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date1904="1"/>
  <bookViews>
    <workbookView xWindow="-12" yWindow="-12" windowWidth="23064" windowHeight="4692"/>
  </bookViews>
  <sheets>
    <sheet name="PPM K" sheetId="6850" r:id="rId1"/>
    <sheet name="PPM M" sheetId="2" r:id="rId2"/>
    <sheet name="Liczyrzepa - zima M" sheetId="6917" r:id="rId3"/>
    <sheet name="ZdZ K" sheetId="6920" r:id="rId4"/>
    <sheet name="ZdZ M" sheetId="6919" r:id="rId5"/>
    <sheet name="Roza K" sheetId="6921" r:id="rId6"/>
    <sheet name="Roza M" sheetId="6925" r:id="rId7"/>
    <sheet name="XIII Szago K" sheetId="6923" r:id="rId8"/>
    <sheet name="XIII Szago M" sheetId="6922" r:id="rId9"/>
    <sheet name="Wiosenne 360 K" sheetId="6924" r:id="rId10"/>
    <sheet name="Wiosenne 360 M" sheetId="6926" r:id="rId11"/>
    <sheet name="NMnO K" sheetId="6928" r:id="rId12"/>
    <sheet name="NMnO M" sheetId="6927" r:id="rId13"/>
    <sheet name="Wertepy K" sheetId="6930" r:id="rId14"/>
    <sheet name="Wertepy M" sheetId="6929" r:id="rId15"/>
    <sheet name="H53 200 K" sheetId="6931" r:id="rId16"/>
    <sheet name="H53 200 M" sheetId="6933" r:id="rId17"/>
    <sheet name="H53 100 K" sheetId="6932" r:id="rId18"/>
    <sheet name="H53 100 M" sheetId="6934" r:id="rId19"/>
    <sheet name="Dymno K" sheetId="6935" r:id="rId20"/>
    <sheet name="Dymno M" sheetId="6937" r:id="rId21"/>
    <sheet name="Liczyrzepa - wiosna K" sheetId="6940" r:id="rId22"/>
    <sheet name="Liczyrzepa - wiosna M" sheetId="6939" r:id="rId23"/>
    <sheet name="Harce K" sheetId="6938" r:id="rId24"/>
    <sheet name="Harce M" sheetId="6936" r:id="rId25"/>
    <sheet name="XII z Kompasem K" sheetId="6941" r:id="rId26"/>
    <sheet name="XII z Kompasem M" sheetId="6942" r:id="rId27"/>
    <sheet name="Dukty K" sheetId="6943" r:id="rId28"/>
    <sheet name="Dukty M" sheetId="6944" r:id="rId29"/>
    <sheet name="Tropy K" sheetId="6945" r:id="rId30"/>
    <sheet name="Tropy M" sheetId="6946" r:id="rId31"/>
    <sheet name="Grassor TR300 K" sheetId="6947" r:id="rId32"/>
    <sheet name="Grassor TR300 M" sheetId="6949" r:id="rId33"/>
    <sheet name="Grassor TR150 K" sheetId="6948" r:id="rId34"/>
    <sheet name="Grassor TR150 M" sheetId="6950" r:id="rId35"/>
    <sheet name="BO K" sheetId="6954" r:id="rId36"/>
    <sheet name="BO M" sheetId="6955" r:id="rId37"/>
    <sheet name="Pazur Gryfa K" sheetId="6951" r:id="rId38"/>
    <sheet name="Pazur Gryfa M" sheetId="6956" r:id="rId39"/>
    <sheet name="Szaga K" sheetId="6957" r:id="rId40"/>
    <sheet name="Szaga M" sheetId="6958" r:id="rId41"/>
    <sheet name="Konwalie K" sheetId="6964" r:id="rId42"/>
    <sheet name="Konwalie M" sheetId="6963" r:id="rId43"/>
    <sheet name="Sudecka 150 K" sheetId="6961" r:id="rId44"/>
    <sheet name="Sudecka 150 M" sheetId="6959" r:id="rId45"/>
    <sheet name="Sudecka 100 K" sheetId="6960" r:id="rId46"/>
    <sheet name="Sudecka 100 M" sheetId="6962" r:id="rId47"/>
    <sheet name="Korno K" sheetId="6966" r:id="rId48"/>
    <sheet name="Korno M" sheetId="6965" r:id="rId49"/>
    <sheet name="Abentojra K" sheetId="6967" r:id="rId50"/>
    <sheet name="Abentojra M" sheetId="6969" r:id="rId51"/>
    <sheet name="Mordownik K" sheetId="6968" r:id="rId52"/>
    <sheet name="Mordownik M" sheetId="6970" r:id="rId53"/>
    <sheet name="XIII z Kompasem M" sheetId="6972" r:id="rId54"/>
    <sheet name="Waligóra K" sheetId="6974" r:id="rId55"/>
    <sheet name="Waligóra M" sheetId="6973" r:id="rId56"/>
    <sheet name="XIV Szago K" sheetId="6976" r:id="rId57"/>
    <sheet name="XIV Szago M" sheetId="6975" r:id="rId58"/>
    <sheet name="Jesienne 360 K" sheetId="6977" r:id="rId59"/>
    <sheet name="Jesienne 360 M" sheetId="6978" r:id="rId60"/>
    <sheet name="H54 TR200 K" sheetId="6981" r:id="rId61"/>
    <sheet name="H54 TR200 M" sheetId="6982" r:id="rId62"/>
    <sheet name="H54 TR100 K" sheetId="6980" r:id="rId63"/>
    <sheet name="H54 TR100 M" sheetId="6983" r:id="rId64"/>
    <sheet name="Azymut K" sheetId="6984" r:id="rId65"/>
    <sheet name="Azymut M" sheetId="6985" r:id="rId66"/>
    <sheet name="NM TR200 K" sheetId="6986" r:id="rId67"/>
    <sheet name="NM TR200 M" sheetId="6988" r:id="rId68"/>
    <sheet name="NM TR100 K" sheetId="6987" r:id="rId69"/>
    <sheet name="NM TR100 M" sheetId="6989" r:id="rId70"/>
    <sheet name="PPM K (test)" sheetId="6851" r:id="rId71"/>
    <sheet name="id" sheetId="6847" r:id="rId72"/>
    <sheet name="id (2016)" sheetId="6916" state="hidden" r:id="rId73"/>
    <sheet name="frekwencja" sheetId="6892" r:id="rId74"/>
    <sheet name="czas zwycięzcy" sheetId="6911" r:id="rId75"/>
    <sheet name="czas zwycięzcy (2016)" sheetId="6918" state="hidden" r:id="rId76"/>
  </sheets>
  <definedNames>
    <definedName name="_xlnm._FilterDatabase" localSheetId="49" hidden="1">'Abentojra K'!$A$3:$U$7</definedName>
    <definedName name="_xlnm._FilterDatabase" localSheetId="50" hidden="1">'Abentojra M'!$A$3:$U$36</definedName>
    <definedName name="_xlnm._FilterDatabase" localSheetId="65" hidden="1">'Azymut M'!$A$1:$Z$36</definedName>
    <definedName name="_xlnm._FilterDatabase" localSheetId="35" hidden="1">'BO K'!$A$1:$V$16</definedName>
    <definedName name="_xlnm._FilterDatabase" localSheetId="36" hidden="1">'BO M'!$A$1:$V$65</definedName>
    <definedName name="_xlnm._FilterDatabase" localSheetId="27" hidden="1">'Dukty K'!$A$3:$BF$11</definedName>
    <definedName name="_xlnm._FilterDatabase" localSheetId="28" hidden="1">'Dukty M'!$A$1:$BF$45</definedName>
    <definedName name="_xlnm._FilterDatabase" localSheetId="19" hidden="1">'Dymno K'!$A$5:$BZ$10</definedName>
    <definedName name="_xlnm._FilterDatabase" localSheetId="20" hidden="1">'Dymno M'!$A$3:$BZ$35</definedName>
    <definedName name="_xlnm._FilterDatabase" localSheetId="33" hidden="1">'Grassor TR150 K'!$A$4:$BS$5</definedName>
    <definedName name="_xlnm._FilterDatabase" localSheetId="34" hidden="1">'Grassor TR150 M'!$A$2:$BS$15</definedName>
    <definedName name="_xlnm._FilterDatabase" localSheetId="31" hidden="1">'Grassor TR300 K'!$A$4:$CI$6</definedName>
    <definedName name="_xlnm._FilterDatabase" localSheetId="32" hidden="1">'Grassor TR300 M'!$A$2:$CI$20</definedName>
    <definedName name="_xlnm._FilterDatabase" localSheetId="17" hidden="1">'H53 100 K'!$A$5:$AR$22</definedName>
    <definedName name="_xlnm._FilterDatabase" localSheetId="18" hidden="1">'H53 100 M'!$A$5:$AR$156</definedName>
    <definedName name="_xlnm._FilterDatabase" localSheetId="15" hidden="1">'H53 200 K'!$A$5:$AW$12</definedName>
    <definedName name="_xlnm._FilterDatabase" localSheetId="16" hidden="1">'H53 200 M'!$A$5:$AW$90</definedName>
    <definedName name="_xlnm._FilterDatabase" localSheetId="62" hidden="1">'H54 TR100 K'!$A$6:$AR$23</definedName>
    <definedName name="_xlnm._FilterDatabase" localSheetId="63" hidden="1">'H54 TR100 M'!$AG$5:$AR$161</definedName>
    <definedName name="_xlnm._FilterDatabase" localSheetId="60" hidden="1">'H54 TR200 K'!$A$5:$BD$17</definedName>
    <definedName name="_xlnm._FilterDatabase" localSheetId="61" hidden="1">'H54 TR200 M'!$AS$5:$BD$96</definedName>
    <definedName name="_xlnm._FilterDatabase" localSheetId="23" hidden="1">'Harce K'!$H$1:$S$4</definedName>
    <definedName name="_xlnm._FilterDatabase" localSheetId="24" hidden="1">'Harce M'!$H$1:$S$19</definedName>
    <definedName name="_xlnm._FilterDatabase" localSheetId="71" hidden="1">id!$A$1:$L$754</definedName>
    <definedName name="_xlnm._FilterDatabase" localSheetId="72" hidden="1">'id (2016)'!$A$1:$K$379</definedName>
    <definedName name="_xlnm._FilterDatabase" localSheetId="41" hidden="1">'Konwalie K'!$A$4:$V$10</definedName>
    <definedName name="_xlnm._FilterDatabase" localSheetId="42" hidden="1">'Konwalie M'!$A$2:$V$33</definedName>
    <definedName name="_xlnm._FilterDatabase" localSheetId="47" hidden="1">'Korno K'!$A$1:$AMK$15</definedName>
    <definedName name="_xlnm._FilterDatabase" localSheetId="48" hidden="1">'Korno M'!$A$1:$AML$57</definedName>
    <definedName name="_xlnm._FilterDatabase" localSheetId="22" hidden="1">'Liczyrzepa - wiosna M'!$A$1:$Y$26</definedName>
    <definedName name="_xlnm._FilterDatabase" localSheetId="51" hidden="1">'Mordownik K'!$B$7:$X$10</definedName>
    <definedName name="_xlnm._FilterDatabase" localSheetId="52" hidden="1">'Mordownik M'!$B$5:$X$36</definedName>
    <definedName name="_xlnm._FilterDatabase" localSheetId="69" hidden="1">'NM TR100 M'!$AD$4:$AJ$13</definedName>
    <definedName name="_xlnm._FilterDatabase" localSheetId="66" hidden="1">'NM TR200 K'!#REF!</definedName>
    <definedName name="_xlnm._FilterDatabase" localSheetId="67" hidden="1">'NM TR200 M'!$A$4:$AY$32</definedName>
    <definedName name="_xlnm._FilterDatabase" localSheetId="11" hidden="1">'NMnO K'!$5:$9</definedName>
    <definedName name="_xlnm._FilterDatabase" localSheetId="12" hidden="1">'NMnO M'!$AT$3:$AZ$53</definedName>
    <definedName name="_xlnm._FilterDatabase" localSheetId="38" hidden="1">'Pazur Gryfa M'!$A$1:$AA$23</definedName>
    <definedName name="_xlnm._FilterDatabase" localSheetId="0" hidden="1">'PPM K'!$A$1:$AQ$78</definedName>
    <definedName name="_xlnm._FilterDatabase" localSheetId="70" hidden="1">'PPM K (test)'!$B$2:$AH$39</definedName>
    <definedName name="_xlnm._FilterDatabase" localSheetId="1" hidden="1">'PPM M'!$A$1:$AR$664</definedName>
    <definedName name="_xlnm._FilterDatabase" localSheetId="5" hidden="1">'Roza K'!$A$3:$Y$13</definedName>
    <definedName name="_xlnm._FilterDatabase" localSheetId="6" hidden="1">'Roza M'!$A$4:$Y$43</definedName>
    <definedName name="_xlnm._FilterDatabase" localSheetId="45" hidden="1">'Sudecka 100 K'!$A$2:$K$6</definedName>
    <definedName name="_xlnm._FilterDatabase" localSheetId="46" hidden="1">'Sudecka 100 M'!$A$2:$X$20</definedName>
    <definedName name="_xlnm._FilterDatabase" localSheetId="43" hidden="1">'Sudecka 150 K'!$A$2:$K$4</definedName>
    <definedName name="_xlnm._FilterDatabase" localSheetId="44" hidden="1">'Sudecka 150 M'!$A$2:$K$16</definedName>
    <definedName name="_xlnm._FilterDatabase" localSheetId="39" hidden="1">'Szaga K'!$J$1:$P$6</definedName>
    <definedName name="_xlnm._FilterDatabase" localSheetId="40" hidden="1">'Szaga M'!$J$1:$P$31</definedName>
    <definedName name="_xlnm._FilterDatabase" localSheetId="29" hidden="1">'Tropy K'!$A$5:$AB$15</definedName>
    <definedName name="_xlnm._FilterDatabase" localSheetId="30" hidden="1">'Tropy M'!$A$3:$AB$52</definedName>
    <definedName name="_xlnm._FilterDatabase" localSheetId="55" hidden="1">'Waligóra M'!$A$1:$U$17</definedName>
    <definedName name="_xlnm._FilterDatabase" localSheetId="14" hidden="1">'Wertepy M'!$M$1:$X$26</definedName>
    <definedName name="_xlnm._FilterDatabase" localSheetId="9" hidden="1">'Wiosenne 360 K'!$A$3:$V$10</definedName>
    <definedName name="_xlnm._FilterDatabase" localSheetId="10" hidden="1">'Wiosenne 360 M'!$A$1:$V$25</definedName>
    <definedName name="_xlnm._FilterDatabase" localSheetId="25" hidden="1">'XII z Kompasem K'!#REF!</definedName>
    <definedName name="_xlnm._FilterDatabase" localSheetId="26" hidden="1">'XII z Kompasem M'!$A$1:$V$38</definedName>
    <definedName name="_xlnm._FilterDatabase" localSheetId="8" hidden="1">'XIII Szago M'!$DJ$3:$DU$26</definedName>
    <definedName name="_xlnm._FilterDatabase" localSheetId="57" hidden="1">'XIV Szago M'!$A$3:$BM$45</definedName>
    <definedName name="_xlnm._FilterDatabase" localSheetId="3" hidden="1">'ZdZ K'!$A$3:$AD$7</definedName>
    <definedName name="_xlnm._FilterDatabase" localSheetId="4" hidden="1">'ZdZ M'!$A$1:$AD$42</definedName>
  </definedNames>
  <calcPr calcId="145621"/>
</workbook>
</file>

<file path=xl/calcChain.xml><?xml version="1.0" encoding="utf-8"?>
<calcChain xmlns="http://schemas.openxmlformats.org/spreadsheetml/2006/main">
  <c r="AJ104" i="2" l="1"/>
  <c r="AG19" i="6892"/>
  <c r="AF19" i="6892"/>
  <c r="AE19" i="6892"/>
  <c r="X19" i="6892"/>
  <c r="W19" i="6892"/>
  <c r="O19" i="6892"/>
  <c r="N19" i="6892"/>
  <c r="F19" i="6892"/>
  <c r="E19" i="6892"/>
  <c r="AP4" i="6851"/>
  <c r="AP5" i="6851"/>
  <c r="AP6" i="6851"/>
  <c r="AP7" i="6851"/>
  <c r="AP8" i="6851"/>
  <c r="AP9" i="6851"/>
  <c r="AP10" i="6851"/>
  <c r="AP11" i="6851"/>
  <c r="AP12" i="6851"/>
  <c r="AP13" i="6851"/>
  <c r="AP14" i="6851"/>
  <c r="AP15" i="6851"/>
  <c r="AP17" i="6851"/>
  <c r="AP18" i="6851"/>
  <c r="AP16" i="6851"/>
  <c r="AP19" i="6851"/>
  <c r="AP20" i="6851"/>
  <c r="AP21" i="6851"/>
  <c r="AP22" i="6851"/>
  <c r="AP23" i="6851"/>
  <c r="AP24" i="6851"/>
  <c r="AP25" i="6851"/>
  <c r="AP26" i="6851"/>
  <c r="AP27" i="6851"/>
  <c r="AP28" i="6851"/>
  <c r="AP29" i="6851"/>
  <c r="AP30" i="6851"/>
  <c r="AP31" i="6851"/>
  <c r="AP32" i="6851"/>
  <c r="AP33" i="6851"/>
  <c r="AP34" i="6851"/>
  <c r="AP35" i="6851"/>
  <c r="AP36" i="6851"/>
  <c r="AP37" i="6851"/>
  <c r="AP38" i="6851"/>
  <c r="AP39" i="6851"/>
  <c r="AP42" i="6851"/>
  <c r="AP43" i="6851"/>
  <c r="AP44" i="6851"/>
  <c r="AP45" i="6851"/>
  <c r="AP46" i="6851"/>
  <c r="AP47" i="6851"/>
  <c r="AP48" i="6851"/>
  <c r="AP49" i="6851"/>
  <c r="AP50" i="6851"/>
  <c r="AP51" i="6851"/>
  <c r="AP52" i="6851"/>
  <c r="AP53" i="6851"/>
  <c r="AP54" i="6851"/>
  <c r="AP55" i="6851"/>
  <c r="AP56" i="6851"/>
  <c r="AP57" i="6851"/>
  <c r="AP58" i="6851"/>
  <c r="AP59" i="6851"/>
  <c r="AP60" i="6851"/>
  <c r="AP61" i="6851"/>
  <c r="AP62" i="6851"/>
  <c r="AP63" i="6851"/>
  <c r="AP64" i="6851"/>
  <c r="AP65" i="6851"/>
  <c r="AP66" i="6851"/>
  <c r="AP67" i="6851"/>
  <c r="AP68" i="6851"/>
  <c r="AP69" i="6851"/>
  <c r="AP70" i="6851"/>
  <c r="AP71" i="6851"/>
  <c r="AP72" i="6851"/>
  <c r="AP73" i="6851"/>
  <c r="AP74" i="6851"/>
  <c r="AP75" i="6851"/>
  <c r="AP76" i="6851"/>
  <c r="AP77" i="6851"/>
  <c r="AP78" i="6851"/>
  <c r="AP79" i="6851"/>
  <c r="AP80" i="6851"/>
  <c r="AP81" i="6851"/>
  <c r="AP82" i="6851"/>
  <c r="AP83" i="6851"/>
  <c r="AP84" i="6851"/>
  <c r="AP85" i="6851"/>
  <c r="AP86" i="6851"/>
  <c r="AP87" i="6851"/>
  <c r="AP88" i="6851"/>
  <c r="AP89" i="6851"/>
  <c r="AP90" i="6851"/>
  <c r="AP91" i="6851"/>
  <c r="AP92" i="6851"/>
  <c r="AP93" i="6851"/>
  <c r="AP94" i="6851"/>
  <c r="AP95" i="6851"/>
  <c r="AP96" i="6851"/>
  <c r="AP97" i="6851"/>
  <c r="AP98" i="6851"/>
  <c r="AP99" i="6851"/>
  <c r="AP40" i="6851"/>
  <c r="AP41" i="6851"/>
  <c r="AP100" i="6851"/>
  <c r="AP101" i="6851"/>
  <c r="AP102" i="6851"/>
  <c r="AP103" i="6851"/>
  <c r="AP104" i="6851"/>
  <c r="AP105" i="6851"/>
  <c r="AP3" i="6851"/>
  <c r="U4" i="6851"/>
  <c r="U5" i="6851"/>
  <c r="U6" i="6851"/>
  <c r="U7" i="6851"/>
  <c r="U8" i="6851"/>
  <c r="U9" i="6851"/>
  <c r="U10" i="6851"/>
  <c r="U11" i="6851"/>
  <c r="U12" i="6851"/>
  <c r="U13" i="6851"/>
  <c r="U14" i="6851"/>
  <c r="U15" i="6851"/>
  <c r="U17" i="6851"/>
  <c r="U18" i="6851"/>
  <c r="U16" i="6851"/>
  <c r="U19" i="6851"/>
  <c r="U20" i="6851"/>
  <c r="U21" i="6851"/>
  <c r="U22" i="6851"/>
  <c r="U23" i="6851"/>
  <c r="U24" i="6851"/>
  <c r="U25" i="6851"/>
  <c r="U26" i="6851"/>
  <c r="U27" i="6851"/>
  <c r="U28" i="6851"/>
  <c r="U29" i="6851"/>
  <c r="U30" i="6851"/>
  <c r="U31" i="6851"/>
  <c r="U32" i="6851"/>
  <c r="U33" i="6851"/>
  <c r="U34" i="6851"/>
  <c r="U35" i="6851"/>
  <c r="U36" i="6851"/>
  <c r="U37" i="6851"/>
  <c r="U38" i="6851"/>
  <c r="U39" i="6851"/>
  <c r="U42" i="6851"/>
  <c r="U43" i="6851"/>
  <c r="U44" i="6851"/>
  <c r="U45" i="6851"/>
  <c r="U46" i="6851"/>
  <c r="U47" i="6851"/>
  <c r="U48" i="6851"/>
  <c r="U49" i="6851"/>
  <c r="U50" i="6851"/>
  <c r="U51" i="6851"/>
  <c r="U52" i="6851"/>
  <c r="U53" i="6851"/>
  <c r="U54" i="6851"/>
  <c r="U55" i="6851"/>
  <c r="U56" i="6851"/>
  <c r="U57" i="6851"/>
  <c r="U58" i="6851"/>
  <c r="U59" i="6851"/>
  <c r="U60" i="6851"/>
  <c r="U61" i="6851"/>
  <c r="U62" i="6851"/>
  <c r="U63" i="6851"/>
  <c r="U64" i="6851"/>
  <c r="U65" i="6851"/>
  <c r="U66" i="6851"/>
  <c r="U67" i="6851"/>
  <c r="U68" i="6851"/>
  <c r="U69" i="6851"/>
  <c r="U70" i="6851"/>
  <c r="U71" i="6851"/>
  <c r="U72" i="6851"/>
  <c r="U73" i="6851"/>
  <c r="U74" i="6851"/>
  <c r="U75" i="6851"/>
  <c r="U76" i="6851"/>
  <c r="U77" i="6851"/>
  <c r="U78" i="6851"/>
  <c r="U79" i="6851"/>
  <c r="U80" i="6851"/>
  <c r="U81" i="6851"/>
  <c r="U82" i="6851"/>
  <c r="U83" i="6851"/>
  <c r="U84" i="6851"/>
  <c r="U85" i="6851"/>
  <c r="U86" i="6851"/>
  <c r="U87" i="6851"/>
  <c r="U88" i="6851"/>
  <c r="U89" i="6851"/>
  <c r="U90" i="6851"/>
  <c r="U91" i="6851"/>
  <c r="U92" i="6851"/>
  <c r="U93" i="6851"/>
  <c r="U94" i="6851"/>
  <c r="U95" i="6851"/>
  <c r="U96" i="6851"/>
  <c r="U97" i="6851"/>
  <c r="U98" i="6851"/>
  <c r="U99" i="6851"/>
  <c r="U40" i="6851"/>
  <c r="U41" i="6851"/>
  <c r="U100" i="6851"/>
  <c r="U101" i="6851"/>
  <c r="U102" i="6851"/>
  <c r="U103" i="6851"/>
  <c r="U104" i="6851"/>
  <c r="U105" i="6851"/>
  <c r="U3" i="6851"/>
  <c r="AP4" i="6850"/>
  <c r="AP5" i="6850"/>
  <c r="AP6" i="6850"/>
  <c r="AP7" i="6850"/>
  <c r="AP8" i="6850"/>
  <c r="AP9" i="6850"/>
  <c r="AP10" i="6850"/>
  <c r="AP11" i="6850"/>
  <c r="AP12" i="6850"/>
  <c r="AP13" i="6850"/>
  <c r="AP14" i="6850"/>
  <c r="AP16" i="6850"/>
  <c r="AP17" i="6850"/>
  <c r="AP18" i="6850"/>
  <c r="AP19" i="6850"/>
  <c r="AP20" i="6850"/>
  <c r="AP15" i="6850"/>
  <c r="AP23" i="6850"/>
  <c r="AP24" i="6850"/>
  <c r="AP25" i="6850"/>
  <c r="AP26" i="6850"/>
  <c r="AP27" i="6850"/>
  <c r="AP28" i="6850"/>
  <c r="AP29" i="6850"/>
  <c r="AP30" i="6850"/>
  <c r="AP31" i="6850"/>
  <c r="AP32" i="6850"/>
  <c r="AP33" i="6850"/>
  <c r="AP34" i="6850"/>
  <c r="AP35" i="6850"/>
  <c r="AP36" i="6850"/>
  <c r="AP37" i="6850"/>
  <c r="AP38" i="6850"/>
  <c r="AP39" i="6850"/>
  <c r="AP40" i="6850"/>
  <c r="AP41" i="6850"/>
  <c r="AP42" i="6850"/>
  <c r="AP43" i="6850"/>
  <c r="AP44" i="6850"/>
  <c r="AP45" i="6850"/>
  <c r="AP46" i="6850"/>
  <c r="AP47" i="6850"/>
  <c r="AP48" i="6850"/>
  <c r="AP49" i="6850"/>
  <c r="AP50" i="6850"/>
  <c r="AP51" i="6850"/>
  <c r="AP52" i="6850"/>
  <c r="AP53" i="6850"/>
  <c r="AP54" i="6850"/>
  <c r="AP55" i="6850"/>
  <c r="AP56" i="6850"/>
  <c r="AP57" i="6850"/>
  <c r="AP58" i="6850"/>
  <c r="AP59" i="6850"/>
  <c r="AP60" i="6850"/>
  <c r="AP61" i="6850"/>
  <c r="AP62" i="6850"/>
  <c r="AP63" i="6850"/>
  <c r="AP64" i="6850"/>
  <c r="AP65" i="6850"/>
  <c r="AP66" i="6850"/>
  <c r="AP67" i="6850"/>
  <c r="AP68" i="6850"/>
  <c r="AP69" i="6850"/>
  <c r="AP70" i="6850"/>
  <c r="AP71" i="6850"/>
  <c r="AP72" i="6850"/>
  <c r="AP73" i="6850"/>
  <c r="AP74" i="6850"/>
  <c r="AP75" i="6850"/>
  <c r="AP76" i="6850"/>
  <c r="AP77" i="6850"/>
  <c r="AP78" i="6850"/>
  <c r="AP79" i="6850"/>
  <c r="AP80" i="6850"/>
  <c r="AP81" i="6850"/>
  <c r="AP82" i="6850"/>
  <c r="AP83" i="6850"/>
  <c r="AP84" i="6850"/>
  <c r="AP85" i="6850"/>
  <c r="AP86" i="6850"/>
  <c r="AP87" i="6850"/>
  <c r="AP88" i="6850"/>
  <c r="AP89" i="6850"/>
  <c r="AP90" i="6850"/>
  <c r="AP91" i="6850"/>
  <c r="AP92" i="6850"/>
  <c r="AP93" i="6850"/>
  <c r="AP94" i="6850"/>
  <c r="AP95" i="6850"/>
  <c r="AP96" i="6850"/>
  <c r="AP97" i="6850"/>
  <c r="AP98" i="6850"/>
  <c r="AP21" i="6850"/>
  <c r="AP22" i="6850"/>
  <c r="AP99" i="6850"/>
  <c r="AP100" i="6850"/>
  <c r="AP101" i="6850"/>
  <c r="AP102" i="6850"/>
  <c r="AP103" i="6850"/>
  <c r="AP104" i="6850"/>
  <c r="AP105" i="6850"/>
  <c r="AP3" i="6850"/>
  <c r="U4" i="6850"/>
  <c r="U5" i="6850"/>
  <c r="U6" i="6850"/>
  <c r="U7" i="6850"/>
  <c r="U8" i="6850"/>
  <c r="U9" i="6850"/>
  <c r="U10" i="6850"/>
  <c r="U11" i="6850"/>
  <c r="U12" i="6850"/>
  <c r="U13" i="6850"/>
  <c r="U14" i="6850"/>
  <c r="U16" i="6850"/>
  <c r="U17" i="6850"/>
  <c r="U18" i="6850"/>
  <c r="U19" i="6850"/>
  <c r="U20" i="6850"/>
  <c r="U15" i="6850"/>
  <c r="U23" i="6850"/>
  <c r="U24" i="6850"/>
  <c r="U25" i="6850"/>
  <c r="U26" i="6850"/>
  <c r="U27" i="6850"/>
  <c r="U28" i="6850"/>
  <c r="U29" i="6850"/>
  <c r="U30" i="6850"/>
  <c r="U31" i="6850"/>
  <c r="U32" i="6850"/>
  <c r="U33" i="6850"/>
  <c r="U34" i="6850"/>
  <c r="U35" i="6850"/>
  <c r="U36" i="6850"/>
  <c r="U37" i="6850"/>
  <c r="U38" i="6850"/>
  <c r="U39" i="6850"/>
  <c r="U40" i="6850"/>
  <c r="U41" i="6850"/>
  <c r="U42" i="6850"/>
  <c r="U43" i="6850"/>
  <c r="U44" i="6850"/>
  <c r="U45" i="6850"/>
  <c r="U46" i="6850"/>
  <c r="U47" i="6850"/>
  <c r="U48" i="6850"/>
  <c r="U49" i="6850"/>
  <c r="U50" i="6850"/>
  <c r="U51" i="6850"/>
  <c r="U52" i="6850"/>
  <c r="U53" i="6850"/>
  <c r="U54" i="6850"/>
  <c r="U55" i="6850"/>
  <c r="U56" i="6850"/>
  <c r="U57" i="6850"/>
  <c r="U58" i="6850"/>
  <c r="U59" i="6850"/>
  <c r="U60" i="6850"/>
  <c r="U61" i="6850"/>
  <c r="U62" i="6850"/>
  <c r="U63" i="6850"/>
  <c r="U64" i="6850"/>
  <c r="U65" i="6850"/>
  <c r="U66" i="6850"/>
  <c r="U67" i="6850"/>
  <c r="U68" i="6850"/>
  <c r="U69" i="6850"/>
  <c r="U70" i="6850"/>
  <c r="U71" i="6850"/>
  <c r="U72" i="6850"/>
  <c r="U73" i="6850"/>
  <c r="U74" i="6850"/>
  <c r="U75" i="6850"/>
  <c r="U76" i="6850"/>
  <c r="U77" i="6850"/>
  <c r="U78" i="6850"/>
  <c r="U79" i="6850"/>
  <c r="U80" i="6850"/>
  <c r="U81" i="6850"/>
  <c r="U82" i="6850"/>
  <c r="U83" i="6850"/>
  <c r="U84" i="6850"/>
  <c r="U85" i="6850"/>
  <c r="U86" i="6850"/>
  <c r="U87" i="6850"/>
  <c r="U88" i="6850"/>
  <c r="U89" i="6850"/>
  <c r="U90" i="6850"/>
  <c r="U91" i="6850"/>
  <c r="U92" i="6850"/>
  <c r="U93" i="6850"/>
  <c r="U94" i="6850"/>
  <c r="U95" i="6850"/>
  <c r="U96" i="6850"/>
  <c r="U97" i="6850"/>
  <c r="U98" i="6850"/>
  <c r="U21" i="6850"/>
  <c r="U22" i="6850"/>
  <c r="U99" i="6850"/>
  <c r="U100" i="6850"/>
  <c r="U101" i="6850"/>
  <c r="U102" i="6850"/>
  <c r="U103" i="6850"/>
  <c r="U104" i="6850"/>
  <c r="U105" i="6850"/>
  <c r="U3" i="6850"/>
  <c r="AP4" i="2"/>
  <c r="AP5" i="2"/>
  <c r="AP7" i="2"/>
  <c r="AP8" i="2"/>
  <c r="AP6" i="2"/>
  <c r="AP9" i="2"/>
  <c r="AP10" i="2"/>
  <c r="AP11" i="2"/>
  <c r="AP12" i="2"/>
  <c r="AP14" i="2"/>
  <c r="AP13" i="2"/>
  <c r="AP15" i="2"/>
  <c r="AP16" i="2"/>
  <c r="AP17" i="2"/>
  <c r="AP19" i="2"/>
  <c r="AP18" i="2"/>
  <c r="AP20" i="2"/>
  <c r="AP21" i="2"/>
  <c r="AP22" i="2"/>
  <c r="AP23" i="2"/>
  <c r="AP24" i="2"/>
  <c r="AP26" i="2"/>
  <c r="AP25" i="2"/>
  <c r="AP27" i="2"/>
  <c r="AP29" i="2"/>
  <c r="AP30" i="2"/>
  <c r="AP31" i="2"/>
  <c r="AP32" i="2"/>
  <c r="AP33" i="2"/>
  <c r="AP28" i="2"/>
  <c r="AP35" i="2"/>
  <c r="AP38" i="2"/>
  <c r="AP40" i="2"/>
  <c r="AP34" i="2"/>
  <c r="AP41" i="2"/>
  <c r="AP42" i="2"/>
  <c r="AP43" i="2"/>
  <c r="AP44" i="2"/>
  <c r="AP45" i="2"/>
  <c r="AP46" i="2"/>
  <c r="AP36" i="2"/>
  <c r="AP47" i="2"/>
  <c r="AP48" i="2"/>
  <c r="AP37" i="2"/>
  <c r="AP50" i="2"/>
  <c r="AP49" i="2"/>
  <c r="AP51" i="2"/>
  <c r="AP52" i="2"/>
  <c r="AP39" i="2"/>
  <c r="AP55" i="2"/>
  <c r="AP56" i="2"/>
  <c r="AP57" i="2"/>
  <c r="AP58" i="2"/>
  <c r="AP59" i="2"/>
  <c r="AP60" i="2"/>
  <c r="AP54" i="2"/>
  <c r="AP62" i="2"/>
  <c r="AP53" i="2"/>
  <c r="AP63" i="2"/>
  <c r="AP64" i="2"/>
  <c r="AP65" i="2"/>
  <c r="AP66" i="2"/>
  <c r="AP67" i="2"/>
  <c r="AP68" i="2"/>
  <c r="AP69" i="2"/>
  <c r="AP70" i="2"/>
  <c r="AP71" i="2"/>
  <c r="AP72" i="2"/>
  <c r="AP73" i="2"/>
  <c r="AP74" i="2"/>
  <c r="AP75" i="2"/>
  <c r="AP76" i="2"/>
  <c r="AP61" i="2"/>
  <c r="AP77" i="2"/>
  <c r="AP78" i="2"/>
  <c r="AP79" i="2"/>
  <c r="AP80" i="2"/>
  <c r="AP81" i="2"/>
  <c r="AP82" i="2"/>
  <c r="AP83" i="2"/>
  <c r="AP84" i="2"/>
  <c r="AP85" i="2"/>
  <c r="AP86" i="2"/>
  <c r="AP87" i="2"/>
  <c r="AP88" i="2"/>
  <c r="AP89" i="2"/>
  <c r="AP90" i="2"/>
  <c r="AP91" i="2"/>
  <c r="AP92" i="2"/>
  <c r="AP94" i="2"/>
  <c r="AP95" i="2"/>
  <c r="AP96" i="2"/>
  <c r="AP97" i="2"/>
  <c r="AP98" i="2"/>
  <c r="AP99" i="2"/>
  <c r="AP100" i="2"/>
  <c r="AP101" i="2"/>
  <c r="AP102" i="2"/>
  <c r="AP103" i="2"/>
  <c r="AP104" i="2"/>
  <c r="AP105" i="2"/>
  <c r="AP107" i="2"/>
  <c r="AP108" i="2"/>
  <c r="AP109" i="2"/>
  <c r="AP110" i="2"/>
  <c r="AP119" i="2"/>
  <c r="AP111" i="2"/>
  <c r="AP112" i="2"/>
  <c r="AP113" i="2"/>
  <c r="AP114" i="2"/>
  <c r="AP115" i="2"/>
  <c r="AP116" i="2"/>
  <c r="AP117" i="2"/>
  <c r="AP118" i="2"/>
  <c r="AP120" i="2"/>
  <c r="AP121" i="2"/>
  <c r="AP122" i="2"/>
  <c r="AP123" i="2"/>
  <c r="AP124" i="2"/>
  <c r="AP125" i="2"/>
  <c r="AP126" i="2"/>
  <c r="AP127" i="2"/>
  <c r="AP128" i="2"/>
  <c r="AP129" i="2"/>
  <c r="AP130" i="2"/>
  <c r="AP106" i="2"/>
  <c r="AP132" i="2"/>
  <c r="AP133" i="2"/>
  <c r="AP131" i="2"/>
  <c r="AP134" i="2"/>
  <c r="AP135" i="2"/>
  <c r="AP136" i="2"/>
  <c r="AP137" i="2"/>
  <c r="AP138" i="2"/>
  <c r="AP139" i="2"/>
  <c r="AP140" i="2"/>
  <c r="AP141" i="2"/>
  <c r="AP93" i="2"/>
  <c r="AP142" i="2"/>
  <c r="AP143" i="2"/>
  <c r="AP144" i="2"/>
  <c r="AP145" i="2"/>
  <c r="AP146" i="2"/>
  <c r="AP147" i="2"/>
  <c r="AP148" i="2"/>
  <c r="AP149" i="2"/>
  <c r="AP150" i="2"/>
  <c r="AP151" i="2"/>
  <c r="AP152" i="2"/>
  <c r="AP153" i="2"/>
  <c r="AP154" i="2"/>
  <c r="AP155" i="2"/>
  <c r="AP156" i="2"/>
  <c r="AP157" i="2"/>
  <c r="AP158" i="2"/>
  <c r="AP159" i="2"/>
  <c r="AP160" i="2"/>
  <c r="AP161" i="2"/>
  <c r="AP162" i="2"/>
  <c r="AP163" i="2"/>
  <c r="AP164" i="2"/>
  <c r="AP165" i="2"/>
  <c r="AP166" i="2"/>
  <c r="AP167" i="2"/>
  <c r="AP168" i="2"/>
  <c r="AP170" i="2"/>
  <c r="AP171" i="2"/>
  <c r="AP172" i="2"/>
  <c r="AP173" i="2"/>
  <c r="AP174" i="2"/>
  <c r="AP175" i="2"/>
  <c r="AP176" i="2"/>
  <c r="AP177" i="2"/>
  <c r="AP178" i="2"/>
  <c r="AP179" i="2"/>
  <c r="AP180" i="2"/>
  <c r="AP181" i="2"/>
  <c r="AP182" i="2"/>
  <c r="AP183" i="2"/>
  <c r="AP185" i="2"/>
  <c r="AP186" i="2"/>
  <c r="AP187" i="2"/>
  <c r="AP188" i="2"/>
  <c r="AP189" i="2"/>
  <c r="AP190" i="2"/>
  <c r="AP191" i="2"/>
  <c r="AP192" i="2"/>
  <c r="AP193" i="2"/>
  <c r="AP194" i="2"/>
  <c r="AP195" i="2"/>
  <c r="AP196" i="2"/>
  <c r="AP197" i="2"/>
  <c r="AP198" i="2"/>
  <c r="AP199" i="2"/>
  <c r="AP200" i="2"/>
  <c r="AP201" i="2"/>
  <c r="AP202" i="2"/>
  <c r="AP203" i="2"/>
  <c r="AP204" i="2"/>
  <c r="AP205" i="2"/>
  <c r="AP206" i="2"/>
  <c r="AP207" i="2"/>
  <c r="AP208" i="2"/>
  <c r="AP209" i="2"/>
  <c r="AP210" i="2"/>
  <c r="AP211" i="2"/>
  <c r="AP212" i="2"/>
  <c r="AP213" i="2"/>
  <c r="AP215" i="2"/>
  <c r="AP216" i="2"/>
  <c r="AP217" i="2"/>
  <c r="AP218" i="2"/>
  <c r="AP219" i="2"/>
  <c r="AP220" i="2"/>
  <c r="AP221" i="2"/>
  <c r="AP222" i="2"/>
  <c r="AP223" i="2"/>
  <c r="AP224" i="2"/>
  <c r="AP225" i="2"/>
  <c r="AP226" i="2"/>
  <c r="AP227" i="2"/>
  <c r="AP228" i="2"/>
  <c r="AP229" i="2"/>
  <c r="AP230" i="2"/>
  <c r="AP231" i="2"/>
  <c r="AP232" i="2"/>
  <c r="AP233" i="2"/>
  <c r="AP234" i="2"/>
  <c r="AP235" i="2"/>
  <c r="AP236" i="2"/>
  <c r="AP237" i="2"/>
  <c r="AP238" i="2"/>
  <c r="AP239" i="2"/>
  <c r="AP240" i="2"/>
  <c r="AP184" i="2"/>
  <c r="AP241" i="2"/>
  <c r="AP242" i="2"/>
  <c r="AP245" i="2"/>
  <c r="AP246" i="2"/>
  <c r="AP247" i="2"/>
  <c r="AP248" i="2"/>
  <c r="AP249" i="2"/>
  <c r="AP250" i="2"/>
  <c r="AP251" i="2"/>
  <c r="AP252" i="2"/>
  <c r="AP253" i="2"/>
  <c r="AP254" i="2"/>
  <c r="AP255" i="2"/>
  <c r="AP256" i="2"/>
  <c r="AP257" i="2"/>
  <c r="AP258" i="2"/>
  <c r="AP259" i="2"/>
  <c r="AP260" i="2"/>
  <c r="AP261" i="2"/>
  <c r="AP262" i="2"/>
  <c r="AP263" i="2"/>
  <c r="AP264" i="2"/>
  <c r="AP265" i="2"/>
  <c r="AP266" i="2"/>
  <c r="AP267" i="2"/>
  <c r="AP268" i="2"/>
  <c r="AP269" i="2"/>
  <c r="AP270" i="2"/>
  <c r="AP273" i="2"/>
  <c r="AP274" i="2"/>
  <c r="AP275" i="2"/>
  <c r="AP276" i="2"/>
  <c r="AP277" i="2"/>
  <c r="AP278" i="2"/>
  <c r="AP279" i="2"/>
  <c r="AP280" i="2"/>
  <c r="AP281" i="2"/>
  <c r="AP282" i="2"/>
  <c r="AP283" i="2"/>
  <c r="AP284" i="2"/>
  <c r="AP285" i="2"/>
  <c r="AP286" i="2"/>
  <c r="AP287" i="2"/>
  <c r="AP288" i="2"/>
  <c r="AP289" i="2"/>
  <c r="AP290" i="2"/>
  <c r="AP291" i="2"/>
  <c r="AP292" i="2"/>
  <c r="AP293" i="2"/>
  <c r="AP294" i="2"/>
  <c r="AP295" i="2"/>
  <c r="AP296" i="2"/>
  <c r="AP297" i="2"/>
  <c r="AP298" i="2"/>
  <c r="AP299" i="2"/>
  <c r="AP300" i="2"/>
  <c r="AP301" i="2"/>
  <c r="AP302" i="2"/>
  <c r="AP303" i="2"/>
  <c r="AP304" i="2"/>
  <c r="AP305" i="2"/>
  <c r="AP306" i="2"/>
  <c r="AP307" i="2"/>
  <c r="AP308" i="2"/>
  <c r="AP309" i="2"/>
  <c r="AP310" i="2"/>
  <c r="AP311" i="2"/>
  <c r="AP312" i="2"/>
  <c r="AP313" i="2"/>
  <c r="AP314" i="2"/>
  <c r="AP315" i="2"/>
  <c r="AP316" i="2"/>
  <c r="AP317" i="2"/>
  <c r="AP318" i="2"/>
  <c r="AP319" i="2"/>
  <c r="AP320" i="2"/>
  <c r="AP321" i="2"/>
  <c r="AP322" i="2"/>
  <c r="AP323" i="2"/>
  <c r="AP324" i="2"/>
  <c r="AP325" i="2"/>
  <c r="AP327" i="2"/>
  <c r="AP328" i="2"/>
  <c r="AP329" i="2"/>
  <c r="AP331" i="2"/>
  <c r="AP332" i="2"/>
  <c r="AP333" i="2"/>
  <c r="AP334" i="2"/>
  <c r="AP335" i="2"/>
  <c r="AP336" i="2"/>
  <c r="AP337" i="2"/>
  <c r="AP338" i="2"/>
  <c r="AP339" i="2"/>
  <c r="AP340" i="2"/>
  <c r="AP341" i="2"/>
  <c r="AP342" i="2"/>
  <c r="AP343" i="2"/>
  <c r="AP344" i="2"/>
  <c r="AP345" i="2"/>
  <c r="AP346" i="2"/>
  <c r="AP347" i="2"/>
  <c r="AP348" i="2"/>
  <c r="AP349" i="2"/>
  <c r="AP350" i="2"/>
  <c r="AP351" i="2"/>
  <c r="AP352" i="2"/>
  <c r="AP353" i="2"/>
  <c r="AP354" i="2"/>
  <c r="AP355" i="2"/>
  <c r="AP356" i="2"/>
  <c r="AP357" i="2"/>
  <c r="AP358" i="2"/>
  <c r="AP359" i="2"/>
  <c r="AP360" i="2"/>
  <c r="AP361" i="2"/>
  <c r="AP362" i="2"/>
  <c r="AP363" i="2"/>
  <c r="AP364" i="2"/>
  <c r="AP365" i="2"/>
  <c r="AP366" i="2"/>
  <c r="AP367" i="2"/>
  <c r="AP368" i="2"/>
  <c r="AP369" i="2"/>
  <c r="AP370" i="2"/>
  <c r="AP371" i="2"/>
  <c r="AP372" i="2"/>
  <c r="AP373" i="2"/>
  <c r="AP374" i="2"/>
  <c r="AP375" i="2"/>
  <c r="AP376" i="2"/>
  <c r="AP377" i="2"/>
  <c r="AP214" i="2"/>
  <c r="AP378" i="2"/>
  <c r="AP379" i="2"/>
  <c r="AP380" i="2"/>
  <c r="AP381" i="2"/>
  <c r="AP382" i="2"/>
  <c r="AP383" i="2"/>
  <c r="AP384" i="2"/>
  <c r="AP385" i="2"/>
  <c r="AP386" i="2"/>
  <c r="AP387" i="2"/>
  <c r="AP388" i="2"/>
  <c r="AP389" i="2"/>
  <c r="AP390" i="2"/>
  <c r="AP394" i="2"/>
  <c r="AP395" i="2"/>
  <c r="AP396" i="2"/>
  <c r="AP397" i="2"/>
  <c r="AP398" i="2"/>
  <c r="AP399" i="2"/>
  <c r="AP400" i="2"/>
  <c r="AP401" i="2"/>
  <c r="AP271" i="2"/>
  <c r="AP272" i="2"/>
  <c r="AP402" i="2"/>
  <c r="AP403" i="2"/>
  <c r="AP404" i="2"/>
  <c r="AP405" i="2"/>
  <c r="AP406" i="2"/>
  <c r="AP407" i="2"/>
  <c r="AP408" i="2"/>
  <c r="AP409" i="2"/>
  <c r="AP410" i="2"/>
  <c r="AP411" i="2"/>
  <c r="AP412" i="2"/>
  <c r="AP413" i="2"/>
  <c r="AP414" i="2"/>
  <c r="AP415" i="2"/>
  <c r="AP416" i="2"/>
  <c r="AP417" i="2"/>
  <c r="AP418" i="2"/>
  <c r="AP419" i="2"/>
  <c r="AP420" i="2"/>
  <c r="AP421" i="2"/>
  <c r="AP422" i="2"/>
  <c r="AP423" i="2"/>
  <c r="AP424" i="2"/>
  <c r="AP425" i="2"/>
  <c r="AP426" i="2"/>
  <c r="AP427" i="2"/>
  <c r="AP428" i="2"/>
  <c r="AP429" i="2"/>
  <c r="AP430" i="2"/>
  <c r="AP431" i="2"/>
  <c r="AP432" i="2"/>
  <c r="AP433" i="2"/>
  <c r="AP434" i="2"/>
  <c r="AP435" i="2"/>
  <c r="AP436" i="2"/>
  <c r="AP438" i="2"/>
  <c r="AP439" i="2"/>
  <c r="AP440" i="2"/>
  <c r="AP441" i="2"/>
  <c r="AP442" i="2"/>
  <c r="AP443" i="2"/>
  <c r="AP444" i="2"/>
  <c r="AP445" i="2"/>
  <c r="AP446" i="2"/>
  <c r="AP447" i="2"/>
  <c r="AP448" i="2"/>
  <c r="AP449" i="2"/>
  <c r="AP450" i="2"/>
  <c r="AP451" i="2"/>
  <c r="AP452" i="2"/>
  <c r="AP453" i="2"/>
  <c r="AP454" i="2"/>
  <c r="AP455" i="2"/>
  <c r="AP456" i="2"/>
  <c r="AP457" i="2"/>
  <c r="AP458" i="2"/>
  <c r="AP459" i="2"/>
  <c r="AP460" i="2"/>
  <c r="AP461" i="2"/>
  <c r="AP462" i="2"/>
  <c r="AP463" i="2"/>
  <c r="AP464" i="2"/>
  <c r="AP465" i="2"/>
  <c r="AP466" i="2"/>
  <c r="AP467" i="2"/>
  <c r="AP468" i="2"/>
  <c r="AP469" i="2"/>
  <c r="AP470" i="2"/>
  <c r="AP471" i="2"/>
  <c r="AP472" i="2"/>
  <c r="AP473" i="2"/>
  <c r="AP474" i="2"/>
  <c r="AP475" i="2"/>
  <c r="AP476" i="2"/>
  <c r="AP477" i="2"/>
  <c r="AP478" i="2"/>
  <c r="AP479" i="2"/>
  <c r="AP480" i="2"/>
  <c r="AP481" i="2"/>
  <c r="AP482" i="2"/>
  <c r="AP483" i="2"/>
  <c r="AP484" i="2"/>
  <c r="AP485" i="2"/>
  <c r="AP486" i="2"/>
  <c r="AP487" i="2"/>
  <c r="AP488" i="2"/>
  <c r="AP489" i="2"/>
  <c r="AP490" i="2"/>
  <c r="AP491" i="2"/>
  <c r="AP492" i="2"/>
  <c r="AP493" i="2"/>
  <c r="AP494" i="2"/>
  <c r="AP495" i="2"/>
  <c r="AP496" i="2"/>
  <c r="AP497" i="2"/>
  <c r="AP498" i="2"/>
  <c r="AP499" i="2"/>
  <c r="AP500" i="2"/>
  <c r="AP501" i="2"/>
  <c r="AP502" i="2"/>
  <c r="AP503" i="2"/>
  <c r="AP504" i="2"/>
  <c r="AP505" i="2"/>
  <c r="AP506" i="2"/>
  <c r="AP507" i="2"/>
  <c r="AP508" i="2"/>
  <c r="AP509" i="2"/>
  <c r="AP510" i="2"/>
  <c r="AP511" i="2"/>
  <c r="AP512" i="2"/>
  <c r="AP513" i="2"/>
  <c r="AP514" i="2"/>
  <c r="AP515" i="2"/>
  <c r="AP516" i="2"/>
  <c r="AP517" i="2"/>
  <c r="AP518" i="2"/>
  <c r="AP519" i="2"/>
  <c r="AP520" i="2"/>
  <c r="AP521" i="2"/>
  <c r="AP522" i="2"/>
  <c r="AP523" i="2"/>
  <c r="AP524" i="2"/>
  <c r="AP525" i="2"/>
  <c r="AP526" i="2"/>
  <c r="AP527" i="2"/>
  <c r="AP528" i="2"/>
  <c r="AP529" i="2"/>
  <c r="AP530" i="2"/>
  <c r="AP531" i="2"/>
  <c r="AP532" i="2"/>
  <c r="AP533" i="2"/>
  <c r="AP534" i="2"/>
  <c r="AP535" i="2"/>
  <c r="AP536" i="2"/>
  <c r="AP537" i="2"/>
  <c r="AP538" i="2"/>
  <c r="AP539" i="2"/>
  <c r="AP540" i="2"/>
  <c r="AP541" i="2"/>
  <c r="AP542" i="2"/>
  <c r="AP543" i="2"/>
  <c r="AP544" i="2"/>
  <c r="AP545" i="2"/>
  <c r="AP546" i="2"/>
  <c r="AP547" i="2"/>
  <c r="AP548" i="2"/>
  <c r="AP549" i="2"/>
  <c r="AP550" i="2"/>
  <c r="AP551" i="2"/>
  <c r="AP552" i="2"/>
  <c r="AP553" i="2"/>
  <c r="AP554" i="2"/>
  <c r="AP556" i="2"/>
  <c r="AP557" i="2"/>
  <c r="AP558" i="2"/>
  <c r="AP559" i="2"/>
  <c r="AP560" i="2"/>
  <c r="AP561" i="2"/>
  <c r="AP562" i="2"/>
  <c r="AP563" i="2"/>
  <c r="AP564" i="2"/>
  <c r="AP565" i="2"/>
  <c r="AP566" i="2"/>
  <c r="AP567" i="2"/>
  <c r="AP568" i="2"/>
  <c r="AP569" i="2"/>
  <c r="AP570" i="2"/>
  <c r="AP571" i="2"/>
  <c r="AP572" i="2"/>
  <c r="AP573" i="2"/>
  <c r="AP574" i="2"/>
  <c r="AP575" i="2"/>
  <c r="AP576" i="2"/>
  <c r="AP577" i="2"/>
  <c r="AP578" i="2"/>
  <c r="AP579" i="2"/>
  <c r="AP580" i="2"/>
  <c r="AP581" i="2"/>
  <c r="AP582" i="2"/>
  <c r="AP583" i="2"/>
  <c r="AP584" i="2"/>
  <c r="AP585" i="2"/>
  <c r="AP586" i="2"/>
  <c r="AP587" i="2"/>
  <c r="AP588" i="2"/>
  <c r="AP589" i="2"/>
  <c r="AP590" i="2"/>
  <c r="AP591" i="2"/>
  <c r="AP592" i="2"/>
  <c r="AP593" i="2"/>
  <c r="AP594" i="2"/>
  <c r="AP595" i="2"/>
  <c r="AP596" i="2"/>
  <c r="AP597" i="2"/>
  <c r="AP598" i="2"/>
  <c r="AP599" i="2"/>
  <c r="AP600" i="2"/>
  <c r="AP601" i="2"/>
  <c r="AP602" i="2"/>
  <c r="AP603" i="2"/>
  <c r="AP604" i="2"/>
  <c r="AP605" i="2"/>
  <c r="AP606" i="2"/>
  <c r="AP607" i="2"/>
  <c r="AP608" i="2"/>
  <c r="AP609" i="2"/>
  <c r="AP610" i="2"/>
  <c r="AP611" i="2"/>
  <c r="AP612" i="2"/>
  <c r="AP613" i="2"/>
  <c r="AP614" i="2"/>
  <c r="AP615" i="2"/>
  <c r="AP616" i="2"/>
  <c r="AP617" i="2"/>
  <c r="AP618" i="2"/>
  <c r="AP619" i="2"/>
  <c r="AP620" i="2"/>
  <c r="AP621" i="2"/>
  <c r="AP622" i="2"/>
  <c r="AP623" i="2"/>
  <c r="AP624" i="2"/>
  <c r="AP625" i="2"/>
  <c r="AP626" i="2"/>
  <c r="AP627" i="2"/>
  <c r="AP628" i="2"/>
  <c r="AP629" i="2"/>
  <c r="AP630" i="2"/>
  <c r="AP631" i="2"/>
  <c r="AP632" i="2"/>
  <c r="AP633" i="2"/>
  <c r="AP634" i="2"/>
  <c r="AP635" i="2"/>
  <c r="AP636" i="2"/>
  <c r="AP637" i="2"/>
  <c r="AP638" i="2"/>
  <c r="AP639" i="2"/>
  <c r="AP640" i="2"/>
  <c r="AP641" i="2"/>
  <c r="AP642" i="2"/>
  <c r="AP643" i="2"/>
  <c r="AP644" i="2"/>
  <c r="AP645" i="2"/>
  <c r="AP646" i="2"/>
  <c r="AP647" i="2"/>
  <c r="AP648" i="2"/>
  <c r="AP649" i="2"/>
  <c r="AP650" i="2"/>
  <c r="AP651" i="2"/>
  <c r="AP652" i="2"/>
  <c r="AP653" i="2"/>
  <c r="AP654" i="2"/>
  <c r="AP655" i="2"/>
  <c r="AP656" i="2"/>
  <c r="AP657" i="2"/>
  <c r="AP658" i="2"/>
  <c r="AP659" i="2"/>
  <c r="AP660" i="2"/>
  <c r="AP661" i="2"/>
  <c r="AP662" i="2"/>
  <c r="AP663" i="2"/>
  <c r="AP664" i="2"/>
  <c r="AP169" i="2"/>
  <c r="W169" i="2" s="1"/>
  <c r="AP326" i="2"/>
  <c r="W326" i="2" s="1"/>
  <c r="AP330" i="2"/>
  <c r="W330" i="2" s="1"/>
  <c r="AP391" i="2"/>
  <c r="AP392" i="2"/>
  <c r="W392" i="2" s="1"/>
  <c r="AP393" i="2"/>
  <c r="AP437" i="2"/>
  <c r="V437" i="2" s="1"/>
  <c r="AP243" i="2"/>
  <c r="W243" i="2" s="1"/>
  <c r="AP244" i="2"/>
  <c r="V244" i="2" s="1"/>
  <c r="AP555" i="2"/>
  <c r="AP3" i="2"/>
  <c r="U4" i="2"/>
  <c r="U5" i="2"/>
  <c r="U7" i="2"/>
  <c r="U8" i="2"/>
  <c r="U6" i="2"/>
  <c r="U9" i="2"/>
  <c r="U10" i="2"/>
  <c r="U11" i="2"/>
  <c r="U12" i="2"/>
  <c r="U14" i="2"/>
  <c r="U13" i="2"/>
  <c r="U15" i="2"/>
  <c r="U16" i="2"/>
  <c r="U17" i="2"/>
  <c r="U19" i="2"/>
  <c r="U18" i="2"/>
  <c r="U20" i="2"/>
  <c r="U21" i="2"/>
  <c r="U22" i="2"/>
  <c r="U23" i="2"/>
  <c r="U24" i="2"/>
  <c r="U26" i="2"/>
  <c r="U25" i="2"/>
  <c r="U27" i="2"/>
  <c r="U29" i="2"/>
  <c r="U30" i="2"/>
  <c r="U31" i="2"/>
  <c r="U32" i="2"/>
  <c r="U33" i="2"/>
  <c r="U28" i="2"/>
  <c r="U35" i="2"/>
  <c r="U38" i="2"/>
  <c r="U40" i="2"/>
  <c r="U34" i="2"/>
  <c r="U41" i="2"/>
  <c r="U42" i="2"/>
  <c r="U43" i="2"/>
  <c r="U44" i="2"/>
  <c r="U45" i="2"/>
  <c r="U46" i="2"/>
  <c r="U36" i="2"/>
  <c r="U47" i="2"/>
  <c r="U48" i="2"/>
  <c r="U37" i="2"/>
  <c r="U50" i="2"/>
  <c r="U49" i="2"/>
  <c r="U51" i="2"/>
  <c r="U52" i="2"/>
  <c r="U39" i="2"/>
  <c r="U55" i="2"/>
  <c r="U56" i="2"/>
  <c r="U57" i="2"/>
  <c r="U58" i="2"/>
  <c r="U59" i="2"/>
  <c r="U60" i="2"/>
  <c r="U54" i="2"/>
  <c r="U62" i="2"/>
  <c r="U53" i="2"/>
  <c r="U63" i="2"/>
  <c r="U64" i="2"/>
  <c r="U65" i="2"/>
  <c r="U66" i="2"/>
  <c r="U67" i="2"/>
  <c r="U68" i="2"/>
  <c r="U69" i="2"/>
  <c r="U70" i="2"/>
  <c r="U71" i="2"/>
  <c r="U72" i="2"/>
  <c r="U73" i="2"/>
  <c r="U74" i="2"/>
  <c r="U75" i="2"/>
  <c r="U76" i="2"/>
  <c r="U61" i="2"/>
  <c r="U77" i="2"/>
  <c r="U78" i="2"/>
  <c r="U79" i="2"/>
  <c r="U80" i="2"/>
  <c r="U81" i="2"/>
  <c r="U82" i="2"/>
  <c r="U83" i="2"/>
  <c r="U84" i="2"/>
  <c r="U85" i="2"/>
  <c r="U86" i="2"/>
  <c r="U87" i="2"/>
  <c r="U88" i="2"/>
  <c r="U89" i="2"/>
  <c r="U90" i="2"/>
  <c r="U91" i="2"/>
  <c r="U92" i="2"/>
  <c r="U94" i="2"/>
  <c r="U95" i="2"/>
  <c r="U96" i="2"/>
  <c r="U97" i="2"/>
  <c r="U98" i="2"/>
  <c r="U99" i="2"/>
  <c r="U100" i="2"/>
  <c r="U101" i="2"/>
  <c r="U102" i="2"/>
  <c r="U103" i="2"/>
  <c r="U104" i="2"/>
  <c r="U105" i="2"/>
  <c r="U107" i="2"/>
  <c r="U108" i="2"/>
  <c r="U109" i="2"/>
  <c r="U110" i="2"/>
  <c r="U119" i="2"/>
  <c r="U111" i="2"/>
  <c r="U112" i="2"/>
  <c r="U113" i="2"/>
  <c r="U114" i="2"/>
  <c r="U115" i="2"/>
  <c r="U116" i="2"/>
  <c r="U117" i="2"/>
  <c r="U118" i="2"/>
  <c r="U120" i="2"/>
  <c r="U121" i="2"/>
  <c r="U122" i="2"/>
  <c r="U123" i="2"/>
  <c r="U124" i="2"/>
  <c r="U125" i="2"/>
  <c r="U126" i="2"/>
  <c r="U127" i="2"/>
  <c r="U128" i="2"/>
  <c r="U129" i="2"/>
  <c r="U130" i="2"/>
  <c r="U106" i="2"/>
  <c r="U132" i="2"/>
  <c r="U133" i="2"/>
  <c r="U131" i="2"/>
  <c r="U134" i="2"/>
  <c r="U135" i="2"/>
  <c r="U136" i="2"/>
  <c r="U137" i="2"/>
  <c r="U138" i="2"/>
  <c r="U139" i="2"/>
  <c r="U140" i="2"/>
  <c r="U141" i="2"/>
  <c r="U93" i="2"/>
  <c r="U142" i="2"/>
  <c r="U143" i="2"/>
  <c r="U144" i="2"/>
  <c r="U145" i="2"/>
  <c r="U146" i="2"/>
  <c r="U147" i="2"/>
  <c r="U148" i="2"/>
  <c r="U149" i="2"/>
  <c r="U150" i="2"/>
  <c r="U151" i="2"/>
  <c r="U152" i="2"/>
  <c r="U153" i="2"/>
  <c r="U154" i="2"/>
  <c r="U155" i="2"/>
  <c r="U156" i="2"/>
  <c r="U157" i="2"/>
  <c r="U158" i="2"/>
  <c r="U159" i="2"/>
  <c r="U160" i="2"/>
  <c r="U161" i="2"/>
  <c r="U162" i="2"/>
  <c r="U163" i="2"/>
  <c r="U164" i="2"/>
  <c r="U165" i="2"/>
  <c r="U166" i="2"/>
  <c r="U167" i="2"/>
  <c r="U168" i="2"/>
  <c r="U170" i="2"/>
  <c r="U171" i="2"/>
  <c r="U172" i="2"/>
  <c r="U173" i="2"/>
  <c r="U174" i="2"/>
  <c r="U175" i="2"/>
  <c r="U176" i="2"/>
  <c r="U177" i="2"/>
  <c r="U178" i="2"/>
  <c r="U179" i="2"/>
  <c r="U180" i="2"/>
  <c r="U181" i="2"/>
  <c r="U182" i="2"/>
  <c r="U183" i="2"/>
  <c r="U185" i="2"/>
  <c r="U186" i="2"/>
  <c r="U187" i="2"/>
  <c r="U188" i="2"/>
  <c r="U189" i="2"/>
  <c r="U190" i="2"/>
  <c r="U191" i="2"/>
  <c r="U192" i="2"/>
  <c r="U193" i="2"/>
  <c r="U194" i="2"/>
  <c r="U195" i="2"/>
  <c r="U196" i="2"/>
  <c r="U197" i="2"/>
  <c r="U198" i="2"/>
  <c r="U199" i="2"/>
  <c r="U200" i="2"/>
  <c r="U201" i="2"/>
  <c r="U202" i="2"/>
  <c r="U203" i="2"/>
  <c r="U204" i="2"/>
  <c r="U205" i="2"/>
  <c r="U206" i="2"/>
  <c r="U207" i="2"/>
  <c r="U208" i="2"/>
  <c r="U209" i="2"/>
  <c r="U210" i="2"/>
  <c r="U211" i="2"/>
  <c r="U212" i="2"/>
  <c r="U213" i="2"/>
  <c r="U215" i="2"/>
  <c r="U216" i="2"/>
  <c r="U217" i="2"/>
  <c r="U218" i="2"/>
  <c r="U219" i="2"/>
  <c r="U220" i="2"/>
  <c r="U221" i="2"/>
  <c r="U222" i="2"/>
  <c r="U223" i="2"/>
  <c r="U224" i="2"/>
  <c r="U225" i="2"/>
  <c r="U226" i="2"/>
  <c r="U227" i="2"/>
  <c r="U228" i="2"/>
  <c r="U229" i="2"/>
  <c r="U230" i="2"/>
  <c r="U231" i="2"/>
  <c r="U232" i="2"/>
  <c r="U233" i="2"/>
  <c r="U234" i="2"/>
  <c r="U235" i="2"/>
  <c r="U236" i="2"/>
  <c r="U237" i="2"/>
  <c r="U238" i="2"/>
  <c r="U239" i="2"/>
  <c r="U240" i="2"/>
  <c r="U184" i="2"/>
  <c r="U241" i="2"/>
  <c r="U242" i="2"/>
  <c r="U245" i="2"/>
  <c r="U246" i="2"/>
  <c r="U247" i="2"/>
  <c r="U248" i="2"/>
  <c r="U249" i="2"/>
  <c r="U250" i="2"/>
  <c r="U251" i="2"/>
  <c r="U252" i="2"/>
  <c r="U253" i="2"/>
  <c r="U254" i="2"/>
  <c r="U255" i="2"/>
  <c r="U256" i="2"/>
  <c r="U257" i="2"/>
  <c r="U258" i="2"/>
  <c r="U259" i="2"/>
  <c r="U260" i="2"/>
  <c r="U261" i="2"/>
  <c r="U262" i="2"/>
  <c r="U263" i="2"/>
  <c r="U264" i="2"/>
  <c r="U265" i="2"/>
  <c r="U266" i="2"/>
  <c r="U267" i="2"/>
  <c r="U268" i="2"/>
  <c r="U269" i="2"/>
  <c r="U270" i="2"/>
  <c r="U273" i="2"/>
  <c r="U274" i="2"/>
  <c r="U275" i="2"/>
  <c r="U276" i="2"/>
  <c r="U277" i="2"/>
  <c r="U278" i="2"/>
  <c r="U279" i="2"/>
  <c r="U280" i="2"/>
  <c r="U281" i="2"/>
  <c r="U282" i="2"/>
  <c r="U283" i="2"/>
  <c r="U284" i="2"/>
  <c r="U285" i="2"/>
  <c r="U286" i="2"/>
  <c r="U287" i="2"/>
  <c r="U288" i="2"/>
  <c r="U289" i="2"/>
  <c r="U290" i="2"/>
  <c r="U291" i="2"/>
  <c r="U292" i="2"/>
  <c r="U293" i="2"/>
  <c r="U294" i="2"/>
  <c r="U295" i="2"/>
  <c r="U296" i="2"/>
  <c r="U297" i="2"/>
  <c r="U298" i="2"/>
  <c r="U299" i="2"/>
  <c r="U300" i="2"/>
  <c r="U301" i="2"/>
  <c r="U302" i="2"/>
  <c r="U303" i="2"/>
  <c r="U304" i="2"/>
  <c r="U305" i="2"/>
  <c r="U306" i="2"/>
  <c r="U307" i="2"/>
  <c r="U308" i="2"/>
  <c r="U309" i="2"/>
  <c r="U310" i="2"/>
  <c r="U311" i="2"/>
  <c r="U312" i="2"/>
  <c r="U313" i="2"/>
  <c r="U314" i="2"/>
  <c r="U315" i="2"/>
  <c r="U316" i="2"/>
  <c r="U317" i="2"/>
  <c r="U318" i="2"/>
  <c r="U319" i="2"/>
  <c r="U320" i="2"/>
  <c r="U321" i="2"/>
  <c r="U322" i="2"/>
  <c r="U323" i="2"/>
  <c r="U324" i="2"/>
  <c r="U325" i="2"/>
  <c r="U327" i="2"/>
  <c r="U328" i="2"/>
  <c r="U329" i="2"/>
  <c r="U331" i="2"/>
  <c r="U332" i="2"/>
  <c r="U333" i="2"/>
  <c r="U334" i="2"/>
  <c r="U335" i="2"/>
  <c r="U336" i="2"/>
  <c r="U337" i="2"/>
  <c r="U338" i="2"/>
  <c r="U339" i="2"/>
  <c r="U340" i="2"/>
  <c r="U341" i="2"/>
  <c r="U342" i="2"/>
  <c r="U343" i="2"/>
  <c r="U344" i="2"/>
  <c r="U345" i="2"/>
  <c r="U346" i="2"/>
  <c r="U347" i="2"/>
  <c r="U348" i="2"/>
  <c r="U349" i="2"/>
  <c r="U350" i="2"/>
  <c r="U351" i="2"/>
  <c r="U352" i="2"/>
  <c r="U353" i="2"/>
  <c r="U354" i="2"/>
  <c r="U355" i="2"/>
  <c r="U356" i="2"/>
  <c r="U357" i="2"/>
  <c r="U358" i="2"/>
  <c r="U359" i="2"/>
  <c r="U360" i="2"/>
  <c r="U361" i="2"/>
  <c r="U362" i="2"/>
  <c r="U363" i="2"/>
  <c r="U364" i="2"/>
  <c r="U365" i="2"/>
  <c r="U366" i="2"/>
  <c r="U367" i="2"/>
  <c r="U368" i="2"/>
  <c r="U369" i="2"/>
  <c r="U370" i="2"/>
  <c r="U371" i="2"/>
  <c r="U372" i="2"/>
  <c r="U373" i="2"/>
  <c r="U374" i="2"/>
  <c r="U375" i="2"/>
  <c r="U376" i="2"/>
  <c r="U377" i="2"/>
  <c r="U214" i="2"/>
  <c r="U378" i="2"/>
  <c r="U379" i="2"/>
  <c r="U380" i="2"/>
  <c r="U381" i="2"/>
  <c r="U382" i="2"/>
  <c r="U383" i="2"/>
  <c r="U384" i="2"/>
  <c r="U385" i="2"/>
  <c r="U386" i="2"/>
  <c r="U387" i="2"/>
  <c r="U388" i="2"/>
  <c r="U389" i="2"/>
  <c r="U390" i="2"/>
  <c r="U394" i="2"/>
  <c r="U395" i="2"/>
  <c r="U396" i="2"/>
  <c r="U397" i="2"/>
  <c r="U398" i="2"/>
  <c r="U399" i="2"/>
  <c r="U400" i="2"/>
  <c r="U401" i="2"/>
  <c r="U271" i="2"/>
  <c r="U272" i="2"/>
  <c r="U402" i="2"/>
  <c r="U403" i="2"/>
  <c r="U404" i="2"/>
  <c r="U405" i="2"/>
  <c r="U406" i="2"/>
  <c r="U407" i="2"/>
  <c r="U408" i="2"/>
  <c r="U409" i="2"/>
  <c r="U410" i="2"/>
  <c r="U411" i="2"/>
  <c r="U412" i="2"/>
  <c r="U413" i="2"/>
  <c r="U414" i="2"/>
  <c r="U415" i="2"/>
  <c r="U416" i="2"/>
  <c r="U417" i="2"/>
  <c r="U418" i="2"/>
  <c r="U419" i="2"/>
  <c r="U420" i="2"/>
  <c r="U421" i="2"/>
  <c r="U422" i="2"/>
  <c r="U423" i="2"/>
  <c r="U424" i="2"/>
  <c r="U425" i="2"/>
  <c r="U426" i="2"/>
  <c r="U427" i="2"/>
  <c r="U428" i="2"/>
  <c r="U429" i="2"/>
  <c r="U430" i="2"/>
  <c r="U431" i="2"/>
  <c r="U432" i="2"/>
  <c r="U433" i="2"/>
  <c r="U434" i="2"/>
  <c r="U435" i="2"/>
  <c r="U436" i="2"/>
  <c r="U438" i="2"/>
  <c r="U439" i="2"/>
  <c r="U440" i="2"/>
  <c r="U441" i="2"/>
  <c r="U442" i="2"/>
  <c r="U443" i="2"/>
  <c r="U444" i="2"/>
  <c r="U445" i="2"/>
  <c r="U446" i="2"/>
  <c r="U447" i="2"/>
  <c r="U448" i="2"/>
  <c r="U449" i="2"/>
  <c r="U450" i="2"/>
  <c r="U451" i="2"/>
  <c r="U452" i="2"/>
  <c r="U453" i="2"/>
  <c r="U454" i="2"/>
  <c r="U455" i="2"/>
  <c r="U456" i="2"/>
  <c r="U457" i="2"/>
  <c r="U458" i="2"/>
  <c r="U459" i="2"/>
  <c r="U460" i="2"/>
  <c r="U461" i="2"/>
  <c r="U462" i="2"/>
  <c r="U463" i="2"/>
  <c r="U464" i="2"/>
  <c r="U465" i="2"/>
  <c r="U466" i="2"/>
  <c r="U467" i="2"/>
  <c r="U468" i="2"/>
  <c r="U469" i="2"/>
  <c r="U470" i="2"/>
  <c r="U471" i="2"/>
  <c r="U472" i="2"/>
  <c r="U473" i="2"/>
  <c r="U474" i="2"/>
  <c r="U475" i="2"/>
  <c r="U476" i="2"/>
  <c r="U477" i="2"/>
  <c r="U478" i="2"/>
  <c r="U479" i="2"/>
  <c r="U480" i="2"/>
  <c r="U481" i="2"/>
  <c r="U482" i="2"/>
  <c r="U483" i="2"/>
  <c r="U484" i="2"/>
  <c r="U485" i="2"/>
  <c r="U486" i="2"/>
  <c r="U487" i="2"/>
  <c r="U488" i="2"/>
  <c r="U489" i="2"/>
  <c r="U490" i="2"/>
  <c r="U491" i="2"/>
  <c r="U492" i="2"/>
  <c r="U493" i="2"/>
  <c r="U494" i="2"/>
  <c r="U495" i="2"/>
  <c r="U496" i="2"/>
  <c r="U497" i="2"/>
  <c r="U498" i="2"/>
  <c r="U499" i="2"/>
  <c r="U500" i="2"/>
  <c r="U501" i="2"/>
  <c r="U502" i="2"/>
  <c r="U503" i="2"/>
  <c r="U504" i="2"/>
  <c r="U505" i="2"/>
  <c r="U506" i="2"/>
  <c r="U507" i="2"/>
  <c r="U508" i="2"/>
  <c r="U509" i="2"/>
  <c r="U510" i="2"/>
  <c r="U511" i="2"/>
  <c r="U512" i="2"/>
  <c r="U513" i="2"/>
  <c r="U514" i="2"/>
  <c r="U515" i="2"/>
  <c r="U516" i="2"/>
  <c r="U517" i="2"/>
  <c r="U518" i="2"/>
  <c r="U519" i="2"/>
  <c r="U520" i="2"/>
  <c r="U521" i="2"/>
  <c r="U522" i="2"/>
  <c r="U523" i="2"/>
  <c r="U524" i="2"/>
  <c r="U525" i="2"/>
  <c r="U526" i="2"/>
  <c r="U527" i="2"/>
  <c r="U528" i="2"/>
  <c r="U529" i="2"/>
  <c r="U530" i="2"/>
  <c r="U531" i="2"/>
  <c r="U532" i="2"/>
  <c r="U533" i="2"/>
  <c r="U534" i="2"/>
  <c r="U535" i="2"/>
  <c r="U536" i="2"/>
  <c r="U537" i="2"/>
  <c r="U538" i="2"/>
  <c r="U539" i="2"/>
  <c r="U540" i="2"/>
  <c r="U541" i="2"/>
  <c r="U542" i="2"/>
  <c r="U543" i="2"/>
  <c r="U544" i="2"/>
  <c r="U545" i="2"/>
  <c r="U546" i="2"/>
  <c r="U547" i="2"/>
  <c r="U548" i="2"/>
  <c r="U549" i="2"/>
  <c r="U550" i="2"/>
  <c r="U551" i="2"/>
  <c r="U552" i="2"/>
  <c r="U553" i="2"/>
  <c r="U554" i="2"/>
  <c r="U556" i="2"/>
  <c r="U557" i="2"/>
  <c r="U558" i="2"/>
  <c r="U559" i="2"/>
  <c r="U560" i="2"/>
  <c r="U561" i="2"/>
  <c r="U562" i="2"/>
  <c r="U563" i="2"/>
  <c r="U564" i="2"/>
  <c r="U565" i="2"/>
  <c r="U566" i="2"/>
  <c r="U567" i="2"/>
  <c r="U568" i="2"/>
  <c r="U569" i="2"/>
  <c r="U570" i="2"/>
  <c r="U571" i="2"/>
  <c r="U572" i="2"/>
  <c r="U573" i="2"/>
  <c r="U574" i="2"/>
  <c r="U575" i="2"/>
  <c r="U576" i="2"/>
  <c r="U577" i="2"/>
  <c r="U578" i="2"/>
  <c r="U579" i="2"/>
  <c r="U580" i="2"/>
  <c r="U581" i="2"/>
  <c r="U582" i="2"/>
  <c r="U583" i="2"/>
  <c r="U584" i="2"/>
  <c r="U585" i="2"/>
  <c r="U586" i="2"/>
  <c r="U587" i="2"/>
  <c r="U588" i="2"/>
  <c r="U589" i="2"/>
  <c r="U590" i="2"/>
  <c r="U591" i="2"/>
  <c r="U592" i="2"/>
  <c r="U593" i="2"/>
  <c r="U594" i="2"/>
  <c r="U595" i="2"/>
  <c r="U596" i="2"/>
  <c r="U597" i="2"/>
  <c r="U598" i="2"/>
  <c r="U599" i="2"/>
  <c r="U600" i="2"/>
  <c r="U601" i="2"/>
  <c r="U602" i="2"/>
  <c r="U603" i="2"/>
  <c r="U604" i="2"/>
  <c r="U605" i="2"/>
  <c r="U606" i="2"/>
  <c r="U607" i="2"/>
  <c r="U608" i="2"/>
  <c r="U609" i="2"/>
  <c r="U610" i="2"/>
  <c r="U611" i="2"/>
  <c r="U612" i="2"/>
  <c r="U613" i="2"/>
  <c r="U614" i="2"/>
  <c r="U615" i="2"/>
  <c r="U616" i="2"/>
  <c r="U617" i="2"/>
  <c r="U618" i="2"/>
  <c r="U619" i="2"/>
  <c r="U620" i="2"/>
  <c r="U621" i="2"/>
  <c r="U622" i="2"/>
  <c r="U623" i="2"/>
  <c r="U624" i="2"/>
  <c r="U625" i="2"/>
  <c r="U626" i="2"/>
  <c r="U627" i="2"/>
  <c r="U628" i="2"/>
  <c r="U629" i="2"/>
  <c r="U630" i="2"/>
  <c r="U631" i="2"/>
  <c r="U632" i="2"/>
  <c r="U633" i="2"/>
  <c r="U634" i="2"/>
  <c r="U635" i="2"/>
  <c r="U636" i="2"/>
  <c r="U637" i="2"/>
  <c r="U638" i="2"/>
  <c r="U639" i="2"/>
  <c r="U640" i="2"/>
  <c r="U641" i="2"/>
  <c r="U642" i="2"/>
  <c r="U643" i="2"/>
  <c r="U644" i="2"/>
  <c r="U645" i="2"/>
  <c r="U646" i="2"/>
  <c r="U647" i="2"/>
  <c r="U648" i="2"/>
  <c r="U649" i="2"/>
  <c r="U650" i="2"/>
  <c r="U651" i="2"/>
  <c r="U652" i="2"/>
  <c r="U653" i="2"/>
  <c r="U654" i="2"/>
  <c r="U655" i="2"/>
  <c r="U656" i="2"/>
  <c r="U657" i="2"/>
  <c r="U658" i="2"/>
  <c r="U659" i="2"/>
  <c r="U660" i="2"/>
  <c r="U661" i="2"/>
  <c r="U662" i="2"/>
  <c r="U663" i="2"/>
  <c r="U664" i="2"/>
  <c r="U169" i="2"/>
  <c r="AR169" i="2" s="1"/>
  <c r="U326" i="2"/>
  <c r="U330" i="2"/>
  <c r="U391" i="2"/>
  <c r="AQ391" i="2" s="1"/>
  <c r="U392" i="2"/>
  <c r="AQ392" i="2" s="1"/>
  <c r="U393" i="2"/>
  <c r="U437" i="2"/>
  <c r="U243" i="2"/>
  <c r="AR243" i="2" s="1"/>
  <c r="U244" i="2"/>
  <c r="AQ244" i="2" s="1"/>
  <c r="U555" i="2"/>
  <c r="U3" i="2"/>
  <c r="W555" i="2"/>
  <c r="AR555" i="2"/>
  <c r="C555" i="2"/>
  <c r="B555" i="2"/>
  <c r="W244" i="2"/>
  <c r="C244" i="2"/>
  <c r="B244" i="2"/>
  <c r="V243" i="2"/>
  <c r="C243" i="2"/>
  <c r="B243" i="2"/>
  <c r="C437" i="2"/>
  <c r="B437" i="2"/>
  <c r="W393" i="2"/>
  <c r="C393" i="2"/>
  <c r="B393" i="2"/>
  <c r="V392" i="2"/>
  <c r="C392" i="2"/>
  <c r="B392" i="2"/>
  <c r="W391" i="2"/>
  <c r="V391" i="2"/>
  <c r="C391" i="2"/>
  <c r="B391" i="2"/>
  <c r="C330" i="2"/>
  <c r="B330" i="2"/>
  <c r="AR326" i="2"/>
  <c r="C326" i="2"/>
  <c r="B326" i="2"/>
  <c r="V169" i="2"/>
  <c r="C169" i="2"/>
  <c r="B169" i="2"/>
  <c r="H766" i="6847"/>
  <c r="I766" i="6847"/>
  <c r="L766" i="6847"/>
  <c r="H767" i="6847"/>
  <c r="L767" i="6847" s="1"/>
  <c r="I767" i="6847"/>
  <c r="H768" i="6847"/>
  <c r="L768" i="6847" s="1"/>
  <c r="I768" i="6847"/>
  <c r="A766" i="6847"/>
  <c r="C766" i="6847"/>
  <c r="C767" i="6847" s="1"/>
  <c r="C768" i="6847" s="1"/>
  <c r="A767" i="6847"/>
  <c r="A768" i="6847"/>
  <c r="H759" i="6847"/>
  <c r="L759" i="6847" s="1"/>
  <c r="I759" i="6847"/>
  <c r="H760" i="6847"/>
  <c r="L760" i="6847" s="1"/>
  <c r="I760" i="6847"/>
  <c r="H761" i="6847"/>
  <c r="I761" i="6847"/>
  <c r="L761" i="6847"/>
  <c r="H762" i="6847"/>
  <c r="I762" i="6847"/>
  <c r="L762" i="6847"/>
  <c r="H763" i="6847"/>
  <c r="L763" i="6847" s="1"/>
  <c r="I763" i="6847"/>
  <c r="H764" i="6847"/>
  <c r="L764" i="6847" s="1"/>
  <c r="I764" i="6847"/>
  <c r="H765" i="6847"/>
  <c r="I765" i="6847"/>
  <c r="L765" i="6847"/>
  <c r="A759" i="6847"/>
  <c r="C759" i="6847"/>
  <c r="C760" i="6847" s="1"/>
  <c r="C761" i="6847" s="1"/>
  <c r="C762" i="6847" s="1"/>
  <c r="C763" i="6847" s="1"/>
  <c r="C764" i="6847" s="1"/>
  <c r="C765" i="6847" s="1"/>
  <c r="A760" i="6847"/>
  <c r="A761" i="6847"/>
  <c r="A762" i="6847"/>
  <c r="A763" i="6847"/>
  <c r="A764" i="6847"/>
  <c r="A765" i="6847"/>
  <c r="B36" i="6911"/>
  <c r="B17" i="6911"/>
  <c r="AK6" i="6987"/>
  <c r="AF6" i="6987"/>
  <c r="AG6" i="6987"/>
  <c r="AE6" i="6987" s="1"/>
  <c r="AH6" i="6987"/>
  <c r="AI6" i="6987"/>
  <c r="AL6" i="6987"/>
  <c r="AM6" i="6987"/>
  <c r="AO6" i="6987" s="1"/>
  <c r="AN6" i="6987"/>
  <c r="AF10" i="6989"/>
  <c r="AG10" i="6989"/>
  <c r="AH10" i="6989"/>
  <c r="AI10" i="6989"/>
  <c r="AL10" i="6989"/>
  <c r="AM10" i="6989"/>
  <c r="AO10" i="6989" s="1"/>
  <c r="AN10" i="6989"/>
  <c r="AF11" i="6989"/>
  <c r="AG11" i="6989"/>
  <c r="AH11" i="6989"/>
  <c r="AI11" i="6989"/>
  <c r="AL11" i="6989"/>
  <c r="AM11" i="6989"/>
  <c r="AO11" i="6989" s="1"/>
  <c r="AN11" i="6989"/>
  <c r="AF12" i="6989"/>
  <c r="AG12" i="6989"/>
  <c r="AE12" i="6989" s="1"/>
  <c r="AD12" i="6989" s="1"/>
  <c r="AH12" i="6989"/>
  <c r="AI12" i="6989"/>
  <c r="AL12" i="6989"/>
  <c r="AM12" i="6989"/>
  <c r="AO12" i="6989" s="1"/>
  <c r="AN12" i="6989"/>
  <c r="AF13" i="6989"/>
  <c r="AG13" i="6989"/>
  <c r="AH13" i="6989"/>
  <c r="AI13" i="6989"/>
  <c r="AL13" i="6989"/>
  <c r="AM13" i="6989"/>
  <c r="AO13" i="6989" s="1"/>
  <c r="AN13" i="6989"/>
  <c r="AN9" i="6989"/>
  <c r="AM9" i="6989"/>
  <c r="AO9" i="6989" s="1"/>
  <c r="AL9" i="6989"/>
  <c r="AI9" i="6989"/>
  <c r="AH9" i="6989"/>
  <c r="AG9" i="6989"/>
  <c r="AF9" i="6989"/>
  <c r="AN8" i="6989"/>
  <c r="AM8" i="6989"/>
  <c r="AO8" i="6989" s="1"/>
  <c r="AL8" i="6989"/>
  <c r="AI8" i="6989"/>
  <c r="AH8" i="6989"/>
  <c r="AG8" i="6989"/>
  <c r="AF8" i="6989"/>
  <c r="AE8" i="6989" s="1"/>
  <c r="AD8" i="6989" s="1"/>
  <c r="AN7" i="6989"/>
  <c r="AM7" i="6989"/>
  <c r="AO7" i="6989" s="1"/>
  <c r="AL7" i="6989"/>
  <c r="AI7" i="6989"/>
  <c r="AH7" i="6989"/>
  <c r="AG7" i="6989"/>
  <c r="AF7" i="6989"/>
  <c r="AN6" i="6989"/>
  <c r="AJ6" i="6989" s="1"/>
  <c r="AM6" i="6989"/>
  <c r="AO6" i="6989" s="1"/>
  <c r="AL6" i="6989"/>
  <c r="AI6" i="6989"/>
  <c r="AH6" i="6989"/>
  <c r="AG6" i="6989"/>
  <c r="AF6" i="6989"/>
  <c r="AI5" i="6989"/>
  <c r="AH5" i="6989"/>
  <c r="AG5" i="6989"/>
  <c r="AF5" i="6989"/>
  <c r="AI5" i="6987"/>
  <c r="AH5" i="6987"/>
  <c r="AG5" i="6987"/>
  <c r="AF5" i="6987"/>
  <c r="AU6" i="6986"/>
  <c r="AU7" i="6986"/>
  <c r="AP6" i="6986"/>
  <c r="AQ6" i="6986"/>
  <c r="AR6" i="6986"/>
  <c r="AS6" i="6986"/>
  <c r="AV6" i="6986"/>
  <c r="AW6" i="6986"/>
  <c r="AY6" i="6986" s="1"/>
  <c r="AX6" i="6986"/>
  <c r="AV25" i="6988"/>
  <c r="AW25" i="6988"/>
  <c r="AY25" i="6988" s="1"/>
  <c r="AX25" i="6988"/>
  <c r="AV26" i="6988"/>
  <c r="AW26" i="6988"/>
  <c r="AY26" i="6988" s="1"/>
  <c r="AX26" i="6988"/>
  <c r="AV27" i="6988"/>
  <c r="AW27" i="6988"/>
  <c r="AY27" i="6988" s="1"/>
  <c r="AX27" i="6988"/>
  <c r="AV28" i="6988"/>
  <c r="AW28" i="6988"/>
  <c r="AY28" i="6988" s="1"/>
  <c r="AX28" i="6988"/>
  <c r="AV29" i="6988"/>
  <c r="AW29" i="6988"/>
  <c r="AY29" i="6988" s="1"/>
  <c r="AX29" i="6988"/>
  <c r="AV30" i="6988"/>
  <c r="AW30" i="6988"/>
  <c r="AY30" i="6988" s="1"/>
  <c r="AX30" i="6988"/>
  <c r="AV31" i="6988"/>
  <c r="AW31" i="6988"/>
  <c r="AY31" i="6988" s="1"/>
  <c r="AX31" i="6988"/>
  <c r="AV32" i="6988"/>
  <c r="AW32" i="6988"/>
  <c r="AY32" i="6988" s="1"/>
  <c r="AX32" i="6988"/>
  <c r="AP25" i="6988"/>
  <c r="AQ25" i="6988"/>
  <c r="AR25" i="6988"/>
  <c r="AS25" i="6988"/>
  <c r="AP26" i="6988"/>
  <c r="AQ26" i="6988"/>
  <c r="AR26" i="6988"/>
  <c r="AS26" i="6988"/>
  <c r="AP27" i="6988"/>
  <c r="AQ27" i="6988"/>
  <c r="AR27" i="6988"/>
  <c r="AS27" i="6988"/>
  <c r="AP28" i="6988"/>
  <c r="AQ28" i="6988"/>
  <c r="AR28" i="6988"/>
  <c r="AS28" i="6988"/>
  <c r="AP29" i="6988"/>
  <c r="AQ29" i="6988"/>
  <c r="AR29" i="6988"/>
  <c r="AS29" i="6988"/>
  <c r="AP30" i="6988"/>
  <c r="AQ30" i="6988"/>
  <c r="AR30" i="6988"/>
  <c r="AS30" i="6988"/>
  <c r="AP31" i="6988"/>
  <c r="AQ31" i="6988"/>
  <c r="AR31" i="6988"/>
  <c r="AS31" i="6988"/>
  <c r="AP32" i="6988"/>
  <c r="AQ32" i="6988"/>
  <c r="AR32" i="6988"/>
  <c r="AS32" i="6988"/>
  <c r="AX24" i="6988"/>
  <c r="AW24" i="6988"/>
  <c r="AY24" i="6988" s="1"/>
  <c r="AV24" i="6988"/>
  <c r="AS24" i="6988"/>
  <c r="AR24" i="6988"/>
  <c r="AQ24" i="6988"/>
  <c r="AP24" i="6988"/>
  <c r="AX23" i="6988"/>
  <c r="AW23" i="6988"/>
  <c r="AY23" i="6988" s="1"/>
  <c r="AV23" i="6988"/>
  <c r="AS23" i="6988"/>
  <c r="AR23" i="6988"/>
  <c r="AQ23" i="6988"/>
  <c r="AP23" i="6988"/>
  <c r="AX22" i="6988"/>
  <c r="AW22" i="6988"/>
  <c r="AY22" i="6988" s="1"/>
  <c r="AV22" i="6988"/>
  <c r="AS22" i="6988"/>
  <c r="AR22" i="6988"/>
  <c r="AQ22" i="6988"/>
  <c r="AP22" i="6988"/>
  <c r="AX21" i="6988"/>
  <c r="AW21" i="6988"/>
  <c r="AY21" i="6988" s="1"/>
  <c r="AV21" i="6988"/>
  <c r="AS21" i="6988"/>
  <c r="AR21" i="6988"/>
  <c r="AQ21" i="6988"/>
  <c r="AP21" i="6988"/>
  <c r="AX20" i="6988"/>
  <c r="AW20" i="6988"/>
  <c r="AY20" i="6988" s="1"/>
  <c r="AV20" i="6988"/>
  <c r="AS20" i="6988"/>
  <c r="AR20" i="6988"/>
  <c r="AQ20" i="6988"/>
  <c r="AP20" i="6988"/>
  <c r="AX19" i="6988"/>
  <c r="AW19" i="6988"/>
  <c r="AY19" i="6988" s="1"/>
  <c r="AV19" i="6988"/>
  <c r="AS19" i="6988"/>
  <c r="AR19" i="6988"/>
  <c r="AQ19" i="6988"/>
  <c r="AP19" i="6988"/>
  <c r="AX18" i="6988"/>
  <c r="AW18" i="6988"/>
  <c r="AY18" i="6988" s="1"/>
  <c r="AV18" i="6988"/>
  <c r="AS18" i="6988"/>
  <c r="AR18" i="6988"/>
  <c r="AQ18" i="6988"/>
  <c r="AP18" i="6988"/>
  <c r="AX17" i="6988"/>
  <c r="AW17" i="6988"/>
  <c r="AY17" i="6988" s="1"/>
  <c r="AV17" i="6988"/>
  <c r="AS17" i="6988"/>
  <c r="AR17" i="6988"/>
  <c r="AQ17" i="6988"/>
  <c r="AP17" i="6988"/>
  <c r="AX16" i="6988"/>
  <c r="AW16" i="6988"/>
  <c r="AY16" i="6988" s="1"/>
  <c r="AV16" i="6988"/>
  <c r="AS16" i="6988"/>
  <c r="AR16" i="6988"/>
  <c r="AQ16" i="6988"/>
  <c r="AP16" i="6988"/>
  <c r="AX15" i="6988"/>
  <c r="AW15" i="6988"/>
  <c r="AY15" i="6988" s="1"/>
  <c r="AV15" i="6988"/>
  <c r="AS15" i="6988"/>
  <c r="AR15" i="6988"/>
  <c r="AQ15" i="6988"/>
  <c r="AP15" i="6988"/>
  <c r="AX14" i="6988"/>
  <c r="AW14" i="6988"/>
  <c r="AY14" i="6988" s="1"/>
  <c r="AV14" i="6988"/>
  <c r="AS14" i="6988"/>
  <c r="AR14" i="6988"/>
  <c r="AQ14" i="6988"/>
  <c r="AP14" i="6988"/>
  <c r="AX13" i="6988"/>
  <c r="AW13" i="6988"/>
  <c r="AY13" i="6988" s="1"/>
  <c r="AV13" i="6988"/>
  <c r="AS13" i="6988"/>
  <c r="AR13" i="6988"/>
  <c r="AQ13" i="6988"/>
  <c r="AP13" i="6988"/>
  <c r="AX12" i="6988"/>
  <c r="AW12" i="6988"/>
  <c r="AY12" i="6988" s="1"/>
  <c r="AV12" i="6988"/>
  <c r="AS12" i="6988"/>
  <c r="AR12" i="6988"/>
  <c r="AQ12" i="6988"/>
  <c r="AP12" i="6988"/>
  <c r="AX11" i="6988"/>
  <c r="AW11" i="6988"/>
  <c r="AY11" i="6988" s="1"/>
  <c r="AV11" i="6988"/>
  <c r="AS11" i="6988"/>
  <c r="AR11" i="6988"/>
  <c r="AQ11" i="6988"/>
  <c r="AP11" i="6988"/>
  <c r="AX10" i="6988"/>
  <c r="AW10" i="6988"/>
  <c r="AY10" i="6988" s="1"/>
  <c r="AV10" i="6988"/>
  <c r="AS10" i="6988"/>
  <c r="AR10" i="6988"/>
  <c r="AQ10" i="6988"/>
  <c r="AP10" i="6988"/>
  <c r="AY9" i="6988"/>
  <c r="AX9" i="6988"/>
  <c r="AW9" i="6988"/>
  <c r="AV9" i="6988"/>
  <c r="AS9" i="6988"/>
  <c r="AR9" i="6988"/>
  <c r="AQ9" i="6988"/>
  <c r="AP9" i="6988"/>
  <c r="AY8" i="6988"/>
  <c r="AX8" i="6988"/>
  <c r="AW8" i="6988"/>
  <c r="AV8" i="6988"/>
  <c r="AS8" i="6988"/>
  <c r="AR8" i="6988"/>
  <c r="AQ8" i="6988"/>
  <c r="AP8" i="6988"/>
  <c r="AO8" i="6988" s="1"/>
  <c r="AN8" i="6988" s="1"/>
  <c r="AX7" i="6988"/>
  <c r="AW7" i="6988"/>
  <c r="AY7" i="6988" s="1"/>
  <c r="AV7" i="6988"/>
  <c r="AS7" i="6988"/>
  <c r="AR7" i="6988"/>
  <c r="AQ7" i="6988"/>
  <c r="AP7" i="6988"/>
  <c r="AO7" i="6988" s="1"/>
  <c r="AN7" i="6988" s="1"/>
  <c r="AX6" i="6988"/>
  <c r="AW6" i="6988"/>
  <c r="AY6" i="6988" s="1"/>
  <c r="AV6" i="6988"/>
  <c r="AS6" i="6988"/>
  <c r="AR6" i="6988"/>
  <c r="AQ6" i="6988"/>
  <c r="AP6" i="6988"/>
  <c r="AS5" i="6988"/>
  <c r="AR5" i="6988"/>
  <c r="AQ5" i="6988"/>
  <c r="AP5" i="6988"/>
  <c r="AP7" i="6986"/>
  <c r="AQ7" i="6986"/>
  <c r="AO7" i="6986" s="1"/>
  <c r="AN7" i="6986" s="1"/>
  <c r="AR7" i="6986"/>
  <c r="AS7" i="6986"/>
  <c r="AV7" i="6986"/>
  <c r="AW7" i="6986"/>
  <c r="AY7" i="6986" s="1"/>
  <c r="AX7" i="6986"/>
  <c r="AR5" i="6986"/>
  <c r="AS5" i="6986"/>
  <c r="AQ5" i="6986"/>
  <c r="AP5" i="6986"/>
  <c r="AR393" i="2" l="1"/>
  <c r="AR391" i="2"/>
  <c r="E391" i="2"/>
  <c r="H19" i="6892"/>
  <c r="I19" i="6892"/>
  <c r="AQ169" i="2"/>
  <c r="M19" i="6892"/>
  <c r="E244" i="2"/>
  <c r="E243" i="2"/>
  <c r="AR244" i="2"/>
  <c r="AR392" i="2"/>
  <c r="AQ243" i="2"/>
  <c r="E169" i="2"/>
  <c r="E392" i="2"/>
  <c r="V330" i="2"/>
  <c r="E330" i="2" s="1"/>
  <c r="AQ330" i="2"/>
  <c r="V326" i="2"/>
  <c r="E326" i="2" s="1"/>
  <c r="AQ326" i="2"/>
  <c r="AR330" i="2"/>
  <c r="V393" i="2"/>
  <c r="E393" i="2" s="1"/>
  <c r="AQ393" i="2"/>
  <c r="W437" i="2"/>
  <c r="E437" i="2" s="1"/>
  <c r="AR437" i="2"/>
  <c r="V555" i="2"/>
  <c r="E555" i="2" s="1"/>
  <c r="AQ555" i="2"/>
  <c r="AQ437" i="2"/>
  <c r="AO23" i="6988"/>
  <c r="AN23" i="6988" s="1"/>
  <c r="AO11" i="6988"/>
  <c r="AN11" i="6988" s="1"/>
  <c r="AO16" i="6988"/>
  <c r="AN16" i="6988" s="1"/>
  <c r="AO19" i="6988"/>
  <c r="AN19" i="6988" s="1"/>
  <c r="AO24" i="6988"/>
  <c r="AN24" i="6988" s="1"/>
  <c r="AO29" i="6988"/>
  <c r="AO25" i="6988"/>
  <c r="AE7" i="6989"/>
  <c r="AD7" i="6989"/>
  <c r="AE10" i="6989"/>
  <c r="AD10" i="6989" s="1"/>
  <c r="AE13" i="6989"/>
  <c r="AD13" i="6989" s="1"/>
  <c r="AE5" i="6989"/>
  <c r="AD5" i="6989" s="1"/>
  <c r="AE11" i="6989"/>
  <c r="AD11" i="6989" s="1"/>
  <c r="AN29" i="6988"/>
  <c r="AO13" i="6988"/>
  <c r="AN13" i="6988" s="1"/>
  <c r="AO18" i="6988"/>
  <c r="AN18" i="6988" s="1"/>
  <c r="AO31" i="6988"/>
  <c r="AO30" i="6988"/>
  <c r="AN30" i="6988" s="1"/>
  <c r="AO27" i="6988"/>
  <c r="AN27" i="6988" s="1"/>
  <c r="AO26" i="6988"/>
  <c r="AN26" i="6988" s="1"/>
  <c r="AO12" i="6988"/>
  <c r="AN12" i="6988" s="1"/>
  <c r="AO20" i="6988"/>
  <c r="AN20" i="6988" s="1"/>
  <c r="AO21" i="6988"/>
  <c r="AN21" i="6988" s="1"/>
  <c r="AO32" i="6988"/>
  <c r="AN32" i="6988" s="1"/>
  <c r="AO28" i="6988"/>
  <c r="AO5" i="6988"/>
  <c r="AN5" i="6988" s="1"/>
  <c r="AO15" i="6988"/>
  <c r="AN15" i="6988" s="1"/>
  <c r="AD6" i="6987"/>
  <c r="AE6" i="6989"/>
  <c r="AD6" i="6989" s="1"/>
  <c r="AE9" i="6989"/>
  <c r="AD9" i="6989" s="1"/>
  <c r="AJ7" i="6989"/>
  <c r="AJ8" i="6989" s="1"/>
  <c r="AJ9" i="6989" s="1"/>
  <c r="AJ10" i="6989" s="1"/>
  <c r="AJ11" i="6989" s="1"/>
  <c r="AJ12" i="6989" s="1"/>
  <c r="AJ13" i="6989" s="1"/>
  <c r="AE5" i="6987"/>
  <c r="AD5" i="6987" s="1"/>
  <c r="AO6" i="6986"/>
  <c r="AN6" i="6986" s="1"/>
  <c r="AO6" i="6988"/>
  <c r="AN6" i="6988" s="1"/>
  <c r="AO9" i="6988"/>
  <c r="AN9" i="6988" s="1"/>
  <c r="AO22" i="6988"/>
  <c r="AN22" i="6988" s="1"/>
  <c r="AN25" i="6988"/>
  <c r="AN28" i="6988"/>
  <c r="AN31" i="6988"/>
  <c r="AO10" i="6988"/>
  <c r="AN10" i="6988" s="1"/>
  <c r="AO14" i="6988"/>
  <c r="AN14" i="6988" s="1"/>
  <c r="AO17" i="6988"/>
  <c r="AN17" i="6988" s="1"/>
  <c r="AT6" i="6988"/>
  <c r="AT7" i="6988" s="1"/>
  <c r="AT8" i="6988" s="1"/>
  <c r="AT9" i="6988" s="1"/>
  <c r="AT10" i="6988" s="1"/>
  <c r="AT11" i="6988" s="1"/>
  <c r="AT12" i="6988" s="1"/>
  <c r="AT13" i="6988" s="1"/>
  <c r="AT14" i="6988" s="1"/>
  <c r="AT15" i="6988" s="1"/>
  <c r="AT16" i="6988" s="1"/>
  <c r="AT17" i="6988" s="1"/>
  <c r="AT18" i="6988" s="1"/>
  <c r="AT19" i="6988" s="1"/>
  <c r="AT20" i="6988" s="1"/>
  <c r="AT21" i="6988" s="1"/>
  <c r="AT22" i="6988" s="1"/>
  <c r="AT23" i="6988" s="1"/>
  <c r="AT24" i="6988" s="1"/>
  <c r="AT25" i="6988" s="1"/>
  <c r="AT26" i="6988" s="1"/>
  <c r="AT27" i="6988" s="1"/>
  <c r="AT28" i="6988" s="1"/>
  <c r="AT29" i="6988" s="1"/>
  <c r="AT30" i="6988" s="1"/>
  <c r="AT31" i="6988" s="1"/>
  <c r="AT32" i="6988" s="1"/>
  <c r="AT7" i="6986"/>
  <c r="AO5" i="6986"/>
  <c r="AN5" i="6986" s="1"/>
  <c r="W28" i="6985" l="1"/>
  <c r="X28" i="6985"/>
  <c r="Y28" i="6985"/>
  <c r="Z28" i="6985"/>
  <c r="U28" i="6985" s="1"/>
  <c r="U29" i="6985" s="1"/>
  <c r="W29" i="6985"/>
  <c r="X29" i="6985"/>
  <c r="Y29" i="6985"/>
  <c r="Z29" i="6985"/>
  <c r="W30" i="6985"/>
  <c r="X30" i="6985"/>
  <c r="Z30" i="6985" s="1"/>
  <c r="Y30" i="6985"/>
  <c r="W31" i="6985"/>
  <c r="X31" i="6985"/>
  <c r="Z31" i="6985" s="1"/>
  <c r="Y31" i="6985"/>
  <c r="W32" i="6985"/>
  <c r="X32" i="6985"/>
  <c r="Y32" i="6985"/>
  <c r="Z32" i="6985"/>
  <c r="W33" i="6985"/>
  <c r="X33" i="6985"/>
  <c r="Y33" i="6985"/>
  <c r="Z33" i="6985"/>
  <c r="W34" i="6985"/>
  <c r="X34" i="6985"/>
  <c r="Z34" i="6985" s="1"/>
  <c r="Y34" i="6985"/>
  <c r="W35" i="6985"/>
  <c r="X35" i="6985"/>
  <c r="Z35" i="6985" s="1"/>
  <c r="Y35" i="6985"/>
  <c r="W36" i="6985"/>
  <c r="X36" i="6985"/>
  <c r="Y36" i="6985"/>
  <c r="Z36" i="6985"/>
  <c r="T34" i="6985"/>
  <c r="S34" i="6985"/>
  <c r="R34" i="6985"/>
  <c r="Q34" i="6985"/>
  <c r="P34" i="6985" s="1"/>
  <c r="O34" i="6985" s="1"/>
  <c r="H34" i="6985"/>
  <c r="U30" i="6985" l="1"/>
  <c r="U31" i="6985" s="1"/>
  <c r="U32" i="6985" s="1"/>
  <c r="U33" i="6985" s="1"/>
  <c r="U34" i="6985" s="1"/>
  <c r="U35" i="6985" s="1"/>
  <c r="U36" i="6985" s="1"/>
  <c r="M34" i="6985"/>
  <c r="C46" i="6851"/>
  <c r="B46" i="6851"/>
  <c r="C56" i="6850"/>
  <c r="B56" i="6850"/>
  <c r="H758" i="6847"/>
  <c r="L758" i="6847" s="1"/>
  <c r="I758" i="6847"/>
  <c r="A758" i="6847"/>
  <c r="C758" i="6847"/>
  <c r="V3" i="6984"/>
  <c r="V4" i="6984" s="1"/>
  <c r="W3" i="6984"/>
  <c r="X3" i="6984"/>
  <c r="Y3" i="6984"/>
  <c r="Z3" i="6984"/>
  <c r="X4" i="6984"/>
  <c r="Z4" i="6984" s="1"/>
  <c r="T4" i="6984"/>
  <c r="S4" i="6984"/>
  <c r="R4" i="6984"/>
  <c r="Q4" i="6984"/>
  <c r="P4" i="6984" s="1"/>
  <c r="O4" i="6984" s="1"/>
  <c r="H4" i="6984"/>
  <c r="Q3" i="6984"/>
  <c r="R3" i="6984"/>
  <c r="S3" i="6984"/>
  <c r="T3" i="6984"/>
  <c r="C385" i="2"/>
  <c r="B385" i="2"/>
  <c r="C260" i="2"/>
  <c r="B260" i="2"/>
  <c r="C259" i="2"/>
  <c r="B259" i="2"/>
  <c r="C258" i="2"/>
  <c r="B258" i="2"/>
  <c r="C232" i="2"/>
  <c r="B232" i="2"/>
  <c r="L755" i="6847"/>
  <c r="L756" i="6847"/>
  <c r="L757" i="6847"/>
  <c r="H755" i="6847"/>
  <c r="I755" i="6847"/>
  <c r="H756" i="6847"/>
  <c r="I756" i="6847"/>
  <c r="H757" i="6847"/>
  <c r="I757" i="6847"/>
  <c r="A755" i="6847"/>
  <c r="C755" i="6847"/>
  <c r="C756" i="6847" s="1"/>
  <c r="C757" i="6847" s="1"/>
  <c r="A756" i="6847"/>
  <c r="A757" i="6847"/>
  <c r="T36" i="6985"/>
  <c r="S36" i="6985"/>
  <c r="R36" i="6985"/>
  <c r="Q36" i="6985"/>
  <c r="H36" i="6985"/>
  <c r="M36" i="6985" s="1"/>
  <c r="T35" i="6985"/>
  <c r="S35" i="6985"/>
  <c r="R35" i="6985"/>
  <c r="Q35" i="6985"/>
  <c r="H35" i="6985"/>
  <c r="M35" i="6985" s="1"/>
  <c r="T33" i="6985"/>
  <c r="S33" i="6985"/>
  <c r="R33" i="6985"/>
  <c r="Q33" i="6985"/>
  <c r="H33" i="6985"/>
  <c r="M33" i="6985" s="1"/>
  <c r="T32" i="6985"/>
  <c r="S32" i="6985"/>
  <c r="R32" i="6985"/>
  <c r="Q32" i="6985"/>
  <c r="H32" i="6985"/>
  <c r="M32" i="6985" s="1"/>
  <c r="T31" i="6985"/>
  <c r="S31" i="6985"/>
  <c r="R31" i="6985"/>
  <c r="Q31" i="6985"/>
  <c r="H31" i="6985"/>
  <c r="T30" i="6985"/>
  <c r="S30" i="6985"/>
  <c r="R30" i="6985"/>
  <c r="Q30" i="6985"/>
  <c r="H30" i="6985"/>
  <c r="M30" i="6985" s="1"/>
  <c r="T29" i="6985"/>
  <c r="S29" i="6985"/>
  <c r="R29" i="6985"/>
  <c r="Q29" i="6985"/>
  <c r="H29" i="6985"/>
  <c r="T28" i="6985"/>
  <c r="S28" i="6985"/>
  <c r="R28" i="6985"/>
  <c r="Q28" i="6985"/>
  <c r="H28" i="6985"/>
  <c r="X27" i="6985"/>
  <c r="Z27" i="6985" s="1"/>
  <c r="T27" i="6985"/>
  <c r="S27" i="6985"/>
  <c r="R27" i="6985"/>
  <c r="Q27" i="6985"/>
  <c r="H27" i="6985"/>
  <c r="M27" i="6985" s="1"/>
  <c r="X26" i="6985"/>
  <c r="Z26" i="6985" s="1"/>
  <c r="T26" i="6985"/>
  <c r="S26" i="6985"/>
  <c r="R26" i="6985"/>
  <c r="Q26" i="6985"/>
  <c r="H26" i="6985"/>
  <c r="M26" i="6985" s="1"/>
  <c r="X25" i="6985"/>
  <c r="Z25" i="6985" s="1"/>
  <c r="T25" i="6985"/>
  <c r="S25" i="6985"/>
  <c r="R25" i="6985"/>
  <c r="Q25" i="6985"/>
  <c r="H25" i="6985"/>
  <c r="M25" i="6985" s="1"/>
  <c r="X24" i="6985"/>
  <c r="Z24" i="6985" s="1"/>
  <c r="T24" i="6985"/>
  <c r="S24" i="6985"/>
  <c r="R24" i="6985"/>
  <c r="Q24" i="6985"/>
  <c r="H24" i="6985"/>
  <c r="X23" i="6985"/>
  <c r="Z23" i="6985" s="1"/>
  <c r="T23" i="6985"/>
  <c r="S23" i="6985"/>
  <c r="R23" i="6985"/>
  <c r="Q23" i="6985"/>
  <c r="H23" i="6985"/>
  <c r="M23" i="6985" s="1"/>
  <c r="X22" i="6985"/>
  <c r="Z22" i="6985" s="1"/>
  <c r="T22" i="6985"/>
  <c r="S22" i="6985"/>
  <c r="R22" i="6985"/>
  <c r="Q22" i="6985"/>
  <c r="H22" i="6985"/>
  <c r="M22" i="6985" s="1"/>
  <c r="X21" i="6985"/>
  <c r="Z21" i="6985" s="1"/>
  <c r="T21" i="6985"/>
  <c r="S21" i="6985"/>
  <c r="R21" i="6985"/>
  <c r="Q21" i="6985"/>
  <c r="H21" i="6985"/>
  <c r="M21" i="6985" s="1"/>
  <c r="X20" i="6985"/>
  <c r="Z20" i="6985" s="1"/>
  <c r="T20" i="6985"/>
  <c r="S20" i="6985"/>
  <c r="R20" i="6985"/>
  <c r="Q20" i="6985"/>
  <c r="H20" i="6985"/>
  <c r="X19" i="6985"/>
  <c r="Z19" i="6985" s="1"/>
  <c r="T19" i="6985"/>
  <c r="S19" i="6985"/>
  <c r="R19" i="6985"/>
  <c r="Q19" i="6985"/>
  <c r="H19" i="6985"/>
  <c r="M19" i="6985" s="1"/>
  <c r="X18" i="6985"/>
  <c r="Z18" i="6985" s="1"/>
  <c r="T18" i="6985"/>
  <c r="S18" i="6985"/>
  <c r="R18" i="6985"/>
  <c r="Q18" i="6985"/>
  <c r="H18" i="6985"/>
  <c r="M18" i="6985" s="1"/>
  <c r="X17" i="6985"/>
  <c r="Z17" i="6985" s="1"/>
  <c r="T17" i="6985"/>
  <c r="S17" i="6985"/>
  <c r="R17" i="6985"/>
  <c r="Q17" i="6985"/>
  <c r="H17" i="6985"/>
  <c r="M17" i="6985" s="1"/>
  <c r="X16" i="6985"/>
  <c r="Z16" i="6985" s="1"/>
  <c r="T16" i="6985"/>
  <c r="S16" i="6985"/>
  <c r="R16" i="6985"/>
  <c r="Q16" i="6985"/>
  <c r="H16" i="6985"/>
  <c r="X15" i="6985"/>
  <c r="Z15" i="6985" s="1"/>
  <c r="T15" i="6985"/>
  <c r="S15" i="6985"/>
  <c r="R15" i="6985"/>
  <c r="Q15" i="6985"/>
  <c r="H15" i="6985"/>
  <c r="X14" i="6985"/>
  <c r="Z14" i="6985" s="1"/>
  <c r="T14" i="6985"/>
  <c r="S14" i="6985"/>
  <c r="R14" i="6985"/>
  <c r="Q14" i="6985"/>
  <c r="H14" i="6985"/>
  <c r="X13" i="6985"/>
  <c r="Z13" i="6985" s="1"/>
  <c r="T13" i="6985"/>
  <c r="S13" i="6985"/>
  <c r="R13" i="6985"/>
  <c r="Q13" i="6985"/>
  <c r="H13" i="6985"/>
  <c r="M13" i="6985" s="1"/>
  <c r="X12" i="6985"/>
  <c r="Z12" i="6985" s="1"/>
  <c r="T12" i="6985"/>
  <c r="S12" i="6985"/>
  <c r="R12" i="6985"/>
  <c r="Q12" i="6985"/>
  <c r="H12" i="6985"/>
  <c r="M12" i="6985" s="1"/>
  <c r="X11" i="6985"/>
  <c r="Z11" i="6985" s="1"/>
  <c r="T11" i="6985"/>
  <c r="S11" i="6985"/>
  <c r="R11" i="6985"/>
  <c r="Q11" i="6985"/>
  <c r="H11" i="6985"/>
  <c r="X10" i="6985"/>
  <c r="Z10" i="6985" s="1"/>
  <c r="T10" i="6985"/>
  <c r="S10" i="6985"/>
  <c r="R10" i="6985"/>
  <c r="Q10" i="6985"/>
  <c r="H10" i="6985"/>
  <c r="M10" i="6985" s="1"/>
  <c r="X9" i="6985"/>
  <c r="Z9" i="6985" s="1"/>
  <c r="T9" i="6985"/>
  <c r="S9" i="6985"/>
  <c r="R9" i="6985"/>
  <c r="Q9" i="6985"/>
  <c r="H9" i="6985"/>
  <c r="M9" i="6985" s="1"/>
  <c r="X8" i="6985"/>
  <c r="Z8" i="6985" s="1"/>
  <c r="T8" i="6985"/>
  <c r="S8" i="6985"/>
  <c r="R8" i="6985"/>
  <c r="Q8" i="6985"/>
  <c r="H8" i="6985"/>
  <c r="X7" i="6985"/>
  <c r="Z7" i="6985" s="1"/>
  <c r="T7" i="6985"/>
  <c r="S7" i="6985"/>
  <c r="R7" i="6985"/>
  <c r="Q7" i="6985"/>
  <c r="H7" i="6985"/>
  <c r="X6" i="6985"/>
  <c r="Z6" i="6985" s="1"/>
  <c r="T6" i="6985"/>
  <c r="S6" i="6985"/>
  <c r="R6" i="6985"/>
  <c r="Q6" i="6985"/>
  <c r="H6" i="6985"/>
  <c r="M6" i="6985" s="1"/>
  <c r="X5" i="6985"/>
  <c r="Z5" i="6985" s="1"/>
  <c r="T5" i="6985"/>
  <c r="S5" i="6985"/>
  <c r="R5" i="6985"/>
  <c r="Q5" i="6985"/>
  <c r="H5" i="6985"/>
  <c r="M5" i="6985" s="1"/>
  <c r="X4" i="6985"/>
  <c r="Z4" i="6985" s="1"/>
  <c r="T4" i="6985"/>
  <c r="S4" i="6985"/>
  <c r="R4" i="6985"/>
  <c r="Q4" i="6985"/>
  <c r="H4" i="6985"/>
  <c r="X3" i="6985"/>
  <c r="Z3" i="6985" s="1"/>
  <c r="T3" i="6985"/>
  <c r="S3" i="6985"/>
  <c r="R3" i="6985"/>
  <c r="Q3" i="6985"/>
  <c r="H3" i="6985"/>
  <c r="M3" i="6985" s="1"/>
  <c r="T2" i="6985"/>
  <c r="S2" i="6985"/>
  <c r="R2" i="6985"/>
  <c r="Q2" i="6985"/>
  <c r="H2" i="6985"/>
  <c r="B35" i="6911" s="1"/>
  <c r="T2" i="6984"/>
  <c r="S2" i="6984"/>
  <c r="R2" i="6984"/>
  <c r="Q2" i="6984"/>
  <c r="W21" i="6985" l="1"/>
  <c r="P25" i="6985"/>
  <c r="O25" i="6985" s="1"/>
  <c r="P32" i="6985"/>
  <c r="P28" i="6985"/>
  <c r="O28" i="6985" s="1"/>
  <c r="M4" i="6984"/>
  <c r="P3" i="6984"/>
  <c r="O3" i="6984" s="1"/>
  <c r="Y6" i="6985"/>
  <c r="P8" i="6985"/>
  <c r="O8" i="6985" s="1"/>
  <c r="Y22" i="6985"/>
  <c r="P9" i="6985"/>
  <c r="O9" i="6985" s="1"/>
  <c r="P14" i="6985"/>
  <c r="O14" i="6985" s="1"/>
  <c r="W15" i="6985"/>
  <c r="P18" i="6985"/>
  <c r="O18" i="6985" s="1"/>
  <c r="P10" i="6985"/>
  <c r="P21" i="6985"/>
  <c r="O21" i="6985" s="1"/>
  <c r="P24" i="6985"/>
  <c r="O24" i="6985" s="1"/>
  <c r="P36" i="6985"/>
  <c r="O36" i="6985" s="1"/>
  <c r="W5" i="6985"/>
  <c r="W7" i="6985"/>
  <c r="W12" i="6985"/>
  <c r="P12" i="6985"/>
  <c r="W14" i="6985"/>
  <c r="P31" i="6985"/>
  <c r="O31" i="6985" s="1"/>
  <c r="W26" i="6985"/>
  <c r="Y10" i="6985"/>
  <c r="W17" i="6985"/>
  <c r="Y18" i="6985"/>
  <c r="W9" i="6985"/>
  <c r="W13" i="6985"/>
  <c r="M20" i="6985"/>
  <c r="Y20" i="6985" s="1"/>
  <c r="W23" i="6985"/>
  <c r="W27" i="6985"/>
  <c r="P17" i="6985"/>
  <c r="O17" i="6985" s="1"/>
  <c r="P22" i="6985"/>
  <c r="O22" i="6985" s="1"/>
  <c r="P29" i="6985"/>
  <c r="O29" i="6985" s="1"/>
  <c r="Y19" i="6985"/>
  <c r="Y27" i="6985"/>
  <c r="M2" i="6985"/>
  <c r="Y3" i="6985" s="1"/>
  <c r="W6" i="6985"/>
  <c r="M7" i="6985"/>
  <c r="Y7" i="6985" s="1"/>
  <c r="M29" i="6985"/>
  <c r="P2" i="6985"/>
  <c r="O2" i="6985" s="1"/>
  <c r="M4" i="6985"/>
  <c r="Y4" i="6985" s="1"/>
  <c r="P5" i="6985"/>
  <c r="O5" i="6985" s="1"/>
  <c r="P6" i="6985"/>
  <c r="O6" i="6985" s="1"/>
  <c r="P7" i="6985"/>
  <c r="O7" i="6985" s="1"/>
  <c r="M14" i="6985"/>
  <c r="Y14" i="6985" s="1"/>
  <c r="P15" i="6985"/>
  <c r="O15" i="6985" s="1"/>
  <c r="W24" i="6985"/>
  <c r="P26" i="6985"/>
  <c r="O26" i="6985" s="1"/>
  <c r="M15" i="6985"/>
  <c r="P16" i="6985"/>
  <c r="O16" i="6985" s="1"/>
  <c r="P20" i="6985"/>
  <c r="O20" i="6985" s="1"/>
  <c r="P33" i="6985"/>
  <c r="O33" i="6985" s="1"/>
  <c r="P4" i="6985"/>
  <c r="P13" i="6985"/>
  <c r="O13" i="6985" s="1"/>
  <c r="W22" i="6985"/>
  <c r="Y23" i="6985"/>
  <c r="W11" i="6985"/>
  <c r="Y13" i="6985"/>
  <c r="W16" i="6985"/>
  <c r="P3" i="6985"/>
  <c r="O3" i="6985" s="1"/>
  <c r="W4" i="6985"/>
  <c r="W10" i="6985"/>
  <c r="M11" i="6985"/>
  <c r="Y11" i="6985" s="1"/>
  <c r="M16" i="6985"/>
  <c r="P19" i="6985"/>
  <c r="O19" i="6985" s="1"/>
  <c r="W20" i="6985"/>
  <c r="P23" i="6985"/>
  <c r="O23" i="6985" s="1"/>
  <c r="W25" i="6985"/>
  <c r="M24" i="6985"/>
  <c r="Y24" i="6985" s="1"/>
  <c r="Y26" i="6985"/>
  <c r="P30" i="6985"/>
  <c r="O30" i="6985" s="1"/>
  <c r="M31" i="6985"/>
  <c r="W3" i="6985"/>
  <c r="W8" i="6985"/>
  <c r="W19" i="6985"/>
  <c r="M8" i="6985"/>
  <c r="Y8" i="6985" s="1"/>
  <c r="P11" i="6985"/>
  <c r="W18" i="6985"/>
  <c r="P27" i="6985"/>
  <c r="O27" i="6985" s="1"/>
  <c r="M28" i="6985"/>
  <c r="P35" i="6985"/>
  <c r="O35" i="6985" s="1"/>
  <c r="P2" i="6984"/>
  <c r="O2" i="6984" s="1"/>
  <c r="H2" i="6984"/>
  <c r="H3" i="6984"/>
  <c r="M3" i="6984" s="1"/>
  <c r="AO4" i="6851" l="1"/>
  <c r="AO8" i="6851"/>
  <c r="AO12" i="6851"/>
  <c r="AO17" i="6851"/>
  <c r="AO20" i="6851"/>
  <c r="AO24" i="6851"/>
  <c r="AO28" i="6851"/>
  <c r="AO32" i="6851"/>
  <c r="AO36" i="6851"/>
  <c r="AO42" i="6851"/>
  <c r="AO47" i="6851"/>
  <c r="AO51" i="6851"/>
  <c r="AO55" i="6851"/>
  <c r="AO59" i="6851"/>
  <c r="AO63" i="6851"/>
  <c r="AO67" i="6851"/>
  <c r="AO71" i="6851"/>
  <c r="AO75" i="6851"/>
  <c r="AO79" i="6851"/>
  <c r="AO83" i="6851"/>
  <c r="AO87" i="6851"/>
  <c r="AO91" i="6851"/>
  <c r="AO95" i="6851"/>
  <c r="AO99" i="6851"/>
  <c r="AO101" i="6851"/>
  <c r="AO105" i="6851"/>
  <c r="AO6" i="6850"/>
  <c r="AO10" i="6850"/>
  <c r="AO14" i="6850"/>
  <c r="AO19" i="6850"/>
  <c r="AO24" i="6850"/>
  <c r="AO28" i="6850"/>
  <c r="AO32" i="6850"/>
  <c r="AO36" i="6850"/>
  <c r="AO40" i="6850"/>
  <c r="AO44" i="6850"/>
  <c r="AO48" i="6850"/>
  <c r="AO52" i="6850"/>
  <c r="AO57" i="6850"/>
  <c r="AO61" i="6850"/>
  <c r="AO65" i="6850"/>
  <c r="AO69" i="6850"/>
  <c r="AO73" i="6850"/>
  <c r="AO77" i="6850"/>
  <c r="AO81" i="6850"/>
  <c r="AO85" i="6850"/>
  <c r="AO89" i="6850"/>
  <c r="AO93" i="6850"/>
  <c r="AO97" i="6850"/>
  <c r="AO99" i="6850"/>
  <c r="AO103" i="6850"/>
  <c r="AO3" i="6850"/>
  <c r="AO26" i="6850"/>
  <c r="AO38" i="6850"/>
  <c r="AO46" i="6850"/>
  <c r="AO54" i="6850"/>
  <c r="AO63" i="6850"/>
  <c r="AO71" i="6850"/>
  <c r="AO79" i="6850"/>
  <c r="AO91" i="6850"/>
  <c r="AO21" i="6850"/>
  <c r="AO105" i="6850"/>
  <c r="AO7" i="6851"/>
  <c r="AO11" i="6851"/>
  <c r="AO15" i="6851"/>
  <c r="AO19" i="6851"/>
  <c r="AO23" i="6851"/>
  <c r="AO27" i="6851"/>
  <c r="AO31" i="6851"/>
  <c r="AO35" i="6851"/>
  <c r="AO39" i="6851"/>
  <c r="AO45" i="6851"/>
  <c r="AO50" i="6851"/>
  <c r="AO58" i="6851"/>
  <c r="AO62" i="6851"/>
  <c r="AO5" i="6851"/>
  <c r="AO9" i="6851"/>
  <c r="AO13" i="6851"/>
  <c r="AO18" i="6851"/>
  <c r="AO21" i="6851"/>
  <c r="AO25" i="6851"/>
  <c r="AO29" i="6851"/>
  <c r="AO33" i="6851"/>
  <c r="AO37" i="6851"/>
  <c r="AO43" i="6851"/>
  <c r="AO48" i="6851"/>
  <c r="AO52" i="6851"/>
  <c r="AO56" i="6851"/>
  <c r="AO60" i="6851"/>
  <c r="AO64" i="6851"/>
  <c r="AO68" i="6851"/>
  <c r="AO72" i="6851"/>
  <c r="AO76" i="6851"/>
  <c r="AO80" i="6851"/>
  <c r="AO84" i="6851"/>
  <c r="AO88" i="6851"/>
  <c r="AO92" i="6851"/>
  <c r="AO96" i="6851"/>
  <c r="AO40" i="6851"/>
  <c r="AO102" i="6851"/>
  <c r="AO46" i="6851"/>
  <c r="AO7" i="6850"/>
  <c r="AO11" i="6850"/>
  <c r="AO16" i="6850"/>
  <c r="AO20" i="6850"/>
  <c r="AO25" i="6850"/>
  <c r="AO29" i="6850"/>
  <c r="AO33" i="6850"/>
  <c r="AO37" i="6850"/>
  <c r="AO41" i="6850"/>
  <c r="AO45" i="6850"/>
  <c r="AO49" i="6850"/>
  <c r="AO53" i="6850"/>
  <c r="AO58" i="6850"/>
  <c r="AO62" i="6850"/>
  <c r="AO66" i="6850"/>
  <c r="AO70" i="6850"/>
  <c r="AO74" i="6850"/>
  <c r="AO78" i="6850"/>
  <c r="AO82" i="6850"/>
  <c r="AO86" i="6850"/>
  <c r="AO90" i="6850"/>
  <c r="AO94" i="6850"/>
  <c r="AO98" i="6850"/>
  <c r="AO100" i="6850"/>
  <c r="AO104" i="6850"/>
  <c r="AO6" i="6851"/>
  <c r="AO10" i="6851"/>
  <c r="AO14" i="6851"/>
  <c r="AO16" i="6851"/>
  <c r="AO22" i="6851"/>
  <c r="AO26" i="6851"/>
  <c r="AO30" i="6851"/>
  <c r="AO34" i="6851"/>
  <c r="AO38" i="6851"/>
  <c r="AO44" i="6851"/>
  <c r="AO49" i="6851"/>
  <c r="AO53" i="6851"/>
  <c r="AO57" i="6851"/>
  <c r="AO61" i="6851"/>
  <c r="AO65" i="6851"/>
  <c r="AO69" i="6851"/>
  <c r="AO73" i="6851"/>
  <c r="AO77" i="6851"/>
  <c r="AO81" i="6851"/>
  <c r="AO85" i="6851"/>
  <c r="AO89" i="6851"/>
  <c r="AO93" i="6851"/>
  <c r="AO97" i="6851"/>
  <c r="AO41" i="6851"/>
  <c r="AO103" i="6851"/>
  <c r="AO3" i="6851"/>
  <c r="AO4" i="6850"/>
  <c r="AO8" i="6850"/>
  <c r="AO12" i="6850"/>
  <c r="AO17" i="6850"/>
  <c r="AO15" i="6850"/>
  <c r="AO30" i="6850"/>
  <c r="AO34" i="6850"/>
  <c r="AO42" i="6850"/>
  <c r="AO50" i="6850"/>
  <c r="AO59" i="6850"/>
  <c r="AO67" i="6850"/>
  <c r="AO75" i="6850"/>
  <c r="AO83" i="6850"/>
  <c r="AO87" i="6850"/>
  <c r="AO95" i="6850"/>
  <c r="AO101" i="6850"/>
  <c r="AO70" i="6851"/>
  <c r="AO86" i="6851"/>
  <c r="AO100" i="6851"/>
  <c r="AO5" i="6850"/>
  <c r="AO23" i="6850"/>
  <c r="AO39" i="6850"/>
  <c r="AO55" i="6850"/>
  <c r="AO72" i="6850"/>
  <c r="AO88" i="6850"/>
  <c r="AO102" i="6850"/>
  <c r="AO66" i="6851"/>
  <c r="AO82" i="6851"/>
  <c r="AO98" i="6851"/>
  <c r="AO18" i="6850"/>
  <c r="AO35" i="6850"/>
  <c r="AO51" i="6850"/>
  <c r="AO68" i="6850"/>
  <c r="AO84" i="6850"/>
  <c r="AO22" i="6850"/>
  <c r="AO74" i="6851"/>
  <c r="AO90" i="6851"/>
  <c r="AO104" i="6851"/>
  <c r="AO9" i="6850"/>
  <c r="AO27" i="6850"/>
  <c r="AO43" i="6850"/>
  <c r="AO60" i="6850"/>
  <c r="AO76" i="6850"/>
  <c r="AO92" i="6850"/>
  <c r="AO56" i="6850"/>
  <c r="AO54" i="6851"/>
  <c r="AO78" i="6851"/>
  <c r="AO94" i="6851"/>
  <c r="AO13" i="6850"/>
  <c r="AO31" i="6850"/>
  <c r="AO47" i="6850"/>
  <c r="AO64" i="6850"/>
  <c r="AO80" i="6850"/>
  <c r="AO96" i="6850"/>
  <c r="Y4" i="6984"/>
  <c r="W4" i="6984"/>
  <c r="M2" i="6984"/>
  <c r="Y5" i="6985"/>
  <c r="AO4" i="2"/>
  <c r="Y21" i="6985"/>
  <c r="Y16" i="6985"/>
  <c r="Y15" i="6985"/>
  <c r="U3" i="6985"/>
  <c r="U4" i="6985" s="1"/>
  <c r="Y25" i="6985"/>
  <c r="Y17" i="6985"/>
  <c r="Y12" i="6985"/>
  <c r="Y9" i="6985"/>
  <c r="B16" i="6911"/>
  <c r="B34" i="6911"/>
  <c r="E37" i="6892" l="1"/>
  <c r="D37" i="6892" s="1"/>
  <c r="U5" i="6985"/>
  <c r="U6" i="6985" s="1"/>
  <c r="U7" i="6985" s="1"/>
  <c r="U8" i="6985" s="1"/>
  <c r="U9" i="6985" s="1"/>
  <c r="U10" i="6985" s="1"/>
  <c r="U11" i="6985" s="1"/>
  <c r="U12" i="6985" s="1"/>
  <c r="U13" i="6985" s="1"/>
  <c r="U4" i="6984"/>
  <c r="AO9" i="2"/>
  <c r="AO32" i="6983"/>
  <c r="AP32" i="6983"/>
  <c r="AQ32" i="6983"/>
  <c r="AM32" i="6983" s="1"/>
  <c r="AM33" i="6983" s="1"/>
  <c r="AM34" i="6983" s="1"/>
  <c r="AM35" i="6983" s="1"/>
  <c r="AM36" i="6983" s="1"/>
  <c r="AM37" i="6983" s="1"/>
  <c r="AM38" i="6983" s="1"/>
  <c r="AR32" i="6983"/>
  <c r="AO33" i="6983"/>
  <c r="AP33" i="6983"/>
  <c r="AR33" i="6983" s="1"/>
  <c r="AQ33" i="6983"/>
  <c r="AO34" i="6983"/>
  <c r="AP34" i="6983"/>
  <c r="AQ34" i="6983"/>
  <c r="AR34" i="6983"/>
  <c r="AO35" i="6983"/>
  <c r="AP35" i="6983"/>
  <c r="AR35" i="6983" s="1"/>
  <c r="AQ35" i="6983"/>
  <c r="AO36" i="6983"/>
  <c r="AP36" i="6983"/>
  <c r="AQ36" i="6983"/>
  <c r="AR36" i="6983"/>
  <c r="AO37" i="6983"/>
  <c r="AP37" i="6983"/>
  <c r="AR37" i="6983" s="1"/>
  <c r="AQ37" i="6983"/>
  <c r="AO38" i="6983"/>
  <c r="AP38" i="6983"/>
  <c r="AQ38" i="6983"/>
  <c r="AR38" i="6983"/>
  <c r="AO39" i="6983"/>
  <c r="AP39" i="6983"/>
  <c r="AR39" i="6983" s="1"/>
  <c r="AQ39" i="6983"/>
  <c r="AO40" i="6983"/>
  <c r="AP40" i="6983"/>
  <c r="AQ40" i="6983"/>
  <c r="AR40" i="6983"/>
  <c r="AO41" i="6983"/>
  <c r="AP41" i="6983"/>
  <c r="AR41" i="6983" s="1"/>
  <c r="AQ41" i="6983"/>
  <c r="AO42" i="6983"/>
  <c r="AP42" i="6983"/>
  <c r="AQ42" i="6983"/>
  <c r="AR42" i="6983"/>
  <c r="AO43" i="6983"/>
  <c r="AP43" i="6983"/>
  <c r="AR43" i="6983" s="1"/>
  <c r="AQ43" i="6983"/>
  <c r="AO44" i="6983"/>
  <c r="AP44" i="6983"/>
  <c r="AQ44" i="6983"/>
  <c r="AR44" i="6983"/>
  <c r="AO45" i="6983"/>
  <c r="AP45" i="6983"/>
  <c r="AR45" i="6983" s="1"/>
  <c r="AQ45" i="6983"/>
  <c r="AO46" i="6983"/>
  <c r="AP46" i="6983"/>
  <c r="AQ46" i="6983"/>
  <c r="AR46" i="6983"/>
  <c r="AO47" i="6983"/>
  <c r="AP47" i="6983"/>
  <c r="AR47" i="6983" s="1"/>
  <c r="AQ47" i="6983"/>
  <c r="AO48" i="6983"/>
  <c r="AP48" i="6983"/>
  <c r="AQ48" i="6983"/>
  <c r="AR48" i="6983"/>
  <c r="AO49" i="6983"/>
  <c r="AP49" i="6983"/>
  <c r="AR49" i="6983" s="1"/>
  <c r="AQ49" i="6983"/>
  <c r="AO50" i="6983"/>
  <c r="AP50" i="6983"/>
  <c r="AQ50" i="6983"/>
  <c r="AR50" i="6983"/>
  <c r="AO51" i="6983"/>
  <c r="AP51" i="6983"/>
  <c r="AR51" i="6983" s="1"/>
  <c r="AQ51" i="6983"/>
  <c r="AO52" i="6983"/>
  <c r="AP52" i="6983"/>
  <c r="AR52" i="6983" s="1"/>
  <c r="AQ52" i="6983"/>
  <c r="AO53" i="6983"/>
  <c r="AP53" i="6983"/>
  <c r="AQ53" i="6983"/>
  <c r="AR53" i="6983"/>
  <c r="AO54" i="6983"/>
  <c r="AP54" i="6983"/>
  <c r="AQ54" i="6983"/>
  <c r="AR54" i="6983"/>
  <c r="AO55" i="6983"/>
  <c r="AP55" i="6983"/>
  <c r="AR55" i="6983" s="1"/>
  <c r="AQ55" i="6983"/>
  <c r="AO56" i="6983"/>
  <c r="AP56" i="6983"/>
  <c r="AR56" i="6983" s="1"/>
  <c r="AQ56" i="6983"/>
  <c r="AO57" i="6983"/>
  <c r="AP57" i="6983"/>
  <c r="AQ57" i="6983"/>
  <c r="AR57" i="6983"/>
  <c r="AO58" i="6983"/>
  <c r="AP58" i="6983"/>
  <c r="AQ58" i="6983"/>
  <c r="AR58" i="6983"/>
  <c r="AO59" i="6983"/>
  <c r="AP59" i="6983"/>
  <c r="AR59" i="6983" s="1"/>
  <c r="AQ59" i="6983"/>
  <c r="AO60" i="6983"/>
  <c r="AP60" i="6983"/>
  <c r="AR60" i="6983" s="1"/>
  <c r="AQ60" i="6983"/>
  <c r="AO61" i="6983"/>
  <c r="AP61" i="6983"/>
  <c r="AQ61" i="6983"/>
  <c r="AR61" i="6983"/>
  <c r="AO62" i="6983"/>
  <c r="AP62" i="6983"/>
  <c r="AQ62" i="6983"/>
  <c r="AR62" i="6983"/>
  <c r="AO63" i="6983"/>
  <c r="AP63" i="6983"/>
  <c r="AR63" i="6983" s="1"/>
  <c r="AQ63" i="6983"/>
  <c r="AO64" i="6983"/>
  <c r="AP64" i="6983"/>
  <c r="AR64" i="6983" s="1"/>
  <c r="AQ64" i="6983"/>
  <c r="AO65" i="6983"/>
  <c r="AP65" i="6983"/>
  <c r="AQ65" i="6983"/>
  <c r="AR65" i="6983"/>
  <c r="AO66" i="6983"/>
  <c r="AP66" i="6983"/>
  <c r="AQ66" i="6983"/>
  <c r="AR66" i="6983"/>
  <c r="AO67" i="6983"/>
  <c r="AP67" i="6983"/>
  <c r="AR67" i="6983" s="1"/>
  <c r="AQ67" i="6983"/>
  <c r="AO68" i="6983"/>
  <c r="AP68" i="6983"/>
  <c r="AR68" i="6983" s="1"/>
  <c r="AQ68" i="6983"/>
  <c r="AO69" i="6983"/>
  <c r="AP69" i="6983"/>
  <c r="AQ69" i="6983"/>
  <c r="AR69" i="6983"/>
  <c r="AO70" i="6983"/>
  <c r="AP70" i="6983"/>
  <c r="AQ70" i="6983"/>
  <c r="AR70" i="6983"/>
  <c r="AO71" i="6983"/>
  <c r="AP71" i="6983"/>
  <c r="AR71" i="6983" s="1"/>
  <c r="AQ71" i="6983"/>
  <c r="AO72" i="6983"/>
  <c r="AP72" i="6983"/>
  <c r="AR72" i="6983" s="1"/>
  <c r="AQ72" i="6983"/>
  <c r="AO73" i="6983"/>
  <c r="AP73" i="6983"/>
  <c r="AQ73" i="6983"/>
  <c r="AR73" i="6983"/>
  <c r="AO74" i="6983"/>
  <c r="AP74" i="6983"/>
  <c r="AQ74" i="6983"/>
  <c r="AR74" i="6983"/>
  <c r="AO75" i="6983"/>
  <c r="AP75" i="6983"/>
  <c r="AR75" i="6983" s="1"/>
  <c r="AQ75" i="6983"/>
  <c r="AO76" i="6983"/>
  <c r="AP76" i="6983"/>
  <c r="AR76" i="6983" s="1"/>
  <c r="AQ76" i="6983"/>
  <c r="AO77" i="6983"/>
  <c r="AP77" i="6983"/>
  <c r="AQ77" i="6983"/>
  <c r="AR77" i="6983"/>
  <c r="AO78" i="6983"/>
  <c r="AP78" i="6983"/>
  <c r="AQ78" i="6983"/>
  <c r="AR78" i="6983"/>
  <c r="AO79" i="6983"/>
  <c r="AP79" i="6983"/>
  <c r="AR79" i="6983" s="1"/>
  <c r="AQ79" i="6983"/>
  <c r="AO80" i="6983"/>
  <c r="AP80" i="6983"/>
  <c r="AR80" i="6983" s="1"/>
  <c r="AQ80" i="6983"/>
  <c r="AO81" i="6983"/>
  <c r="AP81" i="6983"/>
  <c r="AQ81" i="6983"/>
  <c r="AR81" i="6983"/>
  <c r="AO82" i="6983"/>
  <c r="AP82" i="6983"/>
  <c r="AQ82" i="6983"/>
  <c r="AR82" i="6983"/>
  <c r="AO83" i="6983"/>
  <c r="AP83" i="6983"/>
  <c r="AR83" i="6983" s="1"/>
  <c r="AQ83" i="6983"/>
  <c r="AO84" i="6983"/>
  <c r="AP84" i="6983"/>
  <c r="AR84" i="6983" s="1"/>
  <c r="AQ84" i="6983"/>
  <c r="AO85" i="6983"/>
  <c r="AP85" i="6983"/>
  <c r="AQ85" i="6983"/>
  <c r="AR85" i="6983"/>
  <c r="AO86" i="6983"/>
  <c r="AP86" i="6983"/>
  <c r="AQ86" i="6983"/>
  <c r="AR86" i="6983"/>
  <c r="AO87" i="6983"/>
  <c r="AP87" i="6983"/>
  <c r="AR87" i="6983" s="1"/>
  <c r="AQ87" i="6983"/>
  <c r="AO88" i="6983"/>
  <c r="AP88" i="6983"/>
  <c r="AR88" i="6983" s="1"/>
  <c r="AQ88" i="6983"/>
  <c r="AO89" i="6983"/>
  <c r="AP89" i="6983"/>
  <c r="AQ89" i="6983"/>
  <c r="AR89" i="6983"/>
  <c r="AO90" i="6983"/>
  <c r="AP90" i="6983"/>
  <c r="AQ90" i="6983"/>
  <c r="AR90" i="6983"/>
  <c r="AO91" i="6983"/>
  <c r="AP91" i="6983"/>
  <c r="AR91" i="6983" s="1"/>
  <c r="AQ91" i="6983"/>
  <c r="AO92" i="6983"/>
  <c r="AP92" i="6983"/>
  <c r="AR92" i="6983" s="1"/>
  <c r="AQ92" i="6983"/>
  <c r="AO93" i="6983"/>
  <c r="AP93" i="6983"/>
  <c r="AQ93" i="6983"/>
  <c r="AR93" i="6983"/>
  <c r="AO94" i="6983"/>
  <c r="AP94" i="6983"/>
  <c r="AQ94" i="6983"/>
  <c r="AR94" i="6983"/>
  <c r="AO95" i="6983"/>
  <c r="AP95" i="6983"/>
  <c r="AR95" i="6983" s="1"/>
  <c r="AQ95" i="6983"/>
  <c r="AO96" i="6983"/>
  <c r="AP96" i="6983"/>
  <c r="AR96" i="6983" s="1"/>
  <c r="AQ96" i="6983"/>
  <c r="AO97" i="6983"/>
  <c r="AP97" i="6983"/>
  <c r="AQ97" i="6983"/>
  <c r="AR97" i="6983"/>
  <c r="AO98" i="6983"/>
  <c r="AP98" i="6983"/>
  <c r="AQ98" i="6983"/>
  <c r="AR98" i="6983"/>
  <c r="AO99" i="6983"/>
  <c r="AP99" i="6983"/>
  <c r="AR99" i="6983" s="1"/>
  <c r="AQ99" i="6983"/>
  <c r="AO100" i="6983"/>
  <c r="AP100" i="6983"/>
  <c r="AR100" i="6983" s="1"/>
  <c r="AQ100" i="6983"/>
  <c r="AO101" i="6983"/>
  <c r="AP101" i="6983"/>
  <c r="AQ101" i="6983"/>
  <c r="AR101" i="6983"/>
  <c r="AO102" i="6983"/>
  <c r="AP102" i="6983"/>
  <c r="AQ102" i="6983"/>
  <c r="AR102" i="6983"/>
  <c r="AO103" i="6983"/>
  <c r="AP103" i="6983"/>
  <c r="AR103" i="6983" s="1"/>
  <c r="AQ103" i="6983"/>
  <c r="AO104" i="6983"/>
  <c r="AP104" i="6983"/>
  <c r="AR104" i="6983" s="1"/>
  <c r="AQ104" i="6983"/>
  <c r="AO105" i="6983"/>
  <c r="AP105" i="6983"/>
  <c r="AQ105" i="6983"/>
  <c r="AR105" i="6983"/>
  <c r="AO106" i="6983"/>
  <c r="AP106" i="6983"/>
  <c r="AQ106" i="6983"/>
  <c r="AR106" i="6983"/>
  <c r="AO107" i="6983"/>
  <c r="AP107" i="6983"/>
  <c r="AR107" i="6983" s="1"/>
  <c r="AQ107" i="6983"/>
  <c r="AO108" i="6983"/>
  <c r="AP108" i="6983"/>
  <c r="AR108" i="6983" s="1"/>
  <c r="AQ108" i="6983"/>
  <c r="AO109" i="6983"/>
  <c r="AP109" i="6983"/>
  <c r="AQ109" i="6983"/>
  <c r="AR109" i="6983"/>
  <c r="AO110" i="6983"/>
  <c r="AP110" i="6983"/>
  <c r="AQ110" i="6983"/>
  <c r="AR110" i="6983"/>
  <c r="AO111" i="6983"/>
  <c r="AP111" i="6983"/>
  <c r="AR111" i="6983" s="1"/>
  <c r="AQ111" i="6983"/>
  <c r="AO112" i="6983"/>
  <c r="AP112" i="6983"/>
  <c r="AR112" i="6983" s="1"/>
  <c r="AQ112" i="6983"/>
  <c r="AO113" i="6983"/>
  <c r="AP113" i="6983"/>
  <c r="AQ113" i="6983"/>
  <c r="AR113" i="6983"/>
  <c r="AO114" i="6983"/>
  <c r="AP114" i="6983"/>
  <c r="AQ114" i="6983"/>
  <c r="AR114" i="6983"/>
  <c r="AO115" i="6983"/>
  <c r="AP115" i="6983"/>
  <c r="AR115" i="6983" s="1"/>
  <c r="AQ115" i="6983"/>
  <c r="AO116" i="6983"/>
  <c r="AP116" i="6983"/>
  <c r="AR116" i="6983" s="1"/>
  <c r="AQ116" i="6983"/>
  <c r="AO117" i="6983"/>
  <c r="AP117" i="6983"/>
  <c r="AQ117" i="6983"/>
  <c r="AR117" i="6983"/>
  <c r="AO118" i="6983"/>
  <c r="AP118" i="6983"/>
  <c r="AQ118" i="6983"/>
  <c r="AR118" i="6983"/>
  <c r="AO119" i="6983"/>
  <c r="AP119" i="6983"/>
  <c r="AR119" i="6983" s="1"/>
  <c r="AQ119" i="6983"/>
  <c r="AO120" i="6983"/>
  <c r="AP120" i="6983"/>
  <c r="AR120" i="6983" s="1"/>
  <c r="AQ120" i="6983"/>
  <c r="AO121" i="6983"/>
  <c r="AP121" i="6983"/>
  <c r="AQ121" i="6983"/>
  <c r="AR121" i="6983"/>
  <c r="AO122" i="6983"/>
  <c r="AP122" i="6983"/>
  <c r="AQ122" i="6983"/>
  <c r="AR122" i="6983"/>
  <c r="AO123" i="6983"/>
  <c r="AP123" i="6983"/>
  <c r="AR123" i="6983" s="1"/>
  <c r="AQ123" i="6983"/>
  <c r="AO124" i="6983"/>
  <c r="AP124" i="6983"/>
  <c r="AR124" i="6983" s="1"/>
  <c r="AQ124" i="6983"/>
  <c r="AO125" i="6983"/>
  <c r="AP125" i="6983"/>
  <c r="AQ125" i="6983"/>
  <c r="AR125" i="6983"/>
  <c r="AO126" i="6983"/>
  <c r="AP126" i="6983"/>
  <c r="AQ126" i="6983"/>
  <c r="AR126" i="6983"/>
  <c r="AO127" i="6983"/>
  <c r="AP127" i="6983"/>
  <c r="AR127" i="6983" s="1"/>
  <c r="AQ127" i="6983"/>
  <c r="AO128" i="6983"/>
  <c r="AP128" i="6983"/>
  <c r="AR128" i="6983" s="1"/>
  <c r="AQ128" i="6983"/>
  <c r="AO129" i="6983"/>
  <c r="AP129" i="6983"/>
  <c r="AQ129" i="6983"/>
  <c r="AR129" i="6983"/>
  <c r="AO130" i="6983"/>
  <c r="AP130" i="6983"/>
  <c r="AQ130" i="6983"/>
  <c r="AR130" i="6983"/>
  <c r="AO131" i="6983"/>
  <c r="AP131" i="6983"/>
  <c r="AR131" i="6983" s="1"/>
  <c r="AQ131" i="6983"/>
  <c r="AO132" i="6983"/>
  <c r="AP132" i="6983"/>
  <c r="AR132" i="6983" s="1"/>
  <c r="AQ132" i="6983"/>
  <c r="AO133" i="6983"/>
  <c r="AP133" i="6983"/>
  <c r="AQ133" i="6983"/>
  <c r="AR133" i="6983"/>
  <c r="AO134" i="6983"/>
  <c r="AP134" i="6983"/>
  <c r="AQ134" i="6983"/>
  <c r="AR134" i="6983"/>
  <c r="AO135" i="6983"/>
  <c r="AP135" i="6983"/>
  <c r="AR135" i="6983" s="1"/>
  <c r="AQ135" i="6983"/>
  <c r="AO136" i="6983"/>
  <c r="AP136" i="6983"/>
  <c r="AR136" i="6983" s="1"/>
  <c r="AQ136" i="6983"/>
  <c r="AO137" i="6983"/>
  <c r="AP137" i="6983"/>
  <c r="AQ137" i="6983"/>
  <c r="AR137" i="6983"/>
  <c r="AO138" i="6983"/>
  <c r="AP138" i="6983"/>
  <c r="AQ138" i="6983"/>
  <c r="AR138" i="6983"/>
  <c r="AO139" i="6983"/>
  <c r="AP139" i="6983"/>
  <c r="AR139" i="6983" s="1"/>
  <c r="AQ139" i="6983"/>
  <c r="AO140" i="6983"/>
  <c r="AP140" i="6983"/>
  <c r="AR140" i="6983" s="1"/>
  <c r="AQ140" i="6983"/>
  <c r="AO141" i="6983"/>
  <c r="AP141" i="6983"/>
  <c r="AQ141" i="6983"/>
  <c r="AR141" i="6983"/>
  <c r="AO142" i="6983"/>
  <c r="AP142" i="6983"/>
  <c r="AQ142" i="6983"/>
  <c r="AR142" i="6983"/>
  <c r="AO143" i="6983"/>
  <c r="AP143" i="6983"/>
  <c r="AR143" i="6983" s="1"/>
  <c r="AQ143" i="6983"/>
  <c r="AO144" i="6983"/>
  <c r="AP144" i="6983"/>
  <c r="AR144" i="6983" s="1"/>
  <c r="AQ144" i="6983"/>
  <c r="AO145" i="6983"/>
  <c r="AP145" i="6983"/>
  <c r="AQ145" i="6983"/>
  <c r="AR145" i="6983"/>
  <c r="AO146" i="6983"/>
  <c r="AP146" i="6983"/>
  <c r="AQ146" i="6983"/>
  <c r="AR146" i="6983"/>
  <c r="AO147" i="6983"/>
  <c r="AP147" i="6983"/>
  <c r="AR147" i="6983" s="1"/>
  <c r="AQ147" i="6983"/>
  <c r="AO148" i="6983"/>
  <c r="AP148" i="6983"/>
  <c r="AR148" i="6983" s="1"/>
  <c r="AQ148" i="6983"/>
  <c r="AO149" i="6983"/>
  <c r="AP149" i="6983"/>
  <c r="AQ149" i="6983"/>
  <c r="AR149" i="6983"/>
  <c r="AO150" i="6983"/>
  <c r="AP150" i="6983"/>
  <c r="AQ150" i="6983"/>
  <c r="AR150" i="6983"/>
  <c r="AO151" i="6983"/>
  <c r="AP151" i="6983"/>
  <c r="AR151" i="6983" s="1"/>
  <c r="AQ151" i="6983"/>
  <c r="AO152" i="6983"/>
  <c r="AP152" i="6983"/>
  <c r="AR152" i="6983" s="1"/>
  <c r="AQ152" i="6983"/>
  <c r="AO153" i="6983"/>
  <c r="AP153" i="6983"/>
  <c r="AQ153" i="6983"/>
  <c r="AR153" i="6983"/>
  <c r="AO154" i="6983"/>
  <c r="AP154" i="6983"/>
  <c r="AQ154" i="6983"/>
  <c r="AR154" i="6983"/>
  <c r="AO155" i="6983"/>
  <c r="AP155" i="6983"/>
  <c r="AR155" i="6983" s="1"/>
  <c r="AQ155" i="6983"/>
  <c r="AO156" i="6983"/>
  <c r="AP156" i="6983"/>
  <c r="AR156" i="6983" s="1"/>
  <c r="AQ156" i="6983"/>
  <c r="AO157" i="6983"/>
  <c r="AP157" i="6983"/>
  <c r="AQ157" i="6983"/>
  <c r="AR157" i="6983"/>
  <c r="AO158" i="6983"/>
  <c r="AP158" i="6983"/>
  <c r="AQ158" i="6983"/>
  <c r="AR158" i="6983"/>
  <c r="AO159" i="6983"/>
  <c r="AP159" i="6983"/>
  <c r="AR159" i="6983" s="1"/>
  <c r="AQ159" i="6983"/>
  <c r="AO160" i="6983"/>
  <c r="AP160" i="6983"/>
  <c r="AR160" i="6983" s="1"/>
  <c r="AQ160" i="6983"/>
  <c r="AO161" i="6983"/>
  <c r="AP161" i="6983"/>
  <c r="AQ161" i="6983"/>
  <c r="AR161" i="6983"/>
  <c r="AQ31" i="6983"/>
  <c r="AP31" i="6983"/>
  <c r="AR31" i="6983" s="1"/>
  <c r="AO31" i="6983"/>
  <c r="H672" i="6847"/>
  <c r="H673" i="6847"/>
  <c r="B226" i="2"/>
  <c r="C226" i="2"/>
  <c r="B248" i="2"/>
  <c r="C248" i="2"/>
  <c r="B263" i="2"/>
  <c r="C263" i="2"/>
  <c r="B264" i="2"/>
  <c r="C264" i="2"/>
  <c r="B295" i="2"/>
  <c r="C295" i="2"/>
  <c r="B297" i="2"/>
  <c r="C297" i="2"/>
  <c r="B332" i="2"/>
  <c r="C332" i="2"/>
  <c r="B333" i="2"/>
  <c r="C333" i="2"/>
  <c r="B336" i="2"/>
  <c r="C336" i="2"/>
  <c r="B337" i="2"/>
  <c r="C337" i="2"/>
  <c r="B339" i="2"/>
  <c r="C339" i="2"/>
  <c r="B340" i="2"/>
  <c r="C340" i="2"/>
  <c r="B172" i="2"/>
  <c r="C172" i="2"/>
  <c r="B361" i="2"/>
  <c r="C361" i="2"/>
  <c r="B374" i="2"/>
  <c r="C374" i="2"/>
  <c r="B406" i="2"/>
  <c r="C406" i="2"/>
  <c r="B412" i="2"/>
  <c r="C412" i="2"/>
  <c r="B413" i="2"/>
  <c r="C413" i="2"/>
  <c r="B421" i="2"/>
  <c r="C421" i="2"/>
  <c r="B431" i="2"/>
  <c r="C431" i="2"/>
  <c r="B432" i="2"/>
  <c r="C432" i="2"/>
  <c r="B434" i="2"/>
  <c r="C434" i="2"/>
  <c r="B435" i="2"/>
  <c r="C435" i="2"/>
  <c r="B438" i="2"/>
  <c r="C438" i="2"/>
  <c r="B445" i="2"/>
  <c r="C445" i="2"/>
  <c r="B448" i="2"/>
  <c r="C448" i="2"/>
  <c r="B450" i="2"/>
  <c r="C450" i="2"/>
  <c r="B451" i="2"/>
  <c r="C451" i="2"/>
  <c r="B452" i="2"/>
  <c r="C452" i="2"/>
  <c r="B453" i="2"/>
  <c r="C453" i="2"/>
  <c r="B457" i="2"/>
  <c r="C457" i="2"/>
  <c r="B459" i="2"/>
  <c r="C459" i="2"/>
  <c r="B474" i="2"/>
  <c r="C474" i="2"/>
  <c r="B475" i="2"/>
  <c r="C475" i="2"/>
  <c r="B478" i="2"/>
  <c r="C478" i="2"/>
  <c r="B479" i="2"/>
  <c r="C479" i="2"/>
  <c r="B480" i="2"/>
  <c r="C480" i="2"/>
  <c r="B481" i="2"/>
  <c r="C481" i="2"/>
  <c r="B483" i="2"/>
  <c r="C483" i="2"/>
  <c r="B484" i="2"/>
  <c r="C484" i="2"/>
  <c r="B485" i="2"/>
  <c r="C485" i="2"/>
  <c r="B486" i="2"/>
  <c r="C486" i="2"/>
  <c r="B495" i="2"/>
  <c r="C495" i="2"/>
  <c r="B501" i="2"/>
  <c r="C501" i="2"/>
  <c r="B506" i="2"/>
  <c r="C506" i="2"/>
  <c r="B507" i="2"/>
  <c r="C507" i="2"/>
  <c r="B509" i="2"/>
  <c r="C509" i="2"/>
  <c r="B511" i="2"/>
  <c r="C511" i="2"/>
  <c r="B512" i="2"/>
  <c r="C512" i="2"/>
  <c r="B513" i="2"/>
  <c r="C513" i="2"/>
  <c r="B517" i="2"/>
  <c r="C517" i="2"/>
  <c r="B522" i="2"/>
  <c r="C522" i="2"/>
  <c r="B524" i="2"/>
  <c r="C524" i="2"/>
  <c r="B533" i="2"/>
  <c r="C533" i="2"/>
  <c r="B534" i="2"/>
  <c r="C534" i="2"/>
  <c r="B541" i="2"/>
  <c r="C541" i="2"/>
  <c r="B542" i="2"/>
  <c r="C542" i="2"/>
  <c r="B554" i="2"/>
  <c r="C554" i="2"/>
  <c r="B558" i="2"/>
  <c r="C558" i="2"/>
  <c r="B559" i="2"/>
  <c r="C559" i="2"/>
  <c r="B562" i="2"/>
  <c r="C562" i="2"/>
  <c r="B567" i="2"/>
  <c r="C567" i="2"/>
  <c r="B568" i="2"/>
  <c r="C568" i="2"/>
  <c r="B569" i="2"/>
  <c r="C569" i="2"/>
  <c r="B570" i="2"/>
  <c r="C570" i="2"/>
  <c r="B571" i="2"/>
  <c r="C571" i="2"/>
  <c r="B572" i="2"/>
  <c r="C572" i="2"/>
  <c r="B578" i="2"/>
  <c r="C578" i="2"/>
  <c r="B591" i="2"/>
  <c r="C591" i="2"/>
  <c r="B595" i="2"/>
  <c r="C595" i="2"/>
  <c r="B597" i="2"/>
  <c r="C597" i="2"/>
  <c r="B600" i="2"/>
  <c r="C600" i="2"/>
  <c r="B610" i="2"/>
  <c r="C610" i="2"/>
  <c r="B611" i="2"/>
  <c r="C611" i="2"/>
  <c r="B658" i="2"/>
  <c r="C658" i="2"/>
  <c r="B659" i="2"/>
  <c r="C659" i="2"/>
  <c r="B660" i="2"/>
  <c r="C660" i="2"/>
  <c r="B661" i="2"/>
  <c r="C661" i="2"/>
  <c r="B662" i="2"/>
  <c r="C662" i="2"/>
  <c r="B663" i="2"/>
  <c r="C663" i="2"/>
  <c r="B664" i="2"/>
  <c r="C664" i="2"/>
  <c r="B167" i="2"/>
  <c r="C167" i="2"/>
  <c r="B207" i="2"/>
  <c r="C207" i="2"/>
  <c r="B212" i="2"/>
  <c r="C212" i="2"/>
  <c r="B219" i="2"/>
  <c r="C219" i="2"/>
  <c r="B220" i="2"/>
  <c r="C220" i="2"/>
  <c r="B286" i="2"/>
  <c r="C286" i="2"/>
  <c r="B287" i="2"/>
  <c r="C287" i="2"/>
  <c r="B288" i="2"/>
  <c r="C288" i="2"/>
  <c r="B292" i="2"/>
  <c r="C292" i="2"/>
  <c r="B323" i="2"/>
  <c r="C323" i="2"/>
  <c r="B367" i="2"/>
  <c r="C367" i="2"/>
  <c r="B424" i="2"/>
  <c r="C424" i="2"/>
  <c r="B425" i="2"/>
  <c r="C425" i="2"/>
  <c r="B461" i="2"/>
  <c r="C461" i="2"/>
  <c r="B465" i="2"/>
  <c r="C465" i="2"/>
  <c r="B466" i="2"/>
  <c r="C466" i="2"/>
  <c r="B470" i="2"/>
  <c r="C470" i="2"/>
  <c r="B539" i="2"/>
  <c r="C539" i="2"/>
  <c r="B552" i="2"/>
  <c r="C552" i="2"/>
  <c r="B564" i="2"/>
  <c r="C564" i="2"/>
  <c r="B585" i="2"/>
  <c r="C585" i="2"/>
  <c r="B586" i="2"/>
  <c r="C586" i="2"/>
  <c r="B587" i="2"/>
  <c r="C587" i="2"/>
  <c r="B588" i="2"/>
  <c r="C588" i="2"/>
  <c r="B589" i="2"/>
  <c r="C589" i="2"/>
  <c r="B592" i="2"/>
  <c r="C592" i="2"/>
  <c r="B605" i="2"/>
  <c r="C605" i="2"/>
  <c r="B606" i="2"/>
  <c r="C606" i="2"/>
  <c r="B609" i="2"/>
  <c r="C609" i="2"/>
  <c r="B42" i="6851"/>
  <c r="C42" i="6851"/>
  <c r="B44" i="6851"/>
  <c r="C44" i="6851"/>
  <c r="B78" i="6851"/>
  <c r="C78" i="6851"/>
  <c r="B79" i="6851"/>
  <c r="C79" i="6851"/>
  <c r="B82" i="6851"/>
  <c r="C82" i="6851"/>
  <c r="B47" i="6851"/>
  <c r="C47" i="6851"/>
  <c r="B51" i="6851"/>
  <c r="C51" i="6851"/>
  <c r="B60" i="6851"/>
  <c r="C60" i="6851"/>
  <c r="B64" i="6851"/>
  <c r="C64" i="6851"/>
  <c r="B65" i="6851"/>
  <c r="C65" i="6851"/>
  <c r="B67" i="6851"/>
  <c r="C67" i="6851"/>
  <c r="B86" i="6851"/>
  <c r="C86" i="6851"/>
  <c r="B94" i="6851"/>
  <c r="C94" i="6851"/>
  <c r="B95" i="6851"/>
  <c r="C95" i="6851"/>
  <c r="B99" i="6851"/>
  <c r="C99" i="6851"/>
  <c r="B36" i="6850"/>
  <c r="C36" i="6850"/>
  <c r="B39" i="6850"/>
  <c r="C39" i="6850"/>
  <c r="B72" i="6850"/>
  <c r="C72" i="6850"/>
  <c r="B74" i="6850"/>
  <c r="C74" i="6850"/>
  <c r="B77" i="6850"/>
  <c r="C77" i="6850"/>
  <c r="B55" i="6850"/>
  <c r="C55" i="6850"/>
  <c r="B57" i="6850"/>
  <c r="C57" i="6850"/>
  <c r="B64" i="6850"/>
  <c r="C64" i="6850"/>
  <c r="B75" i="6850"/>
  <c r="C75" i="6850"/>
  <c r="B82" i="6850"/>
  <c r="C82" i="6850"/>
  <c r="B85" i="6850"/>
  <c r="C85" i="6850"/>
  <c r="B95" i="6850"/>
  <c r="C95" i="6850"/>
  <c r="B97" i="6850"/>
  <c r="C97" i="6850"/>
  <c r="B98" i="6850"/>
  <c r="C98" i="6850"/>
  <c r="B99" i="6850"/>
  <c r="C99" i="6850"/>
  <c r="AO7" i="6980"/>
  <c r="AP7" i="6980"/>
  <c r="AR7" i="6980" s="1"/>
  <c r="AQ7" i="6980"/>
  <c r="AN7" i="6980" s="1"/>
  <c r="AN8" i="6980" s="1"/>
  <c r="AN9" i="6980" s="1"/>
  <c r="AN10" i="6980" s="1"/>
  <c r="AO8" i="6980"/>
  <c r="AP8" i="6980"/>
  <c r="AR8" i="6980" s="1"/>
  <c r="AQ8" i="6980"/>
  <c r="AM8" i="6980" s="1"/>
  <c r="AO9" i="6980"/>
  <c r="AP9" i="6980"/>
  <c r="AQ9" i="6980"/>
  <c r="AR9" i="6980"/>
  <c r="AO10" i="6980"/>
  <c r="AP10" i="6980"/>
  <c r="AR10" i="6980" s="1"/>
  <c r="AQ10" i="6980"/>
  <c r="AO11" i="6980"/>
  <c r="AP11" i="6980"/>
  <c r="AR11" i="6980" s="1"/>
  <c r="AQ11" i="6980"/>
  <c r="AO12" i="6980"/>
  <c r="AP12" i="6980"/>
  <c r="AR12" i="6980" s="1"/>
  <c r="AQ12" i="6980"/>
  <c r="AO13" i="6980"/>
  <c r="AP13" i="6980"/>
  <c r="AR13" i="6980" s="1"/>
  <c r="AQ13" i="6980"/>
  <c r="AO14" i="6980"/>
  <c r="AP14" i="6980"/>
  <c r="AR14" i="6980" s="1"/>
  <c r="AQ14" i="6980"/>
  <c r="AO15" i="6980"/>
  <c r="AP15" i="6980"/>
  <c r="AR15" i="6980" s="1"/>
  <c r="AQ15" i="6980"/>
  <c r="AO16" i="6980"/>
  <c r="AP16" i="6980"/>
  <c r="AR16" i="6980" s="1"/>
  <c r="AQ16" i="6980"/>
  <c r="AO17" i="6980"/>
  <c r="AP17" i="6980"/>
  <c r="AR17" i="6980" s="1"/>
  <c r="AQ17" i="6980"/>
  <c r="AO18" i="6980"/>
  <c r="AP18" i="6980"/>
  <c r="AR18" i="6980" s="1"/>
  <c r="AQ18" i="6980"/>
  <c r="AO19" i="6980"/>
  <c r="AP19" i="6980"/>
  <c r="AR19" i="6980" s="1"/>
  <c r="AQ19" i="6980"/>
  <c r="AO20" i="6980"/>
  <c r="AP20" i="6980"/>
  <c r="AR20" i="6980" s="1"/>
  <c r="AQ20" i="6980"/>
  <c r="AO21" i="6980"/>
  <c r="AP21" i="6980"/>
  <c r="AR21" i="6980" s="1"/>
  <c r="AQ21" i="6980"/>
  <c r="AO22" i="6980"/>
  <c r="AP22" i="6980"/>
  <c r="AR22" i="6980" s="1"/>
  <c r="AQ22" i="6980"/>
  <c r="AO23" i="6980"/>
  <c r="AP23" i="6980"/>
  <c r="AR23" i="6980" s="1"/>
  <c r="AQ23" i="6980"/>
  <c r="AL161" i="6983"/>
  <c r="AK161" i="6983"/>
  <c r="AJ161" i="6983"/>
  <c r="AI161" i="6983"/>
  <c r="AL160" i="6983"/>
  <c r="AK160" i="6983"/>
  <c r="AJ160" i="6983"/>
  <c r="AI160" i="6983"/>
  <c r="AL159" i="6983"/>
  <c r="AK159" i="6983"/>
  <c r="AJ159" i="6983"/>
  <c r="AI159" i="6983"/>
  <c r="AL158" i="6983"/>
  <c r="AK158" i="6983"/>
  <c r="AJ158" i="6983"/>
  <c r="AI158" i="6983"/>
  <c r="AL157" i="6983"/>
  <c r="AK157" i="6983"/>
  <c r="AJ157" i="6983"/>
  <c r="AI157" i="6983"/>
  <c r="AH157" i="6983" s="1"/>
  <c r="AL156" i="6983"/>
  <c r="AK156" i="6983"/>
  <c r="AJ156" i="6983"/>
  <c r="AI156" i="6983"/>
  <c r="AL155" i="6983"/>
  <c r="AK155" i="6983"/>
  <c r="AJ155" i="6983"/>
  <c r="AI155" i="6983"/>
  <c r="AL154" i="6983"/>
  <c r="AK154" i="6983"/>
  <c r="AJ154" i="6983"/>
  <c r="AI154" i="6983"/>
  <c r="AL153" i="6983"/>
  <c r="AK153" i="6983"/>
  <c r="AJ153" i="6983"/>
  <c r="AI153" i="6983"/>
  <c r="AH153" i="6983" s="1"/>
  <c r="AL152" i="6983"/>
  <c r="AK152" i="6983"/>
  <c r="AJ152" i="6983"/>
  <c r="AI152" i="6983"/>
  <c r="AL151" i="6983"/>
  <c r="AK151" i="6983"/>
  <c r="AJ151" i="6983"/>
  <c r="AI151" i="6983"/>
  <c r="AL150" i="6983"/>
  <c r="AK150" i="6983"/>
  <c r="AJ150" i="6983"/>
  <c r="AI150" i="6983"/>
  <c r="AL149" i="6983"/>
  <c r="AK149" i="6983"/>
  <c r="AJ149" i="6983"/>
  <c r="AI149" i="6983"/>
  <c r="AH149" i="6983" s="1"/>
  <c r="AG149" i="6983" s="1"/>
  <c r="AL148" i="6983"/>
  <c r="AK148" i="6983"/>
  <c r="AJ148" i="6983"/>
  <c r="AI148" i="6983"/>
  <c r="AL147" i="6983"/>
  <c r="AK147" i="6983"/>
  <c r="AJ147" i="6983"/>
  <c r="AI147" i="6983"/>
  <c r="AL146" i="6983"/>
  <c r="AK146" i="6983"/>
  <c r="AJ146" i="6983"/>
  <c r="AI146" i="6983"/>
  <c r="AL145" i="6983"/>
  <c r="AK145" i="6983"/>
  <c r="AJ145" i="6983"/>
  <c r="AI145" i="6983"/>
  <c r="AL144" i="6983"/>
  <c r="AK144" i="6983"/>
  <c r="AJ144" i="6983"/>
  <c r="AI144" i="6983"/>
  <c r="AL143" i="6983"/>
  <c r="AK143" i="6983"/>
  <c r="AJ143" i="6983"/>
  <c r="AI143" i="6983"/>
  <c r="AL142" i="6983"/>
  <c r="AK142" i="6983"/>
  <c r="AJ142" i="6983"/>
  <c r="AI142" i="6983"/>
  <c r="AL141" i="6983"/>
  <c r="AK141" i="6983"/>
  <c r="AJ141" i="6983"/>
  <c r="AI141" i="6983"/>
  <c r="AL140" i="6983"/>
  <c r="AK140" i="6983"/>
  <c r="AJ140" i="6983"/>
  <c r="AI140" i="6983"/>
  <c r="AL139" i="6983"/>
  <c r="AK139" i="6983"/>
  <c r="AJ139" i="6983"/>
  <c r="AI139" i="6983"/>
  <c r="AL138" i="6983"/>
  <c r="AK138" i="6983"/>
  <c r="AJ138" i="6983"/>
  <c r="AI138" i="6983"/>
  <c r="AL137" i="6983"/>
  <c r="AK137" i="6983"/>
  <c r="AJ137" i="6983"/>
  <c r="AI137" i="6983"/>
  <c r="AH137" i="6983" s="1"/>
  <c r="AG137" i="6983" s="1"/>
  <c r="AL136" i="6983"/>
  <c r="AK136" i="6983"/>
  <c r="AJ136" i="6983"/>
  <c r="AI136" i="6983"/>
  <c r="AL135" i="6983"/>
  <c r="AK135" i="6983"/>
  <c r="AJ135" i="6983"/>
  <c r="AI135" i="6983"/>
  <c r="AL134" i="6983"/>
  <c r="AK134" i="6983"/>
  <c r="AJ134" i="6983"/>
  <c r="AI134" i="6983"/>
  <c r="AL133" i="6983"/>
  <c r="AK133" i="6983"/>
  <c r="AJ133" i="6983"/>
  <c r="AI133" i="6983"/>
  <c r="AL132" i="6983"/>
  <c r="AK132" i="6983"/>
  <c r="AJ132" i="6983"/>
  <c r="AI132" i="6983"/>
  <c r="AL131" i="6983"/>
  <c r="AK131" i="6983"/>
  <c r="AJ131" i="6983"/>
  <c r="AI131" i="6983"/>
  <c r="AL130" i="6983"/>
  <c r="AK130" i="6983"/>
  <c r="AJ130" i="6983"/>
  <c r="AI130" i="6983"/>
  <c r="AL129" i="6983"/>
  <c r="AK129" i="6983"/>
  <c r="AJ129" i="6983"/>
  <c r="AI129" i="6983"/>
  <c r="AL128" i="6983"/>
  <c r="AK128" i="6983"/>
  <c r="AJ128" i="6983"/>
  <c r="AI128" i="6983"/>
  <c r="AL127" i="6983"/>
  <c r="AK127" i="6983"/>
  <c r="AJ127" i="6983"/>
  <c r="AI127" i="6983"/>
  <c r="AL126" i="6983"/>
  <c r="AK126" i="6983"/>
  <c r="AJ126" i="6983"/>
  <c r="AI126" i="6983"/>
  <c r="AL125" i="6983"/>
  <c r="AK125" i="6983"/>
  <c r="AJ125" i="6983"/>
  <c r="AI125" i="6983"/>
  <c r="AL124" i="6983"/>
  <c r="AK124" i="6983"/>
  <c r="AJ124" i="6983"/>
  <c r="AI124" i="6983"/>
  <c r="AL123" i="6983"/>
  <c r="AK123" i="6983"/>
  <c r="AJ123" i="6983"/>
  <c r="AI123" i="6983"/>
  <c r="AL122" i="6983"/>
  <c r="AK122" i="6983"/>
  <c r="AJ122" i="6983"/>
  <c r="AI122" i="6983"/>
  <c r="AL121" i="6983"/>
  <c r="AK121" i="6983"/>
  <c r="AJ121" i="6983"/>
  <c r="AI121" i="6983"/>
  <c r="AL120" i="6983"/>
  <c r="AK120" i="6983"/>
  <c r="AJ120" i="6983"/>
  <c r="AI120" i="6983"/>
  <c r="AL119" i="6983"/>
  <c r="AK119" i="6983"/>
  <c r="AJ119" i="6983"/>
  <c r="AI119" i="6983"/>
  <c r="AL118" i="6983"/>
  <c r="AK118" i="6983"/>
  <c r="AJ118" i="6983"/>
  <c r="AI118" i="6983"/>
  <c r="AL117" i="6983"/>
  <c r="AK117" i="6983"/>
  <c r="AJ117" i="6983"/>
  <c r="AI117" i="6983"/>
  <c r="AL116" i="6983"/>
  <c r="AK116" i="6983"/>
  <c r="AJ116" i="6983"/>
  <c r="AI116" i="6983"/>
  <c r="AL115" i="6983"/>
  <c r="AK115" i="6983"/>
  <c r="AJ115" i="6983"/>
  <c r="AI115" i="6983"/>
  <c r="AL114" i="6983"/>
  <c r="AK114" i="6983"/>
  <c r="AJ114" i="6983"/>
  <c r="AH114" i="6983" s="1"/>
  <c r="AI114" i="6983"/>
  <c r="AL113" i="6983"/>
  <c r="AK113" i="6983"/>
  <c r="AJ113" i="6983"/>
  <c r="AI113" i="6983"/>
  <c r="AL112" i="6983"/>
  <c r="AK112" i="6983"/>
  <c r="AJ112" i="6983"/>
  <c r="AI112" i="6983"/>
  <c r="AL111" i="6983"/>
  <c r="AK111" i="6983"/>
  <c r="AJ111" i="6983"/>
  <c r="AI111" i="6983"/>
  <c r="AL110" i="6983"/>
  <c r="AK110" i="6983"/>
  <c r="AJ110" i="6983"/>
  <c r="AI110" i="6983"/>
  <c r="AL109" i="6983"/>
  <c r="AK109" i="6983"/>
  <c r="AJ109" i="6983"/>
  <c r="AI109" i="6983"/>
  <c r="AL108" i="6983"/>
  <c r="AK108" i="6983"/>
  <c r="AJ108" i="6983"/>
  <c r="AI108" i="6983"/>
  <c r="AL107" i="6983"/>
  <c r="AK107" i="6983"/>
  <c r="AJ107" i="6983"/>
  <c r="AI107" i="6983"/>
  <c r="AL106" i="6983"/>
  <c r="AK106" i="6983"/>
  <c r="AJ106" i="6983"/>
  <c r="AI106" i="6983"/>
  <c r="AL105" i="6983"/>
  <c r="AK105" i="6983"/>
  <c r="AJ105" i="6983"/>
  <c r="AI105" i="6983"/>
  <c r="AL104" i="6983"/>
  <c r="AK104" i="6983"/>
  <c r="AJ104" i="6983"/>
  <c r="AI104" i="6983"/>
  <c r="AL103" i="6983"/>
  <c r="AK103" i="6983"/>
  <c r="AJ103" i="6983"/>
  <c r="AI103" i="6983"/>
  <c r="AL102" i="6983"/>
  <c r="AK102" i="6983"/>
  <c r="AJ102" i="6983"/>
  <c r="AI102" i="6983"/>
  <c r="AL101" i="6983"/>
  <c r="AK101" i="6983"/>
  <c r="AJ101" i="6983"/>
  <c r="AI101" i="6983"/>
  <c r="AL100" i="6983"/>
  <c r="AK100" i="6983"/>
  <c r="AJ100" i="6983"/>
  <c r="AI100" i="6983"/>
  <c r="AL99" i="6983"/>
  <c r="AK99" i="6983"/>
  <c r="AJ99" i="6983"/>
  <c r="AI99" i="6983"/>
  <c r="AL98" i="6983"/>
  <c r="AK98" i="6983"/>
  <c r="AJ98" i="6983"/>
  <c r="AI98" i="6983"/>
  <c r="AL97" i="6983"/>
  <c r="AK97" i="6983"/>
  <c r="AJ97" i="6983"/>
  <c r="AI97" i="6983"/>
  <c r="AH97" i="6983" s="1"/>
  <c r="AL96" i="6983"/>
  <c r="AK96" i="6983"/>
  <c r="AJ96" i="6983"/>
  <c r="AI96" i="6983"/>
  <c r="AL95" i="6983"/>
  <c r="AK95" i="6983"/>
  <c r="AJ95" i="6983"/>
  <c r="AI95" i="6983"/>
  <c r="AL94" i="6983"/>
  <c r="AK94" i="6983"/>
  <c r="AJ94" i="6983"/>
  <c r="AI94" i="6983"/>
  <c r="AL93" i="6983"/>
  <c r="AK93" i="6983"/>
  <c r="AJ93" i="6983"/>
  <c r="AI93" i="6983"/>
  <c r="AH93" i="6983" s="1"/>
  <c r="AL92" i="6983"/>
  <c r="AK92" i="6983"/>
  <c r="AJ92" i="6983"/>
  <c r="AI92" i="6983"/>
  <c r="AL91" i="6983"/>
  <c r="AK91" i="6983"/>
  <c r="AJ91" i="6983"/>
  <c r="AI91" i="6983"/>
  <c r="AL90" i="6983"/>
  <c r="AK90" i="6983"/>
  <c r="AJ90" i="6983"/>
  <c r="AI90" i="6983"/>
  <c r="AL89" i="6983"/>
  <c r="AK89" i="6983"/>
  <c r="AJ89" i="6983"/>
  <c r="AI89" i="6983"/>
  <c r="AH89" i="6983" s="1"/>
  <c r="AL88" i="6983"/>
  <c r="AK88" i="6983"/>
  <c r="AJ88" i="6983"/>
  <c r="AI88" i="6983"/>
  <c r="AL87" i="6983"/>
  <c r="AK87" i="6983"/>
  <c r="AJ87" i="6983"/>
  <c r="AI87" i="6983"/>
  <c r="AL86" i="6983"/>
  <c r="AK86" i="6983"/>
  <c r="AJ86" i="6983"/>
  <c r="AI86" i="6983"/>
  <c r="AL85" i="6983"/>
  <c r="AK85" i="6983"/>
  <c r="AJ85" i="6983"/>
  <c r="AI85" i="6983"/>
  <c r="AH85" i="6983" s="1"/>
  <c r="AL84" i="6983"/>
  <c r="AK84" i="6983"/>
  <c r="AJ84" i="6983"/>
  <c r="AI84" i="6983"/>
  <c r="AL83" i="6983"/>
  <c r="AK83" i="6983"/>
  <c r="AJ83" i="6983"/>
  <c r="AI83" i="6983"/>
  <c r="AL82" i="6983"/>
  <c r="AK82" i="6983"/>
  <c r="AJ82" i="6983"/>
  <c r="AI82" i="6983"/>
  <c r="AL81" i="6983"/>
  <c r="AK81" i="6983"/>
  <c r="AJ81" i="6983"/>
  <c r="AI81" i="6983"/>
  <c r="AL80" i="6983"/>
  <c r="AK80" i="6983"/>
  <c r="AJ80" i="6983"/>
  <c r="AI80" i="6983"/>
  <c r="AL79" i="6983"/>
  <c r="AK79" i="6983"/>
  <c r="AJ79" i="6983"/>
  <c r="AI79" i="6983"/>
  <c r="AL78" i="6983"/>
  <c r="AK78" i="6983"/>
  <c r="AJ78" i="6983"/>
  <c r="AI78" i="6983"/>
  <c r="AL77" i="6983"/>
  <c r="AK77" i="6983"/>
  <c r="AJ77" i="6983"/>
  <c r="AI77" i="6983"/>
  <c r="AH77" i="6983" s="1"/>
  <c r="AL76" i="6983"/>
  <c r="AK76" i="6983"/>
  <c r="AJ76" i="6983"/>
  <c r="AI76" i="6983"/>
  <c r="AL75" i="6983"/>
  <c r="AK75" i="6983"/>
  <c r="AJ75" i="6983"/>
  <c r="AI75" i="6983"/>
  <c r="AL74" i="6983"/>
  <c r="AK74" i="6983"/>
  <c r="AJ74" i="6983"/>
  <c r="AI74" i="6983"/>
  <c r="AL73" i="6983"/>
  <c r="AK73" i="6983"/>
  <c r="AJ73" i="6983"/>
  <c r="AI73" i="6983"/>
  <c r="AL72" i="6983"/>
  <c r="AK72" i="6983"/>
  <c r="AJ72" i="6983"/>
  <c r="AI72" i="6983"/>
  <c r="AL71" i="6983"/>
  <c r="AK71" i="6983"/>
  <c r="AJ71" i="6983"/>
  <c r="AI71" i="6983"/>
  <c r="AL70" i="6983"/>
  <c r="AK70" i="6983"/>
  <c r="AJ70" i="6983"/>
  <c r="AI70" i="6983"/>
  <c r="AL69" i="6983"/>
  <c r="AK69" i="6983"/>
  <c r="AJ69" i="6983"/>
  <c r="AI69" i="6983"/>
  <c r="AL68" i="6983"/>
  <c r="AK68" i="6983"/>
  <c r="AJ68" i="6983"/>
  <c r="AI68" i="6983"/>
  <c r="AL67" i="6983"/>
  <c r="AK67" i="6983"/>
  <c r="AJ67" i="6983"/>
  <c r="AI67" i="6983"/>
  <c r="AL66" i="6983"/>
  <c r="AK66" i="6983"/>
  <c r="AJ66" i="6983"/>
  <c r="AI66" i="6983"/>
  <c r="AL65" i="6983"/>
  <c r="AK65" i="6983"/>
  <c r="AJ65" i="6983"/>
  <c r="AI65" i="6983"/>
  <c r="AL64" i="6983"/>
  <c r="AK64" i="6983"/>
  <c r="AJ64" i="6983"/>
  <c r="AI64" i="6983"/>
  <c r="AL63" i="6983"/>
  <c r="AK63" i="6983"/>
  <c r="AJ63" i="6983"/>
  <c r="AI63" i="6983"/>
  <c r="AL62" i="6983"/>
  <c r="AK62" i="6983"/>
  <c r="AJ62" i="6983"/>
  <c r="AI62" i="6983"/>
  <c r="AL61" i="6983"/>
  <c r="AK61" i="6983"/>
  <c r="AJ61" i="6983"/>
  <c r="AI61" i="6983"/>
  <c r="AL60" i="6983"/>
  <c r="AK60" i="6983"/>
  <c r="AJ60" i="6983"/>
  <c r="AI60" i="6983"/>
  <c r="AL59" i="6983"/>
  <c r="AK59" i="6983"/>
  <c r="AJ59" i="6983"/>
  <c r="AI59" i="6983"/>
  <c r="AL58" i="6983"/>
  <c r="AK58" i="6983"/>
  <c r="AJ58" i="6983"/>
  <c r="AI58" i="6983"/>
  <c r="AL57" i="6983"/>
  <c r="AK57" i="6983"/>
  <c r="AJ57" i="6983"/>
  <c r="AI57" i="6983"/>
  <c r="AL56" i="6983"/>
  <c r="AK56" i="6983"/>
  <c r="AJ56" i="6983"/>
  <c r="AI56" i="6983"/>
  <c r="AL55" i="6983"/>
  <c r="AK55" i="6983"/>
  <c r="AJ55" i="6983"/>
  <c r="AI55" i="6983"/>
  <c r="AL54" i="6983"/>
  <c r="AK54" i="6983"/>
  <c r="AJ54" i="6983"/>
  <c r="AI54" i="6983"/>
  <c r="AL53" i="6983"/>
  <c r="AK53" i="6983"/>
  <c r="AJ53" i="6983"/>
  <c r="AI53" i="6983"/>
  <c r="AL52" i="6983"/>
  <c r="AK52" i="6983"/>
  <c r="AJ52" i="6983"/>
  <c r="AI52" i="6983"/>
  <c r="AL51" i="6983"/>
  <c r="AK51" i="6983"/>
  <c r="AJ51" i="6983"/>
  <c r="AI51" i="6983"/>
  <c r="AL50" i="6983"/>
  <c r="AK50" i="6983"/>
  <c r="AJ50" i="6983"/>
  <c r="AI50" i="6983"/>
  <c r="AL49" i="6983"/>
  <c r="AK49" i="6983"/>
  <c r="AJ49" i="6983"/>
  <c r="AI49" i="6983"/>
  <c r="AL48" i="6983"/>
  <c r="AK48" i="6983"/>
  <c r="AJ48" i="6983"/>
  <c r="AI48" i="6983"/>
  <c r="AL47" i="6983"/>
  <c r="AK47" i="6983"/>
  <c r="AJ47" i="6983"/>
  <c r="AI47" i="6983"/>
  <c r="AL46" i="6983"/>
  <c r="AK46" i="6983"/>
  <c r="AJ46" i="6983"/>
  <c r="AI46" i="6983"/>
  <c r="AL45" i="6983"/>
  <c r="AK45" i="6983"/>
  <c r="AJ45" i="6983"/>
  <c r="AI45" i="6983"/>
  <c r="AL44" i="6983"/>
  <c r="AK44" i="6983"/>
  <c r="AJ44" i="6983"/>
  <c r="AI44" i="6983"/>
  <c r="AL43" i="6983"/>
  <c r="AK43" i="6983"/>
  <c r="AJ43" i="6983"/>
  <c r="AI43" i="6983"/>
  <c r="AL42" i="6983"/>
  <c r="AK42" i="6983"/>
  <c r="AJ42" i="6983"/>
  <c r="AI42" i="6983"/>
  <c r="AL41" i="6983"/>
  <c r="AK41" i="6983"/>
  <c r="AJ41" i="6983"/>
  <c r="AI41" i="6983"/>
  <c r="AL40" i="6983"/>
  <c r="AK40" i="6983"/>
  <c r="AJ40" i="6983"/>
  <c r="AI40" i="6983"/>
  <c r="AL39" i="6983"/>
  <c r="AK39" i="6983"/>
  <c r="AJ39" i="6983"/>
  <c r="AI39" i="6983"/>
  <c r="AL38" i="6983"/>
  <c r="AK38" i="6983"/>
  <c r="AJ38" i="6983"/>
  <c r="AI38" i="6983"/>
  <c r="AL37" i="6983"/>
  <c r="AK37" i="6983"/>
  <c r="AJ37" i="6983"/>
  <c r="AI37" i="6983"/>
  <c r="AL36" i="6983"/>
  <c r="AK36" i="6983"/>
  <c r="AJ36" i="6983"/>
  <c r="AI36" i="6983"/>
  <c r="AL35" i="6983"/>
  <c r="AK35" i="6983"/>
  <c r="AJ35" i="6983"/>
  <c r="AI35" i="6983"/>
  <c r="AL34" i="6983"/>
  <c r="AK34" i="6983"/>
  <c r="AJ34" i="6983"/>
  <c r="AI34" i="6983"/>
  <c r="AL33" i="6983"/>
  <c r="AK33" i="6983"/>
  <c r="AJ33" i="6983"/>
  <c r="AI33" i="6983"/>
  <c r="AL32" i="6983"/>
  <c r="AK32" i="6983"/>
  <c r="AJ32" i="6983"/>
  <c r="AI32" i="6983"/>
  <c r="AL31" i="6983"/>
  <c r="AK31" i="6983"/>
  <c r="AJ31" i="6983"/>
  <c r="AI31" i="6983"/>
  <c r="AQ30" i="6983"/>
  <c r="AP30" i="6983"/>
  <c r="AR30" i="6983" s="1"/>
  <c r="AO30" i="6983"/>
  <c r="AL30" i="6983"/>
  <c r="AK30" i="6983"/>
  <c r="AJ30" i="6983"/>
  <c r="AI30" i="6983"/>
  <c r="AQ29" i="6983"/>
  <c r="AP29" i="6983"/>
  <c r="AR29" i="6983" s="1"/>
  <c r="AO29" i="6983"/>
  <c r="AL29" i="6983"/>
  <c r="AK29" i="6983"/>
  <c r="AJ29" i="6983"/>
  <c r="AI29" i="6983"/>
  <c r="AQ28" i="6983"/>
  <c r="AP28" i="6983"/>
  <c r="AR28" i="6983" s="1"/>
  <c r="AO28" i="6983"/>
  <c r="AL28" i="6983"/>
  <c r="AK28" i="6983"/>
  <c r="AJ28" i="6983"/>
  <c r="AI28" i="6983"/>
  <c r="AQ27" i="6983"/>
  <c r="AP27" i="6983"/>
  <c r="AR27" i="6983" s="1"/>
  <c r="AO27" i="6983"/>
  <c r="AL27" i="6983"/>
  <c r="AK27" i="6983"/>
  <c r="AJ27" i="6983"/>
  <c r="AI27" i="6983"/>
  <c r="AQ26" i="6983"/>
  <c r="AP26" i="6983"/>
  <c r="AR26" i="6983" s="1"/>
  <c r="AO26" i="6983"/>
  <c r="AL26" i="6983"/>
  <c r="AK26" i="6983"/>
  <c r="AJ26" i="6983"/>
  <c r="AI26" i="6983"/>
  <c r="AQ25" i="6983"/>
  <c r="AP25" i="6983"/>
  <c r="AR25" i="6983" s="1"/>
  <c r="AO25" i="6983"/>
  <c r="AL25" i="6983"/>
  <c r="AK25" i="6983"/>
  <c r="AJ25" i="6983"/>
  <c r="AI25" i="6983"/>
  <c r="AQ24" i="6983"/>
  <c r="AP24" i="6983"/>
  <c r="AR24" i="6983" s="1"/>
  <c r="AO24" i="6983"/>
  <c r="AL24" i="6983"/>
  <c r="AK24" i="6983"/>
  <c r="AJ24" i="6983"/>
  <c r="AI24" i="6983"/>
  <c r="AQ23" i="6983"/>
  <c r="AP23" i="6983"/>
  <c r="AR23" i="6983" s="1"/>
  <c r="AO23" i="6983"/>
  <c r="AL23" i="6983"/>
  <c r="AK23" i="6983"/>
  <c r="AJ23" i="6983"/>
  <c r="AI23" i="6983"/>
  <c r="AQ22" i="6983"/>
  <c r="AP22" i="6983"/>
  <c r="AR22" i="6983" s="1"/>
  <c r="AO22" i="6983"/>
  <c r="AL22" i="6983"/>
  <c r="AK22" i="6983"/>
  <c r="AJ22" i="6983"/>
  <c r="AI22" i="6983"/>
  <c r="AQ21" i="6983"/>
  <c r="AP21" i="6983"/>
  <c r="AR21" i="6983" s="1"/>
  <c r="AO21" i="6983"/>
  <c r="AL21" i="6983"/>
  <c r="AK21" i="6983"/>
  <c r="AJ21" i="6983"/>
  <c r="AI21" i="6983"/>
  <c r="AQ20" i="6983"/>
  <c r="AP20" i="6983"/>
  <c r="AR20" i="6983" s="1"/>
  <c r="AO20" i="6983"/>
  <c r="AL20" i="6983"/>
  <c r="AK20" i="6983"/>
  <c r="AJ20" i="6983"/>
  <c r="AI20" i="6983"/>
  <c r="AQ19" i="6983"/>
  <c r="AP19" i="6983"/>
  <c r="AR19" i="6983" s="1"/>
  <c r="AO19" i="6983"/>
  <c r="AL19" i="6983"/>
  <c r="AK19" i="6983"/>
  <c r="AJ19" i="6983"/>
  <c r="AI19" i="6983"/>
  <c r="AQ18" i="6983"/>
  <c r="AP18" i="6983"/>
  <c r="AR18" i="6983" s="1"/>
  <c r="AO18" i="6983"/>
  <c r="AL18" i="6983"/>
  <c r="AK18" i="6983"/>
  <c r="AJ18" i="6983"/>
  <c r="AI18" i="6983"/>
  <c r="AQ17" i="6983"/>
  <c r="AP17" i="6983"/>
  <c r="AR17" i="6983" s="1"/>
  <c r="AO17" i="6983"/>
  <c r="AL17" i="6983"/>
  <c r="AK17" i="6983"/>
  <c r="AJ17" i="6983"/>
  <c r="AI17" i="6983"/>
  <c r="AQ16" i="6983"/>
  <c r="AP16" i="6983"/>
  <c r="AR16" i="6983" s="1"/>
  <c r="AO16" i="6983"/>
  <c r="AL16" i="6983"/>
  <c r="AK16" i="6983"/>
  <c r="AJ16" i="6983"/>
  <c r="AI16" i="6983"/>
  <c r="AQ15" i="6983"/>
  <c r="AP15" i="6983"/>
  <c r="AR15" i="6983" s="1"/>
  <c r="AO15" i="6983"/>
  <c r="AL15" i="6983"/>
  <c r="AK15" i="6983"/>
  <c r="AJ15" i="6983"/>
  <c r="AI15" i="6983"/>
  <c r="AQ14" i="6983"/>
  <c r="AP14" i="6983"/>
  <c r="AR14" i="6983" s="1"/>
  <c r="AO14" i="6983"/>
  <c r="AL14" i="6983"/>
  <c r="AK14" i="6983"/>
  <c r="AJ14" i="6983"/>
  <c r="AI14" i="6983"/>
  <c r="AQ13" i="6983"/>
  <c r="AP13" i="6983"/>
  <c r="AR13" i="6983" s="1"/>
  <c r="AO13" i="6983"/>
  <c r="AL13" i="6983"/>
  <c r="AK13" i="6983"/>
  <c r="AJ13" i="6983"/>
  <c r="AI13" i="6983"/>
  <c r="AQ12" i="6983"/>
  <c r="AP12" i="6983"/>
  <c r="AR12" i="6983" s="1"/>
  <c r="AO12" i="6983"/>
  <c r="AL12" i="6983"/>
  <c r="AK12" i="6983"/>
  <c r="AJ12" i="6983"/>
  <c r="AI12" i="6983"/>
  <c r="AQ11" i="6983"/>
  <c r="AP11" i="6983"/>
  <c r="AR11" i="6983" s="1"/>
  <c r="AO11" i="6983"/>
  <c r="AL11" i="6983"/>
  <c r="AK11" i="6983"/>
  <c r="AJ11" i="6983"/>
  <c r="AI11" i="6983"/>
  <c r="AQ10" i="6983"/>
  <c r="AP10" i="6983"/>
  <c r="AR10" i="6983" s="1"/>
  <c r="AO10" i="6983"/>
  <c r="AL10" i="6983"/>
  <c r="AK10" i="6983"/>
  <c r="AJ10" i="6983"/>
  <c r="AI10" i="6983"/>
  <c r="AQ9" i="6983"/>
  <c r="AP9" i="6983"/>
  <c r="AR9" i="6983" s="1"/>
  <c r="AO9" i="6983"/>
  <c r="AL9" i="6983"/>
  <c r="AK9" i="6983"/>
  <c r="AJ9" i="6983"/>
  <c r="AI9" i="6983"/>
  <c r="AQ8" i="6983"/>
  <c r="AP8" i="6983"/>
  <c r="AR8" i="6983" s="1"/>
  <c r="AO8" i="6983"/>
  <c r="AL8" i="6983"/>
  <c r="AK8" i="6983"/>
  <c r="AJ8" i="6983"/>
  <c r="AI8" i="6983"/>
  <c r="AQ7" i="6983"/>
  <c r="AP7" i="6983"/>
  <c r="AR7" i="6983" s="1"/>
  <c r="AO7" i="6983"/>
  <c r="AL7" i="6983"/>
  <c r="AK7" i="6983"/>
  <c r="AJ7" i="6983"/>
  <c r="AI7" i="6983"/>
  <c r="AL6" i="6983"/>
  <c r="AK6" i="6983"/>
  <c r="AJ6" i="6983"/>
  <c r="AI6" i="6983"/>
  <c r="AI7" i="6980"/>
  <c r="AJ7" i="6980"/>
  <c r="AK7" i="6980"/>
  <c r="AL7" i="6980"/>
  <c r="AI8" i="6980"/>
  <c r="AJ8" i="6980"/>
  <c r="AK8" i="6980"/>
  <c r="AL8" i="6980"/>
  <c r="AI9" i="6980"/>
  <c r="AJ9" i="6980"/>
  <c r="AK9" i="6980"/>
  <c r="AL9" i="6980"/>
  <c r="AI10" i="6980"/>
  <c r="AJ10" i="6980"/>
  <c r="AK10" i="6980"/>
  <c r="AL10" i="6980"/>
  <c r="AI11" i="6980"/>
  <c r="AJ11" i="6980"/>
  <c r="AK11" i="6980"/>
  <c r="AL11" i="6980"/>
  <c r="AI12" i="6980"/>
  <c r="AJ12" i="6980"/>
  <c r="AK12" i="6980"/>
  <c r="AL12" i="6980"/>
  <c r="AI13" i="6980"/>
  <c r="AJ13" i="6980"/>
  <c r="AK13" i="6980"/>
  <c r="AL13" i="6980"/>
  <c r="AI14" i="6980"/>
  <c r="AJ14" i="6980"/>
  <c r="AK14" i="6980"/>
  <c r="AL14" i="6980"/>
  <c r="AI15" i="6980"/>
  <c r="AJ15" i="6980"/>
  <c r="AK15" i="6980"/>
  <c r="AL15" i="6980"/>
  <c r="AI16" i="6980"/>
  <c r="AJ16" i="6980"/>
  <c r="AK16" i="6980"/>
  <c r="AL16" i="6980"/>
  <c r="AI17" i="6980"/>
  <c r="AJ17" i="6980"/>
  <c r="AK17" i="6980"/>
  <c r="AL17" i="6980"/>
  <c r="AI18" i="6980"/>
  <c r="AJ18" i="6980"/>
  <c r="AK18" i="6980"/>
  <c r="AL18" i="6980"/>
  <c r="AI19" i="6980"/>
  <c r="AJ19" i="6980"/>
  <c r="AK19" i="6980"/>
  <c r="AL19" i="6980"/>
  <c r="AI20" i="6980"/>
  <c r="AJ20" i="6980"/>
  <c r="AK20" i="6980"/>
  <c r="AL20" i="6980"/>
  <c r="AI21" i="6980"/>
  <c r="AJ21" i="6980"/>
  <c r="AK21" i="6980"/>
  <c r="AL21" i="6980"/>
  <c r="AI22" i="6980"/>
  <c r="AJ22" i="6980"/>
  <c r="AK22" i="6980"/>
  <c r="AL22" i="6980"/>
  <c r="AI23" i="6980"/>
  <c r="AJ23" i="6980"/>
  <c r="AK23" i="6980"/>
  <c r="AL23" i="6980"/>
  <c r="AK6" i="6980"/>
  <c r="AL6" i="6980"/>
  <c r="AJ6" i="6980"/>
  <c r="AI6" i="6980"/>
  <c r="AH6" i="6980" s="1"/>
  <c r="BA30" i="6982"/>
  <c r="BB30" i="6982"/>
  <c r="BD30" i="6982" s="1"/>
  <c r="BC30" i="6982"/>
  <c r="BA31" i="6982"/>
  <c r="BB31" i="6982"/>
  <c r="BD31" i="6982" s="1"/>
  <c r="BC31" i="6982"/>
  <c r="BA32" i="6982"/>
  <c r="BB32" i="6982"/>
  <c r="BC32" i="6982"/>
  <c r="BD32" i="6982"/>
  <c r="BA33" i="6982"/>
  <c r="BB33" i="6982"/>
  <c r="BD33" i="6982" s="1"/>
  <c r="BC33" i="6982"/>
  <c r="BA34" i="6982"/>
  <c r="BB34" i="6982"/>
  <c r="BD34" i="6982" s="1"/>
  <c r="BC34" i="6982"/>
  <c r="BA35" i="6982"/>
  <c r="BB35" i="6982"/>
  <c r="BD35" i="6982" s="1"/>
  <c r="BC35" i="6982"/>
  <c r="BA36" i="6982"/>
  <c r="BB36" i="6982"/>
  <c r="BD36" i="6982" s="1"/>
  <c r="BC36" i="6982"/>
  <c r="BA37" i="6982"/>
  <c r="BB37" i="6982"/>
  <c r="BD37" i="6982" s="1"/>
  <c r="BC37" i="6982"/>
  <c r="BA38" i="6982"/>
  <c r="BB38" i="6982"/>
  <c r="BD38" i="6982" s="1"/>
  <c r="BC38" i="6982"/>
  <c r="BA39" i="6982"/>
  <c r="BB39" i="6982"/>
  <c r="BD39" i="6982" s="1"/>
  <c r="BC39" i="6982"/>
  <c r="BA40" i="6982"/>
  <c r="BB40" i="6982"/>
  <c r="BD40" i="6982" s="1"/>
  <c r="BC40" i="6982"/>
  <c r="BA41" i="6982"/>
  <c r="BB41" i="6982"/>
  <c r="BD41" i="6982" s="1"/>
  <c r="BC41" i="6982"/>
  <c r="BA42" i="6982"/>
  <c r="BB42" i="6982"/>
  <c r="BC42" i="6982"/>
  <c r="BD42" i="6982"/>
  <c r="BA43" i="6982"/>
  <c r="BB43" i="6982"/>
  <c r="BD43" i="6982" s="1"/>
  <c r="BC43" i="6982"/>
  <c r="BA44" i="6982"/>
  <c r="BB44" i="6982"/>
  <c r="BD44" i="6982" s="1"/>
  <c r="BC44" i="6982"/>
  <c r="BA45" i="6982"/>
  <c r="BB45" i="6982"/>
  <c r="BD45" i="6982" s="1"/>
  <c r="BC45" i="6982"/>
  <c r="BA46" i="6982"/>
  <c r="BB46" i="6982"/>
  <c r="BD46" i="6982" s="1"/>
  <c r="BC46" i="6982"/>
  <c r="BA47" i="6982"/>
  <c r="BB47" i="6982"/>
  <c r="BD47" i="6982" s="1"/>
  <c r="BC47" i="6982"/>
  <c r="BA48" i="6982"/>
  <c r="BB48" i="6982"/>
  <c r="BC48" i="6982"/>
  <c r="BD48" i="6982"/>
  <c r="BA49" i="6982"/>
  <c r="BB49" i="6982"/>
  <c r="BD49" i="6982" s="1"/>
  <c r="BC49" i="6982"/>
  <c r="BA50" i="6982"/>
  <c r="BB50" i="6982"/>
  <c r="BD50" i="6982" s="1"/>
  <c r="BC50" i="6982"/>
  <c r="BA51" i="6982"/>
  <c r="BB51" i="6982"/>
  <c r="BD51" i="6982" s="1"/>
  <c r="BC51" i="6982"/>
  <c r="BA52" i="6982"/>
  <c r="BB52" i="6982"/>
  <c r="BD52" i="6982" s="1"/>
  <c r="BC52" i="6982"/>
  <c r="BA53" i="6982"/>
  <c r="BB53" i="6982"/>
  <c r="BD53" i="6982" s="1"/>
  <c r="BC53" i="6982"/>
  <c r="BA54" i="6982"/>
  <c r="BB54" i="6982"/>
  <c r="BD54" i="6982" s="1"/>
  <c r="BC54" i="6982"/>
  <c r="BA55" i="6982"/>
  <c r="BB55" i="6982"/>
  <c r="BD55" i="6982" s="1"/>
  <c r="BC55" i="6982"/>
  <c r="BA56" i="6982"/>
  <c r="BB56" i="6982"/>
  <c r="BD56" i="6982" s="1"/>
  <c r="BC56" i="6982"/>
  <c r="BA57" i="6982"/>
  <c r="BB57" i="6982"/>
  <c r="BD57" i="6982" s="1"/>
  <c r="BC57" i="6982"/>
  <c r="BA58" i="6982"/>
  <c r="BB58" i="6982"/>
  <c r="BC58" i="6982"/>
  <c r="BD58" i="6982"/>
  <c r="BA59" i="6982"/>
  <c r="BB59" i="6982"/>
  <c r="BD59" i="6982" s="1"/>
  <c r="BC59" i="6982"/>
  <c r="BA60" i="6982"/>
  <c r="BB60" i="6982"/>
  <c r="BD60" i="6982" s="1"/>
  <c r="BC60" i="6982"/>
  <c r="BA61" i="6982"/>
  <c r="BB61" i="6982"/>
  <c r="BD61" i="6982" s="1"/>
  <c r="BC61" i="6982"/>
  <c r="BA62" i="6982"/>
  <c r="BB62" i="6982"/>
  <c r="BD62" i="6982" s="1"/>
  <c r="BC62" i="6982"/>
  <c r="BA63" i="6982"/>
  <c r="BB63" i="6982"/>
  <c r="BD63" i="6982" s="1"/>
  <c r="BC63" i="6982"/>
  <c r="BA64" i="6982"/>
  <c r="BB64" i="6982"/>
  <c r="BC64" i="6982"/>
  <c r="BD64" i="6982"/>
  <c r="BA65" i="6982"/>
  <c r="BB65" i="6982"/>
  <c r="BD65" i="6982" s="1"/>
  <c r="BC65" i="6982"/>
  <c r="BA66" i="6982"/>
  <c r="BB66" i="6982"/>
  <c r="BD66" i="6982" s="1"/>
  <c r="BC66" i="6982"/>
  <c r="BA67" i="6982"/>
  <c r="BB67" i="6982"/>
  <c r="BD67" i="6982" s="1"/>
  <c r="BC67" i="6982"/>
  <c r="BA68" i="6982"/>
  <c r="BB68" i="6982"/>
  <c r="BD68" i="6982" s="1"/>
  <c r="BC68" i="6982"/>
  <c r="BA69" i="6982"/>
  <c r="BB69" i="6982"/>
  <c r="BD69" i="6982" s="1"/>
  <c r="BC69" i="6982"/>
  <c r="BA70" i="6982"/>
  <c r="BB70" i="6982"/>
  <c r="BD70" i="6982" s="1"/>
  <c r="BC70" i="6982"/>
  <c r="BA71" i="6982"/>
  <c r="BB71" i="6982"/>
  <c r="BD71" i="6982" s="1"/>
  <c r="BC71" i="6982"/>
  <c r="BA72" i="6982"/>
  <c r="BB72" i="6982"/>
  <c r="BD72" i="6982" s="1"/>
  <c r="BC72" i="6982"/>
  <c r="BA73" i="6982"/>
  <c r="BB73" i="6982"/>
  <c r="BD73" i="6982" s="1"/>
  <c r="BC73" i="6982"/>
  <c r="BA74" i="6982"/>
  <c r="BB74" i="6982"/>
  <c r="BC74" i="6982"/>
  <c r="BD74" i="6982"/>
  <c r="BA75" i="6982"/>
  <c r="BB75" i="6982"/>
  <c r="BD75" i="6982" s="1"/>
  <c r="BC75" i="6982"/>
  <c r="BA76" i="6982"/>
  <c r="BB76" i="6982"/>
  <c r="BD76" i="6982" s="1"/>
  <c r="BC76" i="6982"/>
  <c r="BA77" i="6982"/>
  <c r="BB77" i="6982"/>
  <c r="BD77" i="6982" s="1"/>
  <c r="BC77" i="6982"/>
  <c r="BA78" i="6982"/>
  <c r="BB78" i="6982"/>
  <c r="BD78" i="6982" s="1"/>
  <c r="BC78" i="6982"/>
  <c r="BA79" i="6982"/>
  <c r="BB79" i="6982"/>
  <c r="BD79" i="6982" s="1"/>
  <c r="BC79" i="6982"/>
  <c r="BA80" i="6982"/>
  <c r="BB80" i="6982"/>
  <c r="BC80" i="6982"/>
  <c r="BD80" i="6982"/>
  <c r="BA81" i="6982"/>
  <c r="BB81" i="6982"/>
  <c r="BD81" i="6982" s="1"/>
  <c r="BC81" i="6982"/>
  <c r="BA82" i="6982"/>
  <c r="BB82" i="6982"/>
  <c r="BD82" i="6982" s="1"/>
  <c r="BC82" i="6982"/>
  <c r="BA83" i="6982"/>
  <c r="BB83" i="6982"/>
  <c r="BD83" i="6982" s="1"/>
  <c r="BC83" i="6982"/>
  <c r="BA84" i="6982"/>
  <c r="BB84" i="6982"/>
  <c r="BD84" i="6982" s="1"/>
  <c r="BC84" i="6982"/>
  <c r="BA85" i="6982"/>
  <c r="BB85" i="6982"/>
  <c r="BD85" i="6982" s="1"/>
  <c r="BC85" i="6982"/>
  <c r="BA86" i="6982"/>
  <c r="BB86" i="6982"/>
  <c r="BD86" i="6982" s="1"/>
  <c r="BC86" i="6982"/>
  <c r="BA87" i="6982"/>
  <c r="BB87" i="6982"/>
  <c r="BD87" i="6982" s="1"/>
  <c r="BC87" i="6982"/>
  <c r="BA88" i="6982"/>
  <c r="BB88" i="6982"/>
  <c r="BD88" i="6982" s="1"/>
  <c r="BC88" i="6982"/>
  <c r="BA89" i="6982"/>
  <c r="BB89" i="6982"/>
  <c r="BD89" i="6982" s="1"/>
  <c r="BC89" i="6982"/>
  <c r="BA90" i="6982"/>
  <c r="BB90" i="6982"/>
  <c r="BD90" i="6982" s="1"/>
  <c r="BC90" i="6982"/>
  <c r="BA91" i="6982"/>
  <c r="BB91" i="6982"/>
  <c r="BD91" i="6982" s="1"/>
  <c r="BC91" i="6982"/>
  <c r="BA92" i="6982"/>
  <c r="BB92" i="6982"/>
  <c r="BD92" i="6982" s="1"/>
  <c r="BC92" i="6982"/>
  <c r="BA93" i="6982"/>
  <c r="BB93" i="6982"/>
  <c r="BD93" i="6982" s="1"/>
  <c r="BC93" i="6982"/>
  <c r="BA94" i="6982"/>
  <c r="BB94" i="6982"/>
  <c r="BD94" i="6982" s="1"/>
  <c r="BC94" i="6982"/>
  <c r="BA95" i="6982"/>
  <c r="BB95" i="6982"/>
  <c r="BC95" i="6982"/>
  <c r="BD95" i="6982"/>
  <c r="BA96" i="6982"/>
  <c r="BB96" i="6982"/>
  <c r="BC96" i="6982"/>
  <c r="BD96" i="6982"/>
  <c r="BA7" i="6981"/>
  <c r="BB7" i="6981"/>
  <c r="BD7" i="6981" s="1"/>
  <c r="BC7" i="6981"/>
  <c r="BA8" i="6981"/>
  <c r="BB8" i="6981"/>
  <c r="BD8" i="6981" s="1"/>
  <c r="BC8" i="6981"/>
  <c r="BA9" i="6981"/>
  <c r="BB9" i="6981"/>
  <c r="BC9" i="6981"/>
  <c r="BD9" i="6981"/>
  <c r="BA10" i="6981"/>
  <c r="BB10" i="6981"/>
  <c r="BC10" i="6981"/>
  <c r="BD10" i="6981"/>
  <c r="BA11" i="6981"/>
  <c r="BB11" i="6981"/>
  <c r="BD11" i="6981" s="1"/>
  <c r="BC11" i="6981"/>
  <c r="BA12" i="6981"/>
  <c r="BB12" i="6981"/>
  <c r="BD12" i="6981" s="1"/>
  <c r="BC12" i="6981"/>
  <c r="BA13" i="6981"/>
  <c r="BB13" i="6981"/>
  <c r="BD13" i="6981" s="1"/>
  <c r="BC13" i="6981"/>
  <c r="BA14" i="6981"/>
  <c r="BB14" i="6981"/>
  <c r="BD14" i="6981" s="1"/>
  <c r="BC14" i="6981"/>
  <c r="BA15" i="6981"/>
  <c r="BB15" i="6981"/>
  <c r="BD15" i="6981" s="1"/>
  <c r="BC15" i="6981"/>
  <c r="BA16" i="6981"/>
  <c r="BB16" i="6981"/>
  <c r="BC16" i="6981"/>
  <c r="BD16" i="6981"/>
  <c r="BA17" i="6981"/>
  <c r="BB17" i="6981"/>
  <c r="BD17" i="6981" s="1"/>
  <c r="BC17" i="6981"/>
  <c r="AX96" i="6982"/>
  <c r="AW96" i="6982"/>
  <c r="AV96" i="6982"/>
  <c r="AU96" i="6982"/>
  <c r="AX95" i="6982"/>
  <c r="AW95" i="6982"/>
  <c r="AV95" i="6982"/>
  <c r="AU95" i="6982"/>
  <c r="AX94" i="6982"/>
  <c r="AW94" i="6982"/>
  <c r="AV94" i="6982"/>
  <c r="AU94" i="6982"/>
  <c r="AX93" i="6982"/>
  <c r="AW93" i="6982"/>
  <c r="AV93" i="6982"/>
  <c r="AU93" i="6982"/>
  <c r="AX92" i="6982"/>
  <c r="AW92" i="6982"/>
  <c r="AV92" i="6982"/>
  <c r="AU92" i="6982"/>
  <c r="AX91" i="6982"/>
  <c r="AW91" i="6982"/>
  <c r="AV91" i="6982"/>
  <c r="AU91" i="6982"/>
  <c r="AX90" i="6982"/>
  <c r="AW90" i="6982"/>
  <c r="AV90" i="6982"/>
  <c r="AU90" i="6982"/>
  <c r="AX89" i="6982"/>
  <c r="AW89" i="6982"/>
  <c r="AV89" i="6982"/>
  <c r="AU89" i="6982"/>
  <c r="AX88" i="6982"/>
  <c r="AW88" i="6982"/>
  <c r="AV88" i="6982"/>
  <c r="AU88" i="6982"/>
  <c r="AX87" i="6982"/>
  <c r="AW87" i="6982"/>
  <c r="AV87" i="6982"/>
  <c r="AU87" i="6982"/>
  <c r="AX86" i="6982"/>
  <c r="AW86" i="6982"/>
  <c r="AV86" i="6982"/>
  <c r="AU86" i="6982"/>
  <c r="AX85" i="6982"/>
  <c r="AW85" i="6982"/>
  <c r="AV85" i="6982"/>
  <c r="AU85" i="6982"/>
  <c r="AX84" i="6982"/>
  <c r="AW84" i="6982"/>
  <c r="AV84" i="6982"/>
  <c r="AU84" i="6982"/>
  <c r="AX83" i="6982"/>
  <c r="AW83" i="6982"/>
  <c r="AV83" i="6982"/>
  <c r="AU83" i="6982"/>
  <c r="AX82" i="6982"/>
  <c r="AW82" i="6982"/>
  <c r="AV82" i="6982"/>
  <c r="AU82" i="6982"/>
  <c r="AX81" i="6982"/>
  <c r="AW81" i="6982"/>
  <c r="AV81" i="6982"/>
  <c r="AU81" i="6982"/>
  <c r="AX80" i="6982"/>
  <c r="AW80" i="6982"/>
  <c r="AV80" i="6982"/>
  <c r="AU80" i="6982"/>
  <c r="AX79" i="6982"/>
  <c r="AW79" i="6982"/>
  <c r="AV79" i="6982"/>
  <c r="AU79" i="6982"/>
  <c r="AX78" i="6982"/>
  <c r="AW78" i="6982"/>
  <c r="AV78" i="6982"/>
  <c r="AU78" i="6982"/>
  <c r="AX77" i="6982"/>
  <c r="AW77" i="6982"/>
  <c r="AV77" i="6982"/>
  <c r="AU77" i="6982"/>
  <c r="AX76" i="6982"/>
  <c r="AW76" i="6982"/>
  <c r="AV76" i="6982"/>
  <c r="AU76" i="6982"/>
  <c r="AX75" i="6982"/>
  <c r="AW75" i="6982"/>
  <c r="AV75" i="6982"/>
  <c r="AU75" i="6982"/>
  <c r="AX74" i="6982"/>
  <c r="AW74" i="6982"/>
  <c r="AV74" i="6982"/>
  <c r="AU74" i="6982"/>
  <c r="AX73" i="6982"/>
  <c r="AW73" i="6982"/>
  <c r="AV73" i="6982"/>
  <c r="AU73" i="6982"/>
  <c r="AX72" i="6982"/>
  <c r="AW72" i="6982"/>
  <c r="AV72" i="6982"/>
  <c r="AU72" i="6982"/>
  <c r="AX71" i="6982"/>
  <c r="AW71" i="6982"/>
  <c r="AV71" i="6982"/>
  <c r="AU71" i="6982"/>
  <c r="AX70" i="6982"/>
  <c r="AW70" i="6982"/>
  <c r="AV70" i="6982"/>
  <c r="AU70" i="6982"/>
  <c r="AX69" i="6982"/>
  <c r="AW69" i="6982"/>
  <c r="AV69" i="6982"/>
  <c r="AU69" i="6982"/>
  <c r="AX68" i="6982"/>
  <c r="AW68" i="6982"/>
  <c r="AV68" i="6982"/>
  <c r="AU68" i="6982"/>
  <c r="AX67" i="6982"/>
  <c r="AW67" i="6982"/>
  <c r="AV67" i="6982"/>
  <c r="AU67" i="6982"/>
  <c r="AX66" i="6982"/>
  <c r="AW66" i="6982"/>
  <c r="AV66" i="6982"/>
  <c r="AU66" i="6982"/>
  <c r="AX65" i="6982"/>
  <c r="AW65" i="6982"/>
  <c r="AV65" i="6982"/>
  <c r="AU65" i="6982"/>
  <c r="AX64" i="6982"/>
  <c r="AW64" i="6982"/>
  <c r="AV64" i="6982"/>
  <c r="AU64" i="6982"/>
  <c r="AX63" i="6982"/>
  <c r="AW63" i="6982"/>
  <c r="AV63" i="6982"/>
  <c r="AU63" i="6982"/>
  <c r="AX62" i="6982"/>
  <c r="AW62" i="6982"/>
  <c r="AV62" i="6982"/>
  <c r="AU62" i="6982"/>
  <c r="AX61" i="6982"/>
  <c r="AW61" i="6982"/>
  <c r="AV61" i="6982"/>
  <c r="AU61" i="6982"/>
  <c r="AX60" i="6982"/>
  <c r="AW60" i="6982"/>
  <c r="AV60" i="6982"/>
  <c r="AU60" i="6982"/>
  <c r="AX59" i="6982"/>
  <c r="AW59" i="6982"/>
  <c r="AV59" i="6982"/>
  <c r="AU59" i="6982"/>
  <c r="AX58" i="6982"/>
  <c r="AW58" i="6982"/>
  <c r="AV58" i="6982"/>
  <c r="AU58" i="6982"/>
  <c r="AX57" i="6982"/>
  <c r="AW57" i="6982"/>
  <c r="AV57" i="6982"/>
  <c r="AU57" i="6982"/>
  <c r="AX56" i="6982"/>
  <c r="AW56" i="6982"/>
  <c r="AV56" i="6982"/>
  <c r="AU56" i="6982"/>
  <c r="AX55" i="6982"/>
  <c r="AW55" i="6982"/>
  <c r="AV55" i="6982"/>
  <c r="AU55" i="6982"/>
  <c r="AX54" i="6982"/>
  <c r="AW54" i="6982"/>
  <c r="AV54" i="6982"/>
  <c r="AU54" i="6982"/>
  <c r="AX53" i="6982"/>
  <c r="AW53" i="6982"/>
  <c r="AV53" i="6982"/>
  <c r="AU53" i="6982"/>
  <c r="AX52" i="6982"/>
  <c r="AW52" i="6982"/>
  <c r="AV52" i="6982"/>
  <c r="AU52" i="6982"/>
  <c r="AX51" i="6982"/>
  <c r="AW51" i="6982"/>
  <c r="AV51" i="6982"/>
  <c r="AU51" i="6982"/>
  <c r="AX50" i="6982"/>
  <c r="AW50" i="6982"/>
  <c r="AV50" i="6982"/>
  <c r="AU50" i="6982"/>
  <c r="AX49" i="6982"/>
  <c r="AW49" i="6982"/>
  <c r="AV49" i="6982"/>
  <c r="AU49" i="6982"/>
  <c r="AX48" i="6982"/>
  <c r="AW48" i="6982"/>
  <c r="AV48" i="6982"/>
  <c r="AU48" i="6982"/>
  <c r="AX47" i="6982"/>
  <c r="AW47" i="6982"/>
  <c r="AV47" i="6982"/>
  <c r="AU47" i="6982"/>
  <c r="AX46" i="6982"/>
  <c r="AW46" i="6982"/>
  <c r="AV46" i="6982"/>
  <c r="AU46" i="6982"/>
  <c r="AX45" i="6982"/>
  <c r="AW45" i="6982"/>
  <c r="AV45" i="6982"/>
  <c r="AU45" i="6982"/>
  <c r="AX44" i="6982"/>
  <c r="AW44" i="6982"/>
  <c r="AV44" i="6982"/>
  <c r="AU44" i="6982"/>
  <c r="AX43" i="6982"/>
  <c r="AW43" i="6982"/>
  <c r="AV43" i="6982"/>
  <c r="AU43" i="6982"/>
  <c r="AX42" i="6982"/>
  <c r="AW42" i="6982"/>
  <c r="AV42" i="6982"/>
  <c r="AU42" i="6982"/>
  <c r="AX41" i="6982"/>
  <c r="AW41" i="6982"/>
  <c r="AV41" i="6982"/>
  <c r="AU41" i="6982"/>
  <c r="AX40" i="6982"/>
  <c r="AW40" i="6982"/>
  <c r="AV40" i="6982"/>
  <c r="AU40" i="6982"/>
  <c r="AX39" i="6982"/>
  <c r="AW39" i="6982"/>
  <c r="AV39" i="6982"/>
  <c r="AU39" i="6982"/>
  <c r="AX38" i="6982"/>
  <c r="AW38" i="6982"/>
  <c r="AV38" i="6982"/>
  <c r="AU38" i="6982"/>
  <c r="AX37" i="6982"/>
  <c r="AW37" i="6982"/>
  <c r="AV37" i="6982"/>
  <c r="AU37" i="6982"/>
  <c r="AX36" i="6982"/>
  <c r="AW36" i="6982"/>
  <c r="AV36" i="6982"/>
  <c r="AU36" i="6982"/>
  <c r="AX35" i="6982"/>
  <c r="AW35" i="6982"/>
  <c r="AV35" i="6982"/>
  <c r="AU35" i="6982"/>
  <c r="AX34" i="6982"/>
  <c r="AW34" i="6982"/>
  <c r="AV34" i="6982"/>
  <c r="AU34" i="6982"/>
  <c r="AX33" i="6982"/>
  <c r="AW33" i="6982"/>
  <c r="AV33" i="6982"/>
  <c r="AU33" i="6982"/>
  <c r="AX32" i="6982"/>
  <c r="AW32" i="6982"/>
  <c r="AV32" i="6982"/>
  <c r="AU32" i="6982"/>
  <c r="AX31" i="6982"/>
  <c r="AW31" i="6982"/>
  <c r="AV31" i="6982"/>
  <c r="AU31" i="6982"/>
  <c r="AX30" i="6982"/>
  <c r="AW30" i="6982"/>
  <c r="AV30" i="6982"/>
  <c r="AU30" i="6982"/>
  <c r="BC29" i="6982"/>
  <c r="BB29" i="6982"/>
  <c r="BD29" i="6982" s="1"/>
  <c r="BA29" i="6982"/>
  <c r="AX29" i="6982"/>
  <c r="AW29" i="6982"/>
  <c r="AV29" i="6982"/>
  <c r="AU29" i="6982"/>
  <c r="BC28" i="6982"/>
  <c r="BB28" i="6982"/>
  <c r="BD28" i="6982" s="1"/>
  <c r="BA28" i="6982"/>
  <c r="AX28" i="6982"/>
  <c r="AW28" i="6982"/>
  <c r="AV28" i="6982"/>
  <c r="AU28" i="6982"/>
  <c r="BC27" i="6982"/>
  <c r="BB27" i="6982"/>
  <c r="BD27" i="6982" s="1"/>
  <c r="BA27" i="6982"/>
  <c r="AX27" i="6982"/>
  <c r="AW27" i="6982"/>
  <c r="AV27" i="6982"/>
  <c r="AU27" i="6982"/>
  <c r="BC26" i="6982"/>
  <c r="BB26" i="6982"/>
  <c r="BD26" i="6982" s="1"/>
  <c r="BA26" i="6982"/>
  <c r="AX26" i="6982"/>
  <c r="AW26" i="6982"/>
  <c r="AV26" i="6982"/>
  <c r="AU26" i="6982"/>
  <c r="BC25" i="6982"/>
  <c r="BB25" i="6982"/>
  <c r="BD25" i="6982" s="1"/>
  <c r="BA25" i="6982"/>
  <c r="AX25" i="6982"/>
  <c r="AW25" i="6982"/>
  <c r="AV25" i="6982"/>
  <c r="AU25" i="6982"/>
  <c r="BC24" i="6982"/>
  <c r="BB24" i="6982"/>
  <c r="BD24" i="6982" s="1"/>
  <c r="BA24" i="6982"/>
  <c r="AX24" i="6982"/>
  <c r="AW24" i="6982"/>
  <c r="AV24" i="6982"/>
  <c r="AU24" i="6982"/>
  <c r="BC23" i="6982"/>
  <c r="BB23" i="6982"/>
  <c r="BD23" i="6982" s="1"/>
  <c r="BA23" i="6982"/>
  <c r="AX23" i="6982"/>
  <c r="AW23" i="6982"/>
  <c r="AV23" i="6982"/>
  <c r="AU23" i="6982"/>
  <c r="BC22" i="6982"/>
  <c r="BB22" i="6982"/>
  <c r="BD22" i="6982" s="1"/>
  <c r="BA22" i="6982"/>
  <c r="AX22" i="6982"/>
  <c r="AW22" i="6982"/>
  <c r="AV22" i="6982"/>
  <c r="AU22" i="6982"/>
  <c r="BC21" i="6982"/>
  <c r="BB21" i="6982"/>
  <c r="BD21" i="6982" s="1"/>
  <c r="BA21" i="6982"/>
  <c r="AX21" i="6982"/>
  <c r="AW21" i="6982"/>
  <c r="AV21" i="6982"/>
  <c r="AU21" i="6982"/>
  <c r="BC20" i="6982"/>
  <c r="BB20" i="6982"/>
  <c r="BD20" i="6982" s="1"/>
  <c r="BA20" i="6982"/>
  <c r="AX20" i="6982"/>
  <c r="AW20" i="6982"/>
  <c r="AV20" i="6982"/>
  <c r="AU20" i="6982"/>
  <c r="BC19" i="6982"/>
  <c r="BB19" i="6982"/>
  <c r="BD19" i="6982" s="1"/>
  <c r="BA19" i="6982"/>
  <c r="AX19" i="6982"/>
  <c r="AW19" i="6982"/>
  <c r="AV19" i="6982"/>
  <c r="AU19" i="6982"/>
  <c r="BC18" i="6982"/>
  <c r="BB18" i="6982"/>
  <c r="BD18" i="6982" s="1"/>
  <c r="BA18" i="6982"/>
  <c r="AX18" i="6982"/>
  <c r="AW18" i="6982"/>
  <c r="AV18" i="6982"/>
  <c r="AU18" i="6982"/>
  <c r="BC17" i="6982"/>
  <c r="BB17" i="6982"/>
  <c r="BD17" i="6982" s="1"/>
  <c r="BA17" i="6982"/>
  <c r="AX17" i="6982"/>
  <c r="AW17" i="6982"/>
  <c r="AV17" i="6982"/>
  <c r="AU17" i="6982"/>
  <c r="BC16" i="6982"/>
  <c r="BB16" i="6982"/>
  <c r="BD16" i="6982" s="1"/>
  <c r="BA16" i="6982"/>
  <c r="AX16" i="6982"/>
  <c r="AW16" i="6982"/>
  <c r="AV16" i="6982"/>
  <c r="AU16" i="6982"/>
  <c r="BC15" i="6982"/>
  <c r="BB15" i="6982"/>
  <c r="BD15" i="6982" s="1"/>
  <c r="BA15" i="6982"/>
  <c r="AX15" i="6982"/>
  <c r="AW15" i="6982"/>
  <c r="AV15" i="6982"/>
  <c r="AU15" i="6982"/>
  <c r="BC14" i="6982"/>
  <c r="BB14" i="6982"/>
  <c r="BD14" i="6982" s="1"/>
  <c r="BA14" i="6982"/>
  <c r="AX14" i="6982"/>
  <c r="AW14" i="6982"/>
  <c r="AV14" i="6982"/>
  <c r="AU14" i="6982"/>
  <c r="BC13" i="6982"/>
  <c r="BB13" i="6982"/>
  <c r="BD13" i="6982" s="1"/>
  <c r="BA13" i="6982"/>
  <c r="AX13" i="6982"/>
  <c r="AW13" i="6982"/>
  <c r="AV13" i="6982"/>
  <c r="AU13" i="6982"/>
  <c r="BC12" i="6982"/>
  <c r="BB12" i="6982"/>
  <c r="BD12" i="6982" s="1"/>
  <c r="BA12" i="6982"/>
  <c r="AX12" i="6982"/>
  <c r="AW12" i="6982"/>
  <c r="AV12" i="6982"/>
  <c r="AU12" i="6982"/>
  <c r="BC11" i="6982"/>
  <c r="BB11" i="6982"/>
  <c r="BD11" i="6982" s="1"/>
  <c r="BA11" i="6982"/>
  <c r="AX11" i="6982"/>
  <c r="AW11" i="6982"/>
  <c r="AV11" i="6982"/>
  <c r="AU11" i="6982"/>
  <c r="BC10" i="6982"/>
  <c r="BB10" i="6982"/>
  <c r="BD10" i="6982" s="1"/>
  <c r="BA10" i="6982"/>
  <c r="AX10" i="6982"/>
  <c r="AW10" i="6982"/>
  <c r="AV10" i="6982"/>
  <c r="AU10" i="6982"/>
  <c r="BC9" i="6982"/>
  <c r="BB9" i="6982"/>
  <c r="BD9" i="6982" s="1"/>
  <c r="BA9" i="6982"/>
  <c r="AX9" i="6982"/>
  <c r="AW9" i="6982"/>
  <c r="AV9" i="6982"/>
  <c r="AU9" i="6982"/>
  <c r="BC8" i="6982"/>
  <c r="BB8" i="6982"/>
  <c r="BD8" i="6982" s="1"/>
  <c r="BA8" i="6982"/>
  <c r="AX8" i="6982"/>
  <c r="AW8" i="6982"/>
  <c r="AV8" i="6982"/>
  <c r="AU8" i="6982"/>
  <c r="BC7" i="6982"/>
  <c r="BB7" i="6982"/>
  <c r="BD7" i="6982" s="1"/>
  <c r="BA7" i="6982"/>
  <c r="AX7" i="6982"/>
  <c r="AW7" i="6982"/>
  <c r="AV7" i="6982"/>
  <c r="AU7" i="6982"/>
  <c r="AX6" i="6982"/>
  <c r="AW6" i="6982"/>
  <c r="AV6" i="6982"/>
  <c r="AU6" i="6982"/>
  <c r="AU12" i="6981"/>
  <c r="AV12" i="6981"/>
  <c r="AW12" i="6981"/>
  <c r="AX12" i="6981"/>
  <c r="AU13" i="6981"/>
  <c r="AV13" i="6981"/>
  <c r="AW13" i="6981"/>
  <c r="AX13" i="6981"/>
  <c r="AU14" i="6981"/>
  <c r="AV14" i="6981"/>
  <c r="AW14" i="6981"/>
  <c r="AX14" i="6981"/>
  <c r="AU15" i="6981"/>
  <c r="AV15" i="6981"/>
  <c r="AW15" i="6981"/>
  <c r="AX15" i="6981"/>
  <c r="AU16" i="6981"/>
  <c r="AV16" i="6981"/>
  <c r="AW16" i="6981"/>
  <c r="AX16" i="6981"/>
  <c r="AU17" i="6981"/>
  <c r="AV17" i="6981"/>
  <c r="AW17" i="6981"/>
  <c r="AX17" i="6981"/>
  <c r="AU9" i="6981"/>
  <c r="AV9" i="6981"/>
  <c r="AW9" i="6981"/>
  <c r="AX9" i="6981"/>
  <c r="AU10" i="6981"/>
  <c r="AV10" i="6981"/>
  <c r="AW10" i="6981"/>
  <c r="AX10" i="6981"/>
  <c r="AU11" i="6981"/>
  <c r="AV11" i="6981"/>
  <c r="AW11" i="6981"/>
  <c r="AX11" i="6981"/>
  <c r="AU7" i="6981"/>
  <c r="AV7" i="6981"/>
  <c r="AW7" i="6981"/>
  <c r="AX7" i="6981"/>
  <c r="AU8" i="6981"/>
  <c r="AV8" i="6981"/>
  <c r="AW8" i="6981"/>
  <c r="AX8" i="6981"/>
  <c r="AX6" i="6981"/>
  <c r="AW6" i="6981"/>
  <c r="AV6" i="6981"/>
  <c r="AU6" i="6981"/>
  <c r="U14" i="6985" l="1"/>
  <c r="AM39" i="6983"/>
  <c r="AM40" i="6983" s="1"/>
  <c r="AM41" i="6983" s="1"/>
  <c r="AM42" i="6983" s="1"/>
  <c r="AM43" i="6983" s="1"/>
  <c r="AM44" i="6983" s="1"/>
  <c r="AM45" i="6983" s="1"/>
  <c r="AM46" i="6983" s="1"/>
  <c r="AM47" i="6983" s="1"/>
  <c r="AM48" i="6983" s="1"/>
  <c r="AM49" i="6983" s="1"/>
  <c r="AM50" i="6983" s="1"/>
  <c r="AM51" i="6983" s="1"/>
  <c r="AM52" i="6983" s="1"/>
  <c r="AM53" i="6983" s="1"/>
  <c r="AM54" i="6983" s="1"/>
  <c r="AM55" i="6983" s="1"/>
  <c r="AM56" i="6983" s="1"/>
  <c r="AM57" i="6983" s="1"/>
  <c r="AM58" i="6983" s="1"/>
  <c r="AM59" i="6983" s="1"/>
  <c r="AM60" i="6983" s="1"/>
  <c r="AM61" i="6983" s="1"/>
  <c r="AM62" i="6983" s="1"/>
  <c r="AM63" i="6983" s="1"/>
  <c r="AM64" i="6983" s="1"/>
  <c r="AM65" i="6983" s="1"/>
  <c r="AM66" i="6983" s="1"/>
  <c r="AM67" i="6983" s="1"/>
  <c r="AM68" i="6983" s="1"/>
  <c r="AM69" i="6983" s="1"/>
  <c r="AM70" i="6983" s="1"/>
  <c r="AM71" i="6983" s="1"/>
  <c r="AM72" i="6983" s="1"/>
  <c r="AM73" i="6983" s="1"/>
  <c r="AM74" i="6983" s="1"/>
  <c r="AM75" i="6983" s="1"/>
  <c r="AM76" i="6983" s="1"/>
  <c r="AM77" i="6983" s="1"/>
  <c r="AM78" i="6983" s="1"/>
  <c r="AM79" i="6983" s="1"/>
  <c r="AM80" i="6983" s="1"/>
  <c r="AM81" i="6983" s="1"/>
  <c r="AM82" i="6983" s="1"/>
  <c r="AM83" i="6983" s="1"/>
  <c r="AM84" i="6983" s="1"/>
  <c r="AM85" i="6983" s="1"/>
  <c r="AM86" i="6983" s="1"/>
  <c r="AM87" i="6983" s="1"/>
  <c r="AM88" i="6983" s="1"/>
  <c r="AM89" i="6983" s="1"/>
  <c r="AM90" i="6983" s="1"/>
  <c r="AM91" i="6983" s="1"/>
  <c r="AM92" i="6983" s="1"/>
  <c r="AM93" i="6983" s="1"/>
  <c r="AM94" i="6983" s="1"/>
  <c r="AM95" i="6983" s="1"/>
  <c r="AM96" i="6983" s="1"/>
  <c r="AM97" i="6983" s="1"/>
  <c r="AM98" i="6983" s="1"/>
  <c r="AM99" i="6983" s="1"/>
  <c r="AM100" i="6983" s="1"/>
  <c r="AM101" i="6983" s="1"/>
  <c r="AM102" i="6983" s="1"/>
  <c r="AM103" i="6983" s="1"/>
  <c r="AM104" i="6983" s="1"/>
  <c r="AM105" i="6983" s="1"/>
  <c r="AM106" i="6983" s="1"/>
  <c r="AM107" i="6983" s="1"/>
  <c r="AM108" i="6983" s="1"/>
  <c r="AM109" i="6983" s="1"/>
  <c r="AM110" i="6983" s="1"/>
  <c r="AM111" i="6983" s="1"/>
  <c r="AM112" i="6983" s="1"/>
  <c r="AM113" i="6983" s="1"/>
  <c r="AM114" i="6983" s="1"/>
  <c r="AM115" i="6983" s="1"/>
  <c r="AM116" i="6983" s="1"/>
  <c r="AM117" i="6983" s="1"/>
  <c r="AM118" i="6983" s="1"/>
  <c r="AM119" i="6983" s="1"/>
  <c r="AM120" i="6983" s="1"/>
  <c r="AM121" i="6983" s="1"/>
  <c r="AM122" i="6983" s="1"/>
  <c r="AM123" i="6983" s="1"/>
  <c r="AM124" i="6983" s="1"/>
  <c r="AM125" i="6983" s="1"/>
  <c r="AM126" i="6983" s="1"/>
  <c r="AM127" i="6983" s="1"/>
  <c r="AM128" i="6983" s="1"/>
  <c r="AM129" i="6983" s="1"/>
  <c r="AM130" i="6983" s="1"/>
  <c r="AM131" i="6983" s="1"/>
  <c r="AM132" i="6983" s="1"/>
  <c r="AM133" i="6983" s="1"/>
  <c r="AM134" i="6983" s="1"/>
  <c r="AM135" i="6983" s="1"/>
  <c r="AM136" i="6983" s="1"/>
  <c r="AM137" i="6983" s="1"/>
  <c r="AM138" i="6983" s="1"/>
  <c r="AM139" i="6983" s="1"/>
  <c r="AM140" i="6983" s="1"/>
  <c r="AM141" i="6983" s="1"/>
  <c r="AM142" i="6983" s="1"/>
  <c r="AM143" i="6983" s="1"/>
  <c r="AM144" i="6983" s="1"/>
  <c r="AM145" i="6983" s="1"/>
  <c r="AM146" i="6983" s="1"/>
  <c r="AM147" i="6983" s="1"/>
  <c r="AM148" i="6983" s="1"/>
  <c r="AM149" i="6983" s="1"/>
  <c r="AM150" i="6983" s="1"/>
  <c r="AM151" i="6983" s="1"/>
  <c r="AM152" i="6983" s="1"/>
  <c r="AM153" i="6983" s="1"/>
  <c r="AM157" i="6983" s="1"/>
  <c r="AM158" i="6983" s="1"/>
  <c r="AM159" i="6983" s="1"/>
  <c r="AM160" i="6983" s="1"/>
  <c r="AH81" i="6983"/>
  <c r="AG81" i="6983" s="1"/>
  <c r="AH68" i="6983"/>
  <c r="AG68" i="6983" s="1"/>
  <c r="AH73" i="6983"/>
  <c r="AG73" i="6983" s="1"/>
  <c r="AH101" i="6983"/>
  <c r="AH146" i="6983"/>
  <c r="AH161" i="6983"/>
  <c r="AH62" i="6983"/>
  <c r="AG62" i="6983" s="1"/>
  <c r="AH100" i="6983"/>
  <c r="AH112" i="6983"/>
  <c r="AG112" i="6983" s="1"/>
  <c r="AH113" i="6983"/>
  <c r="AG113" i="6983" s="1"/>
  <c r="AH117" i="6983"/>
  <c r="AG117" i="6983" s="1"/>
  <c r="AH145" i="6983"/>
  <c r="AG145" i="6983" s="1"/>
  <c r="AH91" i="6983"/>
  <c r="AH95" i="6983"/>
  <c r="AH99" i="6983"/>
  <c r="AH111" i="6983"/>
  <c r="AG111" i="6983" s="1"/>
  <c r="AH116" i="6983"/>
  <c r="AG116" i="6983" s="1"/>
  <c r="AH139" i="6983"/>
  <c r="AG139" i="6983" s="1"/>
  <c r="AH140" i="6983"/>
  <c r="AG140" i="6983" s="1"/>
  <c r="AH148" i="6983"/>
  <c r="AH151" i="6983"/>
  <c r="AG151" i="6983" s="1"/>
  <c r="AH155" i="6983"/>
  <c r="AH61" i="6983"/>
  <c r="AH71" i="6983"/>
  <c r="AG71" i="6983" s="1"/>
  <c r="AH98" i="6983"/>
  <c r="AG98" i="6983" s="1"/>
  <c r="AH102" i="6983"/>
  <c r="AH115" i="6983"/>
  <c r="AH138" i="6983"/>
  <c r="AH147" i="6983"/>
  <c r="AH92" i="6983"/>
  <c r="AG92" i="6983" s="1"/>
  <c r="AH96" i="6983"/>
  <c r="AG96" i="6983" s="1"/>
  <c r="AH152" i="6983"/>
  <c r="AH156" i="6983"/>
  <c r="AH74" i="6983"/>
  <c r="AG74" i="6983" s="1"/>
  <c r="AH90" i="6983"/>
  <c r="AG90" i="6983" s="1"/>
  <c r="AH94" i="6983"/>
  <c r="AG94" i="6983" s="1"/>
  <c r="AH103" i="6983"/>
  <c r="AG103" i="6983" s="1"/>
  <c r="AH107" i="6983"/>
  <c r="AH121" i="6983"/>
  <c r="AG121" i="6983" s="1"/>
  <c r="AH122" i="6983"/>
  <c r="AG122" i="6983" s="1"/>
  <c r="AH125" i="6983"/>
  <c r="AH126" i="6983"/>
  <c r="AG126" i="6983" s="1"/>
  <c r="AH129" i="6983"/>
  <c r="AH133" i="6983"/>
  <c r="AH142" i="6983"/>
  <c r="AG142" i="6983" s="1"/>
  <c r="AH150" i="6983"/>
  <c r="AH154" i="6983"/>
  <c r="AH158" i="6983"/>
  <c r="AH69" i="6983"/>
  <c r="AH70" i="6983"/>
  <c r="AG70" i="6983" s="1"/>
  <c r="AH76" i="6983"/>
  <c r="AH80" i="6983"/>
  <c r="AG80" i="6983" s="1"/>
  <c r="AH88" i="6983"/>
  <c r="AH120" i="6983"/>
  <c r="AH124" i="6983"/>
  <c r="AH128" i="6983"/>
  <c r="AH132" i="6983"/>
  <c r="AH136" i="6983"/>
  <c r="AG136" i="6983" s="1"/>
  <c r="AH141" i="6983"/>
  <c r="AG141" i="6983" s="1"/>
  <c r="AH160" i="6983"/>
  <c r="AH65" i="6983"/>
  <c r="AH72" i="6983"/>
  <c r="AG72" i="6983" s="1"/>
  <c r="AH75" i="6983"/>
  <c r="AG75" i="6983" s="1"/>
  <c r="AH79" i="6983"/>
  <c r="AG79" i="6983" s="1"/>
  <c r="AH83" i="6983"/>
  <c r="AH87" i="6983"/>
  <c r="AH105" i="6983"/>
  <c r="AH109" i="6983"/>
  <c r="AG109" i="6983" s="1"/>
  <c r="AH127" i="6983"/>
  <c r="AG127" i="6983" s="1"/>
  <c r="AH131" i="6983"/>
  <c r="AH135" i="6983"/>
  <c r="AG135" i="6983" s="1"/>
  <c r="AH144" i="6983"/>
  <c r="AG144" i="6983" s="1"/>
  <c r="AH159" i="6983"/>
  <c r="AG159" i="6983" s="1"/>
  <c r="AH84" i="6983"/>
  <c r="AH106" i="6983"/>
  <c r="AH110" i="6983"/>
  <c r="AH63" i="6983"/>
  <c r="AH64" i="6983"/>
  <c r="AH78" i="6983"/>
  <c r="AG78" i="6983" s="1"/>
  <c r="AH82" i="6983"/>
  <c r="AH86" i="6983"/>
  <c r="AH104" i="6983"/>
  <c r="AG104" i="6983" s="1"/>
  <c r="AH108" i="6983"/>
  <c r="AH119" i="6983"/>
  <c r="AG119" i="6983" s="1"/>
  <c r="AH123" i="6983"/>
  <c r="AH130" i="6983"/>
  <c r="AH134" i="6983"/>
  <c r="AG134" i="6983" s="1"/>
  <c r="AH143" i="6983"/>
  <c r="AG143" i="6983" s="1"/>
  <c r="AH6" i="6983"/>
  <c r="AH7" i="6983"/>
  <c r="AG7" i="6983" s="1"/>
  <c r="AH11" i="6983"/>
  <c r="AH15" i="6983"/>
  <c r="AG15" i="6983" s="1"/>
  <c r="AH21" i="6983"/>
  <c r="AG21" i="6983" s="1"/>
  <c r="AH25" i="6983"/>
  <c r="AH27" i="6983"/>
  <c r="AH29" i="6983"/>
  <c r="AH31" i="6983"/>
  <c r="AH32" i="6983"/>
  <c r="AG32" i="6983" s="1"/>
  <c r="AH36" i="6983"/>
  <c r="AH42" i="6983"/>
  <c r="AH44" i="6983"/>
  <c r="AG44" i="6983" s="1"/>
  <c r="AH47" i="6983"/>
  <c r="AH50" i="6983"/>
  <c r="AH54" i="6983"/>
  <c r="AH56" i="6983"/>
  <c r="AH58" i="6983"/>
  <c r="AG58" i="6983" s="1"/>
  <c r="AH60" i="6983"/>
  <c r="AG60" i="6983" s="1"/>
  <c r="AH66" i="6983"/>
  <c r="AH67" i="6983"/>
  <c r="AM7" i="6983"/>
  <c r="AM8" i="6983" s="1"/>
  <c r="AM9" i="6983" s="1"/>
  <c r="AM10" i="6983" s="1"/>
  <c r="AM11" i="6983" s="1"/>
  <c r="AM12" i="6983" s="1"/>
  <c r="AM13" i="6983" s="1"/>
  <c r="AM14" i="6983" s="1"/>
  <c r="AM15" i="6983" s="1"/>
  <c r="AM16" i="6983" s="1"/>
  <c r="AM17" i="6983" s="1"/>
  <c r="AM18" i="6983" s="1"/>
  <c r="AM19" i="6983" s="1"/>
  <c r="AM20" i="6983" s="1"/>
  <c r="AM21" i="6983" s="1"/>
  <c r="AM22" i="6983" s="1"/>
  <c r="AM23" i="6983" s="1"/>
  <c r="AM24" i="6983" s="1"/>
  <c r="AM25" i="6983" s="1"/>
  <c r="AM26" i="6983" s="1"/>
  <c r="AM27" i="6983" s="1"/>
  <c r="AM28" i="6983" s="1"/>
  <c r="AM29" i="6983" s="1"/>
  <c r="AM30" i="6983" s="1"/>
  <c r="AH9" i="6983"/>
  <c r="AH13" i="6983"/>
  <c r="AG13" i="6983" s="1"/>
  <c r="AH17" i="6983"/>
  <c r="AG17" i="6983" s="1"/>
  <c r="AH19" i="6983"/>
  <c r="AG19" i="6983" s="1"/>
  <c r="AH23" i="6983"/>
  <c r="AH34" i="6983"/>
  <c r="AG34" i="6983" s="1"/>
  <c r="AH38" i="6983"/>
  <c r="AG38" i="6983" s="1"/>
  <c r="AH40" i="6983"/>
  <c r="AG40" i="6983" s="1"/>
  <c r="AH46" i="6983"/>
  <c r="AG46" i="6983" s="1"/>
  <c r="AH52" i="6983"/>
  <c r="AH118" i="6983"/>
  <c r="AG118" i="6983" s="1"/>
  <c r="AN11" i="6980"/>
  <c r="AN12" i="6980" s="1"/>
  <c r="AN13" i="6980" s="1"/>
  <c r="AN14" i="6980" s="1"/>
  <c r="AN15" i="6980" s="1"/>
  <c r="AN16" i="6980" s="1"/>
  <c r="AN17" i="6980" s="1"/>
  <c r="AN18" i="6980" s="1"/>
  <c r="AN19" i="6980" s="1"/>
  <c r="AN20" i="6980" s="1"/>
  <c r="AN21" i="6980" s="1"/>
  <c r="AN22" i="6980" s="1"/>
  <c r="AM9" i="6980"/>
  <c r="AM10" i="6980" s="1"/>
  <c r="AM11" i="6980" s="1"/>
  <c r="AM12" i="6980" s="1"/>
  <c r="AM13" i="6980" s="1"/>
  <c r="AM14" i="6980" s="1"/>
  <c r="AM15" i="6980" s="1"/>
  <c r="AM16" i="6980" s="1"/>
  <c r="AM17" i="6980" s="1"/>
  <c r="AM18" i="6980" s="1"/>
  <c r="AM19" i="6980" s="1"/>
  <c r="AM20" i="6980" s="1"/>
  <c r="AM21" i="6980" s="1"/>
  <c r="AM22" i="6980" s="1"/>
  <c r="AH22" i="6980"/>
  <c r="AG22" i="6980" s="1"/>
  <c r="AH20" i="6980"/>
  <c r="AH18" i="6980"/>
  <c r="AH16" i="6980"/>
  <c r="AH12" i="6980"/>
  <c r="AH11" i="6980"/>
  <c r="AG11" i="6980" s="1"/>
  <c r="AH9" i="6980"/>
  <c r="AG9" i="6980" s="1"/>
  <c r="AH7" i="6980"/>
  <c r="AH13" i="6980"/>
  <c r="AG13" i="6980" s="1"/>
  <c r="AH23" i="6980"/>
  <c r="AG23" i="6980" s="1"/>
  <c r="AH8" i="6980"/>
  <c r="AH17" i="6980"/>
  <c r="AG17" i="6980" s="1"/>
  <c r="AH15" i="6980"/>
  <c r="AH14" i="6980"/>
  <c r="AH21" i="6980"/>
  <c r="AH19" i="6980"/>
  <c r="AH10" i="6980"/>
  <c r="AG10" i="6980" s="1"/>
  <c r="AH8" i="6983"/>
  <c r="AG8" i="6983" s="1"/>
  <c r="AH12" i="6983"/>
  <c r="AH16" i="6983"/>
  <c r="AH20" i="6983"/>
  <c r="AG20" i="6983" s="1"/>
  <c r="AH24" i="6983"/>
  <c r="AH28" i="6983"/>
  <c r="AG28" i="6983" s="1"/>
  <c r="AH35" i="6983"/>
  <c r="AG35" i="6983" s="1"/>
  <c r="AH39" i="6983"/>
  <c r="AG39" i="6983" s="1"/>
  <c r="AH43" i="6983"/>
  <c r="AG43" i="6983" s="1"/>
  <c r="AH49" i="6983"/>
  <c r="AG49" i="6983" s="1"/>
  <c r="AH53" i="6983"/>
  <c r="AH57" i="6983"/>
  <c r="AG57" i="6983" s="1"/>
  <c r="AH10" i="6983"/>
  <c r="AG10" i="6983" s="1"/>
  <c r="AH14" i="6983"/>
  <c r="AG14" i="6983" s="1"/>
  <c r="AH18" i="6983"/>
  <c r="AH22" i="6983"/>
  <c r="AH26" i="6983"/>
  <c r="AH30" i="6983"/>
  <c r="AG30" i="6983" s="1"/>
  <c r="AH33" i="6983"/>
  <c r="AG33" i="6983" s="1"/>
  <c r="AH37" i="6983"/>
  <c r="AG37" i="6983" s="1"/>
  <c r="AH41" i="6983"/>
  <c r="AG41" i="6983" s="1"/>
  <c r="AH45" i="6983"/>
  <c r="AG45" i="6983" s="1"/>
  <c r="AH48" i="6983"/>
  <c r="AG48" i="6983" s="1"/>
  <c r="AH51" i="6983"/>
  <c r="AH55" i="6983"/>
  <c r="AH59" i="6983"/>
  <c r="AY8" i="6981"/>
  <c r="AY9" i="6981" s="1"/>
  <c r="AZ7" i="6981"/>
  <c r="AZ8" i="6981" s="1"/>
  <c r="AZ9" i="6981" s="1"/>
  <c r="AT85" i="6982"/>
  <c r="AT91" i="6982"/>
  <c r="AS91" i="6982" s="1"/>
  <c r="AT95" i="6982"/>
  <c r="AS95" i="6982" s="1"/>
  <c r="AT6" i="6982"/>
  <c r="AS6" i="6982" s="1"/>
  <c r="AT10" i="6982"/>
  <c r="AS10" i="6982" s="1"/>
  <c r="AT14" i="6982"/>
  <c r="AS14" i="6982" s="1"/>
  <c r="AT18" i="6982"/>
  <c r="AS18" i="6982" s="1"/>
  <c r="AT22" i="6982"/>
  <c r="AS22" i="6982" s="1"/>
  <c r="AT8" i="6982"/>
  <c r="AS8" i="6982" s="1"/>
  <c r="AT12" i="6982"/>
  <c r="AS12" i="6982" s="1"/>
  <c r="AT16" i="6982"/>
  <c r="AS16" i="6982" s="1"/>
  <c r="AT20" i="6982"/>
  <c r="AT68" i="6982"/>
  <c r="AS68" i="6982" s="1"/>
  <c r="AT72" i="6982"/>
  <c r="AS72" i="6982" s="1"/>
  <c r="AT76" i="6982"/>
  <c r="AS76" i="6982" s="1"/>
  <c r="AT80" i="6982"/>
  <c r="AS80" i="6982" s="1"/>
  <c r="AT54" i="6982"/>
  <c r="AS54" i="6982" s="1"/>
  <c r="AT58" i="6982"/>
  <c r="AT64" i="6982"/>
  <c r="AT67" i="6982"/>
  <c r="AT70" i="6982"/>
  <c r="AS70" i="6982" s="1"/>
  <c r="AT74" i="6982"/>
  <c r="AT78" i="6982"/>
  <c r="AT82" i="6982"/>
  <c r="AS82" i="6982" s="1"/>
  <c r="AT84" i="6982"/>
  <c r="AS84" i="6982" s="1"/>
  <c r="AT89" i="6982"/>
  <c r="AT93" i="6982"/>
  <c r="AT71" i="6982"/>
  <c r="AS71" i="6982" s="1"/>
  <c r="AT75" i="6982"/>
  <c r="AS75" i="6982" s="1"/>
  <c r="AT79" i="6982"/>
  <c r="AS79" i="6982" s="1"/>
  <c r="AT87" i="6982"/>
  <c r="AT90" i="6982"/>
  <c r="AT94" i="6982"/>
  <c r="AT27" i="6982"/>
  <c r="AT30" i="6982"/>
  <c r="AS30" i="6982" s="1"/>
  <c r="AT34" i="6982"/>
  <c r="AS34" i="6982" s="1"/>
  <c r="AT41" i="6982"/>
  <c r="AT45" i="6982"/>
  <c r="AS45" i="6982" s="1"/>
  <c r="AT49" i="6982"/>
  <c r="AS49" i="6982" s="1"/>
  <c r="AT53" i="6982"/>
  <c r="AS53" i="6982" s="1"/>
  <c r="AT57" i="6982"/>
  <c r="AT63" i="6982"/>
  <c r="AT69" i="6982"/>
  <c r="AS69" i="6982" s="1"/>
  <c r="AT73" i="6982"/>
  <c r="AS73" i="6982" s="1"/>
  <c r="AT77" i="6982"/>
  <c r="AS77" i="6982" s="1"/>
  <c r="AT81" i="6982"/>
  <c r="AT83" i="6982"/>
  <c r="AS83" i="6982" s="1"/>
  <c r="AT86" i="6982"/>
  <c r="AT88" i="6982"/>
  <c r="AT92" i="6982"/>
  <c r="AT96" i="6982"/>
  <c r="AS96" i="6982" s="1"/>
  <c r="AT23" i="6982"/>
  <c r="AS23" i="6982" s="1"/>
  <c r="AT9" i="6982"/>
  <c r="AS9" i="6982" s="1"/>
  <c r="AT11" i="6982"/>
  <c r="AS11" i="6982" s="1"/>
  <c r="AT17" i="6982"/>
  <c r="AS17" i="6982" s="1"/>
  <c r="AT19" i="6982"/>
  <c r="AS19" i="6982" s="1"/>
  <c r="AT21" i="6982"/>
  <c r="AS21" i="6982" s="1"/>
  <c r="AT52" i="6982"/>
  <c r="AS52" i="6982" s="1"/>
  <c r="AT56" i="6982"/>
  <c r="AS56" i="6982" s="1"/>
  <c r="AT60" i="6982"/>
  <c r="AS60" i="6982" s="1"/>
  <c r="AT62" i="6982"/>
  <c r="AS62" i="6982" s="1"/>
  <c r="AT66" i="6982"/>
  <c r="AS66" i="6982" s="1"/>
  <c r="AT7" i="6982"/>
  <c r="AS7" i="6982" s="1"/>
  <c r="AT13" i="6982"/>
  <c r="AS13" i="6982" s="1"/>
  <c r="AT15" i="6982"/>
  <c r="AS15" i="6982" s="1"/>
  <c r="AT25" i="6982"/>
  <c r="AT29" i="6982"/>
  <c r="AS29" i="6982" s="1"/>
  <c r="AT32" i="6982"/>
  <c r="AT36" i="6982"/>
  <c r="AS36" i="6982" s="1"/>
  <c r="AT39" i="6982"/>
  <c r="AT43" i="6982"/>
  <c r="AS43" i="6982" s="1"/>
  <c r="AT47" i="6982"/>
  <c r="AS47" i="6982" s="1"/>
  <c r="AT51" i="6982"/>
  <c r="AS51" i="6982" s="1"/>
  <c r="AT55" i="6982"/>
  <c r="AS55" i="6982" s="1"/>
  <c r="AT59" i="6982"/>
  <c r="AS59" i="6982" s="1"/>
  <c r="AT61" i="6982"/>
  <c r="AS61" i="6982" s="1"/>
  <c r="AT65" i="6982"/>
  <c r="AT6" i="6981"/>
  <c r="AS6" i="6981" s="1"/>
  <c r="AY10" i="6981"/>
  <c r="AY11" i="6981" s="1"/>
  <c r="AY12" i="6981" s="1"/>
  <c r="AY13" i="6981" s="1"/>
  <c r="AY14" i="6981" s="1"/>
  <c r="AY15" i="6981" s="1"/>
  <c r="AY16" i="6981" s="1"/>
  <c r="AY17" i="6981" s="1"/>
  <c r="AZ10" i="6981"/>
  <c r="AZ11" i="6981" s="1"/>
  <c r="AZ12" i="6981" s="1"/>
  <c r="AZ13" i="6981" s="1"/>
  <c r="AZ14" i="6981" s="1"/>
  <c r="AZ15" i="6981" s="1"/>
  <c r="AZ16" i="6981" s="1"/>
  <c r="AZ17" i="6981" s="1"/>
  <c r="AT11" i="6981"/>
  <c r="AS11" i="6981" s="1"/>
  <c r="AT10" i="6981"/>
  <c r="AS10" i="6981" s="1"/>
  <c r="AT9" i="6981"/>
  <c r="AT17" i="6981"/>
  <c r="AT16" i="6981"/>
  <c r="AT15" i="6981"/>
  <c r="AT14" i="6981"/>
  <c r="AS14" i="6981" s="1"/>
  <c r="AT13" i="6981"/>
  <c r="AS13" i="6981" s="1"/>
  <c r="AT12" i="6981"/>
  <c r="AT8" i="6981"/>
  <c r="AS8" i="6981" s="1"/>
  <c r="AT7" i="6981"/>
  <c r="AS7" i="6981" s="1"/>
  <c r="AY7" i="6982"/>
  <c r="AY8" i="6982" s="1"/>
  <c r="AY9" i="6982" s="1"/>
  <c r="AY10" i="6982" s="1"/>
  <c r="AY11" i="6982" s="1"/>
  <c r="AY12" i="6982" s="1"/>
  <c r="AY13" i="6982" s="1"/>
  <c r="AY14" i="6982" s="1"/>
  <c r="AY15" i="6982" s="1"/>
  <c r="AY16" i="6982" s="1"/>
  <c r="AY17" i="6982" s="1"/>
  <c r="AY18" i="6982" s="1"/>
  <c r="AY19" i="6982" s="1"/>
  <c r="AY20" i="6982" s="1"/>
  <c r="AY21" i="6982" s="1"/>
  <c r="AY22" i="6982" s="1"/>
  <c r="AY23" i="6982" s="1"/>
  <c r="AY24" i="6982" s="1"/>
  <c r="AY25" i="6982" s="1"/>
  <c r="AY26" i="6982" s="1"/>
  <c r="AY27" i="6982" s="1"/>
  <c r="AY28" i="6982" s="1"/>
  <c r="AY29" i="6982" s="1"/>
  <c r="AY30" i="6982" s="1"/>
  <c r="AY31" i="6982" s="1"/>
  <c r="AY32" i="6982" s="1"/>
  <c r="AY33" i="6982" s="1"/>
  <c r="AY34" i="6982" s="1"/>
  <c r="AY35" i="6982" s="1"/>
  <c r="AY36" i="6982" s="1"/>
  <c r="AY37" i="6982" s="1"/>
  <c r="AY38" i="6982" s="1"/>
  <c r="AY39" i="6982" s="1"/>
  <c r="AY40" i="6982" s="1"/>
  <c r="AY41" i="6982" s="1"/>
  <c r="AY42" i="6982" s="1"/>
  <c r="AY43" i="6982" s="1"/>
  <c r="AY44" i="6982" s="1"/>
  <c r="AY45" i="6982" s="1"/>
  <c r="AY46" i="6982" s="1"/>
  <c r="AY47" i="6982" s="1"/>
  <c r="AY48" i="6982" s="1"/>
  <c r="AY49" i="6982" s="1"/>
  <c r="AY50" i="6982" s="1"/>
  <c r="AY51" i="6982" s="1"/>
  <c r="AY52" i="6982" s="1"/>
  <c r="AY53" i="6982" s="1"/>
  <c r="AY54" i="6982" s="1"/>
  <c r="AY55" i="6982" s="1"/>
  <c r="AY56" i="6982" s="1"/>
  <c r="AY57" i="6982" s="1"/>
  <c r="AY58" i="6982" s="1"/>
  <c r="AY59" i="6982" s="1"/>
  <c r="AY60" i="6982" s="1"/>
  <c r="AY61" i="6982" s="1"/>
  <c r="AY62" i="6982" s="1"/>
  <c r="AY63" i="6982" s="1"/>
  <c r="AY64" i="6982" s="1"/>
  <c r="AY65" i="6982" s="1"/>
  <c r="AY66" i="6982" s="1"/>
  <c r="AY67" i="6982" s="1"/>
  <c r="AY68" i="6982" s="1"/>
  <c r="AY69" i="6982" s="1"/>
  <c r="AY70" i="6982" s="1"/>
  <c r="AY71" i="6982" s="1"/>
  <c r="AY72" i="6982" s="1"/>
  <c r="AY73" i="6982" s="1"/>
  <c r="AY74" i="6982" s="1"/>
  <c r="AY75" i="6982" s="1"/>
  <c r="AY76" i="6982" s="1"/>
  <c r="AY77" i="6982" s="1"/>
  <c r="AY78" i="6982" s="1"/>
  <c r="AY79" i="6982" s="1"/>
  <c r="AY80" i="6982" s="1"/>
  <c r="AY81" i="6982" s="1"/>
  <c r="AY82" i="6982" s="1"/>
  <c r="AY83" i="6982" s="1"/>
  <c r="AY84" i="6982" s="1"/>
  <c r="AY85" i="6982" s="1"/>
  <c r="AY86" i="6982" s="1"/>
  <c r="AY87" i="6982" s="1"/>
  <c r="AY88" i="6982" s="1"/>
  <c r="AY89" i="6982" s="1"/>
  <c r="AY90" i="6982" s="1"/>
  <c r="AY91" i="6982" s="1"/>
  <c r="AY92" i="6982" s="1"/>
  <c r="AY93" i="6982" s="1"/>
  <c r="AY94" i="6982" s="1"/>
  <c r="AY95" i="6982" s="1"/>
  <c r="AY96" i="6982" s="1"/>
  <c r="AT26" i="6982"/>
  <c r="AS26" i="6982" s="1"/>
  <c r="AT33" i="6982"/>
  <c r="AS33" i="6982" s="1"/>
  <c r="AT37" i="6982"/>
  <c r="AS37" i="6982" s="1"/>
  <c r="AT40" i="6982"/>
  <c r="AT44" i="6982"/>
  <c r="AS44" i="6982" s="1"/>
  <c r="AT48" i="6982"/>
  <c r="AT24" i="6982"/>
  <c r="AS24" i="6982" s="1"/>
  <c r="AT28" i="6982"/>
  <c r="AS28" i="6982" s="1"/>
  <c r="AT31" i="6982"/>
  <c r="AT35" i="6982"/>
  <c r="AS35" i="6982" s="1"/>
  <c r="AT38" i="6982"/>
  <c r="AS38" i="6982" s="1"/>
  <c r="AT42" i="6982"/>
  <c r="AT46" i="6982"/>
  <c r="AS46" i="6982" s="1"/>
  <c r="AT50" i="6982"/>
  <c r="T4" i="2" l="1"/>
  <c r="T7" i="2"/>
  <c r="T8" i="2"/>
  <c r="T15" i="2"/>
  <c r="T27" i="2"/>
  <c r="T39" i="2"/>
  <c r="T75" i="2"/>
  <c r="T3" i="2"/>
  <c r="T5" i="2"/>
  <c r="T47" i="2"/>
  <c r="T69" i="2"/>
  <c r="T76" i="2"/>
  <c r="T135" i="2"/>
  <c r="T105" i="2"/>
  <c r="T6" i="6851"/>
  <c r="T9" i="6851"/>
  <c r="T6" i="6850"/>
  <c r="T9" i="6850"/>
  <c r="U15" i="6985"/>
  <c r="AM31" i="6983"/>
  <c r="S9" i="6978"/>
  <c r="T9" i="6978"/>
  <c r="Q9" i="6978" s="1"/>
  <c r="Q10" i="6978" s="1"/>
  <c r="Q11" i="6978" s="1"/>
  <c r="Q12" i="6978" s="1"/>
  <c r="Q13" i="6978" s="1"/>
  <c r="Q14" i="6978" s="1"/>
  <c r="Q15" i="6978" s="1"/>
  <c r="S10" i="6978"/>
  <c r="T10" i="6978"/>
  <c r="S11" i="6978"/>
  <c r="T11" i="6978"/>
  <c r="S12" i="6978"/>
  <c r="T12" i="6978"/>
  <c r="S13" i="6978"/>
  <c r="T13" i="6978"/>
  <c r="S14" i="6978"/>
  <c r="T14" i="6978"/>
  <c r="S15" i="6978"/>
  <c r="T15" i="6978"/>
  <c r="R4" i="6977"/>
  <c r="R5" i="6977" s="1"/>
  <c r="R6" i="6977" s="1"/>
  <c r="R3" i="6977"/>
  <c r="Q4" i="6977"/>
  <c r="Q5" i="6977" s="1"/>
  <c r="Q6" i="6977" s="1"/>
  <c r="S4" i="6977"/>
  <c r="T4" i="6977"/>
  <c r="S5" i="6977"/>
  <c r="T5" i="6977"/>
  <c r="S6" i="6977"/>
  <c r="T6" i="6977"/>
  <c r="S3" i="6977"/>
  <c r="B33" i="6911"/>
  <c r="P15" i="6978"/>
  <c r="O15" i="6978"/>
  <c r="N15" i="6978"/>
  <c r="M15" i="6978"/>
  <c r="L15" i="6978" s="1"/>
  <c r="K15" i="6978" s="1"/>
  <c r="J15" i="6978"/>
  <c r="P14" i="6978"/>
  <c r="O14" i="6978"/>
  <c r="N14" i="6978"/>
  <c r="M14" i="6978"/>
  <c r="J14" i="6978"/>
  <c r="P13" i="6978"/>
  <c r="O13" i="6978"/>
  <c r="N13" i="6978"/>
  <c r="M13" i="6978"/>
  <c r="J13" i="6978"/>
  <c r="P12" i="6978"/>
  <c r="O12" i="6978"/>
  <c r="N12" i="6978"/>
  <c r="M12" i="6978"/>
  <c r="J12" i="6978"/>
  <c r="P11" i="6978"/>
  <c r="O11" i="6978"/>
  <c r="N11" i="6978"/>
  <c r="M11" i="6978"/>
  <c r="J11" i="6978"/>
  <c r="P10" i="6978"/>
  <c r="O10" i="6978"/>
  <c r="N10" i="6978"/>
  <c r="M10" i="6978"/>
  <c r="J10" i="6978"/>
  <c r="P9" i="6978"/>
  <c r="O9" i="6978"/>
  <c r="N9" i="6978"/>
  <c r="L9" i="6978" s="1"/>
  <c r="K9" i="6978" s="1"/>
  <c r="M9" i="6978"/>
  <c r="J9" i="6978"/>
  <c r="S8" i="6978"/>
  <c r="P8" i="6978"/>
  <c r="L8" i="6978" s="1"/>
  <c r="K8" i="6978" s="1"/>
  <c r="O8" i="6978"/>
  <c r="N8" i="6978"/>
  <c r="M8" i="6978"/>
  <c r="J8" i="6978"/>
  <c r="T8" i="6978" s="1"/>
  <c r="S7" i="6978"/>
  <c r="P7" i="6978"/>
  <c r="O7" i="6978"/>
  <c r="N7" i="6978"/>
  <c r="M7" i="6978"/>
  <c r="L7" i="6978" s="1"/>
  <c r="K7" i="6978" s="1"/>
  <c r="J7" i="6978"/>
  <c r="S6" i="6978"/>
  <c r="P6" i="6978"/>
  <c r="L6" i="6978" s="1"/>
  <c r="K6" i="6978" s="1"/>
  <c r="O6" i="6978"/>
  <c r="N6" i="6978"/>
  <c r="M6" i="6978"/>
  <c r="J6" i="6978"/>
  <c r="T6" i="6978" s="1"/>
  <c r="S5" i="6978"/>
  <c r="P5" i="6978"/>
  <c r="O5" i="6978"/>
  <c r="N5" i="6978"/>
  <c r="M5" i="6978"/>
  <c r="J5" i="6978"/>
  <c r="T5" i="6978" s="1"/>
  <c r="S4" i="6978"/>
  <c r="P4" i="6978"/>
  <c r="O4" i="6978"/>
  <c r="N4" i="6978"/>
  <c r="M4" i="6978"/>
  <c r="J4" i="6978"/>
  <c r="S3" i="6978"/>
  <c r="P3" i="6978"/>
  <c r="O3" i="6978"/>
  <c r="N3" i="6978"/>
  <c r="M3" i="6978"/>
  <c r="J3" i="6978"/>
  <c r="T3" i="6978" s="1"/>
  <c r="Q3" i="6978" s="1"/>
  <c r="P2" i="6978"/>
  <c r="O2" i="6978"/>
  <c r="N2" i="6978"/>
  <c r="M2" i="6978"/>
  <c r="L2" i="6978"/>
  <c r="K2" i="6978" s="1"/>
  <c r="AM3" i="2" s="1"/>
  <c r="J2" i="6978"/>
  <c r="C97" i="6851"/>
  <c r="B97" i="6851"/>
  <c r="C91" i="6851"/>
  <c r="B91" i="6851"/>
  <c r="C90" i="6851"/>
  <c r="B90" i="6851"/>
  <c r="C526" i="2"/>
  <c r="B526" i="2"/>
  <c r="C525" i="2"/>
  <c r="B525" i="2"/>
  <c r="C519" i="2"/>
  <c r="B519" i="2"/>
  <c r="C494" i="2"/>
  <c r="B494" i="2"/>
  <c r="C493" i="2"/>
  <c r="B493" i="2"/>
  <c r="C492" i="2"/>
  <c r="B492" i="2"/>
  <c r="B65" i="6850"/>
  <c r="C65" i="6850"/>
  <c r="B66" i="6850"/>
  <c r="C66" i="6850"/>
  <c r="B69" i="6850"/>
  <c r="C69" i="6850"/>
  <c r="M3" i="6977"/>
  <c r="N3" i="6977"/>
  <c r="O3" i="6977"/>
  <c r="P3" i="6977"/>
  <c r="M4" i="6977"/>
  <c r="N4" i="6977"/>
  <c r="O4" i="6977"/>
  <c r="P4" i="6977"/>
  <c r="M5" i="6977"/>
  <c r="N5" i="6977"/>
  <c r="O5" i="6977"/>
  <c r="P5" i="6977"/>
  <c r="M6" i="6977"/>
  <c r="N6" i="6977"/>
  <c r="O6" i="6977"/>
  <c r="P6" i="6977"/>
  <c r="P2" i="6977"/>
  <c r="O2" i="6977"/>
  <c r="N2" i="6977"/>
  <c r="M2" i="6977"/>
  <c r="J3" i="6977"/>
  <c r="J4" i="6977"/>
  <c r="J5" i="6977"/>
  <c r="J6" i="6977"/>
  <c r="J2" i="6977"/>
  <c r="U16" i="6985" l="1"/>
  <c r="Q4" i="6978"/>
  <c r="T4" i="6978"/>
  <c r="L13" i="6978"/>
  <c r="K13" i="6978" s="1"/>
  <c r="L10" i="6978"/>
  <c r="K10" i="6978" s="1"/>
  <c r="L3" i="6978"/>
  <c r="K3" i="6978" s="1"/>
  <c r="L4" i="6978"/>
  <c r="K4" i="6978" s="1"/>
  <c r="L5" i="6978"/>
  <c r="K5" i="6978" s="1"/>
  <c r="T7" i="6978"/>
  <c r="L11" i="6978"/>
  <c r="K11" i="6978" s="1"/>
  <c r="L12" i="6978"/>
  <c r="K12" i="6978" s="1"/>
  <c r="L14" i="6978"/>
  <c r="K14" i="6978" s="1"/>
  <c r="T3" i="6977"/>
  <c r="L6" i="6977"/>
  <c r="L4" i="6977"/>
  <c r="L3" i="6977"/>
  <c r="K3" i="6977" s="1"/>
  <c r="L5" i="6977"/>
  <c r="Q5" i="6978"/>
  <c r="Q6" i="6978" s="1"/>
  <c r="Q7" i="6978" s="1"/>
  <c r="Q8" i="6978" s="1"/>
  <c r="L2" i="6977"/>
  <c r="K2" i="6977" s="1"/>
  <c r="B15" i="6911"/>
  <c r="BI5" i="6976"/>
  <c r="BI4" i="6976"/>
  <c r="C401" i="2"/>
  <c r="B401" i="2"/>
  <c r="C303" i="2"/>
  <c r="B303" i="2"/>
  <c r="C211" i="2"/>
  <c r="B211" i="2"/>
  <c r="C189" i="2"/>
  <c r="B189" i="2"/>
  <c r="C188" i="2"/>
  <c r="B188" i="2"/>
  <c r="C187" i="2"/>
  <c r="B187" i="2"/>
  <c r="C134" i="2"/>
  <c r="B134" i="2"/>
  <c r="BM5" i="6976"/>
  <c r="BK5" i="6976"/>
  <c r="BL5" i="6976"/>
  <c r="BA5" i="6976"/>
  <c r="BA4" i="6976"/>
  <c r="BL6" i="6975"/>
  <c r="BL7" i="6975"/>
  <c r="BL8" i="6975"/>
  <c r="BL9" i="6975"/>
  <c r="BL10" i="6975"/>
  <c r="BL11" i="6975"/>
  <c r="BL12" i="6975"/>
  <c r="BL13" i="6975"/>
  <c r="BL14" i="6975"/>
  <c r="BL15" i="6975"/>
  <c r="BL16" i="6975"/>
  <c r="BL17" i="6975"/>
  <c r="BL18" i="6975"/>
  <c r="BL19" i="6975"/>
  <c r="BL20" i="6975"/>
  <c r="BL21" i="6975"/>
  <c r="BL22" i="6975"/>
  <c r="BL23" i="6975"/>
  <c r="BL24" i="6975"/>
  <c r="BL25" i="6975"/>
  <c r="BL26" i="6975"/>
  <c r="BL27" i="6975"/>
  <c r="BL28" i="6975"/>
  <c r="BL29" i="6975"/>
  <c r="BL30" i="6975"/>
  <c r="BL31" i="6975"/>
  <c r="BL32" i="6975"/>
  <c r="BL33" i="6975"/>
  <c r="BL34" i="6975"/>
  <c r="BL35" i="6975"/>
  <c r="BL36" i="6975"/>
  <c r="BL37" i="6975"/>
  <c r="BL38" i="6975"/>
  <c r="BL39" i="6975"/>
  <c r="BL40" i="6975"/>
  <c r="BL41" i="6975"/>
  <c r="BL42" i="6975"/>
  <c r="BL43" i="6975"/>
  <c r="BL44" i="6975"/>
  <c r="BL45" i="6975"/>
  <c r="BA5" i="6975"/>
  <c r="BA6" i="6975"/>
  <c r="BK6" i="6975" s="1"/>
  <c r="BM6" i="6975" s="1"/>
  <c r="BA7" i="6975"/>
  <c r="BA8" i="6975"/>
  <c r="BA9" i="6975"/>
  <c r="BA10" i="6975"/>
  <c r="BK10" i="6975" s="1"/>
  <c r="BM10" i="6975" s="1"/>
  <c r="BA11" i="6975"/>
  <c r="BA12" i="6975"/>
  <c r="BA13" i="6975"/>
  <c r="BA14" i="6975"/>
  <c r="BK14" i="6975" s="1"/>
  <c r="BM14" i="6975" s="1"/>
  <c r="BA15" i="6975"/>
  <c r="BA16" i="6975"/>
  <c r="BA17" i="6975"/>
  <c r="BA18" i="6975"/>
  <c r="BK18" i="6975" s="1"/>
  <c r="BM18" i="6975" s="1"/>
  <c r="BA19" i="6975"/>
  <c r="BA20" i="6975"/>
  <c r="BA21" i="6975"/>
  <c r="BA22" i="6975"/>
  <c r="BK22" i="6975" s="1"/>
  <c r="BM22" i="6975" s="1"/>
  <c r="BA23" i="6975"/>
  <c r="BA24" i="6975"/>
  <c r="BA25" i="6975"/>
  <c r="BA26" i="6975"/>
  <c r="BK26" i="6975" s="1"/>
  <c r="BM26" i="6975" s="1"/>
  <c r="BA27" i="6975"/>
  <c r="BA28" i="6975"/>
  <c r="BA29" i="6975"/>
  <c r="BA30" i="6975"/>
  <c r="BK30" i="6975" s="1"/>
  <c r="BM30" i="6975" s="1"/>
  <c r="BA31" i="6975"/>
  <c r="BA32" i="6975"/>
  <c r="BA33" i="6975"/>
  <c r="BA34" i="6975"/>
  <c r="BK34" i="6975" s="1"/>
  <c r="BM34" i="6975" s="1"/>
  <c r="BA35" i="6975"/>
  <c r="BA36" i="6975"/>
  <c r="BA37" i="6975"/>
  <c r="BA38" i="6975"/>
  <c r="BK38" i="6975" s="1"/>
  <c r="BM38" i="6975" s="1"/>
  <c r="BA39" i="6975"/>
  <c r="BA40" i="6975"/>
  <c r="BA41" i="6975"/>
  <c r="BA42" i="6975"/>
  <c r="BK42" i="6975" s="1"/>
  <c r="BM42" i="6975" s="1"/>
  <c r="BA43" i="6975"/>
  <c r="BA44" i="6975"/>
  <c r="BA45" i="6975"/>
  <c r="BA4" i="6975"/>
  <c r="BK5" i="6975" s="1"/>
  <c r="BM5" i="6975" s="1"/>
  <c r="BL5" i="6975"/>
  <c r="BH5" i="6976"/>
  <c r="BJ5" i="6976"/>
  <c r="BG5" i="6976"/>
  <c r="BF5" i="6976"/>
  <c r="BE5" i="6976"/>
  <c r="BD5" i="6976"/>
  <c r="BC5" i="6976"/>
  <c r="BB5" i="6976"/>
  <c r="BG4" i="6976"/>
  <c r="BF4" i="6976"/>
  <c r="BE4" i="6976"/>
  <c r="BD4" i="6976"/>
  <c r="BC4" i="6976" s="1"/>
  <c r="BB4" i="6976" s="1"/>
  <c r="BD10" i="6975"/>
  <c r="BE10" i="6975"/>
  <c r="BF10" i="6975"/>
  <c r="BG10" i="6975"/>
  <c r="BC10" i="6975" s="1"/>
  <c r="BB10" i="6975" s="1"/>
  <c r="BJ10" i="6975"/>
  <c r="BD11" i="6975"/>
  <c r="BE11" i="6975"/>
  <c r="BF11" i="6975"/>
  <c r="BG11" i="6975"/>
  <c r="BJ11" i="6975"/>
  <c r="BD12" i="6975"/>
  <c r="BE12" i="6975"/>
  <c r="BF12" i="6975"/>
  <c r="BG12" i="6975"/>
  <c r="BJ12" i="6975"/>
  <c r="BD13" i="6975"/>
  <c r="BC13" i="6975" s="1"/>
  <c r="BB13" i="6975" s="1"/>
  <c r="BE13" i="6975"/>
  <c r="BF13" i="6975"/>
  <c r="BG13" i="6975"/>
  <c r="BJ13" i="6975"/>
  <c r="BD14" i="6975"/>
  <c r="BE14" i="6975"/>
  <c r="BF14" i="6975"/>
  <c r="BG14" i="6975"/>
  <c r="BC14" i="6975" s="1"/>
  <c r="BJ14" i="6975"/>
  <c r="BD15" i="6975"/>
  <c r="BE15" i="6975"/>
  <c r="BF15" i="6975"/>
  <c r="BG15" i="6975"/>
  <c r="BJ15" i="6975"/>
  <c r="BD16" i="6975"/>
  <c r="BE16" i="6975"/>
  <c r="BF16" i="6975"/>
  <c r="BG16" i="6975"/>
  <c r="BJ16" i="6975"/>
  <c r="BD17" i="6975"/>
  <c r="BC17" i="6975" s="1"/>
  <c r="BB17" i="6975" s="1"/>
  <c r="BE17" i="6975"/>
  <c r="BF17" i="6975"/>
  <c r="BG17" i="6975"/>
  <c r="BJ17" i="6975"/>
  <c r="BD18" i="6975"/>
  <c r="BE18" i="6975"/>
  <c r="BF18" i="6975"/>
  <c r="BG18" i="6975"/>
  <c r="BC18" i="6975" s="1"/>
  <c r="BB18" i="6975" s="1"/>
  <c r="BJ18" i="6975"/>
  <c r="BD19" i="6975"/>
  <c r="BE19" i="6975"/>
  <c r="BF19" i="6975"/>
  <c r="BG19" i="6975"/>
  <c r="BJ19" i="6975"/>
  <c r="BD20" i="6975"/>
  <c r="BE20" i="6975"/>
  <c r="BF20" i="6975"/>
  <c r="BG20" i="6975"/>
  <c r="BJ20" i="6975"/>
  <c r="BD21" i="6975"/>
  <c r="BE21" i="6975"/>
  <c r="BF21" i="6975"/>
  <c r="BG21" i="6975"/>
  <c r="BJ21" i="6975"/>
  <c r="BD22" i="6975"/>
  <c r="BE22" i="6975"/>
  <c r="BF22" i="6975"/>
  <c r="BG22" i="6975"/>
  <c r="BJ22" i="6975"/>
  <c r="BD23" i="6975"/>
  <c r="BE23" i="6975"/>
  <c r="BF23" i="6975"/>
  <c r="BG23" i="6975"/>
  <c r="BJ23" i="6975"/>
  <c r="BD24" i="6975"/>
  <c r="BE24" i="6975"/>
  <c r="BF24" i="6975"/>
  <c r="BG24" i="6975"/>
  <c r="BJ24" i="6975"/>
  <c r="BD25" i="6975"/>
  <c r="BE25" i="6975"/>
  <c r="BF25" i="6975"/>
  <c r="BG25" i="6975"/>
  <c r="BJ25" i="6975"/>
  <c r="BD26" i="6975"/>
  <c r="BE26" i="6975"/>
  <c r="BF26" i="6975"/>
  <c r="BG26" i="6975"/>
  <c r="BJ26" i="6975"/>
  <c r="BD27" i="6975"/>
  <c r="BC27" i="6975" s="1"/>
  <c r="BE27" i="6975"/>
  <c r="BF27" i="6975"/>
  <c r="BG27" i="6975"/>
  <c r="BJ27" i="6975"/>
  <c r="BD28" i="6975"/>
  <c r="BE28" i="6975"/>
  <c r="BF28" i="6975"/>
  <c r="BG28" i="6975"/>
  <c r="BJ28" i="6975"/>
  <c r="BD29" i="6975"/>
  <c r="BE29" i="6975"/>
  <c r="BF29" i="6975"/>
  <c r="BG29" i="6975"/>
  <c r="BJ29" i="6975"/>
  <c r="BD30" i="6975"/>
  <c r="BE30" i="6975"/>
  <c r="BF30" i="6975"/>
  <c r="BG30" i="6975"/>
  <c r="BJ30" i="6975"/>
  <c r="BD31" i="6975"/>
  <c r="BC31" i="6975" s="1"/>
  <c r="BB31" i="6975" s="1"/>
  <c r="BE31" i="6975"/>
  <c r="BF31" i="6975"/>
  <c r="BG31" i="6975"/>
  <c r="BJ31" i="6975"/>
  <c r="BD32" i="6975"/>
  <c r="BE32" i="6975"/>
  <c r="BF32" i="6975"/>
  <c r="BG32" i="6975"/>
  <c r="BJ32" i="6975"/>
  <c r="BD33" i="6975"/>
  <c r="BE33" i="6975"/>
  <c r="BF33" i="6975"/>
  <c r="BG33" i="6975"/>
  <c r="BJ33" i="6975"/>
  <c r="BD34" i="6975"/>
  <c r="BE34" i="6975"/>
  <c r="BF34" i="6975"/>
  <c r="BG34" i="6975"/>
  <c r="BJ34" i="6975"/>
  <c r="BD35" i="6975"/>
  <c r="BE35" i="6975"/>
  <c r="BF35" i="6975"/>
  <c r="BG35" i="6975"/>
  <c r="BJ35" i="6975"/>
  <c r="BD36" i="6975"/>
  <c r="BE36" i="6975"/>
  <c r="BF36" i="6975"/>
  <c r="BG36" i="6975"/>
  <c r="BJ36" i="6975"/>
  <c r="BD37" i="6975"/>
  <c r="BE37" i="6975"/>
  <c r="BF37" i="6975"/>
  <c r="BG37" i="6975"/>
  <c r="BJ37" i="6975"/>
  <c r="BD38" i="6975"/>
  <c r="BE38" i="6975"/>
  <c r="BF38" i="6975"/>
  <c r="BG38" i="6975"/>
  <c r="BJ38" i="6975"/>
  <c r="BD39" i="6975"/>
  <c r="BE39" i="6975"/>
  <c r="BF39" i="6975"/>
  <c r="BG39" i="6975"/>
  <c r="BJ39" i="6975"/>
  <c r="BD40" i="6975"/>
  <c r="BE40" i="6975"/>
  <c r="BF40" i="6975"/>
  <c r="BG40" i="6975"/>
  <c r="BJ40" i="6975"/>
  <c r="BD41" i="6975"/>
  <c r="BE41" i="6975"/>
  <c r="BF41" i="6975"/>
  <c r="BG41" i="6975"/>
  <c r="BJ41" i="6975"/>
  <c r="BD42" i="6975"/>
  <c r="BE42" i="6975"/>
  <c r="BF42" i="6975"/>
  <c r="BG42" i="6975"/>
  <c r="BJ42" i="6975"/>
  <c r="BD43" i="6975"/>
  <c r="BE43" i="6975"/>
  <c r="BF43" i="6975"/>
  <c r="BG43" i="6975"/>
  <c r="BJ43" i="6975"/>
  <c r="BD44" i="6975"/>
  <c r="BE44" i="6975"/>
  <c r="BF44" i="6975"/>
  <c r="BG44" i="6975"/>
  <c r="BJ44" i="6975"/>
  <c r="BD45" i="6975"/>
  <c r="BC45" i="6975" s="1"/>
  <c r="BB45" i="6975" s="1"/>
  <c r="BE45" i="6975"/>
  <c r="BF45" i="6975"/>
  <c r="BG45" i="6975"/>
  <c r="BJ45" i="6975"/>
  <c r="BJ6" i="6975"/>
  <c r="BJ7" i="6975"/>
  <c r="BJ8" i="6975"/>
  <c r="BJ9" i="6975"/>
  <c r="BJ5" i="6975"/>
  <c r="BD5" i="6975"/>
  <c r="BE5" i="6975"/>
  <c r="BF5" i="6975"/>
  <c r="BG5" i="6975"/>
  <c r="BD6" i="6975"/>
  <c r="BE6" i="6975"/>
  <c r="BF6" i="6975"/>
  <c r="BG6" i="6975"/>
  <c r="BD7" i="6975"/>
  <c r="BE7" i="6975"/>
  <c r="BF7" i="6975"/>
  <c r="BG7" i="6975"/>
  <c r="BD8" i="6975"/>
  <c r="BE8" i="6975"/>
  <c r="BF8" i="6975"/>
  <c r="BG8" i="6975"/>
  <c r="BD9" i="6975"/>
  <c r="BE9" i="6975"/>
  <c r="BF9" i="6975"/>
  <c r="BG9" i="6975"/>
  <c r="BF4" i="6975"/>
  <c r="BG4" i="6975"/>
  <c r="BD4" i="6975"/>
  <c r="BC4" i="6975" s="1"/>
  <c r="BB4" i="6975" s="1"/>
  <c r="BE4" i="6975"/>
  <c r="S56" i="6850" l="1"/>
  <c r="S46" i="6851"/>
  <c r="U17" i="6985"/>
  <c r="AM19" i="2"/>
  <c r="AM23" i="2"/>
  <c r="S52" i="6851"/>
  <c r="S9" i="6850"/>
  <c r="S42" i="6850"/>
  <c r="S6" i="6850"/>
  <c r="AM5" i="2"/>
  <c r="AM51" i="2"/>
  <c r="AM142" i="2"/>
  <c r="AM222" i="2"/>
  <c r="AM275" i="2"/>
  <c r="AM311" i="2"/>
  <c r="AM351" i="2"/>
  <c r="AM382" i="2"/>
  <c r="AM319" i="2"/>
  <c r="AM477" i="2"/>
  <c r="AM456" i="2"/>
  <c r="AM598" i="2"/>
  <c r="AM630" i="2"/>
  <c r="AM645" i="2"/>
  <c r="AM33" i="2"/>
  <c r="AM104" i="2"/>
  <c r="AM173" i="2"/>
  <c r="AM245" i="2"/>
  <c r="AM285" i="2"/>
  <c r="AM252" i="2"/>
  <c r="AM368" i="2"/>
  <c r="AM398" i="2"/>
  <c r="AM442" i="2"/>
  <c r="AM502" i="2"/>
  <c r="AM532" i="2"/>
  <c r="AM615" i="2"/>
  <c r="AM574" i="2"/>
  <c r="AM492" i="2"/>
  <c r="AM139" i="2"/>
  <c r="AM159" i="2"/>
  <c r="AM109" i="2"/>
  <c r="AM91" i="2"/>
  <c r="AM49" i="2"/>
  <c r="AM21" i="2"/>
  <c r="AM133" i="2"/>
  <c r="AM174" i="2"/>
  <c r="AM137" i="2"/>
  <c r="AM99" i="2"/>
  <c r="AM66" i="2"/>
  <c r="AM28" i="2"/>
  <c r="S58" i="6850"/>
  <c r="AM3" i="6851"/>
  <c r="AM3" i="6850"/>
  <c r="AM22" i="2"/>
  <c r="AM92" i="2"/>
  <c r="AM162" i="2"/>
  <c r="AM240" i="2"/>
  <c r="AM205" i="2"/>
  <c r="AM321" i="2"/>
  <c r="AM359" i="2"/>
  <c r="AM221" i="2"/>
  <c r="AM436" i="2"/>
  <c r="AM496" i="2"/>
  <c r="AM550" i="2"/>
  <c r="AM499" i="2"/>
  <c r="AM576" i="2"/>
  <c r="AM653" i="2"/>
  <c r="AM50" i="2"/>
  <c r="AM123" i="2"/>
  <c r="AM194" i="2"/>
  <c r="AM256" i="2"/>
  <c r="AM181" i="2"/>
  <c r="AM342" i="2"/>
  <c r="AM375" i="2"/>
  <c r="AM410" i="2"/>
  <c r="AM458" i="2"/>
  <c r="AM518" i="2"/>
  <c r="AM566" i="2"/>
  <c r="AM620" i="2"/>
  <c r="AM584" i="2"/>
  <c r="AM231" i="2"/>
  <c r="AM192" i="2"/>
  <c r="AM151" i="2"/>
  <c r="AM115" i="2"/>
  <c r="AM82" i="2"/>
  <c r="AM45" i="2"/>
  <c r="AM13" i="2"/>
  <c r="AM201" i="2"/>
  <c r="AM163" i="2"/>
  <c r="AM130" i="2"/>
  <c r="AM94" i="2"/>
  <c r="AM53" i="2"/>
  <c r="S100" i="6850"/>
  <c r="S44" i="6850"/>
  <c r="AM41" i="2"/>
  <c r="AM85" i="2"/>
  <c r="AM183" i="2"/>
  <c r="AM249" i="2"/>
  <c r="AM199" i="2"/>
  <c r="AM331" i="2"/>
  <c r="AM369" i="2"/>
  <c r="AM401" i="2"/>
  <c r="AM446" i="2"/>
  <c r="AM365" i="2"/>
  <c r="AM561" i="2"/>
  <c r="AM504" i="2"/>
  <c r="AM638" i="2"/>
  <c r="AM519" i="2"/>
  <c r="AM39" i="2"/>
  <c r="AM116" i="2"/>
  <c r="AM211" i="2"/>
  <c r="AM269" i="2"/>
  <c r="AM308" i="2"/>
  <c r="AM180" i="2"/>
  <c r="AM381" i="2"/>
  <c r="AM419" i="2"/>
  <c r="AM237" i="2"/>
  <c r="AM535" i="2"/>
  <c r="AM593" i="2"/>
  <c r="AM547" i="2"/>
  <c r="AM644" i="2"/>
  <c r="AM218" i="2"/>
  <c r="AM182" i="2"/>
  <c r="AM93" i="2"/>
  <c r="AM112" i="2"/>
  <c r="AM73" i="2"/>
  <c r="AM34" i="2"/>
  <c r="AM4" i="2"/>
  <c r="AM195" i="2"/>
  <c r="AM143" i="2"/>
  <c r="AM124" i="2"/>
  <c r="AM86" i="2"/>
  <c r="AM46" i="2"/>
  <c r="S88" i="6850"/>
  <c r="S31" i="6850"/>
  <c r="S20" i="6851"/>
  <c r="AM108" i="2"/>
  <c r="AM81" i="2"/>
  <c r="AM59" i="2"/>
  <c r="AM32" i="2"/>
  <c r="AM56" i="2"/>
  <c r="AM103" i="2"/>
  <c r="AM200" i="2"/>
  <c r="AM265" i="2"/>
  <c r="AM302" i="2"/>
  <c r="AM344" i="2"/>
  <c r="AM214" i="2"/>
  <c r="AM414" i="2"/>
  <c r="AM462" i="2"/>
  <c r="AM523" i="2"/>
  <c r="AM580" i="2"/>
  <c r="AM623" i="2"/>
  <c r="AM641" i="2"/>
  <c r="AM17" i="2"/>
  <c r="AM84" i="2"/>
  <c r="AM154" i="2"/>
  <c r="AM238" i="2"/>
  <c r="AM277" i="2"/>
  <c r="AM316" i="2"/>
  <c r="AM356" i="2"/>
  <c r="AM372" i="2"/>
  <c r="AM433" i="2"/>
  <c r="AM490" i="2"/>
  <c r="AM546" i="2"/>
  <c r="AM607" i="2"/>
  <c r="AM468" i="2"/>
  <c r="AM650" i="2"/>
  <c r="AM177" i="2"/>
  <c r="AM170" i="2"/>
  <c r="AM136" i="2"/>
  <c r="AM101" i="2"/>
  <c r="AM47" i="2"/>
  <c r="AM30" i="2"/>
  <c r="AM224" i="2"/>
  <c r="AM187" i="2"/>
  <c r="AM145" i="2"/>
  <c r="AM114" i="2"/>
  <c r="AM61" i="2"/>
  <c r="AM42" i="2"/>
  <c r="AM6" i="2"/>
  <c r="AM38" i="2"/>
  <c r="AM52" i="2"/>
  <c r="AM11" i="2"/>
  <c r="AM14" i="2"/>
  <c r="AM15" i="2"/>
  <c r="AM36" i="2"/>
  <c r="AM57" i="2"/>
  <c r="AM40" i="2"/>
  <c r="AM68" i="2"/>
  <c r="AM88" i="2"/>
  <c r="AM98" i="2"/>
  <c r="AM128" i="2"/>
  <c r="AM126" i="2"/>
  <c r="AM156" i="2"/>
  <c r="AM175" i="2"/>
  <c r="AM197" i="2"/>
  <c r="AM215" i="2"/>
  <c r="AM239" i="2"/>
  <c r="AM246" i="2"/>
  <c r="AM257" i="2"/>
  <c r="AM270" i="2"/>
  <c r="AM278" i="2"/>
  <c r="AM289" i="2"/>
  <c r="AM300" i="2"/>
  <c r="AM309" i="2"/>
  <c r="AM317" i="2"/>
  <c r="AM329" i="2"/>
  <c r="AM343" i="2"/>
  <c r="AM349" i="2"/>
  <c r="AM357" i="2"/>
  <c r="AM273" i="2"/>
  <c r="AM376" i="2"/>
  <c r="AM209" i="2"/>
  <c r="AM389" i="2"/>
  <c r="AM399" i="2"/>
  <c r="AM411" i="2"/>
  <c r="AM422" i="2"/>
  <c r="AM272" i="2"/>
  <c r="AM443" i="2"/>
  <c r="AM362" i="2"/>
  <c r="AM471" i="2"/>
  <c r="AM491" i="2"/>
  <c r="AM503" i="2"/>
  <c r="AM520" i="2"/>
  <c r="AM536" i="2"/>
  <c r="AM548" i="2"/>
  <c r="AM472" i="2"/>
  <c r="AM573" i="2"/>
  <c r="AM594" i="2"/>
  <c r="AM560" i="2"/>
  <c r="AM553" i="2"/>
  <c r="AM621" i="2"/>
  <c r="AM628" i="2"/>
  <c r="AM508" i="2"/>
  <c r="AM577" i="2"/>
  <c r="AM583" i="2"/>
  <c r="AM407" i="2"/>
  <c r="AM651" i="2"/>
  <c r="AM493" i="2"/>
  <c r="AM8" i="2"/>
  <c r="AM58" i="2"/>
  <c r="AM78" i="2"/>
  <c r="AM97" i="2"/>
  <c r="AM118" i="2"/>
  <c r="AM131" i="2"/>
  <c r="AM148" i="2"/>
  <c r="AM117" i="2"/>
  <c r="AM189" i="2"/>
  <c r="AM203" i="2"/>
  <c r="AM227" i="2"/>
  <c r="AM241" i="2"/>
  <c r="AM253" i="2"/>
  <c r="AM267" i="2"/>
  <c r="AM276" i="2"/>
  <c r="AM153" i="2"/>
  <c r="AM296" i="2"/>
  <c r="AM304" i="2"/>
  <c r="AM166" i="2"/>
  <c r="AM325" i="2"/>
  <c r="AM335" i="2"/>
  <c r="AM346" i="2"/>
  <c r="AM353" i="2"/>
  <c r="AM364" i="2"/>
  <c r="AM371" i="2"/>
  <c r="AM379" i="2"/>
  <c r="AM384" i="2"/>
  <c r="AM395" i="2"/>
  <c r="AM403" i="2"/>
  <c r="AM416" i="2"/>
  <c r="AM428" i="2"/>
  <c r="AM439" i="2"/>
  <c r="AM449" i="2"/>
  <c r="AM464" i="2"/>
  <c r="AM487" i="2"/>
  <c r="AM498" i="2"/>
  <c r="AM514" i="2"/>
  <c r="AM528" i="2"/>
  <c r="AM540" i="2"/>
  <c r="AM282" i="2"/>
  <c r="AM563" i="2"/>
  <c r="AM582" i="2"/>
  <c r="AM601" i="2"/>
  <c r="AM612" i="2"/>
  <c r="AM505" i="2"/>
  <c r="AM625" i="2"/>
  <c r="AM632" i="2"/>
  <c r="AM635" i="2"/>
  <c r="AM642" i="2"/>
  <c r="AM647" i="2"/>
  <c r="AM655" i="2"/>
  <c r="AM526" i="2"/>
  <c r="AM29" i="2"/>
  <c r="AM54" i="2"/>
  <c r="AM79" i="2"/>
  <c r="AM77" i="2"/>
  <c r="AM120" i="2"/>
  <c r="AM75" i="2"/>
  <c r="AM149" i="2"/>
  <c r="AM168" i="2"/>
  <c r="AM190" i="2"/>
  <c r="AM204" i="2"/>
  <c r="AM228" i="2"/>
  <c r="AM242" i="2"/>
  <c r="AM254" i="2"/>
  <c r="AM268" i="2"/>
  <c r="AM235" i="2"/>
  <c r="AM284" i="2"/>
  <c r="AM298" i="2"/>
  <c r="AM305" i="2"/>
  <c r="AM314" i="2"/>
  <c r="AM327" i="2"/>
  <c r="AM338" i="2"/>
  <c r="AM347" i="2"/>
  <c r="AM354" i="2"/>
  <c r="AM250" i="2"/>
  <c r="AM313" i="2"/>
  <c r="AM290" i="2"/>
  <c r="AM146" i="2"/>
  <c r="AM396" i="2"/>
  <c r="AM408" i="2"/>
  <c r="AM417" i="2"/>
  <c r="AM429" i="2"/>
  <c r="AM440" i="2"/>
  <c r="AM454" i="2"/>
  <c r="AM9" i="2"/>
  <c r="AM48" i="2"/>
  <c r="AM71" i="2"/>
  <c r="AM89" i="2"/>
  <c r="AM110" i="2"/>
  <c r="AM129" i="2"/>
  <c r="AM141" i="2"/>
  <c r="AM157" i="2"/>
  <c r="AM178" i="2"/>
  <c r="AM198" i="2"/>
  <c r="AM216" i="2"/>
  <c r="AM176" i="2"/>
  <c r="AM247" i="2"/>
  <c r="AM262" i="2"/>
  <c r="AM274" i="2"/>
  <c r="AM279" i="2"/>
  <c r="AM291" i="2"/>
  <c r="AM301" i="2"/>
  <c r="AM310" i="2"/>
  <c r="AM320" i="2"/>
  <c r="AM155" i="2"/>
  <c r="AM261" i="2"/>
  <c r="AM350" i="2"/>
  <c r="AM358" i="2"/>
  <c r="AM307" i="2"/>
  <c r="AM377" i="2"/>
  <c r="AM233" i="2"/>
  <c r="AM390" i="2"/>
  <c r="AM400" i="2"/>
  <c r="AM229" i="2"/>
  <c r="AM423" i="2"/>
  <c r="AM271" i="2"/>
  <c r="AM420" i="2"/>
  <c r="AM324" i="2"/>
  <c r="AM473" i="2"/>
  <c r="AM387" i="2"/>
  <c r="AM135" i="2"/>
  <c r="AM521" i="2"/>
  <c r="AM537" i="2"/>
  <c r="AM549" i="2"/>
  <c r="AM444" i="2"/>
  <c r="AM579" i="2"/>
  <c r="AM596" i="2"/>
  <c r="AM608" i="2"/>
  <c r="AM616" i="2"/>
  <c r="AM622" i="2"/>
  <c r="AM629" i="2"/>
  <c r="AM460" i="2"/>
  <c r="AM575" i="2"/>
  <c r="AM476" i="2"/>
  <c r="AM405" i="2"/>
  <c r="AM652" i="2"/>
  <c r="AM494" i="2"/>
  <c r="AM639" i="2"/>
  <c r="AM467" i="2"/>
  <c r="AM529" i="2"/>
  <c r="AM590" i="2"/>
  <c r="AM626" i="2"/>
  <c r="AM557" i="2"/>
  <c r="AM488" i="2"/>
  <c r="AM543" i="2"/>
  <c r="AM603" i="2"/>
  <c r="AM633" i="2"/>
  <c r="AM648" i="2"/>
  <c r="AM388" i="2"/>
  <c r="AM551" i="2"/>
  <c r="AM613" i="2"/>
  <c r="AM636" i="2"/>
  <c r="AM656" i="2"/>
  <c r="AM515" i="2"/>
  <c r="AM565" i="2"/>
  <c r="AM618" i="2"/>
  <c r="AM404" i="2"/>
  <c r="AM16" i="2"/>
  <c r="AM44" i="2"/>
  <c r="AM83" i="2"/>
  <c r="AM122" i="2"/>
  <c r="AM152" i="2"/>
  <c r="AM193" i="2"/>
  <c r="AM234" i="2"/>
  <c r="AM255" i="2"/>
  <c r="AM236" i="2"/>
  <c r="AM299" i="2"/>
  <c r="AM315" i="2"/>
  <c r="AM341" i="2"/>
  <c r="AM355" i="2"/>
  <c r="AM373" i="2"/>
  <c r="AM386" i="2"/>
  <c r="AM409" i="2"/>
  <c r="AM430" i="2"/>
  <c r="AM455" i="2"/>
  <c r="AM489" i="2"/>
  <c r="AM516" i="2"/>
  <c r="AM545" i="2"/>
  <c r="AM426" i="2"/>
  <c r="AM604" i="2"/>
  <c r="AM619" i="2"/>
  <c r="AM634" i="2"/>
  <c r="AM640" i="2"/>
  <c r="AM649" i="2"/>
  <c r="AM7" i="2"/>
  <c r="AM27" i="2"/>
  <c r="AM63" i="2"/>
  <c r="AM113" i="2"/>
  <c r="AM144" i="2"/>
  <c r="AM186" i="2"/>
  <c r="AM223" i="2"/>
  <c r="AM251" i="2"/>
  <c r="AM161" i="2"/>
  <c r="AM293" i="2"/>
  <c r="AM312" i="2"/>
  <c r="AM334" i="2"/>
  <c r="AM352" i="2"/>
  <c r="AM370" i="2"/>
  <c r="AM383" i="2"/>
  <c r="AM402" i="2"/>
  <c r="AM427" i="2"/>
  <c r="AM447" i="2"/>
  <c r="AM482" i="2"/>
  <c r="AM294" i="2"/>
  <c r="AM538" i="2"/>
  <c r="AM510" i="2"/>
  <c r="AM599" i="2"/>
  <c r="AM617" i="2"/>
  <c r="AM631" i="2"/>
  <c r="AM602" i="2"/>
  <c r="AM646" i="2"/>
  <c r="AM525" i="2"/>
  <c r="AM213" i="2"/>
  <c r="AM196" i="2"/>
  <c r="AM138" i="2"/>
  <c r="AM132" i="2"/>
  <c r="AM119" i="2"/>
  <c r="AM127" i="2"/>
  <c r="AM96" i="2"/>
  <c r="AM87" i="2"/>
  <c r="AM67" i="2"/>
  <c r="AM55" i="2"/>
  <c r="AM35" i="2"/>
  <c r="AM18" i="2"/>
  <c r="AM230" i="2"/>
  <c r="AM208" i="2"/>
  <c r="AM191" i="2"/>
  <c r="AM160" i="2"/>
  <c r="AM150" i="2"/>
  <c r="AM76" i="2"/>
  <c r="AM121" i="2"/>
  <c r="AM100" i="2"/>
  <c r="AM80" i="2"/>
  <c r="AM65" i="2"/>
  <c r="AM37" i="2"/>
  <c r="AM25" i="2"/>
  <c r="AM12" i="2"/>
  <c r="AM171" i="2"/>
  <c r="AM210" i="2"/>
  <c r="AM165" i="2"/>
  <c r="AM206" i="2"/>
  <c r="AM105" i="2"/>
  <c r="AM306" i="2"/>
  <c r="AM328" i="2"/>
  <c r="AM348" i="2"/>
  <c r="AM366" i="2"/>
  <c r="AM380" i="2"/>
  <c r="AM397" i="2"/>
  <c r="AM418" i="2"/>
  <c r="AM441" i="2"/>
  <c r="AM469" i="2"/>
  <c r="AM318" i="2"/>
  <c r="AM530" i="2"/>
  <c r="AM531" i="2"/>
  <c r="AM360" i="2"/>
  <c r="AM614" i="2"/>
  <c r="AM627" i="2"/>
  <c r="AM637" i="2"/>
  <c r="AM643" i="2"/>
  <c r="AM657" i="2"/>
  <c r="AM24" i="2"/>
  <c r="AM62" i="2"/>
  <c r="AM70" i="2"/>
  <c r="AM125" i="2"/>
  <c r="AM107" i="2"/>
  <c r="AM185" i="2"/>
  <c r="AM184" i="2"/>
  <c r="AM266" i="2"/>
  <c r="AM283" i="2"/>
  <c r="AM303" i="2"/>
  <c r="AM322" i="2"/>
  <c r="AM345" i="2"/>
  <c r="AM363" i="2"/>
  <c r="AM378" i="2"/>
  <c r="AM394" i="2"/>
  <c r="AM415" i="2"/>
  <c r="AM280" i="2"/>
  <c r="AM463" i="2"/>
  <c r="AM497" i="2"/>
  <c r="AM527" i="2"/>
  <c r="AM281" i="2"/>
  <c r="AM581" i="2"/>
  <c r="AM500" i="2"/>
  <c r="AM624" i="2"/>
  <c r="AM544" i="2"/>
  <c r="AM556" i="2"/>
  <c r="AM654" i="2"/>
  <c r="AM225" i="2"/>
  <c r="AM202" i="2"/>
  <c r="AM188" i="2"/>
  <c r="AM164" i="2"/>
  <c r="AM147" i="2"/>
  <c r="AM69" i="2"/>
  <c r="AM102" i="2"/>
  <c r="AM95" i="2"/>
  <c r="AM74" i="2"/>
  <c r="AM64" i="2"/>
  <c r="AM43" i="2"/>
  <c r="AM26" i="2"/>
  <c r="AM10" i="2"/>
  <c r="AM217" i="2"/>
  <c r="AM140" i="2"/>
  <c r="AM179" i="2"/>
  <c r="AM158" i="2"/>
  <c r="AM134" i="2"/>
  <c r="AM106" i="2"/>
  <c r="AM111" i="2"/>
  <c r="AM90" i="2"/>
  <c r="AM72" i="2"/>
  <c r="AM60" i="2"/>
  <c r="AM31" i="2"/>
  <c r="AM20" i="2"/>
  <c r="S87" i="6850"/>
  <c r="S54" i="6850"/>
  <c r="S30" i="6850"/>
  <c r="S5" i="6850"/>
  <c r="S12" i="6851"/>
  <c r="S105" i="6850"/>
  <c r="S94" i="6850"/>
  <c r="S81" i="6850"/>
  <c r="S67" i="6850"/>
  <c r="S50" i="6850"/>
  <c r="S35" i="6850"/>
  <c r="S26" i="6850"/>
  <c r="S13" i="6850"/>
  <c r="S74" i="6851"/>
  <c r="S62" i="6850"/>
  <c r="S71" i="6850"/>
  <c r="S43" i="6850"/>
  <c r="S18" i="6850"/>
  <c r="S93" i="6851"/>
  <c r="S104" i="6850"/>
  <c r="S92" i="6850"/>
  <c r="S80" i="6850"/>
  <c r="S63" i="6850"/>
  <c r="S48" i="6850"/>
  <c r="S34" i="6850"/>
  <c r="S25" i="6850"/>
  <c r="S11" i="6850"/>
  <c r="S5" i="6851"/>
  <c r="S10" i="6851"/>
  <c r="S14" i="6851"/>
  <c r="S18" i="6851"/>
  <c r="S23" i="6851"/>
  <c r="S27" i="6851"/>
  <c r="S31" i="6851"/>
  <c r="S35" i="6851"/>
  <c r="S39" i="6851"/>
  <c r="S49" i="6851"/>
  <c r="S54" i="6851"/>
  <c r="S58" i="6851"/>
  <c r="S63" i="6851"/>
  <c r="S71" i="6851"/>
  <c r="S30" i="6851"/>
  <c r="S77" i="6851"/>
  <c r="S84" i="6851"/>
  <c r="S89" i="6851"/>
  <c r="S98" i="6851"/>
  <c r="S100" i="6851"/>
  <c r="S104" i="6851"/>
  <c r="S97" i="6851"/>
  <c r="S6" i="6851"/>
  <c r="S11" i="6851"/>
  <c r="S15" i="6851"/>
  <c r="S16" i="6851"/>
  <c r="S24" i="6851"/>
  <c r="S28" i="6851"/>
  <c r="S32" i="6851"/>
  <c r="S19" i="6851"/>
  <c r="S43" i="6851"/>
  <c r="S50" i="6851"/>
  <c r="S55" i="6851"/>
  <c r="S59" i="6851"/>
  <c r="S68" i="6851"/>
  <c r="S72" i="6851"/>
  <c r="S75" i="6851"/>
  <c r="S80" i="6851"/>
  <c r="S85" i="6851"/>
  <c r="S92" i="6851"/>
  <c r="S40" i="6851"/>
  <c r="S101" i="6851"/>
  <c r="S105" i="6851"/>
  <c r="S8" i="6851"/>
  <c r="S17" i="6851"/>
  <c r="S26" i="6851"/>
  <c r="S34" i="6851"/>
  <c r="S48" i="6851"/>
  <c r="S57" i="6851"/>
  <c r="S70" i="6851"/>
  <c r="S76" i="6851"/>
  <c r="S88" i="6851"/>
  <c r="S66" i="6851"/>
  <c r="S91" i="6851"/>
  <c r="S7" i="6851"/>
  <c r="S9" i="6851"/>
  <c r="S25" i="6851"/>
  <c r="S33" i="6851"/>
  <c r="S45" i="6851"/>
  <c r="S56" i="6851"/>
  <c r="S69" i="6851"/>
  <c r="S36" i="6851"/>
  <c r="S87" i="6851"/>
  <c r="S41" i="6851"/>
  <c r="S90" i="6851"/>
  <c r="S4" i="6851"/>
  <c r="S22" i="6851"/>
  <c r="S38" i="6851"/>
  <c r="S62" i="6851"/>
  <c r="S83" i="6851"/>
  <c r="S103" i="6851"/>
  <c r="S3" i="6851"/>
  <c r="S21" i="6851"/>
  <c r="S37" i="6851"/>
  <c r="S61" i="6851"/>
  <c r="S81" i="6851"/>
  <c r="S102" i="6851"/>
  <c r="S7" i="6850"/>
  <c r="S12" i="6850"/>
  <c r="S17" i="6850"/>
  <c r="S23" i="6850"/>
  <c r="S27" i="6850"/>
  <c r="S20" i="6850"/>
  <c r="S19" i="6850"/>
  <c r="S40" i="6850"/>
  <c r="S45" i="6850"/>
  <c r="S49" i="6850"/>
  <c r="S53" i="6850"/>
  <c r="S60" i="6850"/>
  <c r="S68" i="6850"/>
  <c r="S73" i="6850"/>
  <c r="S79" i="6850"/>
  <c r="S84" i="6850"/>
  <c r="S89" i="6850"/>
  <c r="S93" i="6850"/>
  <c r="S22" i="6850"/>
  <c r="S102" i="6850"/>
  <c r="S3" i="6850"/>
  <c r="S103" i="6850"/>
  <c r="S21" i="6850"/>
  <c r="S91" i="6850"/>
  <c r="S86" i="6850"/>
  <c r="S78" i="6850"/>
  <c r="S70" i="6850"/>
  <c r="S61" i="6850"/>
  <c r="S52" i="6850"/>
  <c r="S47" i="6850"/>
  <c r="S41" i="6850"/>
  <c r="S33" i="6850"/>
  <c r="S29" i="6850"/>
  <c r="S24" i="6850"/>
  <c r="S16" i="6850"/>
  <c r="S10" i="6850"/>
  <c r="S4" i="6850"/>
  <c r="S73" i="6851"/>
  <c r="S29" i="6851"/>
  <c r="S11" i="2"/>
  <c r="S101" i="6850"/>
  <c r="S96" i="6850"/>
  <c r="S90" i="6850"/>
  <c r="S83" i="6850"/>
  <c r="S76" i="6850"/>
  <c r="S37" i="6850"/>
  <c r="S59" i="6850"/>
  <c r="S51" i="6850"/>
  <c r="S46" i="6850"/>
  <c r="S38" i="6850"/>
  <c r="S32" i="6850"/>
  <c r="S28" i="6850"/>
  <c r="S15" i="6850"/>
  <c r="S14" i="6850"/>
  <c r="S8" i="6850"/>
  <c r="S96" i="6851"/>
  <c r="S53" i="6851"/>
  <c r="S13" i="6851"/>
  <c r="BC7" i="6975"/>
  <c r="BB7" i="6975" s="1"/>
  <c r="BC24" i="6975"/>
  <c r="BB24" i="6975" s="1"/>
  <c r="BK43" i="6975"/>
  <c r="BM43" i="6975" s="1"/>
  <c r="BK39" i="6975"/>
  <c r="BM39" i="6975" s="1"/>
  <c r="BK35" i="6975"/>
  <c r="BM35" i="6975" s="1"/>
  <c r="BK31" i="6975"/>
  <c r="BM31" i="6975" s="1"/>
  <c r="BK27" i="6975"/>
  <c r="BM27" i="6975" s="1"/>
  <c r="BK23" i="6975"/>
  <c r="BM23" i="6975" s="1"/>
  <c r="BK19" i="6975"/>
  <c r="BM19" i="6975" s="1"/>
  <c r="BK15" i="6975"/>
  <c r="BM15" i="6975" s="1"/>
  <c r="BK11" i="6975"/>
  <c r="BM11" i="6975" s="1"/>
  <c r="BK7" i="6975"/>
  <c r="BM7" i="6975" s="1"/>
  <c r="BK36" i="6975"/>
  <c r="BM36" i="6975" s="1"/>
  <c r="BK37" i="6975"/>
  <c r="BM37" i="6975" s="1"/>
  <c r="BK20" i="6975"/>
  <c r="BM20" i="6975" s="1"/>
  <c r="BK21" i="6975"/>
  <c r="BM21" i="6975" s="1"/>
  <c r="BK12" i="6975"/>
  <c r="BM12" i="6975" s="1"/>
  <c r="BK13" i="6975"/>
  <c r="BM13" i="6975" s="1"/>
  <c r="BK44" i="6975"/>
  <c r="BM44" i="6975" s="1"/>
  <c r="BK45" i="6975"/>
  <c r="BM45" i="6975" s="1"/>
  <c r="BK40" i="6975"/>
  <c r="BM40" i="6975" s="1"/>
  <c r="BK41" i="6975"/>
  <c r="BM41" i="6975" s="1"/>
  <c r="BK32" i="6975"/>
  <c r="BM32" i="6975" s="1"/>
  <c r="BK33" i="6975"/>
  <c r="BM33" i="6975" s="1"/>
  <c r="BK24" i="6975"/>
  <c r="BM24" i="6975" s="1"/>
  <c r="BK25" i="6975"/>
  <c r="BM25" i="6975" s="1"/>
  <c r="BK16" i="6975"/>
  <c r="BM16" i="6975" s="1"/>
  <c r="BK17" i="6975"/>
  <c r="BM17" i="6975" s="1"/>
  <c r="BK8" i="6975"/>
  <c r="BM8" i="6975" s="1"/>
  <c r="BK9" i="6975"/>
  <c r="BM9" i="6975" s="1"/>
  <c r="BC42" i="6975"/>
  <c r="BB42" i="6975" s="1"/>
  <c r="BC41" i="6975"/>
  <c r="BB41" i="6975" s="1"/>
  <c r="BC38" i="6975"/>
  <c r="BB38" i="6975" s="1"/>
  <c r="BC37" i="6975"/>
  <c r="BB37" i="6975" s="1"/>
  <c r="BK28" i="6975"/>
  <c r="BM28" i="6975" s="1"/>
  <c r="BK29" i="6975"/>
  <c r="BM29" i="6975" s="1"/>
  <c r="BC23" i="6975"/>
  <c r="BB23" i="6975" s="1"/>
  <c r="BC19" i="6975"/>
  <c r="BB19" i="6975" s="1"/>
  <c r="BC16" i="6975"/>
  <c r="BB16" i="6975" s="1"/>
  <c r="BC12" i="6975"/>
  <c r="BB12" i="6975" s="1"/>
  <c r="BC9" i="6975"/>
  <c r="BB9" i="6975" s="1"/>
  <c r="BC8" i="6975"/>
  <c r="BB8" i="6975" s="1"/>
  <c r="BC6" i="6975"/>
  <c r="BB6" i="6975" s="1"/>
  <c r="BC5" i="6975"/>
  <c r="BB5" i="6975" s="1"/>
  <c r="BC43" i="6975"/>
  <c r="BC40" i="6975"/>
  <c r="BB40" i="6975" s="1"/>
  <c r="BC34" i="6975"/>
  <c r="BB34" i="6975" s="1"/>
  <c r="BC33" i="6975"/>
  <c r="BB33" i="6975" s="1"/>
  <c r="BC30" i="6975"/>
  <c r="BB30" i="6975" s="1"/>
  <c r="BC15" i="6975"/>
  <c r="BB15" i="6975" s="1"/>
  <c r="BC11" i="6975"/>
  <c r="BB11" i="6975" s="1"/>
  <c r="BC39" i="6975"/>
  <c r="BB39" i="6975" s="1"/>
  <c r="BC35" i="6975"/>
  <c r="BB35" i="6975" s="1"/>
  <c r="BC32" i="6975"/>
  <c r="BB32" i="6975" s="1"/>
  <c r="BC26" i="6975"/>
  <c r="BC25" i="6975"/>
  <c r="BC22" i="6975"/>
  <c r="BB22" i="6975" s="1"/>
  <c r="BC21" i="6975"/>
  <c r="BB21" i="6975" s="1"/>
  <c r="BC29" i="6975"/>
  <c r="BB29" i="6975" s="1"/>
  <c r="BC44" i="6975"/>
  <c r="BC28" i="6975"/>
  <c r="BB28" i="6975" s="1"/>
  <c r="BC36" i="6975"/>
  <c r="BC20" i="6975"/>
  <c r="BB20" i="6975" s="1"/>
  <c r="BH5" i="6975"/>
  <c r="BH6" i="6975" s="1"/>
  <c r="BH7" i="6975" s="1"/>
  <c r="BH8" i="6975" s="1"/>
  <c r="B32" i="6911"/>
  <c r="C61" i="6851"/>
  <c r="B61" i="6851"/>
  <c r="C54" i="6850"/>
  <c r="B54" i="6850"/>
  <c r="C375" i="2"/>
  <c r="B375" i="2"/>
  <c r="C370" i="2"/>
  <c r="B370" i="2"/>
  <c r="C320" i="2"/>
  <c r="B320" i="2"/>
  <c r="C306" i="2"/>
  <c r="B306" i="2"/>
  <c r="C305" i="2"/>
  <c r="B305" i="2"/>
  <c r="C304" i="2"/>
  <c r="B304" i="2"/>
  <c r="C266" i="2"/>
  <c r="B266" i="2"/>
  <c r="C242" i="2"/>
  <c r="B242" i="2"/>
  <c r="Q2" i="6974"/>
  <c r="S5" i="6974"/>
  <c r="R5" i="6974"/>
  <c r="O5" i="6974"/>
  <c r="N5" i="6974"/>
  <c r="M5" i="6974"/>
  <c r="L5" i="6974"/>
  <c r="K5" i="6974"/>
  <c r="J5" i="6974"/>
  <c r="S4" i="6974"/>
  <c r="R4" i="6974"/>
  <c r="O4" i="6974"/>
  <c r="N4" i="6974"/>
  <c r="M4" i="6974"/>
  <c r="L4" i="6974"/>
  <c r="K4" i="6974"/>
  <c r="J4" i="6974" s="1"/>
  <c r="S3" i="6974"/>
  <c r="P3" i="6974" s="1"/>
  <c r="P4" i="6974" s="1"/>
  <c r="P5" i="6974" s="1"/>
  <c r="R3" i="6974"/>
  <c r="O3" i="6974"/>
  <c r="N3" i="6974"/>
  <c r="M3" i="6974"/>
  <c r="L3" i="6974"/>
  <c r="O2" i="6974"/>
  <c r="N2" i="6974"/>
  <c r="M2" i="6974"/>
  <c r="L2" i="6974"/>
  <c r="K2" i="6974"/>
  <c r="L16" i="6973"/>
  <c r="K16" i="6973" s="1"/>
  <c r="J16" i="6973" s="1"/>
  <c r="M16" i="6973"/>
  <c r="N16" i="6973"/>
  <c r="O16" i="6973"/>
  <c r="R16" i="6973"/>
  <c r="S16" i="6973"/>
  <c r="L17" i="6973"/>
  <c r="M17" i="6973"/>
  <c r="N17" i="6973"/>
  <c r="O17" i="6973"/>
  <c r="R17" i="6973"/>
  <c r="S17" i="6973"/>
  <c r="S4" i="6973"/>
  <c r="S5" i="6973"/>
  <c r="S6" i="6973"/>
  <c r="S7" i="6973"/>
  <c r="S8" i="6973"/>
  <c r="S9" i="6973"/>
  <c r="S10" i="6973"/>
  <c r="S11" i="6973"/>
  <c r="S12" i="6973"/>
  <c r="S13" i="6973"/>
  <c r="S14" i="6973"/>
  <c r="S15" i="6973"/>
  <c r="S3" i="6973"/>
  <c r="P3" i="6973" s="1"/>
  <c r="P4" i="6973" s="1"/>
  <c r="L3" i="6973"/>
  <c r="M3" i="6973"/>
  <c r="N3" i="6973"/>
  <c r="O3" i="6973"/>
  <c r="K3" i="6973" s="1"/>
  <c r="J3" i="6973" s="1"/>
  <c r="L4" i="6973"/>
  <c r="M4" i="6973"/>
  <c r="N4" i="6973"/>
  <c r="O4" i="6973"/>
  <c r="K4" i="6973" s="1"/>
  <c r="L5" i="6973"/>
  <c r="M5" i="6973"/>
  <c r="N5" i="6973"/>
  <c r="O5" i="6973"/>
  <c r="K5" i="6973" s="1"/>
  <c r="J5" i="6973" s="1"/>
  <c r="L6" i="6973"/>
  <c r="M6" i="6973"/>
  <c r="N6" i="6973"/>
  <c r="O6" i="6973"/>
  <c r="K6" i="6973" s="1"/>
  <c r="L7" i="6973"/>
  <c r="M7" i="6973"/>
  <c r="N7" i="6973"/>
  <c r="O7" i="6973"/>
  <c r="L8" i="6973"/>
  <c r="M8" i="6973"/>
  <c r="N8" i="6973"/>
  <c r="O8" i="6973"/>
  <c r="L9" i="6973"/>
  <c r="M9" i="6973"/>
  <c r="N9" i="6973"/>
  <c r="O9" i="6973"/>
  <c r="L10" i="6973"/>
  <c r="M10" i="6973"/>
  <c r="N10" i="6973"/>
  <c r="O10" i="6973"/>
  <c r="K10" i="6973" s="1"/>
  <c r="J10" i="6973" s="1"/>
  <c r="L11" i="6973"/>
  <c r="M11" i="6973"/>
  <c r="N11" i="6973"/>
  <c r="O11" i="6973"/>
  <c r="L12" i="6973"/>
  <c r="M12" i="6973"/>
  <c r="N12" i="6973"/>
  <c r="O12" i="6973"/>
  <c r="L13" i="6973"/>
  <c r="M13" i="6973"/>
  <c r="N13" i="6973"/>
  <c r="O13" i="6973"/>
  <c r="L14" i="6973"/>
  <c r="M14" i="6973"/>
  <c r="N14" i="6973"/>
  <c r="O14" i="6973"/>
  <c r="L15" i="6973"/>
  <c r="M15" i="6973"/>
  <c r="N15" i="6973"/>
  <c r="O15" i="6973"/>
  <c r="K15" i="6973" s="1"/>
  <c r="J15" i="6973" s="1"/>
  <c r="O2" i="6973"/>
  <c r="N2" i="6973"/>
  <c r="M2" i="6973"/>
  <c r="R15" i="6973"/>
  <c r="R14" i="6973"/>
  <c r="R13" i="6973"/>
  <c r="R12" i="6973"/>
  <c r="R11" i="6973"/>
  <c r="R10" i="6973"/>
  <c r="R9" i="6973"/>
  <c r="R8" i="6973"/>
  <c r="R7" i="6973"/>
  <c r="R6" i="6973"/>
  <c r="R5" i="6973"/>
  <c r="R4" i="6973"/>
  <c r="R3" i="6973"/>
  <c r="L2" i="6973"/>
  <c r="K2" i="6973"/>
  <c r="J2" i="6973" s="1"/>
  <c r="U18" i="6985" l="1"/>
  <c r="AL4" i="2"/>
  <c r="H36" i="6892"/>
  <c r="G36" i="6892" s="1"/>
  <c r="S16" i="2"/>
  <c r="S12" i="2"/>
  <c r="S65" i="2"/>
  <c r="S15" i="2"/>
  <c r="S5" i="2"/>
  <c r="S3" i="2"/>
  <c r="S10" i="2"/>
  <c r="S27" i="2"/>
  <c r="S6" i="2"/>
  <c r="AL8" i="2"/>
  <c r="BH9" i="6975"/>
  <c r="BH10" i="6975" s="1"/>
  <c r="BH11" i="6975" s="1"/>
  <c r="BH12" i="6975" s="1"/>
  <c r="BH13" i="6975" s="1"/>
  <c r="BH14" i="6975" s="1"/>
  <c r="BH15" i="6975" s="1"/>
  <c r="BH16" i="6975" s="1"/>
  <c r="BH17" i="6975" s="1"/>
  <c r="BH18" i="6975" s="1"/>
  <c r="BH19" i="6975" s="1"/>
  <c r="BH20" i="6975" s="1"/>
  <c r="BH21" i="6975" s="1"/>
  <c r="BH22" i="6975" s="1"/>
  <c r="BH23" i="6975" s="1"/>
  <c r="BH24" i="6975" s="1"/>
  <c r="BH25" i="6975" s="1"/>
  <c r="BH26" i="6975" s="1"/>
  <c r="BH27" i="6975" s="1"/>
  <c r="BH28" i="6975" s="1"/>
  <c r="BH29" i="6975" s="1"/>
  <c r="BH30" i="6975" s="1"/>
  <c r="BH31" i="6975" s="1"/>
  <c r="BH32" i="6975" s="1"/>
  <c r="BH33" i="6975" s="1"/>
  <c r="BH34" i="6975" s="1"/>
  <c r="BH35" i="6975" s="1"/>
  <c r="BH36" i="6975" s="1"/>
  <c r="BH37" i="6975" s="1"/>
  <c r="BH38" i="6975" s="1"/>
  <c r="BH39" i="6975" s="1"/>
  <c r="BH40" i="6975" s="1"/>
  <c r="BH41" i="6975" s="1"/>
  <c r="BH42" i="6975" s="1"/>
  <c r="BH43" i="6975" s="1"/>
  <c r="BH44" i="6975" s="1"/>
  <c r="BH45" i="6975" s="1"/>
  <c r="K11" i="6973"/>
  <c r="K14" i="6973"/>
  <c r="K9" i="6973"/>
  <c r="K8" i="6973"/>
  <c r="K17" i="6973"/>
  <c r="J17" i="6973" s="1"/>
  <c r="K13" i="6973"/>
  <c r="K12" i="6973"/>
  <c r="J12" i="6973" s="1"/>
  <c r="K7" i="6973"/>
  <c r="P16" i="6973"/>
  <c r="P17" i="6973" s="1"/>
  <c r="K3" i="6974"/>
  <c r="J3" i="6974" s="1"/>
  <c r="Q3" i="6974"/>
  <c r="Q4" i="6974" s="1"/>
  <c r="Q5" i="6974" s="1"/>
  <c r="P5" i="6973"/>
  <c r="P6" i="6973" s="1"/>
  <c r="P7" i="6973" s="1"/>
  <c r="P8" i="6973" s="1"/>
  <c r="P9" i="6973" s="1"/>
  <c r="P10" i="6973" s="1"/>
  <c r="P11" i="6973" s="1"/>
  <c r="P12" i="6973" s="1"/>
  <c r="P13" i="6973" s="1"/>
  <c r="P14" i="6973" s="1"/>
  <c r="P15" i="6973" s="1"/>
  <c r="AF34" i="6892"/>
  <c r="AE34" i="6892" s="1"/>
  <c r="W34" i="6892"/>
  <c r="V34" i="6892" s="1"/>
  <c r="N34" i="6892"/>
  <c r="M34" i="6892" s="1"/>
  <c r="E34" i="6892"/>
  <c r="D34" i="6892" s="1"/>
  <c r="B31" i="6911"/>
  <c r="C657" i="2"/>
  <c r="B657" i="2"/>
  <c r="C537" i="2"/>
  <c r="B537" i="2"/>
  <c r="C536" i="2"/>
  <c r="B536" i="2"/>
  <c r="T4" i="6972"/>
  <c r="T5" i="6972"/>
  <c r="T6" i="6972"/>
  <c r="T7" i="6972"/>
  <c r="T8" i="6972"/>
  <c r="T9" i="6972"/>
  <c r="T10" i="6972"/>
  <c r="T11" i="6972"/>
  <c r="T12" i="6972"/>
  <c r="T13" i="6972"/>
  <c r="T14" i="6972"/>
  <c r="T15" i="6972"/>
  <c r="T16" i="6972"/>
  <c r="T17" i="6972"/>
  <c r="T18" i="6972"/>
  <c r="T19" i="6972"/>
  <c r="T20" i="6972"/>
  <c r="T21" i="6972"/>
  <c r="T22" i="6972"/>
  <c r="T23" i="6972"/>
  <c r="T24" i="6972"/>
  <c r="T25" i="6972"/>
  <c r="T26" i="6972"/>
  <c r="T27" i="6972"/>
  <c r="T3" i="6972"/>
  <c r="Q3" i="6972" s="1"/>
  <c r="Q4" i="6972" s="1"/>
  <c r="M8" i="6972"/>
  <c r="N8" i="6972"/>
  <c r="O8" i="6972"/>
  <c r="S8" i="6972"/>
  <c r="M9" i="6972"/>
  <c r="N9" i="6972"/>
  <c r="O9" i="6972"/>
  <c r="S9" i="6972"/>
  <c r="M10" i="6972"/>
  <c r="N10" i="6972"/>
  <c r="O10" i="6972"/>
  <c r="S10" i="6972"/>
  <c r="M11" i="6972"/>
  <c r="N11" i="6972"/>
  <c r="O11" i="6972"/>
  <c r="S11" i="6972"/>
  <c r="M12" i="6972"/>
  <c r="N12" i="6972"/>
  <c r="O12" i="6972"/>
  <c r="S12" i="6972"/>
  <c r="M13" i="6972"/>
  <c r="N13" i="6972"/>
  <c r="O13" i="6972"/>
  <c r="S13" i="6972"/>
  <c r="M14" i="6972"/>
  <c r="N14" i="6972"/>
  <c r="O14" i="6972"/>
  <c r="S14" i="6972"/>
  <c r="M15" i="6972"/>
  <c r="N15" i="6972"/>
  <c r="O15" i="6972"/>
  <c r="S15" i="6972"/>
  <c r="M16" i="6972"/>
  <c r="N16" i="6972"/>
  <c r="O16" i="6972"/>
  <c r="S16" i="6972"/>
  <c r="M17" i="6972"/>
  <c r="N17" i="6972"/>
  <c r="O17" i="6972"/>
  <c r="S17" i="6972"/>
  <c r="M18" i="6972"/>
  <c r="N18" i="6972"/>
  <c r="O18" i="6972"/>
  <c r="S18" i="6972"/>
  <c r="M19" i="6972"/>
  <c r="N19" i="6972"/>
  <c r="O19" i="6972"/>
  <c r="S19" i="6972"/>
  <c r="M20" i="6972"/>
  <c r="N20" i="6972"/>
  <c r="O20" i="6972"/>
  <c r="S20" i="6972"/>
  <c r="M21" i="6972"/>
  <c r="N21" i="6972"/>
  <c r="O21" i="6972"/>
  <c r="S21" i="6972"/>
  <c r="M22" i="6972"/>
  <c r="N22" i="6972"/>
  <c r="O22" i="6972"/>
  <c r="S22" i="6972"/>
  <c r="M23" i="6972"/>
  <c r="L23" i="6972" s="1"/>
  <c r="N23" i="6972"/>
  <c r="O23" i="6972"/>
  <c r="P23" i="6972"/>
  <c r="S23" i="6972"/>
  <c r="M24" i="6972"/>
  <c r="L24" i="6972" s="1"/>
  <c r="N24" i="6972"/>
  <c r="O24" i="6972"/>
  <c r="P24" i="6972"/>
  <c r="S24" i="6972"/>
  <c r="M25" i="6972"/>
  <c r="N25" i="6972"/>
  <c r="O25" i="6972"/>
  <c r="S25" i="6972"/>
  <c r="M26" i="6972"/>
  <c r="N26" i="6972"/>
  <c r="O26" i="6972"/>
  <c r="S26" i="6972"/>
  <c r="M27" i="6972"/>
  <c r="L27" i="6972" s="1"/>
  <c r="N27" i="6972"/>
  <c r="O27" i="6972"/>
  <c r="P27" i="6972"/>
  <c r="S27" i="6972"/>
  <c r="M3" i="6972"/>
  <c r="N3" i="6972"/>
  <c r="O3" i="6972"/>
  <c r="M4" i="6972"/>
  <c r="N4" i="6972"/>
  <c r="O4" i="6972"/>
  <c r="M5" i="6972"/>
  <c r="N5" i="6972"/>
  <c r="O5" i="6972"/>
  <c r="M6" i="6972"/>
  <c r="N6" i="6972"/>
  <c r="O6" i="6972"/>
  <c r="M7" i="6972"/>
  <c r="N7" i="6972"/>
  <c r="O7" i="6972"/>
  <c r="O2" i="6972"/>
  <c r="N2" i="6972"/>
  <c r="M2" i="6972"/>
  <c r="S7" i="6972"/>
  <c r="S6" i="6972"/>
  <c r="S5" i="6972"/>
  <c r="S4" i="6972"/>
  <c r="S3" i="6972"/>
  <c r="I3" i="6972"/>
  <c r="P3" i="6972" s="1"/>
  <c r="I4" i="6972"/>
  <c r="P4" i="6972" s="1"/>
  <c r="I5" i="6972"/>
  <c r="P5" i="6972" s="1"/>
  <c r="I6" i="6972"/>
  <c r="P6" i="6972" s="1"/>
  <c r="L6" i="6972" s="1"/>
  <c r="K6" i="6972" s="1"/>
  <c r="I7" i="6972"/>
  <c r="P7" i="6972" s="1"/>
  <c r="I8" i="6972"/>
  <c r="P8" i="6972" s="1"/>
  <c r="I9" i="6972"/>
  <c r="P9" i="6972" s="1"/>
  <c r="I10" i="6972"/>
  <c r="P10" i="6972" s="1"/>
  <c r="L10" i="6972" s="1"/>
  <c r="K10" i="6972" s="1"/>
  <c r="I11" i="6972"/>
  <c r="P11" i="6972" s="1"/>
  <c r="I12" i="6972"/>
  <c r="P12" i="6972" s="1"/>
  <c r="I13" i="6972"/>
  <c r="P13" i="6972" s="1"/>
  <c r="I14" i="6972"/>
  <c r="P14" i="6972" s="1"/>
  <c r="L14" i="6972" s="1"/>
  <c r="K14" i="6972" s="1"/>
  <c r="I15" i="6972"/>
  <c r="P15" i="6972" s="1"/>
  <c r="I16" i="6972"/>
  <c r="P16" i="6972" s="1"/>
  <c r="I17" i="6972"/>
  <c r="P17" i="6972" s="1"/>
  <c r="I18" i="6972"/>
  <c r="P18" i="6972" s="1"/>
  <c r="L18" i="6972" s="1"/>
  <c r="K18" i="6972" s="1"/>
  <c r="I19" i="6972"/>
  <c r="P19" i="6972" s="1"/>
  <c r="I20" i="6972"/>
  <c r="P20" i="6972" s="1"/>
  <c r="I21" i="6972"/>
  <c r="P21" i="6972" s="1"/>
  <c r="I22" i="6972"/>
  <c r="P22" i="6972" s="1"/>
  <c r="L22" i="6972" s="1"/>
  <c r="K22" i="6972" s="1"/>
  <c r="I25" i="6972"/>
  <c r="P25" i="6972" s="1"/>
  <c r="I26" i="6972"/>
  <c r="P26" i="6972" s="1"/>
  <c r="L26" i="6972" s="1"/>
  <c r="K26" i="6972" s="1"/>
  <c r="I2" i="6972"/>
  <c r="P2" i="6972" s="1"/>
  <c r="L2" i="6972" s="1"/>
  <c r="K2" i="6972" s="1"/>
  <c r="U19" i="6985" l="1"/>
  <c r="AK72" i="2"/>
  <c r="L5" i="6972"/>
  <c r="K5" i="6972" s="1"/>
  <c r="L7" i="6972"/>
  <c r="K7" i="6972" s="1"/>
  <c r="L4" i="6972"/>
  <c r="K4" i="6972" s="1"/>
  <c r="L3" i="6972"/>
  <c r="K3" i="6972" s="1"/>
  <c r="AK15" i="2" s="1"/>
  <c r="L20" i="6972"/>
  <c r="K20" i="6972" s="1"/>
  <c r="L12" i="6972"/>
  <c r="K12" i="6972" s="1"/>
  <c r="L8" i="6972"/>
  <c r="K8" i="6972" s="1"/>
  <c r="L25" i="6972"/>
  <c r="K25" i="6972" s="1"/>
  <c r="L21" i="6972"/>
  <c r="K21" i="6972" s="1"/>
  <c r="L17" i="6972"/>
  <c r="K17" i="6972" s="1"/>
  <c r="L13" i="6972"/>
  <c r="K13" i="6972" s="1"/>
  <c r="L9" i="6972"/>
  <c r="K9" i="6972" s="1"/>
  <c r="L16" i="6972"/>
  <c r="K16" i="6972" s="1"/>
  <c r="L19" i="6972"/>
  <c r="K19" i="6972" s="1"/>
  <c r="L15" i="6972"/>
  <c r="K15" i="6972" s="1"/>
  <c r="L11" i="6972"/>
  <c r="K11" i="6972" s="1"/>
  <c r="Q5" i="6972"/>
  <c r="Q6" i="6972" s="1"/>
  <c r="Q7" i="6972" s="1"/>
  <c r="Q8" i="6972" s="1"/>
  <c r="Q9" i="6972" s="1"/>
  <c r="Q10" i="6972" s="1"/>
  <c r="Q11" i="6972" s="1"/>
  <c r="Q12" i="6972" s="1"/>
  <c r="Q13" i="6972" s="1"/>
  <c r="Q14" i="6972" s="1"/>
  <c r="Q15" i="6972" s="1"/>
  <c r="Q16" i="6972" s="1"/>
  <c r="Q17" i="6972" s="1"/>
  <c r="Q18" i="6972" s="1"/>
  <c r="Q19" i="6972" s="1"/>
  <c r="Q20" i="6972" s="1"/>
  <c r="Q21" i="6972" s="1"/>
  <c r="Q22" i="6972" s="1"/>
  <c r="Q23" i="6972" s="1"/>
  <c r="Q24" i="6972" s="1"/>
  <c r="Q25" i="6972" s="1"/>
  <c r="Q26" i="6972" s="1"/>
  <c r="B14" i="6911"/>
  <c r="B13" i="6911"/>
  <c r="U18" i="6970"/>
  <c r="V18" i="6970"/>
  <c r="S18" i="6970" s="1"/>
  <c r="S19" i="6970" s="1"/>
  <c r="S20" i="6970" s="1"/>
  <c r="S21" i="6970" s="1"/>
  <c r="S22" i="6970" s="1"/>
  <c r="S23" i="6970" s="1"/>
  <c r="S24" i="6970" s="1"/>
  <c r="S25" i="6970" s="1"/>
  <c r="S26" i="6970" s="1"/>
  <c r="S27" i="6970" s="1"/>
  <c r="S28" i="6970" s="1"/>
  <c r="S29" i="6970" s="1"/>
  <c r="S30" i="6970" s="1"/>
  <c r="S31" i="6970" s="1"/>
  <c r="S32" i="6970" s="1"/>
  <c r="S33" i="6970" s="1"/>
  <c r="S34" i="6970" s="1"/>
  <c r="S35" i="6970" s="1"/>
  <c r="U19" i="6970"/>
  <c r="V19" i="6970"/>
  <c r="U20" i="6970"/>
  <c r="V20" i="6970"/>
  <c r="U21" i="6970"/>
  <c r="V21" i="6970"/>
  <c r="U22" i="6970"/>
  <c r="V22" i="6970"/>
  <c r="U23" i="6970"/>
  <c r="V23" i="6970"/>
  <c r="U24" i="6970"/>
  <c r="V24" i="6970"/>
  <c r="U25" i="6970"/>
  <c r="V25" i="6970"/>
  <c r="U26" i="6970"/>
  <c r="V26" i="6970"/>
  <c r="U27" i="6970"/>
  <c r="V27" i="6970"/>
  <c r="U28" i="6970"/>
  <c r="V28" i="6970"/>
  <c r="U29" i="6970"/>
  <c r="V29" i="6970"/>
  <c r="U30" i="6970"/>
  <c r="V30" i="6970"/>
  <c r="U31" i="6970"/>
  <c r="V31" i="6970"/>
  <c r="U32" i="6970"/>
  <c r="V32" i="6970"/>
  <c r="U33" i="6970"/>
  <c r="V33" i="6970"/>
  <c r="U34" i="6970"/>
  <c r="V34" i="6970"/>
  <c r="U35" i="6970"/>
  <c r="V35" i="6970"/>
  <c r="T8" i="6968"/>
  <c r="T9" i="6968" s="1"/>
  <c r="T10" i="6968" s="1"/>
  <c r="V7" i="6968"/>
  <c r="U7" i="6968"/>
  <c r="T7" i="6968"/>
  <c r="V10" i="6968"/>
  <c r="U10" i="6968"/>
  <c r="V9" i="6968"/>
  <c r="U9" i="6968"/>
  <c r="V8" i="6968"/>
  <c r="U8" i="6968"/>
  <c r="S8" i="6968"/>
  <c r="S9" i="6968" s="1"/>
  <c r="S10" i="6968" s="1"/>
  <c r="V36" i="6970"/>
  <c r="U36" i="6970"/>
  <c r="R36" i="6970"/>
  <c r="P36" i="6970"/>
  <c r="O36" i="6970"/>
  <c r="R35" i="6970"/>
  <c r="N35" i="6970" s="1"/>
  <c r="P35" i="6970"/>
  <c r="O35" i="6970"/>
  <c r="R34" i="6970"/>
  <c r="P34" i="6970"/>
  <c r="O34" i="6970"/>
  <c r="R33" i="6970"/>
  <c r="P33" i="6970"/>
  <c r="O33" i="6970"/>
  <c r="R32" i="6970"/>
  <c r="P32" i="6970"/>
  <c r="O32" i="6970"/>
  <c r="R31" i="6970"/>
  <c r="P31" i="6970"/>
  <c r="O31" i="6970"/>
  <c r="R30" i="6970"/>
  <c r="P30" i="6970"/>
  <c r="O30" i="6970"/>
  <c r="R29" i="6970"/>
  <c r="P29" i="6970"/>
  <c r="O29" i="6970"/>
  <c r="R28" i="6970"/>
  <c r="P28" i="6970"/>
  <c r="O28" i="6970"/>
  <c r="R27" i="6970"/>
  <c r="P27" i="6970"/>
  <c r="O27" i="6970"/>
  <c r="R26" i="6970"/>
  <c r="P26" i="6970"/>
  <c r="O26" i="6970"/>
  <c r="R25" i="6970"/>
  <c r="P25" i="6970"/>
  <c r="O25" i="6970"/>
  <c r="R24" i="6970"/>
  <c r="P24" i="6970"/>
  <c r="O24" i="6970"/>
  <c r="R23" i="6970"/>
  <c r="P23" i="6970"/>
  <c r="O23" i="6970"/>
  <c r="R22" i="6970"/>
  <c r="P22" i="6970"/>
  <c r="O22" i="6970"/>
  <c r="R21" i="6970"/>
  <c r="P21" i="6970"/>
  <c r="O21" i="6970"/>
  <c r="R20" i="6970"/>
  <c r="P20" i="6970"/>
  <c r="O20" i="6970"/>
  <c r="R19" i="6970"/>
  <c r="P19" i="6970"/>
  <c r="O19" i="6970"/>
  <c r="R18" i="6970"/>
  <c r="P18" i="6970"/>
  <c r="O18" i="6970"/>
  <c r="V17" i="6970"/>
  <c r="U17" i="6970"/>
  <c r="R17" i="6970"/>
  <c r="P17" i="6970"/>
  <c r="O17" i="6970"/>
  <c r="V16" i="6970"/>
  <c r="U16" i="6970"/>
  <c r="R16" i="6970"/>
  <c r="P16" i="6970"/>
  <c r="O16" i="6970"/>
  <c r="V15" i="6970"/>
  <c r="U15" i="6970"/>
  <c r="R15" i="6970"/>
  <c r="P15" i="6970"/>
  <c r="O15" i="6970"/>
  <c r="V14" i="6970"/>
  <c r="U14" i="6970"/>
  <c r="R14" i="6970"/>
  <c r="P14" i="6970"/>
  <c r="O14" i="6970"/>
  <c r="N14" i="6970" s="1"/>
  <c r="M14" i="6970" s="1"/>
  <c r="V13" i="6970"/>
  <c r="U13" i="6970"/>
  <c r="R13" i="6970"/>
  <c r="P13" i="6970"/>
  <c r="O13" i="6970"/>
  <c r="V12" i="6970"/>
  <c r="U12" i="6970"/>
  <c r="R12" i="6970"/>
  <c r="P12" i="6970"/>
  <c r="O12" i="6970"/>
  <c r="V11" i="6970"/>
  <c r="U11" i="6970"/>
  <c r="R11" i="6970"/>
  <c r="P11" i="6970"/>
  <c r="O11" i="6970"/>
  <c r="V10" i="6970"/>
  <c r="U10" i="6970"/>
  <c r="R10" i="6970"/>
  <c r="P10" i="6970"/>
  <c r="O10" i="6970"/>
  <c r="V9" i="6970"/>
  <c r="U9" i="6970"/>
  <c r="R9" i="6970"/>
  <c r="P9" i="6970"/>
  <c r="O9" i="6970"/>
  <c r="V8" i="6970"/>
  <c r="U8" i="6970"/>
  <c r="R8" i="6970"/>
  <c r="P8" i="6970"/>
  <c r="O8" i="6970"/>
  <c r="V7" i="6970"/>
  <c r="U7" i="6970"/>
  <c r="R7" i="6970"/>
  <c r="P7" i="6970"/>
  <c r="O7" i="6970"/>
  <c r="R6" i="6970"/>
  <c r="P6" i="6970"/>
  <c r="O6" i="6970"/>
  <c r="Q7" i="6967"/>
  <c r="Q6" i="6967"/>
  <c r="Q5" i="6967"/>
  <c r="S5" i="6967"/>
  <c r="R5" i="6967"/>
  <c r="S7" i="6967"/>
  <c r="R7" i="6967"/>
  <c r="S6" i="6967"/>
  <c r="R6" i="6967"/>
  <c r="S36" i="6969"/>
  <c r="R36" i="6969"/>
  <c r="O36" i="6969"/>
  <c r="M36" i="6969"/>
  <c r="K36" i="6969" s="1"/>
  <c r="L36" i="6969"/>
  <c r="S35" i="6969"/>
  <c r="R35" i="6969"/>
  <c r="O35" i="6969"/>
  <c r="M35" i="6969"/>
  <c r="L35" i="6969"/>
  <c r="K35" i="6969" s="1"/>
  <c r="J35" i="6969" s="1"/>
  <c r="S34" i="6969"/>
  <c r="R34" i="6969"/>
  <c r="O34" i="6969"/>
  <c r="M34" i="6969"/>
  <c r="L34" i="6969"/>
  <c r="S33" i="6969"/>
  <c r="R33" i="6969"/>
  <c r="O33" i="6969"/>
  <c r="M33" i="6969"/>
  <c r="L33" i="6969"/>
  <c r="S32" i="6969"/>
  <c r="R32" i="6969"/>
  <c r="O32" i="6969"/>
  <c r="K32" i="6969" s="1"/>
  <c r="J32" i="6969" s="1"/>
  <c r="M32" i="6969"/>
  <c r="L32" i="6969"/>
  <c r="S31" i="6969"/>
  <c r="R31" i="6969"/>
  <c r="O31" i="6969"/>
  <c r="M31" i="6969"/>
  <c r="L31" i="6969"/>
  <c r="S30" i="6969"/>
  <c r="R30" i="6969"/>
  <c r="O30" i="6969"/>
  <c r="M30" i="6969"/>
  <c r="L30" i="6969"/>
  <c r="S29" i="6969"/>
  <c r="R29" i="6969"/>
  <c r="O29" i="6969"/>
  <c r="M29" i="6969"/>
  <c r="L29" i="6969"/>
  <c r="S28" i="6969"/>
  <c r="R28" i="6969"/>
  <c r="O28" i="6969"/>
  <c r="M28" i="6969"/>
  <c r="L28" i="6969"/>
  <c r="K28" i="6969"/>
  <c r="J28" i="6969" s="1"/>
  <c r="S27" i="6969"/>
  <c r="R27" i="6969"/>
  <c r="O27" i="6969"/>
  <c r="M27" i="6969"/>
  <c r="L27" i="6969"/>
  <c r="S26" i="6969"/>
  <c r="R26" i="6969"/>
  <c r="O26" i="6969"/>
  <c r="M26" i="6969"/>
  <c r="L26" i="6969"/>
  <c r="S25" i="6969"/>
  <c r="R25" i="6969"/>
  <c r="O25" i="6969"/>
  <c r="K25" i="6969" s="1"/>
  <c r="J25" i="6969" s="1"/>
  <c r="M25" i="6969"/>
  <c r="L25" i="6969"/>
  <c r="S24" i="6969"/>
  <c r="R24" i="6969"/>
  <c r="O24" i="6969"/>
  <c r="M24" i="6969"/>
  <c r="L24" i="6969"/>
  <c r="K24" i="6969" s="1"/>
  <c r="S23" i="6969"/>
  <c r="R23" i="6969"/>
  <c r="O23" i="6969"/>
  <c r="M23" i="6969"/>
  <c r="L23" i="6969"/>
  <c r="K23" i="6969" s="1"/>
  <c r="S22" i="6969"/>
  <c r="R22" i="6969"/>
  <c r="O22" i="6969"/>
  <c r="M22" i="6969"/>
  <c r="K22" i="6969" s="1"/>
  <c r="J22" i="6969" s="1"/>
  <c r="L22" i="6969"/>
  <c r="S21" i="6969"/>
  <c r="R21" i="6969"/>
  <c r="O21" i="6969"/>
  <c r="M21" i="6969"/>
  <c r="L21" i="6969"/>
  <c r="S20" i="6969"/>
  <c r="R20" i="6969"/>
  <c r="O20" i="6969"/>
  <c r="M20" i="6969"/>
  <c r="K20" i="6969" s="1"/>
  <c r="L20" i="6969"/>
  <c r="S19" i="6969"/>
  <c r="R19" i="6969"/>
  <c r="O19" i="6969"/>
  <c r="M19" i="6969"/>
  <c r="L19" i="6969"/>
  <c r="K19" i="6969" s="1"/>
  <c r="J19" i="6969" s="1"/>
  <c r="S18" i="6969"/>
  <c r="R18" i="6969"/>
  <c r="O18" i="6969"/>
  <c r="M18" i="6969"/>
  <c r="L18" i="6969"/>
  <c r="S17" i="6969"/>
  <c r="R17" i="6969"/>
  <c r="O17" i="6969"/>
  <c r="M17" i="6969"/>
  <c r="L17" i="6969"/>
  <c r="S16" i="6969"/>
  <c r="R16" i="6969"/>
  <c r="O16" i="6969"/>
  <c r="K16" i="6969" s="1"/>
  <c r="M16" i="6969"/>
  <c r="L16" i="6969"/>
  <c r="S15" i="6969"/>
  <c r="R15" i="6969"/>
  <c r="O15" i="6969"/>
  <c r="M15" i="6969"/>
  <c r="L15" i="6969"/>
  <c r="S14" i="6969"/>
  <c r="R14" i="6969"/>
  <c r="O14" i="6969"/>
  <c r="M14" i="6969"/>
  <c r="L14" i="6969"/>
  <c r="S13" i="6969"/>
  <c r="R13" i="6969"/>
  <c r="O13" i="6969"/>
  <c r="M13" i="6969"/>
  <c r="L13" i="6969"/>
  <c r="S12" i="6969"/>
  <c r="R12" i="6969"/>
  <c r="O12" i="6969"/>
  <c r="M12" i="6969"/>
  <c r="L12" i="6969"/>
  <c r="K12" i="6969"/>
  <c r="J12" i="6969" s="1"/>
  <c r="S11" i="6969"/>
  <c r="R11" i="6969"/>
  <c r="O11" i="6969"/>
  <c r="M11" i="6969"/>
  <c r="L11" i="6969"/>
  <c r="S10" i="6969"/>
  <c r="R10" i="6969"/>
  <c r="O10" i="6969"/>
  <c r="M10" i="6969"/>
  <c r="L10" i="6969"/>
  <c r="S9" i="6969"/>
  <c r="R9" i="6969"/>
  <c r="O9" i="6969"/>
  <c r="K9" i="6969" s="1"/>
  <c r="J9" i="6969" s="1"/>
  <c r="M9" i="6969"/>
  <c r="L9" i="6969"/>
  <c r="S8" i="6969"/>
  <c r="R8" i="6969"/>
  <c r="O8" i="6969"/>
  <c r="M8" i="6969"/>
  <c r="L8" i="6969"/>
  <c r="K8" i="6969" s="1"/>
  <c r="J8" i="6969" s="1"/>
  <c r="S7" i="6969"/>
  <c r="R7" i="6969"/>
  <c r="O7" i="6969"/>
  <c r="M7" i="6969"/>
  <c r="L7" i="6969"/>
  <c r="K7" i="6969" s="1"/>
  <c r="J7" i="6969" s="1"/>
  <c r="S6" i="6969"/>
  <c r="R6" i="6969"/>
  <c r="O6" i="6969"/>
  <c r="M6" i="6969"/>
  <c r="K6" i="6969" s="1"/>
  <c r="J6" i="6969" s="1"/>
  <c r="L6" i="6969"/>
  <c r="S5" i="6969"/>
  <c r="P5" i="6969" s="1"/>
  <c r="P6" i="6969" s="1"/>
  <c r="P7" i="6969" s="1"/>
  <c r="P8" i="6969" s="1"/>
  <c r="P9" i="6969" s="1"/>
  <c r="P10" i="6969" s="1"/>
  <c r="P11" i="6969" s="1"/>
  <c r="P12" i="6969" s="1"/>
  <c r="P13" i="6969" s="1"/>
  <c r="P14" i="6969" s="1"/>
  <c r="P15" i="6969" s="1"/>
  <c r="P16" i="6969" s="1"/>
  <c r="P17" i="6969" s="1"/>
  <c r="P18" i="6969" s="1"/>
  <c r="P19" i="6969" s="1"/>
  <c r="P20" i="6969" s="1"/>
  <c r="P21" i="6969" s="1"/>
  <c r="P22" i="6969" s="1"/>
  <c r="P23" i="6969" s="1"/>
  <c r="P24" i="6969" s="1"/>
  <c r="P25" i="6969" s="1"/>
  <c r="P26" i="6969" s="1"/>
  <c r="P27" i="6969" s="1"/>
  <c r="P28" i="6969" s="1"/>
  <c r="P29" i="6969" s="1"/>
  <c r="P30" i="6969" s="1"/>
  <c r="P31" i="6969" s="1"/>
  <c r="P32" i="6969" s="1"/>
  <c r="P33" i="6969" s="1"/>
  <c r="P34" i="6969" s="1"/>
  <c r="P35" i="6969" s="1"/>
  <c r="P36" i="6969" s="1"/>
  <c r="R5" i="6969"/>
  <c r="O5" i="6969"/>
  <c r="M5" i="6969"/>
  <c r="L5" i="6969"/>
  <c r="O4" i="6969"/>
  <c r="M4" i="6969"/>
  <c r="L4" i="6969"/>
  <c r="K4" i="6969" s="1"/>
  <c r="J4" i="6969" s="1"/>
  <c r="B44" i="6850"/>
  <c r="C44" i="6850"/>
  <c r="B47" i="6850"/>
  <c r="C47" i="6850"/>
  <c r="B38" i="6851"/>
  <c r="C38" i="6851"/>
  <c r="B43" i="6851"/>
  <c r="C43" i="6851"/>
  <c r="C656" i="2"/>
  <c r="B656" i="2"/>
  <c r="C514" i="2"/>
  <c r="B514" i="2"/>
  <c r="C463" i="2"/>
  <c r="B463" i="2"/>
  <c r="C462" i="2"/>
  <c r="B462" i="2"/>
  <c r="C275" i="2"/>
  <c r="B275" i="2"/>
  <c r="C255" i="2"/>
  <c r="B255" i="2"/>
  <c r="C254" i="2"/>
  <c r="B254" i="2"/>
  <c r="C218" i="2"/>
  <c r="B218" i="2"/>
  <c r="C194" i="2"/>
  <c r="B194" i="2"/>
  <c r="C157" i="2"/>
  <c r="B157" i="2"/>
  <c r="C655" i="2"/>
  <c r="B655" i="2"/>
  <c r="C551" i="2"/>
  <c r="B551" i="2"/>
  <c r="C527" i="2"/>
  <c r="B527" i="2"/>
  <c r="C400" i="2"/>
  <c r="B400" i="2"/>
  <c r="C399" i="2"/>
  <c r="B399" i="2"/>
  <c r="C236" i="2"/>
  <c r="B236" i="2"/>
  <c r="C235" i="2"/>
  <c r="B235" i="2"/>
  <c r="C249" i="2"/>
  <c r="B249" i="2"/>
  <c r="C213" i="2"/>
  <c r="B213" i="2"/>
  <c r="C197" i="2"/>
  <c r="B197" i="2"/>
  <c r="C186" i="2"/>
  <c r="B186" i="2"/>
  <c r="L7" i="6967"/>
  <c r="M7" i="6967"/>
  <c r="O7" i="6967"/>
  <c r="L5" i="6967"/>
  <c r="M5" i="6967"/>
  <c r="O5" i="6967"/>
  <c r="L6" i="6967"/>
  <c r="M6" i="6967"/>
  <c r="O6" i="6967"/>
  <c r="O4" i="6967"/>
  <c r="M4" i="6967"/>
  <c r="L4" i="6967"/>
  <c r="O7" i="6968"/>
  <c r="P7" i="6968"/>
  <c r="R7" i="6968"/>
  <c r="O8" i="6968"/>
  <c r="P8" i="6968"/>
  <c r="R8" i="6968"/>
  <c r="O9" i="6968"/>
  <c r="P9" i="6968"/>
  <c r="R9" i="6968"/>
  <c r="O10" i="6968"/>
  <c r="P10" i="6968"/>
  <c r="R10" i="6968"/>
  <c r="R6" i="6968"/>
  <c r="P6" i="6968"/>
  <c r="O6" i="6968"/>
  <c r="U20" i="6985" l="1"/>
  <c r="AK16" i="2"/>
  <c r="AK47" i="2"/>
  <c r="AK140" i="2"/>
  <c r="AK40" i="2"/>
  <c r="AK54" i="2"/>
  <c r="AK52" i="2"/>
  <c r="AK9" i="2"/>
  <c r="AK27" i="2"/>
  <c r="AK48" i="2"/>
  <c r="AK161" i="2"/>
  <c r="AK14" i="2"/>
  <c r="AK205" i="2"/>
  <c r="AK139" i="2"/>
  <c r="AK44" i="2"/>
  <c r="AK26" i="2"/>
  <c r="AK70" i="2"/>
  <c r="AK69" i="2"/>
  <c r="AK37" i="2"/>
  <c r="AK22" i="2"/>
  <c r="Q7" i="2"/>
  <c r="N8" i="6970"/>
  <c r="M8" i="6970" s="1"/>
  <c r="N6" i="6970"/>
  <c r="M6" i="6970" s="1"/>
  <c r="N16" i="6970"/>
  <c r="N23" i="6970"/>
  <c r="M23" i="6970" s="1"/>
  <c r="N27" i="6970"/>
  <c r="N31" i="6970"/>
  <c r="M31" i="6970" s="1"/>
  <c r="N33" i="6970"/>
  <c r="N20" i="6970"/>
  <c r="M20" i="6970" s="1"/>
  <c r="N24" i="6970"/>
  <c r="M24" i="6970" s="1"/>
  <c r="N28" i="6970"/>
  <c r="N36" i="6970"/>
  <c r="N12" i="6970"/>
  <c r="M12" i="6970" s="1"/>
  <c r="N19" i="6970"/>
  <c r="M19" i="6970" s="1"/>
  <c r="N21" i="6970"/>
  <c r="N25" i="6970"/>
  <c r="N29" i="6970"/>
  <c r="M29" i="6970" s="1"/>
  <c r="N32" i="6970"/>
  <c r="M32" i="6970" s="1"/>
  <c r="N10" i="6970"/>
  <c r="M10" i="6970" s="1"/>
  <c r="N34" i="6970"/>
  <c r="N7" i="6970"/>
  <c r="M7" i="6970" s="1"/>
  <c r="S7" i="6970"/>
  <c r="S8" i="6970" s="1"/>
  <c r="S9" i="6970" s="1"/>
  <c r="S10" i="6970" s="1"/>
  <c r="S11" i="6970" s="1"/>
  <c r="S12" i="6970" s="1"/>
  <c r="S13" i="6970" s="1"/>
  <c r="S14" i="6970" s="1"/>
  <c r="S15" i="6970" s="1"/>
  <c r="S16" i="6970" s="1"/>
  <c r="S17" i="6970" s="1"/>
  <c r="N9" i="6970"/>
  <c r="M9" i="6970" s="1"/>
  <c r="N11" i="6970"/>
  <c r="M11" i="6970" s="1"/>
  <c r="N13" i="6970"/>
  <c r="M13" i="6970" s="1"/>
  <c r="N15" i="6970"/>
  <c r="M15" i="6970" s="1"/>
  <c r="N17" i="6970"/>
  <c r="M17" i="6970" s="1"/>
  <c r="N18" i="6970"/>
  <c r="M18" i="6970" s="1"/>
  <c r="N22" i="6970"/>
  <c r="M22" i="6970" s="1"/>
  <c r="N26" i="6970"/>
  <c r="M26" i="6970" s="1"/>
  <c r="N30" i="6970"/>
  <c r="P6" i="6967"/>
  <c r="P7" i="6967" s="1"/>
  <c r="K10" i="6969"/>
  <c r="J10" i="6969" s="1"/>
  <c r="K13" i="6969"/>
  <c r="J13" i="6969" s="1"/>
  <c r="K26" i="6969"/>
  <c r="J26" i="6969" s="1"/>
  <c r="K29" i="6969"/>
  <c r="J29" i="6969" s="1"/>
  <c r="K5" i="6969"/>
  <c r="J5" i="6969" s="1"/>
  <c r="K11" i="6969"/>
  <c r="J11" i="6969" s="1"/>
  <c r="K14" i="6969"/>
  <c r="J14" i="6969" s="1"/>
  <c r="K17" i="6969"/>
  <c r="K27" i="6969"/>
  <c r="J27" i="6969" s="1"/>
  <c r="K30" i="6969"/>
  <c r="K33" i="6969"/>
  <c r="K15" i="6969"/>
  <c r="K18" i="6969"/>
  <c r="J18" i="6969" s="1"/>
  <c r="K21" i="6969"/>
  <c r="J21" i="6969" s="1"/>
  <c r="K31" i="6969"/>
  <c r="K34" i="6969"/>
  <c r="N9" i="6968"/>
  <c r="N7" i="6968"/>
  <c r="M7" i="6968" s="1"/>
  <c r="N10" i="6968"/>
  <c r="N8" i="6968"/>
  <c r="M8" i="6968" s="1"/>
  <c r="K6" i="6967"/>
  <c r="J6" i="6967" s="1"/>
  <c r="K5" i="6967"/>
  <c r="J5" i="6967" s="1"/>
  <c r="K7" i="6967"/>
  <c r="J7" i="6967" s="1"/>
  <c r="K4" i="6967"/>
  <c r="J4" i="6967" s="1"/>
  <c r="N6" i="6968"/>
  <c r="M6" i="6968" s="1"/>
  <c r="Q46" i="6851" l="1"/>
  <c r="Q56" i="6850"/>
  <c r="U21" i="6985"/>
  <c r="Q12" i="2"/>
  <c r="Q10" i="2"/>
  <c r="R13" i="6851"/>
  <c r="R10" i="6851"/>
  <c r="R10" i="6850"/>
  <c r="R17" i="6850"/>
  <c r="Q21" i="2"/>
  <c r="Q27" i="2"/>
  <c r="Q4" i="6851"/>
  <c r="Q8" i="6851"/>
  <c r="Q15" i="6851"/>
  <c r="Q16" i="6851"/>
  <c r="Q23" i="6851"/>
  <c r="Q27" i="6851"/>
  <c r="Q20" i="6851"/>
  <c r="Q34" i="6851"/>
  <c r="Q39" i="6851"/>
  <c r="Q50" i="6851"/>
  <c r="Q55" i="6851"/>
  <c r="Q59" i="6851"/>
  <c r="Q69" i="6851"/>
  <c r="Q73" i="6851"/>
  <c r="Q36" i="6851"/>
  <c r="Q81" i="6851"/>
  <c r="Q87" i="6851"/>
  <c r="Q93" i="6851"/>
  <c r="Q41" i="6851"/>
  <c r="Q102" i="6851"/>
  <c r="Q38" i="6851"/>
  <c r="Q3" i="6851"/>
  <c r="Q6" i="6851"/>
  <c r="Q12" i="6851"/>
  <c r="Q18" i="6851"/>
  <c r="Q21" i="6851"/>
  <c r="Q25" i="6851"/>
  <c r="Q28" i="6851"/>
  <c r="Q32" i="6851"/>
  <c r="Q19" i="6851"/>
  <c r="Q48" i="6851"/>
  <c r="Q53" i="6851"/>
  <c r="Q57" i="6851"/>
  <c r="Q63" i="6851"/>
  <c r="Q71" i="6851"/>
  <c r="Q30" i="6851"/>
  <c r="Q77" i="6851"/>
  <c r="Q84" i="6851"/>
  <c r="Q89" i="6851"/>
  <c r="Q98" i="6851"/>
  <c r="Q100" i="6851"/>
  <c r="Q104" i="6851"/>
  <c r="Q7" i="6851"/>
  <c r="Q10" i="6851"/>
  <c r="Q26" i="6851"/>
  <c r="Q33" i="6851"/>
  <c r="Q49" i="6851"/>
  <c r="Q58" i="6851"/>
  <c r="Q72" i="6851"/>
  <c r="Q80" i="6851"/>
  <c r="Q92" i="6851"/>
  <c r="Q101" i="6851"/>
  <c r="Q14" i="6851"/>
  <c r="Q22" i="6851"/>
  <c r="Q29" i="6851"/>
  <c r="Q37" i="6851"/>
  <c r="Q54" i="6851"/>
  <c r="Q68" i="6851"/>
  <c r="Q75" i="6851"/>
  <c r="Q85" i="6851"/>
  <c r="Q40" i="6851"/>
  <c r="Q105" i="6851"/>
  <c r="Q9" i="6851"/>
  <c r="Q31" i="6851"/>
  <c r="Q56" i="6851"/>
  <c r="Q76" i="6851"/>
  <c r="Q66" i="6851"/>
  <c r="Q5" i="6851"/>
  <c r="Q24" i="6851"/>
  <c r="Q45" i="6851"/>
  <c r="Q70" i="6851"/>
  <c r="Q88" i="6851"/>
  <c r="Q43" i="6851"/>
  <c r="Q13" i="6851"/>
  <c r="Q74" i="6851"/>
  <c r="Q4" i="6850"/>
  <c r="Q8" i="6850"/>
  <c r="Q14" i="6850"/>
  <c r="Q15" i="6850"/>
  <c r="Q11" i="6851"/>
  <c r="Q52" i="6851"/>
  <c r="Q96" i="6851"/>
  <c r="Q6" i="6850"/>
  <c r="Q12" i="6850"/>
  <c r="Q9" i="6850"/>
  <c r="Q23" i="6850"/>
  <c r="Q27" i="6850"/>
  <c r="Q20" i="6850"/>
  <c r="Q33" i="6850"/>
  <c r="Q38" i="6850"/>
  <c r="Q45" i="6850"/>
  <c r="Q50" i="6850"/>
  <c r="Q58" i="6850"/>
  <c r="Q63" i="6850"/>
  <c r="Q70" i="6850"/>
  <c r="Q76" i="6850"/>
  <c r="Q81" i="6850"/>
  <c r="Q87" i="6850"/>
  <c r="Q91" i="6850"/>
  <c r="Q96" i="6850"/>
  <c r="Q100" i="6850"/>
  <c r="Q104" i="6850"/>
  <c r="Q17" i="6851"/>
  <c r="Q103" i="6851"/>
  <c r="Q7" i="6850"/>
  <c r="Q10" i="6850"/>
  <c r="Q26" i="6850"/>
  <c r="Q17" i="6850"/>
  <c r="Q34" i="6850"/>
  <c r="Q43" i="6850"/>
  <c r="Q51" i="6850"/>
  <c r="Q60" i="6850"/>
  <c r="Q37" i="6850"/>
  <c r="Q78" i="6850"/>
  <c r="Q84" i="6850"/>
  <c r="Q90" i="6850"/>
  <c r="Q21" i="6850"/>
  <c r="Q102" i="6850"/>
  <c r="Q47" i="6850"/>
  <c r="Q35" i="6851"/>
  <c r="Q11" i="6850"/>
  <c r="Q18" i="6850"/>
  <c r="Q28" i="6850"/>
  <c r="Q31" i="6850"/>
  <c r="Q35" i="6850"/>
  <c r="Q46" i="6850"/>
  <c r="Q52" i="6850"/>
  <c r="Q61" i="6850"/>
  <c r="Q71" i="6850"/>
  <c r="Q79" i="6850"/>
  <c r="Q86" i="6850"/>
  <c r="Q92" i="6850"/>
  <c r="Q22" i="6850"/>
  <c r="Q103" i="6850"/>
  <c r="Q62" i="6851"/>
  <c r="Q13" i="6850"/>
  <c r="Q24" i="6850"/>
  <c r="Q29" i="6850"/>
  <c r="Q32" i="6850"/>
  <c r="Q40" i="6850"/>
  <c r="Q48" i="6850"/>
  <c r="Q53" i="6850"/>
  <c r="Q67" i="6850"/>
  <c r="Q73" i="6850"/>
  <c r="Q80" i="6850"/>
  <c r="Q88" i="6850"/>
  <c r="Q93" i="6850"/>
  <c r="Q62" i="6850"/>
  <c r="Q105" i="6850"/>
  <c r="Q83" i="6851"/>
  <c r="Q5" i="6850"/>
  <c r="Q16" i="6850"/>
  <c r="Q25" i="6850"/>
  <c r="Q30" i="6850"/>
  <c r="Q19" i="6850"/>
  <c r="Q41" i="6850"/>
  <c r="Q49" i="6850"/>
  <c r="Q59" i="6850"/>
  <c r="Q68" i="6850"/>
  <c r="Q42" i="6850"/>
  <c r="Q83" i="6850"/>
  <c r="Q89" i="6850"/>
  <c r="Q94" i="6850"/>
  <c r="Q101" i="6850"/>
  <c r="Q44" i="6850"/>
  <c r="Q3" i="6850"/>
  <c r="Q5" i="2"/>
  <c r="Q15" i="2"/>
  <c r="Q11" i="2"/>
  <c r="Q16" i="2"/>
  <c r="R10" i="2"/>
  <c r="R11" i="2"/>
  <c r="R89" i="2"/>
  <c r="R9" i="2"/>
  <c r="R6" i="2"/>
  <c r="R38" i="2"/>
  <c r="R21" i="2"/>
  <c r="R8" i="2"/>
  <c r="R3" i="2"/>
  <c r="R71" i="2"/>
  <c r="Q3" i="2"/>
  <c r="Q32" i="2"/>
  <c r="BY5" i="6966"/>
  <c r="BY6" i="6966" s="1"/>
  <c r="BY7" i="6966" s="1"/>
  <c r="BY8" i="6966" s="1"/>
  <c r="BY9" i="6966" s="1"/>
  <c r="BY10" i="6966" s="1"/>
  <c r="BY11" i="6966" s="1"/>
  <c r="BY12" i="6966" s="1"/>
  <c r="BY13" i="6966" s="1"/>
  <c r="BY14" i="6966" s="1"/>
  <c r="BY15" i="6966" s="1"/>
  <c r="CB3" i="6966"/>
  <c r="BY3" i="6966" s="1"/>
  <c r="BY4" i="6966" s="1"/>
  <c r="BZ3" i="6966"/>
  <c r="BW2" i="6966"/>
  <c r="BV2" i="6966"/>
  <c r="BU2" i="6966"/>
  <c r="BT2" i="6966"/>
  <c r="BS2" i="6966" s="1"/>
  <c r="BR2" i="6966" s="1"/>
  <c r="BP2" i="6966"/>
  <c r="BO2" i="6966"/>
  <c r="BM2" i="6966"/>
  <c r="BN2" i="6966" s="1"/>
  <c r="BL2" i="6966"/>
  <c r="C654" i="2"/>
  <c r="B654" i="2"/>
  <c r="C653" i="2"/>
  <c r="B653" i="2"/>
  <c r="C550" i="2"/>
  <c r="B550" i="2"/>
  <c r="C411" i="2"/>
  <c r="B411" i="2"/>
  <c r="C409" i="2"/>
  <c r="B409" i="2"/>
  <c r="C373" i="2"/>
  <c r="B373" i="2"/>
  <c r="C334" i="2"/>
  <c r="B334" i="2"/>
  <c r="C298" i="2"/>
  <c r="B298" i="2"/>
  <c r="C268" i="2"/>
  <c r="B268" i="2"/>
  <c r="C267" i="2"/>
  <c r="B267" i="2"/>
  <c r="C257" i="2"/>
  <c r="B257" i="2"/>
  <c r="C222" i="2"/>
  <c r="B222" i="2"/>
  <c r="C204" i="2"/>
  <c r="B204" i="2"/>
  <c r="C203" i="2"/>
  <c r="B203" i="2"/>
  <c r="C193" i="2"/>
  <c r="B193" i="2"/>
  <c r="C107" i="2"/>
  <c r="B107" i="2"/>
  <c r="B26" i="6850"/>
  <c r="C26" i="6850"/>
  <c r="B17" i="6850"/>
  <c r="C17" i="6850"/>
  <c r="B41" i="6850"/>
  <c r="C41" i="6850"/>
  <c r="B46" i="6850"/>
  <c r="C46" i="6850"/>
  <c r="B49" i="6850"/>
  <c r="C49" i="6850"/>
  <c r="B63" i="6850"/>
  <c r="C63" i="6850"/>
  <c r="B73" i="6850"/>
  <c r="C73" i="6850"/>
  <c r="B24" i="6851"/>
  <c r="C24" i="6851"/>
  <c r="B13" i="6851"/>
  <c r="C13" i="6851"/>
  <c r="B39" i="6851"/>
  <c r="C39" i="6851"/>
  <c r="B48" i="6851"/>
  <c r="C48" i="6851"/>
  <c r="B55" i="6851"/>
  <c r="C55" i="6851"/>
  <c r="B63" i="6851"/>
  <c r="C63" i="6851"/>
  <c r="B72" i="6851"/>
  <c r="C72" i="6851"/>
  <c r="U22" i="6985" l="1"/>
  <c r="BP7" i="6966"/>
  <c r="BT7" i="6966"/>
  <c r="BU7" i="6966"/>
  <c r="BV7" i="6966"/>
  <c r="BW7" i="6966"/>
  <c r="BP8" i="6966"/>
  <c r="BZ8" i="6966" s="1"/>
  <c r="BT8" i="6966"/>
  <c r="BU8" i="6966"/>
  <c r="BV8" i="6966"/>
  <c r="BW8" i="6966"/>
  <c r="BP9" i="6966"/>
  <c r="BT9" i="6966"/>
  <c r="BU9" i="6966"/>
  <c r="BV9" i="6966"/>
  <c r="BW9" i="6966"/>
  <c r="BP10" i="6966"/>
  <c r="BZ10" i="6966" s="1"/>
  <c r="BT10" i="6966"/>
  <c r="BU10" i="6966"/>
  <c r="BV10" i="6966"/>
  <c r="BW10" i="6966"/>
  <c r="BP11" i="6966"/>
  <c r="BT11" i="6966"/>
  <c r="BU11" i="6966"/>
  <c r="BV11" i="6966"/>
  <c r="BW11" i="6966"/>
  <c r="BP12" i="6966"/>
  <c r="BT12" i="6966"/>
  <c r="BU12" i="6966"/>
  <c r="BV12" i="6966"/>
  <c r="BW12" i="6966"/>
  <c r="BP13" i="6966"/>
  <c r="BT13" i="6966"/>
  <c r="BU13" i="6966"/>
  <c r="BV13" i="6966"/>
  <c r="BW13" i="6966"/>
  <c r="BZ13" i="6966"/>
  <c r="BP14" i="6966"/>
  <c r="BZ14" i="6966" s="1"/>
  <c r="BT14" i="6966"/>
  <c r="BU14" i="6966"/>
  <c r="BV14" i="6966"/>
  <c r="BW14" i="6966"/>
  <c r="BP15" i="6966"/>
  <c r="BT15" i="6966"/>
  <c r="BU15" i="6966"/>
  <c r="BV15" i="6966"/>
  <c r="BW15" i="6966"/>
  <c r="BW6" i="6966"/>
  <c r="BV6" i="6966"/>
  <c r="BU6" i="6966"/>
  <c r="BT6" i="6966"/>
  <c r="BP6" i="6966"/>
  <c r="BW5" i="6966"/>
  <c r="BV5" i="6966"/>
  <c r="BU5" i="6966"/>
  <c r="BT5" i="6966"/>
  <c r="BP5" i="6966"/>
  <c r="BW4" i="6966"/>
  <c r="BV4" i="6966"/>
  <c r="BU4" i="6966"/>
  <c r="BT4" i="6966"/>
  <c r="BS4" i="6966"/>
  <c r="BR4" i="6966" s="1"/>
  <c r="BP4" i="6966"/>
  <c r="BW3" i="6966"/>
  <c r="BV3" i="6966"/>
  <c r="BU3" i="6966"/>
  <c r="BT3" i="6966"/>
  <c r="BS3" i="6966" s="1"/>
  <c r="BP3" i="6966"/>
  <c r="BZ4" i="6966" s="1"/>
  <c r="BT9" i="6965"/>
  <c r="BU9" i="6965"/>
  <c r="BV9" i="6965"/>
  <c r="BW9" i="6965"/>
  <c r="BT10" i="6965"/>
  <c r="BU10" i="6965"/>
  <c r="BV10" i="6965"/>
  <c r="BW10" i="6965"/>
  <c r="BT11" i="6965"/>
  <c r="BU11" i="6965"/>
  <c r="BV11" i="6965"/>
  <c r="BW11" i="6965"/>
  <c r="BT12" i="6965"/>
  <c r="BU12" i="6965"/>
  <c r="BV12" i="6965"/>
  <c r="BW12" i="6965"/>
  <c r="BT13" i="6965"/>
  <c r="BU13" i="6965"/>
  <c r="BV13" i="6965"/>
  <c r="BW13" i="6965"/>
  <c r="BT14" i="6965"/>
  <c r="BU14" i="6965"/>
  <c r="BV14" i="6965"/>
  <c r="BW14" i="6965"/>
  <c r="BT15" i="6965"/>
  <c r="BU15" i="6965"/>
  <c r="BV15" i="6965"/>
  <c r="BW15" i="6965"/>
  <c r="BT16" i="6965"/>
  <c r="BU16" i="6965"/>
  <c r="BV16" i="6965"/>
  <c r="BW16" i="6965"/>
  <c r="BT17" i="6965"/>
  <c r="BU17" i="6965"/>
  <c r="BV17" i="6965"/>
  <c r="BW17" i="6965"/>
  <c r="BT18" i="6965"/>
  <c r="BU18" i="6965"/>
  <c r="BV18" i="6965"/>
  <c r="BW18" i="6965"/>
  <c r="BT19" i="6965"/>
  <c r="BU19" i="6965"/>
  <c r="BV19" i="6965"/>
  <c r="BW19" i="6965"/>
  <c r="BT20" i="6965"/>
  <c r="BU20" i="6965"/>
  <c r="BV20" i="6965"/>
  <c r="BW20" i="6965"/>
  <c r="BT21" i="6965"/>
  <c r="BU21" i="6965"/>
  <c r="BV21" i="6965"/>
  <c r="BW21" i="6965"/>
  <c r="BT22" i="6965"/>
  <c r="BU22" i="6965"/>
  <c r="BV22" i="6965"/>
  <c r="BW22" i="6965"/>
  <c r="BT23" i="6965"/>
  <c r="BU23" i="6965"/>
  <c r="BV23" i="6965"/>
  <c r="BW23" i="6965"/>
  <c r="BT24" i="6965"/>
  <c r="BU24" i="6965"/>
  <c r="BV24" i="6965"/>
  <c r="BW24" i="6965"/>
  <c r="BT25" i="6965"/>
  <c r="BU25" i="6965"/>
  <c r="BV25" i="6965"/>
  <c r="BW25" i="6965"/>
  <c r="BT26" i="6965"/>
  <c r="BU26" i="6965"/>
  <c r="BV26" i="6965"/>
  <c r="BW26" i="6965"/>
  <c r="BT27" i="6965"/>
  <c r="BU27" i="6965"/>
  <c r="BV27" i="6965"/>
  <c r="BW27" i="6965"/>
  <c r="BT28" i="6965"/>
  <c r="BU28" i="6965"/>
  <c r="BV28" i="6965"/>
  <c r="BW28" i="6965"/>
  <c r="BT29" i="6965"/>
  <c r="BU29" i="6965"/>
  <c r="BV29" i="6965"/>
  <c r="BW29" i="6965"/>
  <c r="BT30" i="6965"/>
  <c r="BU30" i="6965"/>
  <c r="BV30" i="6965"/>
  <c r="BW30" i="6965"/>
  <c r="BT31" i="6965"/>
  <c r="BU31" i="6965"/>
  <c r="BV31" i="6965"/>
  <c r="BW31" i="6965"/>
  <c r="BT32" i="6965"/>
  <c r="BU32" i="6965"/>
  <c r="BV32" i="6965"/>
  <c r="BW32" i="6965"/>
  <c r="BT33" i="6965"/>
  <c r="BU33" i="6965"/>
  <c r="BV33" i="6965"/>
  <c r="BW33" i="6965"/>
  <c r="BT34" i="6965"/>
  <c r="BU34" i="6965"/>
  <c r="BV34" i="6965"/>
  <c r="BW34" i="6965"/>
  <c r="BT35" i="6965"/>
  <c r="BU35" i="6965"/>
  <c r="BV35" i="6965"/>
  <c r="BW35" i="6965"/>
  <c r="BT36" i="6965"/>
  <c r="BU36" i="6965"/>
  <c r="BS36" i="6965" s="1"/>
  <c r="BR36" i="6965" s="1"/>
  <c r="BV36" i="6965"/>
  <c r="BW36" i="6965"/>
  <c r="BT37" i="6965"/>
  <c r="BU37" i="6965"/>
  <c r="BV37" i="6965"/>
  <c r="BW37" i="6965"/>
  <c r="BT38" i="6965"/>
  <c r="BU38" i="6965"/>
  <c r="BV38" i="6965"/>
  <c r="BW38" i="6965"/>
  <c r="BT39" i="6965"/>
  <c r="BU39" i="6965"/>
  <c r="BV39" i="6965"/>
  <c r="BW39" i="6965"/>
  <c r="BT40" i="6965"/>
  <c r="BU40" i="6965"/>
  <c r="BV40" i="6965"/>
  <c r="BW40" i="6965"/>
  <c r="BT41" i="6965"/>
  <c r="BS41" i="6965" s="1"/>
  <c r="BR41" i="6965" s="1"/>
  <c r="BU41" i="6965"/>
  <c r="BV41" i="6965"/>
  <c r="BW41" i="6965"/>
  <c r="BZ41" i="6965"/>
  <c r="BT42" i="6965"/>
  <c r="BU42" i="6965"/>
  <c r="BV42" i="6965"/>
  <c r="BW42" i="6965"/>
  <c r="BT43" i="6965"/>
  <c r="BU43" i="6965"/>
  <c r="BV43" i="6965"/>
  <c r="BW43" i="6965"/>
  <c r="BT44" i="6965"/>
  <c r="BU44" i="6965"/>
  <c r="BV44" i="6965"/>
  <c r="BW44" i="6965"/>
  <c r="BT45" i="6965"/>
  <c r="BU45" i="6965"/>
  <c r="BV45" i="6965"/>
  <c r="BW45" i="6965"/>
  <c r="BT46" i="6965"/>
  <c r="BU46" i="6965"/>
  <c r="BV46" i="6965"/>
  <c r="BW46" i="6965"/>
  <c r="BT47" i="6965"/>
  <c r="BU47" i="6965"/>
  <c r="BV47" i="6965"/>
  <c r="BW47" i="6965"/>
  <c r="BT48" i="6965"/>
  <c r="BU48" i="6965"/>
  <c r="BV48" i="6965"/>
  <c r="BW48" i="6965"/>
  <c r="BT49" i="6965"/>
  <c r="BS49" i="6965" s="1"/>
  <c r="BU49" i="6965"/>
  <c r="BV49" i="6965"/>
  <c r="BW49" i="6965"/>
  <c r="BT50" i="6965"/>
  <c r="BU50" i="6965"/>
  <c r="BV50" i="6965"/>
  <c r="BW50" i="6965"/>
  <c r="BT51" i="6965"/>
  <c r="BU51" i="6965"/>
  <c r="BV51" i="6965"/>
  <c r="BW51" i="6965"/>
  <c r="BT52" i="6965"/>
  <c r="BU52" i="6965"/>
  <c r="BS52" i="6965" s="1"/>
  <c r="BV52" i="6965"/>
  <c r="BW52" i="6965"/>
  <c r="BT53" i="6965"/>
  <c r="BU53" i="6965"/>
  <c r="BV53" i="6965"/>
  <c r="BW53" i="6965"/>
  <c r="BT54" i="6965"/>
  <c r="BU54" i="6965"/>
  <c r="BV54" i="6965"/>
  <c r="BW54" i="6965"/>
  <c r="BT55" i="6965"/>
  <c r="BU55" i="6965"/>
  <c r="BV55" i="6965"/>
  <c r="BW55" i="6965"/>
  <c r="CB55" i="6965"/>
  <c r="BT56" i="6965"/>
  <c r="BU56" i="6965"/>
  <c r="BV56" i="6965"/>
  <c r="BW56" i="6965"/>
  <c r="CB56" i="6965"/>
  <c r="BT57" i="6965"/>
  <c r="BS57" i="6965" s="1"/>
  <c r="BU57" i="6965"/>
  <c r="BV57" i="6965"/>
  <c r="BW57" i="6965"/>
  <c r="CB57" i="6965"/>
  <c r="BZ5" i="6965"/>
  <c r="BP3" i="6965"/>
  <c r="BP4" i="6965"/>
  <c r="BP5" i="6965"/>
  <c r="BP6" i="6965"/>
  <c r="BZ6" i="6965" s="1"/>
  <c r="BP7" i="6965"/>
  <c r="BP8" i="6965"/>
  <c r="BZ9" i="6965" s="1"/>
  <c r="BP9" i="6965"/>
  <c r="BP10" i="6965"/>
  <c r="BP11" i="6965"/>
  <c r="BP12" i="6965"/>
  <c r="BZ13" i="6965" s="1"/>
  <c r="BP13" i="6965"/>
  <c r="BP14" i="6965"/>
  <c r="BP15" i="6965"/>
  <c r="BP16" i="6965"/>
  <c r="BZ17" i="6965" s="1"/>
  <c r="BP17" i="6965"/>
  <c r="BP18" i="6965"/>
  <c r="BP19" i="6965"/>
  <c r="BP20" i="6965"/>
  <c r="BZ21" i="6965" s="1"/>
  <c r="BP21" i="6965"/>
  <c r="BP22" i="6965"/>
  <c r="BP23" i="6965"/>
  <c r="BP24" i="6965"/>
  <c r="BZ25" i="6965" s="1"/>
  <c r="BP25" i="6965"/>
  <c r="BP26" i="6965"/>
  <c r="BP27" i="6965"/>
  <c r="BP28" i="6965"/>
  <c r="BZ29" i="6965" s="1"/>
  <c r="BP29" i="6965"/>
  <c r="BP30" i="6965"/>
  <c r="BP31" i="6965"/>
  <c r="BP32" i="6965"/>
  <c r="BZ33" i="6965" s="1"/>
  <c r="BP33" i="6965"/>
  <c r="BP34" i="6965"/>
  <c r="BP35" i="6965"/>
  <c r="BP36" i="6965"/>
  <c r="BZ37" i="6965" s="1"/>
  <c r="BP37" i="6965"/>
  <c r="BP38" i="6965"/>
  <c r="BZ39" i="6965" s="1"/>
  <c r="BP39" i="6965"/>
  <c r="BP40" i="6965"/>
  <c r="BP41" i="6965"/>
  <c r="BP42" i="6965"/>
  <c r="BP43" i="6965"/>
  <c r="BP44" i="6965"/>
  <c r="BZ45" i="6965" s="1"/>
  <c r="BP45" i="6965"/>
  <c r="BP46" i="6965"/>
  <c r="BP47" i="6965"/>
  <c r="BP48" i="6965"/>
  <c r="BZ49" i="6965" s="1"/>
  <c r="BP49" i="6965"/>
  <c r="BP50" i="6965"/>
  <c r="BP51" i="6965"/>
  <c r="BP52" i="6965"/>
  <c r="BZ53" i="6965" s="1"/>
  <c r="BP53" i="6965"/>
  <c r="BP54" i="6965"/>
  <c r="BP55" i="6965"/>
  <c r="BP56" i="6965"/>
  <c r="BZ57" i="6965" s="1"/>
  <c r="BP57" i="6965"/>
  <c r="BP2" i="6965"/>
  <c r="BZ3" i="6965" s="1"/>
  <c r="BT3" i="6965"/>
  <c r="BU3" i="6965"/>
  <c r="BV3" i="6965"/>
  <c r="BW3" i="6965"/>
  <c r="BT4" i="6965"/>
  <c r="BU4" i="6965"/>
  <c r="BV4" i="6965"/>
  <c r="BW4" i="6965"/>
  <c r="BT5" i="6965"/>
  <c r="BU5" i="6965"/>
  <c r="BV5" i="6965"/>
  <c r="BW5" i="6965"/>
  <c r="BT6" i="6965"/>
  <c r="BU6" i="6965"/>
  <c r="BS6" i="6965" s="1"/>
  <c r="BR6" i="6965" s="1"/>
  <c r="BV6" i="6965"/>
  <c r="BW6" i="6965"/>
  <c r="BT7" i="6965"/>
  <c r="BU7" i="6965"/>
  <c r="BV7" i="6965"/>
  <c r="BW7" i="6965"/>
  <c r="BT8" i="6965"/>
  <c r="BU8" i="6965"/>
  <c r="BV8" i="6965"/>
  <c r="BW8" i="6965"/>
  <c r="BW2" i="6965"/>
  <c r="BV2" i="6965"/>
  <c r="BU2" i="6965"/>
  <c r="BT2" i="6965"/>
  <c r="BO15" i="6966"/>
  <c r="BM15" i="6966" s="1"/>
  <c r="BL15" i="6966"/>
  <c r="BO14" i="6966"/>
  <c r="BM14" i="6966" s="1"/>
  <c r="BL14" i="6966"/>
  <c r="BO13" i="6966"/>
  <c r="BM13" i="6966" s="1"/>
  <c r="BL13" i="6966"/>
  <c r="BO12" i="6966"/>
  <c r="BM12" i="6966" s="1"/>
  <c r="BL12" i="6966"/>
  <c r="BO11" i="6966"/>
  <c r="BM11" i="6966" s="1"/>
  <c r="BL11" i="6966"/>
  <c r="BO10" i="6966"/>
  <c r="BM10" i="6966" s="1"/>
  <c r="BL10" i="6966"/>
  <c r="BO9" i="6966"/>
  <c r="BM9" i="6966" s="1"/>
  <c r="BL9" i="6966"/>
  <c r="BO8" i="6966"/>
  <c r="BM8" i="6966" s="1"/>
  <c r="BL8" i="6966"/>
  <c r="BO7" i="6966"/>
  <c r="BM7" i="6966" s="1"/>
  <c r="BL7" i="6966"/>
  <c r="BN7" i="6966" s="1"/>
  <c r="BO6" i="6966"/>
  <c r="BM6" i="6966" s="1"/>
  <c r="BL6" i="6966"/>
  <c r="BO5" i="6966"/>
  <c r="BM5" i="6966" s="1"/>
  <c r="BL5" i="6966"/>
  <c r="BN5" i="6966" s="1"/>
  <c r="BO4" i="6966"/>
  <c r="BM4" i="6966" s="1"/>
  <c r="BL4" i="6966"/>
  <c r="BO3" i="6966"/>
  <c r="BM3" i="6966" s="1"/>
  <c r="BL3" i="6966"/>
  <c r="BN3" i="6966" s="1"/>
  <c r="BL57" i="6965"/>
  <c r="BL56" i="6965"/>
  <c r="BO55" i="6965"/>
  <c r="BL55" i="6965"/>
  <c r="BO54" i="6965"/>
  <c r="BL54" i="6965"/>
  <c r="BO53" i="6965"/>
  <c r="BM53" i="6965" s="1"/>
  <c r="BL53" i="6965"/>
  <c r="BO52" i="6965"/>
  <c r="BM52" i="6965" s="1"/>
  <c r="BL52" i="6965"/>
  <c r="BN52" i="6965" s="1"/>
  <c r="BO51" i="6965"/>
  <c r="BM51" i="6965" s="1"/>
  <c r="BL51" i="6965"/>
  <c r="BO50" i="6965"/>
  <c r="BM50" i="6965"/>
  <c r="BL50" i="6965"/>
  <c r="BO49" i="6965"/>
  <c r="BM49" i="6965" s="1"/>
  <c r="BL49" i="6965"/>
  <c r="BO48" i="6965"/>
  <c r="BM48" i="6965" s="1"/>
  <c r="BL48" i="6965"/>
  <c r="BO47" i="6965"/>
  <c r="BM47" i="6965" s="1"/>
  <c r="BL47" i="6965"/>
  <c r="BO46" i="6965"/>
  <c r="BM46" i="6965" s="1"/>
  <c r="BL46" i="6965"/>
  <c r="BO45" i="6965"/>
  <c r="BM45" i="6965"/>
  <c r="BL45" i="6965"/>
  <c r="BO44" i="6965"/>
  <c r="BM44" i="6965" s="1"/>
  <c r="BL44" i="6965"/>
  <c r="BO43" i="6965"/>
  <c r="BM43" i="6965" s="1"/>
  <c r="BL43" i="6965"/>
  <c r="BO42" i="6965"/>
  <c r="BM42" i="6965" s="1"/>
  <c r="BL42" i="6965"/>
  <c r="BO41" i="6965"/>
  <c r="BM41" i="6965"/>
  <c r="BL41" i="6965"/>
  <c r="BO40" i="6965"/>
  <c r="BM40" i="6965" s="1"/>
  <c r="BL40" i="6965"/>
  <c r="BO39" i="6965"/>
  <c r="BM39" i="6965" s="1"/>
  <c r="BL39" i="6965"/>
  <c r="BO38" i="6965"/>
  <c r="BM38" i="6965" s="1"/>
  <c r="BL38" i="6965"/>
  <c r="BO37" i="6965"/>
  <c r="BM37" i="6965" s="1"/>
  <c r="BL37" i="6965"/>
  <c r="BO36" i="6965"/>
  <c r="BM36" i="6965" s="1"/>
  <c r="BL36" i="6965"/>
  <c r="BN36" i="6965" s="1"/>
  <c r="BO35" i="6965"/>
  <c r="BM35" i="6965" s="1"/>
  <c r="BL35" i="6965"/>
  <c r="BO34" i="6965"/>
  <c r="BM34" i="6965"/>
  <c r="BL34" i="6965"/>
  <c r="BO33" i="6965"/>
  <c r="BM33" i="6965" s="1"/>
  <c r="BL33" i="6965"/>
  <c r="BO32" i="6965"/>
  <c r="BM32" i="6965" s="1"/>
  <c r="BL32" i="6965"/>
  <c r="BO31" i="6965"/>
  <c r="BM31" i="6965" s="1"/>
  <c r="BL31" i="6965"/>
  <c r="BO30" i="6965"/>
  <c r="BM30" i="6965" s="1"/>
  <c r="BL30" i="6965"/>
  <c r="BO29" i="6965"/>
  <c r="BM29" i="6965"/>
  <c r="BL29" i="6965"/>
  <c r="BO28" i="6965"/>
  <c r="BM28" i="6965" s="1"/>
  <c r="BL28" i="6965"/>
  <c r="BO27" i="6965"/>
  <c r="BM27" i="6965" s="1"/>
  <c r="BL27" i="6965"/>
  <c r="BO26" i="6965"/>
  <c r="BM26" i="6965" s="1"/>
  <c r="BL26" i="6965"/>
  <c r="BO25" i="6965"/>
  <c r="BM25" i="6965"/>
  <c r="BL25" i="6965"/>
  <c r="BO24" i="6965"/>
  <c r="BM24" i="6965" s="1"/>
  <c r="BL24" i="6965"/>
  <c r="BO23" i="6965"/>
  <c r="BM23" i="6965" s="1"/>
  <c r="BL23" i="6965"/>
  <c r="BO22" i="6965"/>
  <c r="BM22" i="6965" s="1"/>
  <c r="BL22" i="6965"/>
  <c r="BO21" i="6965"/>
  <c r="BM21" i="6965" s="1"/>
  <c r="BL21" i="6965"/>
  <c r="BO20" i="6965"/>
  <c r="BM20" i="6965" s="1"/>
  <c r="BL20" i="6965"/>
  <c r="BN20" i="6965" s="1"/>
  <c r="BO19" i="6965"/>
  <c r="BM19" i="6965" s="1"/>
  <c r="BL19" i="6965"/>
  <c r="BO18" i="6965"/>
  <c r="BM18" i="6965"/>
  <c r="BL18" i="6965"/>
  <c r="BO17" i="6965"/>
  <c r="BM17" i="6965" s="1"/>
  <c r="BL17" i="6965"/>
  <c r="BO16" i="6965"/>
  <c r="BM16" i="6965" s="1"/>
  <c r="BL16" i="6965"/>
  <c r="BO15" i="6965"/>
  <c r="BM15" i="6965" s="1"/>
  <c r="BL15" i="6965"/>
  <c r="BO14" i="6965"/>
  <c r="BM14" i="6965" s="1"/>
  <c r="BL14" i="6965"/>
  <c r="BO13" i="6965"/>
  <c r="BM13" i="6965"/>
  <c r="BL13" i="6965"/>
  <c r="BO12" i="6965"/>
  <c r="BM12" i="6965" s="1"/>
  <c r="BL12" i="6965"/>
  <c r="BO11" i="6965"/>
  <c r="BM11" i="6965" s="1"/>
  <c r="BL11" i="6965"/>
  <c r="BO10" i="6965"/>
  <c r="BM10" i="6965" s="1"/>
  <c r="BL10" i="6965"/>
  <c r="BO9" i="6965"/>
  <c r="BM9" i="6965"/>
  <c r="BL9" i="6965"/>
  <c r="BO8" i="6965"/>
  <c r="BM8" i="6965" s="1"/>
  <c r="BL8" i="6965"/>
  <c r="BO7" i="6965"/>
  <c r="BM7" i="6965" s="1"/>
  <c r="BL7" i="6965"/>
  <c r="BO6" i="6965"/>
  <c r="BM6" i="6965" s="1"/>
  <c r="BL6" i="6965"/>
  <c r="BO5" i="6965"/>
  <c r="BM5" i="6965" s="1"/>
  <c r="BL5" i="6965"/>
  <c r="BO4" i="6965"/>
  <c r="BM4" i="6965" s="1"/>
  <c r="BL4" i="6965"/>
  <c r="BN4" i="6965" s="1"/>
  <c r="BO3" i="6965"/>
  <c r="BM3" i="6965" s="1"/>
  <c r="BL3" i="6965"/>
  <c r="BO2" i="6965"/>
  <c r="BM2" i="6965"/>
  <c r="BL2" i="6965"/>
  <c r="U23" i="6985" l="1"/>
  <c r="BN14" i="6966"/>
  <c r="BN9" i="6966"/>
  <c r="BN11" i="6966"/>
  <c r="CB11" i="6966" s="1"/>
  <c r="BZ7" i="6966"/>
  <c r="BZ9" i="6966"/>
  <c r="BZ5" i="6966"/>
  <c r="BZ15" i="6966"/>
  <c r="BZ12" i="6966"/>
  <c r="BN33" i="6965"/>
  <c r="B12" i="6911"/>
  <c r="BN25" i="6965"/>
  <c r="BN28" i="6965"/>
  <c r="CB28" i="6965" s="1"/>
  <c r="BS2" i="6965"/>
  <c r="BR2" i="6965" s="1"/>
  <c r="BS53" i="6965"/>
  <c r="BR53" i="6965" s="1"/>
  <c r="BS48" i="6965"/>
  <c r="BR48" i="6965" s="1"/>
  <c r="BS37" i="6965"/>
  <c r="BS35" i="6965"/>
  <c r="BR35" i="6965" s="1"/>
  <c r="BN17" i="6965"/>
  <c r="BN49" i="6965"/>
  <c r="BS8" i="6965"/>
  <c r="BS7" i="6965"/>
  <c r="BS5" i="6965"/>
  <c r="BR5" i="6965" s="1"/>
  <c r="BS4" i="6965"/>
  <c r="BR4" i="6965" s="1"/>
  <c r="BS3" i="6965"/>
  <c r="BR3" i="6965" s="1"/>
  <c r="BS44" i="6965"/>
  <c r="BR44" i="6965" s="1"/>
  <c r="BN9" i="6965"/>
  <c r="BN12" i="6965"/>
  <c r="BN41" i="6965"/>
  <c r="BN44" i="6965"/>
  <c r="BZ56" i="6965"/>
  <c r="BZ52" i="6965"/>
  <c r="BZ48" i="6965"/>
  <c r="BZ44" i="6965"/>
  <c r="BZ40" i="6965"/>
  <c r="BZ36" i="6965"/>
  <c r="BZ32" i="6965"/>
  <c r="BZ28" i="6965"/>
  <c r="BZ24" i="6965"/>
  <c r="BZ20" i="6965"/>
  <c r="BZ16" i="6965"/>
  <c r="BZ12" i="6965"/>
  <c r="BZ8" i="6965"/>
  <c r="BZ4" i="6965"/>
  <c r="BS40" i="6965"/>
  <c r="BS10" i="6965"/>
  <c r="BR10" i="6965" s="1"/>
  <c r="BZ51" i="6965"/>
  <c r="BZ54" i="6965"/>
  <c r="BZ50" i="6965"/>
  <c r="BZ46" i="6965"/>
  <c r="BZ42" i="6965"/>
  <c r="BZ38" i="6965"/>
  <c r="BZ34" i="6965"/>
  <c r="BZ30" i="6965"/>
  <c r="BZ26" i="6965"/>
  <c r="BZ22" i="6965"/>
  <c r="BZ18" i="6965"/>
  <c r="BZ14" i="6965"/>
  <c r="BZ10" i="6965"/>
  <c r="BS45" i="6965"/>
  <c r="BZ55" i="6965"/>
  <c r="BZ47" i="6965"/>
  <c r="BZ43" i="6965"/>
  <c r="BZ35" i="6965"/>
  <c r="BZ31" i="6965"/>
  <c r="BZ27" i="6965"/>
  <c r="BZ23" i="6965"/>
  <c r="BZ19" i="6965"/>
  <c r="BZ15" i="6965"/>
  <c r="BZ11" i="6965"/>
  <c r="BZ7" i="6965"/>
  <c r="BS55" i="6965"/>
  <c r="BR55" i="6965" s="1"/>
  <c r="BS51" i="6965"/>
  <c r="BS47" i="6965"/>
  <c r="BS43" i="6965"/>
  <c r="BN5" i="6965"/>
  <c r="CB5" i="6965" s="1"/>
  <c r="BN8" i="6965"/>
  <c r="BN13" i="6965"/>
  <c r="CB13" i="6965" s="1"/>
  <c r="BN16" i="6965"/>
  <c r="BN21" i="6965"/>
  <c r="CB21" i="6965" s="1"/>
  <c r="BN24" i="6965"/>
  <c r="CB25" i="6965" s="1"/>
  <c r="BN29" i="6965"/>
  <c r="CB29" i="6965" s="1"/>
  <c r="BN32" i="6965"/>
  <c r="BN37" i="6965"/>
  <c r="CB37" i="6965" s="1"/>
  <c r="BN40" i="6965"/>
  <c r="BN45" i="6965"/>
  <c r="CB45" i="6965" s="1"/>
  <c r="BN48" i="6965"/>
  <c r="BN53" i="6965"/>
  <c r="BS39" i="6965"/>
  <c r="BS33" i="6965"/>
  <c r="BS17" i="6965"/>
  <c r="BR17" i="6965" s="1"/>
  <c r="BS13" i="6965"/>
  <c r="BR13" i="6965" s="1"/>
  <c r="BN3" i="6965"/>
  <c r="BN7" i="6965"/>
  <c r="CB7" i="6965" s="1"/>
  <c r="BN11" i="6965"/>
  <c r="BN15" i="6965"/>
  <c r="BN19" i="6965"/>
  <c r="BN23" i="6965"/>
  <c r="CB23" i="6965" s="1"/>
  <c r="BN27" i="6965"/>
  <c r="BN31" i="6965"/>
  <c r="BN35" i="6965"/>
  <c r="CB36" i="6965" s="1"/>
  <c r="BN39" i="6965"/>
  <c r="CB39" i="6965" s="1"/>
  <c r="BN43" i="6965"/>
  <c r="BN47" i="6965"/>
  <c r="BN51" i="6965"/>
  <c r="BS56" i="6965"/>
  <c r="BS54" i="6965"/>
  <c r="BS50" i="6965"/>
  <c r="BS46" i="6965"/>
  <c r="BS42" i="6965"/>
  <c r="BS38" i="6965"/>
  <c r="BR38" i="6965" s="1"/>
  <c r="BS32" i="6965"/>
  <c r="BR32" i="6965" s="1"/>
  <c r="BS31" i="6965"/>
  <c r="BR31" i="6965" s="1"/>
  <c r="BS28" i="6965"/>
  <c r="BS27" i="6965"/>
  <c r="BS24" i="6965"/>
  <c r="BR24" i="6965" s="1"/>
  <c r="BS23" i="6965"/>
  <c r="BS20" i="6965"/>
  <c r="BS19" i="6965"/>
  <c r="BR19" i="6965" s="1"/>
  <c r="BS16" i="6965"/>
  <c r="BS15" i="6965"/>
  <c r="BR15" i="6965" s="1"/>
  <c r="BS12" i="6965"/>
  <c r="BR12" i="6965" s="1"/>
  <c r="BS11" i="6965"/>
  <c r="BR11" i="6965" s="1"/>
  <c r="BS29" i="6965"/>
  <c r="BS25" i="6965"/>
  <c r="BR25" i="6965" s="1"/>
  <c r="BS21" i="6965"/>
  <c r="BR21" i="6965" s="1"/>
  <c r="BN2" i="6965"/>
  <c r="BN6" i="6965"/>
  <c r="CB6" i="6965" s="1"/>
  <c r="BN10" i="6965"/>
  <c r="CB10" i="6965" s="1"/>
  <c r="BN14" i="6965"/>
  <c r="CB14" i="6965" s="1"/>
  <c r="BN18" i="6965"/>
  <c r="BN22" i="6965"/>
  <c r="CB22" i="6965" s="1"/>
  <c r="BN26" i="6965"/>
  <c r="CB26" i="6965" s="1"/>
  <c r="BN30" i="6965"/>
  <c r="CB30" i="6965" s="1"/>
  <c r="BN34" i="6965"/>
  <c r="CB34" i="6965" s="1"/>
  <c r="BN38" i="6965"/>
  <c r="CB38" i="6965" s="1"/>
  <c r="BN42" i="6965"/>
  <c r="BN46" i="6965"/>
  <c r="CB46" i="6965" s="1"/>
  <c r="BN50" i="6965"/>
  <c r="BS34" i="6965"/>
  <c r="BS30" i="6965"/>
  <c r="BS26" i="6965"/>
  <c r="BS22" i="6965"/>
  <c r="BR22" i="6965" s="1"/>
  <c r="BS18" i="6965"/>
  <c r="BR18" i="6965" s="1"/>
  <c r="BS14" i="6965"/>
  <c r="BR14" i="6965" s="1"/>
  <c r="BS9" i="6965"/>
  <c r="BR9" i="6965" s="1"/>
  <c r="BN13" i="6966"/>
  <c r="BN15" i="6966"/>
  <c r="CB15" i="6966" s="1"/>
  <c r="BS6" i="6966"/>
  <c r="BR6" i="6966" s="1"/>
  <c r="BS14" i="6966"/>
  <c r="BS13" i="6966"/>
  <c r="BZ11" i="6966"/>
  <c r="BN4" i="6966"/>
  <c r="CB4" i="6966" s="1"/>
  <c r="BX4" i="6966" s="1"/>
  <c r="BN6" i="6966"/>
  <c r="CB6" i="6966" s="1"/>
  <c r="BN8" i="6966"/>
  <c r="CB8" i="6966" s="1"/>
  <c r="BN10" i="6966"/>
  <c r="CB10" i="6966" s="1"/>
  <c r="BN12" i="6966"/>
  <c r="BZ6" i="6966"/>
  <c r="BS5" i="6966"/>
  <c r="BR5" i="6966" s="1"/>
  <c r="BS10" i="6966"/>
  <c r="BS9" i="6966"/>
  <c r="BS15" i="6966"/>
  <c r="BR15" i="6966" s="1"/>
  <c r="BS11" i="6966"/>
  <c r="BS7" i="6966"/>
  <c r="BS12" i="6966"/>
  <c r="BS8" i="6966"/>
  <c r="U24" i="6985" l="1"/>
  <c r="CB12" i="6966"/>
  <c r="CB42" i="6965"/>
  <c r="CB50" i="6965"/>
  <c r="CB18" i="6965"/>
  <c r="CB49" i="6965"/>
  <c r="CB17" i="6965"/>
  <c r="P3" i="2"/>
  <c r="CB51" i="6965"/>
  <c r="CB35" i="6965"/>
  <c r="CB19" i="6965"/>
  <c r="CB3" i="6965"/>
  <c r="BX3" i="6965" s="1"/>
  <c r="P8" i="2" s="1"/>
  <c r="CB4" i="6965"/>
  <c r="CB40" i="6965"/>
  <c r="CB24" i="6965"/>
  <c r="CB8" i="6965"/>
  <c r="CB9" i="6965"/>
  <c r="CB52" i="6965"/>
  <c r="CB47" i="6965"/>
  <c r="CB31" i="6965"/>
  <c r="CB15" i="6965"/>
  <c r="CB53" i="6965"/>
  <c r="CB54" i="6965"/>
  <c r="CB20" i="6965"/>
  <c r="CB43" i="6965"/>
  <c r="CB27" i="6965"/>
  <c r="CB11" i="6965"/>
  <c r="CB48" i="6965"/>
  <c r="CB32" i="6965"/>
  <c r="CB16" i="6965"/>
  <c r="CB41" i="6965"/>
  <c r="CB12" i="6965"/>
  <c r="CB44" i="6965"/>
  <c r="CB33" i="6965"/>
  <c r="CB9" i="6966"/>
  <c r="CB13" i="6966"/>
  <c r="CB7" i="6966"/>
  <c r="CB14" i="6966"/>
  <c r="CB5" i="6966"/>
  <c r="BX5" i="6966" s="1"/>
  <c r="BX6" i="6966" s="1"/>
  <c r="S4" i="6964"/>
  <c r="T4" i="6964"/>
  <c r="Q5" i="6964" s="1"/>
  <c r="Q6" i="6964" s="1"/>
  <c r="Q7" i="6964" s="1"/>
  <c r="Q8" i="6964" s="1"/>
  <c r="Q9" i="6964" s="1"/>
  <c r="Q10" i="6964" s="1"/>
  <c r="S5" i="6964"/>
  <c r="T5" i="6964"/>
  <c r="S6" i="6964"/>
  <c r="T6" i="6964"/>
  <c r="S7" i="6964"/>
  <c r="T7" i="6964"/>
  <c r="S8" i="6964"/>
  <c r="T8" i="6964"/>
  <c r="S9" i="6964"/>
  <c r="T9" i="6964"/>
  <c r="S10" i="6964"/>
  <c r="T10" i="6964"/>
  <c r="S17" i="6963"/>
  <c r="T17" i="6963"/>
  <c r="Q17" i="6963" s="1"/>
  <c r="Q18" i="6963" s="1"/>
  <c r="Q19" i="6963" s="1"/>
  <c r="Q20" i="6963" s="1"/>
  <c r="Q21" i="6963" s="1"/>
  <c r="Q22" i="6963" s="1"/>
  <c r="Q23" i="6963" s="1"/>
  <c r="Q24" i="6963" s="1"/>
  <c r="Q25" i="6963" s="1"/>
  <c r="Q26" i="6963" s="1"/>
  <c r="Q27" i="6963" s="1"/>
  <c r="Q28" i="6963" s="1"/>
  <c r="Q29" i="6963" s="1"/>
  <c r="Q30" i="6963" s="1"/>
  <c r="Q31" i="6963" s="1"/>
  <c r="Q32" i="6963" s="1"/>
  <c r="Q33" i="6963" s="1"/>
  <c r="S18" i="6963"/>
  <c r="T18" i="6963"/>
  <c r="S19" i="6963"/>
  <c r="T19" i="6963"/>
  <c r="S20" i="6963"/>
  <c r="T20" i="6963"/>
  <c r="S21" i="6963"/>
  <c r="T21" i="6963"/>
  <c r="S22" i="6963"/>
  <c r="T22" i="6963"/>
  <c r="S23" i="6963"/>
  <c r="T23" i="6963"/>
  <c r="S24" i="6963"/>
  <c r="T24" i="6963"/>
  <c r="S25" i="6963"/>
  <c r="T25" i="6963"/>
  <c r="S26" i="6963"/>
  <c r="T26" i="6963"/>
  <c r="S27" i="6963"/>
  <c r="T27" i="6963"/>
  <c r="S28" i="6963"/>
  <c r="T28" i="6963"/>
  <c r="S29" i="6963"/>
  <c r="T29" i="6963"/>
  <c r="S30" i="6963"/>
  <c r="T30" i="6963"/>
  <c r="S31" i="6963"/>
  <c r="T31" i="6963"/>
  <c r="S32" i="6963"/>
  <c r="T32" i="6963"/>
  <c r="S33" i="6963"/>
  <c r="T33" i="6963"/>
  <c r="B159" i="2"/>
  <c r="C159" i="2"/>
  <c r="B182" i="2"/>
  <c r="C182" i="2"/>
  <c r="B277" i="2"/>
  <c r="C277" i="2"/>
  <c r="B502" i="2"/>
  <c r="C502" i="2"/>
  <c r="B503" i="2"/>
  <c r="C503" i="2"/>
  <c r="B561" i="2"/>
  <c r="C561" i="2"/>
  <c r="C22" i="6850"/>
  <c r="B22" i="6850"/>
  <c r="C21" i="6850"/>
  <c r="B21" i="6850"/>
  <c r="C31" i="6850"/>
  <c r="B31" i="6850"/>
  <c r="C13" i="6850"/>
  <c r="B13" i="6850"/>
  <c r="C41" i="6851"/>
  <c r="B41" i="6851"/>
  <c r="C40" i="6851"/>
  <c r="B40" i="6851"/>
  <c r="C31" i="6851"/>
  <c r="B31" i="6851"/>
  <c r="C15" i="6851"/>
  <c r="B15" i="6851"/>
  <c r="P10" i="6964"/>
  <c r="O10" i="6964"/>
  <c r="N10" i="6964"/>
  <c r="M10" i="6964"/>
  <c r="P9" i="6964"/>
  <c r="O9" i="6964"/>
  <c r="N9" i="6964"/>
  <c r="M9" i="6964"/>
  <c r="P8" i="6964"/>
  <c r="O8" i="6964"/>
  <c r="N8" i="6964"/>
  <c r="M8" i="6964"/>
  <c r="P7" i="6964"/>
  <c r="O7" i="6964"/>
  <c r="N7" i="6964"/>
  <c r="M7" i="6964"/>
  <c r="L7" i="6964" s="1"/>
  <c r="P6" i="6964"/>
  <c r="O6" i="6964"/>
  <c r="N6" i="6964"/>
  <c r="M6" i="6964"/>
  <c r="L6" i="6964" s="1"/>
  <c r="K6" i="6964" s="1"/>
  <c r="P5" i="6964"/>
  <c r="O5" i="6964"/>
  <c r="N5" i="6964"/>
  <c r="M5" i="6964"/>
  <c r="P4" i="6964"/>
  <c r="O4" i="6964"/>
  <c r="N4" i="6964"/>
  <c r="M4" i="6964"/>
  <c r="P3" i="6964"/>
  <c r="O3" i="6964"/>
  <c r="N3" i="6964"/>
  <c r="L3" i="6964" s="1"/>
  <c r="K3" i="6964" s="1"/>
  <c r="M3" i="6964"/>
  <c r="B10" i="6911"/>
  <c r="M8" i="6963"/>
  <c r="N8" i="6963"/>
  <c r="O8" i="6963"/>
  <c r="P8" i="6963"/>
  <c r="S8" i="6963"/>
  <c r="T8" i="6963"/>
  <c r="M9" i="6963"/>
  <c r="N9" i="6963"/>
  <c r="O9" i="6963"/>
  <c r="P9" i="6963"/>
  <c r="S9" i="6963"/>
  <c r="T9" i="6963"/>
  <c r="M10" i="6963"/>
  <c r="N10" i="6963"/>
  <c r="O10" i="6963"/>
  <c r="P10" i="6963"/>
  <c r="S10" i="6963"/>
  <c r="T10" i="6963"/>
  <c r="M11" i="6963"/>
  <c r="N11" i="6963"/>
  <c r="O11" i="6963"/>
  <c r="P11" i="6963"/>
  <c r="S11" i="6963"/>
  <c r="T11" i="6963"/>
  <c r="M12" i="6963"/>
  <c r="N12" i="6963"/>
  <c r="O12" i="6963"/>
  <c r="P12" i="6963"/>
  <c r="S12" i="6963"/>
  <c r="T12" i="6963"/>
  <c r="M13" i="6963"/>
  <c r="N13" i="6963"/>
  <c r="O13" i="6963"/>
  <c r="P13" i="6963"/>
  <c r="S13" i="6963"/>
  <c r="T13" i="6963"/>
  <c r="M14" i="6963"/>
  <c r="N14" i="6963"/>
  <c r="O14" i="6963"/>
  <c r="P14" i="6963"/>
  <c r="S14" i="6963"/>
  <c r="T14" i="6963"/>
  <c r="M15" i="6963"/>
  <c r="N15" i="6963"/>
  <c r="O15" i="6963"/>
  <c r="P15" i="6963"/>
  <c r="S15" i="6963"/>
  <c r="T15" i="6963"/>
  <c r="M16" i="6963"/>
  <c r="N16" i="6963"/>
  <c r="O16" i="6963"/>
  <c r="P16" i="6963"/>
  <c r="S16" i="6963"/>
  <c r="T16" i="6963"/>
  <c r="M17" i="6963"/>
  <c r="N17" i="6963"/>
  <c r="O17" i="6963"/>
  <c r="P17" i="6963"/>
  <c r="M18" i="6963"/>
  <c r="N18" i="6963"/>
  <c r="O18" i="6963"/>
  <c r="P18" i="6963"/>
  <c r="M19" i="6963"/>
  <c r="N19" i="6963"/>
  <c r="O19" i="6963"/>
  <c r="P19" i="6963"/>
  <c r="M20" i="6963"/>
  <c r="N20" i="6963"/>
  <c r="O20" i="6963"/>
  <c r="P20" i="6963"/>
  <c r="M21" i="6963"/>
  <c r="N21" i="6963"/>
  <c r="O21" i="6963"/>
  <c r="P21" i="6963"/>
  <c r="M22" i="6963"/>
  <c r="N22" i="6963"/>
  <c r="O22" i="6963"/>
  <c r="P22" i="6963"/>
  <c r="M23" i="6963"/>
  <c r="N23" i="6963"/>
  <c r="O23" i="6963"/>
  <c r="P23" i="6963"/>
  <c r="M24" i="6963"/>
  <c r="N24" i="6963"/>
  <c r="O24" i="6963"/>
  <c r="P24" i="6963"/>
  <c r="M25" i="6963"/>
  <c r="N25" i="6963"/>
  <c r="O25" i="6963"/>
  <c r="P25" i="6963"/>
  <c r="M26" i="6963"/>
  <c r="N26" i="6963"/>
  <c r="O26" i="6963"/>
  <c r="P26" i="6963"/>
  <c r="M27" i="6963"/>
  <c r="N27" i="6963"/>
  <c r="O27" i="6963"/>
  <c r="P27" i="6963"/>
  <c r="M28" i="6963"/>
  <c r="N28" i="6963"/>
  <c r="O28" i="6963"/>
  <c r="P28" i="6963"/>
  <c r="M29" i="6963"/>
  <c r="N29" i="6963"/>
  <c r="O29" i="6963"/>
  <c r="P29" i="6963"/>
  <c r="M30" i="6963"/>
  <c r="N30" i="6963"/>
  <c r="O30" i="6963"/>
  <c r="P30" i="6963"/>
  <c r="M31" i="6963"/>
  <c r="N31" i="6963"/>
  <c r="O31" i="6963"/>
  <c r="P31" i="6963"/>
  <c r="M32" i="6963"/>
  <c r="N32" i="6963"/>
  <c r="O32" i="6963"/>
  <c r="P32" i="6963"/>
  <c r="M33" i="6963"/>
  <c r="N33" i="6963"/>
  <c r="O33" i="6963"/>
  <c r="P33" i="6963"/>
  <c r="M4" i="6963"/>
  <c r="N4" i="6963"/>
  <c r="O4" i="6963"/>
  <c r="P4" i="6963"/>
  <c r="M5" i="6963"/>
  <c r="N5" i="6963"/>
  <c r="O5" i="6963"/>
  <c r="P5" i="6963"/>
  <c r="M6" i="6963"/>
  <c r="N6" i="6963"/>
  <c r="O6" i="6963"/>
  <c r="P6" i="6963"/>
  <c r="M7" i="6963"/>
  <c r="N7" i="6963"/>
  <c r="O7" i="6963"/>
  <c r="P7" i="6963"/>
  <c r="S5" i="6963"/>
  <c r="T5" i="6963"/>
  <c r="S6" i="6963"/>
  <c r="T6" i="6963"/>
  <c r="S7" i="6963"/>
  <c r="T7" i="6963"/>
  <c r="T4" i="6963"/>
  <c r="S4" i="6963"/>
  <c r="P3" i="6963"/>
  <c r="O3" i="6963"/>
  <c r="N3" i="6963"/>
  <c r="M3" i="6963"/>
  <c r="U25" i="6985" l="1"/>
  <c r="BX4" i="6965"/>
  <c r="BX7" i="6966"/>
  <c r="BX8" i="6966" s="1"/>
  <c r="BX9" i="6966" s="1"/>
  <c r="BX10" i="6966" s="1"/>
  <c r="BX11" i="6966" s="1"/>
  <c r="BX12" i="6966" s="1"/>
  <c r="BX13" i="6966" s="1"/>
  <c r="BX14" i="6966" s="1"/>
  <c r="BX15" i="6966" s="1"/>
  <c r="R4" i="6964"/>
  <c r="R5" i="6964" s="1"/>
  <c r="R6" i="6964" s="1"/>
  <c r="R7" i="6964" s="1"/>
  <c r="R8" i="6964" s="1"/>
  <c r="R9" i="6964" s="1"/>
  <c r="R10" i="6964" s="1"/>
  <c r="L9" i="6964"/>
  <c r="L4" i="6964"/>
  <c r="L5" i="6964"/>
  <c r="K5" i="6964" s="1"/>
  <c r="L8" i="6964"/>
  <c r="K8" i="6964" s="1"/>
  <c r="L10" i="6964"/>
  <c r="L6" i="6963"/>
  <c r="K6" i="6963" s="1"/>
  <c r="Q4" i="6963"/>
  <c r="Q5" i="6963" s="1"/>
  <c r="Q6" i="6963" s="1"/>
  <c r="Q7" i="6963" s="1"/>
  <c r="Q8" i="6963" s="1"/>
  <c r="Q9" i="6963" s="1"/>
  <c r="Q10" i="6963" s="1"/>
  <c r="Q11" i="6963" s="1"/>
  <c r="Q12" i="6963" s="1"/>
  <c r="Q13" i="6963" s="1"/>
  <c r="Q14" i="6963" s="1"/>
  <c r="Q15" i="6963" s="1"/>
  <c r="Q16" i="6963" s="1"/>
  <c r="L13" i="6963"/>
  <c r="K13" i="6963" s="1"/>
  <c r="L10" i="6963"/>
  <c r="K10" i="6963" s="1"/>
  <c r="L20" i="6963"/>
  <c r="L33" i="6963"/>
  <c r="L9" i="6963"/>
  <c r="K9" i="6963" s="1"/>
  <c r="L7" i="6963"/>
  <c r="K7" i="6963" s="1"/>
  <c r="L30" i="6963"/>
  <c r="L29" i="6963"/>
  <c r="K29" i="6963" s="1"/>
  <c r="L26" i="6963"/>
  <c r="K26" i="6963" s="1"/>
  <c r="L25" i="6963"/>
  <c r="K25" i="6963" s="1"/>
  <c r="L23" i="6963"/>
  <c r="K23" i="6963" s="1"/>
  <c r="L22" i="6963"/>
  <c r="K22" i="6963" s="1"/>
  <c r="L19" i="6963"/>
  <c r="K19" i="6963" s="1"/>
  <c r="L16" i="6963"/>
  <c r="K16" i="6963" s="1"/>
  <c r="L12" i="6963"/>
  <c r="K12" i="6963" s="1"/>
  <c r="L31" i="6963"/>
  <c r="L27" i="6963"/>
  <c r="L5" i="6963"/>
  <c r="K5" i="6963" s="1"/>
  <c r="L4" i="6963"/>
  <c r="K4" i="6963" s="1"/>
  <c r="L32" i="6963"/>
  <c r="L28" i="6963"/>
  <c r="L24" i="6963"/>
  <c r="L21" i="6963"/>
  <c r="K21" i="6963" s="1"/>
  <c r="L18" i="6963"/>
  <c r="L17" i="6963"/>
  <c r="L15" i="6963"/>
  <c r="K15" i="6963" s="1"/>
  <c r="L14" i="6963"/>
  <c r="K14" i="6963" s="1"/>
  <c r="L11" i="6963"/>
  <c r="L8" i="6963"/>
  <c r="K8" i="6963" s="1"/>
  <c r="L3" i="6963"/>
  <c r="K3" i="6963" s="1"/>
  <c r="C68" i="6851"/>
  <c r="B68" i="6851"/>
  <c r="C26" i="6851"/>
  <c r="B26" i="6851"/>
  <c r="C50" i="6851"/>
  <c r="B50" i="6851"/>
  <c r="C76" i="6850"/>
  <c r="B76" i="6850"/>
  <c r="C28" i="6850"/>
  <c r="B28" i="6850"/>
  <c r="C53" i="6850"/>
  <c r="B53" i="6850"/>
  <c r="C104" i="2"/>
  <c r="B104" i="2"/>
  <c r="C471" i="2"/>
  <c r="B471" i="2"/>
  <c r="C447" i="2"/>
  <c r="B447" i="2"/>
  <c r="C418" i="2"/>
  <c r="B418" i="2"/>
  <c r="C417" i="2"/>
  <c r="B417" i="2"/>
  <c r="C394" i="2"/>
  <c r="B394" i="2"/>
  <c r="C389" i="2"/>
  <c r="B389" i="2"/>
  <c r="C368" i="2"/>
  <c r="B368" i="2"/>
  <c r="C344" i="2"/>
  <c r="B344" i="2"/>
  <c r="C191" i="2"/>
  <c r="B191" i="2"/>
  <c r="C316" i="2"/>
  <c r="B316" i="2"/>
  <c r="C315" i="2"/>
  <c r="B315" i="2"/>
  <c r="C112" i="2"/>
  <c r="B112" i="2"/>
  <c r="C100" i="2"/>
  <c r="B100" i="2"/>
  <c r="C225" i="2"/>
  <c r="B225" i="2"/>
  <c r="C224" i="2"/>
  <c r="B224" i="2"/>
  <c r="C652" i="2"/>
  <c r="B652" i="2"/>
  <c r="T5" i="6960"/>
  <c r="T6" i="6960" s="1"/>
  <c r="T4" i="6960"/>
  <c r="U4" i="6960"/>
  <c r="V4" i="6960"/>
  <c r="U5" i="6960"/>
  <c r="V5" i="6960"/>
  <c r="U6" i="6960"/>
  <c r="V6" i="6960"/>
  <c r="U8" i="6962"/>
  <c r="V8" i="6962"/>
  <c r="U9" i="6962"/>
  <c r="V9" i="6962"/>
  <c r="U10" i="6962"/>
  <c r="V10" i="6962"/>
  <c r="U11" i="6962"/>
  <c r="V11" i="6962"/>
  <c r="U12" i="6962"/>
  <c r="V12" i="6962"/>
  <c r="U13" i="6962"/>
  <c r="V13" i="6962"/>
  <c r="U14" i="6962"/>
  <c r="V14" i="6962"/>
  <c r="U15" i="6962"/>
  <c r="V15" i="6962"/>
  <c r="U16" i="6962"/>
  <c r="V16" i="6962"/>
  <c r="U17" i="6962"/>
  <c r="V17" i="6962"/>
  <c r="U18" i="6962"/>
  <c r="V18" i="6962"/>
  <c r="U19" i="6962"/>
  <c r="V19" i="6962"/>
  <c r="U20" i="6962"/>
  <c r="V20" i="6962"/>
  <c r="Q20" i="6962"/>
  <c r="P20" i="6962"/>
  <c r="O20" i="6962"/>
  <c r="L20" i="6962"/>
  <c r="R20" i="6962" s="1"/>
  <c r="R19" i="6962"/>
  <c r="Q19" i="6962"/>
  <c r="P19" i="6962"/>
  <c r="O19" i="6962"/>
  <c r="R18" i="6962"/>
  <c r="Q18" i="6962"/>
  <c r="P18" i="6962"/>
  <c r="O18" i="6962"/>
  <c r="R17" i="6962"/>
  <c r="Q17" i="6962"/>
  <c r="P17" i="6962"/>
  <c r="O17" i="6962"/>
  <c r="R16" i="6962"/>
  <c r="Q16" i="6962"/>
  <c r="P16" i="6962"/>
  <c r="O16" i="6962"/>
  <c r="R15" i="6962"/>
  <c r="Q15" i="6962"/>
  <c r="P15" i="6962"/>
  <c r="O15" i="6962"/>
  <c r="Q14" i="6962"/>
  <c r="P14" i="6962"/>
  <c r="O14" i="6962"/>
  <c r="L14" i="6962"/>
  <c r="R14" i="6962" s="1"/>
  <c r="R13" i="6962"/>
  <c r="Q13" i="6962"/>
  <c r="P13" i="6962"/>
  <c r="O13" i="6962"/>
  <c r="R12" i="6962"/>
  <c r="Q12" i="6962"/>
  <c r="P12" i="6962"/>
  <c r="O12" i="6962"/>
  <c r="N12" i="6962" s="1"/>
  <c r="R11" i="6962"/>
  <c r="Q11" i="6962"/>
  <c r="P11" i="6962"/>
  <c r="O11" i="6962"/>
  <c r="R10" i="6962"/>
  <c r="Q10" i="6962"/>
  <c r="P10" i="6962"/>
  <c r="O10" i="6962"/>
  <c r="N10" i="6962" s="1"/>
  <c r="R9" i="6962"/>
  <c r="Q9" i="6962"/>
  <c r="P9" i="6962"/>
  <c r="O9" i="6962"/>
  <c r="N9" i="6962" s="1"/>
  <c r="Q8" i="6962"/>
  <c r="P8" i="6962"/>
  <c r="O8" i="6962"/>
  <c r="L8" i="6962"/>
  <c r="R8" i="6962" s="1"/>
  <c r="V7" i="6962"/>
  <c r="U7" i="6962"/>
  <c r="Q7" i="6962"/>
  <c r="P7" i="6962"/>
  <c r="O7" i="6962"/>
  <c r="L7" i="6962"/>
  <c r="R7" i="6962" s="1"/>
  <c r="V6" i="6962"/>
  <c r="U6" i="6962"/>
  <c r="R6" i="6962"/>
  <c r="Q6" i="6962"/>
  <c r="P6" i="6962"/>
  <c r="O6" i="6962"/>
  <c r="V5" i="6962"/>
  <c r="U5" i="6962"/>
  <c r="Q5" i="6962"/>
  <c r="P5" i="6962"/>
  <c r="O5" i="6962"/>
  <c r="L5" i="6962"/>
  <c r="R5" i="6962" s="1"/>
  <c r="V4" i="6962"/>
  <c r="U4" i="6962"/>
  <c r="R4" i="6962"/>
  <c r="Q4" i="6962"/>
  <c r="P4" i="6962"/>
  <c r="O4" i="6962"/>
  <c r="N4" i="6962" s="1"/>
  <c r="R3" i="6962"/>
  <c r="Q3" i="6962"/>
  <c r="P3" i="6962"/>
  <c r="O3" i="6962"/>
  <c r="V4" i="6961"/>
  <c r="T4" i="6961" s="1"/>
  <c r="U4" i="6961"/>
  <c r="S14" i="6959"/>
  <c r="S15" i="6959" s="1"/>
  <c r="U14" i="6959"/>
  <c r="V14" i="6959"/>
  <c r="Q4" i="6961"/>
  <c r="P4" i="6961"/>
  <c r="O4" i="6961"/>
  <c r="L4" i="6961"/>
  <c r="R4" i="6961" s="1"/>
  <c r="Q3" i="6961"/>
  <c r="P3" i="6961"/>
  <c r="O3" i="6961"/>
  <c r="L3" i="6961"/>
  <c r="R3" i="6961" s="1"/>
  <c r="R16" i="6959"/>
  <c r="L6" i="6960"/>
  <c r="R6" i="6960" s="1"/>
  <c r="R4" i="6960"/>
  <c r="O6" i="6960"/>
  <c r="P6" i="6960"/>
  <c r="Q6" i="6960"/>
  <c r="R5" i="6960"/>
  <c r="Q5" i="6960"/>
  <c r="P5" i="6960"/>
  <c r="O5" i="6960"/>
  <c r="S5" i="6960"/>
  <c r="S6" i="6960" s="1"/>
  <c r="Q4" i="6960"/>
  <c r="P4" i="6960"/>
  <c r="O4" i="6960"/>
  <c r="Q3" i="6960"/>
  <c r="P3" i="6960"/>
  <c r="O3" i="6960"/>
  <c r="R3" i="6960"/>
  <c r="U5" i="6959"/>
  <c r="V5" i="6959"/>
  <c r="U6" i="6959"/>
  <c r="V6" i="6959"/>
  <c r="U7" i="6959"/>
  <c r="V7" i="6959"/>
  <c r="U8" i="6959"/>
  <c r="V8" i="6959"/>
  <c r="U9" i="6959"/>
  <c r="V9" i="6959"/>
  <c r="U10" i="6959"/>
  <c r="V10" i="6959"/>
  <c r="U11" i="6959"/>
  <c r="V11" i="6959"/>
  <c r="U12" i="6959"/>
  <c r="V12" i="6959"/>
  <c r="U13" i="6959"/>
  <c r="V13" i="6959"/>
  <c r="U15" i="6959"/>
  <c r="V15" i="6959"/>
  <c r="U16" i="6959"/>
  <c r="V16" i="6959"/>
  <c r="U17" i="6959"/>
  <c r="V17" i="6959"/>
  <c r="V4" i="6959"/>
  <c r="S4" i="6959" s="1"/>
  <c r="S5" i="6959" s="1"/>
  <c r="S6" i="6959" s="1"/>
  <c r="S7" i="6959" s="1"/>
  <c r="S8" i="6959" s="1"/>
  <c r="S9" i="6959" s="1"/>
  <c r="S10" i="6959" s="1"/>
  <c r="S11" i="6959" s="1"/>
  <c r="S12" i="6959" s="1"/>
  <c r="S13" i="6959" s="1"/>
  <c r="O4" i="6959"/>
  <c r="P4" i="6959"/>
  <c r="Q4" i="6959"/>
  <c r="O5" i="6959"/>
  <c r="P5" i="6959"/>
  <c r="Q5" i="6959"/>
  <c r="O6" i="6959"/>
  <c r="P6" i="6959"/>
  <c r="Q6" i="6959"/>
  <c r="O7" i="6959"/>
  <c r="P7" i="6959"/>
  <c r="Q7" i="6959"/>
  <c r="O8" i="6959"/>
  <c r="P8" i="6959"/>
  <c r="Q8" i="6959"/>
  <c r="O9" i="6959"/>
  <c r="P9" i="6959"/>
  <c r="Q9" i="6959"/>
  <c r="O10" i="6959"/>
  <c r="P10" i="6959"/>
  <c r="Q10" i="6959"/>
  <c r="O11" i="6959"/>
  <c r="P11" i="6959"/>
  <c r="Q11" i="6959"/>
  <c r="O12" i="6959"/>
  <c r="P12" i="6959"/>
  <c r="Q12" i="6959"/>
  <c r="O13" i="6959"/>
  <c r="P13" i="6959"/>
  <c r="Q13" i="6959"/>
  <c r="O14" i="6959"/>
  <c r="P14" i="6959"/>
  <c r="Q14" i="6959"/>
  <c r="O15" i="6959"/>
  <c r="P15" i="6959"/>
  <c r="Q15" i="6959"/>
  <c r="O16" i="6959"/>
  <c r="P16" i="6959"/>
  <c r="Q16" i="6959"/>
  <c r="O17" i="6959"/>
  <c r="P17" i="6959"/>
  <c r="Q17" i="6959"/>
  <c r="Q3" i="6959"/>
  <c r="P3" i="6959"/>
  <c r="O3" i="6959"/>
  <c r="L4" i="6959"/>
  <c r="R4" i="6959" s="1"/>
  <c r="L5" i="6959"/>
  <c r="R5" i="6959" s="1"/>
  <c r="L6" i="6959"/>
  <c r="R6" i="6959" s="1"/>
  <c r="N6" i="6959" s="1"/>
  <c r="M6" i="6959" s="1"/>
  <c r="L7" i="6959"/>
  <c r="R7" i="6959" s="1"/>
  <c r="L8" i="6959"/>
  <c r="R8" i="6959" s="1"/>
  <c r="N8" i="6959" s="1"/>
  <c r="M8" i="6959" s="1"/>
  <c r="L9" i="6959"/>
  <c r="R9" i="6959" s="1"/>
  <c r="L10" i="6959"/>
  <c r="R10" i="6959" s="1"/>
  <c r="N10" i="6959" s="1"/>
  <c r="M10" i="6959" s="1"/>
  <c r="L11" i="6959"/>
  <c r="R11" i="6959" s="1"/>
  <c r="N11" i="6959" s="1"/>
  <c r="M11" i="6959" s="1"/>
  <c r="L12" i="6959"/>
  <c r="R12" i="6959" s="1"/>
  <c r="L13" i="6959"/>
  <c r="R13" i="6959" s="1"/>
  <c r="L14" i="6959"/>
  <c r="R14" i="6959" s="1"/>
  <c r="N14" i="6959" s="1"/>
  <c r="L15" i="6959"/>
  <c r="R15" i="6959" s="1"/>
  <c r="N15" i="6959" s="1"/>
  <c r="L17" i="6959"/>
  <c r="R17" i="6959" s="1"/>
  <c r="L3" i="6959"/>
  <c r="R3" i="6959" s="1"/>
  <c r="U4" i="6959"/>
  <c r="B30" i="6911"/>
  <c r="B11" i="6911"/>
  <c r="U26" i="6985" l="1"/>
  <c r="BX5" i="6965"/>
  <c r="P7" i="2"/>
  <c r="N12" i="2"/>
  <c r="N5" i="2"/>
  <c r="N59" i="2"/>
  <c r="N9" i="2"/>
  <c r="N7" i="2"/>
  <c r="N40" i="2"/>
  <c r="N10" i="2"/>
  <c r="N20" i="2"/>
  <c r="N7" i="6962"/>
  <c r="S4" i="6962"/>
  <c r="N13" i="6962"/>
  <c r="N16" i="6962"/>
  <c r="N17" i="6962"/>
  <c r="N19" i="6962"/>
  <c r="S5" i="6962"/>
  <c r="S6" i="6962" s="1"/>
  <c r="S7" i="6962" s="1"/>
  <c r="S8" i="6962" s="1"/>
  <c r="S9" i="6962" s="1"/>
  <c r="S10" i="6962" s="1"/>
  <c r="S11" i="6962" s="1"/>
  <c r="S12" i="6962" s="1"/>
  <c r="S13" i="6962" s="1"/>
  <c r="S14" i="6962" s="1"/>
  <c r="S15" i="6962" s="1"/>
  <c r="S16" i="6962" s="1"/>
  <c r="S17" i="6962" s="1"/>
  <c r="S18" i="6962" s="1"/>
  <c r="S19" i="6962" s="1"/>
  <c r="N11" i="6962"/>
  <c r="N15" i="6962"/>
  <c r="N3" i="6962"/>
  <c r="N5" i="6962"/>
  <c r="M5" i="6962" s="1"/>
  <c r="N6" i="6962"/>
  <c r="N14" i="6962"/>
  <c r="N18" i="6962"/>
  <c r="N20" i="6962"/>
  <c r="N5" i="6960"/>
  <c r="N4" i="6960"/>
  <c r="N6" i="6960"/>
  <c r="N8" i="6962"/>
  <c r="M8" i="6962" s="1"/>
  <c r="N4" i="6959"/>
  <c r="M4" i="6959" s="1"/>
  <c r="N17" i="6959"/>
  <c r="N7" i="6959"/>
  <c r="M7" i="6959" s="1"/>
  <c r="N3" i="6961"/>
  <c r="M3" i="6961" s="1"/>
  <c r="N4" i="6961"/>
  <c r="M4" i="6961" s="1"/>
  <c r="N12" i="6959"/>
  <c r="M12" i="6959" s="1"/>
  <c r="N3" i="6959"/>
  <c r="M3" i="6959" s="1"/>
  <c r="N13" i="6959"/>
  <c r="M13" i="6959" s="1"/>
  <c r="N9" i="6959"/>
  <c r="M9" i="6959" s="1"/>
  <c r="N5" i="6959"/>
  <c r="M5" i="6959" s="1"/>
  <c r="N16" i="6959"/>
  <c r="N3" i="6960"/>
  <c r="B29" i="6911"/>
  <c r="Q3" i="6957"/>
  <c r="S3" i="6957"/>
  <c r="P4" i="6957" s="1"/>
  <c r="P5" i="6957" s="1"/>
  <c r="P6" i="6957" s="1"/>
  <c r="R3" i="6957"/>
  <c r="R4" i="6957"/>
  <c r="S4" i="6957"/>
  <c r="R5" i="6957"/>
  <c r="S5" i="6957"/>
  <c r="R6" i="6957"/>
  <c r="S6" i="6957"/>
  <c r="P27" i="6958"/>
  <c r="P28" i="6958" s="1"/>
  <c r="P29" i="6958" s="1"/>
  <c r="R27" i="6958"/>
  <c r="S27" i="6958"/>
  <c r="R28" i="6958"/>
  <c r="S28" i="6958"/>
  <c r="R29" i="6958"/>
  <c r="S29" i="6958"/>
  <c r="R30" i="6958"/>
  <c r="S30" i="6958"/>
  <c r="R31" i="6958"/>
  <c r="S31" i="6958"/>
  <c r="O31" i="6958"/>
  <c r="N31" i="6958"/>
  <c r="M31" i="6958"/>
  <c r="L31" i="6958"/>
  <c r="K31" i="6958" s="1"/>
  <c r="O30" i="6958"/>
  <c r="N30" i="6958"/>
  <c r="M30" i="6958"/>
  <c r="L30" i="6958"/>
  <c r="K30" i="6958" s="1"/>
  <c r="O29" i="6958"/>
  <c r="N29" i="6958"/>
  <c r="M29" i="6958"/>
  <c r="K29" i="6958" s="1"/>
  <c r="J29" i="6958" s="1"/>
  <c r="L29" i="6958"/>
  <c r="O28" i="6958"/>
  <c r="N28" i="6958"/>
  <c r="M28" i="6958"/>
  <c r="L28" i="6958"/>
  <c r="K28" i="6958" s="1"/>
  <c r="O27" i="6958"/>
  <c r="N27" i="6958"/>
  <c r="M27" i="6958"/>
  <c r="L27" i="6958"/>
  <c r="K27" i="6958"/>
  <c r="S26" i="6958"/>
  <c r="R26" i="6958"/>
  <c r="O26" i="6958"/>
  <c r="N26" i="6958"/>
  <c r="M26" i="6958"/>
  <c r="L26" i="6958"/>
  <c r="K26" i="6958" s="1"/>
  <c r="J26" i="6958" s="1"/>
  <c r="S25" i="6958"/>
  <c r="R25" i="6958"/>
  <c r="O25" i="6958"/>
  <c r="N25" i="6958"/>
  <c r="M25" i="6958"/>
  <c r="K25" i="6958" s="1"/>
  <c r="L25" i="6958"/>
  <c r="S24" i="6958"/>
  <c r="R24" i="6958"/>
  <c r="O24" i="6958"/>
  <c r="N24" i="6958"/>
  <c r="M24" i="6958"/>
  <c r="L24" i="6958"/>
  <c r="K24" i="6958" s="1"/>
  <c r="S23" i="6958"/>
  <c r="R23" i="6958"/>
  <c r="O23" i="6958"/>
  <c r="N23" i="6958"/>
  <c r="M23" i="6958"/>
  <c r="L23" i="6958"/>
  <c r="K23" i="6958"/>
  <c r="S22" i="6958"/>
  <c r="R22" i="6958"/>
  <c r="O22" i="6958"/>
  <c r="N22" i="6958"/>
  <c r="M22" i="6958"/>
  <c r="L22" i="6958"/>
  <c r="K22" i="6958" s="1"/>
  <c r="J22" i="6958" s="1"/>
  <c r="S21" i="6958"/>
  <c r="R21" i="6958"/>
  <c r="O21" i="6958"/>
  <c r="N21" i="6958"/>
  <c r="M21" i="6958"/>
  <c r="K21" i="6958" s="1"/>
  <c r="J21" i="6958" s="1"/>
  <c r="L21" i="6958"/>
  <c r="S20" i="6958"/>
  <c r="R20" i="6958"/>
  <c r="O20" i="6958"/>
  <c r="N20" i="6958"/>
  <c r="M20" i="6958"/>
  <c r="L20" i="6958"/>
  <c r="K20" i="6958" s="1"/>
  <c r="J20" i="6958" s="1"/>
  <c r="S19" i="6958"/>
  <c r="R19" i="6958"/>
  <c r="O19" i="6958"/>
  <c r="N19" i="6958"/>
  <c r="M19" i="6958"/>
  <c r="L19" i="6958"/>
  <c r="K19" i="6958"/>
  <c r="J19" i="6958" s="1"/>
  <c r="S18" i="6958"/>
  <c r="R18" i="6958"/>
  <c r="O18" i="6958"/>
  <c r="N18" i="6958"/>
  <c r="M18" i="6958"/>
  <c r="L18" i="6958"/>
  <c r="K18" i="6958" s="1"/>
  <c r="S17" i="6958"/>
  <c r="R17" i="6958"/>
  <c r="O17" i="6958"/>
  <c r="N17" i="6958"/>
  <c r="M17" i="6958"/>
  <c r="K17" i="6958" s="1"/>
  <c r="L17" i="6958"/>
  <c r="S16" i="6958"/>
  <c r="R16" i="6958"/>
  <c r="O16" i="6958"/>
  <c r="N16" i="6958"/>
  <c r="M16" i="6958"/>
  <c r="L16" i="6958"/>
  <c r="K16" i="6958" s="1"/>
  <c r="J16" i="6958" s="1"/>
  <c r="S15" i="6958"/>
  <c r="R15" i="6958"/>
  <c r="O15" i="6958"/>
  <c r="N15" i="6958"/>
  <c r="M15" i="6958"/>
  <c r="L15" i="6958"/>
  <c r="K15" i="6958"/>
  <c r="J15" i="6958" s="1"/>
  <c r="S14" i="6958"/>
  <c r="R14" i="6958"/>
  <c r="O14" i="6958"/>
  <c r="N14" i="6958"/>
  <c r="M14" i="6958"/>
  <c r="L14" i="6958"/>
  <c r="K14" i="6958" s="1"/>
  <c r="S13" i="6958"/>
  <c r="R13" i="6958"/>
  <c r="O13" i="6958"/>
  <c r="N13" i="6958"/>
  <c r="M13" i="6958"/>
  <c r="K13" i="6958" s="1"/>
  <c r="J13" i="6958" s="1"/>
  <c r="L13" i="6958"/>
  <c r="S12" i="6958"/>
  <c r="R12" i="6958"/>
  <c r="O12" i="6958"/>
  <c r="N12" i="6958"/>
  <c r="M12" i="6958"/>
  <c r="L12" i="6958"/>
  <c r="K12" i="6958" s="1"/>
  <c r="J12" i="6958" s="1"/>
  <c r="S11" i="6958"/>
  <c r="R11" i="6958"/>
  <c r="O11" i="6958"/>
  <c r="N11" i="6958"/>
  <c r="M11" i="6958"/>
  <c r="L11" i="6958"/>
  <c r="K11" i="6958"/>
  <c r="J11" i="6958" s="1"/>
  <c r="S10" i="6958"/>
  <c r="R10" i="6958"/>
  <c r="O10" i="6958"/>
  <c r="N10" i="6958"/>
  <c r="M10" i="6958"/>
  <c r="L10" i="6958"/>
  <c r="K10" i="6958" s="1"/>
  <c r="J10" i="6958" s="1"/>
  <c r="S9" i="6958"/>
  <c r="R9" i="6958"/>
  <c r="O9" i="6958"/>
  <c r="N9" i="6958"/>
  <c r="M9" i="6958"/>
  <c r="K9" i="6958" s="1"/>
  <c r="L9" i="6958"/>
  <c r="S8" i="6958"/>
  <c r="R8" i="6958"/>
  <c r="O8" i="6958"/>
  <c r="N8" i="6958"/>
  <c r="M8" i="6958"/>
  <c r="L8" i="6958"/>
  <c r="K8" i="6958" s="1"/>
  <c r="J8" i="6958" s="1"/>
  <c r="S7" i="6958"/>
  <c r="R7" i="6958"/>
  <c r="O7" i="6958"/>
  <c r="N7" i="6958"/>
  <c r="M7" i="6958"/>
  <c r="L7" i="6958"/>
  <c r="K7" i="6958"/>
  <c r="J7" i="6958" s="1"/>
  <c r="S6" i="6958"/>
  <c r="R6" i="6958"/>
  <c r="O6" i="6958"/>
  <c r="N6" i="6958"/>
  <c r="M6" i="6958"/>
  <c r="L6" i="6958"/>
  <c r="K6" i="6958" s="1"/>
  <c r="J6" i="6958" s="1"/>
  <c r="S5" i="6958"/>
  <c r="R5" i="6958"/>
  <c r="O5" i="6958"/>
  <c r="N5" i="6958"/>
  <c r="M5" i="6958"/>
  <c r="K5" i="6958" s="1"/>
  <c r="J5" i="6958" s="1"/>
  <c r="L5" i="6958"/>
  <c r="S4" i="6958"/>
  <c r="R4" i="6958"/>
  <c r="O4" i="6958"/>
  <c r="N4" i="6958"/>
  <c r="M4" i="6958"/>
  <c r="L4" i="6958"/>
  <c r="K4" i="6958" s="1"/>
  <c r="J4" i="6958" s="1"/>
  <c r="S3" i="6958"/>
  <c r="R3" i="6958"/>
  <c r="P3" i="6958" s="1"/>
  <c r="P4" i="6958" s="1"/>
  <c r="P5" i="6958" s="1"/>
  <c r="P6" i="6958" s="1"/>
  <c r="P7" i="6958" s="1"/>
  <c r="P8" i="6958" s="1"/>
  <c r="P9" i="6958" s="1"/>
  <c r="P10" i="6958" s="1"/>
  <c r="P11" i="6958" s="1"/>
  <c r="P12" i="6958" s="1"/>
  <c r="P13" i="6958" s="1"/>
  <c r="P14" i="6958" s="1"/>
  <c r="P15" i="6958" s="1"/>
  <c r="P16" i="6958" s="1"/>
  <c r="P17" i="6958" s="1"/>
  <c r="P18" i="6958" s="1"/>
  <c r="P19" i="6958" s="1"/>
  <c r="P20" i="6958" s="1"/>
  <c r="P21" i="6958" s="1"/>
  <c r="P22" i="6958" s="1"/>
  <c r="P23" i="6958" s="1"/>
  <c r="P24" i="6958" s="1"/>
  <c r="P25" i="6958" s="1"/>
  <c r="P26" i="6958" s="1"/>
  <c r="O3" i="6958"/>
  <c r="N3" i="6958"/>
  <c r="M3" i="6958"/>
  <c r="L3" i="6958"/>
  <c r="K3" i="6958"/>
  <c r="J3" i="6958" s="1"/>
  <c r="O2" i="6958"/>
  <c r="N2" i="6958"/>
  <c r="M2" i="6958"/>
  <c r="K2" i="6958" s="1"/>
  <c r="J2" i="6958" s="1"/>
  <c r="L2" i="6958"/>
  <c r="C75" i="6851"/>
  <c r="B75" i="6851"/>
  <c r="C651" i="2"/>
  <c r="B651" i="2"/>
  <c r="C650" i="2"/>
  <c r="B650" i="2"/>
  <c r="C649" i="2"/>
  <c r="B649" i="2"/>
  <c r="C464" i="2"/>
  <c r="B464" i="2"/>
  <c r="C359" i="2"/>
  <c r="B359" i="2"/>
  <c r="C358" i="2"/>
  <c r="B358" i="2"/>
  <c r="C357" i="2"/>
  <c r="B357" i="2"/>
  <c r="C262" i="2"/>
  <c r="B262" i="2"/>
  <c r="C93" i="6850"/>
  <c r="B93" i="6850"/>
  <c r="A514" i="6847"/>
  <c r="A515" i="6847"/>
  <c r="A516" i="6847"/>
  <c r="A517" i="6847"/>
  <c r="A518" i="6847"/>
  <c r="A519" i="6847"/>
  <c r="A520" i="6847"/>
  <c r="A521" i="6847"/>
  <c r="A522" i="6847"/>
  <c r="U27" i="6985" l="1"/>
  <c r="BX6" i="6965"/>
  <c r="P16" i="2"/>
  <c r="AI6" i="2"/>
  <c r="O4" i="2"/>
  <c r="O17" i="2"/>
  <c r="O10" i="2"/>
  <c r="O20" i="2"/>
  <c r="O60" i="2"/>
  <c r="O11" i="2"/>
  <c r="O13" i="2"/>
  <c r="O30" i="2"/>
  <c r="O7" i="2"/>
  <c r="O12" i="2"/>
  <c r="O21" i="2"/>
  <c r="O3" i="6851"/>
  <c r="O3" i="6850"/>
  <c r="AI11" i="2"/>
  <c r="AI3" i="2"/>
  <c r="AI17" i="2"/>
  <c r="AI38" i="2"/>
  <c r="AI13" i="2"/>
  <c r="AI10" i="2"/>
  <c r="Q4" i="6957"/>
  <c r="Q5" i="6957" s="1"/>
  <c r="Q6" i="6957" s="1"/>
  <c r="O3" i="6957"/>
  <c r="O4" i="6957"/>
  <c r="O5" i="6957"/>
  <c r="O6" i="6957"/>
  <c r="O2" i="6957"/>
  <c r="L3" i="6957"/>
  <c r="M3" i="6957"/>
  <c r="N3" i="6957"/>
  <c r="L4" i="6957"/>
  <c r="K4" i="6957" s="1"/>
  <c r="J4" i="6957" s="1"/>
  <c r="M4" i="6957"/>
  <c r="N4" i="6957"/>
  <c r="L5" i="6957"/>
  <c r="M5" i="6957"/>
  <c r="N5" i="6957"/>
  <c r="L6" i="6957"/>
  <c r="M6" i="6957"/>
  <c r="N6" i="6957"/>
  <c r="N2" i="6957"/>
  <c r="M2" i="6957"/>
  <c r="L2" i="6957"/>
  <c r="BX7" i="6965" l="1"/>
  <c r="BX8" i="6965" s="1"/>
  <c r="BX9" i="6965" s="1"/>
  <c r="BX10" i="6965" s="1"/>
  <c r="BX11" i="6965" s="1"/>
  <c r="BX12" i="6965" s="1"/>
  <c r="BX13" i="6965" s="1"/>
  <c r="BX14" i="6965" s="1"/>
  <c r="BX15" i="6965" s="1"/>
  <c r="BX16" i="6965" s="1"/>
  <c r="BX17" i="6965" s="1"/>
  <c r="BX18" i="6965" s="1"/>
  <c r="BX19" i="6965" s="1"/>
  <c r="BX20" i="6965" s="1"/>
  <c r="BX21" i="6965" s="1"/>
  <c r="BX22" i="6965" s="1"/>
  <c r="BX23" i="6965" s="1"/>
  <c r="BX24" i="6965" s="1"/>
  <c r="BX25" i="6965" s="1"/>
  <c r="BX26" i="6965" s="1"/>
  <c r="BX27" i="6965" s="1"/>
  <c r="BX28" i="6965" s="1"/>
  <c r="BX29" i="6965" s="1"/>
  <c r="BX30" i="6965" s="1"/>
  <c r="BX31" i="6965" s="1"/>
  <c r="BX32" i="6965" s="1"/>
  <c r="BX33" i="6965" s="1"/>
  <c r="BX34" i="6965" s="1"/>
  <c r="BX35" i="6965" s="1"/>
  <c r="BX36" i="6965" s="1"/>
  <c r="BX37" i="6965" s="1"/>
  <c r="BX38" i="6965" s="1"/>
  <c r="BX39" i="6965" s="1"/>
  <c r="BX40" i="6965" s="1"/>
  <c r="BX41" i="6965" s="1"/>
  <c r="BX42" i="6965" s="1"/>
  <c r="BX43" i="6965" s="1"/>
  <c r="BX44" i="6965" s="1"/>
  <c r="BX45" i="6965" s="1"/>
  <c r="BX46" i="6965" s="1"/>
  <c r="BX47" i="6965" s="1"/>
  <c r="BX48" i="6965" s="1"/>
  <c r="BX49" i="6965" s="1"/>
  <c r="BX50" i="6965" s="1"/>
  <c r="BX51" i="6965" s="1"/>
  <c r="BX52" i="6965" s="1"/>
  <c r="BX53" i="6965" s="1"/>
  <c r="P10" i="2"/>
  <c r="K6" i="6957"/>
  <c r="K3" i="6957"/>
  <c r="K5" i="6957"/>
  <c r="K2" i="6957"/>
  <c r="J2" i="6957" s="1"/>
  <c r="B28" i="6911"/>
  <c r="C363" i="2"/>
  <c r="B363" i="2"/>
  <c r="C285" i="2"/>
  <c r="B285" i="2"/>
  <c r="C105" i="2"/>
  <c r="B105" i="2"/>
  <c r="C283" i="2"/>
  <c r="B283" i="2"/>
  <c r="C269" i="2"/>
  <c r="B269" i="2"/>
  <c r="C171" i="2"/>
  <c r="B171" i="2"/>
  <c r="X3" i="6951"/>
  <c r="V4" i="6951" s="1"/>
  <c r="X4" i="6951"/>
  <c r="X5" i="6951"/>
  <c r="X20" i="6956"/>
  <c r="X21" i="6956"/>
  <c r="X22" i="6956"/>
  <c r="X23" i="6956"/>
  <c r="U23" i="6956"/>
  <c r="T23" i="6956"/>
  <c r="S23" i="6956"/>
  <c r="R23" i="6956"/>
  <c r="U22" i="6956"/>
  <c r="T22" i="6956"/>
  <c r="S22" i="6956"/>
  <c r="R22" i="6956"/>
  <c r="U21" i="6956"/>
  <c r="T21" i="6956"/>
  <c r="S21" i="6956"/>
  <c r="R21" i="6956"/>
  <c r="U20" i="6956"/>
  <c r="T20" i="6956"/>
  <c r="S20" i="6956"/>
  <c r="R20" i="6956"/>
  <c r="X19" i="6956"/>
  <c r="U19" i="6956"/>
  <c r="T19" i="6956"/>
  <c r="S19" i="6956"/>
  <c r="R19" i="6956"/>
  <c r="X18" i="6956"/>
  <c r="U18" i="6956"/>
  <c r="T18" i="6956"/>
  <c r="S18" i="6956"/>
  <c r="R18" i="6956"/>
  <c r="X17" i="6956"/>
  <c r="U17" i="6956"/>
  <c r="T17" i="6956"/>
  <c r="S17" i="6956"/>
  <c r="R17" i="6956"/>
  <c r="X16" i="6956"/>
  <c r="U16" i="6956"/>
  <c r="T16" i="6956"/>
  <c r="S16" i="6956"/>
  <c r="R16" i="6956"/>
  <c r="X15" i="6956"/>
  <c r="U15" i="6956"/>
  <c r="T15" i="6956"/>
  <c r="S15" i="6956"/>
  <c r="R15" i="6956"/>
  <c r="Q15" i="6956" s="1"/>
  <c r="P15" i="6956" s="1"/>
  <c r="X14" i="6956"/>
  <c r="U14" i="6956"/>
  <c r="T14" i="6956"/>
  <c r="S14" i="6956"/>
  <c r="R14" i="6956"/>
  <c r="X13" i="6956"/>
  <c r="U13" i="6956"/>
  <c r="T13" i="6956"/>
  <c r="S13" i="6956"/>
  <c r="R13" i="6956"/>
  <c r="X12" i="6956"/>
  <c r="U12" i="6956"/>
  <c r="T12" i="6956"/>
  <c r="S12" i="6956"/>
  <c r="R12" i="6956"/>
  <c r="X11" i="6956"/>
  <c r="U11" i="6956"/>
  <c r="T11" i="6956"/>
  <c r="S11" i="6956"/>
  <c r="R11" i="6956"/>
  <c r="X10" i="6956"/>
  <c r="U10" i="6956"/>
  <c r="T10" i="6956"/>
  <c r="S10" i="6956"/>
  <c r="Q10" i="6956" s="1"/>
  <c r="P10" i="6956" s="1"/>
  <c r="R10" i="6956"/>
  <c r="X9" i="6956"/>
  <c r="U9" i="6956"/>
  <c r="T9" i="6956"/>
  <c r="S9" i="6956"/>
  <c r="R9" i="6956"/>
  <c r="X8" i="6956"/>
  <c r="U8" i="6956"/>
  <c r="T8" i="6956"/>
  <c r="S8" i="6956"/>
  <c r="R8" i="6956"/>
  <c r="X7" i="6956"/>
  <c r="U7" i="6956"/>
  <c r="T7" i="6956"/>
  <c r="S7" i="6956"/>
  <c r="R7" i="6956"/>
  <c r="X6" i="6956"/>
  <c r="U6" i="6956"/>
  <c r="T6" i="6956"/>
  <c r="S6" i="6956"/>
  <c r="R6" i="6956"/>
  <c r="X5" i="6956"/>
  <c r="U5" i="6956"/>
  <c r="T5" i="6956"/>
  <c r="S5" i="6956"/>
  <c r="R5" i="6956"/>
  <c r="X4" i="6956"/>
  <c r="U4" i="6956"/>
  <c r="T4" i="6956"/>
  <c r="S4" i="6956"/>
  <c r="R4" i="6956"/>
  <c r="X3" i="6956"/>
  <c r="U3" i="6956"/>
  <c r="T3" i="6956"/>
  <c r="S3" i="6956"/>
  <c r="R3" i="6956"/>
  <c r="U2" i="6956"/>
  <c r="T2" i="6956"/>
  <c r="S2" i="6956"/>
  <c r="R2" i="6956"/>
  <c r="R3" i="6951"/>
  <c r="S3" i="6951"/>
  <c r="T3" i="6951"/>
  <c r="U3" i="6951"/>
  <c r="R4" i="6951"/>
  <c r="S4" i="6951"/>
  <c r="T4" i="6951"/>
  <c r="U4" i="6951"/>
  <c r="R5" i="6951"/>
  <c r="S5" i="6951"/>
  <c r="T5" i="6951"/>
  <c r="U5" i="6951"/>
  <c r="S2" i="6951"/>
  <c r="R2" i="6951"/>
  <c r="U2" i="6951"/>
  <c r="T2" i="6951"/>
  <c r="C648" i="2"/>
  <c r="B648" i="2"/>
  <c r="C467" i="2"/>
  <c r="B467" i="2"/>
  <c r="C403" i="2"/>
  <c r="B403" i="2"/>
  <c r="C383" i="2"/>
  <c r="B383" i="2"/>
  <c r="C152" i="2"/>
  <c r="B152" i="2"/>
  <c r="C356" i="2"/>
  <c r="B356" i="2"/>
  <c r="C355" i="2"/>
  <c r="B355" i="2"/>
  <c r="C302" i="2"/>
  <c r="B302" i="2"/>
  <c r="C301" i="2"/>
  <c r="B301" i="2"/>
  <c r="C300" i="2"/>
  <c r="B300" i="2"/>
  <c r="C274" i="2"/>
  <c r="B274" i="2"/>
  <c r="C270" i="2"/>
  <c r="B270" i="2"/>
  <c r="C80" i="2"/>
  <c r="B80" i="2"/>
  <c r="C240" i="2"/>
  <c r="B240" i="2"/>
  <c r="C227" i="2"/>
  <c r="B227" i="2"/>
  <c r="C91" i="2"/>
  <c r="B91" i="2"/>
  <c r="C116" i="2"/>
  <c r="B116" i="2"/>
  <c r="C127" i="2"/>
  <c r="B127" i="2"/>
  <c r="C174" i="2"/>
  <c r="B174" i="2"/>
  <c r="C170" i="2"/>
  <c r="B170" i="2"/>
  <c r="C110" i="2"/>
  <c r="B110" i="2"/>
  <c r="C154" i="2"/>
  <c r="B154" i="2"/>
  <c r="C150" i="2"/>
  <c r="B150" i="2"/>
  <c r="C89" i="2"/>
  <c r="B89" i="2"/>
  <c r="C145" i="2"/>
  <c r="B145" i="2"/>
  <c r="C144" i="2"/>
  <c r="B144" i="2"/>
  <c r="C142" i="2"/>
  <c r="B142" i="2"/>
  <c r="C46" i="2"/>
  <c r="B46" i="2"/>
  <c r="B9" i="6911"/>
  <c r="C105" i="6851"/>
  <c r="C77" i="6851"/>
  <c r="C59" i="6851"/>
  <c r="C58" i="6851"/>
  <c r="C57" i="6851"/>
  <c r="B57" i="6851"/>
  <c r="C49" i="6851"/>
  <c r="B49" i="6851"/>
  <c r="C28" i="6851"/>
  <c r="B28" i="6851"/>
  <c r="C23" i="6851"/>
  <c r="B23" i="6851"/>
  <c r="C22" i="6851"/>
  <c r="B22" i="6851"/>
  <c r="C105" i="6850"/>
  <c r="C88" i="6850"/>
  <c r="C61" i="6850"/>
  <c r="C60" i="6850"/>
  <c r="C59" i="6850"/>
  <c r="B59" i="6850"/>
  <c r="C48" i="6850"/>
  <c r="B48" i="6850"/>
  <c r="C35" i="6850"/>
  <c r="B35" i="6850"/>
  <c r="C27" i="6850"/>
  <c r="B27" i="6850"/>
  <c r="C25" i="6850"/>
  <c r="B25" i="6850"/>
  <c r="C406" i="6847"/>
  <c r="S3" i="6954"/>
  <c r="I2" i="6954"/>
  <c r="S5" i="6954"/>
  <c r="S6" i="6954"/>
  <c r="S7" i="6954"/>
  <c r="S8" i="6954"/>
  <c r="S9" i="6954"/>
  <c r="S10" i="6954"/>
  <c r="S11" i="6954"/>
  <c r="S12" i="6954"/>
  <c r="S13" i="6954"/>
  <c r="S14" i="6954"/>
  <c r="S15" i="6954"/>
  <c r="S16" i="6954"/>
  <c r="S4" i="6955"/>
  <c r="S5" i="6955"/>
  <c r="S6" i="6955"/>
  <c r="S7" i="6955"/>
  <c r="S8" i="6955"/>
  <c r="S9" i="6955"/>
  <c r="S10" i="6955"/>
  <c r="S11" i="6955"/>
  <c r="S12" i="6955"/>
  <c r="S13" i="6955"/>
  <c r="S14" i="6955"/>
  <c r="S15" i="6955"/>
  <c r="S16" i="6955"/>
  <c r="S17" i="6955"/>
  <c r="S18" i="6955"/>
  <c r="S19" i="6955"/>
  <c r="S20" i="6955"/>
  <c r="S21" i="6955"/>
  <c r="S22" i="6955"/>
  <c r="S23" i="6955"/>
  <c r="S24" i="6955"/>
  <c r="S25" i="6955"/>
  <c r="S26" i="6955"/>
  <c r="S27" i="6955"/>
  <c r="S28" i="6955"/>
  <c r="S29" i="6955"/>
  <c r="S30" i="6955"/>
  <c r="S31" i="6955"/>
  <c r="S32" i="6955"/>
  <c r="S33" i="6955"/>
  <c r="S34" i="6955"/>
  <c r="S35" i="6955"/>
  <c r="S36" i="6955"/>
  <c r="S37" i="6955"/>
  <c r="S38" i="6955"/>
  <c r="S39" i="6955"/>
  <c r="S40" i="6955"/>
  <c r="S41" i="6955"/>
  <c r="S42" i="6955"/>
  <c r="S43" i="6955"/>
  <c r="S44" i="6955"/>
  <c r="S45" i="6955"/>
  <c r="S46" i="6955"/>
  <c r="S47" i="6955"/>
  <c r="S48" i="6955"/>
  <c r="S49" i="6955"/>
  <c r="S50" i="6955"/>
  <c r="S51" i="6955"/>
  <c r="S52" i="6955"/>
  <c r="S53" i="6955"/>
  <c r="S54" i="6955"/>
  <c r="S55" i="6955"/>
  <c r="S56" i="6955"/>
  <c r="S57" i="6955"/>
  <c r="S58" i="6955"/>
  <c r="S59" i="6955"/>
  <c r="S60" i="6955"/>
  <c r="S61" i="6955"/>
  <c r="S62" i="6955"/>
  <c r="S63" i="6955"/>
  <c r="S64" i="6955"/>
  <c r="S65" i="6955"/>
  <c r="M8" i="6955"/>
  <c r="N8" i="6955"/>
  <c r="O8" i="6955"/>
  <c r="P8" i="6955"/>
  <c r="M9" i="6955"/>
  <c r="N9" i="6955"/>
  <c r="O9" i="6955"/>
  <c r="P9" i="6955"/>
  <c r="M10" i="6955"/>
  <c r="N10" i="6955"/>
  <c r="O10" i="6955"/>
  <c r="P10" i="6955"/>
  <c r="M11" i="6955"/>
  <c r="N11" i="6955"/>
  <c r="O11" i="6955"/>
  <c r="P11" i="6955"/>
  <c r="M12" i="6955"/>
  <c r="N12" i="6955"/>
  <c r="O12" i="6955"/>
  <c r="P12" i="6955"/>
  <c r="M13" i="6955"/>
  <c r="N13" i="6955"/>
  <c r="O13" i="6955"/>
  <c r="P13" i="6955"/>
  <c r="M14" i="6955"/>
  <c r="N14" i="6955"/>
  <c r="O14" i="6955"/>
  <c r="P14" i="6955"/>
  <c r="M15" i="6955"/>
  <c r="N15" i="6955"/>
  <c r="O15" i="6955"/>
  <c r="P15" i="6955"/>
  <c r="M16" i="6955"/>
  <c r="N16" i="6955"/>
  <c r="O16" i="6955"/>
  <c r="P16" i="6955"/>
  <c r="M17" i="6955"/>
  <c r="N17" i="6955"/>
  <c r="O17" i="6955"/>
  <c r="P17" i="6955"/>
  <c r="M18" i="6955"/>
  <c r="N18" i="6955"/>
  <c r="O18" i="6955"/>
  <c r="P18" i="6955"/>
  <c r="M19" i="6955"/>
  <c r="N19" i="6955"/>
  <c r="O19" i="6955"/>
  <c r="P19" i="6955"/>
  <c r="M20" i="6955"/>
  <c r="N20" i="6955"/>
  <c r="O20" i="6955"/>
  <c r="P20" i="6955"/>
  <c r="M21" i="6955"/>
  <c r="N21" i="6955"/>
  <c r="O21" i="6955"/>
  <c r="P21" i="6955"/>
  <c r="M22" i="6955"/>
  <c r="N22" i="6955"/>
  <c r="O22" i="6955"/>
  <c r="P22" i="6955"/>
  <c r="M23" i="6955"/>
  <c r="N23" i="6955"/>
  <c r="O23" i="6955"/>
  <c r="P23" i="6955"/>
  <c r="M24" i="6955"/>
  <c r="N24" i="6955"/>
  <c r="O24" i="6955"/>
  <c r="P24" i="6955"/>
  <c r="M25" i="6955"/>
  <c r="N25" i="6955"/>
  <c r="O25" i="6955"/>
  <c r="P25" i="6955"/>
  <c r="M26" i="6955"/>
  <c r="N26" i="6955"/>
  <c r="O26" i="6955"/>
  <c r="P26" i="6955"/>
  <c r="M27" i="6955"/>
  <c r="N27" i="6955"/>
  <c r="O27" i="6955"/>
  <c r="P27" i="6955"/>
  <c r="M28" i="6955"/>
  <c r="N28" i="6955"/>
  <c r="O28" i="6955"/>
  <c r="P28" i="6955"/>
  <c r="M29" i="6955"/>
  <c r="N29" i="6955"/>
  <c r="O29" i="6955"/>
  <c r="P29" i="6955"/>
  <c r="M30" i="6955"/>
  <c r="N30" i="6955"/>
  <c r="O30" i="6955"/>
  <c r="P30" i="6955"/>
  <c r="M31" i="6955"/>
  <c r="N31" i="6955"/>
  <c r="O31" i="6955"/>
  <c r="P31" i="6955"/>
  <c r="M32" i="6955"/>
  <c r="N32" i="6955"/>
  <c r="O32" i="6955"/>
  <c r="P32" i="6955"/>
  <c r="M33" i="6955"/>
  <c r="N33" i="6955"/>
  <c r="O33" i="6955"/>
  <c r="P33" i="6955"/>
  <c r="M34" i="6955"/>
  <c r="N34" i="6955"/>
  <c r="O34" i="6955"/>
  <c r="P34" i="6955"/>
  <c r="M35" i="6955"/>
  <c r="N35" i="6955"/>
  <c r="O35" i="6955"/>
  <c r="P35" i="6955"/>
  <c r="M36" i="6955"/>
  <c r="N36" i="6955"/>
  <c r="O36" i="6955"/>
  <c r="P36" i="6955"/>
  <c r="M37" i="6955"/>
  <c r="N37" i="6955"/>
  <c r="L37" i="6955" s="1"/>
  <c r="O37" i="6955"/>
  <c r="P37" i="6955"/>
  <c r="M38" i="6955"/>
  <c r="N38" i="6955"/>
  <c r="O38" i="6955"/>
  <c r="P38" i="6955"/>
  <c r="M39" i="6955"/>
  <c r="N39" i="6955"/>
  <c r="O39" i="6955"/>
  <c r="P39" i="6955"/>
  <c r="M40" i="6955"/>
  <c r="N40" i="6955"/>
  <c r="O40" i="6955"/>
  <c r="P40" i="6955"/>
  <c r="M41" i="6955"/>
  <c r="N41" i="6955"/>
  <c r="O41" i="6955"/>
  <c r="P41" i="6955"/>
  <c r="M42" i="6955"/>
  <c r="L42" i="6955" s="1"/>
  <c r="N42" i="6955"/>
  <c r="O42" i="6955"/>
  <c r="P42" i="6955"/>
  <c r="M43" i="6955"/>
  <c r="N43" i="6955"/>
  <c r="O43" i="6955"/>
  <c r="P43" i="6955"/>
  <c r="M44" i="6955"/>
  <c r="N44" i="6955"/>
  <c r="O44" i="6955"/>
  <c r="P44" i="6955"/>
  <c r="M45" i="6955"/>
  <c r="N45" i="6955"/>
  <c r="O45" i="6955"/>
  <c r="P45" i="6955"/>
  <c r="M46" i="6955"/>
  <c r="N46" i="6955"/>
  <c r="O46" i="6955"/>
  <c r="P46" i="6955"/>
  <c r="M47" i="6955"/>
  <c r="N47" i="6955"/>
  <c r="O47" i="6955"/>
  <c r="P47" i="6955"/>
  <c r="M48" i="6955"/>
  <c r="N48" i="6955"/>
  <c r="O48" i="6955"/>
  <c r="P48" i="6955"/>
  <c r="M49" i="6955"/>
  <c r="N49" i="6955"/>
  <c r="O49" i="6955"/>
  <c r="P49" i="6955"/>
  <c r="U49" i="6955"/>
  <c r="M50" i="6955"/>
  <c r="N50" i="6955"/>
  <c r="O50" i="6955"/>
  <c r="P50" i="6955"/>
  <c r="M51" i="6955"/>
  <c r="N51" i="6955"/>
  <c r="O51" i="6955"/>
  <c r="P51" i="6955"/>
  <c r="M52" i="6955"/>
  <c r="N52" i="6955"/>
  <c r="O52" i="6955"/>
  <c r="P52" i="6955"/>
  <c r="M53" i="6955"/>
  <c r="N53" i="6955"/>
  <c r="L53" i="6955" s="1"/>
  <c r="O53" i="6955"/>
  <c r="P53" i="6955"/>
  <c r="M54" i="6955"/>
  <c r="L54" i="6955" s="1"/>
  <c r="N54" i="6955"/>
  <c r="O54" i="6955"/>
  <c r="P54" i="6955"/>
  <c r="M55" i="6955"/>
  <c r="N55" i="6955"/>
  <c r="O55" i="6955"/>
  <c r="P55" i="6955"/>
  <c r="L55" i="6955" s="1"/>
  <c r="M56" i="6955"/>
  <c r="N56" i="6955"/>
  <c r="O56" i="6955"/>
  <c r="P56" i="6955"/>
  <c r="U56" i="6955"/>
  <c r="M57" i="6955"/>
  <c r="N57" i="6955"/>
  <c r="O57" i="6955"/>
  <c r="P57" i="6955"/>
  <c r="M58" i="6955"/>
  <c r="L58" i="6955" s="1"/>
  <c r="N58" i="6955"/>
  <c r="O58" i="6955"/>
  <c r="P58" i="6955"/>
  <c r="M59" i="6955"/>
  <c r="N59" i="6955"/>
  <c r="O59" i="6955"/>
  <c r="P59" i="6955"/>
  <c r="M60" i="6955"/>
  <c r="N60" i="6955"/>
  <c r="O60" i="6955"/>
  <c r="P60" i="6955"/>
  <c r="U60" i="6955"/>
  <c r="M61" i="6955"/>
  <c r="N61" i="6955"/>
  <c r="O61" i="6955"/>
  <c r="P61" i="6955"/>
  <c r="U61" i="6955"/>
  <c r="M62" i="6955"/>
  <c r="L62" i="6955" s="1"/>
  <c r="N62" i="6955"/>
  <c r="O62" i="6955"/>
  <c r="P62" i="6955"/>
  <c r="U62" i="6955"/>
  <c r="M63" i="6955"/>
  <c r="N63" i="6955"/>
  <c r="O63" i="6955"/>
  <c r="P63" i="6955"/>
  <c r="U63" i="6955"/>
  <c r="M64" i="6955"/>
  <c r="N64" i="6955"/>
  <c r="O64" i="6955"/>
  <c r="P64" i="6955"/>
  <c r="U64" i="6955"/>
  <c r="M65" i="6955"/>
  <c r="N65" i="6955"/>
  <c r="O65" i="6955"/>
  <c r="P65" i="6955"/>
  <c r="U65" i="6955"/>
  <c r="U7" i="6955"/>
  <c r="P7" i="6955"/>
  <c r="O7" i="6955"/>
  <c r="N7" i="6955"/>
  <c r="M7" i="6955"/>
  <c r="L7" i="6955" s="1"/>
  <c r="P6" i="6955"/>
  <c r="O6" i="6955"/>
  <c r="N6" i="6955"/>
  <c r="M6" i="6955"/>
  <c r="P5" i="6955"/>
  <c r="O5" i="6955"/>
  <c r="N5" i="6955"/>
  <c r="M5" i="6955"/>
  <c r="P4" i="6955"/>
  <c r="O4" i="6955"/>
  <c r="N4" i="6955"/>
  <c r="M4" i="6955"/>
  <c r="U3" i="6955"/>
  <c r="Q3" i="6955" s="1"/>
  <c r="S3" i="6955"/>
  <c r="P3" i="6955"/>
  <c r="O3" i="6955"/>
  <c r="N3" i="6955"/>
  <c r="M3" i="6955"/>
  <c r="P2" i="6955"/>
  <c r="O2" i="6955"/>
  <c r="N2" i="6955"/>
  <c r="M2" i="6955"/>
  <c r="L2" i="6955"/>
  <c r="M4" i="6954"/>
  <c r="L4" i="6954" s="1"/>
  <c r="M5" i="6954"/>
  <c r="M6" i="6954"/>
  <c r="M7" i="6954"/>
  <c r="M8" i="6954"/>
  <c r="M9" i="6954"/>
  <c r="M10" i="6954"/>
  <c r="M11" i="6954"/>
  <c r="M12" i="6954"/>
  <c r="M13" i="6954"/>
  <c r="M14" i="6954"/>
  <c r="M15" i="6954"/>
  <c r="M16" i="6954"/>
  <c r="L16" i="6954" s="1"/>
  <c r="M3" i="6954"/>
  <c r="N15" i="6954"/>
  <c r="O15" i="6954"/>
  <c r="P15" i="6954"/>
  <c r="N16" i="6954"/>
  <c r="O16" i="6954"/>
  <c r="P16" i="6954"/>
  <c r="U16" i="6954"/>
  <c r="N4" i="6954"/>
  <c r="O4" i="6954"/>
  <c r="P4" i="6954"/>
  <c r="N5" i="6954"/>
  <c r="L5" i="6954" s="1"/>
  <c r="O5" i="6954"/>
  <c r="P5" i="6954"/>
  <c r="N6" i="6954"/>
  <c r="O6" i="6954"/>
  <c r="P6" i="6954"/>
  <c r="N7" i="6954"/>
  <c r="O7" i="6954"/>
  <c r="P7" i="6954"/>
  <c r="L7" i="6954" s="1"/>
  <c r="N8" i="6954"/>
  <c r="O8" i="6954"/>
  <c r="P8" i="6954"/>
  <c r="N9" i="6954"/>
  <c r="O9" i="6954"/>
  <c r="P9" i="6954"/>
  <c r="N10" i="6954"/>
  <c r="O10" i="6954"/>
  <c r="P10" i="6954"/>
  <c r="N11" i="6954"/>
  <c r="O11" i="6954"/>
  <c r="P11" i="6954"/>
  <c r="N12" i="6954"/>
  <c r="O12" i="6954"/>
  <c r="P12" i="6954"/>
  <c r="N13" i="6954"/>
  <c r="O13" i="6954"/>
  <c r="P13" i="6954"/>
  <c r="N14" i="6954"/>
  <c r="O14" i="6954"/>
  <c r="P14" i="6954"/>
  <c r="S4" i="6954"/>
  <c r="O3" i="6954"/>
  <c r="P3" i="6954"/>
  <c r="N3" i="6954"/>
  <c r="I3" i="6955"/>
  <c r="I4" i="6955"/>
  <c r="U4" i="6955" s="1"/>
  <c r="I5" i="6955"/>
  <c r="I6" i="6955"/>
  <c r="I7" i="6955"/>
  <c r="I8" i="6955"/>
  <c r="U8" i="6955" s="1"/>
  <c r="I9" i="6955"/>
  <c r="I10" i="6955"/>
  <c r="U11" i="6955" s="1"/>
  <c r="I11" i="6955"/>
  <c r="I12" i="6955"/>
  <c r="U12" i="6955" s="1"/>
  <c r="I13" i="6955"/>
  <c r="I14" i="6955"/>
  <c r="U14" i="6955" s="1"/>
  <c r="I15" i="6955"/>
  <c r="U15" i="6955" s="1"/>
  <c r="I16" i="6955"/>
  <c r="U16" i="6955" s="1"/>
  <c r="I17" i="6955"/>
  <c r="I18" i="6955"/>
  <c r="U19" i="6955" s="1"/>
  <c r="I19" i="6955"/>
  <c r="I20" i="6955"/>
  <c r="U20" i="6955" s="1"/>
  <c r="I21" i="6955"/>
  <c r="I22" i="6955"/>
  <c r="U23" i="6955" s="1"/>
  <c r="I23" i="6955"/>
  <c r="I24" i="6955"/>
  <c r="U24" i="6955" s="1"/>
  <c r="I25" i="6955"/>
  <c r="I26" i="6955"/>
  <c r="I27" i="6955"/>
  <c r="U27" i="6955" s="1"/>
  <c r="I28" i="6955"/>
  <c r="U28" i="6955" s="1"/>
  <c r="I29" i="6955"/>
  <c r="I30" i="6955"/>
  <c r="U30" i="6955" s="1"/>
  <c r="I31" i="6955"/>
  <c r="I32" i="6955"/>
  <c r="U32" i="6955" s="1"/>
  <c r="I33" i="6955"/>
  <c r="I34" i="6955"/>
  <c r="U35" i="6955" s="1"/>
  <c r="I35" i="6955"/>
  <c r="I36" i="6955"/>
  <c r="U36" i="6955" s="1"/>
  <c r="I37" i="6955"/>
  <c r="I38" i="6955"/>
  <c r="U39" i="6955" s="1"/>
  <c r="I40" i="6955"/>
  <c r="U40" i="6955" s="1"/>
  <c r="I41" i="6955"/>
  <c r="U41" i="6955" s="1"/>
  <c r="I42" i="6955"/>
  <c r="I43" i="6955"/>
  <c r="U44" i="6955" s="1"/>
  <c r="I44" i="6955"/>
  <c r="I45" i="6955"/>
  <c r="U45" i="6955" s="1"/>
  <c r="I46" i="6955"/>
  <c r="I47" i="6955"/>
  <c r="U48" i="6955" s="1"/>
  <c r="I49" i="6955"/>
  <c r="I50" i="6955"/>
  <c r="U50" i="6955" s="1"/>
  <c r="I51" i="6955"/>
  <c r="I52" i="6955"/>
  <c r="I53" i="6955"/>
  <c r="U53" i="6955" s="1"/>
  <c r="I54" i="6955"/>
  <c r="U55" i="6955" s="1"/>
  <c r="I57" i="6955"/>
  <c r="U57" i="6955" s="1"/>
  <c r="I58" i="6955"/>
  <c r="U59" i="6955" s="1"/>
  <c r="I2" i="6955"/>
  <c r="I4" i="6954"/>
  <c r="I5" i="6954"/>
  <c r="U5" i="6954" s="1"/>
  <c r="I6" i="6954"/>
  <c r="I7" i="6954"/>
  <c r="U7" i="6954" s="1"/>
  <c r="I8" i="6954"/>
  <c r="I9" i="6954"/>
  <c r="U9" i="6954" s="1"/>
  <c r="I10" i="6954"/>
  <c r="I12" i="6954"/>
  <c r="U12" i="6954" s="1"/>
  <c r="I13" i="6954"/>
  <c r="I14" i="6954"/>
  <c r="U14" i="6954" s="1"/>
  <c r="I3" i="6954"/>
  <c r="U3" i="6954" s="1"/>
  <c r="R3" i="6954" s="1"/>
  <c r="Q6" i="6956" l="1"/>
  <c r="P6" i="6956" s="1"/>
  <c r="Q21" i="6956"/>
  <c r="Q23" i="6956"/>
  <c r="W3" i="6951"/>
  <c r="W4" i="6951" s="1"/>
  <c r="V5" i="6951"/>
  <c r="Q2" i="6951"/>
  <c r="P2" i="6951" s="1"/>
  <c r="Q5" i="6951"/>
  <c r="P5" i="6951" s="1"/>
  <c r="W5" i="6951"/>
  <c r="Q4" i="6951"/>
  <c r="Q3" i="6951"/>
  <c r="P3" i="6951" s="1"/>
  <c r="Q18" i="6956"/>
  <c r="Q14" i="6956"/>
  <c r="P14" i="6956" s="1"/>
  <c r="Q8" i="6956"/>
  <c r="P8" i="6956" s="1"/>
  <c r="Q9" i="6956"/>
  <c r="Q2" i="6956"/>
  <c r="P2" i="6956" s="1"/>
  <c r="Q3" i="6956"/>
  <c r="P3" i="6956" s="1"/>
  <c r="Q12" i="6956"/>
  <c r="Q13" i="6956"/>
  <c r="Q19" i="6956"/>
  <c r="P19" i="6956" s="1"/>
  <c r="Q7" i="6956"/>
  <c r="Q16" i="6956"/>
  <c r="P16" i="6956" s="1"/>
  <c r="Q17" i="6956"/>
  <c r="Q20" i="6956"/>
  <c r="P20" i="6956" s="1"/>
  <c r="Q4" i="6956"/>
  <c r="P4" i="6956" s="1"/>
  <c r="Q5" i="6956"/>
  <c r="P5" i="6956" s="1"/>
  <c r="Q11" i="6956"/>
  <c r="Q22" i="6956"/>
  <c r="V3" i="6956"/>
  <c r="V4" i="6956" s="1"/>
  <c r="V5" i="6956" s="1"/>
  <c r="V6" i="6956" s="1"/>
  <c r="V7" i="6956" s="1"/>
  <c r="V8" i="6956" s="1"/>
  <c r="V9" i="6956" s="1"/>
  <c r="V10" i="6956" s="1"/>
  <c r="V11" i="6956" s="1"/>
  <c r="V12" i="6956" s="1"/>
  <c r="V13" i="6956" s="1"/>
  <c r="V14" i="6956" s="1"/>
  <c r="V15" i="6956" s="1"/>
  <c r="V16" i="6956" s="1"/>
  <c r="V17" i="6956" s="1"/>
  <c r="V18" i="6956" s="1"/>
  <c r="V19" i="6956" s="1"/>
  <c r="V20" i="6956" s="1"/>
  <c r="V21" i="6956" s="1"/>
  <c r="V22" i="6956" s="1"/>
  <c r="V23" i="6956" s="1"/>
  <c r="L39" i="6955"/>
  <c r="L35" i="6955"/>
  <c r="U31" i="6955"/>
  <c r="U51" i="6955"/>
  <c r="U46" i="6955"/>
  <c r="U42" i="6955"/>
  <c r="U37" i="6955"/>
  <c r="U33" i="6955"/>
  <c r="U29" i="6955"/>
  <c r="U25" i="6955"/>
  <c r="U21" i="6955"/>
  <c r="U17" i="6955"/>
  <c r="U13" i="6955"/>
  <c r="U9" i="6955"/>
  <c r="U5" i="6955"/>
  <c r="L4" i="6955"/>
  <c r="L59" i="6955"/>
  <c r="L46" i="6955"/>
  <c r="L41" i="6955"/>
  <c r="U54" i="6955"/>
  <c r="L57" i="6955"/>
  <c r="L43" i="6955"/>
  <c r="L38" i="6955"/>
  <c r="L19" i="6955"/>
  <c r="U38" i="6955"/>
  <c r="U34" i="6955"/>
  <c r="U18" i="6955"/>
  <c r="Q4" i="6955"/>
  <c r="Q5" i="6955" s="1"/>
  <c r="L5" i="6955"/>
  <c r="U58" i="6955"/>
  <c r="L23" i="6955"/>
  <c r="U22" i="6955"/>
  <c r="L65" i="6955"/>
  <c r="L63" i="6955"/>
  <c r="L61" i="6955"/>
  <c r="U52" i="6955"/>
  <c r="L47" i="6955"/>
  <c r="L45" i="6955"/>
  <c r="L36" i="6955"/>
  <c r="L27" i="6955"/>
  <c r="U26" i="6955"/>
  <c r="L11" i="6955"/>
  <c r="U10" i="6955"/>
  <c r="U47" i="6955"/>
  <c r="U43" i="6955"/>
  <c r="U6" i="6955"/>
  <c r="L3" i="6955"/>
  <c r="L51" i="6955"/>
  <c r="L50" i="6955"/>
  <c r="L49" i="6955"/>
  <c r="L31" i="6955"/>
  <c r="L15" i="6955"/>
  <c r="L6" i="6955"/>
  <c r="L64" i="6955"/>
  <c r="L60" i="6955"/>
  <c r="L56" i="6955"/>
  <c r="L52" i="6955"/>
  <c r="L48" i="6955"/>
  <c r="L44" i="6955"/>
  <c r="L40" i="6955"/>
  <c r="L33" i="6955"/>
  <c r="L29" i="6955"/>
  <c r="L25" i="6955"/>
  <c r="L21" i="6955"/>
  <c r="L17" i="6955"/>
  <c r="L13" i="6955"/>
  <c r="L9" i="6955"/>
  <c r="U13" i="6954"/>
  <c r="L11" i="6954"/>
  <c r="L14" i="6954"/>
  <c r="L12" i="6954"/>
  <c r="L8" i="6954"/>
  <c r="L13" i="6954"/>
  <c r="L9" i="6954"/>
  <c r="U8" i="6954"/>
  <c r="U4" i="6954"/>
  <c r="R4" i="6954" s="1"/>
  <c r="R5" i="6954" s="1"/>
  <c r="L10" i="6954"/>
  <c r="L6" i="6954"/>
  <c r="U10" i="6954"/>
  <c r="U6" i="6954"/>
  <c r="U11" i="6954"/>
  <c r="U15" i="6954"/>
  <c r="L34" i="6955"/>
  <c r="L32" i="6955"/>
  <c r="L30" i="6955"/>
  <c r="L28" i="6955"/>
  <c r="L26" i="6955"/>
  <c r="L24" i="6955"/>
  <c r="L22" i="6955"/>
  <c r="L20" i="6955"/>
  <c r="L18" i="6955"/>
  <c r="L16" i="6955"/>
  <c r="L14" i="6955"/>
  <c r="L12" i="6955"/>
  <c r="L10" i="6955"/>
  <c r="L8" i="6955"/>
  <c r="L15" i="6954"/>
  <c r="L3" i="6954"/>
  <c r="B27" i="6911"/>
  <c r="B8" i="6911"/>
  <c r="BR4" i="6948"/>
  <c r="BO4" i="6948" s="1"/>
  <c r="BQ4" i="6948"/>
  <c r="BS4" i="6948" s="1"/>
  <c r="BP4" i="6948"/>
  <c r="BP5" i="6948"/>
  <c r="BQ5" i="6948"/>
  <c r="BS5" i="6948" s="1"/>
  <c r="BR5" i="6948"/>
  <c r="BP6" i="6950"/>
  <c r="BQ6" i="6950"/>
  <c r="BS6" i="6950" s="1"/>
  <c r="BR6" i="6950"/>
  <c r="BN6" i="6950" s="1"/>
  <c r="BN7" i="6950" s="1"/>
  <c r="BN8" i="6950" s="1"/>
  <c r="BN9" i="6950" s="1"/>
  <c r="BP7" i="6950"/>
  <c r="BQ7" i="6950"/>
  <c r="BR7" i="6950"/>
  <c r="BS7" i="6950"/>
  <c r="BP8" i="6950"/>
  <c r="BQ8" i="6950"/>
  <c r="BS8" i="6950" s="1"/>
  <c r="BR8" i="6950"/>
  <c r="BP9" i="6950"/>
  <c r="BQ9" i="6950"/>
  <c r="BR9" i="6950"/>
  <c r="BS9" i="6950"/>
  <c r="BP10" i="6950"/>
  <c r="BQ10" i="6950"/>
  <c r="BS10" i="6950" s="1"/>
  <c r="BR10" i="6950"/>
  <c r="BP11" i="6950"/>
  <c r="BQ11" i="6950"/>
  <c r="BR11" i="6950"/>
  <c r="BS11" i="6950"/>
  <c r="BP12" i="6950"/>
  <c r="BQ12" i="6950"/>
  <c r="BS12" i="6950" s="1"/>
  <c r="BR12" i="6950"/>
  <c r="BP13" i="6950"/>
  <c r="BQ13" i="6950"/>
  <c r="BR13" i="6950"/>
  <c r="BS13" i="6950"/>
  <c r="BP14" i="6950"/>
  <c r="BQ14" i="6950"/>
  <c r="BS14" i="6950" s="1"/>
  <c r="BR14" i="6950"/>
  <c r="BP15" i="6950"/>
  <c r="BQ15" i="6950"/>
  <c r="BR15" i="6950"/>
  <c r="BS15" i="6950"/>
  <c r="BM15" i="6950"/>
  <c r="BI15" i="6950" s="1"/>
  <c r="BL15" i="6950"/>
  <c r="BK15" i="6950"/>
  <c r="BJ15" i="6950"/>
  <c r="M15" i="6950"/>
  <c r="K15" i="6950"/>
  <c r="BM14" i="6950"/>
  <c r="BL14" i="6950"/>
  <c r="BK14" i="6950"/>
  <c r="BJ14" i="6950"/>
  <c r="M14" i="6950"/>
  <c r="K14" i="6950"/>
  <c r="A14" i="6950"/>
  <c r="BM13" i="6950"/>
  <c r="BL13" i="6950"/>
  <c r="BK13" i="6950"/>
  <c r="BJ13" i="6950"/>
  <c r="K13" i="6950"/>
  <c r="A13" i="6950"/>
  <c r="BM12" i="6950"/>
  <c r="BL12" i="6950"/>
  <c r="BK12" i="6950"/>
  <c r="BJ12" i="6950"/>
  <c r="K12" i="6950"/>
  <c r="A12" i="6950"/>
  <c r="BM11" i="6950"/>
  <c r="BL11" i="6950"/>
  <c r="BK11" i="6950"/>
  <c r="BJ11" i="6950"/>
  <c r="K11" i="6950"/>
  <c r="A11" i="6950"/>
  <c r="BM10" i="6950"/>
  <c r="BL10" i="6950"/>
  <c r="BK10" i="6950"/>
  <c r="BJ10" i="6950"/>
  <c r="K10" i="6950"/>
  <c r="BM9" i="6950"/>
  <c r="BL9" i="6950"/>
  <c r="BK9" i="6950"/>
  <c r="BJ9" i="6950"/>
  <c r="K9" i="6950"/>
  <c r="A9" i="6950"/>
  <c r="A10" i="6950" s="1"/>
  <c r="BM8" i="6950"/>
  <c r="BL8" i="6950"/>
  <c r="BK8" i="6950"/>
  <c r="BJ8" i="6950"/>
  <c r="K8" i="6950"/>
  <c r="BM7" i="6950"/>
  <c r="BL7" i="6950"/>
  <c r="BK7" i="6950"/>
  <c r="BJ7" i="6950"/>
  <c r="K7" i="6950"/>
  <c r="A7" i="6950"/>
  <c r="A8" i="6950" s="1"/>
  <c r="BM6" i="6950"/>
  <c r="BL6" i="6950"/>
  <c r="BK6" i="6950"/>
  <c r="BJ6" i="6950"/>
  <c r="K6" i="6950"/>
  <c r="A6" i="6950"/>
  <c r="BR5" i="6950"/>
  <c r="BQ5" i="6950"/>
  <c r="BS5" i="6950" s="1"/>
  <c r="BP5" i="6950"/>
  <c r="BM5" i="6950"/>
  <c r="BL5" i="6950"/>
  <c r="BK5" i="6950"/>
  <c r="BJ5" i="6950"/>
  <c r="K5" i="6950"/>
  <c r="A5" i="6950"/>
  <c r="BR4" i="6950"/>
  <c r="BQ4" i="6950"/>
  <c r="BS4" i="6950" s="1"/>
  <c r="BP4" i="6950"/>
  <c r="BM4" i="6950"/>
  <c r="BL4" i="6950"/>
  <c r="BK4" i="6950"/>
  <c r="BJ4" i="6950"/>
  <c r="K4" i="6950"/>
  <c r="A4" i="6950"/>
  <c r="BM3" i="6950"/>
  <c r="BL3" i="6950"/>
  <c r="BK3" i="6950"/>
  <c r="BJ3" i="6950"/>
  <c r="K3" i="6950"/>
  <c r="A3" i="6950"/>
  <c r="CF4" i="6947"/>
  <c r="CG4" i="6947"/>
  <c r="CI4" i="6947" s="1"/>
  <c r="CH4" i="6947"/>
  <c r="CG6" i="6947"/>
  <c r="CI6" i="6947" s="1"/>
  <c r="CF6" i="6947"/>
  <c r="CI5" i="6947"/>
  <c r="CH5" i="6947"/>
  <c r="CG5" i="6947"/>
  <c r="CF5" i="6947"/>
  <c r="CF10" i="6949"/>
  <c r="CG10" i="6949"/>
  <c r="CH10" i="6949"/>
  <c r="CD10" i="6949" s="1"/>
  <c r="CD11" i="6949" s="1"/>
  <c r="CD12" i="6949" s="1"/>
  <c r="CD13" i="6949" s="1"/>
  <c r="CD14" i="6949" s="1"/>
  <c r="CD15" i="6949" s="1"/>
  <c r="CD16" i="6949" s="1"/>
  <c r="CD17" i="6949" s="1"/>
  <c r="CD18" i="6949" s="1"/>
  <c r="CD19" i="6949" s="1"/>
  <c r="CD20" i="6949" s="1"/>
  <c r="CI10" i="6949"/>
  <c r="CF11" i="6949"/>
  <c r="CG11" i="6949"/>
  <c r="CI11" i="6949" s="1"/>
  <c r="CH11" i="6949"/>
  <c r="CF12" i="6949"/>
  <c r="CG12" i="6949"/>
  <c r="CH12" i="6949"/>
  <c r="CI12" i="6949"/>
  <c r="CF13" i="6949"/>
  <c r="CG13" i="6949"/>
  <c r="CI13" i="6949" s="1"/>
  <c r="CH13" i="6949"/>
  <c r="CF14" i="6949"/>
  <c r="CG14" i="6949"/>
  <c r="CH14" i="6949"/>
  <c r="CI14" i="6949"/>
  <c r="CF15" i="6949"/>
  <c r="CG15" i="6949"/>
  <c r="CI15" i="6949" s="1"/>
  <c r="CH15" i="6949"/>
  <c r="CF16" i="6949"/>
  <c r="CG16" i="6949"/>
  <c r="CH16" i="6949"/>
  <c r="CI16" i="6949"/>
  <c r="CF17" i="6949"/>
  <c r="CG17" i="6949"/>
  <c r="CI17" i="6949" s="1"/>
  <c r="CH17" i="6949"/>
  <c r="CF18" i="6949"/>
  <c r="CG18" i="6949"/>
  <c r="CH18" i="6949"/>
  <c r="CI18" i="6949"/>
  <c r="CF19" i="6949"/>
  <c r="CG19" i="6949"/>
  <c r="CI19" i="6949" s="1"/>
  <c r="CH19" i="6949"/>
  <c r="CF20" i="6949"/>
  <c r="CG20" i="6949"/>
  <c r="CH20" i="6949"/>
  <c r="CI20" i="6949"/>
  <c r="CC20" i="6949"/>
  <c r="CB20" i="6949"/>
  <c r="CA20" i="6949"/>
  <c r="BZ20" i="6949"/>
  <c r="BY20" i="6949"/>
  <c r="K20" i="6949"/>
  <c r="A20" i="6949"/>
  <c r="CC19" i="6949"/>
  <c r="CB19" i="6949"/>
  <c r="CA19" i="6949"/>
  <c r="BZ19" i="6949"/>
  <c r="K19" i="6949"/>
  <c r="A19" i="6949"/>
  <c r="CC18" i="6949"/>
  <c r="CB18" i="6949"/>
  <c r="CA18" i="6949"/>
  <c r="BZ18" i="6949"/>
  <c r="K18" i="6949"/>
  <c r="A18" i="6949"/>
  <c r="CC17" i="6949"/>
  <c r="CB17" i="6949"/>
  <c r="CA17" i="6949"/>
  <c r="BZ17" i="6949"/>
  <c r="K17" i="6949"/>
  <c r="A17" i="6949"/>
  <c r="CC16" i="6949"/>
  <c r="CB16" i="6949"/>
  <c r="CA16" i="6949"/>
  <c r="BZ16" i="6949"/>
  <c r="K16" i="6949"/>
  <c r="CC15" i="6949"/>
  <c r="CB15" i="6949"/>
  <c r="CA15" i="6949"/>
  <c r="BZ15" i="6949"/>
  <c r="K15" i="6949"/>
  <c r="A15" i="6949"/>
  <c r="A16" i="6949" s="1"/>
  <c r="CC14" i="6949"/>
  <c r="CB14" i="6949"/>
  <c r="CA14" i="6949"/>
  <c r="BZ14" i="6949"/>
  <c r="K14" i="6949"/>
  <c r="A14" i="6949"/>
  <c r="CC13" i="6949"/>
  <c r="CB13" i="6949"/>
  <c r="CA13" i="6949"/>
  <c r="BZ13" i="6949"/>
  <c r="K13" i="6949"/>
  <c r="CC12" i="6949"/>
  <c r="CB12" i="6949"/>
  <c r="CA12" i="6949"/>
  <c r="BZ12" i="6949"/>
  <c r="K12" i="6949"/>
  <c r="A12" i="6949"/>
  <c r="A13" i="6949" s="1"/>
  <c r="CC11" i="6949"/>
  <c r="CB11" i="6949"/>
  <c r="CA11" i="6949"/>
  <c r="BZ11" i="6949"/>
  <c r="K11" i="6949"/>
  <c r="CC10" i="6949"/>
  <c r="CB10" i="6949"/>
  <c r="CA10" i="6949"/>
  <c r="BZ10" i="6949"/>
  <c r="K10" i="6949"/>
  <c r="A10" i="6949"/>
  <c r="A11" i="6949" s="1"/>
  <c r="CH9" i="6949"/>
  <c r="CG9" i="6949"/>
  <c r="CI9" i="6949" s="1"/>
  <c r="CF9" i="6949"/>
  <c r="CC9" i="6949"/>
  <c r="CB9" i="6949"/>
  <c r="CA9" i="6949"/>
  <c r="BZ9" i="6949"/>
  <c r="K9" i="6949"/>
  <c r="A9" i="6949"/>
  <c r="CH8" i="6949"/>
  <c r="CG8" i="6949"/>
  <c r="CI8" i="6949" s="1"/>
  <c r="CF8" i="6949"/>
  <c r="CC8" i="6949"/>
  <c r="CB8" i="6949"/>
  <c r="CA8" i="6949"/>
  <c r="BZ8" i="6949"/>
  <c r="K8" i="6949"/>
  <c r="A8" i="6949"/>
  <c r="CH7" i="6949"/>
  <c r="CG7" i="6949"/>
  <c r="CI7" i="6949" s="1"/>
  <c r="CF7" i="6949"/>
  <c r="CC7" i="6949"/>
  <c r="CB7" i="6949"/>
  <c r="CA7" i="6949"/>
  <c r="BZ7" i="6949"/>
  <c r="K7" i="6949"/>
  <c r="CH6" i="6949"/>
  <c r="CG6" i="6949"/>
  <c r="CI6" i="6949" s="1"/>
  <c r="CF6" i="6949"/>
  <c r="CC6" i="6949"/>
  <c r="CB6" i="6949"/>
  <c r="CA6" i="6949"/>
  <c r="BZ6" i="6949"/>
  <c r="K6" i="6949"/>
  <c r="A6" i="6949"/>
  <c r="A7" i="6949" s="1"/>
  <c r="CH5" i="6949"/>
  <c r="CG5" i="6949"/>
  <c r="CI5" i="6949" s="1"/>
  <c r="CF5" i="6949"/>
  <c r="CC5" i="6949"/>
  <c r="CB5" i="6949"/>
  <c r="CA5" i="6949"/>
  <c r="BZ5" i="6949"/>
  <c r="K5" i="6949"/>
  <c r="CH4" i="6949"/>
  <c r="CG4" i="6949"/>
  <c r="CI4" i="6949" s="1"/>
  <c r="CF4" i="6949"/>
  <c r="CC4" i="6949"/>
  <c r="CB4" i="6949"/>
  <c r="CA4" i="6949"/>
  <c r="BZ4" i="6949"/>
  <c r="K4" i="6949"/>
  <c r="CC3" i="6949"/>
  <c r="CB3" i="6949"/>
  <c r="CA3" i="6949"/>
  <c r="BZ3" i="6949"/>
  <c r="K3" i="6949"/>
  <c r="A3" i="6949"/>
  <c r="A4" i="6949" s="1"/>
  <c r="A5" i="6949" s="1"/>
  <c r="BJ5" i="6948"/>
  <c r="BK5" i="6948"/>
  <c r="BL5" i="6948"/>
  <c r="BM5" i="6948"/>
  <c r="BM4" i="6948"/>
  <c r="BL4" i="6948"/>
  <c r="BK4" i="6948"/>
  <c r="BJ4" i="6948"/>
  <c r="BM3" i="6948"/>
  <c r="BL3" i="6948"/>
  <c r="BK3" i="6948"/>
  <c r="BJ3" i="6948"/>
  <c r="BZ4" i="6947"/>
  <c r="CA4" i="6947"/>
  <c r="CB4" i="6947"/>
  <c r="CC4" i="6947"/>
  <c r="BZ5" i="6947"/>
  <c r="CA5" i="6947"/>
  <c r="CB5" i="6947"/>
  <c r="CC5" i="6947"/>
  <c r="BZ6" i="6947"/>
  <c r="CA6" i="6947"/>
  <c r="CB6" i="6947"/>
  <c r="CC6" i="6947"/>
  <c r="CB3" i="6947"/>
  <c r="CC3" i="6947"/>
  <c r="CA3" i="6947"/>
  <c r="BZ3" i="6947"/>
  <c r="A3" i="6948"/>
  <c r="K3" i="6948"/>
  <c r="A4" i="6948"/>
  <c r="K4" i="6948"/>
  <c r="A5" i="6948"/>
  <c r="K5" i="6948"/>
  <c r="A3" i="6947"/>
  <c r="K3" i="6947"/>
  <c r="A4" i="6947"/>
  <c r="A5" i="6947" s="1"/>
  <c r="K4" i="6947"/>
  <c r="K5" i="6947"/>
  <c r="K6" i="6947"/>
  <c r="M6" i="6947"/>
  <c r="CH6" i="6947" s="1"/>
  <c r="AH40" i="2" l="1"/>
  <c r="AH3" i="2"/>
  <c r="AH58" i="2"/>
  <c r="AH16" i="2"/>
  <c r="AH48" i="2"/>
  <c r="AH4" i="6851"/>
  <c r="AH4" i="6850"/>
  <c r="Q6" i="6955"/>
  <c r="Q7" i="6955" s="1"/>
  <c r="Q8" i="6955" s="1"/>
  <c r="Q9" i="6955" s="1"/>
  <c r="Q10" i="6955" s="1"/>
  <c r="Q11" i="6955" s="1"/>
  <c r="Q12" i="6955" s="1"/>
  <c r="Q13" i="6955" s="1"/>
  <c r="Q14" i="6955" s="1"/>
  <c r="Q15" i="6955" s="1"/>
  <c r="Q16" i="6955" s="1"/>
  <c r="Q17" i="6955" s="1"/>
  <c r="Q18" i="6955" s="1"/>
  <c r="Q19" i="6955" s="1"/>
  <c r="Q20" i="6955" s="1"/>
  <c r="Q21" i="6955" s="1"/>
  <c r="Q22" i="6955" s="1"/>
  <c r="Q23" i="6955" s="1"/>
  <c r="Q24" i="6955" s="1"/>
  <c r="Q25" i="6955" s="1"/>
  <c r="Q26" i="6955" s="1"/>
  <c r="Q27" i="6955" s="1"/>
  <c r="Q28" i="6955" s="1"/>
  <c r="Q29" i="6955" s="1"/>
  <c r="Q30" i="6955" s="1"/>
  <c r="Q31" i="6955" s="1"/>
  <c r="Q32" i="6955" s="1"/>
  <c r="Q33" i="6955" s="1"/>
  <c r="Q34" i="6955" s="1"/>
  <c r="Q35" i="6955" s="1"/>
  <c r="Q36" i="6955" s="1"/>
  <c r="Q37" i="6955" s="1"/>
  <c r="Q38" i="6955" s="1"/>
  <c r="Q39" i="6955" s="1"/>
  <c r="Q40" i="6955" s="1"/>
  <c r="Q41" i="6955" s="1"/>
  <c r="Q42" i="6955" s="1"/>
  <c r="Q43" i="6955" s="1"/>
  <c r="Q44" i="6955" s="1"/>
  <c r="Q45" i="6955" s="1"/>
  <c r="Q46" i="6955" s="1"/>
  <c r="Q47" i="6955" s="1"/>
  <c r="Q48" i="6955" s="1"/>
  <c r="Q49" i="6955" s="1"/>
  <c r="Q50" i="6955" s="1"/>
  <c r="Q51" i="6955" s="1"/>
  <c r="Q52" i="6955" s="1"/>
  <c r="Q53" i="6955" s="1"/>
  <c r="Q54" i="6955" s="1"/>
  <c r="Q55" i="6955" s="1"/>
  <c r="Q56" i="6955" s="1"/>
  <c r="Q57" i="6955" s="1"/>
  <c r="Q58" i="6955" s="1"/>
  <c r="Q59" i="6955" s="1"/>
  <c r="Q61" i="6955" s="1"/>
  <c r="Q62" i="6955" s="1"/>
  <c r="Q63" i="6955" s="1"/>
  <c r="Q64" i="6955" s="1"/>
  <c r="Q65" i="6955" s="1"/>
  <c r="R6" i="6954"/>
  <c r="R7" i="6954" s="1"/>
  <c r="R8" i="6954" s="1"/>
  <c r="R9" i="6954" s="1"/>
  <c r="R10" i="6954" s="1"/>
  <c r="R11" i="6954" s="1"/>
  <c r="R12" i="6954" s="1"/>
  <c r="R13" i="6954" s="1"/>
  <c r="R14" i="6954" s="1"/>
  <c r="R15" i="6954" s="1"/>
  <c r="Q4" i="6954"/>
  <c r="Q5" i="6954" s="1"/>
  <c r="Q6" i="6954" s="1"/>
  <c r="Q7" i="6954" s="1"/>
  <c r="Q8" i="6954" s="1"/>
  <c r="Q9" i="6954" s="1"/>
  <c r="Q10" i="6954" s="1"/>
  <c r="Q11" i="6954" s="1"/>
  <c r="Q12" i="6954" s="1"/>
  <c r="Q13" i="6954" s="1"/>
  <c r="Q14" i="6954" s="1"/>
  <c r="Q15" i="6954" s="1"/>
  <c r="BN5" i="6948"/>
  <c r="BI3" i="6948"/>
  <c r="BO5" i="6948"/>
  <c r="BI5" i="6948"/>
  <c r="BN10" i="6950"/>
  <c r="BN11" i="6950" s="1"/>
  <c r="BN12" i="6950" s="1"/>
  <c r="BN13" i="6950" s="1"/>
  <c r="BN14" i="6950" s="1"/>
  <c r="BN15" i="6950" s="1"/>
  <c r="BI3" i="6950"/>
  <c r="BI11" i="6950"/>
  <c r="BI7" i="6950"/>
  <c r="BI8" i="6950"/>
  <c r="BI12" i="6950"/>
  <c r="BI4" i="6950"/>
  <c r="BN4" i="6950"/>
  <c r="BN5" i="6950" s="1"/>
  <c r="BI9" i="6950"/>
  <c r="BI10" i="6950"/>
  <c r="BI13" i="6950"/>
  <c r="A15" i="6950"/>
  <c r="BI14" i="6950"/>
  <c r="BI6" i="6950"/>
  <c r="BI5" i="6950"/>
  <c r="CE4" i="6947"/>
  <c r="A6" i="6947"/>
  <c r="CD5" i="6947"/>
  <c r="CD6" i="6947" s="1"/>
  <c r="CE5" i="6947"/>
  <c r="CE6" i="6947" s="1"/>
  <c r="BY5" i="6947"/>
  <c r="BY4" i="6947"/>
  <c r="BY8" i="6949"/>
  <c r="BY12" i="6949"/>
  <c r="BY13" i="6949"/>
  <c r="BY4" i="6949"/>
  <c r="BY14" i="6949"/>
  <c r="BY18" i="6949"/>
  <c r="BY6" i="6949"/>
  <c r="BY7" i="6949"/>
  <c r="BY16" i="6949"/>
  <c r="CD4" i="6949"/>
  <c r="BY19" i="6949"/>
  <c r="BY3" i="6949"/>
  <c r="BY10" i="6949"/>
  <c r="CD5" i="6949"/>
  <c r="CD6" i="6949" s="1"/>
  <c r="CD7" i="6949" s="1"/>
  <c r="CD8" i="6949" s="1"/>
  <c r="CD9" i="6949" s="1"/>
  <c r="BY9" i="6949"/>
  <c r="BY11" i="6949"/>
  <c r="BY5" i="6949"/>
  <c r="BY15" i="6949"/>
  <c r="BY17" i="6949"/>
  <c r="BI4" i="6948"/>
  <c r="BY6" i="6947"/>
  <c r="BY3" i="6947"/>
  <c r="B7" i="6911"/>
  <c r="X5" i="6945"/>
  <c r="Y5" i="6945"/>
  <c r="Z5" i="6945"/>
  <c r="Z10" i="6945"/>
  <c r="Y22" i="6946"/>
  <c r="Z22" i="6946"/>
  <c r="W22" i="6946" s="1"/>
  <c r="W23" i="6946" s="1"/>
  <c r="W24" i="6946" s="1"/>
  <c r="W25" i="6946" s="1"/>
  <c r="W26" i="6946" s="1"/>
  <c r="W27" i="6946" s="1"/>
  <c r="W28" i="6946" s="1"/>
  <c r="W29" i="6946" s="1"/>
  <c r="W30" i="6946" s="1"/>
  <c r="W31" i="6946" s="1"/>
  <c r="W32" i="6946" s="1"/>
  <c r="W33" i="6946" s="1"/>
  <c r="W34" i="6946" s="1"/>
  <c r="W35" i="6946" s="1"/>
  <c r="W36" i="6946" s="1"/>
  <c r="W37" i="6946" s="1"/>
  <c r="W38" i="6946" s="1"/>
  <c r="W39" i="6946" s="1"/>
  <c r="W40" i="6946" s="1"/>
  <c r="W41" i="6946" s="1"/>
  <c r="W42" i="6946" s="1"/>
  <c r="W43" i="6946" s="1"/>
  <c r="W44" i="6946" s="1"/>
  <c r="W45" i="6946" s="1"/>
  <c r="W46" i="6946" s="1"/>
  <c r="W47" i="6946" s="1"/>
  <c r="W48" i="6946" s="1"/>
  <c r="W49" i="6946" s="1"/>
  <c r="W50" i="6946" s="1"/>
  <c r="W51" i="6946" s="1"/>
  <c r="W52" i="6946" s="1"/>
  <c r="Y23" i="6946"/>
  <c r="Z23" i="6946"/>
  <c r="Y24" i="6946"/>
  <c r="Z24" i="6946"/>
  <c r="Y25" i="6946"/>
  <c r="Z25" i="6946"/>
  <c r="Y26" i="6946"/>
  <c r="Z26" i="6946"/>
  <c r="Y27" i="6946"/>
  <c r="Z27" i="6946"/>
  <c r="Y28" i="6946"/>
  <c r="Z28" i="6946"/>
  <c r="Y29" i="6946"/>
  <c r="Z29" i="6946"/>
  <c r="Y30" i="6946"/>
  <c r="Z30" i="6946"/>
  <c r="Y31" i="6946"/>
  <c r="Z31" i="6946"/>
  <c r="Y32" i="6946"/>
  <c r="Z32" i="6946"/>
  <c r="Y33" i="6946"/>
  <c r="Z33" i="6946"/>
  <c r="Y34" i="6946"/>
  <c r="Z34" i="6946"/>
  <c r="Y35" i="6946"/>
  <c r="Z35" i="6946"/>
  <c r="Y36" i="6946"/>
  <c r="Z36" i="6946"/>
  <c r="Y37" i="6946"/>
  <c r="Z37" i="6946"/>
  <c r="Y38" i="6946"/>
  <c r="Z38" i="6946"/>
  <c r="Y39" i="6946"/>
  <c r="Z39" i="6946"/>
  <c r="Y40" i="6946"/>
  <c r="Z40" i="6946"/>
  <c r="Y41" i="6946"/>
  <c r="Z41" i="6946"/>
  <c r="Y42" i="6946"/>
  <c r="Z42" i="6946"/>
  <c r="Y43" i="6946"/>
  <c r="Z43" i="6946"/>
  <c r="Y44" i="6946"/>
  <c r="Z44" i="6946"/>
  <c r="Y45" i="6946"/>
  <c r="Z45" i="6946"/>
  <c r="Y46" i="6946"/>
  <c r="Z46" i="6946"/>
  <c r="Y47" i="6946"/>
  <c r="Z47" i="6946"/>
  <c r="Y48" i="6946"/>
  <c r="Z48" i="6946"/>
  <c r="Y49" i="6946"/>
  <c r="Z49" i="6946"/>
  <c r="Y50" i="6946"/>
  <c r="Z50" i="6946"/>
  <c r="Y51" i="6946"/>
  <c r="Z51" i="6946"/>
  <c r="Y52" i="6946"/>
  <c r="Z52" i="6946"/>
  <c r="V52" i="6946"/>
  <c r="U52" i="6946"/>
  <c r="T52" i="6946"/>
  <c r="S52" i="6946"/>
  <c r="O52" i="6946"/>
  <c r="M52" i="6946"/>
  <c r="V51" i="6946"/>
  <c r="U51" i="6946"/>
  <c r="T51" i="6946"/>
  <c r="S51" i="6946"/>
  <c r="O51" i="6946"/>
  <c r="M51" i="6946"/>
  <c r="V50" i="6946"/>
  <c r="U50" i="6946"/>
  <c r="T50" i="6946"/>
  <c r="S50" i="6946"/>
  <c r="O50" i="6946"/>
  <c r="M50" i="6946"/>
  <c r="V49" i="6946"/>
  <c r="U49" i="6946"/>
  <c r="T49" i="6946"/>
  <c r="S49" i="6946"/>
  <c r="O49" i="6946"/>
  <c r="M49" i="6946"/>
  <c r="V48" i="6946"/>
  <c r="U48" i="6946"/>
  <c r="T48" i="6946"/>
  <c r="S48" i="6946"/>
  <c r="O48" i="6946"/>
  <c r="M48" i="6946"/>
  <c r="V47" i="6946"/>
  <c r="U47" i="6946"/>
  <c r="T47" i="6946"/>
  <c r="S47" i="6946"/>
  <c r="O47" i="6946"/>
  <c r="M47" i="6946"/>
  <c r="V46" i="6946"/>
  <c r="U46" i="6946"/>
  <c r="T46" i="6946"/>
  <c r="S46" i="6946"/>
  <c r="O46" i="6946"/>
  <c r="M46" i="6946"/>
  <c r="V45" i="6946"/>
  <c r="U45" i="6946"/>
  <c r="T45" i="6946"/>
  <c r="S45" i="6946"/>
  <c r="O45" i="6946"/>
  <c r="M45" i="6946"/>
  <c r="V44" i="6946"/>
  <c r="U44" i="6946"/>
  <c r="T44" i="6946"/>
  <c r="S44" i="6946"/>
  <c r="O44" i="6946"/>
  <c r="M44" i="6946"/>
  <c r="V43" i="6946"/>
  <c r="U43" i="6946"/>
  <c r="T43" i="6946"/>
  <c r="S43" i="6946"/>
  <c r="O43" i="6946"/>
  <c r="M43" i="6946"/>
  <c r="V42" i="6946"/>
  <c r="U42" i="6946"/>
  <c r="T42" i="6946"/>
  <c r="S42" i="6946"/>
  <c r="O42" i="6946"/>
  <c r="M42" i="6946"/>
  <c r="V41" i="6946"/>
  <c r="U41" i="6946"/>
  <c r="T41" i="6946"/>
  <c r="S41" i="6946"/>
  <c r="O41" i="6946"/>
  <c r="M41" i="6946"/>
  <c r="V40" i="6946"/>
  <c r="U40" i="6946"/>
  <c r="T40" i="6946"/>
  <c r="S40" i="6946"/>
  <c r="O40" i="6946"/>
  <c r="M40" i="6946"/>
  <c r="V39" i="6946"/>
  <c r="U39" i="6946"/>
  <c r="T39" i="6946"/>
  <c r="S39" i="6946"/>
  <c r="O39" i="6946"/>
  <c r="M39" i="6946"/>
  <c r="V38" i="6946"/>
  <c r="U38" i="6946"/>
  <c r="T38" i="6946"/>
  <c r="R38" i="6946" s="1"/>
  <c r="S38" i="6946"/>
  <c r="O38" i="6946"/>
  <c r="M38" i="6946"/>
  <c r="V37" i="6946"/>
  <c r="U37" i="6946"/>
  <c r="T37" i="6946"/>
  <c r="S37" i="6946"/>
  <c r="R37" i="6946" s="1"/>
  <c r="O37" i="6946"/>
  <c r="M37" i="6946"/>
  <c r="V36" i="6946"/>
  <c r="U36" i="6946"/>
  <c r="T36" i="6946"/>
  <c r="S36" i="6946"/>
  <c r="R36" i="6946" s="1"/>
  <c r="O36" i="6946"/>
  <c r="M36" i="6946"/>
  <c r="V35" i="6946"/>
  <c r="U35" i="6946"/>
  <c r="T35" i="6946"/>
  <c r="S35" i="6946"/>
  <c r="O35" i="6946"/>
  <c r="V34" i="6946"/>
  <c r="U34" i="6946"/>
  <c r="T34" i="6946"/>
  <c r="S34" i="6946"/>
  <c r="O34" i="6946"/>
  <c r="M34" i="6946"/>
  <c r="V33" i="6946"/>
  <c r="U33" i="6946"/>
  <c r="T33" i="6946"/>
  <c r="S33" i="6946"/>
  <c r="O33" i="6946"/>
  <c r="M33" i="6946"/>
  <c r="V32" i="6946"/>
  <c r="U32" i="6946"/>
  <c r="T32" i="6946"/>
  <c r="S32" i="6946"/>
  <c r="O32" i="6946"/>
  <c r="M32" i="6946"/>
  <c r="V31" i="6946"/>
  <c r="U31" i="6946"/>
  <c r="T31" i="6946"/>
  <c r="S31" i="6946"/>
  <c r="O31" i="6946"/>
  <c r="M31" i="6946"/>
  <c r="V30" i="6946"/>
  <c r="U30" i="6946"/>
  <c r="T30" i="6946"/>
  <c r="S30" i="6946"/>
  <c r="O30" i="6946"/>
  <c r="M30" i="6946"/>
  <c r="V29" i="6946"/>
  <c r="U29" i="6946"/>
  <c r="T29" i="6946"/>
  <c r="S29" i="6946"/>
  <c r="R29" i="6946" s="1"/>
  <c r="O29" i="6946"/>
  <c r="M29" i="6946"/>
  <c r="V28" i="6946"/>
  <c r="U28" i="6946"/>
  <c r="T28" i="6946"/>
  <c r="S28" i="6946"/>
  <c r="O28" i="6946"/>
  <c r="M28" i="6946"/>
  <c r="V27" i="6946"/>
  <c r="U27" i="6946"/>
  <c r="T27" i="6946"/>
  <c r="S27" i="6946"/>
  <c r="O27" i="6946"/>
  <c r="M27" i="6946"/>
  <c r="V26" i="6946"/>
  <c r="U26" i="6946"/>
  <c r="T26" i="6946"/>
  <c r="S26" i="6946"/>
  <c r="O26" i="6946"/>
  <c r="M26" i="6946"/>
  <c r="V25" i="6946"/>
  <c r="U25" i="6946"/>
  <c r="T25" i="6946"/>
  <c r="S25" i="6946"/>
  <c r="O25" i="6946"/>
  <c r="M25" i="6946"/>
  <c r="V24" i="6946"/>
  <c r="U24" i="6946"/>
  <c r="T24" i="6946"/>
  <c r="S24" i="6946"/>
  <c r="O24" i="6946"/>
  <c r="M24" i="6946"/>
  <c r="V23" i="6946"/>
  <c r="U23" i="6946"/>
  <c r="T23" i="6946"/>
  <c r="S23" i="6946"/>
  <c r="O23" i="6946"/>
  <c r="M23" i="6946"/>
  <c r="V22" i="6946"/>
  <c r="U22" i="6946"/>
  <c r="T22" i="6946"/>
  <c r="S22" i="6946"/>
  <c r="O22" i="6946"/>
  <c r="M22" i="6946"/>
  <c r="V21" i="6946"/>
  <c r="U21" i="6946"/>
  <c r="T21" i="6946"/>
  <c r="S21" i="6946"/>
  <c r="O21" i="6946"/>
  <c r="M21" i="6946"/>
  <c r="V20" i="6946"/>
  <c r="U20" i="6946"/>
  <c r="T20" i="6946"/>
  <c r="S20" i="6946"/>
  <c r="O20" i="6946"/>
  <c r="M20" i="6946"/>
  <c r="V19" i="6946"/>
  <c r="U19" i="6946"/>
  <c r="T19" i="6946"/>
  <c r="S19" i="6946"/>
  <c r="O19" i="6946"/>
  <c r="M19" i="6946"/>
  <c r="V18" i="6946"/>
  <c r="U18" i="6946"/>
  <c r="T18" i="6946"/>
  <c r="S18" i="6946"/>
  <c r="O18" i="6946"/>
  <c r="M18" i="6946"/>
  <c r="V17" i="6946"/>
  <c r="U17" i="6946"/>
  <c r="T17" i="6946"/>
  <c r="S17" i="6946"/>
  <c r="O17" i="6946"/>
  <c r="M17" i="6946"/>
  <c r="V16" i="6946"/>
  <c r="U16" i="6946"/>
  <c r="T16" i="6946"/>
  <c r="S16" i="6946"/>
  <c r="O16" i="6946"/>
  <c r="M16" i="6946"/>
  <c r="Z16" i="6946" s="1"/>
  <c r="V15" i="6946"/>
  <c r="U15" i="6946"/>
  <c r="T15" i="6946"/>
  <c r="S15" i="6946"/>
  <c r="O15" i="6946"/>
  <c r="M15" i="6946"/>
  <c r="V14" i="6946"/>
  <c r="U14" i="6946"/>
  <c r="T14" i="6946"/>
  <c r="S14" i="6946"/>
  <c r="O14" i="6946"/>
  <c r="M14" i="6946"/>
  <c r="Z14" i="6946" s="1"/>
  <c r="V13" i="6946"/>
  <c r="U13" i="6946"/>
  <c r="T13" i="6946"/>
  <c r="S13" i="6946"/>
  <c r="O13" i="6946"/>
  <c r="M13" i="6946"/>
  <c r="V12" i="6946"/>
  <c r="U12" i="6946"/>
  <c r="T12" i="6946"/>
  <c r="S12" i="6946"/>
  <c r="O12" i="6946"/>
  <c r="M12" i="6946"/>
  <c r="Z12" i="6946" s="1"/>
  <c r="V11" i="6946"/>
  <c r="U11" i="6946"/>
  <c r="T11" i="6946"/>
  <c r="S11" i="6946"/>
  <c r="O11" i="6946"/>
  <c r="M11" i="6946"/>
  <c r="V10" i="6946"/>
  <c r="U10" i="6946"/>
  <c r="T10" i="6946"/>
  <c r="S10" i="6946"/>
  <c r="O10" i="6946"/>
  <c r="M10" i="6946"/>
  <c r="Z10" i="6946" s="1"/>
  <c r="V9" i="6946"/>
  <c r="U9" i="6946"/>
  <c r="T9" i="6946"/>
  <c r="S9" i="6946"/>
  <c r="O9" i="6946"/>
  <c r="M9" i="6946"/>
  <c r="V8" i="6946"/>
  <c r="U8" i="6946"/>
  <c r="T8" i="6946"/>
  <c r="S8" i="6946"/>
  <c r="O8" i="6946"/>
  <c r="M8" i="6946"/>
  <c r="Z8" i="6946" s="1"/>
  <c r="V7" i="6946"/>
  <c r="U7" i="6946"/>
  <c r="T7" i="6946"/>
  <c r="S7" i="6946"/>
  <c r="O7" i="6946"/>
  <c r="M7" i="6946"/>
  <c r="V6" i="6946"/>
  <c r="U6" i="6946"/>
  <c r="T6" i="6946"/>
  <c r="S6" i="6946"/>
  <c r="O6" i="6946"/>
  <c r="M6" i="6946"/>
  <c r="Z6" i="6946" s="1"/>
  <c r="V5" i="6946"/>
  <c r="U5" i="6946"/>
  <c r="T5" i="6946"/>
  <c r="S5" i="6946"/>
  <c r="O5" i="6946"/>
  <c r="M5" i="6946"/>
  <c r="V4" i="6946"/>
  <c r="U4" i="6946"/>
  <c r="T4" i="6946"/>
  <c r="S4" i="6946"/>
  <c r="O4" i="6946"/>
  <c r="M4" i="6946"/>
  <c r="S5" i="6945"/>
  <c r="T5" i="6945"/>
  <c r="U5" i="6945"/>
  <c r="V5" i="6945"/>
  <c r="S6" i="6945"/>
  <c r="T6" i="6945"/>
  <c r="U6" i="6945"/>
  <c r="V6" i="6945"/>
  <c r="S7" i="6945"/>
  <c r="T7" i="6945"/>
  <c r="U7" i="6945"/>
  <c r="V7" i="6945"/>
  <c r="S8" i="6945"/>
  <c r="T8" i="6945"/>
  <c r="U8" i="6945"/>
  <c r="V8" i="6945"/>
  <c r="S9" i="6945"/>
  <c r="T9" i="6945"/>
  <c r="U9" i="6945"/>
  <c r="V9" i="6945"/>
  <c r="S10" i="6945"/>
  <c r="T10" i="6945"/>
  <c r="U10" i="6945"/>
  <c r="V10" i="6945"/>
  <c r="S11" i="6945"/>
  <c r="T11" i="6945"/>
  <c r="U11" i="6945"/>
  <c r="V11" i="6945"/>
  <c r="S12" i="6945"/>
  <c r="T12" i="6945"/>
  <c r="U12" i="6945"/>
  <c r="V12" i="6945"/>
  <c r="S13" i="6945"/>
  <c r="T13" i="6945"/>
  <c r="U13" i="6945"/>
  <c r="V13" i="6945"/>
  <c r="S14" i="6945"/>
  <c r="T14" i="6945"/>
  <c r="U14" i="6945"/>
  <c r="V14" i="6945"/>
  <c r="S15" i="6945"/>
  <c r="T15" i="6945"/>
  <c r="U15" i="6945"/>
  <c r="V15" i="6945"/>
  <c r="V4" i="6945"/>
  <c r="U4" i="6945"/>
  <c r="T4" i="6945"/>
  <c r="S4" i="6945"/>
  <c r="R34" i="6946" l="1"/>
  <c r="R35" i="6946"/>
  <c r="Y18" i="6946"/>
  <c r="R33" i="6946"/>
  <c r="Y7" i="6946"/>
  <c r="Y11" i="6946"/>
  <c r="Y15" i="6946"/>
  <c r="Y17" i="6946"/>
  <c r="Y19" i="6946"/>
  <c r="Y21" i="6946"/>
  <c r="R26" i="6946"/>
  <c r="R5" i="6946"/>
  <c r="R7" i="6946"/>
  <c r="R9" i="6946"/>
  <c r="R11" i="6946"/>
  <c r="R13" i="6946"/>
  <c r="R15" i="6946"/>
  <c r="R17" i="6946"/>
  <c r="R19" i="6946"/>
  <c r="R21" i="6946"/>
  <c r="R22" i="6946"/>
  <c r="R32" i="6946"/>
  <c r="R4" i="6946"/>
  <c r="Z5" i="6946"/>
  <c r="R6" i="6946"/>
  <c r="Z7" i="6946"/>
  <c r="Z9" i="6946"/>
  <c r="R10" i="6946"/>
  <c r="Z11" i="6946"/>
  <c r="Z13" i="6946"/>
  <c r="R14" i="6946"/>
  <c r="Z15" i="6946"/>
  <c r="Z17" i="6946"/>
  <c r="Z19" i="6946"/>
  <c r="Z21" i="6946"/>
  <c r="R25" i="6946"/>
  <c r="R30" i="6946"/>
  <c r="R39" i="6946"/>
  <c r="Y6" i="6946"/>
  <c r="Y10" i="6946"/>
  <c r="Y14" i="6946"/>
  <c r="Y9" i="6946"/>
  <c r="Y13" i="6946"/>
  <c r="Y5" i="6946"/>
  <c r="Y8" i="6946"/>
  <c r="R8" i="6946"/>
  <c r="Y12" i="6946"/>
  <c r="R12" i="6946"/>
  <c r="Y16" i="6946"/>
  <c r="R16" i="6946"/>
  <c r="Y20" i="6946"/>
  <c r="R18" i="6946"/>
  <c r="R20" i="6946"/>
  <c r="R23" i="6946"/>
  <c r="R27" i="6946"/>
  <c r="R40" i="6946"/>
  <c r="R41" i="6946"/>
  <c r="R42" i="6946"/>
  <c r="R43" i="6946"/>
  <c r="R44" i="6946"/>
  <c r="R45" i="6946"/>
  <c r="R46" i="6946"/>
  <c r="R47" i="6946"/>
  <c r="R48" i="6946"/>
  <c r="R49" i="6946"/>
  <c r="R50" i="6946"/>
  <c r="R51" i="6946"/>
  <c r="R52" i="6946"/>
  <c r="Z18" i="6946"/>
  <c r="Z20" i="6946"/>
  <c r="R24" i="6946"/>
  <c r="R28" i="6946"/>
  <c r="R31" i="6946"/>
  <c r="R14" i="6945"/>
  <c r="R13" i="6945"/>
  <c r="R12" i="6945"/>
  <c r="R7" i="6945"/>
  <c r="R6" i="6945"/>
  <c r="R5" i="6945"/>
  <c r="R15" i="6945"/>
  <c r="R11" i="6945"/>
  <c r="R10" i="6945"/>
  <c r="R9" i="6945"/>
  <c r="R8" i="6945"/>
  <c r="R4" i="6945"/>
  <c r="M4" i="6945"/>
  <c r="O4" i="6945"/>
  <c r="M5" i="6945"/>
  <c r="O5" i="6945"/>
  <c r="M6" i="6945"/>
  <c r="O6" i="6945"/>
  <c r="M7" i="6945"/>
  <c r="Z7" i="6945" s="1"/>
  <c r="O7" i="6945"/>
  <c r="Y8" i="6945" s="1"/>
  <c r="M8" i="6945"/>
  <c r="O8" i="6945"/>
  <c r="Y9" i="6945" s="1"/>
  <c r="O9" i="6945"/>
  <c r="O10" i="6945"/>
  <c r="Y11" i="6945" s="1"/>
  <c r="M11" i="6945"/>
  <c r="Z11" i="6945" s="1"/>
  <c r="O11" i="6945"/>
  <c r="M12" i="6945"/>
  <c r="Z12" i="6945" s="1"/>
  <c r="O12" i="6945"/>
  <c r="Y13" i="6945" s="1"/>
  <c r="M13" i="6945"/>
  <c r="O13" i="6945"/>
  <c r="M14" i="6945"/>
  <c r="Z14" i="6945" s="1"/>
  <c r="O14" i="6945"/>
  <c r="Y15" i="6945" s="1"/>
  <c r="M15" i="6945"/>
  <c r="O15" i="6945"/>
  <c r="Y6" i="6945" l="1"/>
  <c r="Y14" i="6945"/>
  <c r="Y12" i="6945"/>
  <c r="Y7" i="6945"/>
  <c r="Z15" i="6945"/>
  <c r="Z13" i="6945"/>
  <c r="Z8" i="6945"/>
  <c r="Z9" i="6945"/>
  <c r="Z6" i="6945"/>
  <c r="W6" i="6945" s="1"/>
  <c r="W7" i="6945" s="1"/>
  <c r="W8" i="6945" s="1"/>
  <c r="W9" i="6945" s="1"/>
  <c r="W10" i="6945" s="1"/>
  <c r="W11" i="6945" s="1"/>
  <c r="W12" i="6945" s="1"/>
  <c r="W13" i="6945" s="1"/>
  <c r="W14" i="6945" s="1"/>
  <c r="W15" i="6945" s="1"/>
  <c r="Y10" i="6945"/>
  <c r="W5" i="6946"/>
  <c r="W6" i="6946" s="1"/>
  <c r="W7" i="6946" s="1"/>
  <c r="W8" i="6946" s="1"/>
  <c r="W9" i="6946" s="1"/>
  <c r="W10" i="6946" s="1"/>
  <c r="W11" i="6946" s="1"/>
  <c r="W12" i="6946" s="1"/>
  <c r="W13" i="6946" s="1"/>
  <c r="W14" i="6946" s="1"/>
  <c r="W15" i="6946" s="1"/>
  <c r="W16" i="6946" s="1"/>
  <c r="W17" i="6946" s="1"/>
  <c r="W18" i="6946" s="1"/>
  <c r="W19" i="6946" s="1"/>
  <c r="W20" i="6946" s="1"/>
  <c r="W21" i="6946" s="1"/>
  <c r="X6" i="6945" l="1"/>
  <c r="X7" i="6945" s="1"/>
  <c r="X8" i="6945" s="1"/>
  <c r="X9" i="6945" s="1"/>
  <c r="X10" i="6945" s="1"/>
  <c r="X11" i="6945" s="1"/>
  <c r="X12" i="6945" s="1"/>
  <c r="X13" i="6945" s="1"/>
  <c r="X14" i="6945" s="1"/>
  <c r="X15" i="6945" s="1"/>
  <c r="B6" i="6911" l="1"/>
  <c r="BB3" i="6943"/>
  <c r="BF3" i="6943"/>
  <c r="BE3" i="6943"/>
  <c r="BB4" i="6943" s="1"/>
  <c r="BB5" i="6943" s="1"/>
  <c r="BD3" i="6943"/>
  <c r="BC3" i="6943"/>
  <c r="BE11" i="6943"/>
  <c r="BD11" i="6943"/>
  <c r="BF11" i="6943" s="1"/>
  <c r="BC11" i="6943"/>
  <c r="BE10" i="6943"/>
  <c r="BD10" i="6943"/>
  <c r="BF10" i="6943" s="1"/>
  <c r="BC10" i="6943"/>
  <c r="BE9" i="6943"/>
  <c r="BD9" i="6943"/>
  <c r="BF9" i="6943" s="1"/>
  <c r="BC9" i="6943"/>
  <c r="BF8" i="6943"/>
  <c r="BE8" i="6943"/>
  <c r="BD8" i="6943"/>
  <c r="BC8" i="6943"/>
  <c r="BE7" i="6943"/>
  <c r="BD7" i="6943"/>
  <c r="BF7" i="6943" s="1"/>
  <c r="BC7" i="6943"/>
  <c r="BF6" i="6943"/>
  <c r="BE6" i="6943"/>
  <c r="BD6" i="6943"/>
  <c r="BC6" i="6943"/>
  <c r="BE5" i="6943"/>
  <c r="BD5" i="6943"/>
  <c r="BF5" i="6943" s="1"/>
  <c r="BC5" i="6943"/>
  <c r="BE4" i="6943"/>
  <c r="BD4" i="6943"/>
  <c r="BF4" i="6943" s="1"/>
  <c r="BC4" i="6943"/>
  <c r="BE45" i="6944"/>
  <c r="BD45" i="6944"/>
  <c r="BF45" i="6944" s="1"/>
  <c r="BC45" i="6944"/>
  <c r="BF44" i="6944"/>
  <c r="BE44" i="6944"/>
  <c r="BD44" i="6944"/>
  <c r="BC44" i="6944"/>
  <c r="BE43" i="6944"/>
  <c r="BD43" i="6944"/>
  <c r="BF43" i="6944" s="1"/>
  <c r="BC43" i="6944"/>
  <c r="BF42" i="6944"/>
  <c r="BE42" i="6944"/>
  <c r="BD42" i="6944"/>
  <c r="BC42" i="6944"/>
  <c r="BE41" i="6944"/>
  <c r="BD41" i="6944"/>
  <c r="BF41" i="6944" s="1"/>
  <c r="BC41" i="6944"/>
  <c r="BF40" i="6944"/>
  <c r="BE40" i="6944"/>
  <c r="BD40" i="6944"/>
  <c r="BC40" i="6944"/>
  <c r="BE39" i="6944"/>
  <c r="BD39" i="6944"/>
  <c r="BF39" i="6944" s="1"/>
  <c r="BC39" i="6944"/>
  <c r="BF38" i="6944"/>
  <c r="BE38" i="6944"/>
  <c r="BD38" i="6944"/>
  <c r="BC38" i="6944"/>
  <c r="BE37" i="6944"/>
  <c r="BD37" i="6944"/>
  <c r="BF37" i="6944" s="1"/>
  <c r="BC37" i="6944"/>
  <c r="BF36" i="6944"/>
  <c r="BE36" i="6944"/>
  <c r="BD36" i="6944"/>
  <c r="BC36" i="6944"/>
  <c r="BE35" i="6944"/>
  <c r="BD35" i="6944"/>
  <c r="BF35" i="6944" s="1"/>
  <c r="BC35" i="6944"/>
  <c r="BF34" i="6944"/>
  <c r="BE34" i="6944"/>
  <c r="BD34" i="6944"/>
  <c r="BC34" i="6944"/>
  <c r="BE33" i="6944"/>
  <c r="BD33" i="6944"/>
  <c r="BF33" i="6944" s="1"/>
  <c r="BC33" i="6944"/>
  <c r="BF32" i="6944"/>
  <c r="BE32" i="6944"/>
  <c r="BD32" i="6944"/>
  <c r="BC32" i="6944"/>
  <c r="BE31" i="6944"/>
  <c r="BD31" i="6944"/>
  <c r="BF31" i="6944" s="1"/>
  <c r="BC31" i="6944"/>
  <c r="BF30" i="6944"/>
  <c r="BE30" i="6944"/>
  <c r="BD30" i="6944"/>
  <c r="BC30" i="6944"/>
  <c r="BE29" i="6944"/>
  <c r="BD29" i="6944"/>
  <c r="BF29" i="6944" s="1"/>
  <c r="BC29" i="6944"/>
  <c r="BF28" i="6944"/>
  <c r="BE28" i="6944"/>
  <c r="BD28" i="6944"/>
  <c r="BC28" i="6944"/>
  <c r="BE27" i="6944"/>
  <c r="BD27" i="6944"/>
  <c r="BF27" i="6944" s="1"/>
  <c r="BC27" i="6944"/>
  <c r="BF26" i="6944"/>
  <c r="BE26" i="6944"/>
  <c r="BD26" i="6944"/>
  <c r="BC26" i="6944"/>
  <c r="BE25" i="6944"/>
  <c r="BD25" i="6944"/>
  <c r="BF25" i="6944" s="1"/>
  <c r="BC25" i="6944"/>
  <c r="BF24" i="6944"/>
  <c r="BE24" i="6944"/>
  <c r="BD24" i="6944"/>
  <c r="BC24" i="6944"/>
  <c r="BE23" i="6944"/>
  <c r="BD23" i="6944"/>
  <c r="BF23" i="6944" s="1"/>
  <c r="BC23" i="6944"/>
  <c r="BA23" i="6944"/>
  <c r="BA24" i="6944" s="1"/>
  <c r="BA25" i="6944" s="1"/>
  <c r="BA26" i="6944" s="1"/>
  <c r="BA27" i="6944" s="1"/>
  <c r="BA28" i="6944" s="1"/>
  <c r="BA29" i="6944" s="1"/>
  <c r="BA30" i="6944" s="1"/>
  <c r="BA31" i="6944" s="1"/>
  <c r="BA32" i="6944" s="1"/>
  <c r="BA33" i="6944" s="1"/>
  <c r="BA34" i="6944" s="1"/>
  <c r="BA35" i="6944" s="1"/>
  <c r="BA36" i="6944" s="1"/>
  <c r="AZ45" i="6944"/>
  <c r="AX45" i="6944"/>
  <c r="AW45" i="6944"/>
  <c r="AZ44" i="6944"/>
  <c r="AX44" i="6944"/>
  <c r="AW44" i="6944"/>
  <c r="AZ43" i="6944"/>
  <c r="AX43" i="6944"/>
  <c r="AV43" i="6944" s="1"/>
  <c r="AW43" i="6944"/>
  <c r="AZ42" i="6944"/>
  <c r="AX42" i="6944"/>
  <c r="AW42" i="6944"/>
  <c r="AZ41" i="6944"/>
  <c r="AX41" i="6944"/>
  <c r="AW41" i="6944"/>
  <c r="AZ40" i="6944"/>
  <c r="AX40" i="6944"/>
  <c r="AW40" i="6944"/>
  <c r="AZ39" i="6944"/>
  <c r="AX39" i="6944"/>
  <c r="AW39" i="6944"/>
  <c r="AZ38" i="6944"/>
  <c r="AX38" i="6944"/>
  <c r="AW38" i="6944"/>
  <c r="AZ37" i="6944"/>
  <c r="AX37" i="6944"/>
  <c r="AW37" i="6944"/>
  <c r="AZ36" i="6944"/>
  <c r="AX36" i="6944"/>
  <c r="AW36" i="6944"/>
  <c r="AZ35" i="6944"/>
  <c r="AX35" i="6944"/>
  <c r="AW35" i="6944"/>
  <c r="AZ34" i="6944"/>
  <c r="AX34" i="6944"/>
  <c r="AW34" i="6944"/>
  <c r="AV34" i="6944" s="1"/>
  <c r="AZ33" i="6944"/>
  <c r="AX33" i="6944"/>
  <c r="AW33" i="6944"/>
  <c r="AZ32" i="6944"/>
  <c r="AX32" i="6944"/>
  <c r="AW32" i="6944"/>
  <c r="AZ31" i="6944"/>
  <c r="AX31" i="6944"/>
  <c r="AW31" i="6944"/>
  <c r="AZ30" i="6944"/>
  <c r="AX30" i="6944"/>
  <c r="AW30" i="6944"/>
  <c r="AZ29" i="6944"/>
  <c r="AX29" i="6944"/>
  <c r="AW29" i="6944"/>
  <c r="AZ28" i="6944"/>
  <c r="AX28" i="6944"/>
  <c r="AW28" i="6944"/>
  <c r="AZ27" i="6944"/>
  <c r="AX27" i="6944"/>
  <c r="AW27" i="6944"/>
  <c r="AZ26" i="6944"/>
  <c r="AX26" i="6944"/>
  <c r="AW26" i="6944"/>
  <c r="AZ25" i="6944"/>
  <c r="AX25" i="6944"/>
  <c r="AW25" i="6944"/>
  <c r="AZ24" i="6944"/>
  <c r="AX24" i="6944"/>
  <c r="AW24" i="6944"/>
  <c r="AZ23" i="6944"/>
  <c r="AX23" i="6944"/>
  <c r="AW23" i="6944"/>
  <c r="BE22" i="6944"/>
  <c r="BD22" i="6944"/>
  <c r="BF22" i="6944" s="1"/>
  <c r="BC22" i="6944"/>
  <c r="AZ22" i="6944"/>
  <c r="AX22" i="6944"/>
  <c r="AW22" i="6944"/>
  <c r="BE21" i="6944"/>
  <c r="BD21" i="6944"/>
  <c r="BF21" i="6944" s="1"/>
  <c r="BC21" i="6944"/>
  <c r="AZ21" i="6944"/>
  <c r="AX21" i="6944"/>
  <c r="AW21" i="6944"/>
  <c r="BF20" i="6944"/>
  <c r="BE20" i="6944"/>
  <c r="BD20" i="6944"/>
  <c r="BC20" i="6944"/>
  <c r="AZ20" i="6944"/>
  <c r="AX20" i="6944"/>
  <c r="AW20" i="6944"/>
  <c r="BE19" i="6944"/>
  <c r="BD19" i="6944"/>
  <c r="BF19" i="6944" s="1"/>
  <c r="BC19" i="6944"/>
  <c r="AZ19" i="6944"/>
  <c r="AX19" i="6944"/>
  <c r="AW19" i="6944"/>
  <c r="BE18" i="6944"/>
  <c r="BD18" i="6944"/>
  <c r="BF18" i="6944" s="1"/>
  <c r="BC18" i="6944"/>
  <c r="AZ18" i="6944"/>
  <c r="AX18" i="6944"/>
  <c r="AW18" i="6944"/>
  <c r="BF17" i="6944"/>
  <c r="BE17" i="6944"/>
  <c r="BD17" i="6944"/>
  <c r="BC17" i="6944"/>
  <c r="AZ17" i="6944"/>
  <c r="AX17" i="6944"/>
  <c r="AW17" i="6944"/>
  <c r="BE16" i="6944"/>
  <c r="BD16" i="6944"/>
  <c r="BF16" i="6944" s="1"/>
  <c r="BC16" i="6944"/>
  <c r="AZ16" i="6944"/>
  <c r="AX16" i="6944"/>
  <c r="AW16" i="6944"/>
  <c r="AV16" i="6944" s="1"/>
  <c r="BE15" i="6944"/>
  <c r="BD15" i="6944"/>
  <c r="BF15" i="6944" s="1"/>
  <c r="BC15" i="6944"/>
  <c r="AZ15" i="6944"/>
  <c r="AX15" i="6944"/>
  <c r="AW15" i="6944"/>
  <c r="BE14" i="6944"/>
  <c r="BD14" i="6944"/>
  <c r="BF14" i="6944" s="1"/>
  <c r="BC14" i="6944"/>
  <c r="AZ14" i="6944"/>
  <c r="AX14" i="6944"/>
  <c r="AW14" i="6944"/>
  <c r="BE13" i="6944"/>
  <c r="BD13" i="6944"/>
  <c r="BF13" i="6944" s="1"/>
  <c r="BC13" i="6944"/>
  <c r="AZ13" i="6944"/>
  <c r="AX13" i="6944"/>
  <c r="AW13" i="6944"/>
  <c r="BE12" i="6944"/>
  <c r="BD12" i="6944"/>
  <c r="BF12" i="6944" s="1"/>
  <c r="BC12" i="6944"/>
  <c r="AZ12" i="6944"/>
  <c r="AX12" i="6944"/>
  <c r="AW12" i="6944"/>
  <c r="AV12" i="6944" s="1"/>
  <c r="BE11" i="6944"/>
  <c r="BD11" i="6944"/>
  <c r="BF11" i="6944" s="1"/>
  <c r="BC11" i="6944"/>
  <c r="AZ11" i="6944"/>
  <c r="AX11" i="6944"/>
  <c r="AW11" i="6944"/>
  <c r="BE10" i="6944"/>
  <c r="BD10" i="6944"/>
  <c r="BF10" i="6944" s="1"/>
  <c r="BC10" i="6944"/>
  <c r="AZ10" i="6944"/>
  <c r="AX10" i="6944"/>
  <c r="AW10" i="6944"/>
  <c r="AV10" i="6944" s="1"/>
  <c r="BF9" i="6944"/>
  <c r="BE9" i="6944"/>
  <c r="BD9" i="6944"/>
  <c r="BC9" i="6944"/>
  <c r="AZ9" i="6944"/>
  <c r="AX9" i="6944"/>
  <c r="AW9" i="6944"/>
  <c r="BF8" i="6944"/>
  <c r="BE8" i="6944"/>
  <c r="BD8" i="6944"/>
  <c r="BC8" i="6944"/>
  <c r="AZ8" i="6944"/>
  <c r="AX8" i="6944"/>
  <c r="AW8" i="6944"/>
  <c r="BE7" i="6944"/>
  <c r="BD7" i="6944"/>
  <c r="BF7" i="6944" s="1"/>
  <c r="BC7" i="6944"/>
  <c r="AZ7" i="6944"/>
  <c r="AX7" i="6944"/>
  <c r="AW7" i="6944"/>
  <c r="BE6" i="6944"/>
  <c r="BD6" i="6944"/>
  <c r="BF6" i="6944" s="1"/>
  <c r="BC6" i="6944"/>
  <c r="AZ6" i="6944"/>
  <c r="AX6" i="6944"/>
  <c r="AW6" i="6944"/>
  <c r="BE5" i="6944"/>
  <c r="BD5" i="6944"/>
  <c r="BF5" i="6944" s="1"/>
  <c r="BC5" i="6944"/>
  <c r="AZ5" i="6944"/>
  <c r="AX5" i="6944"/>
  <c r="AW5" i="6944"/>
  <c r="BE4" i="6944"/>
  <c r="BD4" i="6944"/>
  <c r="BF4" i="6944" s="1"/>
  <c r="BC4" i="6944"/>
  <c r="AZ4" i="6944"/>
  <c r="AX4" i="6944"/>
  <c r="AW4" i="6944"/>
  <c r="BE3" i="6944"/>
  <c r="BD3" i="6944"/>
  <c r="BF3" i="6944" s="1"/>
  <c r="BC3" i="6944"/>
  <c r="AZ3" i="6944"/>
  <c r="AX3" i="6944"/>
  <c r="AW3" i="6944"/>
  <c r="AZ2" i="6944"/>
  <c r="AX2" i="6944"/>
  <c r="AW2" i="6944"/>
  <c r="AW3" i="6943"/>
  <c r="AX3" i="6943"/>
  <c r="AZ3" i="6943"/>
  <c r="AW4" i="6943"/>
  <c r="AX4" i="6943"/>
  <c r="AZ4" i="6943"/>
  <c r="AW5" i="6943"/>
  <c r="AX5" i="6943"/>
  <c r="AZ5" i="6943"/>
  <c r="AW6" i="6943"/>
  <c r="AX6" i="6943"/>
  <c r="AZ6" i="6943"/>
  <c r="AW7" i="6943"/>
  <c r="AX7" i="6943"/>
  <c r="AZ7" i="6943"/>
  <c r="AW8" i="6943"/>
  <c r="AX8" i="6943"/>
  <c r="AZ8" i="6943"/>
  <c r="AW9" i="6943"/>
  <c r="AX9" i="6943"/>
  <c r="AZ9" i="6943"/>
  <c r="AW10" i="6943"/>
  <c r="AX10" i="6943"/>
  <c r="AZ10" i="6943"/>
  <c r="AW11" i="6943"/>
  <c r="AX11" i="6943"/>
  <c r="AZ11" i="6943"/>
  <c r="AZ2" i="6943"/>
  <c r="AX2" i="6943"/>
  <c r="AW2" i="6943"/>
  <c r="B26" i="6911"/>
  <c r="S22" i="6942"/>
  <c r="Q22" i="6942" s="1"/>
  <c r="Q23" i="6942" s="1"/>
  <c r="Q24" i="6942" s="1"/>
  <c r="Q25" i="6942" s="1"/>
  <c r="Q26" i="6942" s="1"/>
  <c r="Q27" i="6942" s="1"/>
  <c r="Q28" i="6942" s="1"/>
  <c r="Q29" i="6942" s="1"/>
  <c r="Q30" i="6942" s="1"/>
  <c r="Q31" i="6942" s="1"/>
  <c r="Q32" i="6942" s="1"/>
  <c r="Q33" i="6942" s="1"/>
  <c r="Q34" i="6942" s="1"/>
  <c r="Q35" i="6942" s="1"/>
  <c r="Q36" i="6942" s="1"/>
  <c r="Q37" i="6942" s="1"/>
  <c r="Q38" i="6942" s="1"/>
  <c r="T22" i="6942"/>
  <c r="S23" i="6942"/>
  <c r="T23" i="6942"/>
  <c r="S24" i="6942"/>
  <c r="T24" i="6942"/>
  <c r="S25" i="6942"/>
  <c r="T25" i="6942"/>
  <c r="S26" i="6942"/>
  <c r="T26" i="6942"/>
  <c r="S27" i="6942"/>
  <c r="T27" i="6942"/>
  <c r="S28" i="6942"/>
  <c r="T28" i="6942"/>
  <c r="S29" i="6942"/>
  <c r="T29" i="6942"/>
  <c r="S30" i="6942"/>
  <c r="T30" i="6942"/>
  <c r="S31" i="6942"/>
  <c r="T31" i="6942"/>
  <c r="S32" i="6942"/>
  <c r="T32" i="6942"/>
  <c r="S33" i="6942"/>
  <c r="T33" i="6942"/>
  <c r="S34" i="6942"/>
  <c r="T34" i="6942"/>
  <c r="S35" i="6942"/>
  <c r="T35" i="6942"/>
  <c r="S36" i="6942"/>
  <c r="T36" i="6942"/>
  <c r="S37" i="6942"/>
  <c r="T37" i="6942"/>
  <c r="S38" i="6942"/>
  <c r="T38" i="6942"/>
  <c r="Q4" i="6941"/>
  <c r="Q5" i="6941" s="1"/>
  <c r="Q6" i="6941" s="1"/>
  <c r="Q7" i="6941" s="1"/>
  <c r="Q8" i="6941" s="1"/>
  <c r="R3" i="6941"/>
  <c r="R4" i="6941" s="1"/>
  <c r="R5" i="6941" s="1"/>
  <c r="R6" i="6941" s="1"/>
  <c r="R7" i="6941" s="1"/>
  <c r="R8" i="6941" s="1"/>
  <c r="S3" i="6941"/>
  <c r="T3" i="6941"/>
  <c r="S4" i="6941"/>
  <c r="T4" i="6941"/>
  <c r="S5" i="6941"/>
  <c r="T5" i="6941"/>
  <c r="S6" i="6941"/>
  <c r="T6" i="6941"/>
  <c r="S7" i="6941"/>
  <c r="T7" i="6941"/>
  <c r="S8" i="6941"/>
  <c r="T8" i="6941"/>
  <c r="P38" i="6942"/>
  <c r="O38" i="6942"/>
  <c r="N38" i="6942"/>
  <c r="M38" i="6942"/>
  <c r="P37" i="6942"/>
  <c r="O37" i="6942"/>
  <c r="N37" i="6942"/>
  <c r="M37" i="6942"/>
  <c r="L37" i="6942" s="1"/>
  <c r="P36" i="6942"/>
  <c r="O36" i="6942"/>
  <c r="N36" i="6942"/>
  <c r="M36" i="6942"/>
  <c r="L36" i="6942" s="1"/>
  <c r="P35" i="6942"/>
  <c r="O35" i="6942"/>
  <c r="N35" i="6942"/>
  <c r="M35" i="6942"/>
  <c r="P34" i="6942"/>
  <c r="O34" i="6942"/>
  <c r="N34" i="6942"/>
  <c r="M34" i="6942"/>
  <c r="P33" i="6942"/>
  <c r="O33" i="6942"/>
  <c r="N33" i="6942"/>
  <c r="M33" i="6942"/>
  <c r="P32" i="6942"/>
  <c r="O32" i="6942"/>
  <c r="N32" i="6942"/>
  <c r="M32" i="6942"/>
  <c r="L32" i="6942" s="1"/>
  <c r="P31" i="6942"/>
  <c r="O31" i="6942"/>
  <c r="N31" i="6942"/>
  <c r="M31" i="6942"/>
  <c r="P30" i="6942"/>
  <c r="O30" i="6942"/>
  <c r="N30" i="6942"/>
  <c r="M30" i="6942"/>
  <c r="P29" i="6942"/>
  <c r="O29" i="6942"/>
  <c r="N29" i="6942"/>
  <c r="M29" i="6942"/>
  <c r="P28" i="6942"/>
  <c r="O28" i="6942"/>
  <c r="N28" i="6942"/>
  <c r="M28" i="6942"/>
  <c r="P27" i="6942"/>
  <c r="O27" i="6942"/>
  <c r="N27" i="6942"/>
  <c r="M27" i="6942"/>
  <c r="P26" i="6942"/>
  <c r="O26" i="6942"/>
  <c r="N26" i="6942"/>
  <c r="M26" i="6942"/>
  <c r="P25" i="6942"/>
  <c r="O25" i="6942"/>
  <c r="N25" i="6942"/>
  <c r="M25" i="6942"/>
  <c r="P24" i="6942"/>
  <c r="O24" i="6942"/>
  <c r="N24" i="6942"/>
  <c r="M24" i="6942"/>
  <c r="P23" i="6942"/>
  <c r="O23" i="6942"/>
  <c r="N23" i="6942"/>
  <c r="M23" i="6942"/>
  <c r="P22" i="6942"/>
  <c r="O22" i="6942"/>
  <c r="N22" i="6942"/>
  <c r="M22" i="6942"/>
  <c r="T21" i="6942"/>
  <c r="S21" i="6942"/>
  <c r="P21" i="6942"/>
  <c r="O21" i="6942"/>
  <c r="N21" i="6942"/>
  <c r="M21" i="6942"/>
  <c r="T20" i="6942"/>
  <c r="S20" i="6942"/>
  <c r="P20" i="6942"/>
  <c r="O20" i="6942"/>
  <c r="N20" i="6942"/>
  <c r="M20" i="6942"/>
  <c r="T19" i="6942"/>
  <c r="S19" i="6942"/>
  <c r="P19" i="6942"/>
  <c r="O19" i="6942"/>
  <c r="N19" i="6942"/>
  <c r="M19" i="6942"/>
  <c r="T18" i="6942"/>
  <c r="S18" i="6942"/>
  <c r="P18" i="6942"/>
  <c r="O18" i="6942"/>
  <c r="N18" i="6942"/>
  <c r="M18" i="6942"/>
  <c r="T17" i="6942"/>
  <c r="S17" i="6942"/>
  <c r="P17" i="6942"/>
  <c r="O17" i="6942"/>
  <c r="N17" i="6942"/>
  <c r="M17" i="6942"/>
  <c r="L17" i="6942" s="1"/>
  <c r="T16" i="6942"/>
  <c r="S16" i="6942"/>
  <c r="P16" i="6942"/>
  <c r="O16" i="6942"/>
  <c r="N16" i="6942"/>
  <c r="M16" i="6942"/>
  <c r="T15" i="6942"/>
  <c r="S15" i="6942"/>
  <c r="P15" i="6942"/>
  <c r="O15" i="6942"/>
  <c r="N15" i="6942"/>
  <c r="M15" i="6942"/>
  <c r="L15" i="6942" s="1"/>
  <c r="T14" i="6942"/>
  <c r="S14" i="6942"/>
  <c r="P14" i="6942"/>
  <c r="O14" i="6942"/>
  <c r="N14" i="6942"/>
  <c r="M14" i="6942"/>
  <c r="L14" i="6942" s="1"/>
  <c r="T13" i="6942"/>
  <c r="S13" i="6942"/>
  <c r="P13" i="6942"/>
  <c r="O13" i="6942"/>
  <c r="N13" i="6942"/>
  <c r="M13" i="6942"/>
  <c r="T12" i="6942"/>
  <c r="S12" i="6942"/>
  <c r="P12" i="6942"/>
  <c r="O12" i="6942"/>
  <c r="N12" i="6942"/>
  <c r="M12" i="6942"/>
  <c r="T11" i="6942"/>
  <c r="S11" i="6942"/>
  <c r="P11" i="6942"/>
  <c r="O11" i="6942"/>
  <c r="N11" i="6942"/>
  <c r="M11" i="6942"/>
  <c r="T10" i="6942"/>
  <c r="S10" i="6942"/>
  <c r="P10" i="6942"/>
  <c r="O10" i="6942"/>
  <c r="N10" i="6942"/>
  <c r="M10" i="6942"/>
  <c r="L10" i="6942" s="1"/>
  <c r="T9" i="6942"/>
  <c r="S9" i="6942"/>
  <c r="P9" i="6942"/>
  <c r="O9" i="6942"/>
  <c r="N9" i="6942"/>
  <c r="M9" i="6942"/>
  <c r="T8" i="6942"/>
  <c r="S8" i="6942"/>
  <c r="P8" i="6942"/>
  <c r="O8" i="6942"/>
  <c r="N8" i="6942"/>
  <c r="M8" i="6942"/>
  <c r="T7" i="6942"/>
  <c r="S7" i="6942"/>
  <c r="P7" i="6942"/>
  <c r="O7" i="6942"/>
  <c r="N7" i="6942"/>
  <c r="M7" i="6942"/>
  <c r="T6" i="6942"/>
  <c r="S6" i="6942"/>
  <c r="P6" i="6942"/>
  <c r="O6" i="6942"/>
  <c r="N6" i="6942"/>
  <c r="M6" i="6942"/>
  <c r="T5" i="6942"/>
  <c r="S5" i="6942"/>
  <c r="P5" i="6942"/>
  <c r="O5" i="6942"/>
  <c r="N5" i="6942"/>
  <c r="M5" i="6942"/>
  <c r="T4" i="6942"/>
  <c r="S4" i="6942"/>
  <c r="P4" i="6942"/>
  <c r="O4" i="6942"/>
  <c r="N4" i="6942"/>
  <c r="M4" i="6942"/>
  <c r="T3" i="6942"/>
  <c r="S3" i="6942"/>
  <c r="P3" i="6942"/>
  <c r="O3" i="6942"/>
  <c r="N3" i="6942"/>
  <c r="M3" i="6942"/>
  <c r="P2" i="6942"/>
  <c r="O2" i="6942"/>
  <c r="N2" i="6942"/>
  <c r="M2" i="6942"/>
  <c r="M3" i="6941"/>
  <c r="N3" i="6941"/>
  <c r="O3" i="6941"/>
  <c r="P3" i="6941"/>
  <c r="M4" i="6941"/>
  <c r="N4" i="6941"/>
  <c r="O4" i="6941"/>
  <c r="P4" i="6941"/>
  <c r="M5" i="6941"/>
  <c r="N5" i="6941"/>
  <c r="O5" i="6941"/>
  <c r="P5" i="6941"/>
  <c r="M6" i="6941"/>
  <c r="N6" i="6941"/>
  <c r="O6" i="6941"/>
  <c r="P6" i="6941"/>
  <c r="M7" i="6941"/>
  <c r="N7" i="6941"/>
  <c r="O7" i="6941"/>
  <c r="P7" i="6941"/>
  <c r="M8" i="6941"/>
  <c r="N8" i="6941"/>
  <c r="O8" i="6941"/>
  <c r="P8" i="6941"/>
  <c r="P2" i="6941"/>
  <c r="O2" i="6941"/>
  <c r="N2" i="6941"/>
  <c r="M2" i="6941"/>
  <c r="BA4" i="6943" l="1"/>
  <c r="BA5" i="6943" s="1"/>
  <c r="BA6" i="6943" s="1"/>
  <c r="BA7" i="6943" s="1"/>
  <c r="BA8" i="6943" s="1"/>
  <c r="BA9" i="6943" s="1"/>
  <c r="BA10" i="6943" s="1"/>
  <c r="BA11" i="6943" s="1"/>
  <c r="BB6" i="6943"/>
  <c r="BB7" i="6943" s="1"/>
  <c r="BB8" i="6943" s="1"/>
  <c r="BB9" i="6943" s="1"/>
  <c r="BB10" i="6943" s="1"/>
  <c r="BB11" i="6943" s="1"/>
  <c r="AV5" i="6943"/>
  <c r="AV4" i="6943"/>
  <c r="BA37" i="6944"/>
  <c r="BA38" i="6944" s="1"/>
  <c r="BA39" i="6944" s="1"/>
  <c r="BA40" i="6944" s="1"/>
  <c r="BA41" i="6944" s="1"/>
  <c r="BA42" i="6944" s="1"/>
  <c r="BA43" i="6944" s="1"/>
  <c r="BA44" i="6944" s="1"/>
  <c r="BA45" i="6944" s="1"/>
  <c r="AV33" i="6944"/>
  <c r="AV30" i="6944"/>
  <c r="AV8" i="6944"/>
  <c r="AV22" i="6944"/>
  <c r="AV25" i="6944"/>
  <c r="AV2" i="6944"/>
  <c r="AV3" i="6944"/>
  <c r="AV4" i="6944"/>
  <c r="AV27" i="6944"/>
  <c r="AV31" i="6944"/>
  <c r="AV32" i="6944"/>
  <c r="AV13" i="6944"/>
  <c r="AV20" i="6944"/>
  <c r="AV23" i="6944"/>
  <c r="AV28" i="6944"/>
  <c r="AV36" i="6944"/>
  <c r="AV37" i="6944"/>
  <c r="AV39" i="6944"/>
  <c r="AV11" i="6944"/>
  <c r="AV29" i="6944"/>
  <c r="AV5" i="6944"/>
  <c r="AV15" i="6944"/>
  <c r="AV38" i="6944"/>
  <c r="AV40" i="6944"/>
  <c r="AV26" i="6944"/>
  <c r="AV7" i="6944"/>
  <c r="AV18" i="6944"/>
  <c r="AV19" i="6944"/>
  <c r="AV21" i="6944"/>
  <c r="AV24" i="6944"/>
  <c r="AV41" i="6944"/>
  <c r="AV42" i="6944"/>
  <c r="AV44" i="6944"/>
  <c r="AV35" i="6944"/>
  <c r="AV45" i="6944"/>
  <c r="AV6" i="6944"/>
  <c r="AV14" i="6944"/>
  <c r="BA3" i="6944"/>
  <c r="BA4" i="6944" s="1"/>
  <c r="BA5" i="6944" s="1"/>
  <c r="BA6" i="6944" s="1"/>
  <c r="BA7" i="6944" s="1"/>
  <c r="BA8" i="6944" s="1"/>
  <c r="BA9" i="6944" s="1"/>
  <c r="BA10" i="6944" s="1"/>
  <c r="BA11" i="6944" s="1"/>
  <c r="BA12" i="6944" s="1"/>
  <c r="BA13" i="6944" s="1"/>
  <c r="BA14" i="6944" s="1"/>
  <c r="BA15" i="6944" s="1"/>
  <c r="BA16" i="6944" s="1"/>
  <c r="BA17" i="6944" s="1"/>
  <c r="BA18" i="6944" s="1"/>
  <c r="BA19" i="6944" s="1"/>
  <c r="BA20" i="6944" s="1"/>
  <c r="BA21" i="6944" s="1"/>
  <c r="BA22" i="6944" s="1"/>
  <c r="AV9" i="6944"/>
  <c r="AV17" i="6944"/>
  <c r="AV3" i="6943"/>
  <c r="AV10" i="6943"/>
  <c r="AV9" i="6943"/>
  <c r="AV6" i="6943"/>
  <c r="AV8" i="6943"/>
  <c r="AV7" i="6943"/>
  <c r="AV11" i="6943"/>
  <c r="AV2" i="6943"/>
  <c r="L18" i="6942"/>
  <c r="Q3" i="6942"/>
  <c r="L4" i="6942"/>
  <c r="L29" i="6942"/>
  <c r="L7" i="6942"/>
  <c r="L9" i="6942"/>
  <c r="L24" i="6942"/>
  <c r="L31" i="6942"/>
  <c r="L6" i="6942"/>
  <c r="L25" i="6942"/>
  <c r="L27" i="6942"/>
  <c r="L20" i="6942"/>
  <c r="L22" i="6942"/>
  <c r="L34" i="6942"/>
  <c r="L2" i="6942"/>
  <c r="L3" i="6942"/>
  <c r="L5" i="6942"/>
  <c r="L8" i="6942"/>
  <c r="L19" i="6942"/>
  <c r="L21" i="6942"/>
  <c r="L23" i="6942"/>
  <c r="L26" i="6942"/>
  <c r="L33" i="6942"/>
  <c r="L35" i="6942"/>
  <c r="L38" i="6942"/>
  <c r="Q4" i="6942"/>
  <c r="Q5" i="6942" s="1"/>
  <c r="Q6" i="6942" s="1"/>
  <c r="Q7" i="6942" s="1"/>
  <c r="Q8" i="6942" s="1"/>
  <c r="Q9" i="6942" s="1"/>
  <c r="Q10" i="6942" s="1"/>
  <c r="Q11" i="6942" s="1"/>
  <c r="Q12" i="6942" s="1"/>
  <c r="Q13" i="6942" s="1"/>
  <c r="Q14" i="6942" s="1"/>
  <c r="Q15" i="6942" s="1"/>
  <c r="Q16" i="6942" s="1"/>
  <c r="Q17" i="6942" s="1"/>
  <c r="Q18" i="6942" s="1"/>
  <c r="Q19" i="6942" s="1"/>
  <c r="Q20" i="6942" s="1"/>
  <c r="Q21" i="6942" s="1"/>
  <c r="L12" i="6942"/>
  <c r="L11" i="6942"/>
  <c r="L13" i="6942"/>
  <c r="L16" i="6942"/>
  <c r="L28" i="6942"/>
  <c r="L30" i="6942"/>
  <c r="L8" i="6941"/>
  <c r="L6" i="6941"/>
  <c r="L4" i="6941"/>
  <c r="L7" i="6941"/>
  <c r="L5" i="6941"/>
  <c r="L3" i="6941"/>
  <c r="L2" i="6941"/>
  <c r="V22" i="6939"/>
  <c r="W22" i="6939"/>
  <c r="X22" i="6939"/>
  <c r="T22" i="6939" s="1"/>
  <c r="T23" i="6939" s="1"/>
  <c r="T24" i="6939" s="1"/>
  <c r="T25" i="6939" s="1"/>
  <c r="T26" i="6939" s="1"/>
  <c r="Y22" i="6939"/>
  <c r="V23" i="6939"/>
  <c r="W23" i="6939"/>
  <c r="X23" i="6939"/>
  <c r="Y23" i="6939"/>
  <c r="V24" i="6939"/>
  <c r="W24" i="6939"/>
  <c r="Y24" i="6939" s="1"/>
  <c r="X24" i="6939"/>
  <c r="V25" i="6939"/>
  <c r="W25" i="6939"/>
  <c r="Y25" i="6939" s="1"/>
  <c r="X25" i="6939"/>
  <c r="V26" i="6939"/>
  <c r="W26" i="6939"/>
  <c r="X26" i="6939"/>
  <c r="Y26" i="6939"/>
  <c r="B25" i="6911"/>
  <c r="B24" i="6911"/>
  <c r="B5" i="6911"/>
  <c r="BP4" i="6937"/>
  <c r="BQ4" i="6937"/>
  <c r="BQ5" i="6937"/>
  <c r="BP5" i="6937" s="1"/>
  <c r="BP6" i="6937"/>
  <c r="BQ6" i="6937"/>
  <c r="BQ7" i="6937"/>
  <c r="BP7" i="6937" s="1"/>
  <c r="BP8" i="6937"/>
  <c r="BQ8" i="6937"/>
  <c r="BQ9" i="6937"/>
  <c r="BP9" i="6937" s="1"/>
  <c r="BQ10" i="6937"/>
  <c r="A405" i="6847"/>
  <c r="A406" i="6847"/>
  <c r="H405" i="6847"/>
  <c r="L405" i="6847" s="1"/>
  <c r="I405" i="6847"/>
  <c r="H406" i="6847"/>
  <c r="L406" i="6847" s="1"/>
  <c r="I406" i="6847"/>
  <c r="U3" i="6940"/>
  <c r="W3" i="6940"/>
  <c r="W4" i="6939"/>
  <c r="Y4" i="6939" s="1"/>
  <c r="W5" i="6939"/>
  <c r="Y5" i="6939" s="1"/>
  <c r="W6" i="6939"/>
  <c r="W7" i="6939"/>
  <c r="Y7" i="6939" s="1"/>
  <c r="W8" i="6939"/>
  <c r="Y8" i="6939" s="1"/>
  <c r="W9" i="6939"/>
  <c r="Y9" i="6939" s="1"/>
  <c r="W10" i="6939"/>
  <c r="Y10" i="6939" s="1"/>
  <c r="W11" i="6939"/>
  <c r="W12" i="6939"/>
  <c r="Y12" i="6939" s="1"/>
  <c r="W13" i="6939"/>
  <c r="Y13" i="6939" s="1"/>
  <c r="W14" i="6939"/>
  <c r="Y14" i="6939" s="1"/>
  <c r="W15" i="6939"/>
  <c r="W16" i="6939"/>
  <c r="Y16" i="6939" s="1"/>
  <c r="W17" i="6939"/>
  <c r="Y17" i="6939" s="1"/>
  <c r="W18" i="6939"/>
  <c r="Y18" i="6939" s="1"/>
  <c r="W19" i="6939"/>
  <c r="W20" i="6939"/>
  <c r="Y20" i="6939" s="1"/>
  <c r="W21" i="6939"/>
  <c r="Y21" i="6939" s="1"/>
  <c r="W3" i="6939"/>
  <c r="Y3" i="6939" s="1"/>
  <c r="X3" i="6940"/>
  <c r="Y3" i="6940"/>
  <c r="V3" i="6940"/>
  <c r="S3" i="6940"/>
  <c r="R3" i="6940"/>
  <c r="Q3" i="6940"/>
  <c r="P3" i="6940"/>
  <c r="S2" i="6940"/>
  <c r="R2" i="6940"/>
  <c r="Q2" i="6940"/>
  <c r="P2" i="6940"/>
  <c r="P8" i="6939"/>
  <c r="Q8" i="6939"/>
  <c r="R8" i="6939"/>
  <c r="S8" i="6939"/>
  <c r="V8" i="6939"/>
  <c r="X8" i="6939"/>
  <c r="P9" i="6939"/>
  <c r="Q9" i="6939"/>
  <c r="R9" i="6939"/>
  <c r="S9" i="6939"/>
  <c r="V9" i="6939"/>
  <c r="X9" i="6939"/>
  <c r="P10" i="6939"/>
  <c r="Q10" i="6939"/>
  <c r="R10" i="6939"/>
  <c r="S10" i="6939"/>
  <c r="V10" i="6939"/>
  <c r="X10" i="6939"/>
  <c r="P11" i="6939"/>
  <c r="Q11" i="6939"/>
  <c r="R11" i="6939"/>
  <c r="S11" i="6939"/>
  <c r="V11" i="6939"/>
  <c r="X11" i="6939"/>
  <c r="Y11" i="6939"/>
  <c r="P12" i="6939"/>
  <c r="Q12" i="6939"/>
  <c r="R12" i="6939"/>
  <c r="S12" i="6939"/>
  <c r="V12" i="6939"/>
  <c r="X12" i="6939"/>
  <c r="P13" i="6939"/>
  <c r="Q13" i="6939"/>
  <c r="R13" i="6939"/>
  <c r="S13" i="6939"/>
  <c r="V13" i="6939"/>
  <c r="X13" i="6939"/>
  <c r="P14" i="6939"/>
  <c r="Q14" i="6939"/>
  <c r="R14" i="6939"/>
  <c r="S14" i="6939"/>
  <c r="V14" i="6939"/>
  <c r="X14" i="6939"/>
  <c r="P15" i="6939"/>
  <c r="Q15" i="6939"/>
  <c r="R15" i="6939"/>
  <c r="S15" i="6939"/>
  <c r="V15" i="6939"/>
  <c r="X15" i="6939"/>
  <c r="Y15" i="6939"/>
  <c r="P16" i="6939"/>
  <c r="Q16" i="6939"/>
  <c r="R16" i="6939"/>
  <c r="S16" i="6939"/>
  <c r="V16" i="6939"/>
  <c r="X16" i="6939"/>
  <c r="P17" i="6939"/>
  <c r="Q17" i="6939"/>
  <c r="R17" i="6939"/>
  <c r="S17" i="6939"/>
  <c r="V17" i="6939"/>
  <c r="X17" i="6939"/>
  <c r="P18" i="6939"/>
  <c r="Q18" i="6939"/>
  <c r="R18" i="6939"/>
  <c r="S18" i="6939"/>
  <c r="V18" i="6939"/>
  <c r="X18" i="6939"/>
  <c r="P19" i="6939"/>
  <c r="Q19" i="6939"/>
  <c r="R19" i="6939"/>
  <c r="S19" i="6939"/>
  <c r="V19" i="6939"/>
  <c r="X19" i="6939"/>
  <c r="Y19" i="6939"/>
  <c r="P20" i="6939"/>
  <c r="Q20" i="6939"/>
  <c r="R20" i="6939"/>
  <c r="S20" i="6939"/>
  <c r="V20" i="6939"/>
  <c r="X20" i="6939"/>
  <c r="P21" i="6939"/>
  <c r="Q21" i="6939"/>
  <c r="R21" i="6939"/>
  <c r="S21" i="6939"/>
  <c r="V21" i="6939"/>
  <c r="X21" i="6939"/>
  <c r="P22" i="6939"/>
  <c r="Q22" i="6939"/>
  <c r="R22" i="6939"/>
  <c r="S22" i="6939"/>
  <c r="P23" i="6939"/>
  <c r="Q23" i="6939"/>
  <c r="R23" i="6939"/>
  <c r="S23" i="6939"/>
  <c r="P24" i="6939"/>
  <c r="Q24" i="6939"/>
  <c r="R24" i="6939"/>
  <c r="S24" i="6939"/>
  <c r="P25" i="6939"/>
  <c r="Q25" i="6939"/>
  <c r="R25" i="6939"/>
  <c r="S25" i="6939"/>
  <c r="P26" i="6939"/>
  <c r="Q26" i="6939"/>
  <c r="R26" i="6939"/>
  <c r="S26" i="6939"/>
  <c r="X4" i="6939"/>
  <c r="X5" i="6939"/>
  <c r="X6" i="6939"/>
  <c r="X7" i="6939"/>
  <c r="X3" i="6939"/>
  <c r="V4" i="6939"/>
  <c r="V5" i="6939"/>
  <c r="V6" i="6939"/>
  <c r="V7" i="6939"/>
  <c r="V3" i="6939"/>
  <c r="S7" i="6939"/>
  <c r="R7" i="6939"/>
  <c r="Q7" i="6939"/>
  <c r="P7" i="6939"/>
  <c r="Y6" i="6939"/>
  <c r="S6" i="6939"/>
  <c r="R6" i="6939"/>
  <c r="Q6" i="6939"/>
  <c r="P6" i="6939"/>
  <c r="S5" i="6939"/>
  <c r="R5" i="6939"/>
  <c r="Q5" i="6939"/>
  <c r="P5" i="6939"/>
  <c r="S4" i="6939"/>
  <c r="R4" i="6939"/>
  <c r="Q4" i="6939"/>
  <c r="P4" i="6939"/>
  <c r="S3" i="6939"/>
  <c r="R3" i="6939"/>
  <c r="Q3" i="6939"/>
  <c r="P3" i="6939"/>
  <c r="S2" i="6939"/>
  <c r="R2" i="6939"/>
  <c r="Q2" i="6939"/>
  <c r="P2" i="6939"/>
  <c r="N10" i="6936"/>
  <c r="N11" i="6936" s="1"/>
  <c r="N12" i="6936" s="1"/>
  <c r="N13" i="6936" s="1"/>
  <c r="N14" i="6936" s="1"/>
  <c r="N15" i="6936" s="1"/>
  <c r="N16" i="6936" s="1"/>
  <c r="N17" i="6936" s="1"/>
  <c r="N18" i="6936" s="1"/>
  <c r="P10" i="6936"/>
  <c r="P11" i="6936"/>
  <c r="P12" i="6936"/>
  <c r="P13" i="6936"/>
  <c r="P14" i="6936"/>
  <c r="P15" i="6936"/>
  <c r="P16" i="6936"/>
  <c r="P17" i="6936"/>
  <c r="P18" i="6936"/>
  <c r="P19" i="6936"/>
  <c r="P3" i="6938"/>
  <c r="N3" i="6938" s="1"/>
  <c r="O3" i="6938"/>
  <c r="P4" i="6938"/>
  <c r="S4" i="6938"/>
  <c r="L4" i="6938"/>
  <c r="K4" i="6938"/>
  <c r="J4" i="6938"/>
  <c r="S3" i="6938"/>
  <c r="L3" i="6938"/>
  <c r="K3" i="6938"/>
  <c r="J3" i="6938"/>
  <c r="L2" i="6938"/>
  <c r="K2" i="6938"/>
  <c r="J2" i="6938"/>
  <c r="P5" i="6936"/>
  <c r="S5" i="6936"/>
  <c r="P6" i="6936"/>
  <c r="S6" i="6936"/>
  <c r="P7" i="6936"/>
  <c r="S7" i="6936"/>
  <c r="P8" i="6936"/>
  <c r="S8" i="6936"/>
  <c r="P9" i="6936"/>
  <c r="S9" i="6936"/>
  <c r="S10" i="6936"/>
  <c r="S11" i="6936"/>
  <c r="S12" i="6936"/>
  <c r="S13" i="6936"/>
  <c r="S14" i="6936"/>
  <c r="S15" i="6936"/>
  <c r="S16" i="6936"/>
  <c r="S17" i="6936"/>
  <c r="S18" i="6936"/>
  <c r="S19" i="6936"/>
  <c r="P3" i="6936"/>
  <c r="P4" i="6936"/>
  <c r="J19" i="6936"/>
  <c r="K19" i="6936"/>
  <c r="L19" i="6936"/>
  <c r="J2" i="6936"/>
  <c r="K2" i="6936"/>
  <c r="L2" i="6936"/>
  <c r="J3" i="6936"/>
  <c r="K3" i="6936"/>
  <c r="L3" i="6936"/>
  <c r="J4" i="6936"/>
  <c r="K4" i="6936"/>
  <c r="L4" i="6936"/>
  <c r="J5" i="6936"/>
  <c r="K5" i="6936"/>
  <c r="L5" i="6936"/>
  <c r="J6" i="6936"/>
  <c r="K6" i="6936"/>
  <c r="L6" i="6936"/>
  <c r="J7" i="6936"/>
  <c r="K7" i="6936"/>
  <c r="L7" i="6936"/>
  <c r="J8" i="6936"/>
  <c r="K8" i="6936"/>
  <c r="L8" i="6936"/>
  <c r="J9" i="6936"/>
  <c r="K9" i="6936"/>
  <c r="L9" i="6936"/>
  <c r="J10" i="6936"/>
  <c r="K10" i="6936"/>
  <c r="L10" i="6936"/>
  <c r="J11" i="6936"/>
  <c r="K11" i="6936"/>
  <c r="L11" i="6936"/>
  <c r="J12" i="6936"/>
  <c r="K12" i="6936"/>
  <c r="L12" i="6936"/>
  <c r="J13" i="6936"/>
  <c r="K13" i="6936"/>
  <c r="L13" i="6936"/>
  <c r="J14" i="6936"/>
  <c r="K14" i="6936"/>
  <c r="L14" i="6936"/>
  <c r="J15" i="6936"/>
  <c r="K15" i="6936"/>
  <c r="L15" i="6936"/>
  <c r="J16" i="6936"/>
  <c r="K16" i="6936"/>
  <c r="L16" i="6936"/>
  <c r="J17" i="6936"/>
  <c r="K17" i="6936"/>
  <c r="L17" i="6936"/>
  <c r="J18" i="6936"/>
  <c r="K18" i="6936"/>
  <c r="L18" i="6936"/>
  <c r="S4" i="6936"/>
  <c r="I4" i="6936"/>
  <c r="S3" i="6936"/>
  <c r="BZ35" i="6937"/>
  <c r="BT35" i="6937"/>
  <c r="BS35" i="6937"/>
  <c r="BR35" i="6937"/>
  <c r="BQ35" i="6937"/>
  <c r="BM35" i="6937"/>
  <c r="O35" i="6937"/>
  <c r="L35" i="6937"/>
  <c r="M35" i="6937" s="1"/>
  <c r="Q35" i="6937" s="1"/>
  <c r="BZ34" i="6937"/>
  <c r="BT34" i="6937"/>
  <c r="BS34" i="6937"/>
  <c r="BR34" i="6937"/>
  <c r="BQ34" i="6937"/>
  <c r="BM34" i="6937"/>
  <c r="O34" i="6937"/>
  <c r="L34" i="6937"/>
  <c r="M34" i="6937" s="1"/>
  <c r="BZ33" i="6937"/>
  <c r="BT33" i="6937"/>
  <c r="BS33" i="6937"/>
  <c r="BR33" i="6937"/>
  <c r="BQ33" i="6937"/>
  <c r="BM33" i="6937"/>
  <c r="O33" i="6937"/>
  <c r="L33" i="6937"/>
  <c r="BZ32" i="6937"/>
  <c r="BT32" i="6937"/>
  <c r="BS32" i="6937"/>
  <c r="BR32" i="6937"/>
  <c r="BQ32" i="6937"/>
  <c r="BM32" i="6937"/>
  <c r="O32" i="6937"/>
  <c r="L32" i="6937"/>
  <c r="M32" i="6937" s="1"/>
  <c r="Q32" i="6937" s="1"/>
  <c r="BZ31" i="6937"/>
  <c r="BT31" i="6937"/>
  <c r="BS31" i="6937"/>
  <c r="BR31" i="6937"/>
  <c r="BQ31" i="6937"/>
  <c r="BM31" i="6937"/>
  <c r="O31" i="6937"/>
  <c r="L31" i="6937"/>
  <c r="BZ30" i="6937"/>
  <c r="BT30" i="6937"/>
  <c r="BS30" i="6937"/>
  <c r="BR30" i="6937"/>
  <c r="BQ30" i="6937"/>
  <c r="BM30" i="6937"/>
  <c r="O30" i="6937"/>
  <c r="L30" i="6937"/>
  <c r="M30" i="6937" s="1"/>
  <c r="BZ29" i="6937"/>
  <c r="BT29" i="6937"/>
  <c r="BS29" i="6937"/>
  <c r="BR29" i="6937"/>
  <c r="BQ29" i="6937"/>
  <c r="BM29" i="6937"/>
  <c r="O29" i="6937"/>
  <c r="L29" i="6937"/>
  <c r="M29" i="6937" s="1"/>
  <c r="Q29" i="6937" s="1"/>
  <c r="BZ28" i="6937"/>
  <c r="BT28" i="6937"/>
  <c r="BS28" i="6937"/>
  <c r="BR28" i="6937"/>
  <c r="BQ28" i="6937"/>
  <c r="BM28" i="6937"/>
  <c r="O28" i="6937"/>
  <c r="L28" i="6937"/>
  <c r="BZ27" i="6937"/>
  <c r="BT27" i="6937"/>
  <c r="BS27" i="6937"/>
  <c r="BR27" i="6937"/>
  <c r="BQ27" i="6937"/>
  <c r="BM27" i="6937"/>
  <c r="O27" i="6937"/>
  <c r="L27" i="6937"/>
  <c r="M27" i="6937" s="1"/>
  <c r="BZ26" i="6937"/>
  <c r="BT26" i="6937"/>
  <c r="BS26" i="6937"/>
  <c r="BR26" i="6937"/>
  <c r="BQ26" i="6937"/>
  <c r="BM26" i="6937"/>
  <c r="O26" i="6937"/>
  <c r="L26" i="6937"/>
  <c r="BZ25" i="6937"/>
  <c r="BT25" i="6937"/>
  <c r="BS25" i="6937"/>
  <c r="BR25" i="6937"/>
  <c r="BQ25" i="6937"/>
  <c r="BM25" i="6937"/>
  <c r="O25" i="6937"/>
  <c r="L25" i="6937"/>
  <c r="BZ24" i="6937"/>
  <c r="BT24" i="6937"/>
  <c r="BS24" i="6937"/>
  <c r="BR24" i="6937"/>
  <c r="BQ24" i="6937"/>
  <c r="BM24" i="6937"/>
  <c r="O24" i="6937"/>
  <c r="L24" i="6937"/>
  <c r="M24" i="6937" s="1"/>
  <c r="Q24" i="6937" s="1"/>
  <c r="BZ23" i="6937"/>
  <c r="BT23" i="6937"/>
  <c r="BS23" i="6937"/>
  <c r="BR23" i="6937"/>
  <c r="BQ23" i="6937"/>
  <c r="BM23" i="6937"/>
  <c r="O23" i="6937"/>
  <c r="L23" i="6937"/>
  <c r="M23" i="6937" s="1"/>
  <c r="Q23" i="6937" s="1"/>
  <c r="BZ22" i="6937"/>
  <c r="BT22" i="6937"/>
  <c r="BS22" i="6937"/>
  <c r="BR22" i="6937"/>
  <c r="BQ22" i="6937"/>
  <c r="BM22" i="6937"/>
  <c r="O22" i="6937"/>
  <c r="L22" i="6937"/>
  <c r="BZ21" i="6937"/>
  <c r="BT21" i="6937"/>
  <c r="BS21" i="6937"/>
  <c r="BR21" i="6937"/>
  <c r="BQ21" i="6937"/>
  <c r="BM21" i="6937"/>
  <c r="O21" i="6937"/>
  <c r="L21" i="6937"/>
  <c r="M21" i="6937" s="1"/>
  <c r="BZ20" i="6937"/>
  <c r="BT20" i="6937"/>
  <c r="BS20" i="6937"/>
  <c r="BR20" i="6937"/>
  <c r="BQ20" i="6937"/>
  <c r="BM20" i="6937"/>
  <c r="O20" i="6937"/>
  <c r="L20" i="6937"/>
  <c r="M20" i="6937" s="1"/>
  <c r="Q20" i="6937" s="1"/>
  <c r="BZ19" i="6937"/>
  <c r="BT19" i="6937"/>
  <c r="BS19" i="6937"/>
  <c r="BR19" i="6937"/>
  <c r="BQ19" i="6937"/>
  <c r="BM19" i="6937"/>
  <c r="O19" i="6937"/>
  <c r="L19" i="6937"/>
  <c r="BZ18" i="6937"/>
  <c r="BT18" i="6937"/>
  <c r="BS18" i="6937"/>
  <c r="BR18" i="6937"/>
  <c r="BQ18" i="6937"/>
  <c r="BM18" i="6937"/>
  <c r="O18" i="6937"/>
  <c r="L18" i="6937"/>
  <c r="BZ17" i="6937"/>
  <c r="BT17" i="6937"/>
  <c r="BS17" i="6937"/>
  <c r="BR17" i="6937"/>
  <c r="BQ17" i="6937"/>
  <c r="BM17" i="6937"/>
  <c r="O17" i="6937"/>
  <c r="L17" i="6937"/>
  <c r="M17" i="6937" s="1"/>
  <c r="BZ16" i="6937"/>
  <c r="BT16" i="6937"/>
  <c r="BS16" i="6937"/>
  <c r="BR16" i="6937"/>
  <c r="BQ16" i="6937"/>
  <c r="BM16" i="6937"/>
  <c r="O16" i="6937"/>
  <c r="L16" i="6937"/>
  <c r="M16" i="6937" s="1"/>
  <c r="Q16" i="6937" s="1"/>
  <c r="BZ15" i="6937"/>
  <c r="BT15" i="6937"/>
  <c r="BS15" i="6937"/>
  <c r="BR15" i="6937"/>
  <c r="BQ15" i="6937"/>
  <c r="BM15" i="6937"/>
  <c r="O15" i="6937"/>
  <c r="L15" i="6937"/>
  <c r="BZ14" i="6937"/>
  <c r="BT14" i="6937"/>
  <c r="BS14" i="6937"/>
  <c r="BR14" i="6937"/>
  <c r="BQ14" i="6937"/>
  <c r="BM14" i="6937"/>
  <c r="O14" i="6937"/>
  <c r="L14" i="6937"/>
  <c r="BZ13" i="6937"/>
  <c r="BT13" i="6937"/>
  <c r="BS13" i="6937"/>
  <c r="BR13" i="6937"/>
  <c r="BQ13" i="6937"/>
  <c r="BM13" i="6937"/>
  <c r="O13" i="6937"/>
  <c r="L13" i="6937"/>
  <c r="M13" i="6937" s="1"/>
  <c r="BZ12" i="6937"/>
  <c r="BT12" i="6937"/>
  <c r="BS12" i="6937"/>
  <c r="BR12" i="6937"/>
  <c r="BQ12" i="6937"/>
  <c r="BM12" i="6937"/>
  <c r="O12" i="6937"/>
  <c r="L12" i="6937"/>
  <c r="M12" i="6937" s="1"/>
  <c r="Q12" i="6937" s="1"/>
  <c r="BZ11" i="6937"/>
  <c r="BT11" i="6937"/>
  <c r="BS11" i="6937"/>
  <c r="BR11" i="6937"/>
  <c r="BQ11" i="6937"/>
  <c r="BM11" i="6937"/>
  <c r="O11" i="6937"/>
  <c r="L11" i="6937"/>
  <c r="M11" i="6937" s="1"/>
  <c r="BZ10" i="6937"/>
  <c r="BT10" i="6937"/>
  <c r="BS10" i="6937"/>
  <c r="BR10" i="6937"/>
  <c r="BP10" i="6937" s="1"/>
  <c r="BM10" i="6937"/>
  <c r="O10" i="6937"/>
  <c r="L10" i="6937"/>
  <c r="M10" i="6937" s="1"/>
  <c r="BZ9" i="6937"/>
  <c r="BT9" i="6937"/>
  <c r="BS9" i="6937"/>
  <c r="BR9" i="6937"/>
  <c r="BM9" i="6937"/>
  <c r="O9" i="6937"/>
  <c r="L9" i="6937"/>
  <c r="M9" i="6937" s="1"/>
  <c r="BZ8" i="6937"/>
  <c r="BT8" i="6937"/>
  <c r="BS8" i="6937"/>
  <c r="BR8" i="6937"/>
  <c r="BM8" i="6937"/>
  <c r="O8" i="6937"/>
  <c r="L8" i="6937"/>
  <c r="M8" i="6937" s="1"/>
  <c r="Q8" i="6937" s="1"/>
  <c r="BZ7" i="6937"/>
  <c r="BT7" i="6937"/>
  <c r="BS7" i="6937"/>
  <c r="BR7" i="6937"/>
  <c r="BM7" i="6937"/>
  <c r="O7" i="6937"/>
  <c r="L7" i="6937"/>
  <c r="M7" i="6937" s="1"/>
  <c r="BZ6" i="6937"/>
  <c r="BT6" i="6937"/>
  <c r="BS6" i="6937"/>
  <c r="BR6" i="6937"/>
  <c r="BM6" i="6937"/>
  <c r="O6" i="6937"/>
  <c r="L6" i="6937"/>
  <c r="M6" i="6937" s="1"/>
  <c r="BZ5" i="6937"/>
  <c r="BT5" i="6937"/>
  <c r="BS5" i="6937"/>
  <c r="BR5" i="6937"/>
  <c r="BM5" i="6937"/>
  <c r="O5" i="6937"/>
  <c r="L5" i="6937"/>
  <c r="M5" i="6937" s="1"/>
  <c r="Q5" i="6937" s="1"/>
  <c r="BT4" i="6937"/>
  <c r="BS4" i="6937"/>
  <c r="BR4" i="6937"/>
  <c r="BM4" i="6937"/>
  <c r="O4" i="6937"/>
  <c r="L4" i="6937"/>
  <c r="M4" i="6937" s="1"/>
  <c r="BM2" i="6937"/>
  <c r="BQ5" i="6935"/>
  <c r="BR5" i="6935"/>
  <c r="BS5" i="6935"/>
  <c r="BT5" i="6935"/>
  <c r="BZ5" i="6935"/>
  <c r="BQ6" i="6935"/>
  <c r="BR6" i="6935"/>
  <c r="BS6" i="6935"/>
  <c r="BT6" i="6935"/>
  <c r="BZ6" i="6935"/>
  <c r="BQ7" i="6935"/>
  <c r="BR7" i="6935"/>
  <c r="BS7" i="6935"/>
  <c r="BT7" i="6935"/>
  <c r="BZ7" i="6935"/>
  <c r="BQ8" i="6935"/>
  <c r="BR8" i="6935"/>
  <c r="BS8" i="6935"/>
  <c r="BT8" i="6935"/>
  <c r="BZ8" i="6935"/>
  <c r="BQ9" i="6935"/>
  <c r="BR9" i="6935"/>
  <c r="BS9" i="6935"/>
  <c r="BT9" i="6935"/>
  <c r="BZ9" i="6935"/>
  <c r="BQ10" i="6935"/>
  <c r="BR10" i="6935"/>
  <c r="BS10" i="6935"/>
  <c r="BT10" i="6935"/>
  <c r="BZ10" i="6935"/>
  <c r="BS4" i="6935"/>
  <c r="BR4" i="6935"/>
  <c r="BQ4" i="6935"/>
  <c r="BT4" i="6935"/>
  <c r="O2" i="6939" l="1"/>
  <c r="O4" i="6939"/>
  <c r="O22" i="6939"/>
  <c r="O21" i="6939"/>
  <c r="O15" i="6939"/>
  <c r="O14" i="6939"/>
  <c r="O13" i="6939"/>
  <c r="O23" i="6939"/>
  <c r="O16" i="6939"/>
  <c r="O8" i="6939"/>
  <c r="O26" i="6939"/>
  <c r="O25" i="6939"/>
  <c r="O24" i="6939"/>
  <c r="O19" i="6939"/>
  <c r="O18" i="6939"/>
  <c r="O17" i="6939"/>
  <c r="O11" i="6939"/>
  <c r="O10" i="6939"/>
  <c r="O9" i="6939"/>
  <c r="O3" i="6939"/>
  <c r="O20" i="6939"/>
  <c r="O12" i="6939"/>
  <c r="O2" i="6940"/>
  <c r="O3" i="6940"/>
  <c r="BW24" i="6937"/>
  <c r="T3" i="6939"/>
  <c r="T4" i="6939" s="1"/>
  <c r="T5" i="6939" s="1"/>
  <c r="T6" i="6939" s="1"/>
  <c r="T7" i="6939" s="1"/>
  <c r="T8" i="6939" s="1"/>
  <c r="T9" i="6939" s="1"/>
  <c r="T10" i="6939" s="1"/>
  <c r="T11" i="6939" s="1"/>
  <c r="T12" i="6939" s="1"/>
  <c r="T13" i="6939" s="1"/>
  <c r="T14" i="6939" s="1"/>
  <c r="T15" i="6939" s="1"/>
  <c r="T16" i="6939" s="1"/>
  <c r="T17" i="6939" s="1"/>
  <c r="T18" i="6939" s="1"/>
  <c r="T19" i="6939" s="1"/>
  <c r="T20" i="6939" s="1"/>
  <c r="T21" i="6939" s="1"/>
  <c r="O6" i="6939"/>
  <c r="O5" i="6939"/>
  <c r="O7" i="6939"/>
  <c r="I3" i="6936"/>
  <c r="I13" i="6936"/>
  <c r="I16" i="6936"/>
  <c r="I12" i="6936"/>
  <c r="I9" i="6936"/>
  <c r="I6" i="6936"/>
  <c r="I5" i="6936"/>
  <c r="I19" i="6936"/>
  <c r="I18" i="6936"/>
  <c r="I17" i="6936"/>
  <c r="I15" i="6936"/>
  <c r="I14" i="6936"/>
  <c r="I11" i="6936"/>
  <c r="I10" i="6936"/>
  <c r="I8" i="6936"/>
  <c r="I7" i="6936"/>
  <c r="O4" i="6938"/>
  <c r="I2" i="6938"/>
  <c r="I3" i="6938"/>
  <c r="I4" i="6938"/>
  <c r="N4" i="6938"/>
  <c r="I2" i="6936"/>
  <c r="N3" i="6936"/>
  <c r="N4" i="6936" s="1"/>
  <c r="N5" i="6936" s="1"/>
  <c r="N6" i="6936" s="1"/>
  <c r="N7" i="6936" s="1"/>
  <c r="N8" i="6936" s="1"/>
  <c r="N9" i="6936" s="1"/>
  <c r="BP12" i="6937"/>
  <c r="BP19" i="6937"/>
  <c r="BP26" i="6937"/>
  <c r="BP34" i="6937"/>
  <c r="BP10" i="6935"/>
  <c r="BP6" i="6935"/>
  <c r="BP8" i="6935"/>
  <c r="BP9" i="6935"/>
  <c r="BP5" i="6935"/>
  <c r="BP7" i="6935"/>
  <c r="BP32" i="6937"/>
  <c r="BP11" i="6937"/>
  <c r="Q17" i="6937"/>
  <c r="BW17" i="6937" s="1"/>
  <c r="BP20" i="6937"/>
  <c r="BP23" i="6937"/>
  <c r="BP24" i="6937"/>
  <c r="BP25" i="6937"/>
  <c r="Q27" i="6937"/>
  <c r="BP35" i="6937"/>
  <c r="BP15" i="6937"/>
  <c r="Q21" i="6937"/>
  <c r="BW21" i="6937" s="1"/>
  <c r="BP28" i="6937"/>
  <c r="BP29" i="6937"/>
  <c r="M19" i="6937"/>
  <c r="Q19" i="6937" s="1"/>
  <c r="BW20" i="6937" s="1"/>
  <c r="M26" i="6937"/>
  <c r="Q26" i="6937" s="1"/>
  <c r="M28" i="6937"/>
  <c r="Q28" i="6937" s="1"/>
  <c r="BW29" i="6937" s="1"/>
  <c r="BP30" i="6937"/>
  <c r="BP16" i="6937"/>
  <c r="BP21" i="6937"/>
  <c r="BP22" i="6937"/>
  <c r="Q4" i="6937"/>
  <c r="BW5" i="6937" s="1"/>
  <c r="BU5" i="6937" s="1"/>
  <c r="Q7" i="6937"/>
  <c r="BW8" i="6937" s="1"/>
  <c r="M15" i="6937"/>
  <c r="Q15" i="6937" s="1"/>
  <c r="BW16" i="6937" s="1"/>
  <c r="BP17" i="6937"/>
  <c r="BP18" i="6937"/>
  <c r="BP27" i="6937"/>
  <c r="Q30" i="6937"/>
  <c r="M31" i="6937"/>
  <c r="Q31" i="6937" s="1"/>
  <c r="BW32" i="6937" s="1"/>
  <c r="Q13" i="6937"/>
  <c r="BW13" i="6937" s="1"/>
  <c r="M18" i="6937"/>
  <c r="Q18" i="6937" s="1"/>
  <c r="M25" i="6937"/>
  <c r="Q25" i="6937" s="1"/>
  <c r="BP33" i="6937"/>
  <c r="Q6" i="6937"/>
  <c r="Q9" i="6937"/>
  <c r="BW9" i="6937" s="1"/>
  <c r="M33" i="6937"/>
  <c r="Q33" i="6937" s="1"/>
  <c r="Q10" i="6937"/>
  <c r="Q11" i="6937"/>
  <c r="BW12" i="6937" s="1"/>
  <c r="BP13" i="6937"/>
  <c r="M14" i="6937"/>
  <c r="Q14" i="6937" s="1"/>
  <c r="BP14" i="6937"/>
  <c r="M22" i="6937"/>
  <c r="Q22" i="6937" s="1"/>
  <c r="BW23" i="6937" s="1"/>
  <c r="BP31" i="6937"/>
  <c r="Q34" i="6937"/>
  <c r="BW35" i="6937" s="1"/>
  <c r="BP4" i="6935"/>
  <c r="BM10" i="6935"/>
  <c r="O10" i="6935"/>
  <c r="L10" i="6935"/>
  <c r="M10" i="6935" s="1"/>
  <c r="Q10" i="6935" s="1"/>
  <c r="BM9" i="6935"/>
  <c r="O9" i="6935"/>
  <c r="L9" i="6935"/>
  <c r="M9" i="6935" s="1"/>
  <c r="Q9" i="6935" s="1"/>
  <c r="BM8" i="6935"/>
  <c r="O8" i="6935"/>
  <c r="L8" i="6935"/>
  <c r="M8" i="6935" s="1"/>
  <c r="Q8" i="6935" s="1"/>
  <c r="BM7" i="6935"/>
  <c r="O7" i="6935"/>
  <c r="L7" i="6935"/>
  <c r="M7" i="6935" s="1"/>
  <c r="Q7" i="6935" s="1"/>
  <c r="BM6" i="6935"/>
  <c r="O6" i="6935"/>
  <c r="L6" i="6935"/>
  <c r="M6" i="6935" s="1"/>
  <c r="Q6" i="6935" s="1"/>
  <c r="BM5" i="6935"/>
  <c r="O5" i="6935"/>
  <c r="L5" i="6935"/>
  <c r="M5" i="6935" s="1"/>
  <c r="Q5" i="6935" s="1"/>
  <c r="BM4" i="6935"/>
  <c r="O4" i="6935"/>
  <c r="L4" i="6935"/>
  <c r="BM2" i="6935"/>
  <c r="BW27" i="6937" l="1"/>
  <c r="BW8" i="6935"/>
  <c r="BW7" i="6935"/>
  <c r="BW30" i="6937"/>
  <c r="BW31" i="6937"/>
  <c r="BW33" i="6937"/>
  <c r="BW34" i="6937"/>
  <c r="BW25" i="6937"/>
  <c r="BW26" i="6937"/>
  <c r="BW28" i="6937"/>
  <c r="BW6" i="6935"/>
  <c r="BU6" i="6935" s="1"/>
  <c r="BW10" i="6935"/>
  <c r="BW9" i="6935"/>
  <c r="BW15" i="6937"/>
  <c r="BW22" i="6937"/>
  <c r="BW19" i="6937"/>
  <c r="BW18" i="6937"/>
  <c r="BW7" i="6937"/>
  <c r="BW6" i="6937"/>
  <c r="BW11" i="6937"/>
  <c r="BW10" i="6937"/>
  <c r="BW14" i="6937"/>
  <c r="M4" i="6935"/>
  <c r="Q4" i="6935" s="1"/>
  <c r="BW5" i="6935" s="1"/>
  <c r="BV5" i="6935" s="1"/>
  <c r="B23" i="6911"/>
  <c r="B4" i="6911"/>
  <c r="BU7" i="6935" l="1"/>
  <c r="BV6" i="6935"/>
  <c r="BU6" i="6937"/>
  <c r="AQ7" i="6932"/>
  <c r="AN7" i="6932" s="1"/>
  <c r="AP7" i="6932"/>
  <c r="AR7" i="6932" s="1"/>
  <c r="AO7" i="6932"/>
  <c r="AQ22" i="6932"/>
  <c r="AP22" i="6932"/>
  <c r="AR22" i="6932" s="1"/>
  <c r="AO22" i="6932"/>
  <c r="AQ21" i="6932"/>
  <c r="AP21" i="6932"/>
  <c r="AR21" i="6932" s="1"/>
  <c r="AO21" i="6932"/>
  <c r="AQ20" i="6932"/>
  <c r="AP20" i="6932"/>
  <c r="AR20" i="6932" s="1"/>
  <c r="AO20" i="6932"/>
  <c r="AQ19" i="6932"/>
  <c r="AP19" i="6932"/>
  <c r="AR19" i="6932" s="1"/>
  <c r="AO19" i="6932"/>
  <c r="AQ18" i="6932"/>
  <c r="AP18" i="6932"/>
  <c r="AR18" i="6932" s="1"/>
  <c r="AO18" i="6932"/>
  <c r="AQ17" i="6932"/>
  <c r="AP17" i="6932"/>
  <c r="AR17" i="6932" s="1"/>
  <c r="AO17" i="6932"/>
  <c r="AQ16" i="6932"/>
  <c r="AP16" i="6932"/>
  <c r="AR16" i="6932" s="1"/>
  <c r="AO16" i="6932"/>
  <c r="AQ15" i="6932"/>
  <c r="AP15" i="6932"/>
  <c r="AR15" i="6932" s="1"/>
  <c r="AO15" i="6932"/>
  <c r="AQ14" i="6932"/>
  <c r="AP14" i="6932"/>
  <c r="AR14" i="6932" s="1"/>
  <c r="AO14" i="6932"/>
  <c r="AQ13" i="6932"/>
  <c r="AP13" i="6932"/>
  <c r="AR13" i="6932" s="1"/>
  <c r="AO13" i="6932"/>
  <c r="AQ12" i="6932"/>
  <c r="AP12" i="6932"/>
  <c r="AR12" i="6932" s="1"/>
  <c r="AO12" i="6932"/>
  <c r="AQ11" i="6932"/>
  <c r="AP11" i="6932"/>
  <c r="AR11" i="6932" s="1"/>
  <c r="AO11" i="6932"/>
  <c r="AQ10" i="6932"/>
  <c r="AP10" i="6932"/>
  <c r="AR10" i="6932" s="1"/>
  <c r="AO10" i="6932"/>
  <c r="AQ9" i="6932"/>
  <c r="AP9" i="6932"/>
  <c r="AR9" i="6932" s="1"/>
  <c r="AO9" i="6932"/>
  <c r="AQ8" i="6932"/>
  <c r="AP8" i="6932"/>
  <c r="AR8" i="6932" s="1"/>
  <c r="AO8" i="6932"/>
  <c r="AQ156" i="6934"/>
  <c r="AP156" i="6934"/>
  <c r="AR156" i="6934" s="1"/>
  <c r="AO156" i="6934"/>
  <c r="AR155" i="6934"/>
  <c r="AQ155" i="6934"/>
  <c r="AP155" i="6934"/>
  <c r="AO155" i="6934"/>
  <c r="AQ154" i="6934"/>
  <c r="AP154" i="6934"/>
  <c r="AR154" i="6934" s="1"/>
  <c r="AO154" i="6934"/>
  <c r="AQ153" i="6934"/>
  <c r="AP153" i="6934"/>
  <c r="AR153" i="6934" s="1"/>
  <c r="AO153" i="6934"/>
  <c r="AQ152" i="6934"/>
  <c r="AP152" i="6934"/>
  <c r="AR152" i="6934" s="1"/>
  <c r="AO152" i="6934"/>
  <c r="AQ151" i="6934"/>
  <c r="AP151" i="6934"/>
  <c r="AR151" i="6934" s="1"/>
  <c r="AO151" i="6934"/>
  <c r="AQ150" i="6934"/>
  <c r="AP150" i="6934"/>
  <c r="AR150" i="6934" s="1"/>
  <c r="AO150" i="6934"/>
  <c r="AQ149" i="6934"/>
  <c r="AP149" i="6934"/>
  <c r="AR149" i="6934" s="1"/>
  <c r="AO149" i="6934"/>
  <c r="AQ148" i="6934"/>
  <c r="AP148" i="6934"/>
  <c r="AR148" i="6934" s="1"/>
  <c r="AO148" i="6934"/>
  <c r="AQ147" i="6934"/>
  <c r="AP147" i="6934"/>
  <c r="AR147" i="6934" s="1"/>
  <c r="AO147" i="6934"/>
  <c r="AQ146" i="6934"/>
  <c r="AP146" i="6934"/>
  <c r="AR146" i="6934" s="1"/>
  <c r="AO146" i="6934"/>
  <c r="AQ145" i="6934"/>
  <c r="AP145" i="6934"/>
  <c r="AR145" i="6934" s="1"/>
  <c r="AO145" i="6934"/>
  <c r="AQ144" i="6934"/>
  <c r="AP144" i="6934"/>
  <c r="AR144" i="6934" s="1"/>
  <c r="AO144" i="6934"/>
  <c r="AQ143" i="6934"/>
  <c r="AP143" i="6934"/>
  <c r="AR143" i="6934" s="1"/>
  <c r="AO143" i="6934"/>
  <c r="AQ142" i="6934"/>
  <c r="AP142" i="6934"/>
  <c r="AR142" i="6934" s="1"/>
  <c r="AO142" i="6934"/>
  <c r="AQ141" i="6934"/>
  <c r="AP141" i="6934"/>
  <c r="AR141" i="6934" s="1"/>
  <c r="AO141" i="6934"/>
  <c r="AQ140" i="6934"/>
  <c r="AP140" i="6934"/>
  <c r="AR140" i="6934" s="1"/>
  <c r="AO140" i="6934"/>
  <c r="AQ139" i="6934"/>
  <c r="AP139" i="6934"/>
  <c r="AR139" i="6934" s="1"/>
  <c r="AO139" i="6934"/>
  <c r="AQ138" i="6934"/>
  <c r="AP138" i="6934"/>
  <c r="AR138" i="6934" s="1"/>
  <c r="AO138" i="6934"/>
  <c r="AR137" i="6934"/>
  <c r="AQ137" i="6934"/>
  <c r="AP137" i="6934"/>
  <c r="AO137" i="6934"/>
  <c r="AQ136" i="6934"/>
  <c r="AP136" i="6934"/>
  <c r="AR136" i="6934" s="1"/>
  <c r="AO136" i="6934"/>
  <c r="AQ135" i="6934"/>
  <c r="AP135" i="6934"/>
  <c r="AR135" i="6934" s="1"/>
  <c r="AO135" i="6934"/>
  <c r="AQ134" i="6934"/>
  <c r="AP134" i="6934"/>
  <c r="AR134" i="6934" s="1"/>
  <c r="AO134" i="6934"/>
  <c r="AQ133" i="6934"/>
  <c r="AP133" i="6934"/>
  <c r="AR133" i="6934" s="1"/>
  <c r="AO133" i="6934"/>
  <c r="AQ132" i="6934"/>
  <c r="AP132" i="6934"/>
  <c r="AR132" i="6934" s="1"/>
  <c r="AO132" i="6934"/>
  <c r="AQ131" i="6934"/>
  <c r="AP131" i="6934"/>
  <c r="AR131" i="6934" s="1"/>
  <c r="AO131" i="6934"/>
  <c r="AQ130" i="6934"/>
  <c r="AP130" i="6934"/>
  <c r="AR130" i="6934" s="1"/>
  <c r="AO130" i="6934"/>
  <c r="AQ129" i="6934"/>
  <c r="AP129" i="6934"/>
  <c r="AR129" i="6934" s="1"/>
  <c r="AO129" i="6934"/>
  <c r="AQ128" i="6934"/>
  <c r="AP128" i="6934"/>
  <c r="AR128" i="6934" s="1"/>
  <c r="AO128" i="6934"/>
  <c r="AQ127" i="6934"/>
  <c r="AP127" i="6934"/>
  <c r="AR127" i="6934" s="1"/>
  <c r="AO127" i="6934"/>
  <c r="AQ126" i="6934"/>
  <c r="AP126" i="6934"/>
  <c r="AR126" i="6934" s="1"/>
  <c r="AO126" i="6934"/>
  <c r="AQ125" i="6934"/>
  <c r="AP125" i="6934"/>
  <c r="AR125" i="6934" s="1"/>
  <c r="AO125" i="6934"/>
  <c r="AQ124" i="6934"/>
  <c r="AP124" i="6934"/>
  <c r="AR124" i="6934" s="1"/>
  <c r="AO124" i="6934"/>
  <c r="AR123" i="6934"/>
  <c r="AQ123" i="6934"/>
  <c r="AP123" i="6934"/>
  <c r="AO123" i="6934"/>
  <c r="AQ122" i="6934"/>
  <c r="AP122" i="6934"/>
  <c r="AR122" i="6934" s="1"/>
  <c r="AO122" i="6934"/>
  <c r="AQ121" i="6934"/>
  <c r="AP121" i="6934"/>
  <c r="AR121" i="6934" s="1"/>
  <c r="AO121" i="6934"/>
  <c r="AQ120" i="6934"/>
  <c r="AP120" i="6934"/>
  <c r="AR120" i="6934" s="1"/>
  <c r="AO120" i="6934"/>
  <c r="AQ119" i="6934"/>
  <c r="AP119" i="6934"/>
  <c r="AR119" i="6934" s="1"/>
  <c r="AO119" i="6934"/>
  <c r="AQ118" i="6934"/>
  <c r="AP118" i="6934"/>
  <c r="AR118" i="6934" s="1"/>
  <c r="AO118" i="6934"/>
  <c r="AQ117" i="6934"/>
  <c r="AP117" i="6934"/>
  <c r="AR117" i="6934" s="1"/>
  <c r="AO117" i="6934"/>
  <c r="AQ116" i="6934"/>
  <c r="AP116" i="6934"/>
  <c r="AR116" i="6934" s="1"/>
  <c r="AO116" i="6934"/>
  <c r="AQ115" i="6934"/>
  <c r="AP115" i="6934"/>
  <c r="AR115" i="6934" s="1"/>
  <c r="AO115" i="6934"/>
  <c r="AQ114" i="6934"/>
  <c r="AP114" i="6934"/>
  <c r="AR114" i="6934" s="1"/>
  <c r="AO114" i="6934"/>
  <c r="AQ113" i="6934"/>
  <c r="AP113" i="6934"/>
  <c r="AR113" i="6934" s="1"/>
  <c r="AO113" i="6934"/>
  <c r="AQ112" i="6934"/>
  <c r="AP112" i="6934"/>
  <c r="AR112" i="6934" s="1"/>
  <c r="AO112" i="6934"/>
  <c r="AQ111" i="6934"/>
  <c r="AP111" i="6934"/>
  <c r="AR111" i="6934" s="1"/>
  <c r="AO111" i="6934"/>
  <c r="AQ110" i="6934"/>
  <c r="AP110" i="6934"/>
  <c r="AR110" i="6934" s="1"/>
  <c r="AO110" i="6934"/>
  <c r="AQ109" i="6934"/>
  <c r="AP109" i="6934"/>
  <c r="AR109" i="6934" s="1"/>
  <c r="AO109" i="6934"/>
  <c r="AQ108" i="6934"/>
  <c r="AP108" i="6934"/>
  <c r="AR108" i="6934" s="1"/>
  <c r="AO108" i="6934"/>
  <c r="AQ107" i="6934"/>
  <c r="AP107" i="6934"/>
  <c r="AR107" i="6934" s="1"/>
  <c r="AO107" i="6934"/>
  <c r="AQ106" i="6934"/>
  <c r="AP106" i="6934"/>
  <c r="AR106" i="6934" s="1"/>
  <c r="AO106" i="6934"/>
  <c r="AR105" i="6934"/>
  <c r="AQ105" i="6934"/>
  <c r="AP105" i="6934"/>
  <c r="AO105" i="6934"/>
  <c r="AQ104" i="6934"/>
  <c r="AP104" i="6934"/>
  <c r="AR104" i="6934" s="1"/>
  <c r="AO104" i="6934"/>
  <c r="AQ103" i="6934"/>
  <c r="AP103" i="6934"/>
  <c r="AR103" i="6934" s="1"/>
  <c r="AO103" i="6934"/>
  <c r="AQ102" i="6934"/>
  <c r="AP102" i="6934"/>
  <c r="AR102" i="6934" s="1"/>
  <c r="AO102" i="6934"/>
  <c r="AQ101" i="6934"/>
  <c r="AP101" i="6934"/>
  <c r="AR101" i="6934" s="1"/>
  <c r="AO101" i="6934"/>
  <c r="AQ100" i="6934"/>
  <c r="AP100" i="6934"/>
  <c r="AR100" i="6934" s="1"/>
  <c r="AO100" i="6934"/>
  <c r="AQ99" i="6934"/>
  <c r="AP99" i="6934"/>
  <c r="AR99" i="6934" s="1"/>
  <c r="AO99" i="6934"/>
  <c r="AQ98" i="6934"/>
  <c r="AP98" i="6934"/>
  <c r="AR98" i="6934" s="1"/>
  <c r="AO98" i="6934"/>
  <c r="AQ97" i="6934"/>
  <c r="AP97" i="6934"/>
  <c r="AR97" i="6934" s="1"/>
  <c r="AO97" i="6934"/>
  <c r="AQ96" i="6934"/>
  <c r="AP96" i="6934"/>
  <c r="AR96" i="6934" s="1"/>
  <c r="AO96" i="6934"/>
  <c r="AQ95" i="6934"/>
  <c r="AP95" i="6934"/>
  <c r="AR95" i="6934" s="1"/>
  <c r="AO95" i="6934"/>
  <c r="AQ94" i="6934"/>
  <c r="AP94" i="6934"/>
  <c r="AR94" i="6934" s="1"/>
  <c r="AO94" i="6934"/>
  <c r="AQ93" i="6934"/>
  <c r="AP93" i="6934"/>
  <c r="AR93" i="6934" s="1"/>
  <c r="AO93" i="6934"/>
  <c r="AQ92" i="6934"/>
  <c r="AP92" i="6934"/>
  <c r="AR92" i="6934" s="1"/>
  <c r="AO92" i="6934"/>
  <c r="AR91" i="6934"/>
  <c r="AQ91" i="6934"/>
  <c r="AP91" i="6934"/>
  <c r="AO91" i="6934"/>
  <c r="AQ90" i="6934"/>
  <c r="AP90" i="6934"/>
  <c r="AR90" i="6934" s="1"/>
  <c r="AO90" i="6934"/>
  <c r="AQ89" i="6934"/>
  <c r="AP89" i="6934"/>
  <c r="AR89" i="6934" s="1"/>
  <c r="AO89" i="6934"/>
  <c r="AQ88" i="6934"/>
  <c r="AP88" i="6934"/>
  <c r="AR88" i="6934" s="1"/>
  <c r="AO88" i="6934"/>
  <c r="AQ87" i="6934"/>
  <c r="AP87" i="6934"/>
  <c r="AR87" i="6934" s="1"/>
  <c r="AO87" i="6934"/>
  <c r="AQ86" i="6934"/>
  <c r="AP86" i="6934"/>
  <c r="AR86" i="6934" s="1"/>
  <c r="AO86" i="6934"/>
  <c r="AQ85" i="6934"/>
  <c r="AP85" i="6934"/>
  <c r="AR85" i="6934" s="1"/>
  <c r="AO85" i="6934"/>
  <c r="AQ84" i="6934"/>
  <c r="AP84" i="6934"/>
  <c r="AR84" i="6934" s="1"/>
  <c r="AO84" i="6934"/>
  <c r="AQ83" i="6934"/>
  <c r="AP83" i="6934"/>
  <c r="AR83" i="6934" s="1"/>
  <c r="AO83" i="6934"/>
  <c r="AQ82" i="6934"/>
  <c r="AP82" i="6934"/>
  <c r="AR82" i="6934" s="1"/>
  <c r="AO82" i="6934"/>
  <c r="AQ81" i="6934"/>
  <c r="AP81" i="6934"/>
  <c r="AR81" i="6934" s="1"/>
  <c r="AO81" i="6934"/>
  <c r="AQ80" i="6934"/>
  <c r="AP80" i="6934"/>
  <c r="AR80" i="6934" s="1"/>
  <c r="AO80" i="6934"/>
  <c r="AQ79" i="6934"/>
  <c r="AP79" i="6934"/>
  <c r="AR79" i="6934" s="1"/>
  <c r="AO79" i="6934"/>
  <c r="AQ78" i="6934"/>
  <c r="AP78" i="6934"/>
  <c r="AR78" i="6934" s="1"/>
  <c r="AO78" i="6934"/>
  <c r="AQ77" i="6934"/>
  <c r="AP77" i="6934"/>
  <c r="AR77" i="6934" s="1"/>
  <c r="AO77" i="6934"/>
  <c r="AQ76" i="6934"/>
  <c r="AP76" i="6934"/>
  <c r="AR76" i="6934" s="1"/>
  <c r="AO76" i="6934"/>
  <c r="AQ75" i="6934"/>
  <c r="AP75" i="6934"/>
  <c r="AR75" i="6934" s="1"/>
  <c r="AO75" i="6934"/>
  <c r="AQ74" i="6934"/>
  <c r="AP74" i="6934"/>
  <c r="AR74" i="6934" s="1"/>
  <c r="AO74" i="6934"/>
  <c r="AR73" i="6934"/>
  <c r="AQ73" i="6934"/>
  <c r="AP73" i="6934"/>
  <c r="AO73" i="6934"/>
  <c r="AQ72" i="6934"/>
  <c r="AP72" i="6934"/>
  <c r="AR72" i="6934" s="1"/>
  <c r="AO72" i="6934"/>
  <c r="AQ71" i="6934"/>
  <c r="AP71" i="6934"/>
  <c r="AR71" i="6934" s="1"/>
  <c r="AO71" i="6934"/>
  <c r="AQ70" i="6934"/>
  <c r="AP70" i="6934"/>
  <c r="AR70" i="6934" s="1"/>
  <c r="AO70" i="6934"/>
  <c r="AQ69" i="6934"/>
  <c r="AP69" i="6934"/>
  <c r="AR69" i="6934" s="1"/>
  <c r="AO69" i="6934"/>
  <c r="AQ68" i="6934"/>
  <c r="AP68" i="6934"/>
  <c r="AR68" i="6934" s="1"/>
  <c r="AO68" i="6934"/>
  <c r="AQ67" i="6934"/>
  <c r="AP67" i="6934"/>
  <c r="AR67" i="6934" s="1"/>
  <c r="AO67" i="6934"/>
  <c r="AQ66" i="6934"/>
  <c r="AP66" i="6934"/>
  <c r="AR66" i="6934" s="1"/>
  <c r="AO66" i="6934"/>
  <c r="AQ65" i="6934"/>
  <c r="AP65" i="6934"/>
  <c r="AR65" i="6934" s="1"/>
  <c r="AO65" i="6934"/>
  <c r="AQ64" i="6934"/>
  <c r="AP64" i="6934"/>
  <c r="AR64" i="6934" s="1"/>
  <c r="AO64" i="6934"/>
  <c r="AQ63" i="6934"/>
  <c r="AP63" i="6934"/>
  <c r="AR63" i="6934" s="1"/>
  <c r="AO63" i="6934"/>
  <c r="AQ62" i="6934"/>
  <c r="AP62" i="6934"/>
  <c r="AR62" i="6934" s="1"/>
  <c r="AO62" i="6934"/>
  <c r="AQ61" i="6934"/>
  <c r="AP61" i="6934"/>
  <c r="AR61" i="6934" s="1"/>
  <c r="AO61" i="6934"/>
  <c r="AQ60" i="6934"/>
  <c r="AP60" i="6934"/>
  <c r="AR60" i="6934" s="1"/>
  <c r="AO60" i="6934"/>
  <c r="AR59" i="6934"/>
  <c r="AQ59" i="6934"/>
  <c r="AP59" i="6934"/>
  <c r="AO59" i="6934"/>
  <c r="AQ58" i="6934"/>
  <c r="AP58" i="6934"/>
  <c r="AR58" i="6934" s="1"/>
  <c r="AO58" i="6934"/>
  <c r="AQ57" i="6934"/>
  <c r="AP57" i="6934"/>
  <c r="AR57" i="6934" s="1"/>
  <c r="AO57" i="6934"/>
  <c r="AQ56" i="6934"/>
  <c r="AP56" i="6934"/>
  <c r="AR56" i="6934" s="1"/>
  <c r="AO56" i="6934"/>
  <c r="AQ55" i="6934"/>
  <c r="AP55" i="6934"/>
  <c r="AR55" i="6934" s="1"/>
  <c r="AO55" i="6934"/>
  <c r="AQ54" i="6934"/>
  <c r="AP54" i="6934"/>
  <c r="AR54" i="6934" s="1"/>
  <c r="AO54" i="6934"/>
  <c r="AQ53" i="6934"/>
  <c r="AP53" i="6934"/>
  <c r="AR53" i="6934" s="1"/>
  <c r="AO53" i="6934"/>
  <c r="AQ52" i="6934"/>
  <c r="AP52" i="6934"/>
  <c r="AR52" i="6934" s="1"/>
  <c r="AO52" i="6934"/>
  <c r="AQ51" i="6934"/>
  <c r="AP51" i="6934"/>
  <c r="AR51" i="6934" s="1"/>
  <c r="AO51" i="6934"/>
  <c r="AQ50" i="6934"/>
  <c r="AP50" i="6934"/>
  <c r="AR50" i="6934" s="1"/>
  <c r="AO50" i="6934"/>
  <c r="AQ49" i="6934"/>
  <c r="AP49" i="6934"/>
  <c r="AR49" i="6934" s="1"/>
  <c r="AO49" i="6934"/>
  <c r="AQ48" i="6934"/>
  <c r="AP48" i="6934"/>
  <c r="AR48" i="6934" s="1"/>
  <c r="AO48" i="6934"/>
  <c r="AQ47" i="6934"/>
  <c r="AP47" i="6934"/>
  <c r="AR47" i="6934" s="1"/>
  <c r="AO47" i="6934"/>
  <c r="AQ46" i="6934"/>
  <c r="AP46" i="6934"/>
  <c r="AR46" i="6934" s="1"/>
  <c r="AO46" i="6934"/>
  <c r="AQ45" i="6934"/>
  <c r="AP45" i="6934"/>
  <c r="AR45" i="6934" s="1"/>
  <c r="AO45" i="6934"/>
  <c r="AQ44" i="6934"/>
  <c r="AP44" i="6934"/>
  <c r="AR44" i="6934" s="1"/>
  <c r="AO44" i="6934"/>
  <c r="AQ43" i="6934"/>
  <c r="AP43" i="6934"/>
  <c r="AR43" i="6934" s="1"/>
  <c r="AO43" i="6934"/>
  <c r="AQ42" i="6934"/>
  <c r="AP42" i="6934"/>
  <c r="AR42" i="6934" s="1"/>
  <c r="AO42" i="6934"/>
  <c r="AR41" i="6934"/>
  <c r="AQ41" i="6934"/>
  <c r="AP41" i="6934"/>
  <c r="AO41" i="6934"/>
  <c r="AQ40" i="6934"/>
  <c r="AP40" i="6934"/>
  <c r="AR40" i="6934" s="1"/>
  <c r="AO40" i="6934"/>
  <c r="AQ39" i="6934"/>
  <c r="AP39" i="6934"/>
  <c r="AR39" i="6934" s="1"/>
  <c r="AO39" i="6934"/>
  <c r="AQ38" i="6934"/>
  <c r="AP38" i="6934"/>
  <c r="AR38" i="6934" s="1"/>
  <c r="AO38" i="6934"/>
  <c r="AQ37" i="6934"/>
  <c r="AP37" i="6934"/>
  <c r="AR37" i="6934" s="1"/>
  <c r="AO37" i="6934"/>
  <c r="AL156" i="6934"/>
  <c r="AK156" i="6934"/>
  <c r="AJ156" i="6934"/>
  <c r="AI156" i="6934"/>
  <c r="AL155" i="6934"/>
  <c r="AK155" i="6934"/>
  <c r="AJ155" i="6934"/>
  <c r="AI155" i="6934"/>
  <c r="AL154" i="6934"/>
  <c r="AK154" i="6934"/>
  <c r="AJ154" i="6934"/>
  <c r="AI154" i="6934"/>
  <c r="AL153" i="6934"/>
  <c r="AK153" i="6934"/>
  <c r="AJ153" i="6934"/>
  <c r="AI153" i="6934"/>
  <c r="AL152" i="6934"/>
  <c r="AK152" i="6934"/>
  <c r="AJ152" i="6934"/>
  <c r="AI152" i="6934"/>
  <c r="AL151" i="6934"/>
  <c r="AK151" i="6934"/>
  <c r="AJ151" i="6934"/>
  <c r="AI151" i="6934"/>
  <c r="AL150" i="6934"/>
  <c r="AK150" i="6934"/>
  <c r="AJ150" i="6934"/>
  <c r="AI150" i="6934"/>
  <c r="AL149" i="6934"/>
  <c r="AK149" i="6934"/>
  <c r="AJ149" i="6934"/>
  <c r="AI149" i="6934"/>
  <c r="AL148" i="6934"/>
  <c r="AK148" i="6934"/>
  <c r="AJ148" i="6934"/>
  <c r="AI148" i="6934"/>
  <c r="AL147" i="6934"/>
  <c r="AK147" i="6934"/>
  <c r="AJ147" i="6934"/>
  <c r="AI147" i="6934"/>
  <c r="AL146" i="6934"/>
  <c r="AK146" i="6934"/>
  <c r="AJ146" i="6934"/>
  <c r="AI146" i="6934"/>
  <c r="AL145" i="6934"/>
  <c r="AK145" i="6934"/>
  <c r="AJ145" i="6934"/>
  <c r="AI145" i="6934"/>
  <c r="AL144" i="6934"/>
  <c r="AK144" i="6934"/>
  <c r="AJ144" i="6934"/>
  <c r="AI144" i="6934"/>
  <c r="AL143" i="6934"/>
  <c r="AK143" i="6934"/>
  <c r="AJ143" i="6934"/>
  <c r="AI143" i="6934"/>
  <c r="AL142" i="6934"/>
  <c r="AK142" i="6934"/>
  <c r="AJ142" i="6934"/>
  <c r="AI142" i="6934"/>
  <c r="AL141" i="6934"/>
  <c r="AK141" i="6934"/>
  <c r="AJ141" i="6934"/>
  <c r="AI141" i="6934"/>
  <c r="AL140" i="6934"/>
  <c r="AK140" i="6934"/>
  <c r="AJ140" i="6934"/>
  <c r="AI140" i="6934"/>
  <c r="AL139" i="6934"/>
  <c r="AK139" i="6934"/>
  <c r="AJ139" i="6934"/>
  <c r="AI139" i="6934"/>
  <c r="AL138" i="6934"/>
  <c r="AK138" i="6934"/>
  <c r="AJ138" i="6934"/>
  <c r="AI138" i="6934"/>
  <c r="AH138" i="6934" s="1"/>
  <c r="AL137" i="6934"/>
  <c r="AK137" i="6934"/>
  <c r="AJ137" i="6934"/>
  <c r="AH137" i="6934" s="1"/>
  <c r="AI137" i="6934"/>
  <c r="AL136" i="6934"/>
  <c r="AK136" i="6934"/>
  <c r="AJ136" i="6934"/>
  <c r="AI136" i="6934"/>
  <c r="AL135" i="6934"/>
  <c r="AK135" i="6934"/>
  <c r="AJ135" i="6934"/>
  <c r="AI135" i="6934"/>
  <c r="AL134" i="6934"/>
  <c r="AK134" i="6934"/>
  <c r="AJ134" i="6934"/>
  <c r="AI134" i="6934"/>
  <c r="AL133" i="6934"/>
  <c r="AK133" i="6934"/>
  <c r="AJ133" i="6934"/>
  <c r="AI133" i="6934"/>
  <c r="AL132" i="6934"/>
  <c r="AK132" i="6934"/>
  <c r="AJ132" i="6934"/>
  <c r="AI132" i="6934"/>
  <c r="AL131" i="6934"/>
  <c r="AK131" i="6934"/>
  <c r="AJ131" i="6934"/>
  <c r="AI131" i="6934"/>
  <c r="AL130" i="6934"/>
  <c r="AK130" i="6934"/>
  <c r="AJ130" i="6934"/>
  <c r="AI130" i="6934"/>
  <c r="AL129" i="6934"/>
  <c r="AK129" i="6934"/>
  <c r="AJ129" i="6934"/>
  <c r="AI129" i="6934"/>
  <c r="AL128" i="6934"/>
  <c r="AK128" i="6934"/>
  <c r="AJ128" i="6934"/>
  <c r="AI128" i="6934"/>
  <c r="AL127" i="6934"/>
  <c r="AK127" i="6934"/>
  <c r="AJ127" i="6934"/>
  <c r="AI127" i="6934"/>
  <c r="AL126" i="6934"/>
  <c r="AK126" i="6934"/>
  <c r="AJ126" i="6934"/>
  <c r="AI126" i="6934"/>
  <c r="AL125" i="6934"/>
  <c r="AK125" i="6934"/>
  <c r="AJ125" i="6934"/>
  <c r="AI125" i="6934"/>
  <c r="AL124" i="6934"/>
  <c r="AK124" i="6934"/>
  <c r="AJ124" i="6934"/>
  <c r="AI124" i="6934"/>
  <c r="AL123" i="6934"/>
  <c r="AK123" i="6934"/>
  <c r="AJ123" i="6934"/>
  <c r="AI123" i="6934"/>
  <c r="AL122" i="6934"/>
  <c r="AK122" i="6934"/>
  <c r="AJ122" i="6934"/>
  <c r="AI122" i="6934"/>
  <c r="AL121" i="6934"/>
  <c r="AK121" i="6934"/>
  <c r="AJ121" i="6934"/>
  <c r="AI121" i="6934"/>
  <c r="AL120" i="6934"/>
  <c r="AK120" i="6934"/>
  <c r="AJ120" i="6934"/>
  <c r="AI120" i="6934"/>
  <c r="AL119" i="6934"/>
  <c r="AK119" i="6934"/>
  <c r="AJ119" i="6934"/>
  <c r="AI119" i="6934"/>
  <c r="AL118" i="6934"/>
  <c r="AK118" i="6934"/>
  <c r="AJ118" i="6934"/>
  <c r="AI118" i="6934"/>
  <c r="AL117" i="6934"/>
  <c r="AK117" i="6934"/>
  <c r="AJ117" i="6934"/>
  <c r="AI117" i="6934"/>
  <c r="AL116" i="6934"/>
  <c r="AK116" i="6934"/>
  <c r="AJ116" i="6934"/>
  <c r="AI116" i="6934"/>
  <c r="AL115" i="6934"/>
  <c r="AK115" i="6934"/>
  <c r="AJ115" i="6934"/>
  <c r="AI115" i="6934"/>
  <c r="AL114" i="6934"/>
  <c r="AK114" i="6934"/>
  <c r="AJ114" i="6934"/>
  <c r="AI114" i="6934"/>
  <c r="AL113" i="6934"/>
  <c r="AK113" i="6934"/>
  <c r="AJ113" i="6934"/>
  <c r="AI113" i="6934"/>
  <c r="AH113" i="6934" s="1"/>
  <c r="AL112" i="6934"/>
  <c r="AK112" i="6934"/>
  <c r="AJ112" i="6934"/>
  <c r="AI112" i="6934"/>
  <c r="AL111" i="6934"/>
  <c r="AK111" i="6934"/>
  <c r="AJ111" i="6934"/>
  <c r="AI111" i="6934"/>
  <c r="AL110" i="6934"/>
  <c r="AK110" i="6934"/>
  <c r="AJ110" i="6934"/>
  <c r="AI110" i="6934"/>
  <c r="AL109" i="6934"/>
  <c r="AK109" i="6934"/>
  <c r="AJ109" i="6934"/>
  <c r="AI109" i="6934"/>
  <c r="AL108" i="6934"/>
  <c r="AK108" i="6934"/>
  <c r="AJ108" i="6934"/>
  <c r="AI108" i="6934"/>
  <c r="AL107" i="6934"/>
  <c r="AK107" i="6934"/>
  <c r="AJ107" i="6934"/>
  <c r="AI107" i="6934"/>
  <c r="AL106" i="6934"/>
  <c r="AK106" i="6934"/>
  <c r="AJ106" i="6934"/>
  <c r="AI106" i="6934"/>
  <c r="AL105" i="6934"/>
  <c r="AK105" i="6934"/>
  <c r="AJ105" i="6934"/>
  <c r="AI105" i="6934"/>
  <c r="AL104" i="6934"/>
  <c r="AK104" i="6934"/>
  <c r="AJ104" i="6934"/>
  <c r="AI104" i="6934"/>
  <c r="AL103" i="6934"/>
  <c r="AK103" i="6934"/>
  <c r="AJ103" i="6934"/>
  <c r="AI103" i="6934"/>
  <c r="AL102" i="6934"/>
  <c r="AK102" i="6934"/>
  <c r="AJ102" i="6934"/>
  <c r="AI102" i="6934"/>
  <c r="AL101" i="6934"/>
  <c r="AK101" i="6934"/>
  <c r="AJ101" i="6934"/>
  <c r="AI101" i="6934"/>
  <c r="AL100" i="6934"/>
  <c r="AK100" i="6934"/>
  <c r="AJ100" i="6934"/>
  <c r="AI100" i="6934"/>
  <c r="AL99" i="6934"/>
  <c r="AK99" i="6934"/>
  <c r="AJ99" i="6934"/>
  <c r="AI99" i="6934"/>
  <c r="AL98" i="6934"/>
  <c r="AK98" i="6934"/>
  <c r="AJ98" i="6934"/>
  <c r="AI98" i="6934"/>
  <c r="AL97" i="6934"/>
  <c r="AK97" i="6934"/>
  <c r="AJ97" i="6934"/>
  <c r="AI97" i="6934"/>
  <c r="AL96" i="6934"/>
  <c r="AK96" i="6934"/>
  <c r="AJ96" i="6934"/>
  <c r="AI96" i="6934"/>
  <c r="AL95" i="6934"/>
  <c r="AK95" i="6934"/>
  <c r="AJ95" i="6934"/>
  <c r="AI95" i="6934"/>
  <c r="AL94" i="6934"/>
  <c r="AK94" i="6934"/>
  <c r="AJ94" i="6934"/>
  <c r="AI94" i="6934"/>
  <c r="AL93" i="6934"/>
  <c r="AK93" i="6934"/>
  <c r="AJ93" i="6934"/>
  <c r="AI93" i="6934"/>
  <c r="AL92" i="6934"/>
  <c r="AK92" i="6934"/>
  <c r="AJ92" i="6934"/>
  <c r="AI92" i="6934"/>
  <c r="AL91" i="6934"/>
  <c r="AK91" i="6934"/>
  <c r="AJ91" i="6934"/>
  <c r="AI91" i="6934"/>
  <c r="AL90" i="6934"/>
  <c r="AK90" i="6934"/>
  <c r="AJ90" i="6934"/>
  <c r="AI90" i="6934"/>
  <c r="AL89" i="6934"/>
  <c r="AK89" i="6934"/>
  <c r="AJ89" i="6934"/>
  <c r="AI89" i="6934"/>
  <c r="AL88" i="6934"/>
  <c r="AK88" i="6934"/>
  <c r="AJ88" i="6934"/>
  <c r="AI88" i="6934"/>
  <c r="AL87" i="6934"/>
  <c r="AK87" i="6934"/>
  <c r="AJ87" i="6934"/>
  <c r="AI87" i="6934"/>
  <c r="AL86" i="6934"/>
  <c r="AK86" i="6934"/>
  <c r="AJ86" i="6934"/>
  <c r="AI86" i="6934"/>
  <c r="AL85" i="6934"/>
  <c r="AK85" i="6934"/>
  <c r="AJ85" i="6934"/>
  <c r="AI85" i="6934"/>
  <c r="AH85" i="6934" s="1"/>
  <c r="AL84" i="6934"/>
  <c r="AK84" i="6934"/>
  <c r="AJ84" i="6934"/>
  <c r="AI84" i="6934"/>
  <c r="AL83" i="6934"/>
  <c r="AK83" i="6934"/>
  <c r="AJ83" i="6934"/>
  <c r="AI83" i="6934"/>
  <c r="AL82" i="6934"/>
  <c r="AK82" i="6934"/>
  <c r="AJ82" i="6934"/>
  <c r="AI82" i="6934"/>
  <c r="AL81" i="6934"/>
  <c r="AK81" i="6934"/>
  <c r="AJ81" i="6934"/>
  <c r="AI81" i="6934"/>
  <c r="AL80" i="6934"/>
  <c r="AK80" i="6934"/>
  <c r="AJ80" i="6934"/>
  <c r="AI80" i="6934"/>
  <c r="AL79" i="6934"/>
  <c r="AK79" i="6934"/>
  <c r="AJ79" i="6934"/>
  <c r="AI79" i="6934"/>
  <c r="AL78" i="6934"/>
  <c r="AK78" i="6934"/>
  <c r="AJ78" i="6934"/>
  <c r="AI78" i="6934"/>
  <c r="AL77" i="6934"/>
  <c r="AK77" i="6934"/>
  <c r="AJ77" i="6934"/>
  <c r="AI77" i="6934"/>
  <c r="AL76" i="6934"/>
  <c r="AK76" i="6934"/>
  <c r="AJ76" i="6934"/>
  <c r="AI76" i="6934"/>
  <c r="AL75" i="6934"/>
  <c r="AK75" i="6934"/>
  <c r="AJ75" i="6934"/>
  <c r="AI75" i="6934"/>
  <c r="AL74" i="6934"/>
  <c r="AK74" i="6934"/>
  <c r="AJ74" i="6934"/>
  <c r="AI74" i="6934"/>
  <c r="AL73" i="6934"/>
  <c r="AK73" i="6934"/>
  <c r="AJ73" i="6934"/>
  <c r="AI73" i="6934"/>
  <c r="AL72" i="6934"/>
  <c r="AK72" i="6934"/>
  <c r="AJ72" i="6934"/>
  <c r="AI72" i="6934"/>
  <c r="AL71" i="6934"/>
  <c r="AK71" i="6934"/>
  <c r="AJ71" i="6934"/>
  <c r="AI71" i="6934"/>
  <c r="AL70" i="6934"/>
  <c r="AK70" i="6934"/>
  <c r="AJ70" i="6934"/>
  <c r="AI70" i="6934"/>
  <c r="AL69" i="6934"/>
  <c r="AK69" i="6934"/>
  <c r="AJ69" i="6934"/>
  <c r="AI69" i="6934"/>
  <c r="AL68" i="6934"/>
  <c r="AK68" i="6934"/>
  <c r="AJ68" i="6934"/>
  <c r="AI68" i="6934"/>
  <c r="AL67" i="6934"/>
  <c r="AK67" i="6934"/>
  <c r="AJ67" i="6934"/>
  <c r="AI67" i="6934"/>
  <c r="AL66" i="6934"/>
  <c r="AK66" i="6934"/>
  <c r="AJ66" i="6934"/>
  <c r="AI66" i="6934"/>
  <c r="AL65" i="6934"/>
  <c r="AK65" i="6934"/>
  <c r="AJ65" i="6934"/>
  <c r="AI65" i="6934"/>
  <c r="AL64" i="6934"/>
  <c r="AK64" i="6934"/>
  <c r="AJ64" i="6934"/>
  <c r="AI64" i="6934"/>
  <c r="AL63" i="6934"/>
  <c r="AK63" i="6934"/>
  <c r="AJ63" i="6934"/>
  <c r="AI63" i="6934"/>
  <c r="AL62" i="6934"/>
  <c r="AK62" i="6934"/>
  <c r="AJ62" i="6934"/>
  <c r="AI62" i="6934"/>
  <c r="AL61" i="6934"/>
  <c r="AK61" i="6934"/>
  <c r="AJ61" i="6934"/>
  <c r="AI61" i="6934"/>
  <c r="AL60" i="6934"/>
  <c r="AK60" i="6934"/>
  <c r="AJ60" i="6934"/>
  <c r="AI60" i="6934"/>
  <c r="AL59" i="6934"/>
  <c r="AK59" i="6934"/>
  <c r="AJ59" i="6934"/>
  <c r="AI59" i="6934"/>
  <c r="AL58" i="6934"/>
  <c r="AK58" i="6934"/>
  <c r="AJ58" i="6934"/>
  <c r="AI58" i="6934"/>
  <c r="AL57" i="6934"/>
  <c r="AK57" i="6934"/>
  <c r="AJ57" i="6934"/>
  <c r="AI57" i="6934"/>
  <c r="AL56" i="6934"/>
  <c r="AK56" i="6934"/>
  <c r="AJ56" i="6934"/>
  <c r="AI56" i="6934"/>
  <c r="AL55" i="6934"/>
  <c r="AK55" i="6934"/>
  <c r="AJ55" i="6934"/>
  <c r="AI55" i="6934"/>
  <c r="AL54" i="6934"/>
  <c r="AK54" i="6934"/>
  <c r="AJ54" i="6934"/>
  <c r="AI54" i="6934"/>
  <c r="AL53" i="6934"/>
  <c r="AK53" i="6934"/>
  <c r="AJ53" i="6934"/>
  <c r="AI53" i="6934"/>
  <c r="AL52" i="6934"/>
  <c r="AK52" i="6934"/>
  <c r="AJ52" i="6934"/>
  <c r="AI52" i="6934"/>
  <c r="AL51" i="6934"/>
  <c r="AK51" i="6934"/>
  <c r="AJ51" i="6934"/>
  <c r="AI51" i="6934"/>
  <c r="AL50" i="6934"/>
  <c r="AK50" i="6934"/>
  <c r="AJ50" i="6934"/>
  <c r="AI50" i="6934"/>
  <c r="AL49" i="6934"/>
  <c r="AK49" i="6934"/>
  <c r="AJ49" i="6934"/>
  <c r="AI49" i="6934"/>
  <c r="AL48" i="6934"/>
  <c r="AK48" i="6934"/>
  <c r="AJ48" i="6934"/>
  <c r="AI48" i="6934"/>
  <c r="AL47" i="6934"/>
  <c r="AK47" i="6934"/>
  <c r="AJ47" i="6934"/>
  <c r="AI47" i="6934"/>
  <c r="AL46" i="6934"/>
  <c r="AK46" i="6934"/>
  <c r="AJ46" i="6934"/>
  <c r="AI46" i="6934"/>
  <c r="AL45" i="6934"/>
  <c r="AK45" i="6934"/>
  <c r="AJ45" i="6934"/>
  <c r="AI45" i="6934"/>
  <c r="AL44" i="6934"/>
  <c r="AK44" i="6934"/>
  <c r="AJ44" i="6934"/>
  <c r="AI44" i="6934"/>
  <c r="AL43" i="6934"/>
  <c r="AK43" i="6934"/>
  <c r="AJ43" i="6934"/>
  <c r="AI43" i="6934"/>
  <c r="AL42" i="6934"/>
  <c r="AK42" i="6934"/>
  <c r="AJ42" i="6934"/>
  <c r="AI42" i="6934"/>
  <c r="AL41" i="6934"/>
  <c r="AK41" i="6934"/>
  <c r="AJ41" i="6934"/>
  <c r="AI41" i="6934"/>
  <c r="AL40" i="6934"/>
  <c r="AK40" i="6934"/>
  <c r="AJ40" i="6934"/>
  <c r="AI40" i="6934"/>
  <c r="AL39" i="6934"/>
  <c r="AK39" i="6934"/>
  <c r="AJ39" i="6934"/>
  <c r="AI39" i="6934"/>
  <c r="AL38" i="6934"/>
  <c r="AK38" i="6934"/>
  <c r="AJ38" i="6934"/>
  <c r="AI38" i="6934"/>
  <c r="AL37" i="6934"/>
  <c r="AK37" i="6934"/>
  <c r="AJ37" i="6934"/>
  <c r="AI37" i="6934"/>
  <c r="AQ36" i="6934"/>
  <c r="AP36" i="6934"/>
  <c r="AR36" i="6934" s="1"/>
  <c r="AO36" i="6934"/>
  <c r="AL36" i="6934"/>
  <c r="AK36" i="6934"/>
  <c r="AJ36" i="6934"/>
  <c r="AI36" i="6934"/>
  <c r="AQ35" i="6934"/>
  <c r="AP35" i="6934"/>
  <c r="AR35" i="6934" s="1"/>
  <c r="AO35" i="6934"/>
  <c r="AL35" i="6934"/>
  <c r="AK35" i="6934"/>
  <c r="AJ35" i="6934"/>
  <c r="AI35" i="6934"/>
  <c r="AQ34" i="6934"/>
  <c r="AP34" i="6934"/>
  <c r="AR34" i="6934" s="1"/>
  <c r="AO34" i="6934"/>
  <c r="AL34" i="6934"/>
  <c r="AK34" i="6934"/>
  <c r="AJ34" i="6934"/>
  <c r="AI34" i="6934"/>
  <c r="AQ33" i="6934"/>
  <c r="AP33" i="6934"/>
  <c r="AR33" i="6934" s="1"/>
  <c r="AO33" i="6934"/>
  <c r="AL33" i="6934"/>
  <c r="AK33" i="6934"/>
  <c r="AJ33" i="6934"/>
  <c r="AI33" i="6934"/>
  <c r="AQ32" i="6934"/>
  <c r="AP32" i="6934"/>
  <c r="AR32" i="6934" s="1"/>
  <c r="AO32" i="6934"/>
  <c r="AL32" i="6934"/>
  <c r="AK32" i="6934"/>
  <c r="AJ32" i="6934"/>
  <c r="AI32" i="6934"/>
  <c r="AQ31" i="6934"/>
  <c r="AP31" i="6934"/>
  <c r="AR31" i="6934" s="1"/>
  <c r="AO31" i="6934"/>
  <c r="AL31" i="6934"/>
  <c r="AK31" i="6934"/>
  <c r="AJ31" i="6934"/>
  <c r="AI31" i="6934"/>
  <c r="AQ30" i="6934"/>
  <c r="AP30" i="6934"/>
  <c r="AR30" i="6934" s="1"/>
  <c r="AO30" i="6934"/>
  <c r="AL30" i="6934"/>
  <c r="AK30" i="6934"/>
  <c r="AJ30" i="6934"/>
  <c r="AI30" i="6934"/>
  <c r="AQ29" i="6934"/>
  <c r="AP29" i="6934"/>
  <c r="AR29" i="6934" s="1"/>
  <c r="AO29" i="6934"/>
  <c r="AL29" i="6934"/>
  <c r="AK29" i="6934"/>
  <c r="AJ29" i="6934"/>
  <c r="AI29" i="6934"/>
  <c r="AQ28" i="6934"/>
  <c r="AP28" i="6934"/>
  <c r="AR28" i="6934" s="1"/>
  <c r="AO28" i="6934"/>
  <c r="AL28" i="6934"/>
  <c r="AK28" i="6934"/>
  <c r="AJ28" i="6934"/>
  <c r="AI28" i="6934"/>
  <c r="AQ27" i="6934"/>
  <c r="AP27" i="6934"/>
  <c r="AR27" i="6934" s="1"/>
  <c r="AO27" i="6934"/>
  <c r="AL27" i="6934"/>
  <c r="AK27" i="6934"/>
  <c r="AJ27" i="6934"/>
  <c r="AI27" i="6934"/>
  <c r="AQ26" i="6934"/>
  <c r="AP26" i="6934"/>
  <c r="AR26" i="6934" s="1"/>
  <c r="AO26" i="6934"/>
  <c r="AL26" i="6934"/>
  <c r="AK26" i="6934"/>
  <c r="AJ26" i="6934"/>
  <c r="AI26" i="6934"/>
  <c r="AQ25" i="6934"/>
  <c r="AP25" i="6934"/>
  <c r="AR25" i="6934" s="1"/>
  <c r="AO25" i="6934"/>
  <c r="AL25" i="6934"/>
  <c r="AK25" i="6934"/>
  <c r="AJ25" i="6934"/>
  <c r="AI25" i="6934"/>
  <c r="AQ24" i="6934"/>
  <c r="AP24" i="6934"/>
  <c r="AR24" i="6934" s="1"/>
  <c r="AO24" i="6934"/>
  <c r="AL24" i="6934"/>
  <c r="AK24" i="6934"/>
  <c r="AJ24" i="6934"/>
  <c r="AI24" i="6934"/>
  <c r="AQ23" i="6934"/>
  <c r="AP23" i="6934"/>
  <c r="AR23" i="6934" s="1"/>
  <c r="AO23" i="6934"/>
  <c r="AL23" i="6934"/>
  <c r="AK23" i="6934"/>
  <c r="AJ23" i="6934"/>
  <c r="AI23" i="6934"/>
  <c r="AQ22" i="6934"/>
  <c r="AP22" i="6934"/>
  <c r="AR22" i="6934" s="1"/>
  <c r="AO22" i="6934"/>
  <c r="AL22" i="6934"/>
  <c r="AK22" i="6934"/>
  <c r="AJ22" i="6934"/>
  <c r="AI22" i="6934"/>
  <c r="AQ21" i="6934"/>
  <c r="AP21" i="6934"/>
  <c r="AR21" i="6934" s="1"/>
  <c r="AO21" i="6934"/>
  <c r="AL21" i="6934"/>
  <c r="AK21" i="6934"/>
  <c r="AJ21" i="6934"/>
  <c r="AI21" i="6934"/>
  <c r="AQ20" i="6934"/>
  <c r="AP20" i="6934"/>
  <c r="AR20" i="6934" s="1"/>
  <c r="AO20" i="6934"/>
  <c r="AL20" i="6934"/>
  <c r="AK20" i="6934"/>
  <c r="AJ20" i="6934"/>
  <c r="AI20" i="6934"/>
  <c r="AQ19" i="6934"/>
  <c r="AP19" i="6934"/>
  <c r="AR19" i="6934" s="1"/>
  <c r="AO19" i="6934"/>
  <c r="AL19" i="6934"/>
  <c r="AK19" i="6934"/>
  <c r="AJ19" i="6934"/>
  <c r="AI19" i="6934"/>
  <c r="AQ18" i="6934"/>
  <c r="AP18" i="6934"/>
  <c r="AR18" i="6934" s="1"/>
  <c r="AO18" i="6934"/>
  <c r="AL18" i="6934"/>
  <c r="AK18" i="6934"/>
  <c r="AJ18" i="6934"/>
  <c r="AI18" i="6934"/>
  <c r="AQ17" i="6934"/>
  <c r="AP17" i="6934"/>
  <c r="AR17" i="6934" s="1"/>
  <c r="AO17" i="6934"/>
  <c r="AL17" i="6934"/>
  <c r="AK17" i="6934"/>
  <c r="AJ17" i="6934"/>
  <c r="AI17" i="6934"/>
  <c r="AQ16" i="6934"/>
  <c r="AP16" i="6934"/>
  <c r="AR16" i="6934" s="1"/>
  <c r="AO16" i="6934"/>
  <c r="AL16" i="6934"/>
  <c r="AK16" i="6934"/>
  <c r="AJ16" i="6934"/>
  <c r="AI16" i="6934"/>
  <c r="AQ15" i="6934"/>
  <c r="AP15" i="6934"/>
  <c r="AR15" i="6934" s="1"/>
  <c r="AO15" i="6934"/>
  <c r="AL15" i="6934"/>
  <c r="AK15" i="6934"/>
  <c r="AJ15" i="6934"/>
  <c r="AI15" i="6934"/>
  <c r="AQ14" i="6934"/>
  <c r="AP14" i="6934"/>
  <c r="AR14" i="6934" s="1"/>
  <c r="AO14" i="6934"/>
  <c r="AL14" i="6934"/>
  <c r="AK14" i="6934"/>
  <c r="AJ14" i="6934"/>
  <c r="AI14" i="6934"/>
  <c r="AQ13" i="6934"/>
  <c r="AP13" i="6934"/>
  <c r="AR13" i="6934" s="1"/>
  <c r="AO13" i="6934"/>
  <c r="AL13" i="6934"/>
  <c r="AK13" i="6934"/>
  <c r="AJ13" i="6934"/>
  <c r="AI13" i="6934"/>
  <c r="AQ12" i="6934"/>
  <c r="AP12" i="6934"/>
  <c r="AR12" i="6934" s="1"/>
  <c r="AO12" i="6934"/>
  <c r="AL12" i="6934"/>
  <c r="AK12" i="6934"/>
  <c r="AJ12" i="6934"/>
  <c r="AI12" i="6934"/>
  <c r="AQ11" i="6934"/>
  <c r="AP11" i="6934"/>
  <c r="AR11" i="6934" s="1"/>
  <c r="AO11" i="6934"/>
  <c r="AL11" i="6934"/>
  <c r="AK11" i="6934"/>
  <c r="AJ11" i="6934"/>
  <c r="AI11" i="6934"/>
  <c r="AQ10" i="6934"/>
  <c r="AP10" i="6934"/>
  <c r="AR10" i="6934" s="1"/>
  <c r="AO10" i="6934"/>
  <c r="AL10" i="6934"/>
  <c r="AK10" i="6934"/>
  <c r="AJ10" i="6934"/>
  <c r="AI10" i="6934"/>
  <c r="AQ9" i="6934"/>
  <c r="AP9" i="6934"/>
  <c r="AR9" i="6934" s="1"/>
  <c r="AO9" i="6934"/>
  <c r="AL9" i="6934"/>
  <c r="AK9" i="6934"/>
  <c r="AJ9" i="6934"/>
  <c r="AI9" i="6934"/>
  <c r="AQ8" i="6934"/>
  <c r="AP8" i="6934"/>
  <c r="AR8" i="6934" s="1"/>
  <c r="AO8" i="6934"/>
  <c r="AL8" i="6934"/>
  <c r="AK8" i="6934"/>
  <c r="AJ8" i="6934"/>
  <c r="AI8" i="6934"/>
  <c r="AQ7" i="6934"/>
  <c r="AP7" i="6934"/>
  <c r="AR7" i="6934" s="1"/>
  <c r="AO7" i="6934"/>
  <c r="AL7" i="6934"/>
  <c r="AK7" i="6934"/>
  <c r="AJ7" i="6934"/>
  <c r="AI7" i="6934"/>
  <c r="AL6" i="6934"/>
  <c r="AK6" i="6934"/>
  <c r="AJ6" i="6934"/>
  <c r="AI6" i="6934"/>
  <c r="BV7" i="6935" l="1"/>
  <c r="BU7" i="6937"/>
  <c r="BU8" i="6935"/>
  <c r="AH136" i="6934"/>
  <c r="AH84" i="6934"/>
  <c r="AH156" i="6934"/>
  <c r="AH116" i="6934"/>
  <c r="AH77" i="6934"/>
  <c r="AH147" i="6934"/>
  <c r="AH6" i="6934"/>
  <c r="AH80" i="6934"/>
  <c r="AH124" i="6934"/>
  <c r="AH132" i="6934"/>
  <c r="AH144" i="6934"/>
  <c r="AH152" i="6934"/>
  <c r="AH112" i="6934"/>
  <c r="AH131" i="6934"/>
  <c r="AH95" i="6934"/>
  <c r="AH104" i="6934"/>
  <c r="AH111" i="6934"/>
  <c r="AH89" i="6934"/>
  <c r="AH90" i="6934"/>
  <c r="AH94" i="6934"/>
  <c r="AH98" i="6934"/>
  <c r="AH129" i="6934"/>
  <c r="AH143" i="6934"/>
  <c r="AH151" i="6934"/>
  <c r="AH86" i="6934"/>
  <c r="AH97" i="6934"/>
  <c r="AH101" i="6934"/>
  <c r="AH102" i="6934"/>
  <c r="AH109" i="6934"/>
  <c r="AH121" i="6934"/>
  <c r="AH125" i="6934"/>
  <c r="AH82" i="6934"/>
  <c r="AH78" i="6934"/>
  <c r="AH83" i="6934"/>
  <c r="AH105" i="6934"/>
  <c r="AH110" i="6934"/>
  <c r="AH123" i="6934"/>
  <c r="AH141" i="6934"/>
  <c r="AH150" i="6934"/>
  <c r="AH81" i="6934"/>
  <c r="AH96" i="6934"/>
  <c r="AH108" i="6934"/>
  <c r="AH117" i="6934"/>
  <c r="AH122" i="6934"/>
  <c r="AH127" i="6934"/>
  <c r="AH133" i="6934"/>
  <c r="AH140" i="6934"/>
  <c r="AH145" i="6934"/>
  <c r="AH149" i="6934"/>
  <c r="AM7" i="6934"/>
  <c r="AM8" i="6934" s="1"/>
  <c r="AM9" i="6934" s="1"/>
  <c r="AM10" i="6934" s="1"/>
  <c r="AM11" i="6934" s="1"/>
  <c r="AM12" i="6934" s="1"/>
  <c r="AM13" i="6934" s="1"/>
  <c r="AM14" i="6934" s="1"/>
  <c r="AM15" i="6934" s="1"/>
  <c r="AM16" i="6934" s="1"/>
  <c r="AM17" i="6934" s="1"/>
  <c r="AM18" i="6934" s="1"/>
  <c r="AM19" i="6934" s="1"/>
  <c r="AM20" i="6934" s="1"/>
  <c r="AM21" i="6934" s="1"/>
  <c r="AM22" i="6934" s="1"/>
  <c r="AM23" i="6934" s="1"/>
  <c r="AM24" i="6934" s="1"/>
  <c r="AM25" i="6934" s="1"/>
  <c r="AM26" i="6934" s="1"/>
  <c r="AM27" i="6934" s="1"/>
  <c r="AM28" i="6934" s="1"/>
  <c r="AM29" i="6934" s="1"/>
  <c r="AM30" i="6934" s="1"/>
  <c r="AM31" i="6934" s="1"/>
  <c r="AM32" i="6934" s="1"/>
  <c r="AM33" i="6934" s="1"/>
  <c r="AM34" i="6934" s="1"/>
  <c r="AM35" i="6934" s="1"/>
  <c r="AM36" i="6934" s="1"/>
  <c r="AM37" i="6934" s="1"/>
  <c r="AM38" i="6934" s="1"/>
  <c r="AM39" i="6934" s="1"/>
  <c r="AM40" i="6934" s="1"/>
  <c r="AM41" i="6934" s="1"/>
  <c r="AM42" i="6934" s="1"/>
  <c r="AM43" i="6934" s="1"/>
  <c r="AM44" i="6934" s="1"/>
  <c r="AM45" i="6934" s="1"/>
  <c r="AM46" i="6934" s="1"/>
  <c r="AM47" i="6934" s="1"/>
  <c r="AM48" i="6934" s="1"/>
  <c r="AM49" i="6934" s="1"/>
  <c r="AM50" i="6934" s="1"/>
  <c r="AM51" i="6934" s="1"/>
  <c r="AM52" i="6934" s="1"/>
  <c r="AM53" i="6934" s="1"/>
  <c r="AM54" i="6934" s="1"/>
  <c r="AM55" i="6934" s="1"/>
  <c r="AM56" i="6934" s="1"/>
  <c r="AM57" i="6934" s="1"/>
  <c r="AM58" i="6934" s="1"/>
  <c r="AM59" i="6934" s="1"/>
  <c r="AM60" i="6934" s="1"/>
  <c r="AM61" i="6934" s="1"/>
  <c r="AM62" i="6934" s="1"/>
  <c r="AM63" i="6934" s="1"/>
  <c r="AM64" i="6934" s="1"/>
  <c r="AM65" i="6934" s="1"/>
  <c r="AM66" i="6934" s="1"/>
  <c r="AM67" i="6934" s="1"/>
  <c r="AM68" i="6934" s="1"/>
  <c r="AM69" i="6934" s="1"/>
  <c r="AM70" i="6934" s="1"/>
  <c r="AM71" i="6934" s="1"/>
  <c r="AM72" i="6934" s="1"/>
  <c r="AM73" i="6934" s="1"/>
  <c r="AM74" i="6934" s="1"/>
  <c r="AM75" i="6934" s="1"/>
  <c r="AM76" i="6934" s="1"/>
  <c r="AM77" i="6934" s="1"/>
  <c r="AM78" i="6934" s="1"/>
  <c r="AM79" i="6934" s="1"/>
  <c r="AM80" i="6934" s="1"/>
  <c r="AM81" i="6934" s="1"/>
  <c r="AM82" i="6934" s="1"/>
  <c r="AM83" i="6934" s="1"/>
  <c r="AM84" i="6934" s="1"/>
  <c r="AM85" i="6934" s="1"/>
  <c r="AM86" i="6934" s="1"/>
  <c r="AM87" i="6934" s="1"/>
  <c r="AM88" i="6934" s="1"/>
  <c r="AM89" i="6934" s="1"/>
  <c r="AM90" i="6934" s="1"/>
  <c r="AM91" i="6934" s="1"/>
  <c r="AM92" i="6934" s="1"/>
  <c r="AM93" i="6934" s="1"/>
  <c r="AM94" i="6934" s="1"/>
  <c r="AM95" i="6934" s="1"/>
  <c r="AM96" i="6934" s="1"/>
  <c r="AM97" i="6934" s="1"/>
  <c r="AM98" i="6934" s="1"/>
  <c r="AM99" i="6934" s="1"/>
  <c r="AM100" i="6934" s="1"/>
  <c r="AM101" i="6934" s="1"/>
  <c r="AM102" i="6934" s="1"/>
  <c r="AM103" i="6934" s="1"/>
  <c r="AM104" i="6934" s="1"/>
  <c r="AM105" i="6934" s="1"/>
  <c r="AM106" i="6934" s="1"/>
  <c r="AM107" i="6934" s="1"/>
  <c r="AM108" i="6934" s="1"/>
  <c r="AM109" i="6934" s="1"/>
  <c r="AM110" i="6934" s="1"/>
  <c r="AM111" i="6934" s="1"/>
  <c r="AM112" i="6934" s="1"/>
  <c r="AM113" i="6934" s="1"/>
  <c r="AM114" i="6934" s="1"/>
  <c r="AM115" i="6934" s="1"/>
  <c r="AM116" i="6934" s="1"/>
  <c r="AM117" i="6934" s="1"/>
  <c r="AM118" i="6934" s="1"/>
  <c r="AM119" i="6934" s="1"/>
  <c r="AM120" i="6934" s="1"/>
  <c r="AM121" i="6934" s="1"/>
  <c r="AM122" i="6934" s="1"/>
  <c r="AM123" i="6934" s="1"/>
  <c r="AM124" i="6934" s="1"/>
  <c r="AM125" i="6934" s="1"/>
  <c r="AM126" i="6934" s="1"/>
  <c r="AH87" i="6934"/>
  <c r="AH88" i="6934"/>
  <c r="AH99" i="6934"/>
  <c r="AH100" i="6934"/>
  <c r="AH114" i="6934"/>
  <c r="AH115" i="6934"/>
  <c r="AH130" i="6934"/>
  <c r="AH139" i="6934"/>
  <c r="AH148" i="6934"/>
  <c r="AH155" i="6934"/>
  <c r="AH8" i="6934"/>
  <c r="AH10" i="6934"/>
  <c r="AH14" i="6934"/>
  <c r="AH16" i="6934"/>
  <c r="AH18" i="6934"/>
  <c r="AH20" i="6934"/>
  <c r="AH26" i="6934"/>
  <c r="AH30" i="6934"/>
  <c r="AH34" i="6934"/>
  <c r="AH36" i="6934"/>
  <c r="AH39" i="6934"/>
  <c r="AH43" i="6934"/>
  <c r="AH47" i="6934"/>
  <c r="AH49" i="6934"/>
  <c r="AH53" i="6934"/>
  <c r="AH61" i="6934"/>
  <c r="AH65" i="6934"/>
  <c r="AH69" i="6934"/>
  <c r="AH72" i="6934"/>
  <c r="AH74" i="6934"/>
  <c r="AH91" i="6934"/>
  <c r="AH103" i="6934"/>
  <c r="AH118" i="6934"/>
  <c r="AH119" i="6934"/>
  <c r="AH128" i="6934"/>
  <c r="AH135" i="6934"/>
  <c r="AH146" i="6934"/>
  <c r="AH154" i="6934"/>
  <c r="AH120" i="6934"/>
  <c r="AH12" i="6934"/>
  <c r="AH22" i="6934"/>
  <c r="AH24" i="6934"/>
  <c r="AH28" i="6934"/>
  <c r="AH32" i="6934"/>
  <c r="AH37" i="6934"/>
  <c r="AH41" i="6934"/>
  <c r="AH45" i="6934"/>
  <c r="AH51" i="6934"/>
  <c r="AH55" i="6934"/>
  <c r="AH57" i="6934"/>
  <c r="AH59" i="6934"/>
  <c r="AH63" i="6934"/>
  <c r="AH67" i="6934"/>
  <c r="AH71" i="6934"/>
  <c r="AH75" i="6934"/>
  <c r="AH79" i="6934"/>
  <c r="AH92" i="6934"/>
  <c r="AH93" i="6934"/>
  <c r="AH106" i="6934"/>
  <c r="AH107" i="6934"/>
  <c r="AH126" i="6934"/>
  <c r="AH134" i="6934"/>
  <c r="AH142" i="6934"/>
  <c r="AH153" i="6934"/>
  <c r="AH7" i="6934"/>
  <c r="AH9" i="6934"/>
  <c r="AH11" i="6934"/>
  <c r="AH13" i="6934"/>
  <c r="AH15" i="6934"/>
  <c r="AH17" i="6934"/>
  <c r="AH19" i="6934"/>
  <c r="AH21" i="6934"/>
  <c r="AH23" i="6934"/>
  <c r="AH25" i="6934"/>
  <c r="AH27" i="6934"/>
  <c r="AH29" i="6934"/>
  <c r="AH31" i="6934"/>
  <c r="AH33" i="6934"/>
  <c r="AH35" i="6934"/>
  <c r="AH38" i="6934"/>
  <c r="AH40" i="6934"/>
  <c r="AH42" i="6934"/>
  <c r="AH44" i="6934"/>
  <c r="AH46" i="6934"/>
  <c r="AH48" i="6934"/>
  <c r="AH50" i="6934"/>
  <c r="AH52" i="6934"/>
  <c r="AH54" i="6934"/>
  <c r="AH56" i="6934"/>
  <c r="AH58" i="6934"/>
  <c r="AH60" i="6934"/>
  <c r="AH62" i="6934"/>
  <c r="AH64" i="6934"/>
  <c r="AH66" i="6934"/>
  <c r="AH68" i="6934"/>
  <c r="AH70" i="6934"/>
  <c r="AH73" i="6934"/>
  <c r="AH76" i="6934"/>
  <c r="AV7" i="6931"/>
  <c r="AS7" i="6931" s="1"/>
  <c r="AU7" i="6931"/>
  <c r="AW7" i="6931" s="1"/>
  <c r="AT7" i="6931"/>
  <c r="AV12" i="6931"/>
  <c r="AU12" i="6931"/>
  <c r="AW12" i="6931" s="1"/>
  <c r="AT12" i="6931"/>
  <c r="AV11" i="6931"/>
  <c r="AU11" i="6931"/>
  <c r="AW11" i="6931" s="1"/>
  <c r="AT11" i="6931"/>
  <c r="AV10" i="6931"/>
  <c r="AU10" i="6931"/>
  <c r="AW10" i="6931" s="1"/>
  <c r="AT10" i="6931"/>
  <c r="AV9" i="6931"/>
  <c r="AU9" i="6931"/>
  <c r="AW9" i="6931" s="1"/>
  <c r="AT9" i="6931"/>
  <c r="AV8" i="6931"/>
  <c r="AU8" i="6931"/>
  <c r="AW8" i="6931" s="1"/>
  <c r="AT8" i="6931"/>
  <c r="AT39" i="6933"/>
  <c r="AU39" i="6933"/>
  <c r="AW39" i="6933" s="1"/>
  <c r="AV39" i="6933"/>
  <c r="AT40" i="6933"/>
  <c r="AU40" i="6933"/>
  <c r="AW40" i="6933" s="1"/>
  <c r="AV40" i="6933"/>
  <c r="AT41" i="6933"/>
  <c r="AU41" i="6933"/>
  <c r="AW41" i="6933" s="1"/>
  <c r="AV41" i="6933"/>
  <c r="AT42" i="6933"/>
  <c r="AU42" i="6933"/>
  <c r="AW42" i="6933" s="1"/>
  <c r="AV42" i="6933"/>
  <c r="AT43" i="6933"/>
  <c r="AU43" i="6933"/>
  <c r="AW43" i="6933" s="1"/>
  <c r="AV43" i="6933"/>
  <c r="AT44" i="6933"/>
  <c r="AU44" i="6933"/>
  <c r="AW44" i="6933" s="1"/>
  <c r="AV44" i="6933"/>
  <c r="AT45" i="6933"/>
  <c r="AU45" i="6933"/>
  <c r="AW45" i="6933" s="1"/>
  <c r="AV45" i="6933"/>
  <c r="AT46" i="6933"/>
  <c r="AU46" i="6933"/>
  <c r="AW46" i="6933" s="1"/>
  <c r="AV46" i="6933"/>
  <c r="AT47" i="6933"/>
  <c r="AU47" i="6933"/>
  <c r="AW47" i="6933" s="1"/>
  <c r="AV47" i="6933"/>
  <c r="AT48" i="6933"/>
  <c r="AU48" i="6933"/>
  <c r="AW48" i="6933" s="1"/>
  <c r="AV48" i="6933"/>
  <c r="AT49" i="6933"/>
  <c r="AU49" i="6933"/>
  <c r="AW49" i="6933" s="1"/>
  <c r="AV49" i="6933"/>
  <c r="AT50" i="6933"/>
  <c r="AU50" i="6933"/>
  <c r="AW50" i="6933" s="1"/>
  <c r="AV50" i="6933"/>
  <c r="AT51" i="6933"/>
  <c r="AU51" i="6933"/>
  <c r="AW51" i="6933" s="1"/>
  <c r="AV51" i="6933"/>
  <c r="AT52" i="6933"/>
  <c r="AU52" i="6933"/>
  <c r="AW52" i="6933" s="1"/>
  <c r="AV52" i="6933"/>
  <c r="AT53" i="6933"/>
  <c r="AU53" i="6933"/>
  <c r="AW53" i="6933" s="1"/>
  <c r="AV53" i="6933"/>
  <c r="AT54" i="6933"/>
  <c r="AU54" i="6933"/>
  <c r="AW54" i="6933" s="1"/>
  <c r="AV54" i="6933"/>
  <c r="AT55" i="6933"/>
  <c r="AU55" i="6933"/>
  <c r="AW55" i="6933" s="1"/>
  <c r="AV55" i="6933"/>
  <c r="AT56" i="6933"/>
  <c r="AU56" i="6933"/>
  <c r="AW56" i="6933" s="1"/>
  <c r="AV56" i="6933"/>
  <c r="AT57" i="6933"/>
  <c r="AU57" i="6933"/>
  <c r="AW57" i="6933" s="1"/>
  <c r="AV57" i="6933"/>
  <c r="AT58" i="6933"/>
  <c r="AU58" i="6933"/>
  <c r="AW58" i="6933" s="1"/>
  <c r="AV58" i="6933"/>
  <c r="AT59" i="6933"/>
  <c r="AU59" i="6933"/>
  <c r="AW59" i="6933" s="1"/>
  <c r="AV59" i="6933"/>
  <c r="AT60" i="6933"/>
  <c r="AU60" i="6933"/>
  <c r="AW60" i="6933" s="1"/>
  <c r="AV60" i="6933"/>
  <c r="AT61" i="6933"/>
  <c r="AU61" i="6933"/>
  <c r="AW61" i="6933" s="1"/>
  <c r="AV61" i="6933"/>
  <c r="AT62" i="6933"/>
  <c r="AU62" i="6933"/>
  <c r="AW62" i="6933" s="1"/>
  <c r="AV62" i="6933"/>
  <c r="AT63" i="6933"/>
  <c r="AU63" i="6933"/>
  <c r="AW63" i="6933" s="1"/>
  <c r="AV63" i="6933"/>
  <c r="AT64" i="6933"/>
  <c r="AU64" i="6933"/>
  <c r="AW64" i="6933" s="1"/>
  <c r="AV64" i="6933"/>
  <c r="AT65" i="6933"/>
  <c r="AU65" i="6933"/>
  <c r="AW65" i="6933" s="1"/>
  <c r="AV65" i="6933"/>
  <c r="AT66" i="6933"/>
  <c r="AU66" i="6933"/>
  <c r="AW66" i="6933" s="1"/>
  <c r="AV66" i="6933"/>
  <c r="AT67" i="6933"/>
  <c r="AU67" i="6933"/>
  <c r="AW67" i="6933" s="1"/>
  <c r="AV67" i="6933"/>
  <c r="AT68" i="6933"/>
  <c r="AU68" i="6933"/>
  <c r="AW68" i="6933" s="1"/>
  <c r="AV68" i="6933"/>
  <c r="AT69" i="6933"/>
  <c r="AU69" i="6933"/>
  <c r="AW69" i="6933" s="1"/>
  <c r="AV69" i="6933"/>
  <c r="AT70" i="6933"/>
  <c r="AU70" i="6933"/>
  <c r="AW70" i="6933" s="1"/>
  <c r="AV70" i="6933"/>
  <c r="AT71" i="6933"/>
  <c r="AU71" i="6933"/>
  <c r="AW71" i="6933" s="1"/>
  <c r="AV71" i="6933"/>
  <c r="AT72" i="6933"/>
  <c r="AU72" i="6933"/>
  <c r="AW72" i="6933" s="1"/>
  <c r="AV72" i="6933"/>
  <c r="AT73" i="6933"/>
  <c r="AU73" i="6933"/>
  <c r="AW73" i="6933" s="1"/>
  <c r="AV73" i="6933"/>
  <c r="AT74" i="6933"/>
  <c r="AU74" i="6933"/>
  <c r="AW74" i="6933" s="1"/>
  <c r="AV74" i="6933"/>
  <c r="AT75" i="6933"/>
  <c r="AU75" i="6933"/>
  <c r="AW75" i="6933" s="1"/>
  <c r="AV75" i="6933"/>
  <c r="AT76" i="6933"/>
  <c r="AU76" i="6933"/>
  <c r="AW76" i="6933" s="1"/>
  <c r="AV76" i="6933"/>
  <c r="AT77" i="6933"/>
  <c r="AU77" i="6933"/>
  <c r="AV77" i="6933"/>
  <c r="AW77" i="6933"/>
  <c r="AT78" i="6933"/>
  <c r="AU78" i="6933"/>
  <c r="AW78" i="6933" s="1"/>
  <c r="AV78" i="6933"/>
  <c r="AT79" i="6933"/>
  <c r="AU79" i="6933"/>
  <c r="AW79" i="6933" s="1"/>
  <c r="AV79" i="6933"/>
  <c r="AT80" i="6933"/>
  <c r="AU80" i="6933"/>
  <c r="AW80" i="6933" s="1"/>
  <c r="AV80" i="6933"/>
  <c r="AT81" i="6933"/>
  <c r="AU81" i="6933"/>
  <c r="AW81" i="6933" s="1"/>
  <c r="AV81" i="6933"/>
  <c r="AT82" i="6933"/>
  <c r="AU82" i="6933"/>
  <c r="AW82" i="6933" s="1"/>
  <c r="AV82" i="6933"/>
  <c r="AT83" i="6933"/>
  <c r="AU83" i="6933"/>
  <c r="AV83" i="6933"/>
  <c r="AW83" i="6933"/>
  <c r="AT84" i="6933"/>
  <c r="AU84" i="6933"/>
  <c r="AW84" i="6933" s="1"/>
  <c r="AV84" i="6933"/>
  <c r="AT85" i="6933"/>
  <c r="AU85" i="6933"/>
  <c r="AW85" i="6933" s="1"/>
  <c r="AV85" i="6933"/>
  <c r="AT86" i="6933"/>
  <c r="AU86" i="6933"/>
  <c r="AW86" i="6933" s="1"/>
  <c r="AV86" i="6933"/>
  <c r="AT87" i="6933"/>
  <c r="AU87" i="6933"/>
  <c r="AW87" i="6933" s="1"/>
  <c r="AV87" i="6933"/>
  <c r="AT88" i="6933"/>
  <c r="AU88" i="6933"/>
  <c r="AW88" i="6933" s="1"/>
  <c r="AV88" i="6933"/>
  <c r="AT89" i="6933"/>
  <c r="AU89" i="6933"/>
  <c r="AW89" i="6933" s="1"/>
  <c r="AV89" i="6933"/>
  <c r="AT90" i="6933"/>
  <c r="AU90" i="6933"/>
  <c r="AW90" i="6933" s="1"/>
  <c r="AV90" i="6933"/>
  <c r="AQ90" i="6933"/>
  <c r="AP90" i="6933"/>
  <c r="AO90" i="6933"/>
  <c r="AN90" i="6933"/>
  <c r="AQ89" i="6933"/>
  <c r="AP89" i="6933"/>
  <c r="AO89" i="6933"/>
  <c r="AN89" i="6933"/>
  <c r="AQ88" i="6933"/>
  <c r="AP88" i="6933"/>
  <c r="AO88" i="6933"/>
  <c r="AN88" i="6933"/>
  <c r="AQ87" i="6933"/>
  <c r="AP87" i="6933"/>
  <c r="AO87" i="6933"/>
  <c r="AN87" i="6933"/>
  <c r="AQ86" i="6933"/>
  <c r="AP86" i="6933"/>
  <c r="AO86" i="6933"/>
  <c r="AN86" i="6933"/>
  <c r="AQ85" i="6933"/>
  <c r="AP85" i="6933"/>
  <c r="AO85" i="6933"/>
  <c r="AN85" i="6933"/>
  <c r="AQ84" i="6933"/>
  <c r="AP84" i="6933"/>
  <c r="AO84" i="6933"/>
  <c r="AN84" i="6933"/>
  <c r="AQ83" i="6933"/>
  <c r="AP83" i="6933"/>
  <c r="AO83" i="6933"/>
  <c r="AN83" i="6933"/>
  <c r="AQ82" i="6933"/>
  <c r="AP82" i="6933"/>
  <c r="AO82" i="6933"/>
  <c r="AN82" i="6933"/>
  <c r="AQ81" i="6933"/>
  <c r="AP81" i="6933"/>
  <c r="AO81" i="6933"/>
  <c r="AN81" i="6933"/>
  <c r="AQ80" i="6933"/>
  <c r="AP80" i="6933"/>
  <c r="AO80" i="6933"/>
  <c r="AN80" i="6933"/>
  <c r="AQ79" i="6933"/>
  <c r="AP79" i="6933"/>
  <c r="AO79" i="6933"/>
  <c r="AN79" i="6933"/>
  <c r="AQ78" i="6933"/>
  <c r="AP78" i="6933"/>
  <c r="AO78" i="6933"/>
  <c r="AN78" i="6933"/>
  <c r="AQ77" i="6933"/>
  <c r="AP77" i="6933"/>
  <c r="AO77" i="6933"/>
  <c r="AN77" i="6933"/>
  <c r="AQ76" i="6933"/>
  <c r="AP76" i="6933"/>
  <c r="AO76" i="6933"/>
  <c r="AN76" i="6933"/>
  <c r="AQ75" i="6933"/>
  <c r="AP75" i="6933"/>
  <c r="AO75" i="6933"/>
  <c r="AN75" i="6933"/>
  <c r="AQ74" i="6933"/>
  <c r="AP74" i="6933"/>
  <c r="AO74" i="6933"/>
  <c r="AN74" i="6933"/>
  <c r="AQ73" i="6933"/>
  <c r="AP73" i="6933"/>
  <c r="AO73" i="6933"/>
  <c r="AN73" i="6933"/>
  <c r="AQ72" i="6933"/>
  <c r="AP72" i="6933"/>
  <c r="AO72" i="6933"/>
  <c r="AN72" i="6933"/>
  <c r="AQ71" i="6933"/>
  <c r="AP71" i="6933"/>
  <c r="AO71" i="6933"/>
  <c r="AN71" i="6933"/>
  <c r="AQ70" i="6933"/>
  <c r="AP70" i="6933"/>
  <c r="AO70" i="6933"/>
  <c r="AN70" i="6933"/>
  <c r="AQ69" i="6933"/>
  <c r="AP69" i="6933"/>
  <c r="AO69" i="6933"/>
  <c r="AN69" i="6933"/>
  <c r="AQ68" i="6933"/>
  <c r="AP68" i="6933"/>
  <c r="AO68" i="6933"/>
  <c r="AN68" i="6933"/>
  <c r="AQ67" i="6933"/>
  <c r="AP67" i="6933"/>
  <c r="AO67" i="6933"/>
  <c r="AN67" i="6933"/>
  <c r="AQ66" i="6933"/>
  <c r="AP66" i="6933"/>
  <c r="AO66" i="6933"/>
  <c r="AN66" i="6933"/>
  <c r="AQ65" i="6933"/>
  <c r="AP65" i="6933"/>
  <c r="AO65" i="6933"/>
  <c r="AN65" i="6933"/>
  <c r="AQ64" i="6933"/>
  <c r="AP64" i="6933"/>
  <c r="AO64" i="6933"/>
  <c r="AN64" i="6933"/>
  <c r="AQ63" i="6933"/>
  <c r="AP63" i="6933"/>
  <c r="AO63" i="6933"/>
  <c r="AN63" i="6933"/>
  <c r="AQ62" i="6933"/>
  <c r="AP62" i="6933"/>
  <c r="AO62" i="6933"/>
  <c r="AN62" i="6933"/>
  <c r="AQ61" i="6933"/>
  <c r="AP61" i="6933"/>
  <c r="AO61" i="6933"/>
  <c r="AN61" i="6933"/>
  <c r="AQ60" i="6933"/>
  <c r="AP60" i="6933"/>
  <c r="AO60" i="6933"/>
  <c r="AN60" i="6933"/>
  <c r="AQ59" i="6933"/>
  <c r="AP59" i="6933"/>
  <c r="AO59" i="6933"/>
  <c r="AN59" i="6933"/>
  <c r="AQ58" i="6933"/>
  <c r="AP58" i="6933"/>
  <c r="AO58" i="6933"/>
  <c r="AN58" i="6933"/>
  <c r="AQ57" i="6933"/>
  <c r="AP57" i="6933"/>
  <c r="AO57" i="6933"/>
  <c r="AN57" i="6933"/>
  <c r="AQ56" i="6933"/>
  <c r="AP56" i="6933"/>
  <c r="AO56" i="6933"/>
  <c r="AN56" i="6933"/>
  <c r="AQ55" i="6933"/>
  <c r="AP55" i="6933"/>
  <c r="AO55" i="6933"/>
  <c r="AN55" i="6933"/>
  <c r="AQ54" i="6933"/>
  <c r="AP54" i="6933"/>
  <c r="AO54" i="6933"/>
  <c r="AN54" i="6933"/>
  <c r="AQ53" i="6933"/>
  <c r="AP53" i="6933"/>
  <c r="AO53" i="6933"/>
  <c r="AN53" i="6933"/>
  <c r="AQ52" i="6933"/>
  <c r="AP52" i="6933"/>
  <c r="AO52" i="6933"/>
  <c r="AN52" i="6933"/>
  <c r="AQ51" i="6933"/>
  <c r="AP51" i="6933"/>
  <c r="AO51" i="6933"/>
  <c r="AN51" i="6933"/>
  <c r="AQ50" i="6933"/>
  <c r="AP50" i="6933"/>
  <c r="AO50" i="6933"/>
  <c r="AN50" i="6933"/>
  <c r="AQ49" i="6933"/>
  <c r="AP49" i="6933"/>
  <c r="AO49" i="6933"/>
  <c r="AN49" i="6933"/>
  <c r="AQ48" i="6933"/>
  <c r="AP48" i="6933"/>
  <c r="AO48" i="6933"/>
  <c r="AN48" i="6933"/>
  <c r="AQ47" i="6933"/>
  <c r="AP47" i="6933"/>
  <c r="AO47" i="6933"/>
  <c r="AN47" i="6933"/>
  <c r="AQ46" i="6933"/>
  <c r="AP46" i="6933"/>
  <c r="AO46" i="6933"/>
  <c r="AN46" i="6933"/>
  <c r="AQ45" i="6933"/>
  <c r="AP45" i="6933"/>
  <c r="AO45" i="6933"/>
  <c r="AN45" i="6933"/>
  <c r="AQ44" i="6933"/>
  <c r="AP44" i="6933"/>
  <c r="AO44" i="6933"/>
  <c r="AN44" i="6933"/>
  <c r="AQ43" i="6933"/>
  <c r="AP43" i="6933"/>
  <c r="AO43" i="6933"/>
  <c r="AN43" i="6933"/>
  <c r="AQ42" i="6933"/>
  <c r="AP42" i="6933"/>
  <c r="AO42" i="6933"/>
  <c r="AN42" i="6933"/>
  <c r="AQ41" i="6933"/>
  <c r="AP41" i="6933"/>
  <c r="AO41" i="6933"/>
  <c r="AN41" i="6933"/>
  <c r="AQ40" i="6933"/>
  <c r="AP40" i="6933"/>
  <c r="AO40" i="6933"/>
  <c r="AN40" i="6933"/>
  <c r="AQ39" i="6933"/>
  <c r="AP39" i="6933"/>
  <c r="AO39" i="6933"/>
  <c r="AN39" i="6933"/>
  <c r="AV38" i="6933"/>
  <c r="AU38" i="6933"/>
  <c r="AW38" i="6933" s="1"/>
  <c r="AT38" i="6933"/>
  <c r="AQ38" i="6933"/>
  <c r="AP38" i="6933"/>
  <c r="AO38" i="6933"/>
  <c r="AN38" i="6933"/>
  <c r="AV37" i="6933"/>
  <c r="AU37" i="6933"/>
  <c r="AW37" i="6933" s="1"/>
  <c r="AT37" i="6933"/>
  <c r="AQ37" i="6933"/>
  <c r="AP37" i="6933"/>
  <c r="AO37" i="6933"/>
  <c r="AN37" i="6933"/>
  <c r="AV36" i="6933"/>
  <c r="AU36" i="6933"/>
  <c r="AW36" i="6933" s="1"/>
  <c r="AT36" i="6933"/>
  <c r="AQ36" i="6933"/>
  <c r="AP36" i="6933"/>
  <c r="AO36" i="6933"/>
  <c r="AN36" i="6933"/>
  <c r="AV35" i="6933"/>
  <c r="AU35" i="6933"/>
  <c r="AW35" i="6933" s="1"/>
  <c r="AT35" i="6933"/>
  <c r="AQ35" i="6933"/>
  <c r="AP35" i="6933"/>
  <c r="AO35" i="6933"/>
  <c r="AN35" i="6933"/>
  <c r="AV34" i="6933"/>
  <c r="AU34" i="6933"/>
  <c r="AW34" i="6933" s="1"/>
  <c r="AT34" i="6933"/>
  <c r="AQ34" i="6933"/>
  <c r="AP34" i="6933"/>
  <c r="AO34" i="6933"/>
  <c r="AN34" i="6933"/>
  <c r="AV33" i="6933"/>
  <c r="AU33" i="6933"/>
  <c r="AW33" i="6933" s="1"/>
  <c r="AT33" i="6933"/>
  <c r="AQ33" i="6933"/>
  <c r="AP33" i="6933"/>
  <c r="AO33" i="6933"/>
  <c r="AN33" i="6933"/>
  <c r="AV32" i="6933"/>
  <c r="AU32" i="6933"/>
  <c r="AW32" i="6933" s="1"/>
  <c r="AT32" i="6933"/>
  <c r="AQ32" i="6933"/>
  <c r="AP32" i="6933"/>
  <c r="AO32" i="6933"/>
  <c r="AN32" i="6933"/>
  <c r="AV31" i="6933"/>
  <c r="AU31" i="6933"/>
  <c r="AW31" i="6933" s="1"/>
  <c r="AT31" i="6933"/>
  <c r="AQ31" i="6933"/>
  <c r="AP31" i="6933"/>
  <c r="AO31" i="6933"/>
  <c r="AN31" i="6933"/>
  <c r="AV30" i="6933"/>
  <c r="AU30" i="6933"/>
  <c r="AW30" i="6933" s="1"/>
  <c r="AT30" i="6933"/>
  <c r="AQ30" i="6933"/>
  <c r="AP30" i="6933"/>
  <c r="AO30" i="6933"/>
  <c r="AN30" i="6933"/>
  <c r="AV29" i="6933"/>
  <c r="AU29" i="6933"/>
  <c r="AW29" i="6933" s="1"/>
  <c r="AT29" i="6933"/>
  <c r="AQ29" i="6933"/>
  <c r="AP29" i="6933"/>
  <c r="AO29" i="6933"/>
  <c r="AN29" i="6933"/>
  <c r="AV28" i="6933"/>
  <c r="AU28" i="6933"/>
  <c r="AW28" i="6933" s="1"/>
  <c r="AT28" i="6933"/>
  <c r="AQ28" i="6933"/>
  <c r="AP28" i="6933"/>
  <c r="AO28" i="6933"/>
  <c r="AN28" i="6933"/>
  <c r="AV27" i="6933"/>
  <c r="AU27" i="6933"/>
  <c r="AW27" i="6933" s="1"/>
  <c r="AT27" i="6933"/>
  <c r="AQ27" i="6933"/>
  <c r="AP27" i="6933"/>
  <c r="AO27" i="6933"/>
  <c r="AN27" i="6933"/>
  <c r="AV26" i="6933"/>
  <c r="AU26" i="6933"/>
  <c r="AW26" i="6933" s="1"/>
  <c r="AT26" i="6933"/>
  <c r="AQ26" i="6933"/>
  <c r="AP26" i="6933"/>
  <c r="AO26" i="6933"/>
  <c r="AN26" i="6933"/>
  <c r="AV25" i="6933"/>
  <c r="AU25" i="6933"/>
  <c r="AW25" i="6933" s="1"/>
  <c r="AT25" i="6933"/>
  <c r="AQ25" i="6933"/>
  <c r="AP25" i="6933"/>
  <c r="AO25" i="6933"/>
  <c r="AN25" i="6933"/>
  <c r="AV24" i="6933"/>
  <c r="AU24" i="6933"/>
  <c r="AW24" i="6933" s="1"/>
  <c r="AT24" i="6933"/>
  <c r="AQ24" i="6933"/>
  <c r="AP24" i="6933"/>
  <c r="AO24" i="6933"/>
  <c r="AN24" i="6933"/>
  <c r="AV23" i="6933"/>
  <c r="AU23" i="6933"/>
  <c r="AW23" i="6933" s="1"/>
  <c r="AT23" i="6933"/>
  <c r="AQ23" i="6933"/>
  <c r="AP23" i="6933"/>
  <c r="AO23" i="6933"/>
  <c r="AN23" i="6933"/>
  <c r="AV22" i="6933"/>
  <c r="AU22" i="6933"/>
  <c r="AW22" i="6933" s="1"/>
  <c r="AT22" i="6933"/>
  <c r="AQ22" i="6933"/>
  <c r="AP22" i="6933"/>
  <c r="AO22" i="6933"/>
  <c r="AN22" i="6933"/>
  <c r="AV21" i="6933"/>
  <c r="AU21" i="6933"/>
  <c r="AW21" i="6933" s="1"/>
  <c r="AT21" i="6933"/>
  <c r="AQ21" i="6933"/>
  <c r="AP21" i="6933"/>
  <c r="AO21" i="6933"/>
  <c r="AN21" i="6933"/>
  <c r="AV20" i="6933"/>
  <c r="AU20" i="6933"/>
  <c r="AW20" i="6933" s="1"/>
  <c r="AT20" i="6933"/>
  <c r="AQ20" i="6933"/>
  <c r="AP20" i="6933"/>
  <c r="AO20" i="6933"/>
  <c r="AN20" i="6933"/>
  <c r="AV19" i="6933"/>
  <c r="AU19" i="6933"/>
  <c r="AW19" i="6933" s="1"/>
  <c r="AT19" i="6933"/>
  <c r="AQ19" i="6933"/>
  <c r="AP19" i="6933"/>
  <c r="AO19" i="6933"/>
  <c r="AN19" i="6933"/>
  <c r="AV18" i="6933"/>
  <c r="AU18" i="6933"/>
  <c r="AW18" i="6933" s="1"/>
  <c r="AT18" i="6933"/>
  <c r="AQ18" i="6933"/>
  <c r="AP18" i="6933"/>
  <c r="AO18" i="6933"/>
  <c r="AN18" i="6933"/>
  <c r="AV17" i="6933"/>
  <c r="AU17" i="6933"/>
  <c r="AW17" i="6933" s="1"/>
  <c r="AT17" i="6933"/>
  <c r="AQ17" i="6933"/>
  <c r="AP17" i="6933"/>
  <c r="AO17" i="6933"/>
  <c r="AN17" i="6933"/>
  <c r="AV16" i="6933"/>
  <c r="AU16" i="6933"/>
  <c r="AW16" i="6933" s="1"/>
  <c r="AT16" i="6933"/>
  <c r="AQ16" i="6933"/>
  <c r="AP16" i="6933"/>
  <c r="AO16" i="6933"/>
  <c r="AN16" i="6933"/>
  <c r="AV15" i="6933"/>
  <c r="AU15" i="6933"/>
  <c r="AW15" i="6933" s="1"/>
  <c r="AT15" i="6933"/>
  <c r="AQ15" i="6933"/>
  <c r="AP15" i="6933"/>
  <c r="AO15" i="6933"/>
  <c r="AN15" i="6933"/>
  <c r="AV14" i="6933"/>
  <c r="AU14" i="6933"/>
  <c r="AW14" i="6933" s="1"/>
  <c r="AT14" i="6933"/>
  <c r="AQ14" i="6933"/>
  <c r="AP14" i="6933"/>
  <c r="AO14" i="6933"/>
  <c r="AN14" i="6933"/>
  <c r="AV13" i="6933"/>
  <c r="AU13" i="6933"/>
  <c r="AW13" i="6933" s="1"/>
  <c r="AT13" i="6933"/>
  <c r="AQ13" i="6933"/>
  <c r="AP13" i="6933"/>
  <c r="AO13" i="6933"/>
  <c r="AN13" i="6933"/>
  <c r="AV12" i="6933"/>
  <c r="AU12" i="6933"/>
  <c r="AW12" i="6933" s="1"/>
  <c r="AT12" i="6933"/>
  <c r="AQ12" i="6933"/>
  <c r="AP12" i="6933"/>
  <c r="AO12" i="6933"/>
  <c r="AN12" i="6933"/>
  <c r="AV11" i="6933"/>
  <c r="AU11" i="6933"/>
  <c r="AW11" i="6933" s="1"/>
  <c r="AT11" i="6933"/>
  <c r="AQ11" i="6933"/>
  <c r="AP11" i="6933"/>
  <c r="AO11" i="6933"/>
  <c r="AN11" i="6933"/>
  <c r="AV10" i="6933"/>
  <c r="AU10" i="6933"/>
  <c r="AW10" i="6933" s="1"/>
  <c r="AT10" i="6933"/>
  <c r="AQ10" i="6933"/>
  <c r="AP10" i="6933"/>
  <c r="AO10" i="6933"/>
  <c r="AN10" i="6933"/>
  <c r="AV9" i="6933"/>
  <c r="AU9" i="6933"/>
  <c r="AW9" i="6933" s="1"/>
  <c r="AT9" i="6933"/>
  <c r="AQ9" i="6933"/>
  <c r="AP9" i="6933"/>
  <c r="AO9" i="6933"/>
  <c r="AN9" i="6933"/>
  <c r="AV8" i="6933"/>
  <c r="AU8" i="6933"/>
  <c r="AW8" i="6933" s="1"/>
  <c r="AT8" i="6933"/>
  <c r="AQ8" i="6933"/>
  <c r="AP8" i="6933"/>
  <c r="AO8" i="6933"/>
  <c r="AN8" i="6933"/>
  <c r="AV7" i="6933"/>
  <c r="AU7" i="6933"/>
  <c r="AW7" i="6933" s="1"/>
  <c r="AT7" i="6933"/>
  <c r="AQ7" i="6933"/>
  <c r="AP7" i="6933"/>
  <c r="AO7" i="6933"/>
  <c r="AN7" i="6933"/>
  <c r="AQ6" i="6933"/>
  <c r="AP6" i="6933"/>
  <c r="AO6" i="6933"/>
  <c r="AN6" i="6933"/>
  <c r="AL22" i="6932"/>
  <c r="AK22" i="6932"/>
  <c r="AJ22" i="6932"/>
  <c r="AI22" i="6932"/>
  <c r="AL21" i="6932"/>
  <c r="AK21" i="6932"/>
  <c r="AJ21" i="6932"/>
  <c r="AI21" i="6932"/>
  <c r="AL20" i="6932"/>
  <c r="AK20" i="6932"/>
  <c r="AJ20" i="6932"/>
  <c r="AI20" i="6932"/>
  <c r="AL19" i="6932"/>
  <c r="AK19" i="6932"/>
  <c r="AJ19" i="6932"/>
  <c r="AI19" i="6932"/>
  <c r="AL18" i="6932"/>
  <c r="AK18" i="6932"/>
  <c r="AJ18" i="6932"/>
  <c r="AI18" i="6932"/>
  <c r="AL17" i="6932"/>
  <c r="AK17" i="6932"/>
  <c r="AJ17" i="6932"/>
  <c r="AI17" i="6932"/>
  <c r="AL16" i="6932"/>
  <c r="AK16" i="6932"/>
  <c r="AJ16" i="6932"/>
  <c r="AI16" i="6932"/>
  <c r="AL15" i="6932"/>
  <c r="AK15" i="6932"/>
  <c r="AJ15" i="6932"/>
  <c r="AI15" i="6932"/>
  <c r="AL14" i="6932"/>
  <c r="AK14" i="6932"/>
  <c r="AJ14" i="6932"/>
  <c r="AI14" i="6932"/>
  <c r="AL13" i="6932"/>
  <c r="AK13" i="6932"/>
  <c r="AJ13" i="6932"/>
  <c r="AI13" i="6932"/>
  <c r="AL12" i="6932"/>
  <c r="AK12" i="6932"/>
  <c r="AJ12" i="6932"/>
  <c r="AI12" i="6932"/>
  <c r="AL11" i="6932"/>
  <c r="AK11" i="6932"/>
  <c r="AJ11" i="6932"/>
  <c r="AI11" i="6932"/>
  <c r="AL10" i="6932"/>
  <c r="AK10" i="6932"/>
  <c r="AJ10" i="6932"/>
  <c r="AI10" i="6932"/>
  <c r="AL9" i="6932"/>
  <c r="AK9" i="6932"/>
  <c r="AJ9" i="6932"/>
  <c r="AI9" i="6932"/>
  <c r="AL8" i="6932"/>
  <c r="AK8" i="6932"/>
  <c r="AJ8" i="6932"/>
  <c r="AI8" i="6932"/>
  <c r="AL7" i="6932"/>
  <c r="AK7" i="6932"/>
  <c r="AJ7" i="6932"/>
  <c r="AI7" i="6932"/>
  <c r="AL6" i="6932"/>
  <c r="AK6" i="6932"/>
  <c r="AJ6" i="6932"/>
  <c r="AI6" i="6932"/>
  <c r="AQ12" i="6931"/>
  <c r="AP12" i="6931"/>
  <c r="AO12" i="6931"/>
  <c r="AN12" i="6931"/>
  <c r="AQ11" i="6931"/>
  <c r="AP11" i="6931"/>
  <c r="AO11" i="6931"/>
  <c r="AN11" i="6931"/>
  <c r="AQ10" i="6931"/>
  <c r="AP10" i="6931"/>
  <c r="AO10" i="6931"/>
  <c r="AN10" i="6931"/>
  <c r="AQ9" i="6931"/>
  <c r="AP9" i="6931"/>
  <c r="AO9" i="6931"/>
  <c r="AN9" i="6931"/>
  <c r="AQ8" i="6931"/>
  <c r="AP8" i="6931"/>
  <c r="AO8" i="6931"/>
  <c r="AN8" i="6931"/>
  <c r="AQ7" i="6931"/>
  <c r="AP7" i="6931"/>
  <c r="AO7" i="6931"/>
  <c r="AN7" i="6931"/>
  <c r="AQ6" i="6931"/>
  <c r="AP6" i="6931"/>
  <c r="AO6" i="6931"/>
  <c r="AN6" i="6931"/>
  <c r="BU9" i="6935" l="1"/>
  <c r="BV8" i="6935"/>
  <c r="BU8" i="6937"/>
  <c r="AM6" i="6933"/>
  <c r="AM53" i="6933"/>
  <c r="AM69" i="6933"/>
  <c r="AM71" i="6933"/>
  <c r="AM79" i="6933"/>
  <c r="AH7" i="6932"/>
  <c r="AH8" i="6932"/>
  <c r="AH6" i="6932"/>
  <c r="AH15" i="6932"/>
  <c r="AM8" i="6932"/>
  <c r="AM9" i="6932" s="1"/>
  <c r="AM10" i="6932" s="1"/>
  <c r="AM11" i="6932" s="1"/>
  <c r="AM12" i="6932" s="1"/>
  <c r="AM13" i="6932" s="1"/>
  <c r="AM14" i="6932" s="1"/>
  <c r="AM15" i="6932" s="1"/>
  <c r="AM16" i="6932" s="1"/>
  <c r="AM17" i="6932" s="1"/>
  <c r="AM19" i="6932" s="1"/>
  <c r="AM20" i="6932" s="1"/>
  <c r="AM21" i="6932" s="1"/>
  <c r="AM22" i="6932" s="1"/>
  <c r="AH10" i="6932"/>
  <c r="AH17" i="6932"/>
  <c r="AH11" i="6932"/>
  <c r="AH14" i="6932"/>
  <c r="AH9" i="6932"/>
  <c r="AN8" i="6932"/>
  <c r="AN9" i="6932" s="1"/>
  <c r="AN10" i="6932" s="1"/>
  <c r="AN11" i="6932" s="1"/>
  <c r="AN12" i="6932" s="1"/>
  <c r="AN13" i="6932" s="1"/>
  <c r="AN14" i="6932" s="1"/>
  <c r="AN15" i="6932" s="1"/>
  <c r="AN16" i="6932" s="1"/>
  <c r="AN17" i="6932" s="1"/>
  <c r="AN19" i="6932" s="1"/>
  <c r="AN20" i="6932" s="1"/>
  <c r="AN21" i="6932" s="1"/>
  <c r="AN22" i="6932" s="1"/>
  <c r="AH20" i="6932"/>
  <c r="AH21" i="6932"/>
  <c r="AH22" i="6932"/>
  <c r="AM6" i="6931"/>
  <c r="AM9" i="6931"/>
  <c r="AM10" i="6931"/>
  <c r="AR8" i="6931"/>
  <c r="AR9" i="6931" s="1"/>
  <c r="AR10" i="6931" s="1"/>
  <c r="AR11" i="6931" s="1"/>
  <c r="AM12" i="6931"/>
  <c r="AM7" i="6931"/>
  <c r="AM11" i="6931"/>
  <c r="AS8" i="6931"/>
  <c r="AS9" i="6931" s="1"/>
  <c r="AS10" i="6931" s="1"/>
  <c r="AS11" i="6931" s="1"/>
  <c r="AM8" i="6931"/>
  <c r="AM50" i="6933"/>
  <c r="AM82" i="6933"/>
  <c r="AM56" i="6933"/>
  <c r="AM11" i="6933"/>
  <c r="AM19" i="6933"/>
  <c r="AM27" i="6933"/>
  <c r="AM35" i="6933"/>
  <c r="AM55" i="6933"/>
  <c r="AM70" i="6933"/>
  <c r="AM83" i="6933"/>
  <c r="AM86" i="6933"/>
  <c r="AM57" i="6933"/>
  <c r="AM61" i="6933"/>
  <c r="AM64" i="6933"/>
  <c r="AM81" i="6933"/>
  <c r="AR7" i="6933"/>
  <c r="AR8" i="6933" s="1"/>
  <c r="AR9" i="6933" s="1"/>
  <c r="AR10" i="6933" s="1"/>
  <c r="AR11" i="6933" s="1"/>
  <c r="AR12" i="6933" s="1"/>
  <c r="AR13" i="6933" s="1"/>
  <c r="AR14" i="6933" s="1"/>
  <c r="AR15" i="6933" s="1"/>
  <c r="AR16" i="6933" s="1"/>
  <c r="AR17" i="6933" s="1"/>
  <c r="AR18" i="6933" s="1"/>
  <c r="AR19" i="6933" s="1"/>
  <c r="AR20" i="6933" s="1"/>
  <c r="AR21" i="6933" s="1"/>
  <c r="AR22" i="6933" s="1"/>
  <c r="AR23" i="6933" s="1"/>
  <c r="AR24" i="6933" s="1"/>
  <c r="AR25" i="6933" s="1"/>
  <c r="AR26" i="6933" s="1"/>
  <c r="AR27" i="6933" s="1"/>
  <c r="AR28" i="6933" s="1"/>
  <c r="AR29" i="6933" s="1"/>
  <c r="AR30" i="6933" s="1"/>
  <c r="AR31" i="6933" s="1"/>
  <c r="AR32" i="6933" s="1"/>
  <c r="AR33" i="6933" s="1"/>
  <c r="AR34" i="6933" s="1"/>
  <c r="AR35" i="6933" s="1"/>
  <c r="AR36" i="6933" s="1"/>
  <c r="AR37" i="6933" s="1"/>
  <c r="AR38" i="6933" s="1"/>
  <c r="AR39" i="6933" s="1"/>
  <c r="AR40" i="6933" s="1"/>
  <c r="AR41" i="6933" s="1"/>
  <c r="AR42" i="6933" s="1"/>
  <c r="AR43" i="6933" s="1"/>
  <c r="AR44" i="6933" s="1"/>
  <c r="AR45" i="6933" s="1"/>
  <c r="AR46" i="6933" s="1"/>
  <c r="AR47" i="6933" s="1"/>
  <c r="AR48" i="6933" s="1"/>
  <c r="AR49" i="6933" s="1"/>
  <c r="AR50" i="6933" s="1"/>
  <c r="AR51" i="6933" s="1"/>
  <c r="AR52" i="6933" s="1"/>
  <c r="AR53" i="6933" s="1"/>
  <c r="AR54" i="6933" s="1"/>
  <c r="AR55" i="6933" s="1"/>
  <c r="AR56" i="6933" s="1"/>
  <c r="AR57" i="6933" s="1"/>
  <c r="AR58" i="6933" s="1"/>
  <c r="AR59" i="6933" s="1"/>
  <c r="AR60" i="6933" s="1"/>
  <c r="AR61" i="6933" s="1"/>
  <c r="AR62" i="6933" s="1"/>
  <c r="AR63" i="6933" s="1"/>
  <c r="AR64" i="6933" s="1"/>
  <c r="AR65" i="6933" s="1"/>
  <c r="AR66" i="6933" s="1"/>
  <c r="AR67" i="6933" s="1"/>
  <c r="AR68" i="6933" s="1"/>
  <c r="AR69" i="6933" s="1"/>
  <c r="AR70" i="6933" s="1"/>
  <c r="AR71" i="6933" s="1"/>
  <c r="AR72" i="6933" s="1"/>
  <c r="AR73" i="6933" s="1"/>
  <c r="AR74" i="6933" s="1"/>
  <c r="AR75" i="6933" s="1"/>
  <c r="AR76" i="6933" s="1"/>
  <c r="AR77" i="6933" s="1"/>
  <c r="AR78" i="6933" s="1"/>
  <c r="AR79" i="6933" s="1"/>
  <c r="AR80" i="6933" s="1"/>
  <c r="AR81" i="6933" s="1"/>
  <c r="AR82" i="6933" s="1"/>
  <c r="AR83" i="6933" s="1"/>
  <c r="AR84" i="6933" s="1"/>
  <c r="AR85" i="6933" s="1"/>
  <c r="AR86" i="6933" s="1"/>
  <c r="AR87" i="6933" s="1"/>
  <c r="AR88" i="6933" s="1"/>
  <c r="AR89" i="6933" s="1"/>
  <c r="AM59" i="6933"/>
  <c r="AM78" i="6933"/>
  <c r="AM85" i="6933"/>
  <c r="AM12" i="6933"/>
  <c r="AM20" i="6933"/>
  <c r="AM28" i="6933"/>
  <c r="AM36" i="6933"/>
  <c r="AM62" i="6933"/>
  <c r="AM65" i="6933"/>
  <c r="AM72" i="6933"/>
  <c r="AM76" i="6933"/>
  <c r="AM87" i="6933"/>
  <c r="AM7" i="6933"/>
  <c r="AM52" i="6933"/>
  <c r="AM67" i="6933"/>
  <c r="AM75" i="6933"/>
  <c r="AM90" i="6933"/>
  <c r="AM51" i="6933"/>
  <c r="AM58" i="6933"/>
  <c r="AM63" i="6933"/>
  <c r="AM66" i="6933"/>
  <c r="AM73" i="6933"/>
  <c r="AM77" i="6933"/>
  <c r="AM84" i="6933"/>
  <c r="AM89" i="6933"/>
  <c r="AM15" i="6933"/>
  <c r="AM16" i="6933"/>
  <c r="AM23" i="6933"/>
  <c r="AM24" i="6933"/>
  <c r="AM31" i="6933"/>
  <c r="AM32" i="6933"/>
  <c r="AM39" i="6933"/>
  <c r="AM74" i="6933"/>
  <c r="AM9" i="6933"/>
  <c r="AM10" i="6933"/>
  <c r="AM17" i="6933"/>
  <c r="AM18" i="6933"/>
  <c r="AM25" i="6933"/>
  <c r="AM26" i="6933"/>
  <c r="AM33" i="6933"/>
  <c r="AM34" i="6933"/>
  <c r="AM40" i="6933"/>
  <c r="AM41" i="6933"/>
  <c r="AM42" i="6933"/>
  <c r="AM43" i="6933"/>
  <c r="AM44" i="6933"/>
  <c r="AM45" i="6933"/>
  <c r="AM46" i="6933"/>
  <c r="AM47" i="6933"/>
  <c r="AM48" i="6933"/>
  <c r="AM49" i="6933"/>
  <c r="AM60" i="6933"/>
  <c r="AM88" i="6933"/>
  <c r="AM8" i="6933"/>
  <c r="AM13" i="6933"/>
  <c r="AM14" i="6933"/>
  <c r="AM21" i="6933"/>
  <c r="AM22" i="6933"/>
  <c r="AM29" i="6933"/>
  <c r="AM30" i="6933"/>
  <c r="AM37" i="6933"/>
  <c r="AM38" i="6933"/>
  <c r="AM54" i="6933"/>
  <c r="AM68" i="6933"/>
  <c r="AM80" i="6933"/>
  <c r="AH12" i="6932"/>
  <c r="AH18" i="6932"/>
  <c r="AH13" i="6932"/>
  <c r="AH16" i="6932"/>
  <c r="AH19" i="6932"/>
  <c r="BV9" i="6935" l="1"/>
  <c r="BU9" i="6937"/>
  <c r="BU10" i="6935"/>
  <c r="B22" i="6911"/>
  <c r="B21" i="6911"/>
  <c r="U26" i="6929"/>
  <c r="U25" i="6929"/>
  <c r="U24" i="6929"/>
  <c r="U23" i="6929"/>
  <c r="U22" i="6929"/>
  <c r="U21" i="6929"/>
  <c r="U20" i="6929"/>
  <c r="U19" i="6929"/>
  <c r="U18" i="6929"/>
  <c r="U17" i="6929"/>
  <c r="U3" i="6930"/>
  <c r="T3" i="6930" s="1"/>
  <c r="U7" i="6930"/>
  <c r="U6" i="6930"/>
  <c r="U5" i="6930"/>
  <c r="U4" i="6930"/>
  <c r="S4" i="6930" s="1"/>
  <c r="R7" i="6930"/>
  <c r="P7" i="6930"/>
  <c r="O7" i="6930"/>
  <c r="R6" i="6930"/>
  <c r="P6" i="6930"/>
  <c r="O6" i="6930"/>
  <c r="R5" i="6930"/>
  <c r="P5" i="6930"/>
  <c r="O5" i="6930"/>
  <c r="R4" i="6930"/>
  <c r="P4" i="6930"/>
  <c r="O4" i="6930"/>
  <c r="R3" i="6930"/>
  <c r="P3" i="6930"/>
  <c r="O3" i="6930"/>
  <c r="R2" i="6930"/>
  <c r="P2" i="6930"/>
  <c r="O2" i="6930"/>
  <c r="U16" i="6929"/>
  <c r="U15" i="6929"/>
  <c r="U14" i="6929"/>
  <c r="U13" i="6929"/>
  <c r="U12" i="6929"/>
  <c r="U11" i="6929"/>
  <c r="U10" i="6929"/>
  <c r="U9" i="6929"/>
  <c r="U8" i="6929"/>
  <c r="U7" i="6929"/>
  <c r="U6" i="6929"/>
  <c r="U5" i="6929"/>
  <c r="U4" i="6929"/>
  <c r="U3" i="6929"/>
  <c r="S3" i="6929" s="1"/>
  <c r="R26" i="6929"/>
  <c r="P26" i="6929"/>
  <c r="O26" i="6929"/>
  <c r="R25" i="6929"/>
  <c r="P25" i="6929"/>
  <c r="O25" i="6929"/>
  <c r="R24" i="6929"/>
  <c r="P24" i="6929"/>
  <c r="O24" i="6929"/>
  <c r="R23" i="6929"/>
  <c r="P23" i="6929"/>
  <c r="O23" i="6929"/>
  <c r="R22" i="6929"/>
  <c r="P22" i="6929"/>
  <c r="O22" i="6929"/>
  <c r="R21" i="6929"/>
  <c r="P21" i="6929"/>
  <c r="O21" i="6929"/>
  <c r="R20" i="6929"/>
  <c r="P20" i="6929"/>
  <c r="O20" i="6929"/>
  <c r="R19" i="6929"/>
  <c r="P19" i="6929"/>
  <c r="O19" i="6929"/>
  <c r="R18" i="6929"/>
  <c r="P18" i="6929"/>
  <c r="O18" i="6929"/>
  <c r="R17" i="6929"/>
  <c r="P17" i="6929"/>
  <c r="O17" i="6929"/>
  <c r="R16" i="6929"/>
  <c r="P16" i="6929"/>
  <c r="O16" i="6929"/>
  <c r="R15" i="6929"/>
  <c r="P15" i="6929"/>
  <c r="O15" i="6929"/>
  <c r="R14" i="6929"/>
  <c r="P14" i="6929"/>
  <c r="O14" i="6929"/>
  <c r="R13" i="6929"/>
  <c r="P13" i="6929"/>
  <c r="O13" i="6929"/>
  <c r="R12" i="6929"/>
  <c r="P12" i="6929"/>
  <c r="O12" i="6929"/>
  <c r="R11" i="6929"/>
  <c r="P11" i="6929"/>
  <c r="O11" i="6929"/>
  <c r="R10" i="6929"/>
  <c r="P10" i="6929"/>
  <c r="O10" i="6929"/>
  <c r="R9" i="6929"/>
  <c r="P9" i="6929"/>
  <c r="O9" i="6929"/>
  <c r="R8" i="6929"/>
  <c r="P8" i="6929"/>
  <c r="O8" i="6929"/>
  <c r="R7" i="6929"/>
  <c r="P7" i="6929"/>
  <c r="O7" i="6929"/>
  <c r="R6" i="6929"/>
  <c r="P6" i="6929"/>
  <c r="O6" i="6929"/>
  <c r="R5" i="6929"/>
  <c r="P5" i="6929"/>
  <c r="O5" i="6929"/>
  <c r="R4" i="6929"/>
  <c r="P4" i="6929"/>
  <c r="O4" i="6929"/>
  <c r="R3" i="6929"/>
  <c r="P3" i="6929"/>
  <c r="O3" i="6929"/>
  <c r="R2" i="6929"/>
  <c r="P2" i="6929"/>
  <c r="O2" i="6929"/>
  <c r="BD5" i="6928"/>
  <c r="BA5" i="6928" s="1"/>
  <c r="BA6" i="6928" s="1"/>
  <c r="BA7" i="6928" s="1"/>
  <c r="BA8" i="6928" s="1"/>
  <c r="BA9" i="6928" s="1"/>
  <c r="BC5" i="6928"/>
  <c r="BE5" i="6928" s="1"/>
  <c r="BB5" i="6928"/>
  <c r="BD9" i="6928"/>
  <c r="BC9" i="6928"/>
  <c r="BE9" i="6928" s="1"/>
  <c r="BB9" i="6928"/>
  <c r="BD8" i="6928"/>
  <c r="BC8" i="6928"/>
  <c r="BE8" i="6928" s="1"/>
  <c r="BB8" i="6928"/>
  <c r="BD7" i="6928"/>
  <c r="BC7" i="6928"/>
  <c r="BE7" i="6928" s="1"/>
  <c r="BB7" i="6928"/>
  <c r="BE6" i="6928"/>
  <c r="BD6" i="6928"/>
  <c r="AZ6" i="6928" s="1"/>
  <c r="AZ7" i="6928" s="1"/>
  <c r="AZ8" i="6928" s="1"/>
  <c r="AZ9" i="6928" s="1"/>
  <c r="BC6" i="6928"/>
  <c r="BB6" i="6928"/>
  <c r="BD52" i="6927"/>
  <c r="BC52" i="6927"/>
  <c r="BE52" i="6927" s="1"/>
  <c r="BB52" i="6927"/>
  <c r="BD51" i="6927"/>
  <c r="BC51" i="6927"/>
  <c r="BE51" i="6927" s="1"/>
  <c r="BB51" i="6927"/>
  <c r="BD50" i="6927"/>
  <c r="BC50" i="6927"/>
  <c r="BE50" i="6927" s="1"/>
  <c r="BB50" i="6927"/>
  <c r="BD49" i="6927"/>
  <c r="BC49" i="6927"/>
  <c r="BE49" i="6927" s="1"/>
  <c r="BB49" i="6927"/>
  <c r="BD48" i="6927"/>
  <c r="BC48" i="6927"/>
  <c r="BE48" i="6927" s="1"/>
  <c r="BB48" i="6927"/>
  <c r="BD47" i="6927"/>
  <c r="BC47" i="6927"/>
  <c r="BE47" i="6927" s="1"/>
  <c r="BB47" i="6927"/>
  <c r="BD46" i="6927"/>
  <c r="BC46" i="6927"/>
  <c r="BE46" i="6927" s="1"/>
  <c r="BB46" i="6927"/>
  <c r="BD45" i="6927"/>
  <c r="BC45" i="6927"/>
  <c r="BE45" i="6927" s="1"/>
  <c r="BB45" i="6927"/>
  <c r="BD44" i="6927"/>
  <c r="BC44" i="6927"/>
  <c r="BE44" i="6927" s="1"/>
  <c r="BB44" i="6927"/>
  <c r="BD43" i="6927"/>
  <c r="BC43" i="6927"/>
  <c r="BE43" i="6927" s="1"/>
  <c r="BB43" i="6927"/>
  <c r="BD42" i="6927"/>
  <c r="BC42" i="6927"/>
  <c r="BE42" i="6927" s="1"/>
  <c r="BB42" i="6927"/>
  <c r="BD41" i="6927"/>
  <c r="BC41" i="6927"/>
  <c r="BE41" i="6927" s="1"/>
  <c r="BB41" i="6927"/>
  <c r="BD40" i="6927"/>
  <c r="BC40" i="6927"/>
  <c r="BE40" i="6927" s="1"/>
  <c r="BB40" i="6927"/>
  <c r="BE39" i="6927"/>
  <c r="BD39" i="6927"/>
  <c r="BC39" i="6927"/>
  <c r="BB39" i="6927"/>
  <c r="BE38" i="6927"/>
  <c r="BD38" i="6927"/>
  <c r="BC38" i="6927"/>
  <c r="BB38" i="6927"/>
  <c r="BD37" i="6927"/>
  <c r="BC37" i="6927"/>
  <c r="BE37" i="6927" s="1"/>
  <c r="BB37" i="6927"/>
  <c r="BD36" i="6927"/>
  <c r="BC36" i="6927"/>
  <c r="BE36" i="6927" s="1"/>
  <c r="BB36" i="6927"/>
  <c r="BD35" i="6927"/>
  <c r="BC35" i="6927"/>
  <c r="BE35" i="6927" s="1"/>
  <c r="BB35" i="6927"/>
  <c r="BD34" i="6927"/>
  <c r="BC34" i="6927"/>
  <c r="BE34" i="6927" s="1"/>
  <c r="BB34" i="6927"/>
  <c r="BD33" i="6927"/>
  <c r="BC33" i="6927"/>
  <c r="BE33" i="6927" s="1"/>
  <c r="BB33" i="6927"/>
  <c r="BD32" i="6927"/>
  <c r="BC32" i="6927"/>
  <c r="BE32" i="6927" s="1"/>
  <c r="BB32" i="6927"/>
  <c r="BD31" i="6927"/>
  <c r="BC31" i="6927"/>
  <c r="BE31" i="6927" s="1"/>
  <c r="BB31" i="6927"/>
  <c r="BD30" i="6927"/>
  <c r="BC30" i="6927"/>
  <c r="BE30" i="6927" s="1"/>
  <c r="BB30" i="6927"/>
  <c r="BD29" i="6927"/>
  <c r="BC29" i="6927"/>
  <c r="BE29" i="6927" s="1"/>
  <c r="BB29" i="6927"/>
  <c r="BD28" i="6927"/>
  <c r="BC28" i="6927"/>
  <c r="BE28" i="6927" s="1"/>
  <c r="BB28" i="6927"/>
  <c r="AY9" i="6928"/>
  <c r="AX9" i="6928"/>
  <c r="AW9" i="6928"/>
  <c r="AV9" i="6928"/>
  <c r="AY8" i="6928"/>
  <c r="AX8" i="6928"/>
  <c r="AW8" i="6928"/>
  <c r="AV8" i="6928"/>
  <c r="AY7" i="6928"/>
  <c r="AX7" i="6928"/>
  <c r="AW7" i="6928"/>
  <c r="AV7" i="6928"/>
  <c r="AY6" i="6928"/>
  <c r="AX6" i="6928"/>
  <c r="AW6" i="6928"/>
  <c r="AV6" i="6928"/>
  <c r="AY5" i="6928"/>
  <c r="AX5" i="6928"/>
  <c r="AW5" i="6928"/>
  <c r="AV5" i="6928"/>
  <c r="AY4" i="6928"/>
  <c r="AX4" i="6928"/>
  <c r="AW4" i="6928"/>
  <c r="AV4" i="6928"/>
  <c r="BD53" i="6927"/>
  <c r="BC53" i="6927"/>
  <c r="BE53" i="6927" s="1"/>
  <c r="BB53" i="6927"/>
  <c r="AY53" i="6927"/>
  <c r="AX53" i="6927"/>
  <c r="AW53" i="6927"/>
  <c r="AV53" i="6927"/>
  <c r="AY52" i="6927"/>
  <c r="AX52" i="6927"/>
  <c r="AW52" i="6927"/>
  <c r="AV52" i="6927"/>
  <c r="AY51" i="6927"/>
  <c r="AX51" i="6927"/>
  <c r="AW51" i="6927"/>
  <c r="AV51" i="6927"/>
  <c r="AY50" i="6927"/>
  <c r="AX50" i="6927"/>
  <c r="AW50" i="6927"/>
  <c r="AV50" i="6927"/>
  <c r="AY49" i="6927"/>
  <c r="AX49" i="6927"/>
  <c r="AW49" i="6927"/>
  <c r="AV49" i="6927"/>
  <c r="AY48" i="6927"/>
  <c r="AX48" i="6927"/>
  <c r="AW48" i="6927"/>
  <c r="AV48" i="6927"/>
  <c r="AY47" i="6927"/>
  <c r="AX47" i="6927"/>
  <c r="AW47" i="6927"/>
  <c r="AV47" i="6927"/>
  <c r="AY46" i="6927"/>
  <c r="AX46" i="6927"/>
  <c r="AW46" i="6927"/>
  <c r="AV46" i="6927"/>
  <c r="AY45" i="6927"/>
  <c r="AX45" i="6927"/>
  <c r="AW45" i="6927"/>
  <c r="AV45" i="6927"/>
  <c r="AY44" i="6927"/>
  <c r="AX44" i="6927"/>
  <c r="AW44" i="6927"/>
  <c r="AV44" i="6927"/>
  <c r="AY43" i="6927"/>
  <c r="AX43" i="6927"/>
  <c r="AW43" i="6927"/>
  <c r="AV43" i="6927"/>
  <c r="AY42" i="6927"/>
  <c r="AX42" i="6927"/>
  <c r="AW42" i="6927"/>
  <c r="AV42" i="6927"/>
  <c r="AY41" i="6927"/>
  <c r="AX41" i="6927"/>
  <c r="AW41" i="6927"/>
  <c r="AV41" i="6927"/>
  <c r="AY40" i="6927"/>
  <c r="AX40" i="6927"/>
  <c r="AW40" i="6927"/>
  <c r="AV40" i="6927"/>
  <c r="AY39" i="6927"/>
  <c r="AX39" i="6927"/>
  <c r="AW39" i="6927"/>
  <c r="AV39" i="6927"/>
  <c r="AY38" i="6927"/>
  <c r="AX38" i="6927"/>
  <c r="AW38" i="6927"/>
  <c r="AV38" i="6927"/>
  <c r="AY37" i="6927"/>
  <c r="AX37" i="6927"/>
  <c r="AW37" i="6927"/>
  <c r="AV37" i="6927"/>
  <c r="AY36" i="6927"/>
  <c r="AX36" i="6927"/>
  <c r="AW36" i="6927"/>
  <c r="AV36" i="6927"/>
  <c r="AY35" i="6927"/>
  <c r="AX35" i="6927"/>
  <c r="AW35" i="6927"/>
  <c r="AV35" i="6927"/>
  <c r="AY34" i="6927"/>
  <c r="AX34" i="6927"/>
  <c r="AW34" i="6927"/>
  <c r="AV34" i="6927"/>
  <c r="AY33" i="6927"/>
  <c r="AX33" i="6927"/>
  <c r="AW33" i="6927"/>
  <c r="AV33" i="6927"/>
  <c r="AY32" i="6927"/>
  <c r="AX32" i="6927"/>
  <c r="AW32" i="6927"/>
  <c r="AV32" i="6927"/>
  <c r="AY31" i="6927"/>
  <c r="AX31" i="6927"/>
  <c r="AW31" i="6927"/>
  <c r="AV31" i="6927"/>
  <c r="AY30" i="6927"/>
  <c r="AX30" i="6927"/>
  <c r="AW30" i="6927"/>
  <c r="AV30" i="6927"/>
  <c r="AY29" i="6927"/>
  <c r="AX29" i="6927"/>
  <c r="AW29" i="6927"/>
  <c r="AV29" i="6927"/>
  <c r="AY28" i="6927"/>
  <c r="AX28" i="6927"/>
  <c r="AW28" i="6927"/>
  <c r="AV28" i="6927"/>
  <c r="BD27" i="6927"/>
  <c r="BC27" i="6927"/>
  <c r="BE27" i="6927" s="1"/>
  <c r="BB27" i="6927"/>
  <c r="AY27" i="6927"/>
  <c r="AX27" i="6927"/>
  <c r="AW27" i="6927"/>
  <c r="AV27" i="6927"/>
  <c r="BD26" i="6927"/>
  <c r="BC26" i="6927"/>
  <c r="BE26" i="6927" s="1"/>
  <c r="BB26" i="6927"/>
  <c r="AY26" i="6927"/>
  <c r="AX26" i="6927"/>
  <c r="AW26" i="6927"/>
  <c r="AV26" i="6927"/>
  <c r="BD25" i="6927"/>
  <c r="BC25" i="6927"/>
  <c r="BE25" i="6927" s="1"/>
  <c r="BB25" i="6927"/>
  <c r="AY25" i="6927"/>
  <c r="AX25" i="6927"/>
  <c r="AW25" i="6927"/>
  <c r="AV25" i="6927"/>
  <c r="BD24" i="6927"/>
  <c r="BC24" i="6927"/>
  <c r="BE24" i="6927" s="1"/>
  <c r="BB24" i="6927"/>
  <c r="AY24" i="6927"/>
  <c r="AX24" i="6927"/>
  <c r="AW24" i="6927"/>
  <c r="AV24" i="6927"/>
  <c r="BD23" i="6927"/>
  <c r="BC23" i="6927"/>
  <c r="BE23" i="6927" s="1"/>
  <c r="BB23" i="6927"/>
  <c r="AY23" i="6927"/>
  <c r="AX23" i="6927"/>
  <c r="AW23" i="6927"/>
  <c r="AV23" i="6927"/>
  <c r="BD22" i="6927"/>
  <c r="BC22" i="6927"/>
  <c r="BE22" i="6927" s="1"/>
  <c r="BB22" i="6927"/>
  <c r="AY22" i="6927"/>
  <c r="AX22" i="6927"/>
  <c r="AW22" i="6927"/>
  <c r="AV22" i="6927"/>
  <c r="BD21" i="6927"/>
  <c r="BC21" i="6927"/>
  <c r="BE21" i="6927" s="1"/>
  <c r="BB21" i="6927"/>
  <c r="AY21" i="6927"/>
  <c r="AX21" i="6927"/>
  <c r="AW21" i="6927"/>
  <c r="AV21" i="6927"/>
  <c r="BD20" i="6927"/>
  <c r="BC20" i="6927"/>
  <c r="BE20" i="6927" s="1"/>
  <c r="BB20" i="6927"/>
  <c r="AY20" i="6927"/>
  <c r="AX20" i="6927"/>
  <c r="AW20" i="6927"/>
  <c r="AV20" i="6927"/>
  <c r="BD19" i="6927"/>
  <c r="BC19" i="6927"/>
  <c r="BE19" i="6927" s="1"/>
  <c r="BB19" i="6927"/>
  <c r="AY19" i="6927"/>
  <c r="AX19" i="6927"/>
  <c r="AW19" i="6927"/>
  <c r="AV19" i="6927"/>
  <c r="BD18" i="6927"/>
  <c r="BC18" i="6927"/>
  <c r="BE18" i="6927" s="1"/>
  <c r="BB18" i="6927"/>
  <c r="AY18" i="6927"/>
  <c r="AX18" i="6927"/>
  <c r="AW18" i="6927"/>
  <c r="AV18" i="6927"/>
  <c r="BD17" i="6927"/>
  <c r="BC17" i="6927"/>
  <c r="BE17" i="6927" s="1"/>
  <c r="BB17" i="6927"/>
  <c r="AY17" i="6927"/>
  <c r="AX17" i="6927"/>
  <c r="AW17" i="6927"/>
  <c r="AV17" i="6927"/>
  <c r="BD16" i="6927"/>
  <c r="BC16" i="6927"/>
  <c r="BE16" i="6927" s="1"/>
  <c r="BB16" i="6927"/>
  <c r="AY16" i="6927"/>
  <c r="AX16" i="6927"/>
  <c r="AW16" i="6927"/>
  <c r="AV16" i="6927"/>
  <c r="BD15" i="6927"/>
  <c r="BC15" i="6927"/>
  <c r="BE15" i="6927" s="1"/>
  <c r="BB15" i="6927"/>
  <c r="AY15" i="6927"/>
  <c r="AX15" i="6927"/>
  <c r="AW15" i="6927"/>
  <c r="AV15" i="6927"/>
  <c r="BD14" i="6927"/>
  <c r="BC14" i="6927"/>
  <c r="BE14" i="6927" s="1"/>
  <c r="BB14" i="6927"/>
  <c r="AY14" i="6927"/>
  <c r="AX14" i="6927"/>
  <c r="AW14" i="6927"/>
  <c r="AV14" i="6927"/>
  <c r="BD13" i="6927"/>
  <c r="BC13" i="6927"/>
  <c r="BE13" i="6927" s="1"/>
  <c r="BB13" i="6927"/>
  <c r="AY13" i="6927"/>
  <c r="AX13" i="6927"/>
  <c r="AW13" i="6927"/>
  <c r="AV13" i="6927"/>
  <c r="BD12" i="6927"/>
  <c r="BC12" i="6927"/>
  <c r="BE12" i="6927" s="1"/>
  <c r="BB12" i="6927"/>
  <c r="AY12" i="6927"/>
  <c r="AX12" i="6927"/>
  <c r="AW12" i="6927"/>
  <c r="AV12" i="6927"/>
  <c r="BD11" i="6927"/>
  <c r="BC11" i="6927"/>
  <c r="BE11" i="6927" s="1"/>
  <c r="BB11" i="6927"/>
  <c r="AY11" i="6927"/>
  <c r="AX11" i="6927"/>
  <c r="AW11" i="6927"/>
  <c r="AV11" i="6927"/>
  <c r="BD10" i="6927"/>
  <c r="BC10" i="6927"/>
  <c r="BE10" i="6927" s="1"/>
  <c r="BB10" i="6927"/>
  <c r="AY10" i="6927"/>
  <c r="AX10" i="6927"/>
  <c r="AW10" i="6927"/>
  <c r="AV10" i="6927"/>
  <c r="BD9" i="6927"/>
  <c r="BC9" i="6927"/>
  <c r="BE9" i="6927" s="1"/>
  <c r="BB9" i="6927"/>
  <c r="AY9" i="6927"/>
  <c r="AX9" i="6927"/>
  <c r="AW9" i="6927"/>
  <c r="AV9" i="6927"/>
  <c r="BD8" i="6927"/>
  <c r="BC8" i="6927"/>
  <c r="BE8" i="6927" s="1"/>
  <c r="BB8" i="6927"/>
  <c r="AY8" i="6927"/>
  <c r="AX8" i="6927"/>
  <c r="AW8" i="6927"/>
  <c r="AV8" i="6927"/>
  <c r="BD7" i="6927"/>
  <c r="BC7" i="6927"/>
  <c r="BE7" i="6927" s="1"/>
  <c r="BB7" i="6927"/>
  <c r="AY7" i="6927"/>
  <c r="AX7" i="6927"/>
  <c r="AW7" i="6927"/>
  <c r="AV7" i="6927"/>
  <c r="BD6" i="6927"/>
  <c r="BC6" i="6927"/>
  <c r="BE6" i="6927" s="1"/>
  <c r="BB6" i="6927"/>
  <c r="AY6" i="6927"/>
  <c r="AX6" i="6927"/>
  <c r="AW6" i="6927"/>
  <c r="AV6" i="6927"/>
  <c r="BC5" i="6927"/>
  <c r="BE5" i="6927" s="1"/>
  <c r="BD5" i="6927"/>
  <c r="BB5" i="6927"/>
  <c r="AY5" i="6927"/>
  <c r="AX5" i="6927"/>
  <c r="AW5" i="6927"/>
  <c r="AV5" i="6927"/>
  <c r="AX4" i="6927"/>
  <c r="AY4" i="6927"/>
  <c r="AW4" i="6927"/>
  <c r="AV4" i="6927"/>
  <c r="BV10" i="6935" l="1"/>
  <c r="BU10" i="6937"/>
  <c r="AU44" i="6927"/>
  <c r="AU7" i="6928"/>
  <c r="N3" i="6929"/>
  <c r="N15" i="6929"/>
  <c r="S4" i="6929"/>
  <c r="S5" i="6929" s="1"/>
  <c r="S5" i="6930"/>
  <c r="S6" i="6930" s="1"/>
  <c r="S7" i="6930" s="1"/>
  <c r="AU45" i="6927"/>
  <c r="N14" i="6929"/>
  <c r="N26" i="6929"/>
  <c r="S6" i="6929"/>
  <c r="S7" i="6929" s="1"/>
  <c r="S8" i="6929" s="1"/>
  <c r="S9" i="6929" s="1"/>
  <c r="S10" i="6929" s="1"/>
  <c r="S11" i="6929" s="1"/>
  <c r="S12" i="6929" s="1"/>
  <c r="S13" i="6929" s="1"/>
  <c r="S14" i="6929" s="1"/>
  <c r="S15" i="6929" s="1"/>
  <c r="S16" i="6929" s="1"/>
  <c r="S17" i="6929" s="1"/>
  <c r="S18" i="6929" s="1"/>
  <c r="S19" i="6929" s="1"/>
  <c r="S20" i="6929" s="1"/>
  <c r="S21" i="6929" s="1"/>
  <c r="S22" i="6929" s="1"/>
  <c r="S23" i="6929" s="1"/>
  <c r="N11" i="6929"/>
  <c r="N12" i="6929"/>
  <c r="N7" i="6929"/>
  <c r="N9" i="6929"/>
  <c r="N13" i="6929"/>
  <c r="N23" i="6929"/>
  <c r="N25" i="6929"/>
  <c r="N18" i="6929"/>
  <c r="N20" i="6929"/>
  <c r="N24" i="6929"/>
  <c r="AU8" i="6927"/>
  <c r="AU7" i="6927"/>
  <c r="AU16" i="6927"/>
  <c r="AU29" i="6927"/>
  <c r="N16" i="6929"/>
  <c r="N5" i="6929"/>
  <c r="N8" i="6929"/>
  <c r="N10" i="6929"/>
  <c r="N19" i="6929"/>
  <c r="N21" i="6929"/>
  <c r="N4" i="6929"/>
  <c r="N6" i="6929"/>
  <c r="N17" i="6929"/>
  <c r="N22" i="6929"/>
  <c r="T4" i="6930"/>
  <c r="T5" i="6930" s="1"/>
  <c r="T6" i="6930" s="1"/>
  <c r="T7" i="6930" s="1"/>
  <c r="N7" i="6930"/>
  <c r="N5" i="6930"/>
  <c r="N4" i="6930"/>
  <c r="N3" i="6930"/>
  <c r="N6" i="6930"/>
  <c r="N2" i="6930"/>
  <c r="N2" i="6929"/>
  <c r="AU5" i="6928"/>
  <c r="AU9" i="6928"/>
  <c r="AU4" i="6928"/>
  <c r="AU6" i="6928"/>
  <c r="AU8" i="6928"/>
  <c r="AU5" i="6927"/>
  <c r="AU20" i="6927"/>
  <c r="AU37" i="6927"/>
  <c r="AU48" i="6927"/>
  <c r="AU12" i="6927"/>
  <c r="AU15" i="6927"/>
  <c r="AU19" i="6927"/>
  <c r="AU31" i="6927"/>
  <c r="AU47" i="6927"/>
  <c r="AU11" i="6927"/>
  <c r="AU30" i="6927"/>
  <c r="AU34" i="6927"/>
  <c r="AU28" i="6927"/>
  <c r="AU43" i="6927"/>
  <c r="AU6" i="6927"/>
  <c r="AU24" i="6927"/>
  <c r="AU27" i="6927"/>
  <c r="AU42" i="6927"/>
  <c r="AU23" i="6927"/>
  <c r="AU38" i="6927"/>
  <c r="AU41" i="6927"/>
  <c r="AU51" i="6927"/>
  <c r="AU9" i="6927"/>
  <c r="AU10" i="6927"/>
  <c r="AU32" i="6927"/>
  <c r="AU33" i="6927"/>
  <c r="AU46" i="6927"/>
  <c r="AU25" i="6927"/>
  <c r="AU26" i="6927"/>
  <c r="AU39" i="6927"/>
  <c r="AU40" i="6927"/>
  <c r="AU52" i="6927"/>
  <c r="AU53" i="6927"/>
  <c r="AU17" i="6927"/>
  <c r="AU18" i="6927"/>
  <c r="AU13" i="6927"/>
  <c r="AU14" i="6927"/>
  <c r="AU21" i="6927"/>
  <c r="AU22" i="6927"/>
  <c r="AU35" i="6927"/>
  <c r="AU36" i="6927"/>
  <c r="AU49" i="6927"/>
  <c r="AU50" i="6927"/>
  <c r="AZ5" i="6927"/>
  <c r="AZ6" i="6927" s="1"/>
  <c r="AZ7" i="6927" s="1"/>
  <c r="AZ8" i="6927" s="1"/>
  <c r="AZ9" i="6927" s="1"/>
  <c r="AZ10" i="6927" s="1"/>
  <c r="AZ11" i="6927" s="1"/>
  <c r="AZ12" i="6927" s="1"/>
  <c r="AZ13" i="6927" s="1"/>
  <c r="AZ14" i="6927" s="1"/>
  <c r="AZ15" i="6927" s="1"/>
  <c r="AZ16" i="6927" s="1"/>
  <c r="AZ17" i="6927" s="1"/>
  <c r="AZ18" i="6927" s="1"/>
  <c r="AZ19" i="6927" s="1"/>
  <c r="AZ20" i="6927" s="1"/>
  <c r="AZ21" i="6927" s="1"/>
  <c r="AZ22" i="6927" s="1"/>
  <c r="AZ23" i="6927" s="1"/>
  <c r="AZ24" i="6927" s="1"/>
  <c r="AZ25" i="6927" s="1"/>
  <c r="AZ26" i="6927" s="1"/>
  <c r="AZ27" i="6927" s="1"/>
  <c r="AZ28" i="6927" s="1"/>
  <c r="AZ29" i="6927" s="1"/>
  <c r="AZ30" i="6927" s="1"/>
  <c r="AZ31" i="6927" s="1"/>
  <c r="AZ32" i="6927" s="1"/>
  <c r="AZ33" i="6927" s="1"/>
  <c r="AZ34" i="6927" s="1"/>
  <c r="AZ35" i="6927" s="1"/>
  <c r="AZ36" i="6927" s="1"/>
  <c r="AZ37" i="6927" s="1"/>
  <c r="AZ38" i="6927" s="1"/>
  <c r="AZ39" i="6927" s="1"/>
  <c r="AZ40" i="6927" s="1"/>
  <c r="AZ41" i="6927" s="1"/>
  <c r="AZ42" i="6927" s="1"/>
  <c r="AZ43" i="6927" s="1"/>
  <c r="AZ44" i="6927" s="1"/>
  <c r="AZ45" i="6927" s="1"/>
  <c r="AZ46" i="6927" s="1"/>
  <c r="AZ47" i="6927" s="1"/>
  <c r="AZ48" i="6927" s="1"/>
  <c r="AZ49" i="6927" s="1"/>
  <c r="AZ50" i="6927" s="1"/>
  <c r="AZ51" i="6927" s="1"/>
  <c r="AZ52" i="6927" s="1"/>
  <c r="AU4" i="6927"/>
  <c r="B20" i="6911"/>
  <c r="B19" i="6911"/>
  <c r="B18" i="6911"/>
  <c r="B3" i="6911"/>
  <c r="T3" i="6924"/>
  <c r="R3" i="6924" s="1"/>
  <c r="S3" i="6924"/>
  <c r="Q4" i="6924"/>
  <c r="T10" i="6924"/>
  <c r="S10" i="6924"/>
  <c r="T9" i="6924"/>
  <c r="S9" i="6924"/>
  <c r="T8" i="6924"/>
  <c r="S8" i="6924"/>
  <c r="T7" i="6924"/>
  <c r="S7" i="6924"/>
  <c r="T6" i="6924"/>
  <c r="S6" i="6924"/>
  <c r="T5" i="6924"/>
  <c r="S5" i="6924"/>
  <c r="T4" i="6924"/>
  <c r="S4" i="6924"/>
  <c r="S10" i="6926"/>
  <c r="T10" i="6926"/>
  <c r="S11" i="6926"/>
  <c r="T11" i="6926"/>
  <c r="S12" i="6926"/>
  <c r="T12" i="6926"/>
  <c r="S13" i="6926"/>
  <c r="T13" i="6926"/>
  <c r="S14" i="6926"/>
  <c r="T14" i="6926"/>
  <c r="S15" i="6926"/>
  <c r="T15" i="6926"/>
  <c r="S16" i="6926"/>
  <c r="T16" i="6926"/>
  <c r="S17" i="6926"/>
  <c r="T17" i="6926"/>
  <c r="S18" i="6926"/>
  <c r="T18" i="6926"/>
  <c r="S19" i="6926"/>
  <c r="T19" i="6926"/>
  <c r="S20" i="6926"/>
  <c r="T20" i="6926"/>
  <c r="S21" i="6926"/>
  <c r="T21" i="6926"/>
  <c r="S22" i="6926"/>
  <c r="T22" i="6926"/>
  <c r="S23" i="6926"/>
  <c r="T23" i="6926"/>
  <c r="S24" i="6926"/>
  <c r="T24" i="6926"/>
  <c r="S25" i="6926"/>
  <c r="T25" i="6926"/>
  <c r="P25" i="6926"/>
  <c r="O25" i="6926"/>
  <c r="N25" i="6926"/>
  <c r="M25" i="6926"/>
  <c r="L25" i="6926" s="1"/>
  <c r="P24" i="6926"/>
  <c r="O24" i="6926"/>
  <c r="N24" i="6926"/>
  <c r="M24" i="6926"/>
  <c r="L24" i="6926" s="1"/>
  <c r="P23" i="6926"/>
  <c r="O23" i="6926"/>
  <c r="N23" i="6926"/>
  <c r="M23" i="6926"/>
  <c r="L23" i="6926" s="1"/>
  <c r="P22" i="6926"/>
  <c r="O22" i="6926"/>
  <c r="N22" i="6926"/>
  <c r="M22" i="6926"/>
  <c r="L22" i="6926" s="1"/>
  <c r="P21" i="6926"/>
  <c r="O21" i="6926"/>
  <c r="N21" i="6926"/>
  <c r="M21" i="6926"/>
  <c r="L21" i="6926" s="1"/>
  <c r="P20" i="6926"/>
  <c r="O20" i="6926"/>
  <c r="N20" i="6926"/>
  <c r="M20" i="6926"/>
  <c r="L20" i="6926" s="1"/>
  <c r="P19" i="6926"/>
  <c r="O19" i="6926"/>
  <c r="N19" i="6926"/>
  <c r="M19" i="6926"/>
  <c r="L19" i="6926" s="1"/>
  <c r="P18" i="6926"/>
  <c r="O18" i="6926"/>
  <c r="N18" i="6926"/>
  <c r="M18" i="6926"/>
  <c r="L18" i="6926" s="1"/>
  <c r="P17" i="6926"/>
  <c r="O17" i="6926"/>
  <c r="N17" i="6926"/>
  <c r="M17" i="6926"/>
  <c r="L17" i="6926" s="1"/>
  <c r="P16" i="6926"/>
  <c r="O16" i="6926"/>
  <c r="N16" i="6926"/>
  <c r="M16" i="6926"/>
  <c r="L16" i="6926" s="1"/>
  <c r="P15" i="6926"/>
  <c r="O15" i="6926"/>
  <c r="N15" i="6926"/>
  <c r="M15" i="6926"/>
  <c r="L15" i="6926" s="1"/>
  <c r="P14" i="6926"/>
  <c r="O14" i="6926"/>
  <c r="N14" i="6926"/>
  <c r="M14" i="6926"/>
  <c r="L14" i="6926" s="1"/>
  <c r="P13" i="6926"/>
  <c r="O13" i="6926"/>
  <c r="N13" i="6926"/>
  <c r="M13" i="6926"/>
  <c r="L13" i="6926" s="1"/>
  <c r="P12" i="6926"/>
  <c r="O12" i="6926"/>
  <c r="N12" i="6926"/>
  <c r="M12" i="6926"/>
  <c r="L12" i="6926" s="1"/>
  <c r="P11" i="6926"/>
  <c r="O11" i="6926"/>
  <c r="N11" i="6926"/>
  <c r="M11" i="6926"/>
  <c r="L11" i="6926" s="1"/>
  <c r="P10" i="6926"/>
  <c r="O10" i="6926"/>
  <c r="N10" i="6926"/>
  <c r="M10" i="6926"/>
  <c r="L10" i="6926" s="1"/>
  <c r="T9" i="6926"/>
  <c r="S9" i="6926"/>
  <c r="P9" i="6926"/>
  <c r="O9" i="6926"/>
  <c r="N9" i="6926"/>
  <c r="M9" i="6926"/>
  <c r="L9" i="6926" s="1"/>
  <c r="T8" i="6926"/>
  <c r="S8" i="6926"/>
  <c r="P8" i="6926"/>
  <c r="O8" i="6926"/>
  <c r="N8" i="6926"/>
  <c r="M8" i="6926"/>
  <c r="L8" i="6926" s="1"/>
  <c r="T7" i="6926"/>
  <c r="S7" i="6926"/>
  <c r="P7" i="6926"/>
  <c r="O7" i="6926"/>
  <c r="N7" i="6926"/>
  <c r="M7" i="6926"/>
  <c r="L7" i="6926" s="1"/>
  <c r="T6" i="6926"/>
  <c r="S6" i="6926"/>
  <c r="P6" i="6926"/>
  <c r="O6" i="6926"/>
  <c r="N6" i="6926"/>
  <c r="M6" i="6926"/>
  <c r="L6" i="6926" s="1"/>
  <c r="T5" i="6926"/>
  <c r="S5" i="6926"/>
  <c r="P5" i="6926"/>
  <c r="O5" i="6926"/>
  <c r="N5" i="6926"/>
  <c r="M5" i="6926"/>
  <c r="L5" i="6926" s="1"/>
  <c r="T4" i="6926"/>
  <c r="S4" i="6926"/>
  <c r="P4" i="6926"/>
  <c r="O4" i="6926"/>
  <c r="N4" i="6926"/>
  <c r="M4" i="6926"/>
  <c r="L4" i="6926" s="1"/>
  <c r="T3" i="6926"/>
  <c r="S3" i="6926"/>
  <c r="P3" i="6926"/>
  <c r="O3" i="6926"/>
  <c r="N3" i="6926"/>
  <c r="M3" i="6926"/>
  <c r="L3" i="6926" s="1"/>
  <c r="P2" i="6926"/>
  <c r="O2" i="6926"/>
  <c r="N2" i="6926"/>
  <c r="M2" i="6926"/>
  <c r="L2" i="6926" s="1"/>
  <c r="BU11" i="6937" l="1"/>
  <c r="Q10" i="6926"/>
  <c r="Q11" i="6926" s="1"/>
  <c r="Q12" i="6926" s="1"/>
  <c r="Q13" i="6926" s="1"/>
  <c r="Q14" i="6926" s="1"/>
  <c r="Q15" i="6926" s="1"/>
  <c r="Q16" i="6926" s="1"/>
  <c r="Q17" i="6926" s="1"/>
  <c r="Q18" i="6926" s="1"/>
  <c r="Q19" i="6926" s="1"/>
  <c r="Q20" i="6926" s="1"/>
  <c r="Q21" i="6926" s="1"/>
  <c r="Q22" i="6926" s="1"/>
  <c r="Q23" i="6926" s="1"/>
  <c r="Q24" i="6926" s="1"/>
  <c r="Q25" i="6926" s="1"/>
  <c r="Q5" i="6924"/>
  <c r="Q6" i="6924" s="1"/>
  <c r="Q7" i="6924" s="1"/>
  <c r="Q8" i="6924" s="1"/>
  <c r="Q9" i="6924" s="1"/>
  <c r="Q10" i="6924" s="1"/>
  <c r="R4" i="6924"/>
  <c r="R5" i="6924" s="1"/>
  <c r="R6" i="6924" s="1"/>
  <c r="R7" i="6924" s="1"/>
  <c r="R8" i="6924" s="1"/>
  <c r="R9" i="6924" s="1"/>
  <c r="R10" i="6924" s="1"/>
  <c r="Q3" i="6926"/>
  <c r="Q4" i="6926" s="1"/>
  <c r="Q5" i="6926" s="1"/>
  <c r="Q6" i="6926" s="1"/>
  <c r="Q7" i="6926" s="1"/>
  <c r="Q8" i="6926" s="1"/>
  <c r="Q9" i="6926" s="1"/>
  <c r="P10" i="6924"/>
  <c r="O10" i="6924"/>
  <c r="N10" i="6924"/>
  <c r="M10" i="6924"/>
  <c r="P9" i="6924"/>
  <c r="O9" i="6924"/>
  <c r="N9" i="6924"/>
  <c r="M9" i="6924"/>
  <c r="P8" i="6924"/>
  <c r="O8" i="6924"/>
  <c r="N8" i="6924"/>
  <c r="M8" i="6924"/>
  <c r="P7" i="6924"/>
  <c r="O7" i="6924"/>
  <c r="N7" i="6924"/>
  <c r="M7" i="6924"/>
  <c r="P6" i="6924"/>
  <c r="O6" i="6924"/>
  <c r="N6" i="6924"/>
  <c r="M6" i="6924"/>
  <c r="P5" i="6924"/>
  <c r="O5" i="6924"/>
  <c r="N5" i="6924"/>
  <c r="M5" i="6924"/>
  <c r="P4" i="6924"/>
  <c r="O4" i="6924"/>
  <c r="N4" i="6924"/>
  <c r="M4" i="6924"/>
  <c r="P3" i="6924"/>
  <c r="O3" i="6924"/>
  <c r="N3" i="6924"/>
  <c r="M3" i="6924"/>
  <c r="P2" i="6924"/>
  <c r="O2" i="6924"/>
  <c r="N2" i="6924"/>
  <c r="M2" i="6924"/>
  <c r="DU5" i="6923"/>
  <c r="DR5" i="6923"/>
  <c r="DK5" i="6923"/>
  <c r="DK4" i="6923"/>
  <c r="H734" i="6916"/>
  <c r="BU12" i="6937" l="1"/>
  <c r="L3" i="6924"/>
  <c r="L7" i="6924"/>
  <c r="L9" i="6924"/>
  <c r="L6" i="6924"/>
  <c r="L8" i="6924"/>
  <c r="L4" i="6924"/>
  <c r="L5" i="6924"/>
  <c r="L10" i="6924"/>
  <c r="L2" i="6924"/>
  <c r="DU26" i="6922"/>
  <c r="DR26" i="6922"/>
  <c r="DO26" i="6922"/>
  <c r="DN26" i="6922"/>
  <c r="DM26" i="6922"/>
  <c r="DL26" i="6922"/>
  <c r="DU25" i="6922"/>
  <c r="DR25" i="6922"/>
  <c r="DO25" i="6922"/>
  <c r="DN25" i="6922"/>
  <c r="DM25" i="6922"/>
  <c r="DL25" i="6922"/>
  <c r="DU24" i="6922"/>
  <c r="DR24" i="6922"/>
  <c r="DO24" i="6922"/>
  <c r="DN24" i="6922"/>
  <c r="DM24" i="6922"/>
  <c r="DL24" i="6922"/>
  <c r="DU23" i="6922"/>
  <c r="DR23" i="6922"/>
  <c r="DO23" i="6922"/>
  <c r="DN23" i="6922"/>
  <c r="DM23" i="6922"/>
  <c r="DL23" i="6922"/>
  <c r="DU22" i="6922"/>
  <c r="DR22" i="6922"/>
  <c r="DO22" i="6922"/>
  <c r="DN22" i="6922"/>
  <c r="DM22" i="6922"/>
  <c r="DL22" i="6922"/>
  <c r="DU21" i="6922"/>
  <c r="DR21" i="6922"/>
  <c r="DO21" i="6922"/>
  <c r="DN21" i="6922"/>
  <c r="DM21" i="6922"/>
  <c r="DL21" i="6922"/>
  <c r="DU20" i="6922"/>
  <c r="DR20" i="6922"/>
  <c r="DO20" i="6922"/>
  <c r="DN20" i="6922"/>
  <c r="DM20" i="6922"/>
  <c r="DL20" i="6922"/>
  <c r="DU19" i="6922"/>
  <c r="DR19" i="6922"/>
  <c r="DO19" i="6922"/>
  <c r="DN19" i="6922"/>
  <c r="DM19" i="6922"/>
  <c r="DL19" i="6922"/>
  <c r="DK19" i="6922" s="1"/>
  <c r="DU18" i="6922"/>
  <c r="DR18" i="6922"/>
  <c r="DO18" i="6922"/>
  <c r="DN18" i="6922"/>
  <c r="DM18" i="6922"/>
  <c r="DL18" i="6922"/>
  <c r="DU17" i="6922"/>
  <c r="DR17" i="6922"/>
  <c r="DO17" i="6922"/>
  <c r="DN17" i="6922"/>
  <c r="DM17" i="6922"/>
  <c r="DL17" i="6922"/>
  <c r="DU16" i="6922"/>
  <c r="DR16" i="6922"/>
  <c r="DO16" i="6922"/>
  <c r="DN16" i="6922"/>
  <c r="DM16" i="6922"/>
  <c r="DL16" i="6922"/>
  <c r="DU15" i="6922"/>
  <c r="DR15" i="6922"/>
  <c r="DO15" i="6922"/>
  <c r="DN15" i="6922"/>
  <c r="DM15" i="6922"/>
  <c r="DL15" i="6922"/>
  <c r="DU14" i="6922"/>
  <c r="DR14" i="6922"/>
  <c r="DO14" i="6922"/>
  <c r="DN14" i="6922"/>
  <c r="DM14" i="6922"/>
  <c r="DL14" i="6922"/>
  <c r="DU13" i="6922"/>
  <c r="DR13" i="6922"/>
  <c r="DO13" i="6922"/>
  <c r="DN13" i="6922"/>
  <c r="DM13" i="6922"/>
  <c r="DL13" i="6922"/>
  <c r="DU12" i="6922"/>
  <c r="DR12" i="6922"/>
  <c r="DO12" i="6922"/>
  <c r="DN12" i="6922"/>
  <c r="DM12" i="6922"/>
  <c r="DL12" i="6922"/>
  <c r="DU11" i="6922"/>
  <c r="DR11" i="6922"/>
  <c r="DO11" i="6922"/>
  <c r="DN11" i="6922"/>
  <c r="DM11" i="6922"/>
  <c r="DL11" i="6922"/>
  <c r="DU10" i="6922"/>
  <c r="DR10" i="6922"/>
  <c r="DO10" i="6922"/>
  <c r="DN10" i="6922"/>
  <c r="DM10" i="6922"/>
  <c r="DL10" i="6922"/>
  <c r="DU9" i="6922"/>
  <c r="DR9" i="6922"/>
  <c r="DO9" i="6922"/>
  <c r="DN9" i="6922"/>
  <c r="DM9" i="6922"/>
  <c r="DL9" i="6922"/>
  <c r="DU8" i="6922"/>
  <c r="DR8" i="6922"/>
  <c r="DO8" i="6922"/>
  <c r="DN8" i="6922"/>
  <c r="DM8" i="6922"/>
  <c r="DL8" i="6922"/>
  <c r="DU7" i="6922"/>
  <c r="DR7" i="6922"/>
  <c r="DO7" i="6922"/>
  <c r="DN7" i="6922"/>
  <c r="DM7" i="6922"/>
  <c r="DL7" i="6922"/>
  <c r="DU6" i="6922"/>
  <c r="DR6" i="6922"/>
  <c r="DO6" i="6922"/>
  <c r="DN6" i="6922"/>
  <c r="DM6" i="6922"/>
  <c r="DL6" i="6922"/>
  <c r="DO5" i="6922"/>
  <c r="DN5" i="6922"/>
  <c r="DM5" i="6922"/>
  <c r="DL5" i="6922"/>
  <c r="DR5" i="6922"/>
  <c r="DO4" i="6922"/>
  <c r="DN4" i="6922"/>
  <c r="DL4" i="6922"/>
  <c r="DM4" i="6922"/>
  <c r="DU5" i="6922"/>
  <c r="U3" i="6921"/>
  <c r="Y3" i="6921"/>
  <c r="X3" i="6921"/>
  <c r="W3" i="6921"/>
  <c r="V3" i="6921"/>
  <c r="X13" i="6921"/>
  <c r="W13" i="6921"/>
  <c r="Y13" i="6921" s="1"/>
  <c r="V13" i="6921"/>
  <c r="Y12" i="6921"/>
  <c r="X12" i="6921"/>
  <c r="W12" i="6921"/>
  <c r="V12" i="6921"/>
  <c r="X11" i="6921"/>
  <c r="W11" i="6921"/>
  <c r="Y11" i="6921" s="1"/>
  <c r="V11" i="6921"/>
  <c r="X10" i="6921"/>
  <c r="W10" i="6921"/>
  <c r="Y10" i="6921" s="1"/>
  <c r="V10" i="6921"/>
  <c r="X9" i="6921"/>
  <c r="W9" i="6921"/>
  <c r="Y9" i="6921" s="1"/>
  <c r="V9" i="6921"/>
  <c r="X8" i="6921"/>
  <c r="W8" i="6921"/>
  <c r="Y8" i="6921" s="1"/>
  <c r="V8" i="6921"/>
  <c r="X7" i="6921"/>
  <c r="W7" i="6921"/>
  <c r="Y7" i="6921" s="1"/>
  <c r="V7" i="6921"/>
  <c r="X6" i="6921"/>
  <c r="W6" i="6921"/>
  <c r="Y6" i="6921" s="1"/>
  <c r="V6" i="6921"/>
  <c r="X5" i="6921"/>
  <c r="W5" i="6921"/>
  <c r="Y5" i="6921" s="1"/>
  <c r="V5" i="6921"/>
  <c r="X4" i="6921"/>
  <c r="W4" i="6921"/>
  <c r="Y4" i="6921" s="1"/>
  <c r="V4" i="6921"/>
  <c r="V11" i="6925"/>
  <c r="W11" i="6925"/>
  <c r="X11" i="6925"/>
  <c r="Y11" i="6925"/>
  <c r="V12" i="6925"/>
  <c r="W12" i="6925"/>
  <c r="Y12" i="6925" s="1"/>
  <c r="X12" i="6925"/>
  <c r="V13" i="6925"/>
  <c r="W13" i="6925"/>
  <c r="X13" i="6925"/>
  <c r="Y13" i="6925"/>
  <c r="V14" i="6925"/>
  <c r="W14" i="6925"/>
  <c r="Y14" i="6925" s="1"/>
  <c r="X14" i="6925"/>
  <c r="V15" i="6925"/>
  <c r="W15" i="6925"/>
  <c r="Y15" i="6925" s="1"/>
  <c r="X15" i="6925"/>
  <c r="V16" i="6925"/>
  <c r="W16" i="6925"/>
  <c r="Y16" i="6925" s="1"/>
  <c r="X16" i="6925"/>
  <c r="V17" i="6925"/>
  <c r="W17" i="6925"/>
  <c r="Y17" i="6925" s="1"/>
  <c r="X17" i="6925"/>
  <c r="V18" i="6925"/>
  <c r="W18" i="6925"/>
  <c r="Y18" i="6925" s="1"/>
  <c r="X18" i="6925"/>
  <c r="V19" i="6925"/>
  <c r="W19" i="6925"/>
  <c r="X19" i="6925"/>
  <c r="Y19" i="6925"/>
  <c r="V20" i="6925"/>
  <c r="W20" i="6925"/>
  <c r="Y20" i="6925" s="1"/>
  <c r="X20" i="6925"/>
  <c r="V21" i="6925"/>
  <c r="W21" i="6925"/>
  <c r="X21" i="6925"/>
  <c r="Y21" i="6925"/>
  <c r="V22" i="6925"/>
  <c r="W22" i="6925"/>
  <c r="Y22" i="6925" s="1"/>
  <c r="X22" i="6925"/>
  <c r="V23" i="6925"/>
  <c r="W23" i="6925"/>
  <c r="Y23" i="6925" s="1"/>
  <c r="X23" i="6925"/>
  <c r="V24" i="6925"/>
  <c r="W24" i="6925"/>
  <c r="Y24" i="6925" s="1"/>
  <c r="X24" i="6925"/>
  <c r="V25" i="6925"/>
  <c r="W25" i="6925"/>
  <c r="Y25" i="6925" s="1"/>
  <c r="X25" i="6925"/>
  <c r="V26" i="6925"/>
  <c r="W26" i="6925"/>
  <c r="Y26" i="6925" s="1"/>
  <c r="X26" i="6925"/>
  <c r="V27" i="6925"/>
  <c r="W27" i="6925"/>
  <c r="X27" i="6925"/>
  <c r="Y27" i="6925"/>
  <c r="V28" i="6925"/>
  <c r="W28" i="6925"/>
  <c r="Y28" i="6925" s="1"/>
  <c r="X28" i="6925"/>
  <c r="V29" i="6925"/>
  <c r="W29" i="6925"/>
  <c r="X29" i="6925"/>
  <c r="Y29" i="6925"/>
  <c r="V30" i="6925"/>
  <c r="W30" i="6925"/>
  <c r="Y30" i="6925" s="1"/>
  <c r="X30" i="6925"/>
  <c r="V31" i="6925"/>
  <c r="W31" i="6925"/>
  <c r="Y31" i="6925" s="1"/>
  <c r="X31" i="6925"/>
  <c r="V32" i="6925"/>
  <c r="W32" i="6925"/>
  <c r="Y32" i="6925" s="1"/>
  <c r="X32" i="6925"/>
  <c r="V33" i="6925"/>
  <c r="W33" i="6925"/>
  <c r="Y33" i="6925" s="1"/>
  <c r="X33" i="6925"/>
  <c r="V34" i="6925"/>
  <c r="W34" i="6925"/>
  <c r="Y34" i="6925" s="1"/>
  <c r="X34" i="6925"/>
  <c r="V35" i="6925"/>
  <c r="W35" i="6925"/>
  <c r="X35" i="6925"/>
  <c r="Y35" i="6925"/>
  <c r="V36" i="6925"/>
  <c r="W36" i="6925"/>
  <c r="Y36" i="6925" s="1"/>
  <c r="X36" i="6925"/>
  <c r="V37" i="6925"/>
  <c r="W37" i="6925"/>
  <c r="X37" i="6925"/>
  <c r="Y37" i="6925"/>
  <c r="V38" i="6925"/>
  <c r="W38" i="6925"/>
  <c r="Y38" i="6925" s="1"/>
  <c r="X38" i="6925"/>
  <c r="V39" i="6925"/>
  <c r="W39" i="6925"/>
  <c r="Y39" i="6925" s="1"/>
  <c r="X39" i="6925"/>
  <c r="V40" i="6925"/>
  <c r="W40" i="6925"/>
  <c r="Y40" i="6925" s="1"/>
  <c r="X40" i="6925"/>
  <c r="V41" i="6925"/>
  <c r="W41" i="6925"/>
  <c r="Y41" i="6925" s="1"/>
  <c r="X41" i="6925"/>
  <c r="V42" i="6925"/>
  <c r="W42" i="6925"/>
  <c r="Y42" i="6925" s="1"/>
  <c r="X42" i="6925"/>
  <c r="V43" i="6925"/>
  <c r="W43" i="6925"/>
  <c r="X43" i="6925"/>
  <c r="Y43" i="6925"/>
  <c r="S43" i="6925"/>
  <c r="R43" i="6925"/>
  <c r="Q43" i="6925"/>
  <c r="P43" i="6925"/>
  <c r="S42" i="6925"/>
  <c r="R42" i="6925"/>
  <c r="Q42" i="6925"/>
  <c r="P42" i="6925"/>
  <c r="S41" i="6925"/>
  <c r="R41" i="6925"/>
  <c r="Q41" i="6925"/>
  <c r="P41" i="6925"/>
  <c r="S40" i="6925"/>
  <c r="R40" i="6925"/>
  <c r="Q40" i="6925"/>
  <c r="P40" i="6925"/>
  <c r="S39" i="6925"/>
  <c r="R39" i="6925"/>
  <c r="Q39" i="6925"/>
  <c r="P39" i="6925"/>
  <c r="S38" i="6925"/>
  <c r="R38" i="6925"/>
  <c r="Q38" i="6925"/>
  <c r="P38" i="6925"/>
  <c r="S37" i="6925"/>
  <c r="R37" i="6925"/>
  <c r="Q37" i="6925"/>
  <c r="P37" i="6925"/>
  <c r="S36" i="6925"/>
  <c r="R36" i="6925"/>
  <c r="Q36" i="6925"/>
  <c r="P36" i="6925"/>
  <c r="S35" i="6925"/>
  <c r="R35" i="6925"/>
  <c r="Q35" i="6925"/>
  <c r="P35" i="6925"/>
  <c r="S34" i="6925"/>
  <c r="R34" i="6925"/>
  <c r="Q34" i="6925"/>
  <c r="P34" i="6925"/>
  <c r="S33" i="6925"/>
  <c r="R33" i="6925"/>
  <c r="Q33" i="6925"/>
  <c r="P33" i="6925"/>
  <c r="S32" i="6925"/>
  <c r="R32" i="6925"/>
  <c r="Q32" i="6925"/>
  <c r="P32" i="6925"/>
  <c r="S31" i="6925"/>
  <c r="R31" i="6925"/>
  <c r="Q31" i="6925"/>
  <c r="P31" i="6925"/>
  <c r="S30" i="6925"/>
  <c r="R30" i="6925"/>
  <c r="Q30" i="6925"/>
  <c r="P30" i="6925"/>
  <c r="S29" i="6925"/>
  <c r="R29" i="6925"/>
  <c r="Q29" i="6925"/>
  <c r="O29" i="6925" s="1"/>
  <c r="P29" i="6925"/>
  <c r="S28" i="6925"/>
  <c r="R28" i="6925"/>
  <c r="Q28" i="6925"/>
  <c r="P28" i="6925"/>
  <c r="S27" i="6925"/>
  <c r="R27" i="6925"/>
  <c r="Q27" i="6925"/>
  <c r="P27" i="6925"/>
  <c r="S26" i="6925"/>
  <c r="R26" i="6925"/>
  <c r="Q26" i="6925"/>
  <c r="P26" i="6925"/>
  <c r="S25" i="6925"/>
  <c r="R25" i="6925"/>
  <c r="Q25" i="6925"/>
  <c r="P25" i="6925"/>
  <c r="S24" i="6925"/>
  <c r="R24" i="6925"/>
  <c r="Q24" i="6925"/>
  <c r="P24" i="6925"/>
  <c r="S23" i="6925"/>
  <c r="R23" i="6925"/>
  <c r="Q23" i="6925"/>
  <c r="P23" i="6925"/>
  <c r="S22" i="6925"/>
  <c r="R22" i="6925"/>
  <c r="Q22" i="6925"/>
  <c r="P22" i="6925"/>
  <c r="S21" i="6925"/>
  <c r="R21" i="6925"/>
  <c r="Q21" i="6925"/>
  <c r="P21" i="6925"/>
  <c r="S20" i="6925"/>
  <c r="R20" i="6925"/>
  <c r="Q20" i="6925"/>
  <c r="P20" i="6925"/>
  <c r="S19" i="6925"/>
  <c r="R19" i="6925"/>
  <c r="Q19" i="6925"/>
  <c r="P19" i="6925"/>
  <c r="S18" i="6925"/>
  <c r="R18" i="6925"/>
  <c r="Q18" i="6925"/>
  <c r="P18" i="6925"/>
  <c r="S17" i="6925"/>
  <c r="R17" i="6925"/>
  <c r="Q17" i="6925"/>
  <c r="P17" i="6925"/>
  <c r="S16" i="6925"/>
  <c r="R16" i="6925"/>
  <c r="Q16" i="6925"/>
  <c r="P16" i="6925"/>
  <c r="S15" i="6925"/>
  <c r="R15" i="6925"/>
  <c r="Q15" i="6925"/>
  <c r="P15" i="6925"/>
  <c r="S14" i="6925"/>
  <c r="R14" i="6925"/>
  <c r="Q14" i="6925"/>
  <c r="P14" i="6925"/>
  <c r="S13" i="6925"/>
  <c r="R13" i="6925"/>
  <c r="Q13" i="6925"/>
  <c r="P13" i="6925"/>
  <c r="S12" i="6925"/>
  <c r="R12" i="6925"/>
  <c r="Q12" i="6925"/>
  <c r="O12" i="6925" s="1"/>
  <c r="P12" i="6925"/>
  <c r="S11" i="6925"/>
  <c r="R11" i="6925"/>
  <c r="Q11" i="6925"/>
  <c r="O11" i="6925" s="1"/>
  <c r="P11" i="6925"/>
  <c r="X10" i="6925"/>
  <c r="W10" i="6925"/>
  <c r="Y10" i="6925" s="1"/>
  <c r="V10" i="6925"/>
  <c r="S10" i="6925"/>
  <c r="R10" i="6925"/>
  <c r="Q10" i="6925"/>
  <c r="P10" i="6925"/>
  <c r="X9" i="6925"/>
  <c r="W9" i="6925"/>
  <c r="Y9" i="6925" s="1"/>
  <c r="V9" i="6925"/>
  <c r="S9" i="6925"/>
  <c r="R9" i="6925"/>
  <c r="Q9" i="6925"/>
  <c r="P9" i="6925"/>
  <c r="X8" i="6925"/>
  <c r="W8" i="6925"/>
  <c r="Y8" i="6925" s="1"/>
  <c r="V8" i="6925"/>
  <c r="S8" i="6925"/>
  <c r="R8" i="6925"/>
  <c r="Q8" i="6925"/>
  <c r="P8" i="6925"/>
  <c r="X7" i="6925"/>
  <c r="W7" i="6925"/>
  <c r="Y7" i="6925" s="1"/>
  <c r="V7" i="6925"/>
  <c r="S7" i="6925"/>
  <c r="R7" i="6925"/>
  <c r="Q7" i="6925"/>
  <c r="P7" i="6925"/>
  <c r="X6" i="6925"/>
  <c r="W6" i="6925"/>
  <c r="Y6" i="6925" s="1"/>
  <c r="V6" i="6925"/>
  <c r="S6" i="6925"/>
  <c r="R6" i="6925"/>
  <c r="Q6" i="6925"/>
  <c r="P6" i="6925"/>
  <c r="X5" i="6925"/>
  <c r="W5" i="6925"/>
  <c r="Y5" i="6925" s="1"/>
  <c r="V5" i="6925"/>
  <c r="S5" i="6925"/>
  <c r="R5" i="6925"/>
  <c r="Q5" i="6925"/>
  <c r="P5" i="6925"/>
  <c r="X4" i="6925"/>
  <c r="W4" i="6925"/>
  <c r="Y4" i="6925" s="1"/>
  <c r="V4" i="6925"/>
  <c r="S4" i="6925"/>
  <c r="R4" i="6925"/>
  <c r="Q4" i="6925"/>
  <c r="P4" i="6925"/>
  <c r="O4" i="6925" s="1"/>
  <c r="X3" i="6925"/>
  <c r="W3" i="6925"/>
  <c r="Y3" i="6925" s="1"/>
  <c r="V3" i="6925"/>
  <c r="S3" i="6925"/>
  <c r="R3" i="6925"/>
  <c r="Q3" i="6925"/>
  <c r="P3" i="6925"/>
  <c r="S2" i="6925"/>
  <c r="R2" i="6925"/>
  <c r="Q2" i="6925"/>
  <c r="P2" i="6925"/>
  <c r="O2" i="6925" s="1"/>
  <c r="S13" i="6921"/>
  <c r="R13" i="6921"/>
  <c r="Q13" i="6921"/>
  <c r="P13" i="6921"/>
  <c r="S12" i="6921"/>
  <c r="R12" i="6921"/>
  <c r="Q12" i="6921"/>
  <c r="P12" i="6921"/>
  <c r="S11" i="6921"/>
  <c r="R11" i="6921"/>
  <c r="Q11" i="6921"/>
  <c r="P11" i="6921"/>
  <c r="S10" i="6921"/>
  <c r="R10" i="6921"/>
  <c r="Q10" i="6921"/>
  <c r="P10" i="6921"/>
  <c r="S9" i="6921"/>
  <c r="R9" i="6921"/>
  <c r="Q9" i="6921"/>
  <c r="P9" i="6921"/>
  <c r="S8" i="6921"/>
  <c r="R8" i="6921"/>
  <c r="Q8" i="6921"/>
  <c r="P8" i="6921"/>
  <c r="S7" i="6921"/>
  <c r="R7" i="6921"/>
  <c r="Q7" i="6921"/>
  <c r="P7" i="6921"/>
  <c r="S6" i="6921"/>
  <c r="R6" i="6921"/>
  <c r="Q6" i="6921"/>
  <c r="P6" i="6921"/>
  <c r="S5" i="6921"/>
  <c r="R5" i="6921"/>
  <c r="Q5" i="6921"/>
  <c r="P5" i="6921"/>
  <c r="S4" i="6921"/>
  <c r="R4" i="6921"/>
  <c r="Q4" i="6921"/>
  <c r="P4" i="6921"/>
  <c r="S3" i="6921"/>
  <c r="R3" i="6921"/>
  <c r="Q3" i="6921"/>
  <c r="P3" i="6921"/>
  <c r="S2" i="6921"/>
  <c r="R2" i="6921"/>
  <c r="Q2" i="6921"/>
  <c r="P2" i="6921"/>
  <c r="BU13" i="6937" l="1"/>
  <c r="O9" i="6925"/>
  <c r="O19" i="6925"/>
  <c r="O16" i="6925"/>
  <c r="O18" i="6925"/>
  <c r="O20" i="6925"/>
  <c r="O26" i="6925"/>
  <c r="O28" i="6925"/>
  <c r="O31" i="6925"/>
  <c r="O32" i="6925"/>
  <c r="O38" i="6925"/>
  <c r="O40" i="6925"/>
  <c r="DK11" i="6922"/>
  <c r="DK13" i="6922"/>
  <c r="DK25" i="6922"/>
  <c r="DK17" i="6922"/>
  <c r="DK6" i="6922"/>
  <c r="DK7" i="6922"/>
  <c r="DK9" i="6922"/>
  <c r="DK14" i="6922"/>
  <c r="DK21" i="6922"/>
  <c r="DK23" i="6922"/>
  <c r="DK18" i="6922"/>
  <c r="DK26" i="6922"/>
  <c r="DK10" i="6922"/>
  <c r="DK24" i="6922"/>
  <c r="DK8" i="6922"/>
  <c r="DK15" i="6922"/>
  <c r="DK22" i="6922"/>
  <c r="DK20" i="6922"/>
  <c r="DK16" i="6922"/>
  <c r="DK12" i="6922"/>
  <c r="DK5" i="6922"/>
  <c r="DK4" i="6922"/>
  <c r="U4" i="6921"/>
  <c r="U5" i="6921" s="1"/>
  <c r="U6" i="6921" s="1"/>
  <c r="U7" i="6921" s="1"/>
  <c r="U8" i="6921" s="1"/>
  <c r="U9" i="6921" s="1"/>
  <c r="U10" i="6921" s="1"/>
  <c r="U11" i="6921" s="1"/>
  <c r="U12" i="6921" s="1"/>
  <c r="U13" i="6921" s="1"/>
  <c r="T4" i="6921"/>
  <c r="T5" i="6921" s="1"/>
  <c r="T6" i="6921" s="1"/>
  <c r="T7" i="6921" s="1"/>
  <c r="T8" i="6921" s="1"/>
  <c r="T9" i="6921" s="1"/>
  <c r="T10" i="6921" s="1"/>
  <c r="T11" i="6921" s="1"/>
  <c r="T12" i="6921" s="1"/>
  <c r="T13" i="6921" s="1"/>
  <c r="O13" i="6921"/>
  <c r="O41" i="6925"/>
  <c r="O17" i="6925"/>
  <c r="O25" i="6925"/>
  <c r="O39" i="6925"/>
  <c r="O42" i="6925"/>
  <c r="O8" i="6925"/>
  <c r="O27" i="6925"/>
  <c r="O33" i="6925"/>
  <c r="O36" i="6925"/>
  <c r="O3" i="6925"/>
  <c r="O15" i="6925"/>
  <c r="O22" i="6925"/>
  <c r="O30" i="6925"/>
  <c r="O35" i="6925"/>
  <c r="O43" i="6925"/>
  <c r="O5" i="6925"/>
  <c r="O13" i="6925"/>
  <c r="O23" i="6925"/>
  <c r="O14" i="6925"/>
  <c r="O21" i="6925"/>
  <c r="O24" i="6925"/>
  <c r="O34" i="6925"/>
  <c r="O37" i="6925"/>
  <c r="O10" i="6925"/>
  <c r="O6" i="6925"/>
  <c r="O7" i="6925"/>
  <c r="T3" i="6925"/>
  <c r="T4" i="6925" s="1"/>
  <c r="T5" i="6925" s="1"/>
  <c r="T6" i="6925" s="1"/>
  <c r="T7" i="6925" s="1"/>
  <c r="T8" i="6925" s="1"/>
  <c r="T9" i="6925" s="1"/>
  <c r="T10" i="6925" s="1"/>
  <c r="T11" i="6925" s="1"/>
  <c r="T12" i="6925" s="1"/>
  <c r="T13" i="6925" s="1"/>
  <c r="T14" i="6925" s="1"/>
  <c r="T15" i="6925" s="1"/>
  <c r="T16" i="6925" s="1"/>
  <c r="T17" i="6925" s="1"/>
  <c r="T18" i="6925" s="1"/>
  <c r="T19" i="6925" s="1"/>
  <c r="T20" i="6925" s="1"/>
  <c r="T21" i="6925" s="1"/>
  <c r="T22" i="6925" s="1"/>
  <c r="T23" i="6925" s="1"/>
  <c r="T24" i="6925" s="1"/>
  <c r="T25" i="6925" s="1"/>
  <c r="T26" i="6925" s="1"/>
  <c r="T27" i="6925" s="1"/>
  <c r="T28" i="6925" s="1"/>
  <c r="T29" i="6925" s="1"/>
  <c r="T30" i="6925" s="1"/>
  <c r="T31" i="6925" s="1"/>
  <c r="T32" i="6925" s="1"/>
  <c r="T33" i="6925" s="1"/>
  <c r="T34" i="6925" s="1"/>
  <c r="T35" i="6925" s="1"/>
  <c r="T36" i="6925" s="1"/>
  <c r="T37" i="6925" s="1"/>
  <c r="T38" i="6925" s="1"/>
  <c r="T39" i="6925" s="1"/>
  <c r="T40" i="6925" s="1"/>
  <c r="T41" i="6925" s="1"/>
  <c r="T42" i="6925" s="1"/>
  <c r="T43" i="6925" s="1"/>
  <c r="O7" i="6921"/>
  <c r="O8" i="6921"/>
  <c r="O9" i="6921"/>
  <c r="O10" i="6921"/>
  <c r="O4" i="6921"/>
  <c r="O5" i="6921"/>
  <c r="O6" i="6921"/>
  <c r="O11" i="6921"/>
  <c r="O3" i="6921"/>
  <c r="O12" i="6921"/>
  <c r="O2" i="6921"/>
  <c r="AX4" i="6923"/>
  <c r="BA4" i="6923" s="1"/>
  <c r="BG4" i="6923"/>
  <c r="BH4" i="6923" s="1"/>
  <c r="BI4" i="6923" s="1"/>
  <c r="BM4" i="6923"/>
  <c r="BO4" i="6923"/>
  <c r="BQ4" i="6923"/>
  <c r="BS4" i="6923"/>
  <c r="BU4" i="6923"/>
  <c r="BW4" i="6923"/>
  <c r="BY4" i="6923"/>
  <c r="CA4" i="6923"/>
  <c r="CC4" i="6923"/>
  <c r="CE4" i="6923"/>
  <c r="CG4" i="6923"/>
  <c r="CI4" i="6923"/>
  <c r="CK4" i="6923"/>
  <c r="CM4" i="6923"/>
  <c r="CO4" i="6923"/>
  <c r="CQ4" i="6923"/>
  <c r="CS4" i="6923"/>
  <c r="CU4" i="6923"/>
  <c r="CW4" i="6923"/>
  <c r="CY4" i="6923"/>
  <c r="DA4" i="6923"/>
  <c r="DC4" i="6923"/>
  <c r="DE4" i="6923"/>
  <c r="AX5" i="6923"/>
  <c r="BA5" i="6923" s="1"/>
  <c r="BB5" i="6923" s="1"/>
  <c r="BG5" i="6923"/>
  <c r="BH5" i="6923" s="1"/>
  <c r="BI5" i="6923" s="1"/>
  <c r="BM5" i="6923"/>
  <c r="BO5" i="6923"/>
  <c r="BQ5" i="6923"/>
  <c r="BS5" i="6923"/>
  <c r="BU5" i="6923"/>
  <c r="BW5" i="6923"/>
  <c r="BY5" i="6923"/>
  <c r="CA5" i="6923"/>
  <c r="CC5" i="6923"/>
  <c r="CE5" i="6923"/>
  <c r="CG5" i="6923"/>
  <c r="CI5" i="6923"/>
  <c r="CK5" i="6923"/>
  <c r="CM5" i="6923"/>
  <c r="CO5" i="6923"/>
  <c r="CQ5" i="6923"/>
  <c r="CS5" i="6923"/>
  <c r="CU5" i="6923"/>
  <c r="CW5" i="6923"/>
  <c r="CY5" i="6923"/>
  <c r="DA5" i="6923"/>
  <c r="DC5" i="6923"/>
  <c r="DE5" i="6923"/>
  <c r="BI4" i="6922"/>
  <c r="BJ4" i="6922" s="1"/>
  <c r="BK4" i="6922" s="1"/>
  <c r="BO4" i="6922"/>
  <c r="F4" i="6922" s="1"/>
  <c r="BQ4" i="6922"/>
  <c r="H4" i="6922" s="1"/>
  <c r="BS4" i="6922"/>
  <c r="J4" i="6922" s="1"/>
  <c r="BU4" i="6922"/>
  <c r="L4" i="6922" s="1"/>
  <c r="BW4" i="6922"/>
  <c r="N4" i="6922" s="1"/>
  <c r="BY4" i="6922"/>
  <c r="P4" i="6922" s="1"/>
  <c r="CA4" i="6922"/>
  <c r="R4" i="6922" s="1"/>
  <c r="CC4" i="6922"/>
  <c r="T4" i="6922" s="1"/>
  <c r="CE4" i="6922"/>
  <c r="V4" i="6922" s="1"/>
  <c r="CG4" i="6922"/>
  <c r="X4" i="6922" s="1"/>
  <c r="CI4" i="6922"/>
  <c r="Z4" i="6922" s="1"/>
  <c r="CK4" i="6922"/>
  <c r="AB4" i="6922" s="1"/>
  <c r="CM4" i="6922"/>
  <c r="AD4" i="6922" s="1"/>
  <c r="CO4" i="6922"/>
  <c r="AF4" i="6922" s="1"/>
  <c r="CQ4" i="6922"/>
  <c r="AH4" i="6922" s="1"/>
  <c r="CS4" i="6922"/>
  <c r="AJ4" i="6922" s="1"/>
  <c r="CU4" i="6922"/>
  <c r="AL4" i="6922" s="1"/>
  <c r="CW4" i="6922"/>
  <c r="AN4" i="6922" s="1"/>
  <c r="CY4" i="6922"/>
  <c r="AP4" i="6922" s="1"/>
  <c r="DA4" i="6922"/>
  <c r="AR4" i="6922" s="1"/>
  <c r="DC4" i="6922"/>
  <c r="AT4" i="6922" s="1"/>
  <c r="DE4" i="6922"/>
  <c r="AV4" i="6922" s="1"/>
  <c r="DG4" i="6922"/>
  <c r="AX4" i="6922" s="1"/>
  <c r="BI5" i="6922"/>
  <c r="BJ5" i="6922" s="1"/>
  <c r="BK5" i="6922" s="1"/>
  <c r="BO5" i="6922"/>
  <c r="F5" i="6922" s="1"/>
  <c r="BQ5" i="6922"/>
  <c r="H5" i="6922" s="1"/>
  <c r="BS5" i="6922"/>
  <c r="J5" i="6922" s="1"/>
  <c r="BU5" i="6922"/>
  <c r="L5" i="6922" s="1"/>
  <c r="BW5" i="6922"/>
  <c r="N5" i="6922" s="1"/>
  <c r="BY5" i="6922"/>
  <c r="P5" i="6922" s="1"/>
  <c r="CA5" i="6922"/>
  <c r="R5" i="6922" s="1"/>
  <c r="CC5" i="6922"/>
  <c r="T5" i="6922" s="1"/>
  <c r="CE5" i="6922"/>
  <c r="V5" i="6922" s="1"/>
  <c r="CG5" i="6922"/>
  <c r="X5" i="6922" s="1"/>
  <c r="CI5" i="6922"/>
  <c r="Z5" i="6922" s="1"/>
  <c r="CK5" i="6922"/>
  <c r="AB5" i="6922" s="1"/>
  <c r="CM5" i="6922"/>
  <c r="AD5" i="6922" s="1"/>
  <c r="CO5" i="6922"/>
  <c r="AF5" i="6922" s="1"/>
  <c r="CQ5" i="6922"/>
  <c r="AH5" i="6922" s="1"/>
  <c r="CS5" i="6922"/>
  <c r="AJ5" i="6922" s="1"/>
  <c r="CU5" i="6922"/>
  <c r="AL5" i="6922" s="1"/>
  <c r="CW5" i="6922"/>
  <c r="AN5" i="6922" s="1"/>
  <c r="CY5" i="6922"/>
  <c r="AP5" i="6922" s="1"/>
  <c r="DA5" i="6922"/>
  <c r="AR5" i="6922" s="1"/>
  <c r="DC5" i="6922"/>
  <c r="AT5" i="6922" s="1"/>
  <c r="DE5" i="6922"/>
  <c r="AV5" i="6922" s="1"/>
  <c r="DG5" i="6922"/>
  <c r="AX5" i="6922" s="1"/>
  <c r="BI6" i="6922"/>
  <c r="BJ6" i="6922" s="1"/>
  <c r="BK6" i="6922" s="1"/>
  <c r="BO6" i="6922"/>
  <c r="F6" i="6922" s="1"/>
  <c r="BQ6" i="6922"/>
  <c r="H6" i="6922" s="1"/>
  <c r="BS6" i="6922"/>
  <c r="J6" i="6922" s="1"/>
  <c r="BU6" i="6922"/>
  <c r="L6" i="6922" s="1"/>
  <c r="BW6" i="6922"/>
  <c r="N6" i="6922" s="1"/>
  <c r="BY6" i="6922"/>
  <c r="P6" i="6922" s="1"/>
  <c r="CA6" i="6922"/>
  <c r="R6" i="6922" s="1"/>
  <c r="CC6" i="6922"/>
  <c r="T6" i="6922" s="1"/>
  <c r="CE6" i="6922"/>
  <c r="V6" i="6922" s="1"/>
  <c r="CG6" i="6922"/>
  <c r="X6" i="6922" s="1"/>
  <c r="CI6" i="6922"/>
  <c r="Z6" i="6922" s="1"/>
  <c r="CK6" i="6922"/>
  <c r="AB6" i="6922" s="1"/>
  <c r="CM6" i="6922"/>
  <c r="AD6" i="6922" s="1"/>
  <c r="CO6" i="6922"/>
  <c r="AF6" i="6922" s="1"/>
  <c r="CQ6" i="6922"/>
  <c r="AH6" i="6922" s="1"/>
  <c r="CS6" i="6922"/>
  <c r="AJ6" i="6922" s="1"/>
  <c r="CU6" i="6922"/>
  <c r="AL6" i="6922" s="1"/>
  <c r="CW6" i="6922"/>
  <c r="AN6" i="6922" s="1"/>
  <c r="CY6" i="6922"/>
  <c r="AP6" i="6922" s="1"/>
  <c r="DA6" i="6922"/>
  <c r="AR6" i="6922" s="1"/>
  <c r="DC6" i="6922"/>
  <c r="AT6" i="6922" s="1"/>
  <c r="DE6" i="6922"/>
  <c r="AV6" i="6922" s="1"/>
  <c r="DG6" i="6922"/>
  <c r="AX6" i="6922" s="1"/>
  <c r="L7" i="6922"/>
  <c r="AR7" i="6922"/>
  <c r="BI7" i="6922"/>
  <c r="BJ7" i="6922" s="1"/>
  <c r="BK7" i="6922" s="1"/>
  <c r="BO7" i="6922"/>
  <c r="F7" i="6922" s="1"/>
  <c r="BQ7" i="6922"/>
  <c r="H7" i="6922" s="1"/>
  <c r="BS7" i="6922"/>
  <c r="J7" i="6922" s="1"/>
  <c r="BU7" i="6922"/>
  <c r="BW7" i="6922"/>
  <c r="N7" i="6922" s="1"/>
  <c r="BY7" i="6922"/>
  <c r="P7" i="6922" s="1"/>
  <c r="CA7" i="6922"/>
  <c r="R7" i="6922" s="1"/>
  <c r="CC7" i="6922"/>
  <c r="T7" i="6922" s="1"/>
  <c r="CE7" i="6922"/>
  <c r="V7" i="6922" s="1"/>
  <c r="CG7" i="6922"/>
  <c r="X7" i="6922" s="1"/>
  <c r="CI7" i="6922"/>
  <c r="Z7" i="6922" s="1"/>
  <c r="CK7" i="6922"/>
  <c r="AB7" i="6922" s="1"/>
  <c r="CM7" i="6922"/>
  <c r="AD7" i="6922" s="1"/>
  <c r="CO7" i="6922"/>
  <c r="AF7" i="6922" s="1"/>
  <c r="CQ7" i="6922"/>
  <c r="AH7" i="6922" s="1"/>
  <c r="CS7" i="6922"/>
  <c r="AJ7" i="6922" s="1"/>
  <c r="CU7" i="6922"/>
  <c r="AL7" i="6922" s="1"/>
  <c r="CW7" i="6922"/>
  <c r="AN7" i="6922" s="1"/>
  <c r="CY7" i="6922"/>
  <c r="AP7" i="6922" s="1"/>
  <c r="DA7" i="6922"/>
  <c r="DC7" i="6922"/>
  <c r="AT7" i="6922" s="1"/>
  <c r="DE7" i="6922"/>
  <c r="AV7" i="6922" s="1"/>
  <c r="DG7" i="6922"/>
  <c r="AX7" i="6922" s="1"/>
  <c r="BI8" i="6922"/>
  <c r="BJ8" i="6922" s="1"/>
  <c r="BK8" i="6922" s="1"/>
  <c r="BO8" i="6922"/>
  <c r="F8" i="6922" s="1"/>
  <c r="BQ8" i="6922"/>
  <c r="H8" i="6922" s="1"/>
  <c r="BS8" i="6922"/>
  <c r="J8" i="6922" s="1"/>
  <c r="BU8" i="6922"/>
  <c r="L8" i="6922" s="1"/>
  <c r="BW8" i="6922"/>
  <c r="N8" i="6922" s="1"/>
  <c r="BY8" i="6922"/>
  <c r="P8" i="6922" s="1"/>
  <c r="CA8" i="6922"/>
  <c r="R8" i="6922" s="1"/>
  <c r="CC8" i="6922"/>
  <c r="T8" i="6922" s="1"/>
  <c r="CE8" i="6922"/>
  <c r="V8" i="6922" s="1"/>
  <c r="CG8" i="6922"/>
  <c r="X8" i="6922" s="1"/>
  <c r="CI8" i="6922"/>
  <c r="Z8" i="6922" s="1"/>
  <c r="CK8" i="6922"/>
  <c r="AB8" i="6922" s="1"/>
  <c r="CM8" i="6922"/>
  <c r="AD8" i="6922" s="1"/>
  <c r="CO8" i="6922"/>
  <c r="AF8" i="6922" s="1"/>
  <c r="CQ8" i="6922"/>
  <c r="AH8" i="6922" s="1"/>
  <c r="CS8" i="6922"/>
  <c r="AJ8" i="6922" s="1"/>
  <c r="CU8" i="6922"/>
  <c r="AL8" i="6922" s="1"/>
  <c r="CW8" i="6922"/>
  <c r="AN8" i="6922" s="1"/>
  <c r="CY8" i="6922"/>
  <c r="AP8" i="6922" s="1"/>
  <c r="DA8" i="6922"/>
  <c r="AR8" i="6922" s="1"/>
  <c r="DC8" i="6922"/>
  <c r="AT8" i="6922" s="1"/>
  <c r="DE8" i="6922"/>
  <c r="AV8" i="6922" s="1"/>
  <c r="DG8" i="6922"/>
  <c r="AX8" i="6922" s="1"/>
  <c r="BI9" i="6922"/>
  <c r="BJ9" i="6922" s="1"/>
  <c r="BK9" i="6922" s="1"/>
  <c r="BO9" i="6922"/>
  <c r="F9" i="6922" s="1"/>
  <c r="BQ9" i="6922"/>
  <c r="H9" i="6922" s="1"/>
  <c r="BS9" i="6922"/>
  <c r="J9" i="6922" s="1"/>
  <c r="BU9" i="6922"/>
  <c r="L9" i="6922" s="1"/>
  <c r="BW9" i="6922"/>
  <c r="N9" i="6922" s="1"/>
  <c r="BY9" i="6922"/>
  <c r="P9" i="6922" s="1"/>
  <c r="CA9" i="6922"/>
  <c r="R9" i="6922" s="1"/>
  <c r="CC9" i="6922"/>
  <c r="T9" i="6922" s="1"/>
  <c r="CE9" i="6922"/>
  <c r="V9" i="6922" s="1"/>
  <c r="CG9" i="6922"/>
  <c r="X9" i="6922" s="1"/>
  <c r="CI9" i="6922"/>
  <c r="Z9" i="6922" s="1"/>
  <c r="CK9" i="6922"/>
  <c r="AB9" i="6922" s="1"/>
  <c r="CM9" i="6922"/>
  <c r="AD9" i="6922" s="1"/>
  <c r="CO9" i="6922"/>
  <c r="AF9" i="6922" s="1"/>
  <c r="CQ9" i="6922"/>
  <c r="AH9" i="6922" s="1"/>
  <c r="CS9" i="6922"/>
  <c r="AJ9" i="6922" s="1"/>
  <c r="CU9" i="6922"/>
  <c r="AL9" i="6922" s="1"/>
  <c r="CW9" i="6922"/>
  <c r="AN9" i="6922" s="1"/>
  <c r="CY9" i="6922"/>
  <c r="AP9" i="6922" s="1"/>
  <c r="DA9" i="6922"/>
  <c r="AR9" i="6922" s="1"/>
  <c r="DC9" i="6922"/>
  <c r="AT9" i="6922" s="1"/>
  <c r="DE9" i="6922"/>
  <c r="AV9" i="6922" s="1"/>
  <c r="DG9" i="6922"/>
  <c r="AX9" i="6922" s="1"/>
  <c r="BI10" i="6922"/>
  <c r="BJ10" i="6922" s="1"/>
  <c r="BK10" i="6922" s="1"/>
  <c r="BO10" i="6922"/>
  <c r="F10" i="6922" s="1"/>
  <c r="BQ10" i="6922"/>
  <c r="H10" i="6922" s="1"/>
  <c r="BS10" i="6922"/>
  <c r="J10" i="6922" s="1"/>
  <c r="BU10" i="6922"/>
  <c r="L10" i="6922" s="1"/>
  <c r="BW10" i="6922"/>
  <c r="N10" i="6922" s="1"/>
  <c r="BY10" i="6922"/>
  <c r="P10" i="6922" s="1"/>
  <c r="CA10" i="6922"/>
  <c r="R10" i="6922" s="1"/>
  <c r="CC10" i="6922"/>
  <c r="T10" i="6922" s="1"/>
  <c r="CE10" i="6922"/>
  <c r="V10" i="6922" s="1"/>
  <c r="CG10" i="6922"/>
  <c r="X10" i="6922" s="1"/>
  <c r="CI10" i="6922"/>
  <c r="Z10" i="6922" s="1"/>
  <c r="CK10" i="6922"/>
  <c r="AB10" i="6922" s="1"/>
  <c r="CM10" i="6922"/>
  <c r="AD10" i="6922" s="1"/>
  <c r="CO10" i="6922"/>
  <c r="AF10" i="6922" s="1"/>
  <c r="CQ10" i="6922"/>
  <c r="AH10" i="6922" s="1"/>
  <c r="CS10" i="6922"/>
  <c r="AJ10" i="6922" s="1"/>
  <c r="CU10" i="6922"/>
  <c r="AL10" i="6922" s="1"/>
  <c r="CW10" i="6922"/>
  <c r="AN10" i="6922" s="1"/>
  <c r="CY10" i="6922"/>
  <c r="AP10" i="6922" s="1"/>
  <c r="DA10" i="6922"/>
  <c r="AR10" i="6922" s="1"/>
  <c r="DC10" i="6922"/>
  <c r="AT10" i="6922" s="1"/>
  <c r="DE10" i="6922"/>
  <c r="AV10" i="6922" s="1"/>
  <c r="DG10" i="6922"/>
  <c r="AX10" i="6922" s="1"/>
  <c r="BI11" i="6922"/>
  <c r="BJ11" i="6922" s="1"/>
  <c r="BK11" i="6922" s="1"/>
  <c r="BO11" i="6922"/>
  <c r="F11" i="6922" s="1"/>
  <c r="BQ11" i="6922"/>
  <c r="H11" i="6922" s="1"/>
  <c r="BS11" i="6922"/>
  <c r="J11" i="6922" s="1"/>
  <c r="BU11" i="6922"/>
  <c r="L11" i="6922" s="1"/>
  <c r="BW11" i="6922"/>
  <c r="N11" i="6922" s="1"/>
  <c r="BY11" i="6922"/>
  <c r="P11" i="6922" s="1"/>
  <c r="CA11" i="6922"/>
  <c r="R11" i="6922" s="1"/>
  <c r="CC11" i="6922"/>
  <c r="T11" i="6922" s="1"/>
  <c r="CE11" i="6922"/>
  <c r="V11" i="6922" s="1"/>
  <c r="CG11" i="6922"/>
  <c r="X11" i="6922" s="1"/>
  <c r="CI11" i="6922"/>
  <c r="Z11" i="6922" s="1"/>
  <c r="CK11" i="6922"/>
  <c r="AB11" i="6922" s="1"/>
  <c r="CM11" i="6922"/>
  <c r="AD11" i="6922" s="1"/>
  <c r="CO11" i="6922"/>
  <c r="AF11" i="6922" s="1"/>
  <c r="CQ11" i="6922"/>
  <c r="AH11" i="6922" s="1"/>
  <c r="CS11" i="6922"/>
  <c r="AJ11" i="6922" s="1"/>
  <c r="CU11" i="6922"/>
  <c r="AL11" i="6922" s="1"/>
  <c r="CW11" i="6922"/>
  <c r="AN11" i="6922" s="1"/>
  <c r="CY11" i="6922"/>
  <c r="AP11" i="6922" s="1"/>
  <c r="DA11" i="6922"/>
  <c r="AR11" i="6922" s="1"/>
  <c r="DC11" i="6922"/>
  <c r="AT11" i="6922" s="1"/>
  <c r="DE11" i="6922"/>
  <c r="AV11" i="6922" s="1"/>
  <c r="DG11" i="6922"/>
  <c r="AX11" i="6922" s="1"/>
  <c r="BI12" i="6922"/>
  <c r="BJ12" i="6922" s="1"/>
  <c r="BK12" i="6922" s="1"/>
  <c r="BO12" i="6922"/>
  <c r="F12" i="6922" s="1"/>
  <c r="BQ12" i="6922"/>
  <c r="H12" i="6922" s="1"/>
  <c r="BS12" i="6922"/>
  <c r="J12" i="6922" s="1"/>
  <c r="BU12" i="6922"/>
  <c r="L12" i="6922" s="1"/>
  <c r="BW12" i="6922"/>
  <c r="N12" i="6922" s="1"/>
  <c r="BY12" i="6922"/>
  <c r="P12" i="6922" s="1"/>
  <c r="CA12" i="6922"/>
  <c r="R12" i="6922" s="1"/>
  <c r="CC12" i="6922"/>
  <c r="T12" i="6922" s="1"/>
  <c r="CE12" i="6922"/>
  <c r="V12" i="6922" s="1"/>
  <c r="CG12" i="6922"/>
  <c r="X12" i="6922" s="1"/>
  <c r="CI12" i="6922"/>
  <c r="Z12" i="6922" s="1"/>
  <c r="CK12" i="6922"/>
  <c r="AB12" i="6922" s="1"/>
  <c r="CM12" i="6922"/>
  <c r="AD12" i="6922" s="1"/>
  <c r="CO12" i="6922"/>
  <c r="AF12" i="6922" s="1"/>
  <c r="CQ12" i="6922"/>
  <c r="AH12" i="6922" s="1"/>
  <c r="CS12" i="6922"/>
  <c r="AJ12" i="6922" s="1"/>
  <c r="CU12" i="6922"/>
  <c r="AL12" i="6922" s="1"/>
  <c r="CW12" i="6922"/>
  <c r="AN12" i="6922" s="1"/>
  <c r="CY12" i="6922"/>
  <c r="AP12" i="6922" s="1"/>
  <c r="DA12" i="6922"/>
  <c r="AR12" i="6922" s="1"/>
  <c r="DC12" i="6922"/>
  <c r="AT12" i="6922" s="1"/>
  <c r="DE12" i="6922"/>
  <c r="AV12" i="6922" s="1"/>
  <c r="DG12" i="6922"/>
  <c r="AX12" i="6922" s="1"/>
  <c r="BI13" i="6922"/>
  <c r="BJ13" i="6922" s="1"/>
  <c r="BK13" i="6922" s="1"/>
  <c r="BO13" i="6922"/>
  <c r="F13" i="6922" s="1"/>
  <c r="BQ13" i="6922"/>
  <c r="H13" i="6922" s="1"/>
  <c r="BS13" i="6922"/>
  <c r="J13" i="6922" s="1"/>
  <c r="BU13" i="6922"/>
  <c r="L13" i="6922" s="1"/>
  <c r="BW13" i="6922"/>
  <c r="N13" i="6922" s="1"/>
  <c r="BY13" i="6922"/>
  <c r="P13" i="6922" s="1"/>
  <c r="CA13" i="6922"/>
  <c r="R13" i="6922" s="1"/>
  <c r="CC13" i="6922"/>
  <c r="T13" i="6922" s="1"/>
  <c r="CE13" i="6922"/>
  <c r="V13" i="6922" s="1"/>
  <c r="CG13" i="6922"/>
  <c r="X13" i="6922" s="1"/>
  <c r="CI13" i="6922"/>
  <c r="Z13" i="6922" s="1"/>
  <c r="CK13" i="6922"/>
  <c r="AB13" i="6922" s="1"/>
  <c r="CM13" i="6922"/>
  <c r="AD13" i="6922" s="1"/>
  <c r="CO13" i="6922"/>
  <c r="AF13" i="6922" s="1"/>
  <c r="CQ13" i="6922"/>
  <c r="AH13" i="6922" s="1"/>
  <c r="CS13" i="6922"/>
  <c r="AJ13" i="6922" s="1"/>
  <c r="CU13" i="6922"/>
  <c r="AL13" i="6922" s="1"/>
  <c r="CW13" i="6922"/>
  <c r="AN13" i="6922" s="1"/>
  <c r="CY13" i="6922"/>
  <c r="AP13" i="6922" s="1"/>
  <c r="DA13" i="6922"/>
  <c r="AR13" i="6922" s="1"/>
  <c r="DC13" i="6922"/>
  <c r="AT13" i="6922" s="1"/>
  <c r="DE13" i="6922"/>
  <c r="AV13" i="6922" s="1"/>
  <c r="DG13" i="6922"/>
  <c r="AX13" i="6922" s="1"/>
  <c r="H14" i="6922"/>
  <c r="AN14" i="6922"/>
  <c r="BI14" i="6922"/>
  <c r="BJ14" i="6922" s="1"/>
  <c r="BK14" i="6922" s="1"/>
  <c r="BO14" i="6922"/>
  <c r="F14" i="6922" s="1"/>
  <c r="BQ14" i="6922"/>
  <c r="BS14" i="6922"/>
  <c r="J14" i="6922" s="1"/>
  <c r="BU14" i="6922"/>
  <c r="L14" i="6922" s="1"/>
  <c r="BW14" i="6922"/>
  <c r="N14" i="6922" s="1"/>
  <c r="BY14" i="6922"/>
  <c r="P14" i="6922" s="1"/>
  <c r="CA14" i="6922"/>
  <c r="R14" i="6922" s="1"/>
  <c r="CC14" i="6922"/>
  <c r="T14" i="6922" s="1"/>
  <c r="CE14" i="6922"/>
  <c r="V14" i="6922" s="1"/>
  <c r="CG14" i="6922"/>
  <c r="X14" i="6922" s="1"/>
  <c r="CI14" i="6922"/>
  <c r="Z14" i="6922" s="1"/>
  <c r="CK14" i="6922"/>
  <c r="AB14" i="6922" s="1"/>
  <c r="CM14" i="6922"/>
  <c r="AD14" i="6922" s="1"/>
  <c r="CO14" i="6922"/>
  <c r="AF14" i="6922" s="1"/>
  <c r="CQ14" i="6922"/>
  <c r="AH14" i="6922" s="1"/>
  <c r="CS14" i="6922"/>
  <c r="AJ14" i="6922" s="1"/>
  <c r="CU14" i="6922"/>
  <c r="AL14" i="6922" s="1"/>
  <c r="CW14" i="6922"/>
  <c r="CY14" i="6922"/>
  <c r="AP14" i="6922" s="1"/>
  <c r="DA14" i="6922"/>
  <c r="AR14" i="6922" s="1"/>
  <c r="DC14" i="6922"/>
  <c r="AT14" i="6922" s="1"/>
  <c r="DE14" i="6922"/>
  <c r="AV14" i="6922" s="1"/>
  <c r="DG14" i="6922"/>
  <c r="AX14" i="6922" s="1"/>
  <c r="BI15" i="6922"/>
  <c r="BJ15" i="6922" s="1"/>
  <c r="BK15" i="6922" s="1"/>
  <c r="BO15" i="6922"/>
  <c r="F15" i="6922" s="1"/>
  <c r="BQ15" i="6922"/>
  <c r="H15" i="6922" s="1"/>
  <c r="BS15" i="6922"/>
  <c r="J15" i="6922" s="1"/>
  <c r="BU15" i="6922"/>
  <c r="L15" i="6922" s="1"/>
  <c r="BW15" i="6922"/>
  <c r="N15" i="6922" s="1"/>
  <c r="BY15" i="6922"/>
  <c r="P15" i="6922" s="1"/>
  <c r="CA15" i="6922"/>
  <c r="R15" i="6922" s="1"/>
  <c r="CC15" i="6922"/>
  <c r="T15" i="6922" s="1"/>
  <c r="CE15" i="6922"/>
  <c r="V15" i="6922" s="1"/>
  <c r="CG15" i="6922"/>
  <c r="X15" i="6922" s="1"/>
  <c r="CI15" i="6922"/>
  <c r="Z15" i="6922" s="1"/>
  <c r="CK15" i="6922"/>
  <c r="AB15" i="6922" s="1"/>
  <c r="CM15" i="6922"/>
  <c r="AD15" i="6922" s="1"/>
  <c r="CO15" i="6922"/>
  <c r="AF15" i="6922" s="1"/>
  <c r="CQ15" i="6922"/>
  <c r="AH15" i="6922" s="1"/>
  <c r="CS15" i="6922"/>
  <c r="AJ15" i="6922" s="1"/>
  <c r="CU15" i="6922"/>
  <c r="AL15" i="6922" s="1"/>
  <c r="CW15" i="6922"/>
  <c r="AN15" i="6922" s="1"/>
  <c r="CY15" i="6922"/>
  <c r="AP15" i="6922" s="1"/>
  <c r="DA15" i="6922"/>
  <c r="AR15" i="6922" s="1"/>
  <c r="DC15" i="6922"/>
  <c r="AT15" i="6922" s="1"/>
  <c r="DE15" i="6922"/>
  <c r="AV15" i="6922" s="1"/>
  <c r="DG15" i="6922"/>
  <c r="AX15" i="6922" s="1"/>
  <c r="BI16" i="6922"/>
  <c r="BJ16" i="6922" s="1"/>
  <c r="BK16" i="6922" s="1"/>
  <c r="BO16" i="6922"/>
  <c r="F16" i="6922" s="1"/>
  <c r="BQ16" i="6922"/>
  <c r="H16" i="6922" s="1"/>
  <c r="BS16" i="6922"/>
  <c r="J16" i="6922" s="1"/>
  <c r="BU16" i="6922"/>
  <c r="L16" i="6922" s="1"/>
  <c r="BW16" i="6922"/>
  <c r="N16" i="6922" s="1"/>
  <c r="BY16" i="6922"/>
  <c r="P16" i="6922" s="1"/>
  <c r="CA16" i="6922"/>
  <c r="R16" i="6922" s="1"/>
  <c r="CC16" i="6922"/>
  <c r="T16" i="6922" s="1"/>
  <c r="CE16" i="6922"/>
  <c r="V16" i="6922" s="1"/>
  <c r="CG16" i="6922"/>
  <c r="X16" i="6922" s="1"/>
  <c r="CI16" i="6922"/>
  <c r="Z16" i="6922" s="1"/>
  <c r="CK16" i="6922"/>
  <c r="AB16" i="6922" s="1"/>
  <c r="CM16" i="6922"/>
  <c r="AD16" i="6922" s="1"/>
  <c r="CO16" i="6922"/>
  <c r="AF16" i="6922" s="1"/>
  <c r="CQ16" i="6922"/>
  <c r="AH16" i="6922" s="1"/>
  <c r="CS16" i="6922"/>
  <c r="AJ16" i="6922" s="1"/>
  <c r="CU16" i="6922"/>
  <c r="AL16" i="6922" s="1"/>
  <c r="CW16" i="6922"/>
  <c r="AN16" i="6922" s="1"/>
  <c r="CY16" i="6922"/>
  <c r="AP16" i="6922" s="1"/>
  <c r="DA16" i="6922"/>
  <c r="AR16" i="6922" s="1"/>
  <c r="DC16" i="6922"/>
  <c r="AT16" i="6922" s="1"/>
  <c r="DE16" i="6922"/>
  <c r="AV16" i="6922" s="1"/>
  <c r="DG16" i="6922"/>
  <c r="AX16" i="6922" s="1"/>
  <c r="BI17" i="6922"/>
  <c r="BJ17" i="6922" s="1"/>
  <c r="BK17" i="6922" s="1"/>
  <c r="BO17" i="6922"/>
  <c r="F17" i="6922" s="1"/>
  <c r="BQ17" i="6922"/>
  <c r="H17" i="6922" s="1"/>
  <c r="BS17" i="6922"/>
  <c r="J17" i="6922" s="1"/>
  <c r="BU17" i="6922"/>
  <c r="L17" i="6922" s="1"/>
  <c r="BW17" i="6922"/>
  <c r="N17" i="6922" s="1"/>
  <c r="BY17" i="6922"/>
  <c r="P17" i="6922" s="1"/>
  <c r="CA17" i="6922"/>
  <c r="R17" i="6922" s="1"/>
  <c r="CC17" i="6922"/>
  <c r="T17" i="6922" s="1"/>
  <c r="CE17" i="6922"/>
  <c r="V17" i="6922" s="1"/>
  <c r="CG17" i="6922"/>
  <c r="X17" i="6922" s="1"/>
  <c r="CI17" i="6922"/>
  <c r="Z17" i="6922" s="1"/>
  <c r="CK17" i="6922"/>
  <c r="AB17" i="6922" s="1"/>
  <c r="CM17" i="6922"/>
  <c r="AD17" i="6922" s="1"/>
  <c r="CO17" i="6922"/>
  <c r="AF17" i="6922" s="1"/>
  <c r="CQ17" i="6922"/>
  <c r="AH17" i="6922" s="1"/>
  <c r="CS17" i="6922"/>
  <c r="AJ17" i="6922" s="1"/>
  <c r="CU17" i="6922"/>
  <c r="AL17" i="6922" s="1"/>
  <c r="CW17" i="6922"/>
  <c r="AN17" i="6922" s="1"/>
  <c r="CY17" i="6922"/>
  <c r="AP17" i="6922" s="1"/>
  <c r="DA17" i="6922"/>
  <c r="AR17" i="6922" s="1"/>
  <c r="DC17" i="6922"/>
  <c r="AT17" i="6922" s="1"/>
  <c r="DE17" i="6922"/>
  <c r="AV17" i="6922" s="1"/>
  <c r="DG17" i="6922"/>
  <c r="AX17" i="6922" s="1"/>
  <c r="X18" i="6922"/>
  <c r="BI18" i="6922"/>
  <c r="BJ18" i="6922" s="1"/>
  <c r="BK18" i="6922" s="1"/>
  <c r="BO18" i="6922"/>
  <c r="F18" i="6922" s="1"/>
  <c r="BQ18" i="6922"/>
  <c r="H18" i="6922" s="1"/>
  <c r="BS18" i="6922"/>
  <c r="J18" i="6922" s="1"/>
  <c r="BU18" i="6922"/>
  <c r="L18" i="6922" s="1"/>
  <c r="BW18" i="6922"/>
  <c r="N18" i="6922" s="1"/>
  <c r="BY18" i="6922"/>
  <c r="P18" i="6922" s="1"/>
  <c r="CA18" i="6922"/>
  <c r="R18" i="6922" s="1"/>
  <c r="CC18" i="6922"/>
  <c r="T18" i="6922" s="1"/>
  <c r="CE18" i="6922"/>
  <c r="V18" i="6922" s="1"/>
  <c r="CG18" i="6922"/>
  <c r="CI18" i="6922"/>
  <c r="Z18" i="6922" s="1"/>
  <c r="CK18" i="6922"/>
  <c r="AB18" i="6922" s="1"/>
  <c r="CM18" i="6922"/>
  <c r="AD18" i="6922" s="1"/>
  <c r="CO18" i="6922"/>
  <c r="AF18" i="6922" s="1"/>
  <c r="CQ18" i="6922"/>
  <c r="AH18" i="6922" s="1"/>
  <c r="CS18" i="6922"/>
  <c r="AJ18" i="6922" s="1"/>
  <c r="CU18" i="6922"/>
  <c r="AL18" i="6922" s="1"/>
  <c r="CW18" i="6922"/>
  <c r="AN18" i="6922" s="1"/>
  <c r="CY18" i="6922"/>
  <c r="AP18" i="6922" s="1"/>
  <c r="DA18" i="6922"/>
  <c r="AR18" i="6922" s="1"/>
  <c r="DC18" i="6922"/>
  <c r="AT18" i="6922" s="1"/>
  <c r="DE18" i="6922"/>
  <c r="AV18" i="6922" s="1"/>
  <c r="DG18" i="6922"/>
  <c r="AX18" i="6922" s="1"/>
  <c r="BI19" i="6922"/>
  <c r="BJ19" i="6922" s="1"/>
  <c r="BK19" i="6922" s="1"/>
  <c r="BO19" i="6922"/>
  <c r="F19" i="6922" s="1"/>
  <c r="BQ19" i="6922"/>
  <c r="H19" i="6922" s="1"/>
  <c r="BS19" i="6922"/>
  <c r="J19" i="6922" s="1"/>
  <c r="BU19" i="6922"/>
  <c r="L19" i="6922" s="1"/>
  <c r="BW19" i="6922"/>
  <c r="N19" i="6922" s="1"/>
  <c r="BY19" i="6922"/>
  <c r="P19" i="6922" s="1"/>
  <c r="CA19" i="6922"/>
  <c r="R19" i="6922" s="1"/>
  <c r="CC19" i="6922"/>
  <c r="T19" i="6922" s="1"/>
  <c r="CE19" i="6922"/>
  <c r="V19" i="6922" s="1"/>
  <c r="CG19" i="6922"/>
  <c r="X19" i="6922" s="1"/>
  <c r="CI19" i="6922"/>
  <c r="Z19" i="6922" s="1"/>
  <c r="CK19" i="6922"/>
  <c r="AB19" i="6922" s="1"/>
  <c r="CM19" i="6922"/>
  <c r="AD19" i="6922" s="1"/>
  <c r="CO19" i="6922"/>
  <c r="AF19" i="6922" s="1"/>
  <c r="CQ19" i="6922"/>
  <c r="AH19" i="6922" s="1"/>
  <c r="CS19" i="6922"/>
  <c r="AJ19" i="6922" s="1"/>
  <c r="CU19" i="6922"/>
  <c r="AL19" i="6922" s="1"/>
  <c r="CW19" i="6922"/>
  <c r="AN19" i="6922" s="1"/>
  <c r="CY19" i="6922"/>
  <c r="AP19" i="6922" s="1"/>
  <c r="DA19" i="6922"/>
  <c r="AR19" i="6922" s="1"/>
  <c r="DC19" i="6922"/>
  <c r="AT19" i="6922" s="1"/>
  <c r="DE19" i="6922"/>
  <c r="AV19" i="6922" s="1"/>
  <c r="DG19" i="6922"/>
  <c r="AX19" i="6922" s="1"/>
  <c r="BI20" i="6922"/>
  <c r="BJ20" i="6922" s="1"/>
  <c r="BK20" i="6922" s="1"/>
  <c r="BO20" i="6922"/>
  <c r="F20" i="6922" s="1"/>
  <c r="BQ20" i="6922"/>
  <c r="H20" i="6922" s="1"/>
  <c r="BS20" i="6922"/>
  <c r="J20" i="6922" s="1"/>
  <c r="BU20" i="6922"/>
  <c r="L20" i="6922" s="1"/>
  <c r="BW20" i="6922"/>
  <c r="N20" i="6922" s="1"/>
  <c r="BY20" i="6922"/>
  <c r="P20" i="6922" s="1"/>
  <c r="CA20" i="6922"/>
  <c r="R20" i="6922" s="1"/>
  <c r="CC20" i="6922"/>
  <c r="T20" i="6922" s="1"/>
  <c r="CE20" i="6922"/>
  <c r="V20" i="6922" s="1"/>
  <c r="CG20" i="6922"/>
  <c r="X20" i="6922" s="1"/>
  <c r="CI20" i="6922"/>
  <c r="Z20" i="6922" s="1"/>
  <c r="CK20" i="6922"/>
  <c r="AB20" i="6922" s="1"/>
  <c r="CM20" i="6922"/>
  <c r="AD20" i="6922" s="1"/>
  <c r="CO20" i="6922"/>
  <c r="AF20" i="6922" s="1"/>
  <c r="CQ20" i="6922"/>
  <c r="AH20" i="6922" s="1"/>
  <c r="CS20" i="6922"/>
  <c r="AJ20" i="6922" s="1"/>
  <c r="CU20" i="6922"/>
  <c r="AL20" i="6922" s="1"/>
  <c r="CW20" i="6922"/>
  <c r="AN20" i="6922" s="1"/>
  <c r="CY20" i="6922"/>
  <c r="AP20" i="6922" s="1"/>
  <c r="DA20" i="6922"/>
  <c r="AR20" i="6922" s="1"/>
  <c r="DC20" i="6922"/>
  <c r="AT20" i="6922" s="1"/>
  <c r="DE20" i="6922"/>
  <c r="AV20" i="6922" s="1"/>
  <c r="DG20" i="6922"/>
  <c r="AX20" i="6922" s="1"/>
  <c r="BI21" i="6922"/>
  <c r="BJ21" i="6922" s="1"/>
  <c r="BK21" i="6922" s="1"/>
  <c r="BO21" i="6922"/>
  <c r="F21" i="6922" s="1"/>
  <c r="BQ21" i="6922"/>
  <c r="H21" i="6922" s="1"/>
  <c r="BS21" i="6922"/>
  <c r="J21" i="6922" s="1"/>
  <c r="BU21" i="6922"/>
  <c r="L21" i="6922" s="1"/>
  <c r="BW21" i="6922"/>
  <c r="N21" i="6922" s="1"/>
  <c r="BY21" i="6922"/>
  <c r="P21" i="6922" s="1"/>
  <c r="CA21" i="6922"/>
  <c r="R21" i="6922" s="1"/>
  <c r="CC21" i="6922"/>
  <c r="T21" i="6922" s="1"/>
  <c r="CE21" i="6922"/>
  <c r="V21" i="6922" s="1"/>
  <c r="CG21" i="6922"/>
  <c r="X21" i="6922" s="1"/>
  <c r="CI21" i="6922"/>
  <c r="Z21" i="6922" s="1"/>
  <c r="CK21" i="6922"/>
  <c r="AB21" i="6922" s="1"/>
  <c r="CM21" i="6922"/>
  <c r="AD21" i="6922" s="1"/>
  <c r="CO21" i="6922"/>
  <c r="AF21" i="6922" s="1"/>
  <c r="CQ21" i="6922"/>
  <c r="AH21" i="6922" s="1"/>
  <c r="CS21" i="6922"/>
  <c r="AJ21" i="6922" s="1"/>
  <c r="CU21" i="6922"/>
  <c r="AL21" i="6922" s="1"/>
  <c r="CW21" i="6922"/>
  <c r="AN21" i="6922" s="1"/>
  <c r="CY21" i="6922"/>
  <c r="AP21" i="6922" s="1"/>
  <c r="DA21" i="6922"/>
  <c r="AR21" i="6922" s="1"/>
  <c r="DC21" i="6922"/>
  <c r="AT21" i="6922" s="1"/>
  <c r="DE21" i="6922"/>
  <c r="AV21" i="6922" s="1"/>
  <c r="DG21" i="6922"/>
  <c r="AX21" i="6922" s="1"/>
  <c r="BI22" i="6922"/>
  <c r="BJ22" i="6922" s="1"/>
  <c r="BK22" i="6922" s="1"/>
  <c r="BO22" i="6922"/>
  <c r="F22" i="6922" s="1"/>
  <c r="BQ22" i="6922"/>
  <c r="H22" i="6922" s="1"/>
  <c r="BS22" i="6922"/>
  <c r="J22" i="6922" s="1"/>
  <c r="BU22" i="6922"/>
  <c r="L22" i="6922" s="1"/>
  <c r="BW22" i="6922"/>
  <c r="N22" i="6922" s="1"/>
  <c r="BY22" i="6922"/>
  <c r="P22" i="6922" s="1"/>
  <c r="CA22" i="6922"/>
  <c r="R22" i="6922" s="1"/>
  <c r="CC22" i="6922"/>
  <c r="T22" i="6922" s="1"/>
  <c r="CE22" i="6922"/>
  <c r="V22" i="6922" s="1"/>
  <c r="CG22" i="6922"/>
  <c r="X22" i="6922" s="1"/>
  <c r="CI22" i="6922"/>
  <c r="Z22" i="6922" s="1"/>
  <c r="CK22" i="6922"/>
  <c r="AB22" i="6922" s="1"/>
  <c r="CM22" i="6922"/>
  <c r="AD22" i="6922" s="1"/>
  <c r="CO22" i="6922"/>
  <c r="AF22" i="6922" s="1"/>
  <c r="CQ22" i="6922"/>
  <c r="AH22" i="6922" s="1"/>
  <c r="CS22" i="6922"/>
  <c r="AJ22" i="6922" s="1"/>
  <c r="CU22" i="6922"/>
  <c r="AL22" i="6922" s="1"/>
  <c r="CW22" i="6922"/>
  <c r="AN22" i="6922" s="1"/>
  <c r="CY22" i="6922"/>
  <c r="AP22" i="6922" s="1"/>
  <c r="DA22" i="6922"/>
  <c r="AR22" i="6922" s="1"/>
  <c r="DC22" i="6922"/>
  <c r="AT22" i="6922" s="1"/>
  <c r="DE22" i="6922"/>
  <c r="AV22" i="6922" s="1"/>
  <c r="DG22" i="6922"/>
  <c r="AX22" i="6922" s="1"/>
  <c r="BI23" i="6922"/>
  <c r="BJ23" i="6922" s="1"/>
  <c r="BK23" i="6922" s="1"/>
  <c r="BO23" i="6922"/>
  <c r="F23" i="6922" s="1"/>
  <c r="BQ23" i="6922"/>
  <c r="H23" i="6922" s="1"/>
  <c r="BS23" i="6922"/>
  <c r="J23" i="6922" s="1"/>
  <c r="BU23" i="6922"/>
  <c r="L23" i="6922" s="1"/>
  <c r="BW23" i="6922"/>
  <c r="N23" i="6922" s="1"/>
  <c r="BY23" i="6922"/>
  <c r="P23" i="6922" s="1"/>
  <c r="CA23" i="6922"/>
  <c r="R23" i="6922" s="1"/>
  <c r="CC23" i="6922"/>
  <c r="T23" i="6922" s="1"/>
  <c r="CE23" i="6922"/>
  <c r="V23" i="6922" s="1"/>
  <c r="CG23" i="6922"/>
  <c r="X23" i="6922" s="1"/>
  <c r="CI23" i="6922"/>
  <c r="Z23" i="6922" s="1"/>
  <c r="CK23" i="6922"/>
  <c r="AB23" i="6922" s="1"/>
  <c r="CM23" i="6922"/>
  <c r="AD23" i="6922" s="1"/>
  <c r="CO23" i="6922"/>
  <c r="AF23" i="6922" s="1"/>
  <c r="CQ23" i="6922"/>
  <c r="AH23" i="6922" s="1"/>
  <c r="CS23" i="6922"/>
  <c r="AJ23" i="6922" s="1"/>
  <c r="CU23" i="6922"/>
  <c r="AL23" i="6922" s="1"/>
  <c r="CW23" i="6922"/>
  <c r="AN23" i="6922" s="1"/>
  <c r="CY23" i="6922"/>
  <c r="AP23" i="6922" s="1"/>
  <c r="DA23" i="6922"/>
  <c r="AR23" i="6922" s="1"/>
  <c r="DC23" i="6922"/>
  <c r="AT23" i="6922" s="1"/>
  <c r="DE23" i="6922"/>
  <c r="AV23" i="6922" s="1"/>
  <c r="DG23" i="6922"/>
  <c r="AX23" i="6922" s="1"/>
  <c r="V24" i="6922"/>
  <c r="AD24" i="6922"/>
  <c r="BI24" i="6922"/>
  <c r="BJ24" i="6922" s="1"/>
  <c r="BK24" i="6922" s="1"/>
  <c r="BO24" i="6922"/>
  <c r="F24" i="6922" s="1"/>
  <c r="BQ24" i="6922"/>
  <c r="H24" i="6922" s="1"/>
  <c r="BS24" i="6922"/>
  <c r="J24" i="6922" s="1"/>
  <c r="BU24" i="6922"/>
  <c r="L24" i="6922" s="1"/>
  <c r="BW24" i="6922"/>
  <c r="N24" i="6922" s="1"/>
  <c r="BY24" i="6922"/>
  <c r="P24" i="6922" s="1"/>
  <c r="CA24" i="6922"/>
  <c r="R24" i="6922" s="1"/>
  <c r="CC24" i="6922"/>
  <c r="T24" i="6922" s="1"/>
  <c r="CE24" i="6922"/>
  <c r="CG24" i="6922"/>
  <c r="X24" i="6922" s="1"/>
  <c r="CI24" i="6922"/>
  <c r="Z24" i="6922" s="1"/>
  <c r="CK24" i="6922"/>
  <c r="AB24" i="6922" s="1"/>
  <c r="CM24" i="6922"/>
  <c r="CO24" i="6922"/>
  <c r="AF24" i="6922" s="1"/>
  <c r="CQ24" i="6922"/>
  <c r="AH24" i="6922" s="1"/>
  <c r="CS24" i="6922"/>
  <c r="AJ24" i="6922" s="1"/>
  <c r="CU24" i="6922"/>
  <c r="AL24" i="6922" s="1"/>
  <c r="CW24" i="6922"/>
  <c r="AN24" i="6922" s="1"/>
  <c r="CY24" i="6922"/>
  <c r="AP24" i="6922" s="1"/>
  <c r="DA24" i="6922"/>
  <c r="AR24" i="6922" s="1"/>
  <c r="DC24" i="6922"/>
  <c r="AT24" i="6922" s="1"/>
  <c r="DE24" i="6922"/>
  <c r="AV24" i="6922" s="1"/>
  <c r="DG24" i="6922"/>
  <c r="AX24" i="6922" s="1"/>
  <c r="BI25" i="6922"/>
  <c r="BJ25" i="6922" s="1"/>
  <c r="BK25" i="6922" s="1"/>
  <c r="BO25" i="6922"/>
  <c r="F25" i="6922" s="1"/>
  <c r="BQ25" i="6922"/>
  <c r="H25" i="6922" s="1"/>
  <c r="BS25" i="6922"/>
  <c r="J25" i="6922" s="1"/>
  <c r="BU25" i="6922"/>
  <c r="L25" i="6922" s="1"/>
  <c r="BW25" i="6922"/>
  <c r="N25" i="6922" s="1"/>
  <c r="BY25" i="6922"/>
  <c r="P25" i="6922" s="1"/>
  <c r="CA25" i="6922"/>
  <c r="R25" i="6922" s="1"/>
  <c r="CC25" i="6922"/>
  <c r="T25" i="6922" s="1"/>
  <c r="CE25" i="6922"/>
  <c r="V25" i="6922" s="1"/>
  <c r="CG25" i="6922"/>
  <c r="X25" i="6922" s="1"/>
  <c r="CI25" i="6922"/>
  <c r="Z25" i="6922" s="1"/>
  <c r="CK25" i="6922"/>
  <c r="AB25" i="6922" s="1"/>
  <c r="CM25" i="6922"/>
  <c r="AD25" i="6922" s="1"/>
  <c r="CO25" i="6922"/>
  <c r="AF25" i="6922" s="1"/>
  <c r="CQ25" i="6922"/>
  <c r="AH25" i="6922" s="1"/>
  <c r="CS25" i="6922"/>
  <c r="AJ25" i="6922" s="1"/>
  <c r="CU25" i="6922"/>
  <c r="AL25" i="6922" s="1"/>
  <c r="CW25" i="6922"/>
  <c r="AN25" i="6922" s="1"/>
  <c r="CY25" i="6922"/>
  <c r="AP25" i="6922" s="1"/>
  <c r="DA25" i="6922"/>
  <c r="AR25" i="6922" s="1"/>
  <c r="DC25" i="6922"/>
  <c r="AT25" i="6922" s="1"/>
  <c r="DE25" i="6922"/>
  <c r="AV25" i="6922" s="1"/>
  <c r="DG25" i="6922"/>
  <c r="AX25" i="6922" s="1"/>
  <c r="BI26" i="6922"/>
  <c r="BJ26" i="6922" s="1"/>
  <c r="BK26" i="6922" s="1"/>
  <c r="BO26" i="6922"/>
  <c r="F26" i="6922" s="1"/>
  <c r="BQ26" i="6922"/>
  <c r="H26" i="6922" s="1"/>
  <c r="BS26" i="6922"/>
  <c r="J26" i="6922" s="1"/>
  <c r="BU26" i="6922"/>
  <c r="L26" i="6922" s="1"/>
  <c r="BW26" i="6922"/>
  <c r="N26" i="6922" s="1"/>
  <c r="BY26" i="6922"/>
  <c r="P26" i="6922" s="1"/>
  <c r="CA26" i="6922"/>
  <c r="R26" i="6922" s="1"/>
  <c r="CC26" i="6922"/>
  <c r="T26" i="6922" s="1"/>
  <c r="CE26" i="6922"/>
  <c r="V26" i="6922" s="1"/>
  <c r="CG26" i="6922"/>
  <c r="X26" i="6922" s="1"/>
  <c r="CI26" i="6922"/>
  <c r="Z26" i="6922" s="1"/>
  <c r="CK26" i="6922"/>
  <c r="AB26" i="6922" s="1"/>
  <c r="CM26" i="6922"/>
  <c r="AD26" i="6922" s="1"/>
  <c r="CO26" i="6922"/>
  <c r="AF26" i="6922" s="1"/>
  <c r="CQ26" i="6922"/>
  <c r="AH26" i="6922" s="1"/>
  <c r="CS26" i="6922"/>
  <c r="AJ26" i="6922" s="1"/>
  <c r="CU26" i="6922"/>
  <c r="AL26" i="6922" s="1"/>
  <c r="CW26" i="6922"/>
  <c r="AN26" i="6922" s="1"/>
  <c r="CY26" i="6922"/>
  <c r="AP26" i="6922" s="1"/>
  <c r="DA26" i="6922"/>
  <c r="AR26" i="6922" s="1"/>
  <c r="DC26" i="6922"/>
  <c r="AT26" i="6922" s="1"/>
  <c r="DE26" i="6922"/>
  <c r="AV26" i="6922" s="1"/>
  <c r="DG26" i="6922"/>
  <c r="AX26" i="6922" s="1"/>
  <c r="DE27" i="6922"/>
  <c r="DG27" i="6922"/>
  <c r="DE28" i="6922"/>
  <c r="DG28" i="6922"/>
  <c r="DE29" i="6922"/>
  <c r="DG29" i="6922"/>
  <c r="DE30" i="6922"/>
  <c r="DG30" i="6922"/>
  <c r="DE31" i="6922"/>
  <c r="DG31" i="6922"/>
  <c r="DE32" i="6922"/>
  <c r="DG32" i="6922"/>
  <c r="DE33" i="6922"/>
  <c r="DG33" i="6922"/>
  <c r="DE34" i="6922"/>
  <c r="DG34" i="6922"/>
  <c r="DE35" i="6922"/>
  <c r="DG35" i="6922"/>
  <c r="DE36" i="6922"/>
  <c r="DG36" i="6922"/>
  <c r="DE37" i="6922"/>
  <c r="DG37" i="6922"/>
  <c r="DE38" i="6922"/>
  <c r="DG38" i="6922"/>
  <c r="DE39" i="6922"/>
  <c r="DG39" i="6922"/>
  <c r="DE40" i="6922"/>
  <c r="DG40" i="6922"/>
  <c r="DE41" i="6922"/>
  <c r="DG41" i="6922"/>
  <c r="DE42" i="6922"/>
  <c r="DG42" i="6922"/>
  <c r="DE43" i="6922"/>
  <c r="DG43" i="6922"/>
  <c r="BU14" i="6937" l="1"/>
  <c r="AY8" i="6922"/>
  <c r="BB8" i="6922" s="1"/>
  <c r="AY17" i="6922"/>
  <c r="BB17" i="6922" s="1"/>
  <c r="AY4" i="6922"/>
  <c r="BB4" i="6922" s="1"/>
  <c r="DQ4" i="6923" s="1"/>
  <c r="AY11" i="6922"/>
  <c r="BB11" i="6922" s="1"/>
  <c r="AY6" i="6922"/>
  <c r="BB6" i="6922" s="1"/>
  <c r="AY12" i="6922"/>
  <c r="BB12" i="6922" s="1"/>
  <c r="BC4" i="6923"/>
  <c r="BB4" i="6923"/>
  <c r="DT5" i="6923" s="1"/>
  <c r="DP5" i="6923" s="1"/>
  <c r="AY26" i="6922"/>
  <c r="BB26" i="6922" s="1"/>
  <c r="AY25" i="6922"/>
  <c r="BB25" i="6922" s="1"/>
  <c r="AY23" i="6922"/>
  <c r="BB23" i="6922" s="1"/>
  <c r="AY21" i="6922"/>
  <c r="BB21" i="6922" s="1"/>
  <c r="AY20" i="6922"/>
  <c r="BB20" i="6922" s="1"/>
  <c r="AY19" i="6922"/>
  <c r="BB19" i="6922" s="1"/>
  <c r="AY18" i="6922"/>
  <c r="BB18" i="6922" s="1"/>
  <c r="AY15" i="6922"/>
  <c r="BB15" i="6922" s="1"/>
  <c r="AY24" i="6922"/>
  <c r="BB24" i="6922" s="1"/>
  <c r="AY22" i="6922"/>
  <c r="BB22" i="6922" s="1"/>
  <c r="AY16" i="6922"/>
  <c r="BB16" i="6922" s="1"/>
  <c r="AY13" i="6922"/>
  <c r="BB13" i="6922" s="1"/>
  <c r="AY5" i="6922"/>
  <c r="BB5" i="6922" s="1"/>
  <c r="AY9" i="6922"/>
  <c r="BB9" i="6922" s="1"/>
  <c r="AY7" i="6922"/>
  <c r="BB7" i="6922" s="1"/>
  <c r="AY14" i="6922"/>
  <c r="BB14" i="6922" s="1"/>
  <c r="AY10" i="6922"/>
  <c r="BB10" i="6922" s="1"/>
  <c r="BU15" i="6937" l="1"/>
  <c r="DQ5" i="6923"/>
  <c r="DT25" i="6922"/>
  <c r="DT8" i="6922"/>
  <c r="DT9" i="6922"/>
  <c r="DT22" i="6922"/>
  <c r="DT19" i="6922"/>
  <c r="DT12" i="6922"/>
  <c r="DT5" i="6922"/>
  <c r="DP5" i="6922" s="1"/>
  <c r="DT24" i="6922"/>
  <c r="DT17" i="6922"/>
  <c r="DT20" i="6922"/>
  <c r="BC11" i="6922"/>
  <c r="DT14" i="6922"/>
  <c r="DT13" i="6922"/>
  <c r="DT15" i="6922"/>
  <c r="DT21" i="6922"/>
  <c r="DT11" i="6922"/>
  <c r="DT7" i="6922"/>
  <c r="DT16" i="6922"/>
  <c r="DT18" i="6922"/>
  <c r="DT23" i="6922"/>
  <c r="DT10" i="6922"/>
  <c r="DT26" i="6922"/>
  <c r="DT6" i="6922"/>
  <c r="BC8" i="6922"/>
  <c r="BC17" i="6922"/>
  <c r="BC25" i="6922"/>
  <c r="BD25" i="6922"/>
  <c r="BC5" i="6922"/>
  <c r="BC12" i="6922"/>
  <c r="BD17" i="6922"/>
  <c r="BD9" i="6922"/>
  <c r="BC9" i="6922"/>
  <c r="BD13" i="6922"/>
  <c r="BC13" i="6922"/>
  <c r="BC22" i="6922"/>
  <c r="BD22" i="6922"/>
  <c r="BC6" i="6922"/>
  <c r="BC18" i="6922"/>
  <c r="BD18" i="6922"/>
  <c r="BC21" i="6922"/>
  <c r="BD21" i="6922"/>
  <c r="BD10" i="6922"/>
  <c r="BC10" i="6922"/>
  <c r="BD8" i="6922"/>
  <c r="BC16" i="6922"/>
  <c r="BD16" i="6922"/>
  <c r="BC24" i="6922"/>
  <c r="BD24" i="6922"/>
  <c r="BD11" i="6922"/>
  <c r="BD19" i="6922"/>
  <c r="BC19" i="6922"/>
  <c r="BC23" i="6922"/>
  <c r="BD23" i="6922"/>
  <c r="BD14" i="6922"/>
  <c r="BC14" i="6922"/>
  <c r="BD12" i="6922"/>
  <c r="BC4" i="6922"/>
  <c r="BC7" i="6922"/>
  <c r="BD15" i="6922"/>
  <c r="BC15" i="6922"/>
  <c r="BC20" i="6922"/>
  <c r="BD26" i="6922"/>
  <c r="BC26" i="6922"/>
  <c r="BU16" i="6937" l="1"/>
  <c r="DP6" i="6922"/>
  <c r="DP7" i="6922" s="1"/>
  <c r="DP8" i="6922" s="1"/>
  <c r="DP9" i="6922" s="1"/>
  <c r="DP10" i="6922" s="1"/>
  <c r="DP11" i="6922" s="1"/>
  <c r="DP12" i="6922" s="1"/>
  <c r="DP13" i="6922" s="1"/>
  <c r="DP14" i="6922" s="1"/>
  <c r="DP15" i="6922" s="1"/>
  <c r="DP16" i="6922" s="1"/>
  <c r="DP17" i="6922" s="1"/>
  <c r="DP18" i="6922" s="1"/>
  <c r="DP19" i="6922" s="1"/>
  <c r="DP20" i="6922" s="1"/>
  <c r="DP21" i="6922" s="1"/>
  <c r="DP22" i="6922" s="1"/>
  <c r="DP23" i="6922" s="1"/>
  <c r="DP24" i="6922" s="1"/>
  <c r="DP25" i="6922" s="1"/>
  <c r="DP26" i="6922" s="1"/>
  <c r="AA3" i="6920"/>
  <c r="AB3" i="6920"/>
  <c r="AC3" i="6920"/>
  <c r="Z3" i="6920" s="1"/>
  <c r="Z4" i="6920" s="1"/>
  <c r="AD3" i="6920"/>
  <c r="Y4" i="6920"/>
  <c r="Y5" i="6920" s="1"/>
  <c r="AA4" i="6920"/>
  <c r="AB4" i="6920"/>
  <c r="AD4" i="6920" s="1"/>
  <c r="AC4" i="6920"/>
  <c r="AA5" i="6920"/>
  <c r="AB5" i="6920"/>
  <c r="AD5" i="6920" s="1"/>
  <c r="AC5" i="6920"/>
  <c r="AA6" i="6920"/>
  <c r="AB6" i="6920"/>
  <c r="AD6" i="6920" s="1"/>
  <c r="AC6" i="6920"/>
  <c r="AA7" i="6920"/>
  <c r="AB7" i="6920"/>
  <c r="AD7" i="6920" s="1"/>
  <c r="AC7" i="6920"/>
  <c r="AA20" i="6919"/>
  <c r="AB20" i="6919"/>
  <c r="AD20" i="6919" s="1"/>
  <c r="AC20" i="6919"/>
  <c r="AA21" i="6919"/>
  <c r="AB21" i="6919"/>
  <c r="AD21" i="6919" s="1"/>
  <c r="AC21" i="6919"/>
  <c r="AA22" i="6919"/>
  <c r="AB22" i="6919"/>
  <c r="AD22" i="6919" s="1"/>
  <c r="AC22" i="6919"/>
  <c r="AA23" i="6919"/>
  <c r="AB23" i="6919"/>
  <c r="AD23" i="6919" s="1"/>
  <c r="AC23" i="6919"/>
  <c r="AA24" i="6919"/>
  <c r="AB24" i="6919"/>
  <c r="AD24" i="6919" s="1"/>
  <c r="AC24" i="6919"/>
  <c r="AA25" i="6919"/>
  <c r="AB25" i="6919"/>
  <c r="AD25" i="6919" s="1"/>
  <c r="AC25" i="6919"/>
  <c r="AA26" i="6919"/>
  <c r="AB26" i="6919"/>
  <c r="AD26" i="6919" s="1"/>
  <c r="AC26" i="6919"/>
  <c r="AA27" i="6919"/>
  <c r="AB27" i="6919"/>
  <c r="AD27" i="6919" s="1"/>
  <c r="AC27" i="6919"/>
  <c r="AA28" i="6919"/>
  <c r="AB28" i="6919"/>
  <c r="AD28" i="6919" s="1"/>
  <c r="AC28" i="6919"/>
  <c r="AA29" i="6919"/>
  <c r="AB29" i="6919"/>
  <c r="AD29" i="6919" s="1"/>
  <c r="AC29" i="6919"/>
  <c r="AA30" i="6919"/>
  <c r="AB30" i="6919"/>
  <c r="AD30" i="6919" s="1"/>
  <c r="AC30" i="6919"/>
  <c r="AA31" i="6919"/>
  <c r="AB31" i="6919"/>
  <c r="AD31" i="6919" s="1"/>
  <c r="AC31" i="6919"/>
  <c r="AA32" i="6919"/>
  <c r="AB32" i="6919"/>
  <c r="AD32" i="6919" s="1"/>
  <c r="AC32" i="6919"/>
  <c r="AA33" i="6919"/>
  <c r="AB33" i="6919"/>
  <c r="AD33" i="6919" s="1"/>
  <c r="AC33" i="6919"/>
  <c r="AA34" i="6919"/>
  <c r="AB34" i="6919"/>
  <c r="AD34" i="6919" s="1"/>
  <c r="AC34" i="6919"/>
  <c r="AA35" i="6919"/>
  <c r="AB35" i="6919"/>
  <c r="AD35" i="6919" s="1"/>
  <c r="AC35" i="6919"/>
  <c r="AA36" i="6919"/>
  <c r="AB36" i="6919"/>
  <c r="AD36" i="6919" s="1"/>
  <c r="AC36" i="6919"/>
  <c r="AA37" i="6919"/>
  <c r="AB37" i="6919"/>
  <c r="AD37" i="6919" s="1"/>
  <c r="AC37" i="6919"/>
  <c r="AA38" i="6919"/>
  <c r="AB38" i="6919"/>
  <c r="AD38" i="6919" s="1"/>
  <c r="AC38" i="6919"/>
  <c r="AA39" i="6919"/>
  <c r="AB39" i="6919"/>
  <c r="AD39" i="6919" s="1"/>
  <c r="AC39" i="6919"/>
  <c r="AA40" i="6919"/>
  <c r="AB40" i="6919"/>
  <c r="AD40" i="6919" s="1"/>
  <c r="AC40" i="6919"/>
  <c r="AA41" i="6919"/>
  <c r="AB41" i="6919"/>
  <c r="AD41" i="6919" s="1"/>
  <c r="AC41" i="6919"/>
  <c r="AA42" i="6919"/>
  <c r="AB42" i="6919"/>
  <c r="AD42" i="6919" s="1"/>
  <c r="AC42" i="6919"/>
  <c r="X7" i="6920"/>
  <c r="W7" i="6920"/>
  <c r="V7" i="6920"/>
  <c r="U7" i="6920"/>
  <c r="K7" i="6920"/>
  <c r="X6" i="6920"/>
  <c r="W6" i="6920"/>
  <c r="V6" i="6920"/>
  <c r="U6" i="6920"/>
  <c r="K6" i="6920"/>
  <c r="X5" i="6920"/>
  <c r="W5" i="6920"/>
  <c r="V5" i="6920"/>
  <c r="U5" i="6920"/>
  <c r="K5" i="6920"/>
  <c r="X4" i="6920"/>
  <c r="W4" i="6920"/>
  <c r="V4" i="6920"/>
  <c r="U4" i="6920"/>
  <c r="K4" i="6920"/>
  <c r="X3" i="6920"/>
  <c r="W3" i="6920"/>
  <c r="V3" i="6920"/>
  <c r="U3" i="6920"/>
  <c r="K3" i="6920"/>
  <c r="X2" i="6920"/>
  <c r="W2" i="6920"/>
  <c r="V2" i="6920"/>
  <c r="U2" i="6920"/>
  <c r="K2" i="6920"/>
  <c r="U9" i="6919"/>
  <c r="V9" i="6919"/>
  <c r="W9" i="6919"/>
  <c r="X9" i="6919"/>
  <c r="AA9" i="6919"/>
  <c r="AB9" i="6919"/>
  <c r="AD9" i="6919" s="1"/>
  <c r="AC9" i="6919"/>
  <c r="U10" i="6919"/>
  <c r="V10" i="6919"/>
  <c r="W10" i="6919"/>
  <c r="X10" i="6919"/>
  <c r="AA10" i="6919"/>
  <c r="AB10" i="6919"/>
  <c r="AD10" i="6919" s="1"/>
  <c r="AC10" i="6919"/>
  <c r="U11" i="6919"/>
  <c r="V11" i="6919"/>
  <c r="W11" i="6919"/>
  <c r="X11" i="6919"/>
  <c r="AA11" i="6919"/>
  <c r="AB11" i="6919"/>
  <c r="AD11" i="6919" s="1"/>
  <c r="AC11" i="6919"/>
  <c r="U12" i="6919"/>
  <c r="V12" i="6919"/>
  <c r="W12" i="6919"/>
  <c r="X12" i="6919"/>
  <c r="AA12" i="6919"/>
  <c r="AB12" i="6919"/>
  <c r="AD12" i="6919" s="1"/>
  <c r="AC12" i="6919"/>
  <c r="U13" i="6919"/>
  <c r="V13" i="6919"/>
  <c r="W13" i="6919"/>
  <c r="X13" i="6919"/>
  <c r="AA13" i="6919"/>
  <c r="AB13" i="6919"/>
  <c r="AD13" i="6919" s="1"/>
  <c r="AC13" i="6919"/>
  <c r="U14" i="6919"/>
  <c r="V14" i="6919"/>
  <c r="W14" i="6919"/>
  <c r="X14" i="6919"/>
  <c r="AA14" i="6919"/>
  <c r="AB14" i="6919"/>
  <c r="AD14" i="6919" s="1"/>
  <c r="AC14" i="6919"/>
  <c r="U15" i="6919"/>
  <c r="V15" i="6919"/>
  <c r="W15" i="6919"/>
  <c r="X15" i="6919"/>
  <c r="AA15" i="6919"/>
  <c r="AB15" i="6919"/>
  <c r="AD15" i="6919" s="1"/>
  <c r="AC15" i="6919"/>
  <c r="U16" i="6919"/>
  <c r="V16" i="6919"/>
  <c r="W16" i="6919"/>
  <c r="X16" i="6919"/>
  <c r="AA16" i="6919"/>
  <c r="AB16" i="6919"/>
  <c r="AC16" i="6919"/>
  <c r="AD16" i="6919"/>
  <c r="U17" i="6919"/>
  <c r="V17" i="6919"/>
  <c r="W17" i="6919"/>
  <c r="X17" i="6919"/>
  <c r="AA17" i="6919"/>
  <c r="AB17" i="6919"/>
  <c r="AC17" i="6919"/>
  <c r="AD17" i="6919"/>
  <c r="U18" i="6919"/>
  <c r="V18" i="6919"/>
  <c r="W18" i="6919"/>
  <c r="X18" i="6919"/>
  <c r="AA18" i="6919"/>
  <c r="AB18" i="6919"/>
  <c r="AD18" i="6919" s="1"/>
  <c r="AC18" i="6919"/>
  <c r="U19" i="6919"/>
  <c r="V19" i="6919"/>
  <c r="W19" i="6919"/>
  <c r="X19" i="6919"/>
  <c r="AA19" i="6919"/>
  <c r="AB19" i="6919"/>
  <c r="AD19" i="6919" s="1"/>
  <c r="AC19" i="6919"/>
  <c r="U20" i="6919"/>
  <c r="V20" i="6919"/>
  <c r="W20" i="6919"/>
  <c r="X20" i="6919"/>
  <c r="U21" i="6919"/>
  <c r="V21" i="6919"/>
  <c r="W21" i="6919"/>
  <c r="X21" i="6919"/>
  <c r="U22" i="6919"/>
  <c r="V22" i="6919"/>
  <c r="W22" i="6919"/>
  <c r="X22" i="6919"/>
  <c r="U23" i="6919"/>
  <c r="V23" i="6919"/>
  <c r="W23" i="6919"/>
  <c r="X23" i="6919"/>
  <c r="U24" i="6919"/>
  <c r="V24" i="6919"/>
  <c r="W24" i="6919"/>
  <c r="X24" i="6919"/>
  <c r="U25" i="6919"/>
  <c r="V25" i="6919"/>
  <c r="W25" i="6919"/>
  <c r="X25" i="6919"/>
  <c r="U26" i="6919"/>
  <c r="V26" i="6919"/>
  <c r="W26" i="6919"/>
  <c r="X26" i="6919"/>
  <c r="U27" i="6919"/>
  <c r="V27" i="6919"/>
  <c r="W27" i="6919"/>
  <c r="X27" i="6919"/>
  <c r="U28" i="6919"/>
  <c r="V28" i="6919"/>
  <c r="W28" i="6919"/>
  <c r="X28" i="6919"/>
  <c r="U29" i="6919"/>
  <c r="V29" i="6919"/>
  <c r="W29" i="6919"/>
  <c r="X29" i="6919"/>
  <c r="U30" i="6919"/>
  <c r="V30" i="6919"/>
  <c r="W30" i="6919"/>
  <c r="X30" i="6919"/>
  <c r="U31" i="6919"/>
  <c r="V31" i="6919"/>
  <c r="W31" i="6919"/>
  <c r="X31" i="6919"/>
  <c r="U32" i="6919"/>
  <c r="V32" i="6919"/>
  <c r="W32" i="6919"/>
  <c r="X32" i="6919"/>
  <c r="U33" i="6919"/>
  <c r="V33" i="6919"/>
  <c r="W33" i="6919"/>
  <c r="X33" i="6919"/>
  <c r="U34" i="6919"/>
  <c r="V34" i="6919"/>
  <c r="W34" i="6919"/>
  <c r="X34" i="6919"/>
  <c r="U35" i="6919"/>
  <c r="V35" i="6919"/>
  <c r="W35" i="6919"/>
  <c r="X35" i="6919"/>
  <c r="U36" i="6919"/>
  <c r="V36" i="6919"/>
  <c r="W36" i="6919"/>
  <c r="X36" i="6919"/>
  <c r="U37" i="6919"/>
  <c r="V37" i="6919"/>
  <c r="W37" i="6919"/>
  <c r="X37" i="6919"/>
  <c r="U38" i="6919"/>
  <c r="V38" i="6919"/>
  <c r="W38" i="6919"/>
  <c r="X38" i="6919"/>
  <c r="U39" i="6919"/>
  <c r="V39" i="6919"/>
  <c r="W39" i="6919"/>
  <c r="X39" i="6919"/>
  <c r="U40" i="6919"/>
  <c r="V40" i="6919"/>
  <c r="W40" i="6919"/>
  <c r="X40" i="6919"/>
  <c r="U41" i="6919"/>
  <c r="V41" i="6919"/>
  <c r="W41" i="6919"/>
  <c r="X41" i="6919"/>
  <c r="U42" i="6919"/>
  <c r="V42" i="6919"/>
  <c r="W42" i="6919"/>
  <c r="X42" i="6919"/>
  <c r="AA4" i="6919"/>
  <c r="AB4" i="6919"/>
  <c r="AD4" i="6919" s="1"/>
  <c r="AC4" i="6919"/>
  <c r="AA5" i="6919"/>
  <c r="AB5" i="6919"/>
  <c r="AD5" i="6919" s="1"/>
  <c r="AC5" i="6919"/>
  <c r="AA6" i="6919"/>
  <c r="AB6" i="6919"/>
  <c r="AD6" i="6919" s="1"/>
  <c r="AC6" i="6919"/>
  <c r="AA7" i="6919"/>
  <c r="AB7" i="6919"/>
  <c r="AD7" i="6919" s="1"/>
  <c r="AC7" i="6919"/>
  <c r="AA8" i="6919"/>
  <c r="AB8" i="6919"/>
  <c r="AD8" i="6919" s="1"/>
  <c r="AC8" i="6919"/>
  <c r="AB3" i="6919"/>
  <c r="AD3" i="6919" s="1"/>
  <c r="AC3" i="6919"/>
  <c r="AA3" i="6919"/>
  <c r="U3" i="6919"/>
  <c r="V3" i="6919"/>
  <c r="W3" i="6919"/>
  <c r="X3" i="6919"/>
  <c r="U4" i="6919"/>
  <c r="V4" i="6919"/>
  <c r="W4" i="6919"/>
  <c r="X4" i="6919"/>
  <c r="U5" i="6919"/>
  <c r="V5" i="6919"/>
  <c r="W5" i="6919"/>
  <c r="X5" i="6919"/>
  <c r="U6" i="6919"/>
  <c r="V6" i="6919"/>
  <c r="W6" i="6919"/>
  <c r="X6" i="6919"/>
  <c r="U7" i="6919"/>
  <c r="V7" i="6919"/>
  <c r="W7" i="6919"/>
  <c r="X7" i="6919"/>
  <c r="U8" i="6919"/>
  <c r="V8" i="6919"/>
  <c r="W8" i="6919"/>
  <c r="X8" i="6919"/>
  <c r="X2" i="6919"/>
  <c r="W2" i="6919"/>
  <c r="V2" i="6919"/>
  <c r="U2" i="6919"/>
  <c r="K42" i="6919"/>
  <c r="K41" i="6919"/>
  <c r="K40" i="6919"/>
  <c r="K39" i="6919"/>
  <c r="K38" i="6919"/>
  <c r="K37" i="6919"/>
  <c r="K36" i="6919"/>
  <c r="K35" i="6919"/>
  <c r="K34" i="6919"/>
  <c r="K33" i="6919"/>
  <c r="K32" i="6919"/>
  <c r="K31" i="6919"/>
  <c r="K30" i="6919"/>
  <c r="K29" i="6919"/>
  <c r="K28" i="6919"/>
  <c r="K27" i="6919"/>
  <c r="K26" i="6919"/>
  <c r="K25" i="6919"/>
  <c r="K24" i="6919"/>
  <c r="K23" i="6919"/>
  <c r="K22" i="6919"/>
  <c r="K21" i="6919"/>
  <c r="K20" i="6919"/>
  <c r="K19" i="6919"/>
  <c r="K18" i="6919"/>
  <c r="K17" i="6919"/>
  <c r="K16" i="6919"/>
  <c r="K15" i="6919"/>
  <c r="K14" i="6919"/>
  <c r="K13" i="6919"/>
  <c r="K12" i="6919"/>
  <c r="K11" i="6919"/>
  <c r="K10" i="6919"/>
  <c r="K9" i="6919"/>
  <c r="K8" i="6919"/>
  <c r="K7" i="6919"/>
  <c r="K6" i="6919"/>
  <c r="K5" i="6919"/>
  <c r="K4" i="6919"/>
  <c r="K3" i="6919"/>
  <c r="K2" i="6919"/>
  <c r="B2" i="6911" s="1"/>
  <c r="BU17" i="6937" l="1"/>
  <c r="T5" i="6920"/>
  <c r="Z5" i="6920"/>
  <c r="Y6" i="6920"/>
  <c r="T7" i="6920"/>
  <c r="T4" i="6920"/>
  <c r="T2" i="6920"/>
  <c r="T3" i="6920"/>
  <c r="T6" i="6920"/>
  <c r="T6" i="6919"/>
  <c r="T5" i="6919"/>
  <c r="T4" i="6919"/>
  <c r="T3" i="6919"/>
  <c r="T10" i="6919"/>
  <c r="T39" i="6919"/>
  <c r="T31" i="6919"/>
  <c r="T24" i="6919"/>
  <c r="T19" i="6919"/>
  <c r="T14" i="6919"/>
  <c r="T12" i="6919"/>
  <c r="T11" i="6919"/>
  <c r="T40" i="6919"/>
  <c r="T32" i="6919"/>
  <c r="T23" i="6919"/>
  <c r="T13" i="6919"/>
  <c r="T8" i="6919"/>
  <c r="T7" i="6919"/>
  <c r="T42" i="6919"/>
  <c r="T36" i="6919"/>
  <c r="T35" i="6919"/>
  <c r="T28" i="6919"/>
  <c r="T27" i="6919"/>
  <c r="T22" i="6919"/>
  <c r="T16" i="6919"/>
  <c r="T15" i="6919"/>
  <c r="T41" i="6919"/>
  <c r="T38" i="6919"/>
  <c r="T34" i="6919"/>
  <c r="T30" i="6919"/>
  <c r="T26" i="6919"/>
  <c r="T21" i="6919"/>
  <c r="T18" i="6919"/>
  <c r="T37" i="6919"/>
  <c r="T33" i="6919"/>
  <c r="T29" i="6919"/>
  <c r="T25" i="6919"/>
  <c r="T20" i="6919"/>
  <c r="T17" i="6919"/>
  <c r="T9" i="6919"/>
  <c r="T2" i="6919"/>
  <c r="Y3" i="6919"/>
  <c r="Y4" i="6919" s="1"/>
  <c r="Y5" i="6919" s="1"/>
  <c r="Y6" i="6919" s="1"/>
  <c r="Y7" i="6919" s="1"/>
  <c r="Y8" i="6919" s="1"/>
  <c r="Y9" i="6919" s="1"/>
  <c r="Y10" i="6919" s="1"/>
  <c r="Y11" i="6919" s="1"/>
  <c r="Y12" i="6919" s="1"/>
  <c r="Y13" i="6919" s="1"/>
  <c r="Y14" i="6919" s="1"/>
  <c r="Y15" i="6919" s="1"/>
  <c r="Y16" i="6919" s="1"/>
  <c r="Y17" i="6919" s="1"/>
  <c r="Y18" i="6919" s="1"/>
  <c r="Y19" i="6919" s="1"/>
  <c r="Y20" i="6919" s="1"/>
  <c r="Y21" i="6919" s="1"/>
  <c r="Y22" i="6919" s="1"/>
  <c r="Y23" i="6919" s="1"/>
  <c r="Y24" i="6919" s="1"/>
  <c r="Y25" i="6919" s="1"/>
  <c r="Y26" i="6919" s="1"/>
  <c r="Y27" i="6919" s="1"/>
  <c r="Y28" i="6919" s="1"/>
  <c r="Y29" i="6919" s="1"/>
  <c r="Y30" i="6919" s="1"/>
  <c r="Y31" i="6919" s="1"/>
  <c r="Y32" i="6919" s="1"/>
  <c r="Y33" i="6919" s="1"/>
  <c r="Y34" i="6919" s="1"/>
  <c r="Y35" i="6919" s="1"/>
  <c r="Y36" i="6919" s="1"/>
  <c r="Y37" i="6919" s="1"/>
  <c r="Y38" i="6919" s="1"/>
  <c r="Y39" i="6919" s="1"/>
  <c r="Y40" i="6919" s="1"/>
  <c r="Y41" i="6919" s="1"/>
  <c r="Y42" i="6919" s="1"/>
  <c r="BU18" i="6937" l="1"/>
  <c r="Y7" i="6920"/>
  <c r="Z6" i="6920"/>
  <c r="Z21" i="6917"/>
  <c r="Y21" i="6917"/>
  <c r="AA21" i="6917" s="1"/>
  <c r="Z20" i="6917"/>
  <c r="Y20" i="6917"/>
  <c r="AA20" i="6917" s="1"/>
  <c r="Z19" i="6917"/>
  <c r="Y19" i="6917"/>
  <c r="AA19" i="6917" s="1"/>
  <c r="Z18" i="6917"/>
  <c r="Y18" i="6917"/>
  <c r="AA18" i="6917" s="1"/>
  <c r="AA17" i="6917"/>
  <c r="Z17" i="6917"/>
  <c r="Y17" i="6917"/>
  <c r="Z16" i="6917"/>
  <c r="Y16" i="6917"/>
  <c r="AA16" i="6917" s="1"/>
  <c r="Z15" i="6917"/>
  <c r="Y15" i="6917"/>
  <c r="AA15" i="6917" s="1"/>
  <c r="AA14" i="6917"/>
  <c r="Z14" i="6917"/>
  <c r="Y14" i="6917"/>
  <c r="Z13" i="6917"/>
  <c r="Y13" i="6917"/>
  <c r="AA13" i="6917" s="1"/>
  <c r="Z12" i="6917"/>
  <c r="Y12" i="6917"/>
  <c r="AA12" i="6917" s="1"/>
  <c r="Z11" i="6917"/>
  <c r="Y11" i="6917"/>
  <c r="AA11" i="6917" s="1"/>
  <c r="Z10" i="6917"/>
  <c r="Y10" i="6917"/>
  <c r="AA10" i="6917" s="1"/>
  <c r="AA9" i="6917"/>
  <c r="Z9" i="6917"/>
  <c r="Y9" i="6917"/>
  <c r="Z8" i="6917"/>
  <c r="Y8" i="6917"/>
  <c r="AA8" i="6917" s="1"/>
  <c r="Z7" i="6917"/>
  <c r="Y7" i="6917"/>
  <c r="AA7" i="6917" s="1"/>
  <c r="AA6" i="6917"/>
  <c r="Z6" i="6917"/>
  <c r="Y6" i="6917"/>
  <c r="Z5" i="6917"/>
  <c r="Y5" i="6917"/>
  <c r="AA5" i="6917" s="1"/>
  <c r="Z4" i="6917"/>
  <c r="Y4" i="6917"/>
  <c r="AA4" i="6917" s="1"/>
  <c r="Z3" i="6917"/>
  <c r="Y3" i="6917"/>
  <c r="X4" i="6917"/>
  <c r="X5" i="6917"/>
  <c r="X6" i="6917"/>
  <c r="X7" i="6917"/>
  <c r="X8" i="6917"/>
  <c r="X9" i="6917"/>
  <c r="X10" i="6917"/>
  <c r="X11" i="6917"/>
  <c r="X12" i="6917"/>
  <c r="X13" i="6917"/>
  <c r="X14" i="6917"/>
  <c r="X15" i="6917"/>
  <c r="X16" i="6917"/>
  <c r="X17" i="6917"/>
  <c r="X18" i="6917"/>
  <c r="X19" i="6917"/>
  <c r="X20" i="6917"/>
  <c r="X21" i="6917"/>
  <c r="X3" i="6917"/>
  <c r="U21" i="6917"/>
  <c r="T21" i="6917"/>
  <c r="S21" i="6917"/>
  <c r="R21" i="6917"/>
  <c r="Q21" i="6917" s="1"/>
  <c r="U20" i="6917"/>
  <c r="T20" i="6917"/>
  <c r="S20" i="6917"/>
  <c r="R20" i="6917"/>
  <c r="U19" i="6917"/>
  <c r="T19" i="6917"/>
  <c r="S19" i="6917"/>
  <c r="R19" i="6917"/>
  <c r="Q19" i="6917" s="1"/>
  <c r="U18" i="6917"/>
  <c r="T18" i="6917"/>
  <c r="S18" i="6917"/>
  <c r="R18" i="6917"/>
  <c r="Q18" i="6917" s="1"/>
  <c r="U17" i="6917"/>
  <c r="T17" i="6917"/>
  <c r="S17" i="6917"/>
  <c r="R17" i="6917"/>
  <c r="U16" i="6917"/>
  <c r="T16" i="6917"/>
  <c r="S16" i="6917"/>
  <c r="Q16" i="6917" s="1"/>
  <c r="R16" i="6917"/>
  <c r="U15" i="6917"/>
  <c r="T15" i="6917"/>
  <c r="S15" i="6917"/>
  <c r="R15" i="6917"/>
  <c r="U14" i="6917"/>
  <c r="T14" i="6917"/>
  <c r="S14" i="6917"/>
  <c r="R14" i="6917"/>
  <c r="Q14" i="6917" s="1"/>
  <c r="U13" i="6917"/>
  <c r="T13" i="6917"/>
  <c r="S13" i="6917"/>
  <c r="R13" i="6917"/>
  <c r="U12" i="6917"/>
  <c r="T12" i="6917"/>
  <c r="S12" i="6917"/>
  <c r="R12" i="6917"/>
  <c r="U11" i="6917"/>
  <c r="T11" i="6917"/>
  <c r="S11" i="6917"/>
  <c r="R11" i="6917"/>
  <c r="Q11" i="6917" s="1"/>
  <c r="U10" i="6917"/>
  <c r="T10" i="6917"/>
  <c r="S10" i="6917"/>
  <c r="R10" i="6917"/>
  <c r="Q10" i="6917" s="1"/>
  <c r="U9" i="6917"/>
  <c r="T9" i="6917"/>
  <c r="S9" i="6917"/>
  <c r="R9" i="6917"/>
  <c r="U8" i="6917"/>
  <c r="T8" i="6917"/>
  <c r="S8" i="6917"/>
  <c r="R8" i="6917"/>
  <c r="U7" i="6917"/>
  <c r="T7" i="6917"/>
  <c r="S7" i="6917"/>
  <c r="R7" i="6917"/>
  <c r="U6" i="6917"/>
  <c r="T6" i="6917"/>
  <c r="S6" i="6917"/>
  <c r="R6" i="6917"/>
  <c r="Q6" i="6917"/>
  <c r="U5" i="6917"/>
  <c r="T5" i="6917"/>
  <c r="S5" i="6917"/>
  <c r="R5" i="6917"/>
  <c r="Q5" i="6917" s="1"/>
  <c r="U4" i="6917"/>
  <c r="T4" i="6917"/>
  <c r="S4" i="6917"/>
  <c r="R4" i="6917"/>
  <c r="U3" i="6917"/>
  <c r="T3" i="6917"/>
  <c r="S3" i="6917"/>
  <c r="R3" i="6917"/>
  <c r="Q3" i="6917" s="1"/>
  <c r="U2" i="6917"/>
  <c r="S2" i="6917"/>
  <c r="R2" i="6917"/>
  <c r="T2" i="6917"/>
  <c r="AA3" i="6917"/>
  <c r="Q2" i="6917"/>
  <c r="I752" i="6916"/>
  <c r="H752" i="6916"/>
  <c r="A752" i="6916"/>
  <c r="I751" i="6916"/>
  <c r="H751" i="6916"/>
  <c r="A751" i="6916"/>
  <c r="I750" i="6916"/>
  <c r="H750" i="6916"/>
  <c r="A750" i="6916"/>
  <c r="I749" i="6916"/>
  <c r="H749" i="6916"/>
  <c r="A749" i="6916"/>
  <c r="I748" i="6916"/>
  <c r="H748" i="6916"/>
  <c r="A748" i="6916"/>
  <c r="I747" i="6916"/>
  <c r="H747" i="6916"/>
  <c r="A747" i="6916"/>
  <c r="I746" i="6916"/>
  <c r="H746" i="6916"/>
  <c r="A746" i="6916"/>
  <c r="I745" i="6916"/>
  <c r="H745" i="6916"/>
  <c r="A745" i="6916"/>
  <c r="I744" i="6916"/>
  <c r="H744" i="6916"/>
  <c r="A744" i="6916"/>
  <c r="I743" i="6916"/>
  <c r="H743" i="6916"/>
  <c r="A743" i="6916"/>
  <c r="I742" i="6916"/>
  <c r="H742" i="6916"/>
  <c r="A742" i="6916"/>
  <c r="I741" i="6916"/>
  <c r="H741" i="6916"/>
  <c r="A741" i="6916"/>
  <c r="I740" i="6916"/>
  <c r="H740" i="6916"/>
  <c r="A740" i="6916"/>
  <c r="I739" i="6916"/>
  <c r="H739" i="6916"/>
  <c r="A739" i="6916"/>
  <c r="I738" i="6916"/>
  <c r="H738" i="6916"/>
  <c r="A738" i="6916"/>
  <c r="I737" i="6916"/>
  <c r="H737" i="6916"/>
  <c r="A737" i="6916"/>
  <c r="I736" i="6916"/>
  <c r="H736" i="6916"/>
  <c r="A736" i="6916"/>
  <c r="I735" i="6916"/>
  <c r="H735" i="6916"/>
  <c r="A735" i="6916"/>
  <c r="I734" i="6916"/>
  <c r="A734" i="6916"/>
  <c r="I733" i="6916"/>
  <c r="H733" i="6916"/>
  <c r="A733" i="6916"/>
  <c r="I732" i="6916"/>
  <c r="H732" i="6916"/>
  <c r="A732" i="6916"/>
  <c r="I731" i="6916"/>
  <c r="H731" i="6916"/>
  <c r="A731" i="6916"/>
  <c r="I730" i="6916"/>
  <c r="H730" i="6916"/>
  <c r="A730" i="6916"/>
  <c r="I729" i="6916"/>
  <c r="H729" i="6916"/>
  <c r="A729" i="6916"/>
  <c r="I728" i="6916"/>
  <c r="H728" i="6916"/>
  <c r="A728" i="6916"/>
  <c r="I727" i="6916"/>
  <c r="H727" i="6916"/>
  <c r="A727" i="6916"/>
  <c r="I726" i="6916"/>
  <c r="H726" i="6916"/>
  <c r="A726" i="6916"/>
  <c r="I725" i="6916"/>
  <c r="H725" i="6916"/>
  <c r="A725" i="6916"/>
  <c r="I724" i="6916"/>
  <c r="H724" i="6916"/>
  <c r="A724" i="6916"/>
  <c r="I723" i="6916"/>
  <c r="H723" i="6916"/>
  <c r="A723" i="6916"/>
  <c r="I722" i="6916"/>
  <c r="H722" i="6916"/>
  <c r="A722" i="6916"/>
  <c r="I721" i="6916"/>
  <c r="H721" i="6916"/>
  <c r="A721" i="6916"/>
  <c r="I720" i="6916"/>
  <c r="H720" i="6916"/>
  <c r="A720" i="6916"/>
  <c r="I719" i="6916"/>
  <c r="H719" i="6916"/>
  <c r="A719" i="6916"/>
  <c r="I718" i="6916"/>
  <c r="H718" i="6916"/>
  <c r="A718" i="6916"/>
  <c r="I717" i="6916"/>
  <c r="H717" i="6916"/>
  <c r="A717" i="6916"/>
  <c r="I716" i="6916"/>
  <c r="H716" i="6916"/>
  <c r="A716" i="6916"/>
  <c r="I715" i="6916"/>
  <c r="H715" i="6916"/>
  <c r="A715" i="6916"/>
  <c r="I714" i="6916"/>
  <c r="H714" i="6916"/>
  <c r="A714" i="6916"/>
  <c r="I713" i="6916"/>
  <c r="H713" i="6916"/>
  <c r="A713" i="6916"/>
  <c r="I712" i="6916"/>
  <c r="H712" i="6916"/>
  <c r="A712" i="6916"/>
  <c r="I711" i="6916"/>
  <c r="H711" i="6916"/>
  <c r="A711" i="6916"/>
  <c r="I710" i="6916"/>
  <c r="H710" i="6916"/>
  <c r="A710" i="6916"/>
  <c r="I709" i="6916"/>
  <c r="H709" i="6916"/>
  <c r="A709" i="6916"/>
  <c r="I708" i="6916"/>
  <c r="H708" i="6916"/>
  <c r="A708" i="6916"/>
  <c r="I707" i="6916"/>
  <c r="H707" i="6916"/>
  <c r="A707" i="6916"/>
  <c r="I706" i="6916"/>
  <c r="H706" i="6916"/>
  <c r="A706" i="6916"/>
  <c r="I705" i="6916"/>
  <c r="H705" i="6916"/>
  <c r="A705" i="6916"/>
  <c r="I704" i="6916"/>
  <c r="H704" i="6916"/>
  <c r="A704" i="6916"/>
  <c r="I703" i="6916"/>
  <c r="H703" i="6916"/>
  <c r="A703" i="6916"/>
  <c r="I702" i="6916"/>
  <c r="H702" i="6916"/>
  <c r="A702" i="6916"/>
  <c r="I701" i="6916"/>
  <c r="H701" i="6916"/>
  <c r="A701" i="6916"/>
  <c r="I700" i="6916"/>
  <c r="H700" i="6916"/>
  <c r="A700" i="6916"/>
  <c r="I699" i="6916"/>
  <c r="H699" i="6916"/>
  <c r="A699" i="6916"/>
  <c r="I698" i="6916"/>
  <c r="H698" i="6916"/>
  <c r="A698" i="6916"/>
  <c r="I697" i="6916"/>
  <c r="H697" i="6916"/>
  <c r="A697" i="6916"/>
  <c r="I696" i="6916"/>
  <c r="H696" i="6916"/>
  <c r="A696" i="6916"/>
  <c r="I695" i="6916"/>
  <c r="H695" i="6916"/>
  <c r="A695" i="6916"/>
  <c r="I694" i="6916"/>
  <c r="H694" i="6916"/>
  <c r="A694" i="6916"/>
  <c r="I693" i="6916"/>
  <c r="H693" i="6916"/>
  <c r="A693" i="6916"/>
  <c r="I692" i="6916"/>
  <c r="H692" i="6916"/>
  <c r="A692" i="6916"/>
  <c r="I691" i="6916"/>
  <c r="H691" i="6916"/>
  <c r="A691" i="6916"/>
  <c r="I690" i="6916"/>
  <c r="H690" i="6916"/>
  <c r="A690" i="6916"/>
  <c r="I689" i="6916"/>
  <c r="H689" i="6916"/>
  <c r="A689" i="6916"/>
  <c r="I688" i="6916"/>
  <c r="H688" i="6916"/>
  <c r="A688" i="6916"/>
  <c r="I687" i="6916"/>
  <c r="H687" i="6916"/>
  <c r="A687" i="6916"/>
  <c r="I686" i="6916"/>
  <c r="H686" i="6916"/>
  <c r="A686" i="6916"/>
  <c r="I685" i="6916"/>
  <c r="H685" i="6916"/>
  <c r="A685" i="6916"/>
  <c r="I684" i="6916"/>
  <c r="H684" i="6916"/>
  <c r="A684" i="6916"/>
  <c r="I683" i="6916"/>
  <c r="H683" i="6916"/>
  <c r="A683" i="6916"/>
  <c r="I682" i="6916"/>
  <c r="H682" i="6916"/>
  <c r="A682" i="6916"/>
  <c r="I681" i="6916"/>
  <c r="H681" i="6916"/>
  <c r="A681" i="6916"/>
  <c r="I680" i="6916"/>
  <c r="H680" i="6916"/>
  <c r="A680" i="6916"/>
  <c r="I679" i="6916"/>
  <c r="H679" i="6916"/>
  <c r="A679" i="6916"/>
  <c r="I678" i="6916"/>
  <c r="H678" i="6916"/>
  <c r="A678" i="6916"/>
  <c r="I677" i="6916"/>
  <c r="H677" i="6916"/>
  <c r="A677" i="6916"/>
  <c r="I676" i="6916"/>
  <c r="H676" i="6916"/>
  <c r="A676" i="6916"/>
  <c r="I675" i="6916"/>
  <c r="H675" i="6916"/>
  <c r="A675" i="6916"/>
  <c r="I674" i="6916"/>
  <c r="H674" i="6916"/>
  <c r="A674" i="6916"/>
  <c r="I673" i="6916"/>
  <c r="H673" i="6916"/>
  <c r="A673" i="6916"/>
  <c r="I672" i="6916"/>
  <c r="H672" i="6916"/>
  <c r="A672" i="6916"/>
  <c r="I671" i="6916"/>
  <c r="H671" i="6916"/>
  <c r="A671" i="6916"/>
  <c r="I670" i="6916"/>
  <c r="H670" i="6916"/>
  <c r="A670" i="6916"/>
  <c r="I669" i="6916"/>
  <c r="H669" i="6916"/>
  <c r="A669" i="6916"/>
  <c r="I668" i="6916"/>
  <c r="H668" i="6916"/>
  <c r="A668" i="6916"/>
  <c r="I667" i="6916"/>
  <c r="H667" i="6916"/>
  <c r="A667" i="6916"/>
  <c r="I666" i="6916"/>
  <c r="H666" i="6916"/>
  <c r="A666" i="6916"/>
  <c r="I665" i="6916"/>
  <c r="H665" i="6916"/>
  <c r="A665" i="6916"/>
  <c r="I664" i="6916"/>
  <c r="H664" i="6916"/>
  <c r="A664" i="6916"/>
  <c r="I663" i="6916"/>
  <c r="H663" i="6916"/>
  <c r="A663" i="6916"/>
  <c r="I662" i="6916"/>
  <c r="H662" i="6916"/>
  <c r="A662" i="6916"/>
  <c r="I661" i="6916"/>
  <c r="H661" i="6916"/>
  <c r="A661" i="6916"/>
  <c r="I660" i="6916"/>
  <c r="H660" i="6916"/>
  <c r="A660" i="6916"/>
  <c r="I659" i="6916"/>
  <c r="H659" i="6916"/>
  <c r="A659" i="6916"/>
  <c r="I658" i="6916"/>
  <c r="H658" i="6916"/>
  <c r="A658" i="6916"/>
  <c r="I657" i="6916"/>
  <c r="H657" i="6916"/>
  <c r="A657" i="6916"/>
  <c r="I656" i="6916"/>
  <c r="H656" i="6916"/>
  <c r="A656" i="6916"/>
  <c r="I655" i="6916"/>
  <c r="H655" i="6916"/>
  <c r="A655" i="6916"/>
  <c r="I654" i="6916"/>
  <c r="H654" i="6916"/>
  <c r="A654" i="6916"/>
  <c r="I653" i="6916"/>
  <c r="H653" i="6916"/>
  <c r="A653" i="6916"/>
  <c r="I652" i="6916"/>
  <c r="H652" i="6916"/>
  <c r="A652" i="6916"/>
  <c r="I651" i="6916"/>
  <c r="H651" i="6916"/>
  <c r="A651" i="6916"/>
  <c r="I650" i="6916"/>
  <c r="H650" i="6916"/>
  <c r="A650" i="6916"/>
  <c r="I649" i="6916"/>
  <c r="H649" i="6916"/>
  <c r="A649" i="6916"/>
  <c r="I648" i="6916"/>
  <c r="H648" i="6916"/>
  <c r="A648" i="6916"/>
  <c r="I647" i="6916"/>
  <c r="H647" i="6916"/>
  <c r="A647" i="6916"/>
  <c r="I646" i="6916"/>
  <c r="H646" i="6916"/>
  <c r="A646" i="6916"/>
  <c r="I645" i="6916"/>
  <c r="H645" i="6916"/>
  <c r="A645" i="6916"/>
  <c r="I644" i="6916"/>
  <c r="H644" i="6916"/>
  <c r="A644" i="6916"/>
  <c r="I643" i="6916"/>
  <c r="H643" i="6916"/>
  <c r="A643" i="6916"/>
  <c r="I642" i="6916"/>
  <c r="H642" i="6916"/>
  <c r="A642" i="6916"/>
  <c r="I641" i="6916"/>
  <c r="H641" i="6916"/>
  <c r="A641" i="6916"/>
  <c r="I640" i="6916"/>
  <c r="H640" i="6916"/>
  <c r="A640" i="6916"/>
  <c r="I639" i="6916"/>
  <c r="H639" i="6916"/>
  <c r="A639" i="6916"/>
  <c r="I638" i="6916"/>
  <c r="H638" i="6916"/>
  <c r="A638" i="6916"/>
  <c r="I637" i="6916"/>
  <c r="H637" i="6916"/>
  <c r="A637" i="6916"/>
  <c r="I636" i="6916"/>
  <c r="H636" i="6916"/>
  <c r="A636" i="6916"/>
  <c r="I635" i="6916"/>
  <c r="H635" i="6916"/>
  <c r="A635" i="6916"/>
  <c r="I634" i="6916"/>
  <c r="H634" i="6916"/>
  <c r="A634" i="6916"/>
  <c r="I633" i="6916"/>
  <c r="H633" i="6916"/>
  <c r="A633" i="6916"/>
  <c r="I632" i="6916"/>
  <c r="H632" i="6916"/>
  <c r="A632" i="6916"/>
  <c r="I631" i="6916"/>
  <c r="H631" i="6916"/>
  <c r="A631" i="6916"/>
  <c r="I630" i="6916"/>
  <c r="H630" i="6916"/>
  <c r="A630" i="6916"/>
  <c r="I629" i="6916"/>
  <c r="H629" i="6916"/>
  <c r="A629" i="6916"/>
  <c r="I628" i="6916"/>
  <c r="H628" i="6916"/>
  <c r="A628" i="6916"/>
  <c r="I627" i="6916"/>
  <c r="H627" i="6916"/>
  <c r="A627" i="6916"/>
  <c r="I626" i="6916"/>
  <c r="H626" i="6916"/>
  <c r="A626" i="6916"/>
  <c r="I625" i="6916"/>
  <c r="H625" i="6916"/>
  <c r="A625" i="6916"/>
  <c r="I624" i="6916"/>
  <c r="H624" i="6916"/>
  <c r="A624" i="6916"/>
  <c r="I623" i="6916"/>
  <c r="H623" i="6916"/>
  <c r="A623" i="6916"/>
  <c r="I622" i="6916"/>
  <c r="H622" i="6916"/>
  <c r="A622" i="6916"/>
  <c r="I621" i="6916"/>
  <c r="H621" i="6916"/>
  <c r="A621" i="6916"/>
  <c r="I620" i="6916"/>
  <c r="H620" i="6916"/>
  <c r="A620" i="6916"/>
  <c r="I619" i="6916"/>
  <c r="H619" i="6916"/>
  <c r="A619" i="6916"/>
  <c r="I618" i="6916"/>
  <c r="H618" i="6916"/>
  <c r="A618" i="6916"/>
  <c r="I617" i="6916"/>
  <c r="H617" i="6916"/>
  <c r="A617" i="6916"/>
  <c r="I616" i="6916"/>
  <c r="H616" i="6916"/>
  <c r="A616" i="6916"/>
  <c r="I615" i="6916"/>
  <c r="H615" i="6916"/>
  <c r="A615" i="6916"/>
  <c r="I614" i="6916"/>
  <c r="H614" i="6916"/>
  <c r="A614" i="6916"/>
  <c r="I613" i="6916"/>
  <c r="H613" i="6916"/>
  <c r="A613" i="6916"/>
  <c r="I612" i="6916"/>
  <c r="H612" i="6916"/>
  <c r="A612" i="6916"/>
  <c r="I611" i="6916"/>
  <c r="H611" i="6916"/>
  <c r="A611" i="6916"/>
  <c r="I610" i="6916"/>
  <c r="H610" i="6916"/>
  <c r="A610" i="6916"/>
  <c r="I609" i="6916"/>
  <c r="H609" i="6916"/>
  <c r="A609" i="6916"/>
  <c r="I608" i="6916"/>
  <c r="H608" i="6916"/>
  <c r="A608" i="6916"/>
  <c r="I607" i="6916"/>
  <c r="H607" i="6916"/>
  <c r="A607" i="6916"/>
  <c r="I606" i="6916"/>
  <c r="H606" i="6916"/>
  <c r="A606" i="6916"/>
  <c r="I605" i="6916"/>
  <c r="H605" i="6916"/>
  <c r="A605" i="6916"/>
  <c r="I604" i="6916"/>
  <c r="H604" i="6916"/>
  <c r="A604" i="6916"/>
  <c r="I603" i="6916"/>
  <c r="H603" i="6916"/>
  <c r="A603" i="6916"/>
  <c r="I602" i="6916"/>
  <c r="H602" i="6916"/>
  <c r="A602" i="6916"/>
  <c r="I601" i="6916"/>
  <c r="H601" i="6916"/>
  <c r="A601" i="6916"/>
  <c r="I600" i="6916"/>
  <c r="H600" i="6916"/>
  <c r="A600" i="6916"/>
  <c r="I599" i="6916"/>
  <c r="H599" i="6916"/>
  <c r="A599" i="6916"/>
  <c r="I598" i="6916"/>
  <c r="H598" i="6916"/>
  <c r="A598" i="6916"/>
  <c r="I597" i="6916"/>
  <c r="H597" i="6916"/>
  <c r="A597" i="6916"/>
  <c r="I596" i="6916"/>
  <c r="H596" i="6916"/>
  <c r="A596" i="6916"/>
  <c r="I595" i="6916"/>
  <c r="H595" i="6916"/>
  <c r="A595" i="6916"/>
  <c r="I594" i="6916"/>
  <c r="H594" i="6916"/>
  <c r="A594" i="6916"/>
  <c r="I593" i="6916"/>
  <c r="H593" i="6916"/>
  <c r="A593" i="6916"/>
  <c r="I592" i="6916"/>
  <c r="H592" i="6916"/>
  <c r="A592" i="6916"/>
  <c r="I591" i="6916"/>
  <c r="H591" i="6916"/>
  <c r="A591" i="6916"/>
  <c r="I590" i="6916"/>
  <c r="H590" i="6916"/>
  <c r="A590" i="6916"/>
  <c r="I589" i="6916"/>
  <c r="H589" i="6916"/>
  <c r="A589" i="6916"/>
  <c r="I588" i="6916"/>
  <c r="H588" i="6916"/>
  <c r="A588" i="6916"/>
  <c r="I587" i="6916"/>
  <c r="H587" i="6916"/>
  <c r="A587" i="6916"/>
  <c r="I586" i="6916"/>
  <c r="H586" i="6916"/>
  <c r="A586" i="6916"/>
  <c r="I585" i="6916"/>
  <c r="H585" i="6916"/>
  <c r="A585" i="6916"/>
  <c r="I584" i="6916"/>
  <c r="H584" i="6916"/>
  <c r="A584" i="6916"/>
  <c r="I583" i="6916"/>
  <c r="H583" i="6916"/>
  <c r="A583" i="6916"/>
  <c r="I582" i="6916"/>
  <c r="H582" i="6916"/>
  <c r="A582" i="6916"/>
  <c r="I581" i="6916"/>
  <c r="H581" i="6916"/>
  <c r="A581" i="6916"/>
  <c r="I580" i="6916"/>
  <c r="H580" i="6916"/>
  <c r="A580" i="6916"/>
  <c r="I579" i="6916"/>
  <c r="H579" i="6916"/>
  <c r="A579" i="6916"/>
  <c r="I578" i="6916"/>
  <c r="H578" i="6916"/>
  <c r="A578" i="6916"/>
  <c r="I577" i="6916"/>
  <c r="H577" i="6916"/>
  <c r="A577" i="6916"/>
  <c r="I576" i="6916"/>
  <c r="H576" i="6916"/>
  <c r="A576" i="6916"/>
  <c r="I575" i="6916"/>
  <c r="H575" i="6916"/>
  <c r="A575" i="6916"/>
  <c r="I574" i="6916"/>
  <c r="H574" i="6916"/>
  <c r="A574" i="6916"/>
  <c r="I573" i="6916"/>
  <c r="H573" i="6916"/>
  <c r="A573" i="6916"/>
  <c r="I572" i="6916"/>
  <c r="H572" i="6916"/>
  <c r="A572" i="6916"/>
  <c r="I571" i="6916"/>
  <c r="H571" i="6916"/>
  <c r="A571" i="6916"/>
  <c r="I570" i="6916"/>
  <c r="H570" i="6916"/>
  <c r="A570" i="6916"/>
  <c r="I569" i="6916"/>
  <c r="H569" i="6916"/>
  <c r="A569" i="6916"/>
  <c r="I568" i="6916"/>
  <c r="H568" i="6916"/>
  <c r="A568" i="6916"/>
  <c r="I567" i="6916"/>
  <c r="H567" i="6916"/>
  <c r="A567" i="6916"/>
  <c r="I566" i="6916"/>
  <c r="H566" i="6916"/>
  <c r="A566" i="6916"/>
  <c r="I565" i="6916"/>
  <c r="H565" i="6916"/>
  <c r="A565" i="6916"/>
  <c r="I564" i="6916"/>
  <c r="H564" i="6916"/>
  <c r="A564" i="6916"/>
  <c r="I563" i="6916"/>
  <c r="H563" i="6916"/>
  <c r="A563" i="6916"/>
  <c r="I562" i="6916"/>
  <c r="H562" i="6916"/>
  <c r="A562" i="6916"/>
  <c r="I561" i="6916"/>
  <c r="H561" i="6916"/>
  <c r="A561" i="6916"/>
  <c r="I560" i="6916"/>
  <c r="H560" i="6916"/>
  <c r="A560" i="6916"/>
  <c r="I559" i="6916"/>
  <c r="H559" i="6916"/>
  <c r="A559" i="6916"/>
  <c r="I558" i="6916"/>
  <c r="H558" i="6916"/>
  <c r="A558" i="6916"/>
  <c r="I557" i="6916"/>
  <c r="H557" i="6916"/>
  <c r="A557" i="6916"/>
  <c r="I556" i="6916"/>
  <c r="H556" i="6916"/>
  <c r="A556" i="6916"/>
  <c r="I555" i="6916"/>
  <c r="H555" i="6916"/>
  <c r="A555" i="6916"/>
  <c r="I554" i="6916"/>
  <c r="H554" i="6916"/>
  <c r="A554" i="6916"/>
  <c r="I553" i="6916"/>
  <c r="H553" i="6916"/>
  <c r="A553" i="6916"/>
  <c r="I552" i="6916"/>
  <c r="H552" i="6916"/>
  <c r="A552" i="6916"/>
  <c r="I551" i="6916"/>
  <c r="H551" i="6916"/>
  <c r="A551" i="6916"/>
  <c r="I550" i="6916"/>
  <c r="H550" i="6916"/>
  <c r="A550" i="6916"/>
  <c r="I549" i="6916"/>
  <c r="H549" i="6916"/>
  <c r="A549" i="6916"/>
  <c r="I548" i="6916"/>
  <c r="H548" i="6916"/>
  <c r="A548" i="6916"/>
  <c r="I547" i="6916"/>
  <c r="H547" i="6916"/>
  <c r="A547" i="6916"/>
  <c r="I546" i="6916"/>
  <c r="H546" i="6916"/>
  <c r="A546" i="6916"/>
  <c r="I545" i="6916"/>
  <c r="H545" i="6916"/>
  <c r="A545" i="6916"/>
  <c r="I544" i="6916"/>
  <c r="H544" i="6916"/>
  <c r="A544" i="6916"/>
  <c r="I543" i="6916"/>
  <c r="H543" i="6916"/>
  <c r="A543" i="6916"/>
  <c r="I542" i="6916"/>
  <c r="H542" i="6916"/>
  <c r="A542" i="6916"/>
  <c r="I541" i="6916"/>
  <c r="H541" i="6916"/>
  <c r="A541" i="6916"/>
  <c r="I540" i="6916"/>
  <c r="H540" i="6916"/>
  <c r="A540" i="6916"/>
  <c r="I539" i="6916"/>
  <c r="H539" i="6916"/>
  <c r="A539" i="6916"/>
  <c r="I538" i="6916"/>
  <c r="H538" i="6916"/>
  <c r="A538" i="6916"/>
  <c r="I537" i="6916"/>
  <c r="H537" i="6916"/>
  <c r="A537" i="6916"/>
  <c r="I536" i="6916"/>
  <c r="H536" i="6916"/>
  <c r="A536" i="6916"/>
  <c r="I535" i="6916"/>
  <c r="H535" i="6916"/>
  <c r="A535" i="6916"/>
  <c r="I534" i="6916"/>
  <c r="H534" i="6916"/>
  <c r="A534" i="6916"/>
  <c r="I533" i="6916"/>
  <c r="H533" i="6916"/>
  <c r="A533" i="6916"/>
  <c r="I532" i="6916"/>
  <c r="H532" i="6916"/>
  <c r="A532" i="6916"/>
  <c r="I531" i="6916"/>
  <c r="H531" i="6916"/>
  <c r="A531" i="6916"/>
  <c r="I530" i="6916"/>
  <c r="H530" i="6916"/>
  <c r="A530" i="6916"/>
  <c r="I529" i="6916"/>
  <c r="H529" i="6916"/>
  <c r="A529" i="6916"/>
  <c r="I528" i="6916"/>
  <c r="H528" i="6916"/>
  <c r="A528" i="6916"/>
  <c r="I527" i="6916"/>
  <c r="H527" i="6916"/>
  <c r="A527" i="6916"/>
  <c r="I526" i="6916"/>
  <c r="H526" i="6916"/>
  <c r="A526" i="6916"/>
  <c r="I525" i="6916"/>
  <c r="H525" i="6916"/>
  <c r="A525" i="6916"/>
  <c r="I524" i="6916"/>
  <c r="H524" i="6916"/>
  <c r="A524" i="6916"/>
  <c r="I523" i="6916"/>
  <c r="H523" i="6916"/>
  <c r="A523" i="6916"/>
  <c r="I522" i="6916"/>
  <c r="H522" i="6916"/>
  <c r="A522" i="6916"/>
  <c r="I521" i="6916"/>
  <c r="H521" i="6916"/>
  <c r="A521" i="6916"/>
  <c r="I520" i="6916"/>
  <c r="H520" i="6916"/>
  <c r="A520" i="6916"/>
  <c r="I519" i="6916"/>
  <c r="H519" i="6916"/>
  <c r="A519" i="6916"/>
  <c r="I518" i="6916"/>
  <c r="H518" i="6916"/>
  <c r="A518" i="6916"/>
  <c r="I517" i="6916"/>
  <c r="H517" i="6916"/>
  <c r="A517" i="6916"/>
  <c r="I516" i="6916"/>
  <c r="H516" i="6916"/>
  <c r="A516" i="6916"/>
  <c r="I515" i="6916"/>
  <c r="H515" i="6916"/>
  <c r="A515" i="6916"/>
  <c r="I514" i="6916"/>
  <c r="H514" i="6916"/>
  <c r="A514" i="6916"/>
  <c r="I513" i="6916"/>
  <c r="H513" i="6916"/>
  <c r="A513" i="6916"/>
  <c r="I512" i="6916"/>
  <c r="H512" i="6916"/>
  <c r="A512" i="6916"/>
  <c r="I511" i="6916"/>
  <c r="H511" i="6916"/>
  <c r="A511" i="6916"/>
  <c r="I510" i="6916"/>
  <c r="H510" i="6916"/>
  <c r="A510" i="6916"/>
  <c r="I509" i="6916"/>
  <c r="H509" i="6916"/>
  <c r="A509" i="6916"/>
  <c r="I508" i="6916"/>
  <c r="H508" i="6916"/>
  <c r="A508" i="6916"/>
  <c r="I507" i="6916"/>
  <c r="H507" i="6916"/>
  <c r="A507" i="6916"/>
  <c r="I506" i="6916"/>
  <c r="H506" i="6916"/>
  <c r="A506" i="6916"/>
  <c r="I505" i="6916"/>
  <c r="H505" i="6916"/>
  <c r="A505" i="6916"/>
  <c r="I504" i="6916"/>
  <c r="H504" i="6916"/>
  <c r="A504" i="6916"/>
  <c r="I503" i="6916"/>
  <c r="H503" i="6916"/>
  <c r="A503" i="6916"/>
  <c r="I502" i="6916"/>
  <c r="H502" i="6916"/>
  <c r="A502" i="6916"/>
  <c r="I501" i="6916"/>
  <c r="H501" i="6916"/>
  <c r="A501" i="6916"/>
  <c r="I500" i="6916"/>
  <c r="H500" i="6916"/>
  <c r="A500" i="6916"/>
  <c r="I499" i="6916"/>
  <c r="H499" i="6916"/>
  <c r="A499" i="6916"/>
  <c r="I498" i="6916"/>
  <c r="H498" i="6916"/>
  <c r="A498" i="6916"/>
  <c r="I497" i="6916"/>
  <c r="H497" i="6916"/>
  <c r="A497" i="6916"/>
  <c r="I496" i="6916"/>
  <c r="H496" i="6916"/>
  <c r="A496" i="6916"/>
  <c r="I495" i="6916"/>
  <c r="H495" i="6916"/>
  <c r="A495" i="6916"/>
  <c r="I494" i="6916"/>
  <c r="H494" i="6916"/>
  <c r="A494" i="6916"/>
  <c r="I493" i="6916"/>
  <c r="H493" i="6916"/>
  <c r="A493" i="6916"/>
  <c r="I492" i="6916"/>
  <c r="H492" i="6916"/>
  <c r="A492" i="6916"/>
  <c r="I491" i="6916"/>
  <c r="H491" i="6916"/>
  <c r="A491" i="6916"/>
  <c r="I490" i="6916"/>
  <c r="H490" i="6916"/>
  <c r="A490" i="6916"/>
  <c r="I489" i="6916"/>
  <c r="H489" i="6916"/>
  <c r="A489" i="6916"/>
  <c r="I488" i="6916"/>
  <c r="H488" i="6916"/>
  <c r="A488" i="6916"/>
  <c r="I487" i="6916"/>
  <c r="H487" i="6916"/>
  <c r="A487" i="6916"/>
  <c r="I486" i="6916"/>
  <c r="H486" i="6916"/>
  <c r="A486" i="6916"/>
  <c r="I485" i="6916"/>
  <c r="H485" i="6916"/>
  <c r="A485" i="6916"/>
  <c r="I484" i="6916"/>
  <c r="H484" i="6916"/>
  <c r="A484" i="6916"/>
  <c r="I483" i="6916"/>
  <c r="H483" i="6916"/>
  <c r="A483" i="6916"/>
  <c r="I482" i="6916"/>
  <c r="H482" i="6916"/>
  <c r="A482" i="6916"/>
  <c r="I481" i="6916"/>
  <c r="H481" i="6916"/>
  <c r="A481" i="6916"/>
  <c r="I480" i="6916"/>
  <c r="H480" i="6916"/>
  <c r="A480" i="6916"/>
  <c r="I479" i="6916"/>
  <c r="H479" i="6916"/>
  <c r="A479" i="6916"/>
  <c r="I478" i="6916"/>
  <c r="H478" i="6916"/>
  <c r="A478" i="6916"/>
  <c r="I477" i="6916"/>
  <c r="H477" i="6916"/>
  <c r="A477" i="6916"/>
  <c r="I476" i="6916"/>
  <c r="H476" i="6916"/>
  <c r="A476" i="6916"/>
  <c r="I475" i="6916"/>
  <c r="H475" i="6916"/>
  <c r="A475" i="6916"/>
  <c r="I474" i="6916"/>
  <c r="H474" i="6916"/>
  <c r="A474" i="6916"/>
  <c r="I473" i="6916"/>
  <c r="H473" i="6916"/>
  <c r="A473" i="6916"/>
  <c r="I472" i="6916"/>
  <c r="H472" i="6916"/>
  <c r="A472" i="6916"/>
  <c r="I471" i="6916"/>
  <c r="H471" i="6916"/>
  <c r="A471" i="6916"/>
  <c r="I470" i="6916"/>
  <c r="H470" i="6916"/>
  <c r="A470" i="6916"/>
  <c r="I469" i="6916"/>
  <c r="H469" i="6916"/>
  <c r="A469" i="6916"/>
  <c r="I468" i="6916"/>
  <c r="H468" i="6916"/>
  <c r="A468" i="6916"/>
  <c r="I467" i="6916"/>
  <c r="H467" i="6916"/>
  <c r="A467" i="6916"/>
  <c r="I466" i="6916"/>
  <c r="H466" i="6916"/>
  <c r="A466" i="6916"/>
  <c r="I465" i="6916"/>
  <c r="H465" i="6916"/>
  <c r="A465" i="6916"/>
  <c r="I464" i="6916"/>
  <c r="H464" i="6916"/>
  <c r="A464" i="6916"/>
  <c r="I463" i="6916"/>
  <c r="H463" i="6916"/>
  <c r="A463" i="6916"/>
  <c r="I462" i="6916"/>
  <c r="H462" i="6916"/>
  <c r="A462" i="6916"/>
  <c r="I461" i="6916"/>
  <c r="H461" i="6916"/>
  <c r="A461" i="6916"/>
  <c r="I460" i="6916"/>
  <c r="H460" i="6916"/>
  <c r="A460" i="6916"/>
  <c r="I459" i="6916"/>
  <c r="H459" i="6916"/>
  <c r="A459" i="6916"/>
  <c r="I458" i="6916"/>
  <c r="H458" i="6916"/>
  <c r="A458" i="6916"/>
  <c r="I457" i="6916"/>
  <c r="H457" i="6916"/>
  <c r="A457" i="6916"/>
  <c r="I456" i="6916"/>
  <c r="H456" i="6916"/>
  <c r="A456" i="6916"/>
  <c r="I455" i="6916"/>
  <c r="H455" i="6916"/>
  <c r="A455" i="6916"/>
  <c r="I454" i="6916"/>
  <c r="H454" i="6916"/>
  <c r="A454" i="6916"/>
  <c r="I453" i="6916"/>
  <c r="H453" i="6916"/>
  <c r="A453" i="6916"/>
  <c r="I452" i="6916"/>
  <c r="H452" i="6916"/>
  <c r="A452" i="6916"/>
  <c r="I451" i="6916"/>
  <c r="H451" i="6916"/>
  <c r="A451" i="6916"/>
  <c r="I450" i="6916"/>
  <c r="H450" i="6916"/>
  <c r="A450" i="6916"/>
  <c r="I449" i="6916"/>
  <c r="H449" i="6916"/>
  <c r="A449" i="6916"/>
  <c r="I448" i="6916"/>
  <c r="H448" i="6916"/>
  <c r="A448" i="6916"/>
  <c r="I447" i="6916"/>
  <c r="H447" i="6916"/>
  <c r="A447" i="6916"/>
  <c r="I446" i="6916"/>
  <c r="H446" i="6916"/>
  <c r="A446" i="6916"/>
  <c r="I445" i="6916"/>
  <c r="H445" i="6916"/>
  <c r="A445" i="6916"/>
  <c r="I444" i="6916"/>
  <c r="H444" i="6916"/>
  <c r="A444" i="6916"/>
  <c r="I443" i="6916"/>
  <c r="H443" i="6916"/>
  <c r="A443" i="6916"/>
  <c r="I442" i="6916"/>
  <c r="H442" i="6916"/>
  <c r="A442" i="6916"/>
  <c r="I441" i="6916"/>
  <c r="H441" i="6916"/>
  <c r="A441" i="6916"/>
  <c r="I440" i="6916"/>
  <c r="H440" i="6916"/>
  <c r="A440" i="6916"/>
  <c r="I439" i="6916"/>
  <c r="H439" i="6916"/>
  <c r="A439" i="6916"/>
  <c r="I438" i="6916"/>
  <c r="H438" i="6916"/>
  <c r="A438" i="6916"/>
  <c r="I437" i="6916"/>
  <c r="H437" i="6916"/>
  <c r="A437" i="6916"/>
  <c r="I436" i="6916"/>
  <c r="H436" i="6916"/>
  <c r="A436" i="6916"/>
  <c r="I435" i="6916"/>
  <c r="H435" i="6916"/>
  <c r="A435" i="6916"/>
  <c r="I434" i="6916"/>
  <c r="H434" i="6916"/>
  <c r="A434" i="6916"/>
  <c r="I433" i="6916"/>
  <c r="H433" i="6916"/>
  <c r="A433" i="6916"/>
  <c r="I432" i="6916"/>
  <c r="H432" i="6916"/>
  <c r="A432" i="6916"/>
  <c r="I431" i="6916"/>
  <c r="H431" i="6916"/>
  <c r="A431" i="6916"/>
  <c r="I430" i="6916"/>
  <c r="H430" i="6916"/>
  <c r="A430" i="6916"/>
  <c r="I429" i="6916"/>
  <c r="H429" i="6916"/>
  <c r="A429" i="6916"/>
  <c r="I428" i="6916"/>
  <c r="H428" i="6916"/>
  <c r="A428" i="6916"/>
  <c r="I427" i="6916"/>
  <c r="H427" i="6916"/>
  <c r="A427" i="6916"/>
  <c r="I426" i="6916"/>
  <c r="H426" i="6916"/>
  <c r="A426" i="6916"/>
  <c r="I425" i="6916"/>
  <c r="H425" i="6916"/>
  <c r="A425" i="6916"/>
  <c r="I424" i="6916"/>
  <c r="H424" i="6916"/>
  <c r="A424" i="6916"/>
  <c r="I423" i="6916"/>
  <c r="H423" i="6916"/>
  <c r="A423" i="6916"/>
  <c r="I422" i="6916"/>
  <c r="H422" i="6916"/>
  <c r="A422" i="6916"/>
  <c r="I421" i="6916"/>
  <c r="H421" i="6916"/>
  <c r="A421" i="6916"/>
  <c r="I420" i="6916"/>
  <c r="H420" i="6916"/>
  <c r="A420" i="6916"/>
  <c r="I419" i="6916"/>
  <c r="H419" i="6916"/>
  <c r="A419" i="6916"/>
  <c r="I418" i="6916"/>
  <c r="H418" i="6916"/>
  <c r="A418" i="6916"/>
  <c r="I417" i="6916"/>
  <c r="H417" i="6916"/>
  <c r="A417" i="6916"/>
  <c r="I416" i="6916"/>
  <c r="H416" i="6916"/>
  <c r="A416" i="6916"/>
  <c r="I415" i="6916"/>
  <c r="H415" i="6916"/>
  <c r="A415" i="6916"/>
  <c r="I414" i="6916"/>
  <c r="H414" i="6916"/>
  <c r="A414" i="6916"/>
  <c r="I413" i="6916"/>
  <c r="H413" i="6916"/>
  <c r="A413" i="6916"/>
  <c r="I412" i="6916"/>
  <c r="H412" i="6916"/>
  <c r="A412" i="6916"/>
  <c r="I411" i="6916"/>
  <c r="H411" i="6916"/>
  <c r="A411" i="6916"/>
  <c r="I410" i="6916"/>
  <c r="H410" i="6916"/>
  <c r="A410" i="6916"/>
  <c r="I409" i="6916"/>
  <c r="H409" i="6916"/>
  <c r="A409" i="6916"/>
  <c r="I408" i="6916"/>
  <c r="H408" i="6916"/>
  <c r="A408" i="6916"/>
  <c r="I407" i="6916"/>
  <c r="H407" i="6916"/>
  <c r="A407" i="6916"/>
  <c r="I406" i="6916"/>
  <c r="H406" i="6916"/>
  <c r="A406" i="6916"/>
  <c r="I405" i="6916"/>
  <c r="H405" i="6916"/>
  <c r="A405" i="6916"/>
  <c r="I404" i="6916"/>
  <c r="H404" i="6916"/>
  <c r="A404" i="6916"/>
  <c r="I403" i="6916"/>
  <c r="H403" i="6916"/>
  <c r="A403" i="6916"/>
  <c r="I402" i="6916"/>
  <c r="H402" i="6916"/>
  <c r="A402" i="6916"/>
  <c r="I401" i="6916"/>
  <c r="H401" i="6916"/>
  <c r="A401" i="6916"/>
  <c r="I400" i="6916"/>
  <c r="H400" i="6916"/>
  <c r="A400" i="6916"/>
  <c r="I399" i="6916"/>
  <c r="H399" i="6916"/>
  <c r="A399" i="6916"/>
  <c r="I398" i="6916"/>
  <c r="H398" i="6916"/>
  <c r="A398" i="6916"/>
  <c r="I397" i="6916"/>
  <c r="H397" i="6916"/>
  <c r="A397" i="6916"/>
  <c r="I396" i="6916"/>
  <c r="H396" i="6916"/>
  <c r="A396" i="6916"/>
  <c r="I395" i="6916"/>
  <c r="H395" i="6916"/>
  <c r="A395" i="6916"/>
  <c r="I394" i="6916"/>
  <c r="H394" i="6916"/>
  <c r="A394" i="6916"/>
  <c r="I393" i="6916"/>
  <c r="H393" i="6916"/>
  <c r="A393" i="6916"/>
  <c r="I392" i="6916"/>
  <c r="H392" i="6916"/>
  <c r="A392" i="6916"/>
  <c r="I391" i="6916"/>
  <c r="H391" i="6916"/>
  <c r="A391" i="6916"/>
  <c r="I390" i="6916"/>
  <c r="H390" i="6916"/>
  <c r="A390" i="6916"/>
  <c r="I389" i="6916"/>
  <c r="H389" i="6916"/>
  <c r="A389" i="6916"/>
  <c r="I388" i="6916"/>
  <c r="H388" i="6916"/>
  <c r="A388" i="6916"/>
  <c r="I387" i="6916"/>
  <c r="H387" i="6916"/>
  <c r="A387" i="6916"/>
  <c r="I386" i="6916"/>
  <c r="H386" i="6916"/>
  <c r="A386" i="6916"/>
  <c r="I385" i="6916"/>
  <c r="H385" i="6916"/>
  <c r="A385" i="6916"/>
  <c r="I384" i="6916"/>
  <c r="H384" i="6916"/>
  <c r="A384" i="6916"/>
  <c r="I383" i="6916"/>
  <c r="H383" i="6916"/>
  <c r="A383" i="6916"/>
  <c r="I382" i="6916"/>
  <c r="H382" i="6916"/>
  <c r="A382" i="6916"/>
  <c r="I381" i="6916"/>
  <c r="H381" i="6916"/>
  <c r="A381" i="6916"/>
  <c r="I380" i="6916"/>
  <c r="H380" i="6916"/>
  <c r="A380" i="6916"/>
  <c r="I379" i="6916"/>
  <c r="H379" i="6916"/>
  <c r="A379" i="6916"/>
  <c r="I378" i="6916"/>
  <c r="H378" i="6916"/>
  <c r="A378" i="6916"/>
  <c r="I377" i="6916"/>
  <c r="H377" i="6916"/>
  <c r="A377" i="6916"/>
  <c r="I376" i="6916"/>
  <c r="H376" i="6916"/>
  <c r="A376" i="6916"/>
  <c r="I375" i="6916"/>
  <c r="H375" i="6916"/>
  <c r="A375" i="6916"/>
  <c r="I374" i="6916"/>
  <c r="H374" i="6916"/>
  <c r="A374" i="6916"/>
  <c r="I373" i="6916"/>
  <c r="H373" i="6916"/>
  <c r="A373" i="6916"/>
  <c r="I372" i="6916"/>
  <c r="H372" i="6916"/>
  <c r="A372" i="6916"/>
  <c r="I371" i="6916"/>
  <c r="H371" i="6916"/>
  <c r="A371" i="6916"/>
  <c r="I370" i="6916"/>
  <c r="H370" i="6916"/>
  <c r="A370" i="6916"/>
  <c r="I369" i="6916"/>
  <c r="H369" i="6916"/>
  <c r="A369" i="6916"/>
  <c r="I368" i="6916"/>
  <c r="H368" i="6916"/>
  <c r="A368" i="6916"/>
  <c r="I367" i="6916"/>
  <c r="H367" i="6916"/>
  <c r="A367" i="6916"/>
  <c r="I366" i="6916"/>
  <c r="H366" i="6916"/>
  <c r="A366" i="6916"/>
  <c r="I365" i="6916"/>
  <c r="H365" i="6916"/>
  <c r="A365" i="6916"/>
  <c r="I364" i="6916"/>
  <c r="H364" i="6916"/>
  <c r="A364" i="6916"/>
  <c r="I363" i="6916"/>
  <c r="H363" i="6916"/>
  <c r="A363" i="6916"/>
  <c r="I362" i="6916"/>
  <c r="H362" i="6916"/>
  <c r="A362" i="6916"/>
  <c r="I361" i="6916"/>
  <c r="H361" i="6916"/>
  <c r="A361" i="6916"/>
  <c r="I360" i="6916"/>
  <c r="H360" i="6916"/>
  <c r="A360" i="6916"/>
  <c r="I359" i="6916"/>
  <c r="H359" i="6916"/>
  <c r="A359" i="6916"/>
  <c r="I358" i="6916"/>
  <c r="H358" i="6916"/>
  <c r="A358" i="6916"/>
  <c r="I357" i="6916"/>
  <c r="H357" i="6916"/>
  <c r="A357" i="6916"/>
  <c r="I356" i="6916"/>
  <c r="H356" i="6916"/>
  <c r="A356" i="6916"/>
  <c r="I355" i="6916"/>
  <c r="H355" i="6916"/>
  <c r="A355" i="6916"/>
  <c r="I354" i="6916"/>
  <c r="H354" i="6916"/>
  <c r="A354" i="6916"/>
  <c r="I353" i="6916"/>
  <c r="H353" i="6916"/>
  <c r="A353" i="6916"/>
  <c r="I352" i="6916"/>
  <c r="H352" i="6916"/>
  <c r="A352" i="6916"/>
  <c r="I351" i="6916"/>
  <c r="H351" i="6916"/>
  <c r="A351" i="6916"/>
  <c r="I350" i="6916"/>
  <c r="H350" i="6916"/>
  <c r="A350" i="6916"/>
  <c r="I349" i="6916"/>
  <c r="H349" i="6916"/>
  <c r="A349" i="6916"/>
  <c r="I348" i="6916"/>
  <c r="H348" i="6916"/>
  <c r="A348" i="6916"/>
  <c r="I347" i="6916"/>
  <c r="H347" i="6916"/>
  <c r="A347" i="6916"/>
  <c r="I346" i="6916"/>
  <c r="H346" i="6916"/>
  <c r="A346" i="6916"/>
  <c r="I345" i="6916"/>
  <c r="H345" i="6916"/>
  <c r="A345" i="6916"/>
  <c r="I344" i="6916"/>
  <c r="H344" i="6916"/>
  <c r="A344" i="6916"/>
  <c r="I343" i="6916"/>
  <c r="H343" i="6916"/>
  <c r="A343" i="6916"/>
  <c r="I342" i="6916"/>
  <c r="H342" i="6916"/>
  <c r="A342" i="6916"/>
  <c r="I341" i="6916"/>
  <c r="H341" i="6916"/>
  <c r="A341" i="6916"/>
  <c r="I340" i="6916"/>
  <c r="H340" i="6916"/>
  <c r="A340" i="6916"/>
  <c r="I339" i="6916"/>
  <c r="H339" i="6916"/>
  <c r="A339" i="6916"/>
  <c r="I338" i="6916"/>
  <c r="H338" i="6916"/>
  <c r="A338" i="6916"/>
  <c r="I337" i="6916"/>
  <c r="H337" i="6916"/>
  <c r="A337" i="6916"/>
  <c r="I336" i="6916"/>
  <c r="H336" i="6916"/>
  <c r="A336" i="6916"/>
  <c r="I335" i="6916"/>
  <c r="H335" i="6916"/>
  <c r="A335" i="6916"/>
  <c r="I334" i="6916"/>
  <c r="H334" i="6916"/>
  <c r="A334" i="6916"/>
  <c r="I333" i="6916"/>
  <c r="H333" i="6916"/>
  <c r="A333" i="6916"/>
  <c r="I332" i="6916"/>
  <c r="H332" i="6916"/>
  <c r="A332" i="6916"/>
  <c r="I331" i="6916"/>
  <c r="H331" i="6916"/>
  <c r="A331" i="6916"/>
  <c r="I330" i="6916"/>
  <c r="H330" i="6916"/>
  <c r="A330" i="6916"/>
  <c r="I329" i="6916"/>
  <c r="H329" i="6916"/>
  <c r="A329" i="6916"/>
  <c r="I328" i="6916"/>
  <c r="H328" i="6916"/>
  <c r="A328" i="6916"/>
  <c r="I327" i="6916"/>
  <c r="H327" i="6916"/>
  <c r="A327" i="6916"/>
  <c r="I326" i="6916"/>
  <c r="H326" i="6916"/>
  <c r="A326" i="6916"/>
  <c r="I325" i="6916"/>
  <c r="H325" i="6916"/>
  <c r="A325" i="6916"/>
  <c r="I324" i="6916"/>
  <c r="H324" i="6916"/>
  <c r="A324" i="6916"/>
  <c r="I323" i="6916"/>
  <c r="H323" i="6916"/>
  <c r="A323" i="6916"/>
  <c r="I322" i="6916"/>
  <c r="H322" i="6916"/>
  <c r="A322" i="6916"/>
  <c r="I321" i="6916"/>
  <c r="H321" i="6916"/>
  <c r="A321" i="6916"/>
  <c r="I320" i="6916"/>
  <c r="H320" i="6916"/>
  <c r="A320" i="6916"/>
  <c r="I319" i="6916"/>
  <c r="H319" i="6916"/>
  <c r="A319" i="6916"/>
  <c r="I318" i="6916"/>
  <c r="H318" i="6916"/>
  <c r="A318" i="6916"/>
  <c r="I317" i="6916"/>
  <c r="H317" i="6916"/>
  <c r="A317" i="6916"/>
  <c r="I316" i="6916"/>
  <c r="H316" i="6916"/>
  <c r="A316" i="6916"/>
  <c r="I315" i="6916"/>
  <c r="H315" i="6916"/>
  <c r="A315" i="6916"/>
  <c r="I314" i="6916"/>
  <c r="H314" i="6916"/>
  <c r="A314" i="6916"/>
  <c r="I313" i="6916"/>
  <c r="H313" i="6916"/>
  <c r="A313" i="6916"/>
  <c r="I312" i="6916"/>
  <c r="H312" i="6916"/>
  <c r="A312" i="6916"/>
  <c r="I311" i="6916"/>
  <c r="H311" i="6916"/>
  <c r="A311" i="6916"/>
  <c r="I310" i="6916"/>
  <c r="H310" i="6916"/>
  <c r="A310" i="6916"/>
  <c r="I309" i="6916"/>
  <c r="H309" i="6916"/>
  <c r="A309" i="6916"/>
  <c r="I308" i="6916"/>
  <c r="H308" i="6916"/>
  <c r="A308" i="6916"/>
  <c r="I307" i="6916"/>
  <c r="H307" i="6916"/>
  <c r="A307" i="6916"/>
  <c r="I306" i="6916"/>
  <c r="H306" i="6916"/>
  <c r="A306" i="6916"/>
  <c r="I305" i="6916"/>
  <c r="H305" i="6916"/>
  <c r="A305" i="6916"/>
  <c r="I304" i="6916"/>
  <c r="H304" i="6916"/>
  <c r="A304" i="6916"/>
  <c r="I303" i="6916"/>
  <c r="H303" i="6916"/>
  <c r="A303" i="6916"/>
  <c r="I302" i="6916"/>
  <c r="H302" i="6916"/>
  <c r="A302" i="6916"/>
  <c r="I301" i="6916"/>
  <c r="H301" i="6916"/>
  <c r="A301" i="6916"/>
  <c r="I300" i="6916"/>
  <c r="H300" i="6916"/>
  <c r="A300" i="6916"/>
  <c r="I299" i="6916"/>
  <c r="H299" i="6916"/>
  <c r="A299" i="6916"/>
  <c r="I298" i="6916"/>
  <c r="H298" i="6916"/>
  <c r="A298" i="6916"/>
  <c r="I297" i="6916"/>
  <c r="H297" i="6916"/>
  <c r="A297" i="6916"/>
  <c r="I296" i="6916"/>
  <c r="H296" i="6916"/>
  <c r="A296" i="6916"/>
  <c r="I295" i="6916"/>
  <c r="H295" i="6916"/>
  <c r="A295" i="6916"/>
  <c r="I294" i="6916"/>
  <c r="H294" i="6916"/>
  <c r="A294" i="6916"/>
  <c r="I293" i="6916"/>
  <c r="H293" i="6916"/>
  <c r="A293" i="6916"/>
  <c r="I292" i="6916"/>
  <c r="H292" i="6916"/>
  <c r="A292" i="6916"/>
  <c r="I291" i="6916"/>
  <c r="H291" i="6916"/>
  <c r="A291" i="6916"/>
  <c r="I290" i="6916"/>
  <c r="H290" i="6916"/>
  <c r="A290" i="6916"/>
  <c r="I289" i="6916"/>
  <c r="H289" i="6916"/>
  <c r="A289" i="6916"/>
  <c r="I288" i="6916"/>
  <c r="H288" i="6916"/>
  <c r="A288" i="6916"/>
  <c r="I287" i="6916"/>
  <c r="H287" i="6916"/>
  <c r="A287" i="6916"/>
  <c r="I286" i="6916"/>
  <c r="H286" i="6916"/>
  <c r="A286" i="6916"/>
  <c r="I285" i="6916"/>
  <c r="H285" i="6916"/>
  <c r="A285" i="6916"/>
  <c r="I284" i="6916"/>
  <c r="H284" i="6916"/>
  <c r="A284" i="6916"/>
  <c r="I283" i="6916"/>
  <c r="H283" i="6916"/>
  <c r="A283" i="6916"/>
  <c r="I282" i="6916"/>
  <c r="H282" i="6916"/>
  <c r="A282" i="6916"/>
  <c r="I281" i="6916"/>
  <c r="H281" i="6916"/>
  <c r="A281" i="6916"/>
  <c r="I280" i="6916"/>
  <c r="H280" i="6916"/>
  <c r="A280" i="6916"/>
  <c r="I279" i="6916"/>
  <c r="H279" i="6916"/>
  <c r="A279" i="6916"/>
  <c r="I278" i="6916"/>
  <c r="H278" i="6916"/>
  <c r="A278" i="6916"/>
  <c r="I277" i="6916"/>
  <c r="H277" i="6916"/>
  <c r="A277" i="6916"/>
  <c r="I276" i="6916"/>
  <c r="H276" i="6916"/>
  <c r="A276" i="6916"/>
  <c r="I275" i="6916"/>
  <c r="H275" i="6916"/>
  <c r="A275" i="6916"/>
  <c r="I274" i="6916"/>
  <c r="H274" i="6916"/>
  <c r="A274" i="6916"/>
  <c r="I273" i="6916"/>
  <c r="H273" i="6916"/>
  <c r="A273" i="6916"/>
  <c r="I272" i="6916"/>
  <c r="H272" i="6916"/>
  <c r="A272" i="6916"/>
  <c r="I271" i="6916"/>
  <c r="H271" i="6916"/>
  <c r="A271" i="6916"/>
  <c r="I270" i="6916"/>
  <c r="H270" i="6916"/>
  <c r="A270" i="6916"/>
  <c r="I269" i="6916"/>
  <c r="H269" i="6916"/>
  <c r="A269" i="6916"/>
  <c r="I268" i="6916"/>
  <c r="H268" i="6916"/>
  <c r="A268" i="6916"/>
  <c r="I267" i="6916"/>
  <c r="H267" i="6916"/>
  <c r="A267" i="6916"/>
  <c r="I266" i="6916"/>
  <c r="H266" i="6916"/>
  <c r="A266" i="6916"/>
  <c r="I265" i="6916"/>
  <c r="H265" i="6916"/>
  <c r="A265" i="6916"/>
  <c r="I264" i="6916"/>
  <c r="H264" i="6916"/>
  <c r="A264" i="6916"/>
  <c r="I263" i="6916"/>
  <c r="H263" i="6916"/>
  <c r="A263" i="6916"/>
  <c r="I262" i="6916"/>
  <c r="H262" i="6916"/>
  <c r="A262" i="6916"/>
  <c r="I261" i="6916"/>
  <c r="H261" i="6916"/>
  <c r="A261" i="6916"/>
  <c r="I260" i="6916"/>
  <c r="H260" i="6916"/>
  <c r="A260" i="6916"/>
  <c r="I259" i="6916"/>
  <c r="H259" i="6916"/>
  <c r="A259" i="6916"/>
  <c r="I258" i="6916"/>
  <c r="H258" i="6916"/>
  <c r="A258" i="6916"/>
  <c r="I257" i="6916"/>
  <c r="H257" i="6916"/>
  <c r="A257" i="6916"/>
  <c r="I256" i="6916"/>
  <c r="H256" i="6916"/>
  <c r="A256" i="6916"/>
  <c r="I255" i="6916"/>
  <c r="H255" i="6916"/>
  <c r="A255" i="6916"/>
  <c r="I254" i="6916"/>
  <c r="H254" i="6916"/>
  <c r="A254" i="6916"/>
  <c r="I253" i="6916"/>
  <c r="H253" i="6916"/>
  <c r="A253" i="6916"/>
  <c r="I252" i="6916"/>
  <c r="H252" i="6916"/>
  <c r="A252" i="6916"/>
  <c r="I251" i="6916"/>
  <c r="H251" i="6916"/>
  <c r="A251" i="6916"/>
  <c r="I250" i="6916"/>
  <c r="H250" i="6916"/>
  <c r="A250" i="6916"/>
  <c r="I249" i="6916"/>
  <c r="H249" i="6916"/>
  <c r="A249" i="6916"/>
  <c r="I248" i="6916"/>
  <c r="H248" i="6916"/>
  <c r="A248" i="6916"/>
  <c r="I247" i="6916"/>
  <c r="H247" i="6916"/>
  <c r="A247" i="6916"/>
  <c r="I246" i="6916"/>
  <c r="H246" i="6916"/>
  <c r="A246" i="6916"/>
  <c r="I245" i="6916"/>
  <c r="H245" i="6916"/>
  <c r="A245" i="6916"/>
  <c r="I244" i="6916"/>
  <c r="H244" i="6916"/>
  <c r="A244" i="6916"/>
  <c r="I243" i="6916"/>
  <c r="H243" i="6916"/>
  <c r="A243" i="6916"/>
  <c r="I242" i="6916"/>
  <c r="H242" i="6916"/>
  <c r="A242" i="6916"/>
  <c r="I241" i="6916"/>
  <c r="H241" i="6916"/>
  <c r="A241" i="6916"/>
  <c r="I240" i="6916"/>
  <c r="H240" i="6916"/>
  <c r="A240" i="6916"/>
  <c r="I239" i="6916"/>
  <c r="H239" i="6916"/>
  <c r="A239" i="6916"/>
  <c r="I238" i="6916"/>
  <c r="H238" i="6916"/>
  <c r="A238" i="6916"/>
  <c r="I237" i="6916"/>
  <c r="H237" i="6916"/>
  <c r="A237" i="6916"/>
  <c r="I236" i="6916"/>
  <c r="H236" i="6916"/>
  <c r="A236" i="6916"/>
  <c r="I235" i="6916"/>
  <c r="H235" i="6916"/>
  <c r="A235" i="6916"/>
  <c r="I234" i="6916"/>
  <c r="H234" i="6916"/>
  <c r="A234" i="6916"/>
  <c r="I233" i="6916"/>
  <c r="H233" i="6916"/>
  <c r="A233" i="6916"/>
  <c r="I232" i="6916"/>
  <c r="H232" i="6916"/>
  <c r="A232" i="6916"/>
  <c r="I231" i="6916"/>
  <c r="H231" i="6916"/>
  <c r="A231" i="6916"/>
  <c r="I230" i="6916"/>
  <c r="H230" i="6916"/>
  <c r="A230" i="6916"/>
  <c r="I229" i="6916"/>
  <c r="H229" i="6916"/>
  <c r="A229" i="6916"/>
  <c r="I228" i="6916"/>
  <c r="H228" i="6916"/>
  <c r="A228" i="6916"/>
  <c r="I227" i="6916"/>
  <c r="H227" i="6916"/>
  <c r="A227" i="6916"/>
  <c r="I226" i="6916"/>
  <c r="H226" i="6916"/>
  <c r="A226" i="6916"/>
  <c r="I225" i="6916"/>
  <c r="H225" i="6916"/>
  <c r="A225" i="6916"/>
  <c r="I224" i="6916"/>
  <c r="H224" i="6916"/>
  <c r="A224" i="6916"/>
  <c r="I223" i="6916"/>
  <c r="H223" i="6916"/>
  <c r="A223" i="6916"/>
  <c r="I222" i="6916"/>
  <c r="H222" i="6916"/>
  <c r="A222" i="6916"/>
  <c r="I221" i="6916"/>
  <c r="H221" i="6916"/>
  <c r="A221" i="6916"/>
  <c r="I220" i="6916"/>
  <c r="H220" i="6916"/>
  <c r="A220" i="6916"/>
  <c r="I219" i="6916"/>
  <c r="H219" i="6916"/>
  <c r="A219" i="6916"/>
  <c r="I218" i="6916"/>
  <c r="H218" i="6916"/>
  <c r="A218" i="6916"/>
  <c r="I217" i="6916"/>
  <c r="H217" i="6916"/>
  <c r="A217" i="6916"/>
  <c r="I216" i="6916"/>
  <c r="H216" i="6916"/>
  <c r="A216" i="6916"/>
  <c r="I215" i="6916"/>
  <c r="H215" i="6916"/>
  <c r="A215" i="6916"/>
  <c r="I214" i="6916"/>
  <c r="H214" i="6916"/>
  <c r="A214" i="6916"/>
  <c r="I213" i="6916"/>
  <c r="H213" i="6916"/>
  <c r="A213" i="6916"/>
  <c r="I212" i="6916"/>
  <c r="H212" i="6916"/>
  <c r="A212" i="6916"/>
  <c r="I211" i="6916"/>
  <c r="H211" i="6916"/>
  <c r="A211" i="6916"/>
  <c r="I210" i="6916"/>
  <c r="H210" i="6916"/>
  <c r="A210" i="6916"/>
  <c r="I209" i="6916"/>
  <c r="H209" i="6916"/>
  <c r="A209" i="6916"/>
  <c r="I208" i="6916"/>
  <c r="H208" i="6916"/>
  <c r="A208" i="6916"/>
  <c r="I207" i="6916"/>
  <c r="H207" i="6916"/>
  <c r="A207" i="6916"/>
  <c r="I206" i="6916"/>
  <c r="H206" i="6916"/>
  <c r="A206" i="6916"/>
  <c r="I205" i="6916"/>
  <c r="H205" i="6916"/>
  <c r="A205" i="6916"/>
  <c r="I204" i="6916"/>
  <c r="H204" i="6916"/>
  <c r="A204" i="6916"/>
  <c r="I203" i="6916"/>
  <c r="H203" i="6916"/>
  <c r="A203" i="6916"/>
  <c r="I202" i="6916"/>
  <c r="H202" i="6916"/>
  <c r="A202" i="6916"/>
  <c r="I201" i="6916"/>
  <c r="H201" i="6916"/>
  <c r="A201" i="6916"/>
  <c r="I200" i="6916"/>
  <c r="H200" i="6916"/>
  <c r="A200" i="6916"/>
  <c r="I199" i="6916"/>
  <c r="H199" i="6916"/>
  <c r="A199" i="6916"/>
  <c r="I198" i="6916"/>
  <c r="H198" i="6916"/>
  <c r="A198" i="6916"/>
  <c r="I197" i="6916"/>
  <c r="H197" i="6916"/>
  <c r="A197" i="6916"/>
  <c r="I196" i="6916"/>
  <c r="H196" i="6916"/>
  <c r="A196" i="6916"/>
  <c r="I195" i="6916"/>
  <c r="H195" i="6916"/>
  <c r="A195" i="6916"/>
  <c r="I194" i="6916"/>
  <c r="H194" i="6916"/>
  <c r="A194" i="6916"/>
  <c r="I193" i="6916"/>
  <c r="H193" i="6916"/>
  <c r="A193" i="6916"/>
  <c r="I192" i="6916"/>
  <c r="H192" i="6916"/>
  <c r="A192" i="6916"/>
  <c r="I191" i="6916"/>
  <c r="H191" i="6916"/>
  <c r="A191" i="6916"/>
  <c r="I190" i="6916"/>
  <c r="H190" i="6916"/>
  <c r="A190" i="6916"/>
  <c r="I189" i="6916"/>
  <c r="H189" i="6916"/>
  <c r="A189" i="6916"/>
  <c r="I188" i="6916"/>
  <c r="H188" i="6916"/>
  <c r="A188" i="6916"/>
  <c r="I187" i="6916"/>
  <c r="H187" i="6916"/>
  <c r="A187" i="6916"/>
  <c r="I186" i="6916"/>
  <c r="H186" i="6916"/>
  <c r="A186" i="6916"/>
  <c r="I185" i="6916"/>
  <c r="H185" i="6916"/>
  <c r="A185" i="6916"/>
  <c r="I184" i="6916"/>
  <c r="H184" i="6916"/>
  <c r="A184" i="6916"/>
  <c r="I183" i="6916"/>
  <c r="H183" i="6916"/>
  <c r="A183" i="6916"/>
  <c r="I182" i="6916"/>
  <c r="H182" i="6916"/>
  <c r="A182" i="6916"/>
  <c r="I181" i="6916"/>
  <c r="H181" i="6916"/>
  <c r="A181" i="6916"/>
  <c r="I180" i="6916"/>
  <c r="H180" i="6916"/>
  <c r="A180" i="6916"/>
  <c r="I179" i="6916"/>
  <c r="H179" i="6916"/>
  <c r="A179" i="6916"/>
  <c r="I178" i="6916"/>
  <c r="H178" i="6916"/>
  <c r="A178" i="6916"/>
  <c r="I177" i="6916"/>
  <c r="H177" i="6916"/>
  <c r="A177" i="6916"/>
  <c r="I176" i="6916"/>
  <c r="H176" i="6916"/>
  <c r="A176" i="6916"/>
  <c r="I175" i="6916"/>
  <c r="H175" i="6916"/>
  <c r="A175" i="6916"/>
  <c r="I174" i="6916"/>
  <c r="H174" i="6916"/>
  <c r="A174" i="6916"/>
  <c r="I173" i="6916"/>
  <c r="H173" i="6916"/>
  <c r="A173" i="6916"/>
  <c r="I172" i="6916"/>
  <c r="H172" i="6916"/>
  <c r="A172" i="6916"/>
  <c r="I171" i="6916"/>
  <c r="H171" i="6916"/>
  <c r="A171" i="6916"/>
  <c r="I170" i="6916"/>
  <c r="H170" i="6916"/>
  <c r="A170" i="6916"/>
  <c r="I169" i="6916"/>
  <c r="H169" i="6916"/>
  <c r="A169" i="6916"/>
  <c r="I168" i="6916"/>
  <c r="H168" i="6916"/>
  <c r="A168" i="6916"/>
  <c r="I167" i="6916"/>
  <c r="H167" i="6916"/>
  <c r="A167" i="6916"/>
  <c r="I166" i="6916"/>
  <c r="H166" i="6916"/>
  <c r="A166" i="6916"/>
  <c r="I165" i="6916"/>
  <c r="H165" i="6916"/>
  <c r="A165" i="6916"/>
  <c r="I164" i="6916"/>
  <c r="H164" i="6916"/>
  <c r="A164" i="6916"/>
  <c r="I163" i="6916"/>
  <c r="H163" i="6916"/>
  <c r="A163" i="6916"/>
  <c r="I162" i="6916"/>
  <c r="H162" i="6916"/>
  <c r="A162" i="6916"/>
  <c r="I161" i="6916"/>
  <c r="H161" i="6916"/>
  <c r="A161" i="6916"/>
  <c r="I160" i="6916"/>
  <c r="H160" i="6916"/>
  <c r="A160" i="6916"/>
  <c r="I159" i="6916"/>
  <c r="H159" i="6916"/>
  <c r="A159" i="6916"/>
  <c r="I158" i="6916"/>
  <c r="H158" i="6916"/>
  <c r="A158" i="6916"/>
  <c r="I157" i="6916"/>
  <c r="H157" i="6916"/>
  <c r="A157" i="6916"/>
  <c r="I156" i="6916"/>
  <c r="H156" i="6916"/>
  <c r="A156" i="6916"/>
  <c r="I155" i="6916"/>
  <c r="H155" i="6916"/>
  <c r="A155" i="6916"/>
  <c r="I154" i="6916"/>
  <c r="H154" i="6916"/>
  <c r="A154" i="6916"/>
  <c r="I153" i="6916"/>
  <c r="H153" i="6916"/>
  <c r="A153" i="6916"/>
  <c r="I152" i="6916"/>
  <c r="H152" i="6916"/>
  <c r="A152" i="6916"/>
  <c r="I151" i="6916"/>
  <c r="H151" i="6916"/>
  <c r="A151" i="6916"/>
  <c r="I150" i="6916"/>
  <c r="H150" i="6916"/>
  <c r="A150" i="6916"/>
  <c r="I149" i="6916"/>
  <c r="H149" i="6916"/>
  <c r="A149" i="6916"/>
  <c r="I148" i="6916"/>
  <c r="H148" i="6916"/>
  <c r="A148" i="6916"/>
  <c r="I147" i="6916"/>
  <c r="H147" i="6916"/>
  <c r="A147" i="6916"/>
  <c r="I146" i="6916"/>
  <c r="H146" i="6916"/>
  <c r="A146" i="6916"/>
  <c r="I145" i="6916"/>
  <c r="H145" i="6916"/>
  <c r="A145" i="6916"/>
  <c r="I144" i="6916"/>
  <c r="H144" i="6916"/>
  <c r="A144" i="6916"/>
  <c r="I143" i="6916"/>
  <c r="H143" i="6916"/>
  <c r="A143" i="6916"/>
  <c r="I142" i="6916"/>
  <c r="H142" i="6916"/>
  <c r="A142" i="6916"/>
  <c r="I141" i="6916"/>
  <c r="H141" i="6916"/>
  <c r="A141" i="6916"/>
  <c r="I140" i="6916"/>
  <c r="H140" i="6916"/>
  <c r="A140" i="6916"/>
  <c r="I139" i="6916"/>
  <c r="H139" i="6916"/>
  <c r="A139" i="6916"/>
  <c r="I138" i="6916"/>
  <c r="H138" i="6916"/>
  <c r="A138" i="6916"/>
  <c r="I137" i="6916"/>
  <c r="H137" i="6916"/>
  <c r="A137" i="6916"/>
  <c r="I136" i="6916"/>
  <c r="H136" i="6916"/>
  <c r="A136" i="6916"/>
  <c r="I135" i="6916"/>
  <c r="H135" i="6916"/>
  <c r="A135" i="6916"/>
  <c r="I134" i="6916"/>
  <c r="H134" i="6916"/>
  <c r="A134" i="6916"/>
  <c r="I133" i="6916"/>
  <c r="H133" i="6916"/>
  <c r="A133" i="6916"/>
  <c r="I132" i="6916"/>
  <c r="H132" i="6916"/>
  <c r="A132" i="6916"/>
  <c r="I131" i="6916"/>
  <c r="H131" i="6916"/>
  <c r="A131" i="6916"/>
  <c r="I130" i="6916"/>
  <c r="H130" i="6916"/>
  <c r="A130" i="6916"/>
  <c r="I129" i="6916"/>
  <c r="H129" i="6916"/>
  <c r="A129" i="6916"/>
  <c r="I128" i="6916"/>
  <c r="H128" i="6916"/>
  <c r="A128" i="6916"/>
  <c r="I127" i="6916"/>
  <c r="H127" i="6916"/>
  <c r="A127" i="6916"/>
  <c r="I126" i="6916"/>
  <c r="H126" i="6916"/>
  <c r="A126" i="6916"/>
  <c r="I125" i="6916"/>
  <c r="H125" i="6916"/>
  <c r="A125" i="6916"/>
  <c r="I124" i="6916"/>
  <c r="H124" i="6916"/>
  <c r="A124" i="6916"/>
  <c r="I123" i="6916"/>
  <c r="H123" i="6916"/>
  <c r="A123" i="6916"/>
  <c r="I122" i="6916"/>
  <c r="H122" i="6916"/>
  <c r="A122" i="6916"/>
  <c r="I121" i="6916"/>
  <c r="H121" i="6916"/>
  <c r="A121" i="6916"/>
  <c r="I120" i="6916"/>
  <c r="H120" i="6916"/>
  <c r="A120" i="6916"/>
  <c r="I119" i="6916"/>
  <c r="H119" i="6916"/>
  <c r="A119" i="6916"/>
  <c r="I118" i="6916"/>
  <c r="H118" i="6916"/>
  <c r="A118" i="6916"/>
  <c r="I117" i="6916"/>
  <c r="H117" i="6916"/>
  <c r="A117" i="6916"/>
  <c r="I116" i="6916"/>
  <c r="H116" i="6916"/>
  <c r="A116" i="6916"/>
  <c r="I115" i="6916"/>
  <c r="H115" i="6916"/>
  <c r="A115" i="6916"/>
  <c r="I114" i="6916"/>
  <c r="H114" i="6916"/>
  <c r="A114" i="6916"/>
  <c r="I113" i="6916"/>
  <c r="H113" i="6916"/>
  <c r="A113" i="6916"/>
  <c r="I112" i="6916"/>
  <c r="H112" i="6916"/>
  <c r="A112" i="6916"/>
  <c r="I111" i="6916"/>
  <c r="H111" i="6916"/>
  <c r="A111" i="6916"/>
  <c r="I110" i="6916"/>
  <c r="H110" i="6916"/>
  <c r="A110" i="6916"/>
  <c r="I109" i="6916"/>
  <c r="H109" i="6916"/>
  <c r="A109" i="6916"/>
  <c r="I108" i="6916"/>
  <c r="H108" i="6916"/>
  <c r="A108" i="6916"/>
  <c r="I107" i="6916"/>
  <c r="H107" i="6916"/>
  <c r="A107" i="6916"/>
  <c r="I106" i="6916"/>
  <c r="H106" i="6916"/>
  <c r="A106" i="6916"/>
  <c r="I105" i="6916"/>
  <c r="H105" i="6916"/>
  <c r="A105" i="6916"/>
  <c r="I104" i="6916"/>
  <c r="H104" i="6916"/>
  <c r="A104" i="6916"/>
  <c r="I103" i="6916"/>
  <c r="H103" i="6916"/>
  <c r="A103" i="6916"/>
  <c r="I102" i="6916"/>
  <c r="H102" i="6916"/>
  <c r="A102" i="6916"/>
  <c r="I101" i="6916"/>
  <c r="H101" i="6916"/>
  <c r="A101" i="6916"/>
  <c r="I100" i="6916"/>
  <c r="H100" i="6916"/>
  <c r="A100" i="6916"/>
  <c r="I99" i="6916"/>
  <c r="H99" i="6916"/>
  <c r="A99" i="6916"/>
  <c r="I98" i="6916"/>
  <c r="H98" i="6916"/>
  <c r="A98" i="6916"/>
  <c r="I97" i="6916"/>
  <c r="H97" i="6916"/>
  <c r="A97" i="6916"/>
  <c r="I96" i="6916"/>
  <c r="H96" i="6916"/>
  <c r="A96" i="6916"/>
  <c r="I95" i="6916"/>
  <c r="H95" i="6916"/>
  <c r="A95" i="6916"/>
  <c r="I94" i="6916"/>
  <c r="H94" i="6916"/>
  <c r="A94" i="6916"/>
  <c r="I93" i="6916"/>
  <c r="H93" i="6916"/>
  <c r="A93" i="6916"/>
  <c r="I92" i="6916"/>
  <c r="H92" i="6916"/>
  <c r="A92" i="6916"/>
  <c r="I91" i="6916"/>
  <c r="H91" i="6916"/>
  <c r="A91" i="6916"/>
  <c r="I90" i="6916"/>
  <c r="H90" i="6916"/>
  <c r="A90" i="6916"/>
  <c r="I89" i="6916"/>
  <c r="H89" i="6916"/>
  <c r="A89" i="6916"/>
  <c r="I88" i="6916"/>
  <c r="H88" i="6916"/>
  <c r="A88" i="6916"/>
  <c r="I87" i="6916"/>
  <c r="H87" i="6916"/>
  <c r="A87" i="6916"/>
  <c r="I86" i="6916"/>
  <c r="H86" i="6916"/>
  <c r="A86" i="6916"/>
  <c r="I85" i="6916"/>
  <c r="H85" i="6916"/>
  <c r="A85" i="6916"/>
  <c r="I84" i="6916"/>
  <c r="H84" i="6916"/>
  <c r="A84" i="6916"/>
  <c r="I83" i="6916"/>
  <c r="H83" i="6916"/>
  <c r="A83" i="6916"/>
  <c r="I82" i="6916"/>
  <c r="H82" i="6916"/>
  <c r="A82" i="6916"/>
  <c r="I81" i="6916"/>
  <c r="H81" i="6916"/>
  <c r="A81" i="6916"/>
  <c r="I80" i="6916"/>
  <c r="H80" i="6916"/>
  <c r="A80" i="6916"/>
  <c r="I79" i="6916"/>
  <c r="H79" i="6916"/>
  <c r="A79" i="6916"/>
  <c r="I78" i="6916"/>
  <c r="H78" i="6916"/>
  <c r="A78" i="6916"/>
  <c r="I77" i="6916"/>
  <c r="H77" i="6916"/>
  <c r="A77" i="6916"/>
  <c r="I76" i="6916"/>
  <c r="H76" i="6916"/>
  <c r="A76" i="6916"/>
  <c r="I75" i="6916"/>
  <c r="H75" i="6916"/>
  <c r="A75" i="6916"/>
  <c r="I74" i="6916"/>
  <c r="H74" i="6916"/>
  <c r="A74" i="6916"/>
  <c r="I73" i="6916"/>
  <c r="H73" i="6916"/>
  <c r="A73" i="6916"/>
  <c r="I72" i="6916"/>
  <c r="H72" i="6916"/>
  <c r="A72" i="6916"/>
  <c r="I71" i="6916"/>
  <c r="H71" i="6916"/>
  <c r="A71" i="6916"/>
  <c r="I70" i="6916"/>
  <c r="H70" i="6916"/>
  <c r="A70" i="6916"/>
  <c r="I69" i="6916"/>
  <c r="H69" i="6916"/>
  <c r="A69" i="6916"/>
  <c r="I68" i="6916"/>
  <c r="H68" i="6916"/>
  <c r="A68" i="6916"/>
  <c r="I67" i="6916"/>
  <c r="H67" i="6916"/>
  <c r="A67" i="6916"/>
  <c r="I66" i="6916"/>
  <c r="H66" i="6916"/>
  <c r="A66" i="6916"/>
  <c r="I65" i="6916"/>
  <c r="H65" i="6916"/>
  <c r="A65" i="6916"/>
  <c r="I64" i="6916"/>
  <c r="H64" i="6916"/>
  <c r="A64" i="6916"/>
  <c r="I63" i="6916"/>
  <c r="H63" i="6916"/>
  <c r="A63" i="6916"/>
  <c r="I62" i="6916"/>
  <c r="H62" i="6916"/>
  <c r="A62" i="6916"/>
  <c r="I61" i="6916"/>
  <c r="H61" i="6916"/>
  <c r="A61" i="6916"/>
  <c r="I60" i="6916"/>
  <c r="H60" i="6916"/>
  <c r="A60" i="6916"/>
  <c r="I59" i="6916"/>
  <c r="H59" i="6916"/>
  <c r="A59" i="6916"/>
  <c r="I58" i="6916"/>
  <c r="H58" i="6916"/>
  <c r="A58" i="6916"/>
  <c r="I57" i="6916"/>
  <c r="H57" i="6916"/>
  <c r="A57" i="6916"/>
  <c r="I56" i="6916"/>
  <c r="H56" i="6916"/>
  <c r="A56" i="6916"/>
  <c r="I55" i="6916"/>
  <c r="H55" i="6916"/>
  <c r="A55" i="6916"/>
  <c r="I54" i="6916"/>
  <c r="H54" i="6916"/>
  <c r="A54" i="6916"/>
  <c r="I53" i="6916"/>
  <c r="H53" i="6916"/>
  <c r="A53" i="6916"/>
  <c r="I52" i="6916"/>
  <c r="H52" i="6916"/>
  <c r="A52" i="6916"/>
  <c r="I51" i="6916"/>
  <c r="H51" i="6916"/>
  <c r="A51" i="6916"/>
  <c r="I50" i="6916"/>
  <c r="H50" i="6916"/>
  <c r="A50" i="6916"/>
  <c r="I49" i="6916"/>
  <c r="H49" i="6916"/>
  <c r="A49" i="6916"/>
  <c r="I48" i="6916"/>
  <c r="H48" i="6916"/>
  <c r="A48" i="6916"/>
  <c r="I47" i="6916"/>
  <c r="H47" i="6916"/>
  <c r="A47" i="6916"/>
  <c r="I46" i="6916"/>
  <c r="H46" i="6916"/>
  <c r="A46" i="6916"/>
  <c r="I45" i="6916"/>
  <c r="H45" i="6916"/>
  <c r="A45" i="6916"/>
  <c r="I44" i="6916"/>
  <c r="H44" i="6916"/>
  <c r="A44" i="6916"/>
  <c r="I43" i="6916"/>
  <c r="H43" i="6916"/>
  <c r="A43" i="6916"/>
  <c r="I42" i="6916"/>
  <c r="H42" i="6916"/>
  <c r="A42" i="6916"/>
  <c r="I41" i="6916"/>
  <c r="H41" i="6916"/>
  <c r="A41" i="6916"/>
  <c r="I40" i="6916"/>
  <c r="H40" i="6916"/>
  <c r="A40" i="6916"/>
  <c r="I39" i="6916"/>
  <c r="H39" i="6916"/>
  <c r="A39" i="6916"/>
  <c r="I38" i="6916"/>
  <c r="H38" i="6916"/>
  <c r="A38" i="6916"/>
  <c r="I37" i="6916"/>
  <c r="H37" i="6916"/>
  <c r="A37" i="6916"/>
  <c r="I36" i="6916"/>
  <c r="H36" i="6916"/>
  <c r="A36" i="6916"/>
  <c r="I35" i="6916"/>
  <c r="H35" i="6916"/>
  <c r="A35" i="6916"/>
  <c r="I34" i="6916"/>
  <c r="H34" i="6916"/>
  <c r="A34" i="6916"/>
  <c r="I33" i="6916"/>
  <c r="H33" i="6916"/>
  <c r="A33" i="6916"/>
  <c r="I32" i="6916"/>
  <c r="H32" i="6916"/>
  <c r="A32" i="6916"/>
  <c r="I31" i="6916"/>
  <c r="H31" i="6916"/>
  <c r="A31" i="6916"/>
  <c r="I30" i="6916"/>
  <c r="H30" i="6916"/>
  <c r="A30" i="6916"/>
  <c r="I29" i="6916"/>
  <c r="H29" i="6916"/>
  <c r="A29" i="6916"/>
  <c r="I28" i="6916"/>
  <c r="H28" i="6916"/>
  <c r="A28" i="6916"/>
  <c r="I27" i="6916"/>
  <c r="H27" i="6916"/>
  <c r="A27" i="6916"/>
  <c r="I26" i="6916"/>
  <c r="H26" i="6916"/>
  <c r="A26" i="6916"/>
  <c r="I25" i="6916"/>
  <c r="H25" i="6916"/>
  <c r="A25" i="6916"/>
  <c r="I24" i="6916"/>
  <c r="H24" i="6916"/>
  <c r="A24" i="6916"/>
  <c r="I23" i="6916"/>
  <c r="H23" i="6916"/>
  <c r="A23" i="6916"/>
  <c r="I22" i="6916"/>
  <c r="H22" i="6916"/>
  <c r="A22" i="6916"/>
  <c r="I21" i="6916"/>
  <c r="H21" i="6916"/>
  <c r="A21" i="6916"/>
  <c r="I20" i="6916"/>
  <c r="H20" i="6916"/>
  <c r="A20" i="6916"/>
  <c r="I19" i="6916"/>
  <c r="H19" i="6916"/>
  <c r="A19" i="6916"/>
  <c r="I18" i="6916"/>
  <c r="H18" i="6916"/>
  <c r="A18" i="6916"/>
  <c r="I17" i="6916"/>
  <c r="H17" i="6916"/>
  <c r="A17" i="6916"/>
  <c r="I16" i="6916"/>
  <c r="H16" i="6916"/>
  <c r="A16" i="6916"/>
  <c r="I15" i="6916"/>
  <c r="H15" i="6916"/>
  <c r="A15" i="6916"/>
  <c r="I14" i="6916"/>
  <c r="H14" i="6916"/>
  <c r="A14" i="6916"/>
  <c r="I13" i="6916"/>
  <c r="H13" i="6916"/>
  <c r="A13" i="6916"/>
  <c r="I12" i="6916"/>
  <c r="H12" i="6916"/>
  <c r="A12" i="6916"/>
  <c r="I11" i="6916"/>
  <c r="H11" i="6916"/>
  <c r="A11" i="6916"/>
  <c r="I10" i="6916"/>
  <c r="H10" i="6916"/>
  <c r="A10" i="6916"/>
  <c r="I9" i="6916"/>
  <c r="H9" i="6916"/>
  <c r="A9" i="6916"/>
  <c r="I8" i="6916"/>
  <c r="H8" i="6916"/>
  <c r="A8" i="6916"/>
  <c r="I7" i="6916"/>
  <c r="H7" i="6916"/>
  <c r="A7" i="6916"/>
  <c r="I6" i="6916"/>
  <c r="H6" i="6916"/>
  <c r="A6" i="6916"/>
  <c r="I5" i="6916"/>
  <c r="H5" i="6916"/>
  <c r="A5" i="6916"/>
  <c r="I4" i="6916"/>
  <c r="H4" i="6916"/>
  <c r="A4" i="6916"/>
  <c r="I3" i="6916"/>
  <c r="H3" i="6916"/>
  <c r="C3" i="6916"/>
  <c r="C4" i="6916" s="1"/>
  <c r="C5" i="6916" s="1"/>
  <c r="C6" i="6916" s="1"/>
  <c r="C7" i="6916" s="1"/>
  <c r="C8" i="6916" s="1"/>
  <c r="C9" i="6916" s="1"/>
  <c r="C10" i="6916" s="1"/>
  <c r="C11" i="6916" s="1"/>
  <c r="C12" i="6916" s="1"/>
  <c r="C13" i="6916" s="1"/>
  <c r="C14" i="6916" s="1"/>
  <c r="C15" i="6916" s="1"/>
  <c r="C16" i="6916" s="1"/>
  <c r="C17" i="6916" s="1"/>
  <c r="C18" i="6916" s="1"/>
  <c r="C19" i="6916" s="1"/>
  <c r="C20" i="6916" s="1"/>
  <c r="C21" i="6916" s="1"/>
  <c r="C22" i="6916" s="1"/>
  <c r="C23" i="6916" s="1"/>
  <c r="C24" i="6916" s="1"/>
  <c r="C25" i="6916" s="1"/>
  <c r="C26" i="6916" s="1"/>
  <c r="C27" i="6916" s="1"/>
  <c r="C28" i="6916" s="1"/>
  <c r="C29" i="6916" s="1"/>
  <c r="C30" i="6916" s="1"/>
  <c r="C31" i="6916" s="1"/>
  <c r="C32" i="6916" s="1"/>
  <c r="C33" i="6916" s="1"/>
  <c r="C34" i="6916" s="1"/>
  <c r="C35" i="6916" s="1"/>
  <c r="C36" i="6916" s="1"/>
  <c r="C37" i="6916" s="1"/>
  <c r="C38" i="6916" s="1"/>
  <c r="C39" i="6916" s="1"/>
  <c r="C40" i="6916" s="1"/>
  <c r="C41" i="6916" s="1"/>
  <c r="C42" i="6916" s="1"/>
  <c r="C43" i="6916" s="1"/>
  <c r="C44" i="6916" s="1"/>
  <c r="C45" i="6916" s="1"/>
  <c r="C46" i="6916" s="1"/>
  <c r="C47" i="6916" s="1"/>
  <c r="C48" i="6916" s="1"/>
  <c r="C49" i="6916" s="1"/>
  <c r="C50" i="6916" s="1"/>
  <c r="C51" i="6916" s="1"/>
  <c r="C52" i="6916" s="1"/>
  <c r="C53" i="6916" s="1"/>
  <c r="C54" i="6916" s="1"/>
  <c r="C55" i="6916" s="1"/>
  <c r="C56" i="6916" s="1"/>
  <c r="C57" i="6916" s="1"/>
  <c r="C58" i="6916" s="1"/>
  <c r="C59" i="6916" s="1"/>
  <c r="C60" i="6916" s="1"/>
  <c r="C61" i="6916" s="1"/>
  <c r="C62" i="6916" s="1"/>
  <c r="C63" i="6916" s="1"/>
  <c r="C64" i="6916" s="1"/>
  <c r="C65" i="6916" s="1"/>
  <c r="C66" i="6916" s="1"/>
  <c r="C67" i="6916" s="1"/>
  <c r="C68" i="6916" s="1"/>
  <c r="C69" i="6916" s="1"/>
  <c r="C70" i="6916" s="1"/>
  <c r="C71" i="6916" s="1"/>
  <c r="C72" i="6916" s="1"/>
  <c r="C73" i="6916" s="1"/>
  <c r="C74" i="6916" s="1"/>
  <c r="C75" i="6916" s="1"/>
  <c r="C76" i="6916" s="1"/>
  <c r="C77" i="6916" s="1"/>
  <c r="C78" i="6916" s="1"/>
  <c r="C79" i="6916" s="1"/>
  <c r="C80" i="6916" s="1"/>
  <c r="C81" i="6916" s="1"/>
  <c r="C82" i="6916" s="1"/>
  <c r="C83" i="6916" s="1"/>
  <c r="C84" i="6916" s="1"/>
  <c r="C85" i="6916" s="1"/>
  <c r="C86" i="6916" s="1"/>
  <c r="C87" i="6916" s="1"/>
  <c r="C88" i="6916" s="1"/>
  <c r="C89" i="6916" s="1"/>
  <c r="C90" i="6916" s="1"/>
  <c r="C91" i="6916" s="1"/>
  <c r="C92" i="6916" s="1"/>
  <c r="C93" i="6916" s="1"/>
  <c r="C94" i="6916" s="1"/>
  <c r="C95" i="6916" s="1"/>
  <c r="C96" i="6916" s="1"/>
  <c r="C97" i="6916" s="1"/>
  <c r="C98" i="6916" s="1"/>
  <c r="C99" i="6916" s="1"/>
  <c r="C100" i="6916" s="1"/>
  <c r="C101" i="6916" s="1"/>
  <c r="C102" i="6916" s="1"/>
  <c r="C103" i="6916" s="1"/>
  <c r="C104" i="6916" s="1"/>
  <c r="C105" i="6916" s="1"/>
  <c r="C106" i="6916" s="1"/>
  <c r="C107" i="6916" s="1"/>
  <c r="C108" i="6916" s="1"/>
  <c r="C109" i="6916" s="1"/>
  <c r="C110" i="6916" s="1"/>
  <c r="C111" i="6916" s="1"/>
  <c r="C112" i="6916" s="1"/>
  <c r="C113" i="6916" s="1"/>
  <c r="C114" i="6916" s="1"/>
  <c r="C115" i="6916" s="1"/>
  <c r="C116" i="6916" s="1"/>
  <c r="C117" i="6916" s="1"/>
  <c r="C118" i="6916" s="1"/>
  <c r="C119" i="6916" s="1"/>
  <c r="C120" i="6916" s="1"/>
  <c r="C121" i="6916" s="1"/>
  <c r="C122" i="6916" s="1"/>
  <c r="C123" i="6916" s="1"/>
  <c r="C124" i="6916" s="1"/>
  <c r="C125" i="6916" s="1"/>
  <c r="C126" i="6916" s="1"/>
  <c r="C127" i="6916" s="1"/>
  <c r="C128" i="6916" s="1"/>
  <c r="C129" i="6916" s="1"/>
  <c r="C130" i="6916" s="1"/>
  <c r="C131" i="6916" s="1"/>
  <c r="C132" i="6916" s="1"/>
  <c r="C133" i="6916" s="1"/>
  <c r="C134" i="6916" s="1"/>
  <c r="C135" i="6916" s="1"/>
  <c r="C136" i="6916" s="1"/>
  <c r="C137" i="6916" s="1"/>
  <c r="C138" i="6916" s="1"/>
  <c r="C139" i="6916" s="1"/>
  <c r="C140" i="6916" s="1"/>
  <c r="C141" i="6916" s="1"/>
  <c r="C142" i="6916" s="1"/>
  <c r="C143" i="6916" s="1"/>
  <c r="C144" i="6916" s="1"/>
  <c r="C145" i="6916" s="1"/>
  <c r="C146" i="6916" s="1"/>
  <c r="C147" i="6916" s="1"/>
  <c r="C148" i="6916" s="1"/>
  <c r="C149" i="6916" s="1"/>
  <c r="C150" i="6916" s="1"/>
  <c r="C151" i="6916" s="1"/>
  <c r="C152" i="6916" s="1"/>
  <c r="C153" i="6916" s="1"/>
  <c r="C154" i="6916" s="1"/>
  <c r="C155" i="6916" s="1"/>
  <c r="C156" i="6916" s="1"/>
  <c r="C157" i="6916" s="1"/>
  <c r="C158" i="6916" s="1"/>
  <c r="C159" i="6916" s="1"/>
  <c r="C160" i="6916" s="1"/>
  <c r="C161" i="6916" s="1"/>
  <c r="C162" i="6916" s="1"/>
  <c r="C163" i="6916" s="1"/>
  <c r="C164" i="6916" s="1"/>
  <c r="C165" i="6916" s="1"/>
  <c r="C166" i="6916" s="1"/>
  <c r="C167" i="6916" s="1"/>
  <c r="C168" i="6916" s="1"/>
  <c r="C169" i="6916" s="1"/>
  <c r="C170" i="6916" s="1"/>
  <c r="C171" i="6916" s="1"/>
  <c r="C172" i="6916" s="1"/>
  <c r="C173" i="6916" s="1"/>
  <c r="C174" i="6916" s="1"/>
  <c r="C175" i="6916" s="1"/>
  <c r="C176" i="6916" s="1"/>
  <c r="C177" i="6916" s="1"/>
  <c r="C178" i="6916" s="1"/>
  <c r="C179" i="6916" s="1"/>
  <c r="C180" i="6916" s="1"/>
  <c r="C181" i="6916" s="1"/>
  <c r="C182" i="6916" s="1"/>
  <c r="C183" i="6916" s="1"/>
  <c r="C184" i="6916" s="1"/>
  <c r="C185" i="6916" s="1"/>
  <c r="C186" i="6916" s="1"/>
  <c r="C187" i="6916" s="1"/>
  <c r="C188" i="6916" s="1"/>
  <c r="C189" i="6916" s="1"/>
  <c r="C190" i="6916" s="1"/>
  <c r="C191" i="6916" s="1"/>
  <c r="C192" i="6916" s="1"/>
  <c r="C193" i="6916" s="1"/>
  <c r="C194" i="6916" s="1"/>
  <c r="C195" i="6916" s="1"/>
  <c r="C196" i="6916" s="1"/>
  <c r="C197" i="6916" s="1"/>
  <c r="C198" i="6916" s="1"/>
  <c r="C199" i="6916" s="1"/>
  <c r="C200" i="6916" s="1"/>
  <c r="C201" i="6916" s="1"/>
  <c r="C202" i="6916" s="1"/>
  <c r="C203" i="6916" s="1"/>
  <c r="C204" i="6916" s="1"/>
  <c r="C205" i="6916" s="1"/>
  <c r="C206" i="6916" s="1"/>
  <c r="C207" i="6916" s="1"/>
  <c r="C208" i="6916" s="1"/>
  <c r="C209" i="6916" s="1"/>
  <c r="C210" i="6916" s="1"/>
  <c r="C211" i="6916" s="1"/>
  <c r="C212" i="6916" s="1"/>
  <c r="C213" i="6916" s="1"/>
  <c r="C214" i="6916" s="1"/>
  <c r="C215" i="6916" s="1"/>
  <c r="C216" i="6916" s="1"/>
  <c r="C217" i="6916" s="1"/>
  <c r="C218" i="6916" s="1"/>
  <c r="C219" i="6916" s="1"/>
  <c r="C220" i="6916" s="1"/>
  <c r="C221" i="6916" s="1"/>
  <c r="C222" i="6916" s="1"/>
  <c r="C223" i="6916" s="1"/>
  <c r="C224" i="6916" s="1"/>
  <c r="C225" i="6916" s="1"/>
  <c r="C226" i="6916" s="1"/>
  <c r="C227" i="6916" s="1"/>
  <c r="C228" i="6916" s="1"/>
  <c r="C229" i="6916" s="1"/>
  <c r="C230" i="6916" s="1"/>
  <c r="C231" i="6916" s="1"/>
  <c r="C232" i="6916" s="1"/>
  <c r="C233" i="6916" s="1"/>
  <c r="C234" i="6916" s="1"/>
  <c r="C235" i="6916" s="1"/>
  <c r="C236" i="6916" s="1"/>
  <c r="C237" i="6916" s="1"/>
  <c r="C238" i="6916" s="1"/>
  <c r="C239" i="6916" s="1"/>
  <c r="C240" i="6916" s="1"/>
  <c r="C241" i="6916" s="1"/>
  <c r="C242" i="6916" s="1"/>
  <c r="C243" i="6916" s="1"/>
  <c r="C244" i="6916" s="1"/>
  <c r="C245" i="6916" s="1"/>
  <c r="C246" i="6916" s="1"/>
  <c r="C247" i="6916" s="1"/>
  <c r="C248" i="6916" s="1"/>
  <c r="C249" i="6916" s="1"/>
  <c r="C250" i="6916" s="1"/>
  <c r="C251" i="6916" s="1"/>
  <c r="C252" i="6916" s="1"/>
  <c r="C253" i="6916" s="1"/>
  <c r="C254" i="6916" s="1"/>
  <c r="C255" i="6916" s="1"/>
  <c r="C256" i="6916" s="1"/>
  <c r="C257" i="6916" s="1"/>
  <c r="C258" i="6916" s="1"/>
  <c r="C259" i="6916" s="1"/>
  <c r="C260" i="6916" s="1"/>
  <c r="C261" i="6916" s="1"/>
  <c r="C262" i="6916" s="1"/>
  <c r="C263" i="6916" s="1"/>
  <c r="C264" i="6916" s="1"/>
  <c r="C265" i="6916" s="1"/>
  <c r="C266" i="6916" s="1"/>
  <c r="C267" i="6916" s="1"/>
  <c r="C268" i="6916" s="1"/>
  <c r="C269" i="6916" s="1"/>
  <c r="C270" i="6916" s="1"/>
  <c r="C271" i="6916" s="1"/>
  <c r="C272" i="6916" s="1"/>
  <c r="C273" i="6916" s="1"/>
  <c r="C274" i="6916" s="1"/>
  <c r="C275" i="6916" s="1"/>
  <c r="C276" i="6916" s="1"/>
  <c r="C277" i="6916" s="1"/>
  <c r="C278" i="6916" s="1"/>
  <c r="C279" i="6916" s="1"/>
  <c r="C280" i="6916" s="1"/>
  <c r="C281" i="6916" s="1"/>
  <c r="C282" i="6916" s="1"/>
  <c r="C283" i="6916" s="1"/>
  <c r="C284" i="6916" s="1"/>
  <c r="C285" i="6916" s="1"/>
  <c r="C286" i="6916" s="1"/>
  <c r="C287" i="6916" s="1"/>
  <c r="C288" i="6916" s="1"/>
  <c r="C289" i="6916" s="1"/>
  <c r="C290" i="6916" s="1"/>
  <c r="C291" i="6916" s="1"/>
  <c r="C292" i="6916" s="1"/>
  <c r="C293" i="6916" s="1"/>
  <c r="C294" i="6916" s="1"/>
  <c r="C295" i="6916" s="1"/>
  <c r="C296" i="6916" s="1"/>
  <c r="C297" i="6916" s="1"/>
  <c r="C298" i="6916" s="1"/>
  <c r="C299" i="6916" s="1"/>
  <c r="C300" i="6916" s="1"/>
  <c r="C301" i="6916" s="1"/>
  <c r="C302" i="6916" s="1"/>
  <c r="C303" i="6916" s="1"/>
  <c r="C304" i="6916" s="1"/>
  <c r="C305" i="6916" s="1"/>
  <c r="C306" i="6916" s="1"/>
  <c r="C307" i="6916" s="1"/>
  <c r="C308" i="6916" s="1"/>
  <c r="C309" i="6916" s="1"/>
  <c r="C310" i="6916" s="1"/>
  <c r="C311" i="6916" s="1"/>
  <c r="C312" i="6916" s="1"/>
  <c r="C313" i="6916" s="1"/>
  <c r="C314" i="6916" s="1"/>
  <c r="C315" i="6916" s="1"/>
  <c r="C316" i="6916" s="1"/>
  <c r="C317" i="6916" s="1"/>
  <c r="C318" i="6916" s="1"/>
  <c r="C319" i="6916" s="1"/>
  <c r="C320" i="6916" s="1"/>
  <c r="C321" i="6916" s="1"/>
  <c r="C322" i="6916" s="1"/>
  <c r="C323" i="6916" s="1"/>
  <c r="C324" i="6916" s="1"/>
  <c r="C325" i="6916" s="1"/>
  <c r="C326" i="6916" s="1"/>
  <c r="C327" i="6916" s="1"/>
  <c r="C328" i="6916" s="1"/>
  <c r="C329" i="6916" s="1"/>
  <c r="C330" i="6916" s="1"/>
  <c r="C331" i="6916" s="1"/>
  <c r="C332" i="6916" s="1"/>
  <c r="C333" i="6916" s="1"/>
  <c r="C334" i="6916" s="1"/>
  <c r="C335" i="6916" s="1"/>
  <c r="C336" i="6916" s="1"/>
  <c r="C337" i="6916" s="1"/>
  <c r="C338" i="6916" s="1"/>
  <c r="C339" i="6916" s="1"/>
  <c r="C340" i="6916" s="1"/>
  <c r="C341" i="6916" s="1"/>
  <c r="C342" i="6916" s="1"/>
  <c r="C343" i="6916" s="1"/>
  <c r="C344" i="6916" s="1"/>
  <c r="C345" i="6916" s="1"/>
  <c r="C346" i="6916" s="1"/>
  <c r="C347" i="6916" s="1"/>
  <c r="C348" i="6916" s="1"/>
  <c r="C349" i="6916" s="1"/>
  <c r="C350" i="6916" s="1"/>
  <c r="C351" i="6916" s="1"/>
  <c r="C352" i="6916" s="1"/>
  <c r="C353" i="6916" s="1"/>
  <c r="C354" i="6916" s="1"/>
  <c r="C355" i="6916" s="1"/>
  <c r="C356" i="6916" s="1"/>
  <c r="C357" i="6916" s="1"/>
  <c r="C358" i="6916" s="1"/>
  <c r="C359" i="6916" s="1"/>
  <c r="C360" i="6916" s="1"/>
  <c r="C361" i="6916" s="1"/>
  <c r="C362" i="6916" s="1"/>
  <c r="C363" i="6916" s="1"/>
  <c r="C364" i="6916" s="1"/>
  <c r="C365" i="6916" s="1"/>
  <c r="C366" i="6916" s="1"/>
  <c r="C367" i="6916" s="1"/>
  <c r="C368" i="6916" s="1"/>
  <c r="C369" i="6916" s="1"/>
  <c r="C370" i="6916" s="1"/>
  <c r="C371" i="6916" s="1"/>
  <c r="C372" i="6916" s="1"/>
  <c r="C373" i="6916" s="1"/>
  <c r="C374" i="6916" s="1"/>
  <c r="C375" i="6916" s="1"/>
  <c r="C376" i="6916" s="1"/>
  <c r="C377" i="6916" s="1"/>
  <c r="C378" i="6916" s="1"/>
  <c r="C379" i="6916" s="1"/>
  <c r="C380" i="6916" s="1"/>
  <c r="C381" i="6916" s="1"/>
  <c r="C382" i="6916" s="1"/>
  <c r="C383" i="6916" s="1"/>
  <c r="C384" i="6916" s="1"/>
  <c r="C385" i="6916" s="1"/>
  <c r="C386" i="6916" s="1"/>
  <c r="C387" i="6916" s="1"/>
  <c r="C388" i="6916" s="1"/>
  <c r="C389" i="6916" s="1"/>
  <c r="C390" i="6916" s="1"/>
  <c r="C391" i="6916" s="1"/>
  <c r="C392" i="6916" s="1"/>
  <c r="C393" i="6916" s="1"/>
  <c r="C394" i="6916" s="1"/>
  <c r="C395" i="6916" s="1"/>
  <c r="C396" i="6916" s="1"/>
  <c r="C397" i="6916" s="1"/>
  <c r="C398" i="6916" s="1"/>
  <c r="C399" i="6916" s="1"/>
  <c r="C400" i="6916" s="1"/>
  <c r="C401" i="6916" s="1"/>
  <c r="C402" i="6916" s="1"/>
  <c r="C403" i="6916" s="1"/>
  <c r="C404" i="6916" s="1"/>
  <c r="C405" i="6916" s="1"/>
  <c r="C406" i="6916" s="1"/>
  <c r="C407" i="6916" s="1"/>
  <c r="C408" i="6916" s="1"/>
  <c r="C409" i="6916" s="1"/>
  <c r="C410" i="6916" s="1"/>
  <c r="C411" i="6916" s="1"/>
  <c r="C412" i="6916" s="1"/>
  <c r="C413" i="6916" s="1"/>
  <c r="C414" i="6916" s="1"/>
  <c r="C415" i="6916" s="1"/>
  <c r="C416" i="6916" s="1"/>
  <c r="C417" i="6916" s="1"/>
  <c r="C418" i="6916" s="1"/>
  <c r="C419" i="6916" s="1"/>
  <c r="C420" i="6916" s="1"/>
  <c r="C421" i="6916" s="1"/>
  <c r="C422" i="6916" s="1"/>
  <c r="C423" i="6916" s="1"/>
  <c r="C424" i="6916" s="1"/>
  <c r="C425" i="6916" s="1"/>
  <c r="C426" i="6916" s="1"/>
  <c r="C427" i="6916" s="1"/>
  <c r="C428" i="6916" s="1"/>
  <c r="C429" i="6916" s="1"/>
  <c r="C430" i="6916" s="1"/>
  <c r="C431" i="6916" s="1"/>
  <c r="C432" i="6916" s="1"/>
  <c r="C433" i="6916" s="1"/>
  <c r="C434" i="6916" s="1"/>
  <c r="C435" i="6916" s="1"/>
  <c r="C436" i="6916" s="1"/>
  <c r="C437" i="6916" s="1"/>
  <c r="C438" i="6916" s="1"/>
  <c r="C439" i="6916" s="1"/>
  <c r="C440" i="6916" s="1"/>
  <c r="C441" i="6916" s="1"/>
  <c r="C442" i="6916" s="1"/>
  <c r="C443" i="6916" s="1"/>
  <c r="C444" i="6916" s="1"/>
  <c r="C445" i="6916" s="1"/>
  <c r="C446" i="6916" s="1"/>
  <c r="C447" i="6916" s="1"/>
  <c r="C448" i="6916" s="1"/>
  <c r="C449" i="6916" s="1"/>
  <c r="C450" i="6916" s="1"/>
  <c r="C451" i="6916" s="1"/>
  <c r="C452" i="6916" s="1"/>
  <c r="C453" i="6916" s="1"/>
  <c r="C454" i="6916" s="1"/>
  <c r="C455" i="6916" s="1"/>
  <c r="C456" i="6916" s="1"/>
  <c r="C457" i="6916" s="1"/>
  <c r="C458" i="6916" s="1"/>
  <c r="C459" i="6916" s="1"/>
  <c r="C460" i="6916" s="1"/>
  <c r="C461" i="6916" s="1"/>
  <c r="C462" i="6916" s="1"/>
  <c r="C463" i="6916" s="1"/>
  <c r="C464" i="6916" s="1"/>
  <c r="C465" i="6916" s="1"/>
  <c r="C466" i="6916" s="1"/>
  <c r="C467" i="6916" s="1"/>
  <c r="C468" i="6916" s="1"/>
  <c r="C469" i="6916" s="1"/>
  <c r="C470" i="6916" s="1"/>
  <c r="C471" i="6916" s="1"/>
  <c r="C472" i="6916" s="1"/>
  <c r="C473" i="6916" s="1"/>
  <c r="C474" i="6916" s="1"/>
  <c r="C475" i="6916" s="1"/>
  <c r="C476" i="6916" s="1"/>
  <c r="C477" i="6916" s="1"/>
  <c r="C478" i="6916" s="1"/>
  <c r="C479" i="6916" s="1"/>
  <c r="C480" i="6916" s="1"/>
  <c r="C481" i="6916" s="1"/>
  <c r="C482" i="6916" s="1"/>
  <c r="C483" i="6916" s="1"/>
  <c r="C484" i="6916" s="1"/>
  <c r="C485" i="6916" s="1"/>
  <c r="C486" i="6916" s="1"/>
  <c r="C487" i="6916" s="1"/>
  <c r="C488" i="6916" s="1"/>
  <c r="C489" i="6916" s="1"/>
  <c r="C490" i="6916" s="1"/>
  <c r="C491" i="6916" s="1"/>
  <c r="C492" i="6916" s="1"/>
  <c r="C493" i="6916" s="1"/>
  <c r="C494" i="6916" s="1"/>
  <c r="C495" i="6916" s="1"/>
  <c r="C496" i="6916" s="1"/>
  <c r="C497" i="6916" s="1"/>
  <c r="C498" i="6916" s="1"/>
  <c r="C499" i="6916" s="1"/>
  <c r="C500" i="6916" s="1"/>
  <c r="C501" i="6916" s="1"/>
  <c r="C502" i="6916" s="1"/>
  <c r="C503" i="6916" s="1"/>
  <c r="C504" i="6916" s="1"/>
  <c r="C505" i="6916" s="1"/>
  <c r="C506" i="6916" s="1"/>
  <c r="C507" i="6916" s="1"/>
  <c r="C508" i="6916" s="1"/>
  <c r="C509" i="6916" s="1"/>
  <c r="C510" i="6916" s="1"/>
  <c r="C511" i="6916" s="1"/>
  <c r="C512" i="6916" s="1"/>
  <c r="C513" i="6916" s="1"/>
  <c r="C514" i="6916" s="1"/>
  <c r="C515" i="6916" s="1"/>
  <c r="C516" i="6916" s="1"/>
  <c r="C517" i="6916" s="1"/>
  <c r="C518" i="6916" s="1"/>
  <c r="C519" i="6916" s="1"/>
  <c r="C520" i="6916" s="1"/>
  <c r="C521" i="6916" s="1"/>
  <c r="C522" i="6916" s="1"/>
  <c r="C523" i="6916" s="1"/>
  <c r="C524" i="6916" s="1"/>
  <c r="C525" i="6916" s="1"/>
  <c r="C526" i="6916" s="1"/>
  <c r="C527" i="6916" s="1"/>
  <c r="C528" i="6916" s="1"/>
  <c r="C529" i="6916" s="1"/>
  <c r="C530" i="6916" s="1"/>
  <c r="C531" i="6916" s="1"/>
  <c r="C532" i="6916" s="1"/>
  <c r="C533" i="6916" s="1"/>
  <c r="C534" i="6916" s="1"/>
  <c r="C535" i="6916" s="1"/>
  <c r="C536" i="6916" s="1"/>
  <c r="C537" i="6916" s="1"/>
  <c r="C538" i="6916" s="1"/>
  <c r="C539" i="6916" s="1"/>
  <c r="C540" i="6916" s="1"/>
  <c r="C541" i="6916" s="1"/>
  <c r="C542" i="6916" s="1"/>
  <c r="C543" i="6916" s="1"/>
  <c r="C544" i="6916" s="1"/>
  <c r="C545" i="6916" s="1"/>
  <c r="C546" i="6916" s="1"/>
  <c r="C547" i="6916" s="1"/>
  <c r="C548" i="6916" s="1"/>
  <c r="C549" i="6916" s="1"/>
  <c r="C550" i="6916" s="1"/>
  <c r="C551" i="6916" s="1"/>
  <c r="C552" i="6916" s="1"/>
  <c r="C553" i="6916" s="1"/>
  <c r="C554" i="6916" s="1"/>
  <c r="C555" i="6916" s="1"/>
  <c r="C556" i="6916" s="1"/>
  <c r="C557" i="6916" s="1"/>
  <c r="C558" i="6916" s="1"/>
  <c r="C559" i="6916" s="1"/>
  <c r="C560" i="6916" s="1"/>
  <c r="C561" i="6916" s="1"/>
  <c r="C562" i="6916" s="1"/>
  <c r="C563" i="6916" s="1"/>
  <c r="C564" i="6916" s="1"/>
  <c r="C565" i="6916" s="1"/>
  <c r="C566" i="6916" s="1"/>
  <c r="C567" i="6916" s="1"/>
  <c r="C568" i="6916" s="1"/>
  <c r="C569" i="6916" s="1"/>
  <c r="C570" i="6916" s="1"/>
  <c r="C571" i="6916" s="1"/>
  <c r="C572" i="6916" s="1"/>
  <c r="C573" i="6916" s="1"/>
  <c r="C574" i="6916" s="1"/>
  <c r="C575" i="6916" s="1"/>
  <c r="C576" i="6916" s="1"/>
  <c r="C577" i="6916" s="1"/>
  <c r="C578" i="6916" s="1"/>
  <c r="C579" i="6916" s="1"/>
  <c r="C580" i="6916" s="1"/>
  <c r="C581" i="6916" s="1"/>
  <c r="C582" i="6916" s="1"/>
  <c r="C583" i="6916" s="1"/>
  <c r="C584" i="6916" s="1"/>
  <c r="C585" i="6916" s="1"/>
  <c r="C586" i="6916" s="1"/>
  <c r="C587" i="6916" s="1"/>
  <c r="C588" i="6916" s="1"/>
  <c r="C589" i="6916" s="1"/>
  <c r="C590" i="6916" s="1"/>
  <c r="C591" i="6916" s="1"/>
  <c r="C592" i="6916" s="1"/>
  <c r="C593" i="6916" s="1"/>
  <c r="C594" i="6916" s="1"/>
  <c r="C595" i="6916" s="1"/>
  <c r="C596" i="6916" s="1"/>
  <c r="C597" i="6916" s="1"/>
  <c r="C598" i="6916" s="1"/>
  <c r="C599" i="6916" s="1"/>
  <c r="C600" i="6916" s="1"/>
  <c r="C601" i="6916" s="1"/>
  <c r="C602" i="6916" s="1"/>
  <c r="C603" i="6916" s="1"/>
  <c r="C604" i="6916" s="1"/>
  <c r="C605" i="6916" s="1"/>
  <c r="C606" i="6916" s="1"/>
  <c r="C607" i="6916" s="1"/>
  <c r="C608" i="6916" s="1"/>
  <c r="C609" i="6916" s="1"/>
  <c r="C610" i="6916" s="1"/>
  <c r="C611" i="6916" s="1"/>
  <c r="C612" i="6916" s="1"/>
  <c r="C613" i="6916" s="1"/>
  <c r="C614" i="6916" s="1"/>
  <c r="C615" i="6916" s="1"/>
  <c r="C616" i="6916" s="1"/>
  <c r="C617" i="6916" s="1"/>
  <c r="C618" i="6916" s="1"/>
  <c r="C619" i="6916" s="1"/>
  <c r="C620" i="6916" s="1"/>
  <c r="C621" i="6916" s="1"/>
  <c r="C622" i="6916" s="1"/>
  <c r="C623" i="6916" s="1"/>
  <c r="C624" i="6916" s="1"/>
  <c r="C625" i="6916" s="1"/>
  <c r="C626" i="6916" s="1"/>
  <c r="C627" i="6916" s="1"/>
  <c r="C628" i="6916" s="1"/>
  <c r="C629" i="6916" s="1"/>
  <c r="C630" i="6916" s="1"/>
  <c r="C631" i="6916" s="1"/>
  <c r="C632" i="6916" s="1"/>
  <c r="C633" i="6916" s="1"/>
  <c r="C634" i="6916" s="1"/>
  <c r="C635" i="6916" s="1"/>
  <c r="C636" i="6916" s="1"/>
  <c r="C637" i="6916" s="1"/>
  <c r="C638" i="6916" s="1"/>
  <c r="C639" i="6916" s="1"/>
  <c r="C640" i="6916" s="1"/>
  <c r="C641" i="6916" s="1"/>
  <c r="C642" i="6916" s="1"/>
  <c r="C643" i="6916" s="1"/>
  <c r="C644" i="6916" s="1"/>
  <c r="C645" i="6916" s="1"/>
  <c r="C646" i="6916" s="1"/>
  <c r="C647" i="6916" s="1"/>
  <c r="C648" i="6916" s="1"/>
  <c r="C649" i="6916" s="1"/>
  <c r="C650" i="6916" s="1"/>
  <c r="C651" i="6916" s="1"/>
  <c r="C652" i="6916" s="1"/>
  <c r="C653" i="6916" s="1"/>
  <c r="C654" i="6916" s="1"/>
  <c r="C655" i="6916" s="1"/>
  <c r="C656" i="6916" s="1"/>
  <c r="C657" i="6916" s="1"/>
  <c r="C658" i="6916" s="1"/>
  <c r="C659" i="6916" s="1"/>
  <c r="C660" i="6916" s="1"/>
  <c r="C661" i="6916" s="1"/>
  <c r="C662" i="6916" s="1"/>
  <c r="C663" i="6916" s="1"/>
  <c r="C664" i="6916" s="1"/>
  <c r="C665" i="6916" s="1"/>
  <c r="C666" i="6916" s="1"/>
  <c r="C667" i="6916" s="1"/>
  <c r="C668" i="6916" s="1"/>
  <c r="C669" i="6916" s="1"/>
  <c r="C670" i="6916" s="1"/>
  <c r="C671" i="6916" s="1"/>
  <c r="C672" i="6916" s="1"/>
  <c r="C673" i="6916" s="1"/>
  <c r="C674" i="6916" s="1"/>
  <c r="C675" i="6916" s="1"/>
  <c r="C676" i="6916" s="1"/>
  <c r="C677" i="6916" s="1"/>
  <c r="C678" i="6916" s="1"/>
  <c r="C679" i="6916" s="1"/>
  <c r="C680" i="6916" s="1"/>
  <c r="C681" i="6916" s="1"/>
  <c r="C682" i="6916" s="1"/>
  <c r="C683" i="6916" s="1"/>
  <c r="C684" i="6916" s="1"/>
  <c r="C685" i="6916" s="1"/>
  <c r="C686" i="6916" s="1"/>
  <c r="C687" i="6916" s="1"/>
  <c r="C688" i="6916" s="1"/>
  <c r="C689" i="6916" s="1"/>
  <c r="C690" i="6916" s="1"/>
  <c r="C691" i="6916" s="1"/>
  <c r="C692" i="6916" s="1"/>
  <c r="C693" i="6916" s="1"/>
  <c r="C694" i="6916" s="1"/>
  <c r="C695" i="6916" s="1"/>
  <c r="C696" i="6916" s="1"/>
  <c r="C697" i="6916" s="1"/>
  <c r="C698" i="6916" s="1"/>
  <c r="C699" i="6916" s="1"/>
  <c r="C700" i="6916" s="1"/>
  <c r="C701" i="6916" s="1"/>
  <c r="C702" i="6916" s="1"/>
  <c r="C703" i="6916" s="1"/>
  <c r="C704" i="6916" s="1"/>
  <c r="C705" i="6916" s="1"/>
  <c r="C706" i="6916" s="1"/>
  <c r="C707" i="6916" s="1"/>
  <c r="C708" i="6916" s="1"/>
  <c r="C709" i="6916" s="1"/>
  <c r="C710" i="6916" s="1"/>
  <c r="C711" i="6916" s="1"/>
  <c r="C712" i="6916" s="1"/>
  <c r="C713" i="6916" s="1"/>
  <c r="C714" i="6916" s="1"/>
  <c r="C715" i="6916" s="1"/>
  <c r="C716" i="6916" s="1"/>
  <c r="C717" i="6916" s="1"/>
  <c r="C718" i="6916" s="1"/>
  <c r="C719" i="6916" s="1"/>
  <c r="C720" i="6916" s="1"/>
  <c r="C721" i="6916" s="1"/>
  <c r="C722" i="6916" s="1"/>
  <c r="C723" i="6916" s="1"/>
  <c r="C724" i="6916" s="1"/>
  <c r="C725" i="6916" s="1"/>
  <c r="C726" i="6916" s="1"/>
  <c r="C727" i="6916" s="1"/>
  <c r="C728" i="6916" s="1"/>
  <c r="C729" i="6916" s="1"/>
  <c r="C730" i="6916" s="1"/>
  <c r="C731" i="6916" s="1"/>
  <c r="C732" i="6916" s="1"/>
  <c r="C733" i="6916" s="1"/>
  <c r="C734" i="6916" s="1"/>
  <c r="C735" i="6916" s="1"/>
  <c r="C736" i="6916" s="1"/>
  <c r="C737" i="6916" s="1"/>
  <c r="C738" i="6916" s="1"/>
  <c r="C739" i="6916" s="1"/>
  <c r="C740" i="6916" s="1"/>
  <c r="C741" i="6916" s="1"/>
  <c r="C742" i="6916" s="1"/>
  <c r="C743" i="6916" s="1"/>
  <c r="C744" i="6916" s="1"/>
  <c r="C745" i="6916" s="1"/>
  <c r="C746" i="6916" s="1"/>
  <c r="C747" i="6916" s="1"/>
  <c r="C748" i="6916" s="1"/>
  <c r="C749" i="6916" s="1"/>
  <c r="C750" i="6916" s="1"/>
  <c r="C751" i="6916" s="1"/>
  <c r="C752" i="6916" s="1"/>
  <c r="A3" i="6916"/>
  <c r="I2" i="6916"/>
  <c r="H2" i="6916"/>
  <c r="A2" i="6916"/>
  <c r="C5" i="2"/>
  <c r="BU19" i="6937" l="1"/>
  <c r="Q4" i="6917"/>
  <c r="Q7" i="6917"/>
  <c r="Q9" i="6917"/>
  <c r="Q20" i="6917"/>
  <c r="V3" i="6917"/>
  <c r="Q8" i="6917"/>
  <c r="Q13" i="6917"/>
  <c r="Q12" i="6917"/>
  <c r="Q15" i="6917"/>
  <c r="Q17" i="6917"/>
  <c r="Z7" i="6920"/>
  <c r="V4" i="6917"/>
  <c r="V5" i="6917" s="1"/>
  <c r="V6" i="6917" s="1"/>
  <c r="V7" i="6917" s="1"/>
  <c r="V8" i="6917" s="1"/>
  <c r="V9" i="6917" s="1"/>
  <c r="V10" i="6917" s="1"/>
  <c r="V11" i="6917" s="1"/>
  <c r="V12" i="6917" s="1"/>
  <c r="V13" i="6917" s="1"/>
  <c r="V14" i="6917" s="1"/>
  <c r="V15" i="6917" s="1"/>
  <c r="V16" i="6917" s="1"/>
  <c r="V17" i="6917" s="1"/>
  <c r="V18" i="6917" s="1"/>
  <c r="V19" i="6917" s="1"/>
  <c r="V20" i="6917" s="1"/>
  <c r="V21" i="6917" s="1"/>
  <c r="H748" i="6847"/>
  <c r="L748" i="6847" s="1"/>
  <c r="I748" i="6847"/>
  <c r="H749" i="6847"/>
  <c r="L749" i="6847" s="1"/>
  <c r="I749" i="6847"/>
  <c r="H750" i="6847"/>
  <c r="L750" i="6847" s="1"/>
  <c r="I750" i="6847"/>
  <c r="H751" i="6847"/>
  <c r="L751" i="6847" s="1"/>
  <c r="I751" i="6847"/>
  <c r="H752" i="6847"/>
  <c r="L752" i="6847" s="1"/>
  <c r="I752" i="6847"/>
  <c r="H753" i="6847"/>
  <c r="L753" i="6847" s="1"/>
  <c r="I753" i="6847"/>
  <c r="H754" i="6847"/>
  <c r="L754" i="6847" s="1"/>
  <c r="I754" i="6847"/>
  <c r="A748" i="6847"/>
  <c r="A749" i="6847"/>
  <c r="A750" i="6847"/>
  <c r="A751" i="6847"/>
  <c r="A752" i="6847"/>
  <c r="A753" i="6847"/>
  <c r="A754" i="6847"/>
  <c r="I747" i="6847"/>
  <c r="H747" i="6847"/>
  <c r="L747" i="6847" s="1"/>
  <c r="A747" i="6847"/>
  <c r="I746" i="6847"/>
  <c r="H746" i="6847"/>
  <c r="L746" i="6847" s="1"/>
  <c r="I745" i="6847"/>
  <c r="H745" i="6847"/>
  <c r="L745" i="6847" s="1"/>
  <c r="I744" i="6847"/>
  <c r="H744" i="6847"/>
  <c r="L744" i="6847" s="1"/>
  <c r="I743" i="6847"/>
  <c r="H743" i="6847"/>
  <c r="L743" i="6847" s="1"/>
  <c r="A746" i="6847"/>
  <c r="A745" i="6847"/>
  <c r="A744" i="6847"/>
  <c r="A743" i="6847"/>
  <c r="O32" i="6985" l="1"/>
  <c r="O11" i="6985"/>
  <c r="O12" i="6985"/>
  <c r="O4" i="6985"/>
  <c r="O10" i="6985"/>
  <c r="BU20" i="6937"/>
  <c r="H742" i="6847"/>
  <c r="L742" i="6847" s="1"/>
  <c r="I742" i="6847"/>
  <c r="A742" i="6847"/>
  <c r="AO232" i="2" l="1"/>
  <c r="AO385" i="2"/>
  <c r="AO259" i="2"/>
  <c r="AO258" i="2"/>
  <c r="AO260" i="2"/>
  <c r="AO55" i="2"/>
  <c r="AO69" i="2"/>
  <c r="AO84" i="2"/>
  <c r="AO101" i="2"/>
  <c r="AO120" i="2"/>
  <c r="AO136" i="2"/>
  <c r="AO148" i="2"/>
  <c r="AO164" i="2"/>
  <c r="AO183" i="2"/>
  <c r="AO200" i="2"/>
  <c r="AO217" i="2"/>
  <c r="AO234" i="2"/>
  <c r="AO250" i="2"/>
  <c r="AO269" i="2"/>
  <c r="AO287" i="2"/>
  <c r="AO303" i="2"/>
  <c r="AO28" i="2"/>
  <c r="AO56" i="2"/>
  <c r="AO70" i="2"/>
  <c r="AO85" i="2"/>
  <c r="AO102" i="2"/>
  <c r="AO121" i="2"/>
  <c r="AO137" i="2"/>
  <c r="AO153" i="2"/>
  <c r="AO171" i="2"/>
  <c r="AO189" i="2"/>
  <c r="AO205" i="2"/>
  <c r="AO222" i="2"/>
  <c r="AO239" i="2"/>
  <c r="AO255" i="2"/>
  <c r="AO276" i="2"/>
  <c r="AO292" i="2"/>
  <c r="AO308" i="2"/>
  <c r="AO324" i="2"/>
  <c r="AO342" i="2"/>
  <c r="AO7" i="2"/>
  <c r="AO37" i="2"/>
  <c r="AO78" i="2"/>
  <c r="AO112" i="2"/>
  <c r="AO142" i="2"/>
  <c r="AO177" i="2"/>
  <c r="AO210" i="2"/>
  <c r="AO252" i="2"/>
  <c r="AO289" i="2"/>
  <c r="AO315" i="2"/>
  <c r="AO339" i="2"/>
  <c r="AO362" i="2"/>
  <c r="AO214" i="2"/>
  <c r="AO397" i="2"/>
  <c r="AO411" i="2"/>
  <c r="AO35" i="2"/>
  <c r="AO75" i="2"/>
  <c r="AO108" i="2"/>
  <c r="AO146" i="2"/>
  <c r="AO181" i="2"/>
  <c r="AO215" i="2"/>
  <c r="AO248" i="2"/>
  <c r="AO285" i="2"/>
  <c r="AO313" i="2"/>
  <c r="AO336" i="2"/>
  <c r="AO356" i="2"/>
  <c r="AO372" i="2"/>
  <c r="AO388" i="2"/>
  <c r="AO405" i="2"/>
  <c r="AO421" i="2"/>
  <c r="AO438" i="2"/>
  <c r="AO454" i="2"/>
  <c r="AO470" i="2"/>
  <c r="AO486" i="2"/>
  <c r="AO502" i="2"/>
  <c r="AO8" i="2"/>
  <c r="AO87" i="2"/>
  <c r="AO151" i="2"/>
  <c r="AO220" i="2"/>
  <c r="AO290" i="2"/>
  <c r="AO340" i="2"/>
  <c r="AO375" i="2"/>
  <c r="AO408" i="2"/>
  <c r="AO435" i="2"/>
  <c r="AO457" i="2"/>
  <c r="AO479" i="2"/>
  <c r="AO500" i="2"/>
  <c r="AO520" i="2"/>
  <c r="AO536" i="2"/>
  <c r="AO12" i="2"/>
  <c r="AO62" i="2"/>
  <c r="AO80" i="2"/>
  <c r="AO105" i="2"/>
  <c r="AO129" i="2"/>
  <c r="AO144" i="2"/>
  <c r="AO170" i="2"/>
  <c r="AO192" i="2"/>
  <c r="AO212" i="2"/>
  <c r="AO47" i="2"/>
  <c r="AO73" i="2"/>
  <c r="AO92" i="2"/>
  <c r="AO114" i="2"/>
  <c r="AO140" i="2"/>
  <c r="AO156" i="2"/>
  <c r="AO179" i="2"/>
  <c r="AO204" i="2"/>
  <c r="AO225" i="2"/>
  <c r="AO246" i="2"/>
  <c r="AO275" i="2"/>
  <c r="AO295" i="2"/>
  <c r="AO27" i="2"/>
  <c r="AO60" i="2"/>
  <c r="AO77" i="2"/>
  <c r="AO98" i="2"/>
  <c r="AO125" i="2"/>
  <c r="AO145" i="2"/>
  <c r="AO166" i="2"/>
  <c r="AO193" i="2"/>
  <c r="AO213" i="2"/>
  <c r="AO235" i="2"/>
  <c r="AO262" i="2"/>
  <c r="AO284" i="2"/>
  <c r="AO304" i="2"/>
  <c r="AO329" i="2"/>
  <c r="AO350" i="2"/>
  <c r="AO41" i="2"/>
  <c r="AO86" i="2"/>
  <c r="AO106" i="2"/>
  <c r="AO167" i="2"/>
  <c r="AO219" i="2"/>
  <c r="AO273" i="2"/>
  <c r="AO310" i="2"/>
  <c r="AO344" i="2"/>
  <c r="AO370" i="2"/>
  <c r="AO390" i="2"/>
  <c r="AO415" i="2"/>
  <c r="AO39" i="2"/>
  <c r="AO99" i="2"/>
  <c r="AO154" i="2"/>
  <c r="AO198" i="2"/>
  <c r="AO240" i="2"/>
  <c r="AO293" i="2"/>
  <c r="AO323" i="2"/>
  <c r="AO352" i="2"/>
  <c r="AO376" i="2"/>
  <c r="AO399" i="2"/>
  <c r="AO417" i="2"/>
  <c r="AO442" i="2"/>
  <c r="AO462" i="2"/>
  <c r="AO482" i="2"/>
  <c r="AO506" i="2"/>
  <c r="AO58" i="2"/>
  <c r="AO139" i="2"/>
  <c r="AO237" i="2"/>
  <c r="AO317" i="2"/>
  <c r="AO367" i="2"/>
  <c r="AO416" i="2"/>
  <c r="AO447" i="2"/>
  <c r="AO473" i="2"/>
  <c r="AO505" i="2"/>
  <c r="AO528" i="2"/>
  <c r="AO548" i="2"/>
  <c r="AO565" i="2"/>
  <c r="AO581" i="2"/>
  <c r="AO597" i="2"/>
  <c r="AO613" i="2"/>
  <c r="AO629" i="2"/>
  <c r="AO645" i="2"/>
  <c r="AO661" i="2"/>
  <c r="AO79" i="2"/>
  <c r="AO143" i="2"/>
  <c r="AO211" i="2"/>
  <c r="AO282" i="2"/>
  <c r="AO335" i="2"/>
  <c r="AO371" i="2"/>
  <c r="AO404" i="2"/>
  <c r="AO432" i="2"/>
  <c r="AO455" i="2"/>
  <c r="AO476" i="2"/>
  <c r="AO497" i="2"/>
  <c r="AO518" i="2"/>
  <c r="AO534" i="2"/>
  <c r="AO550" i="2"/>
  <c r="AO567" i="2"/>
  <c r="AO583" i="2"/>
  <c r="AO599" i="2"/>
  <c r="AO615" i="2"/>
  <c r="AO631" i="2"/>
  <c r="AO647" i="2"/>
  <c r="AO663" i="2"/>
  <c r="AO174" i="2"/>
  <c r="AO309" i="2"/>
  <c r="AO384" i="2"/>
  <c r="AO443" i="2"/>
  <c r="AO485" i="2"/>
  <c r="AO525" i="2"/>
  <c r="AO558" i="2"/>
  <c r="AO590" i="2"/>
  <c r="AO622" i="2"/>
  <c r="AO654" i="2"/>
  <c r="AO147" i="2"/>
  <c r="AO286" i="2"/>
  <c r="AO373" i="2"/>
  <c r="AO434" i="2"/>
  <c r="AO477" i="2"/>
  <c r="AO519" i="2"/>
  <c r="AO551" i="2"/>
  <c r="AO584" i="2"/>
  <c r="AO616" i="2"/>
  <c r="AO648" i="2"/>
  <c r="AO91" i="2"/>
  <c r="AO224" i="2"/>
  <c r="AO343" i="2"/>
  <c r="AO410" i="2"/>
  <c r="AO459" i="2"/>
  <c r="AO501" i="2"/>
  <c r="AO537" i="2"/>
  <c r="AO570" i="2"/>
  <c r="AO602" i="2"/>
  <c r="AO634" i="2"/>
  <c r="AO3" i="2"/>
  <c r="AO135" i="2"/>
  <c r="AO268" i="2"/>
  <c r="AO365" i="2"/>
  <c r="AO428" i="2"/>
  <c r="AO472" i="2"/>
  <c r="AO515" i="2"/>
  <c r="AO547" i="2"/>
  <c r="AO580" i="2"/>
  <c r="AO612" i="2"/>
  <c r="AO644" i="2"/>
  <c r="AO65" i="2"/>
  <c r="AO110" i="2"/>
  <c r="AO152" i="2"/>
  <c r="AO196" i="2"/>
  <c r="AO238" i="2"/>
  <c r="AO265" i="2"/>
  <c r="AO299" i="2"/>
  <c r="AO48" i="2"/>
  <c r="AO74" i="2"/>
  <c r="AO107" i="2"/>
  <c r="AO131" i="2"/>
  <c r="AO161" i="2"/>
  <c r="AO197" i="2"/>
  <c r="AO226" i="2"/>
  <c r="AO251" i="2"/>
  <c r="AO288" i="2"/>
  <c r="AO316" i="2"/>
  <c r="AO346" i="2"/>
  <c r="AO57" i="2"/>
  <c r="AO103" i="2"/>
  <c r="AO158" i="2"/>
  <c r="AO227" i="2"/>
  <c r="AO297" i="2"/>
  <c r="AO333" i="2"/>
  <c r="AO374" i="2"/>
  <c r="AO403" i="2"/>
  <c r="AO45" i="2"/>
  <c r="AO116" i="2"/>
  <c r="AO173" i="2"/>
  <c r="AO231" i="2"/>
  <c r="AO301" i="2"/>
  <c r="AO341" i="2"/>
  <c r="AO368" i="2"/>
  <c r="AO272" i="2"/>
  <c r="AO429" i="2"/>
  <c r="AO458" i="2"/>
  <c r="AO490" i="2"/>
  <c r="AO514" i="2"/>
  <c r="AO123" i="2"/>
  <c r="AO253" i="2"/>
  <c r="AO351" i="2"/>
  <c r="AO271" i="2"/>
  <c r="AO452" i="2"/>
  <c r="AO489" i="2"/>
  <c r="AO524" i="2"/>
  <c r="AO552" i="2"/>
  <c r="AO573" i="2"/>
  <c r="AO593" i="2"/>
  <c r="AO617" i="2"/>
  <c r="AO637" i="2"/>
  <c r="AO657" i="2"/>
  <c r="AO96" i="2"/>
  <c r="AO178" i="2"/>
  <c r="AO264" i="2"/>
  <c r="AO345" i="2"/>
  <c r="AO387" i="2"/>
  <c r="AO427" i="2"/>
  <c r="AO460" i="2"/>
  <c r="AO487" i="2"/>
  <c r="AO513" i="2"/>
  <c r="AO538" i="2"/>
  <c r="AO559" i="2"/>
  <c r="AO579" i="2"/>
  <c r="AO603" i="2"/>
  <c r="AO623" i="2"/>
  <c r="AO643" i="2"/>
  <c r="AO36" i="2"/>
  <c r="AO184" i="2"/>
  <c r="AO369" i="2"/>
  <c r="AO453" i="2"/>
  <c r="AO507" i="2"/>
  <c r="AO549" i="2"/>
  <c r="AO598" i="2"/>
  <c r="AO638" i="2"/>
  <c r="AO118" i="2"/>
  <c r="AO314" i="2"/>
  <c r="AO406" i="2"/>
  <c r="AO467" i="2"/>
  <c r="AO527" i="2"/>
  <c r="AO568" i="2"/>
  <c r="AO608" i="2"/>
  <c r="AO656" i="2"/>
  <c r="AO155" i="2"/>
  <c r="AO319" i="2"/>
  <c r="AO426" i="2"/>
  <c r="AO61" i="2"/>
  <c r="AO133" i="2"/>
  <c r="AO188" i="2"/>
  <c r="AO241" i="2"/>
  <c r="AO283" i="2"/>
  <c r="AO34" i="2"/>
  <c r="AO81" i="2"/>
  <c r="AO115" i="2"/>
  <c r="AO157" i="2"/>
  <c r="AO201" i="2"/>
  <c r="AO242" i="2"/>
  <c r="AO280" i="2"/>
  <c r="AO320" i="2"/>
  <c r="AO22" i="2"/>
  <c r="AO95" i="2"/>
  <c r="AO186" i="2"/>
  <c r="AO263" i="2"/>
  <c r="AO327" i="2"/>
  <c r="AO381" i="2"/>
  <c r="AO419" i="2"/>
  <c r="AO90" i="2"/>
  <c r="AO190" i="2"/>
  <c r="AO267" i="2"/>
  <c r="AO331" i="2"/>
  <c r="AO379" i="2"/>
  <c r="AO413" i="2"/>
  <c r="AO450" i="2"/>
  <c r="AO494" i="2"/>
  <c r="AO72" i="2"/>
  <c r="AO203" i="2"/>
  <c r="AO359" i="2"/>
  <c r="AO430" i="2"/>
  <c r="AO484" i="2"/>
  <c r="AO532" i="2"/>
  <c r="AO561" i="2"/>
  <c r="AO589" i="2"/>
  <c r="AO621" i="2"/>
  <c r="AO649" i="2"/>
  <c r="AO64" i="2"/>
  <c r="AO195" i="2"/>
  <c r="AO311" i="2"/>
  <c r="AO378" i="2"/>
  <c r="AO439" i="2"/>
  <c r="AO471" i="2"/>
  <c r="AO508" i="2"/>
  <c r="AO542" i="2"/>
  <c r="AO571" i="2"/>
  <c r="AO595" i="2"/>
  <c r="AO627" i="2"/>
  <c r="AO655" i="2"/>
  <c r="AO207" i="2"/>
  <c r="AO402" i="2"/>
  <c r="AO475" i="2"/>
  <c r="AO541" i="2"/>
  <c r="AO606" i="2"/>
  <c r="AO662" i="2"/>
  <c r="AO249" i="2"/>
  <c r="AO422" i="2"/>
  <c r="AO499" i="2"/>
  <c r="AO560" i="2"/>
  <c r="AO624" i="2"/>
  <c r="AO54" i="2"/>
  <c r="AO294" i="2"/>
  <c r="AO436" i="2"/>
  <c r="AO491" i="2"/>
  <c r="AO545" i="2"/>
  <c r="AO586" i="2"/>
  <c r="AO626" i="2"/>
  <c r="AO38" i="2"/>
  <c r="AO199" i="2"/>
  <c r="AO348" i="2"/>
  <c r="AO440" i="2"/>
  <c r="AO493" i="2"/>
  <c r="AO539" i="2"/>
  <c r="AO588" i="2"/>
  <c r="AO628" i="2"/>
  <c r="AO88" i="2"/>
  <c r="AO141" i="2"/>
  <c r="AO208" i="2"/>
  <c r="AO254" i="2"/>
  <c r="AO291" i="2"/>
  <c r="AO52" i="2"/>
  <c r="AO89" i="2"/>
  <c r="AO130" i="2"/>
  <c r="AO176" i="2"/>
  <c r="AO209" i="2"/>
  <c r="AO247" i="2"/>
  <c r="AO296" i="2"/>
  <c r="AO334" i="2"/>
  <c r="AO31" i="2"/>
  <c r="AO122" i="2"/>
  <c r="AO194" i="2"/>
  <c r="AO281" i="2"/>
  <c r="AO349" i="2"/>
  <c r="AO386" i="2"/>
  <c r="AO423" i="2"/>
  <c r="AO127" i="2"/>
  <c r="AO206" i="2"/>
  <c r="AO277" i="2"/>
  <c r="AO347" i="2"/>
  <c r="AO383" i="2"/>
  <c r="AO425" i="2"/>
  <c r="AO466" i="2"/>
  <c r="AO498" i="2"/>
  <c r="AO104" i="2"/>
  <c r="AO274" i="2"/>
  <c r="AO382" i="2"/>
  <c r="AO441" i="2"/>
  <c r="AO495" i="2"/>
  <c r="AO540" i="2"/>
  <c r="AO569" i="2"/>
  <c r="AO601" i="2"/>
  <c r="AO625" i="2"/>
  <c r="AO653" i="2"/>
  <c r="AO113" i="2"/>
  <c r="AO228" i="2"/>
  <c r="AO322" i="2"/>
  <c r="AO398" i="2"/>
  <c r="AO444" i="2"/>
  <c r="AO481" i="2"/>
  <c r="AO522" i="2"/>
  <c r="AO546" i="2"/>
  <c r="AO575" i="2"/>
  <c r="AO607" i="2"/>
  <c r="AO635" i="2"/>
  <c r="AO659" i="2"/>
  <c r="AO278" i="2"/>
  <c r="AO418" i="2"/>
  <c r="AO496" i="2"/>
  <c r="AO566" i="2"/>
  <c r="AO614" i="2"/>
  <c r="AO83" i="2"/>
  <c r="AO337" i="2"/>
  <c r="AO445" i="2"/>
  <c r="AO509" i="2"/>
  <c r="AO576" i="2"/>
  <c r="AO632" i="2"/>
  <c r="AO128" i="2"/>
  <c r="AO361" i="2"/>
  <c r="AO448" i="2"/>
  <c r="AO512" i="2"/>
  <c r="AO553" i="2"/>
  <c r="AO594" i="2"/>
  <c r="AO642" i="2"/>
  <c r="AO68" i="2"/>
  <c r="AO233" i="2"/>
  <c r="AO380" i="2"/>
  <c r="AO451" i="2"/>
  <c r="AO504" i="2"/>
  <c r="AO556" i="2"/>
  <c r="AO596" i="2"/>
  <c r="AO636" i="2"/>
  <c r="AO97" i="2"/>
  <c r="AO221" i="2"/>
  <c r="AO18" i="2"/>
  <c r="AO94" i="2"/>
  <c r="AO180" i="2"/>
  <c r="AO266" i="2"/>
  <c r="AO338" i="2"/>
  <c r="AO138" i="2"/>
  <c r="AO305" i="2"/>
  <c r="AO401" i="2"/>
  <c r="AO134" i="2"/>
  <c r="AO307" i="2"/>
  <c r="AO395" i="2"/>
  <c r="AO474" i="2"/>
  <c r="AO168" i="2"/>
  <c r="AO394" i="2"/>
  <c r="AO511" i="2"/>
  <c r="AO577" i="2"/>
  <c r="AO633" i="2"/>
  <c r="AO132" i="2"/>
  <c r="AO355" i="2"/>
  <c r="AO449" i="2"/>
  <c r="AO526" i="2"/>
  <c r="AO587" i="2"/>
  <c r="AO639" i="2"/>
  <c r="AO332" i="2"/>
  <c r="AO517" i="2"/>
  <c r="AO630" i="2"/>
  <c r="AO357" i="2"/>
  <c r="AO535" i="2"/>
  <c r="AO640" i="2"/>
  <c r="AO377" i="2"/>
  <c r="AO521" i="2"/>
  <c r="AO610" i="2"/>
  <c r="AO100" i="2"/>
  <c r="AO400" i="2"/>
  <c r="AO523" i="2"/>
  <c r="AO604" i="2"/>
  <c r="AO306" i="2"/>
  <c r="AO554" i="2"/>
  <c r="AO76" i="2"/>
  <c r="AO574" i="2"/>
  <c r="AO592" i="2"/>
  <c r="AO469" i="2"/>
  <c r="AO650" i="2"/>
  <c r="AO461" i="2"/>
  <c r="AO652" i="2"/>
  <c r="AO124" i="2"/>
  <c r="AO229" i="2"/>
  <c r="AO21" i="2"/>
  <c r="AO111" i="2"/>
  <c r="AO185" i="2"/>
  <c r="AO270" i="2"/>
  <c r="AO354" i="2"/>
  <c r="AO150" i="2"/>
  <c r="AO321" i="2"/>
  <c r="AO407" i="2"/>
  <c r="AO162" i="2"/>
  <c r="AO318" i="2"/>
  <c r="AO409" i="2"/>
  <c r="AO478" i="2"/>
  <c r="AO187" i="2"/>
  <c r="AO424" i="2"/>
  <c r="AO516" i="2"/>
  <c r="AO585" i="2"/>
  <c r="AO641" i="2"/>
  <c r="AO159" i="2"/>
  <c r="AO363" i="2"/>
  <c r="AO465" i="2"/>
  <c r="AO530" i="2"/>
  <c r="AO591" i="2"/>
  <c r="AO651" i="2"/>
  <c r="AO353" i="2"/>
  <c r="AO533" i="2"/>
  <c r="AO646" i="2"/>
  <c r="AO389" i="2"/>
  <c r="AO543" i="2"/>
  <c r="AO664" i="2"/>
  <c r="AO396" i="2"/>
  <c r="AO529" i="2"/>
  <c r="AO618" i="2"/>
  <c r="AO163" i="2"/>
  <c r="AO414" i="2"/>
  <c r="AO531" i="2"/>
  <c r="AO620" i="2"/>
  <c r="AO40" i="2"/>
  <c r="AO160" i="2"/>
  <c r="AO261" i="2"/>
  <c r="AO53" i="2"/>
  <c r="AO93" i="2"/>
  <c r="AO218" i="2"/>
  <c r="AO300" i="2"/>
  <c r="AO63" i="2"/>
  <c r="AO202" i="2"/>
  <c r="AO358" i="2"/>
  <c r="AO67" i="2"/>
  <c r="AO223" i="2"/>
  <c r="AO360" i="2"/>
  <c r="AO433" i="2"/>
  <c r="AO510" i="2"/>
  <c r="AO463" i="2"/>
  <c r="AO544" i="2"/>
  <c r="AO605" i="2"/>
  <c r="AO32" i="2"/>
  <c r="AO245" i="2"/>
  <c r="AO412" i="2"/>
  <c r="AO492" i="2"/>
  <c r="AO611" i="2"/>
  <c r="AO431" i="2"/>
  <c r="AO182" i="2"/>
  <c r="AO456" i="2"/>
  <c r="AO191" i="2"/>
  <c r="AO562" i="2"/>
  <c r="AO302" i="2"/>
  <c r="AO564" i="2"/>
  <c r="AO279" i="2"/>
  <c r="AO312" i="2"/>
  <c r="AO82" i="2"/>
  <c r="AO44" i="2"/>
  <c r="AO609" i="2"/>
  <c r="AO503" i="2"/>
  <c r="AO464" i="2"/>
  <c r="AO600" i="2"/>
  <c r="AO658" i="2"/>
  <c r="AO660" i="2"/>
  <c r="AO66" i="2"/>
  <c r="AO71" i="2"/>
  <c r="AO256" i="2"/>
  <c r="AO328" i="2"/>
  <c r="AO50" i="2"/>
  <c r="AO563" i="2"/>
  <c r="AO257" i="2"/>
  <c r="AO325" i="2"/>
  <c r="AO59" i="2"/>
  <c r="AO149" i="2"/>
  <c r="AO236" i="2"/>
  <c r="AO364" i="2"/>
  <c r="AO468" i="2"/>
  <c r="AO298" i="2"/>
  <c r="AO619" i="2"/>
  <c r="AO216" i="2"/>
  <c r="AO480" i="2"/>
  <c r="AO483" i="2"/>
  <c r="AO175" i="2"/>
  <c r="AO230" i="2"/>
  <c r="AO366" i="2"/>
  <c r="AO446" i="2"/>
  <c r="AO557" i="2"/>
  <c r="AO420" i="2"/>
  <c r="AO109" i="2"/>
  <c r="AO488" i="2"/>
  <c r="AO578" i="2"/>
  <c r="AO572" i="2"/>
  <c r="AO582" i="2"/>
  <c r="AO15" i="2"/>
  <c r="AO51" i="2"/>
  <c r="AO5" i="2"/>
  <c r="AO6" i="2"/>
  <c r="AO14" i="2"/>
  <c r="AO46" i="2"/>
  <c r="AO13" i="2"/>
  <c r="AO20" i="2"/>
  <c r="AO16" i="2"/>
  <c r="AO25" i="2"/>
  <c r="AO23" i="2"/>
  <c r="AO24" i="2"/>
  <c r="AO172" i="2"/>
  <c r="AO19" i="2"/>
  <c r="AO29" i="2"/>
  <c r="AO10" i="2"/>
  <c r="AO26" i="2"/>
  <c r="AO30" i="2"/>
  <c r="AO11" i="2"/>
  <c r="AO42" i="2"/>
  <c r="AO43" i="2"/>
  <c r="AO119" i="2"/>
  <c r="AO17" i="2"/>
  <c r="AO117" i="2"/>
  <c r="AO165" i="2"/>
  <c r="AO33" i="2"/>
  <c r="AO126" i="2"/>
  <c r="AO49" i="2"/>
  <c r="BU21" i="6937"/>
  <c r="H731" i="6847"/>
  <c r="L731" i="6847" s="1"/>
  <c r="I731" i="6847"/>
  <c r="H732" i="6847"/>
  <c r="L732" i="6847" s="1"/>
  <c r="I732" i="6847"/>
  <c r="H733" i="6847"/>
  <c r="L733" i="6847" s="1"/>
  <c r="I733" i="6847"/>
  <c r="H734" i="6847"/>
  <c r="L734" i="6847" s="1"/>
  <c r="I734" i="6847"/>
  <c r="H735" i="6847"/>
  <c r="L735" i="6847" s="1"/>
  <c r="I735" i="6847"/>
  <c r="H736" i="6847"/>
  <c r="L736" i="6847" s="1"/>
  <c r="I736" i="6847"/>
  <c r="H737" i="6847"/>
  <c r="L737" i="6847" s="1"/>
  <c r="I737" i="6847"/>
  <c r="H738" i="6847"/>
  <c r="L738" i="6847" s="1"/>
  <c r="I738" i="6847"/>
  <c r="H739" i="6847"/>
  <c r="L739" i="6847" s="1"/>
  <c r="I739" i="6847"/>
  <c r="H740" i="6847"/>
  <c r="L740" i="6847" s="1"/>
  <c r="I740" i="6847"/>
  <c r="H741" i="6847"/>
  <c r="L741" i="6847" s="1"/>
  <c r="I741" i="6847"/>
  <c r="A731" i="6847"/>
  <c r="A732" i="6847"/>
  <c r="A733" i="6847"/>
  <c r="A734" i="6847"/>
  <c r="A735" i="6847"/>
  <c r="A736" i="6847"/>
  <c r="A737" i="6847"/>
  <c r="A738" i="6847"/>
  <c r="A739" i="6847"/>
  <c r="A740" i="6847"/>
  <c r="A741" i="6847"/>
  <c r="H37" i="6892" l="1"/>
  <c r="G37" i="6892" s="1"/>
  <c r="C37" i="6892" s="1"/>
  <c r="BU22" i="6937"/>
  <c r="H627" i="6847"/>
  <c r="L627" i="6847" s="1"/>
  <c r="I627" i="6847"/>
  <c r="H628" i="6847"/>
  <c r="L628" i="6847" s="1"/>
  <c r="I628" i="6847"/>
  <c r="H629" i="6847"/>
  <c r="L629" i="6847" s="1"/>
  <c r="I629" i="6847"/>
  <c r="H630" i="6847"/>
  <c r="L630" i="6847" s="1"/>
  <c r="I630" i="6847"/>
  <c r="H631" i="6847"/>
  <c r="L631" i="6847" s="1"/>
  <c r="I631" i="6847"/>
  <c r="H632" i="6847"/>
  <c r="L632" i="6847" s="1"/>
  <c r="I632" i="6847"/>
  <c r="H633" i="6847"/>
  <c r="L633" i="6847" s="1"/>
  <c r="I633" i="6847"/>
  <c r="H634" i="6847"/>
  <c r="L634" i="6847" s="1"/>
  <c r="I634" i="6847"/>
  <c r="H635" i="6847"/>
  <c r="L635" i="6847" s="1"/>
  <c r="I635" i="6847"/>
  <c r="H636" i="6847"/>
  <c r="L636" i="6847" s="1"/>
  <c r="I636" i="6847"/>
  <c r="H637" i="6847"/>
  <c r="L637" i="6847" s="1"/>
  <c r="I637" i="6847"/>
  <c r="H638" i="6847"/>
  <c r="L638" i="6847" s="1"/>
  <c r="I638" i="6847"/>
  <c r="H639" i="6847"/>
  <c r="L639" i="6847" s="1"/>
  <c r="I639" i="6847"/>
  <c r="H640" i="6847"/>
  <c r="L640" i="6847" s="1"/>
  <c r="I640" i="6847"/>
  <c r="H641" i="6847"/>
  <c r="L641" i="6847" s="1"/>
  <c r="I641" i="6847"/>
  <c r="H642" i="6847"/>
  <c r="L642" i="6847" s="1"/>
  <c r="I642" i="6847"/>
  <c r="H643" i="6847"/>
  <c r="L643" i="6847" s="1"/>
  <c r="I643" i="6847"/>
  <c r="H644" i="6847"/>
  <c r="L644" i="6847" s="1"/>
  <c r="I644" i="6847"/>
  <c r="H645" i="6847"/>
  <c r="L645" i="6847" s="1"/>
  <c r="I645" i="6847"/>
  <c r="H646" i="6847"/>
  <c r="L646" i="6847" s="1"/>
  <c r="I646" i="6847"/>
  <c r="H647" i="6847"/>
  <c r="L647" i="6847" s="1"/>
  <c r="I647" i="6847"/>
  <c r="H648" i="6847"/>
  <c r="L648" i="6847" s="1"/>
  <c r="I648" i="6847"/>
  <c r="H649" i="6847"/>
  <c r="L649" i="6847" s="1"/>
  <c r="I649" i="6847"/>
  <c r="H650" i="6847"/>
  <c r="L650" i="6847" s="1"/>
  <c r="I650" i="6847"/>
  <c r="H651" i="6847"/>
  <c r="L651" i="6847" s="1"/>
  <c r="I651" i="6847"/>
  <c r="H652" i="6847"/>
  <c r="L652" i="6847" s="1"/>
  <c r="I652" i="6847"/>
  <c r="H653" i="6847"/>
  <c r="L653" i="6847" s="1"/>
  <c r="I653" i="6847"/>
  <c r="H654" i="6847"/>
  <c r="L654" i="6847" s="1"/>
  <c r="I654" i="6847"/>
  <c r="H655" i="6847"/>
  <c r="L655" i="6847" s="1"/>
  <c r="I655" i="6847"/>
  <c r="H656" i="6847"/>
  <c r="L656" i="6847" s="1"/>
  <c r="I656" i="6847"/>
  <c r="H657" i="6847"/>
  <c r="L657" i="6847" s="1"/>
  <c r="I657" i="6847"/>
  <c r="H658" i="6847"/>
  <c r="L658" i="6847" s="1"/>
  <c r="I658" i="6847"/>
  <c r="H659" i="6847"/>
  <c r="L659" i="6847" s="1"/>
  <c r="I659" i="6847"/>
  <c r="H660" i="6847"/>
  <c r="L660" i="6847" s="1"/>
  <c r="I660" i="6847"/>
  <c r="H661" i="6847"/>
  <c r="L661" i="6847" s="1"/>
  <c r="I661" i="6847"/>
  <c r="H662" i="6847"/>
  <c r="L662" i="6847" s="1"/>
  <c r="I662" i="6847"/>
  <c r="H663" i="6847"/>
  <c r="L663" i="6847" s="1"/>
  <c r="I663" i="6847"/>
  <c r="H664" i="6847"/>
  <c r="L664" i="6847" s="1"/>
  <c r="I664" i="6847"/>
  <c r="H665" i="6847"/>
  <c r="L665" i="6847" s="1"/>
  <c r="I665" i="6847"/>
  <c r="H666" i="6847"/>
  <c r="L666" i="6847" s="1"/>
  <c r="I666" i="6847"/>
  <c r="H667" i="6847"/>
  <c r="L667" i="6847" s="1"/>
  <c r="I667" i="6847"/>
  <c r="H668" i="6847"/>
  <c r="L668" i="6847" s="1"/>
  <c r="I668" i="6847"/>
  <c r="H669" i="6847"/>
  <c r="L669" i="6847" s="1"/>
  <c r="I669" i="6847"/>
  <c r="H670" i="6847"/>
  <c r="L670" i="6847" s="1"/>
  <c r="I670" i="6847"/>
  <c r="H671" i="6847"/>
  <c r="L671" i="6847" s="1"/>
  <c r="I671" i="6847"/>
  <c r="L672" i="6847"/>
  <c r="I672" i="6847"/>
  <c r="L673" i="6847"/>
  <c r="I673" i="6847"/>
  <c r="H674" i="6847"/>
  <c r="L674" i="6847" s="1"/>
  <c r="I674" i="6847"/>
  <c r="H675" i="6847"/>
  <c r="L675" i="6847" s="1"/>
  <c r="I675" i="6847"/>
  <c r="H676" i="6847"/>
  <c r="L676" i="6847" s="1"/>
  <c r="I676" i="6847"/>
  <c r="H677" i="6847"/>
  <c r="L677" i="6847" s="1"/>
  <c r="I677" i="6847"/>
  <c r="H678" i="6847"/>
  <c r="L678" i="6847" s="1"/>
  <c r="I678" i="6847"/>
  <c r="H679" i="6847"/>
  <c r="L679" i="6847" s="1"/>
  <c r="I679" i="6847"/>
  <c r="H680" i="6847"/>
  <c r="L680" i="6847" s="1"/>
  <c r="I680" i="6847"/>
  <c r="H681" i="6847"/>
  <c r="L681" i="6847" s="1"/>
  <c r="I681" i="6847"/>
  <c r="H682" i="6847"/>
  <c r="L682" i="6847" s="1"/>
  <c r="I682" i="6847"/>
  <c r="H683" i="6847"/>
  <c r="L683" i="6847" s="1"/>
  <c r="I683" i="6847"/>
  <c r="H684" i="6847"/>
  <c r="L684" i="6847" s="1"/>
  <c r="I684" i="6847"/>
  <c r="H685" i="6847"/>
  <c r="L685" i="6847" s="1"/>
  <c r="I685" i="6847"/>
  <c r="H686" i="6847"/>
  <c r="L686" i="6847" s="1"/>
  <c r="I686" i="6847"/>
  <c r="H687" i="6847"/>
  <c r="L687" i="6847" s="1"/>
  <c r="I687" i="6847"/>
  <c r="H688" i="6847"/>
  <c r="L688" i="6847" s="1"/>
  <c r="I688" i="6847"/>
  <c r="H689" i="6847"/>
  <c r="L689" i="6847" s="1"/>
  <c r="I689" i="6847"/>
  <c r="H690" i="6847"/>
  <c r="L690" i="6847" s="1"/>
  <c r="I690" i="6847"/>
  <c r="H691" i="6847"/>
  <c r="L691" i="6847" s="1"/>
  <c r="I691" i="6847"/>
  <c r="H692" i="6847"/>
  <c r="L692" i="6847" s="1"/>
  <c r="I692" i="6847"/>
  <c r="H693" i="6847"/>
  <c r="L693" i="6847" s="1"/>
  <c r="I693" i="6847"/>
  <c r="H694" i="6847"/>
  <c r="L694" i="6847" s="1"/>
  <c r="I694" i="6847"/>
  <c r="H695" i="6847"/>
  <c r="L695" i="6847" s="1"/>
  <c r="I695" i="6847"/>
  <c r="H696" i="6847"/>
  <c r="L696" i="6847" s="1"/>
  <c r="I696" i="6847"/>
  <c r="H697" i="6847"/>
  <c r="L697" i="6847" s="1"/>
  <c r="I697" i="6847"/>
  <c r="H698" i="6847"/>
  <c r="L698" i="6847" s="1"/>
  <c r="I698" i="6847"/>
  <c r="H699" i="6847"/>
  <c r="L699" i="6847" s="1"/>
  <c r="I699" i="6847"/>
  <c r="H700" i="6847"/>
  <c r="L700" i="6847" s="1"/>
  <c r="I700" i="6847"/>
  <c r="H701" i="6847"/>
  <c r="L701" i="6847" s="1"/>
  <c r="I701" i="6847"/>
  <c r="H702" i="6847"/>
  <c r="L702" i="6847" s="1"/>
  <c r="I702" i="6847"/>
  <c r="H703" i="6847"/>
  <c r="L703" i="6847" s="1"/>
  <c r="I703" i="6847"/>
  <c r="H704" i="6847"/>
  <c r="L704" i="6847" s="1"/>
  <c r="I704" i="6847"/>
  <c r="H705" i="6847"/>
  <c r="L705" i="6847" s="1"/>
  <c r="I705" i="6847"/>
  <c r="H706" i="6847"/>
  <c r="L706" i="6847" s="1"/>
  <c r="I706" i="6847"/>
  <c r="H707" i="6847"/>
  <c r="L707" i="6847" s="1"/>
  <c r="I707" i="6847"/>
  <c r="H708" i="6847"/>
  <c r="L708" i="6847" s="1"/>
  <c r="I708" i="6847"/>
  <c r="H709" i="6847"/>
  <c r="L709" i="6847" s="1"/>
  <c r="I709" i="6847"/>
  <c r="H710" i="6847"/>
  <c r="L710" i="6847" s="1"/>
  <c r="I710" i="6847"/>
  <c r="H711" i="6847"/>
  <c r="L711" i="6847" s="1"/>
  <c r="I711" i="6847"/>
  <c r="H712" i="6847"/>
  <c r="L712" i="6847" s="1"/>
  <c r="I712" i="6847"/>
  <c r="H713" i="6847"/>
  <c r="L713" i="6847" s="1"/>
  <c r="I713" i="6847"/>
  <c r="H714" i="6847"/>
  <c r="L714" i="6847" s="1"/>
  <c r="I714" i="6847"/>
  <c r="H715" i="6847"/>
  <c r="L715" i="6847" s="1"/>
  <c r="I715" i="6847"/>
  <c r="H716" i="6847"/>
  <c r="L716" i="6847" s="1"/>
  <c r="I716" i="6847"/>
  <c r="H717" i="6847"/>
  <c r="L717" i="6847" s="1"/>
  <c r="I717" i="6847"/>
  <c r="H718" i="6847"/>
  <c r="L718" i="6847" s="1"/>
  <c r="I718" i="6847"/>
  <c r="H719" i="6847"/>
  <c r="L719" i="6847" s="1"/>
  <c r="I719" i="6847"/>
  <c r="H720" i="6847"/>
  <c r="L720" i="6847" s="1"/>
  <c r="I720" i="6847"/>
  <c r="H721" i="6847"/>
  <c r="L721" i="6847" s="1"/>
  <c r="I721" i="6847"/>
  <c r="H722" i="6847"/>
  <c r="L722" i="6847" s="1"/>
  <c r="I722" i="6847"/>
  <c r="H723" i="6847"/>
  <c r="L723" i="6847" s="1"/>
  <c r="I723" i="6847"/>
  <c r="H724" i="6847"/>
  <c r="L724" i="6847" s="1"/>
  <c r="I724" i="6847"/>
  <c r="H725" i="6847"/>
  <c r="L725" i="6847" s="1"/>
  <c r="I725" i="6847"/>
  <c r="H726" i="6847"/>
  <c r="L726" i="6847" s="1"/>
  <c r="I726" i="6847"/>
  <c r="H727" i="6847"/>
  <c r="L727" i="6847" s="1"/>
  <c r="I727" i="6847"/>
  <c r="H728" i="6847"/>
  <c r="L728" i="6847" s="1"/>
  <c r="I728" i="6847"/>
  <c r="H729" i="6847"/>
  <c r="L729" i="6847" s="1"/>
  <c r="I729" i="6847"/>
  <c r="H730" i="6847"/>
  <c r="L730" i="6847" s="1"/>
  <c r="I730" i="6847"/>
  <c r="A627" i="6847"/>
  <c r="A628" i="6847"/>
  <c r="A629" i="6847"/>
  <c r="A630" i="6847"/>
  <c r="A631" i="6847"/>
  <c r="A632" i="6847"/>
  <c r="A633" i="6847"/>
  <c r="A634" i="6847"/>
  <c r="A635" i="6847"/>
  <c r="A636" i="6847"/>
  <c r="A637" i="6847"/>
  <c r="A638" i="6847"/>
  <c r="A639" i="6847"/>
  <c r="A640" i="6847"/>
  <c r="A641" i="6847"/>
  <c r="A642" i="6847"/>
  <c r="A643" i="6847"/>
  <c r="A644" i="6847"/>
  <c r="A645" i="6847"/>
  <c r="A646" i="6847"/>
  <c r="A647" i="6847"/>
  <c r="A648" i="6847"/>
  <c r="A649" i="6847"/>
  <c r="A650" i="6847"/>
  <c r="A651" i="6847"/>
  <c r="A652" i="6847"/>
  <c r="A653" i="6847"/>
  <c r="A654" i="6847"/>
  <c r="A655" i="6847"/>
  <c r="A656" i="6847"/>
  <c r="A657" i="6847"/>
  <c r="A658" i="6847"/>
  <c r="A659" i="6847"/>
  <c r="A660" i="6847"/>
  <c r="A661" i="6847"/>
  <c r="A662" i="6847"/>
  <c r="A663" i="6847"/>
  <c r="A664" i="6847"/>
  <c r="A665" i="6847"/>
  <c r="A666" i="6847"/>
  <c r="A667" i="6847"/>
  <c r="A668" i="6847"/>
  <c r="A669" i="6847"/>
  <c r="A670" i="6847"/>
  <c r="A671" i="6847"/>
  <c r="A672" i="6847"/>
  <c r="A673" i="6847"/>
  <c r="A674" i="6847"/>
  <c r="A675" i="6847"/>
  <c r="A676" i="6847"/>
  <c r="A677" i="6847"/>
  <c r="A678" i="6847"/>
  <c r="A679" i="6847"/>
  <c r="A680" i="6847"/>
  <c r="A681" i="6847"/>
  <c r="A682" i="6847"/>
  <c r="A683" i="6847"/>
  <c r="A684" i="6847"/>
  <c r="A685" i="6847"/>
  <c r="A686" i="6847"/>
  <c r="A687" i="6847"/>
  <c r="A688" i="6847"/>
  <c r="A689" i="6847"/>
  <c r="A690" i="6847"/>
  <c r="A691" i="6847"/>
  <c r="A692" i="6847"/>
  <c r="A693" i="6847"/>
  <c r="A694" i="6847"/>
  <c r="A695" i="6847"/>
  <c r="A696" i="6847"/>
  <c r="A697" i="6847"/>
  <c r="A698" i="6847"/>
  <c r="A699" i="6847"/>
  <c r="A700" i="6847"/>
  <c r="A701" i="6847"/>
  <c r="A702" i="6847"/>
  <c r="A703" i="6847"/>
  <c r="A704" i="6847"/>
  <c r="A705" i="6847"/>
  <c r="A706" i="6847"/>
  <c r="A707" i="6847"/>
  <c r="A708" i="6847"/>
  <c r="A709" i="6847"/>
  <c r="A710" i="6847"/>
  <c r="A711" i="6847"/>
  <c r="A712" i="6847"/>
  <c r="A713" i="6847"/>
  <c r="A714" i="6847"/>
  <c r="A715" i="6847"/>
  <c r="A716" i="6847"/>
  <c r="A717" i="6847"/>
  <c r="A718" i="6847"/>
  <c r="A719" i="6847"/>
  <c r="A720" i="6847"/>
  <c r="A721" i="6847"/>
  <c r="A722" i="6847"/>
  <c r="A723" i="6847"/>
  <c r="A724" i="6847"/>
  <c r="A725" i="6847"/>
  <c r="A726" i="6847"/>
  <c r="A727" i="6847"/>
  <c r="A728" i="6847"/>
  <c r="A729" i="6847"/>
  <c r="A730" i="6847"/>
  <c r="H591" i="6847"/>
  <c r="L591" i="6847" s="1"/>
  <c r="I591" i="6847"/>
  <c r="H592" i="6847"/>
  <c r="L592" i="6847" s="1"/>
  <c r="I592" i="6847"/>
  <c r="H593" i="6847"/>
  <c r="L593" i="6847" s="1"/>
  <c r="I593" i="6847"/>
  <c r="H594" i="6847"/>
  <c r="L594" i="6847" s="1"/>
  <c r="I594" i="6847"/>
  <c r="H595" i="6847"/>
  <c r="L595" i="6847" s="1"/>
  <c r="I595" i="6847"/>
  <c r="H596" i="6847"/>
  <c r="L596" i="6847" s="1"/>
  <c r="I596" i="6847"/>
  <c r="H597" i="6847"/>
  <c r="L597" i="6847" s="1"/>
  <c r="I597" i="6847"/>
  <c r="H598" i="6847"/>
  <c r="L598" i="6847" s="1"/>
  <c r="I598" i="6847"/>
  <c r="H599" i="6847"/>
  <c r="L599" i="6847" s="1"/>
  <c r="I599" i="6847"/>
  <c r="H600" i="6847"/>
  <c r="L600" i="6847" s="1"/>
  <c r="I600" i="6847"/>
  <c r="H601" i="6847"/>
  <c r="L601" i="6847" s="1"/>
  <c r="I601" i="6847"/>
  <c r="H602" i="6847"/>
  <c r="L602" i="6847" s="1"/>
  <c r="I602" i="6847"/>
  <c r="H603" i="6847"/>
  <c r="L603" i="6847" s="1"/>
  <c r="I603" i="6847"/>
  <c r="H604" i="6847"/>
  <c r="L604" i="6847" s="1"/>
  <c r="I604" i="6847"/>
  <c r="H605" i="6847"/>
  <c r="L605" i="6847" s="1"/>
  <c r="I605" i="6847"/>
  <c r="H606" i="6847"/>
  <c r="L606" i="6847" s="1"/>
  <c r="I606" i="6847"/>
  <c r="H607" i="6847"/>
  <c r="L607" i="6847" s="1"/>
  <c r="I607" i="6847"/>
  <c r="H608" i="6847"/>
  <c r="L608" i="6847" s="1"/>
  <c r="I608" i="6847"/>
  <c r="H609" i="6847"/>
  <c r="L609" i="6847" s="1"/>
  <c r="I609" i="6847"/>
  <c r="H610" i="6847"/>
  <c r="L610" i="6847" s="1"/>
  <c r="I610" i="6847"/>
  <c r="H611" i="6847"/>
  <c r="L611" i="6847" s="1"/>
  <c r="I611" i="6847"/>
  <c r="H612" i="6847"/>
  <c r="L612" i="6847" s="1"/>
  <c r="I612" i="6847"/>
  <c r="H613" i="6847"/>
  <c r="L613" i="6847" s="1"/>
  <c r="I613" i="6847"/>
  <c r="H614" i="6847"/>
  <c r="L614" i="6847" s="1"/>
  <c r="I614" i="6847"/>
  <c r="H615" i="6847"/>
  <c r="L615" i="6847" s="1"/>
  <c r="I615" i="6847"/>
  <c r="H616" i="6847"/>
  <c r="L616" i="6847" s="1"/>
  <c r="I616" i="6847"/>
  <c r="H617" i="6847"/>
  <c r="L617" i="6847" s="1"/>
  <c r="I617" i="6847"/>
  <c r="H618" i="6847"/>
  <c r="L618" i="6847" s="1"/>
  <c r="I618" i="6847"/>
  <c r="H619" i="6847"/>
  <c r="L619" i="6847" s="1"/>
  <c r="I619" i="6847"/>
  <c r="H620" i="6847"/>
  <c r="L620" i="6847" s="1"/>
  <c r="I620" i="6847"/>
  <c r="H621" i="6847"/>
  <c r="L621" i="6847" s="1"/>
  <c r="I621" i="6847"/>
  <c r="H622" i="6847"/>
  <c r="L622" i="6847" s="1"/>
  <c r="I622" i="6847"/>
  <c r="H623" i="6847"/>
  <c r="L623" i="6847" s="1"/>
  <c r="I623" i="6847"/>
  <c r="H624" i="6847"/>
  <c r="L624" i="6847" s="1"/>
  <c r="I624" i="6847"/>
  <c r="H625" i="6847"/>
  <c r="L625" i="6847" s="1"/>
  <c r="I625" i="6847"/>
  <c r="H626" i="6847"/>
  <c r="L626" i="6847" s="1"/>
  <c r="I626" i="6847"/>
  <c r="I590" i="6847"/>
  <c r="H590" i="6847"/>
  <c r="L590" i="6847" s="1"/>
  <c r="A590" i="6847"/>
  <c r="A591" i="6847"/>
  <c r="A592" i="6847"/>
  <c r="A593" i="6847"/>
  <c r="A594" i="6847"/>
  <c r="A595" i="6847"/>
  <c r="A596" i="6847"/>
  <c r="A597" i="6847"/>
  <c r="A598" i="6847"/>
  <c r="A599" i="6847"/>
  <c r="A600" i="6847"/>
  <c r="A601" i="6847"/>
  <c r="A602" i="6847"/>
  <c r="A603" i="6847"/>
  <c r="A604" i="6847"/>
  <c r="A605" i="6847"/>
  <c r="A606" i="6847"/>
  <c r="A607" i="6847"/>
  <c r="A608" i="6847"/>
  <c r="A609" i="6847"/>
  <c r="A610" i="6847"/>
  <c r="A611" i="6847"/>
  <c r="A612" i="6847"/>
  <c r="A613" i="6847"/>
  <c r="A614" i="6847"/>
  <c r="A615" i="6847"/>
  <c r="A616" i="6847"/>
  <c r="A617" i="6847"/>
  <c r="A618" i="6847"/>
  <c r="A619" i="6847"/>
  <c r="A620" i="6847"/>
  <c r="A621" i="6847"/>
  <c r="A622" i="6847"/>
  <c r="A623" i="6847"/>
  <c r="A624" i="6847"/>
  <c r="A625" i="6847"/>
  <c r="A626" i="6847"/>
  <c r="H579" i="6847"/>
  <c r="L579" i="6847" s="1"/>
  <c r="I579" i="6847"/>
  <c r="H580" i="6847"/>
  <c r="L580" i="6847" s="1"/>
  <c r="I580" i="6847"/>
  <c r="H581" i="6847"/>
  <c r="L581" i="6847" s="1"/>
  <c r="I581" i="6847"/>
  <c r="H582" i="6847"/>
  <c r="L582" i="6847" s="1"/>
  <c r="I582" i="6847"/>
  <c r="H583" i="6847"/>
  <c r="L583" i="6847" s="1"/>
  <c r="I583" i="6847"/>
  <c r="H584" i="6847"/>
  <c r="L584" i="6847" s="1"/>
  <c r="I584" i="6847"/>
  <c r="H585" i="6847"/>
  <c r="L585" i="6847" s="1"/>
  <c r="I585" i="6847"/>
  <c r="H586" i="6847"/>
  <c r="L586" i="6847" s="1"/>
  <c r="I586" i="6847"/>
  <c r="H587" i="6847"/>
  <c r="L587" i="6847" s="1"/>
  <c r="I587" i="6847"/>
  <c r="H588" i="6847"/>
  <c r="L588" i="6847" s="1"/>
  <c r="I588" i="6847"/>
  <c r="H589" i="6847"/>
  <c r="L589" i="6847" s="1"/>
  <c r="I589" i="6847"/>
  <c r="A579" i="6847"/>
  <c r="A580" i="6847"/>
  <c r="A581" i="6847"/>
  <c r="A582" i="6847"/>
  <c r="A583" i="6847"/>
  <c r="A584" i="6847"/>
  <c r="A585" i="6847"/>
  <c r="A586" i="6847"/>
  <c r="A587" i="6847"/>
  <c r="A588" i="6847"/>
  <c r="A589" i="6847"/>
  <c r="H573" i="6847"/>
  <c r="L573" i="6847" s="1"/>
  <c r="I573" i="6847"/>
  <c r="H574" i="6847"/>
  <c r="L574" i="6847" s="1"/>
  <c r="I574" i="6847"/>
  <c r="H575" i="6847"/>
  <c r="L575" i="6847" s="1"/>
  <c r="I575" i="6847"/>
  <c r="H576" i="6847"/>
  <c r="L576" i="6847" s="1"/>
  <c r="I576" i="6847"/>
  <c r="H577" i="6847"/>
  <c r="I577" i="6847"/>
  <c r="H578" i="6847"/>
  <c r="L578" i="6847" s="1"/>
  <c r="I578" i="6847"/>
  <c r="A573" i="6847"/>
  <c r="A574" i="6847"/>
  <c r="A575" i="6847"/>
  <c r="A576" i="6847"/>
  <c r="A577" i="6847"/>
  <c r="A578" i="6847"/>
  <c r="AG155" i="6983" l="1"/>
  <c r="AG128" i="6983"/>
  <c r="AG123" i="6983"/>
  <c r="AG101" i="6983"/>
  <c r="AG93" i="6983"/>
  <c r="AG85" i="6983"/>
  <c r="AG77" i="6983"/>
  <c r="AG146" i="6983"/>
  <c r="AG106" i="6983"/>
  <c r="AG82" i="6983"/>
  <c r="AG95" i="6983"/>
  <c r="AG153" i="6983"/>
  <c r="AG133" i="6983"/>
  <c r="AG114" i="6983"/>
  <c r="AG107" i="6983"/>
  <c r="AG99" i="6983"/>
  <c r="AG91" i="6983"/>
  <c r="AG83" i="6983"/>
  <c r="AG132" i="6983"/>
  <c r="AG120" i="6983"/>
  <c r="AG156" i="6983"/>
  <c r="AG150" i="6983"/>
  <c r="AG129" i="6983"/>
  <c r="AG87" i="6983"/>
  <c r="AG102" i="6983"/>
  <c r="AG88" i="6983"/>
  <c r="AG6" i="6983"/>
  <c r="AG25" i="6983"/>
  <c r="AG36" i="6983"/>
  <c r="AG52" i="6983"/>
  <c r="AG61" i="6983"/>
  <c r="AG63" i="6983"/>
  <c r="AG76" i="6983"/>
  <c r="AG115" i="6983"/>
  <c r="AG147" i="6983"/>
  <c r="AG161" i="6983"/>
  <c r="AG158" i="6983"/>
  <c r="AG29" i="6983"/>
  <c r="AG56" i="6983"/>
  <c r="AG138" i="6983"/>
  <c r="AG100" i="6983"/>
  <c r="AG154" i="6983"/>
  <c r="AG23" i="6983"/>
  <c r="AG50" i="6983"/>
  <c r="AG97" i="6983"/>
  <c r="AG69" i="6983"/>
  <c r="AG110" i="6983"/>
  <c r="AG105" i="6983"/>
  <c r="AG157" i="6983"/>
  <c r="AG9" i="6983"/>
  <c r="AG27" i="6983"/>
  <c r="AG42" i="6983"/>
  <c r="AG54" i="6983"/>
  <c r="AG64" i="6983"/>
  <c r="AG131" i="6983"/>
  <c r="AG66" i="6983"/>
  <c r="AG84" i="6983"/>
  <c r="AG124" i="6983"/>
  <c r="AG148" i="6983"/>
  <c r="AG65" i="6983"/>
  <c r="AG130" i="6983"/>
  <c r="AG11" i="6983"/>
  <c r="AG47" i="6983"/>
  <c r="AG89" i="6983"/>
  <c r="AG67" i="6983"/>
  <c r="AG125" i="6983"/>
  <c r="AG6" i="6980"/>
  <c r="AG31" i="6983"/>
  <c r="AG86" i="6983"/>
  <c r="AG152" i="6983"/>
  <c r="AG108" i="6983"/>
  <c r="AG160" i="6983"/>
  <c r="AG53" i="6983"/>
  <c r="AG8" i="6980"/>
  <c r="AG12" i="6983"/>
  <c r="AG21" i="6980"/>
  <c r="AG16" i="6980"/>
  <c r="AG18" i="6980"/>
  <c r="AG7" i="6980"/>
  <c r="AG12" i="6980"/>
  <c r="AG55" i="6983"/>
  <c r="AG16" i="6983"/>
  <c r="AG18" i="6983"/>
  <c r="AG51" i="6983"/>
  <c r="AG15" i="6980"/>
  <c r="AG59" i="6983"/>
  <c r="AG26" i="6983"/>
  <c r="AG14" i="6980"/>
  <c r="AG24" i="6983"/>
  <c r="AG22" i="6983"/>
  <c r="AG20" i="6980"/>
  <c r="AG19" i="6980"/>
  <c r="AS31" i="6982"/>
  <c r="AS32" i="6982"/>
  <c r="AS20" i="6982"/>
  <c r="AS87" i="6982"/>
  <c r="AS39" i="6982"/>
  <c r="AS27" i="6982"/>
  <c r="AS42" i="6982"/>
  <c r="AS65" i="6982"/>
  <c r="AS94" i="6982"/>
  <c r="AS15" i="6981"/>
  <c r="AS86" i="6982"/>
  <c r="AS50" i="6982"/>
  <c r="AS93" i="6982"/>
  <c r="AS92" i="6982"/>
  <c r="AS89" i="6982"/>
  <c r="AS40" i="6982"/>
  <c r="AS88" i="6982"/>
  <c r="AS85" i="6982"/>
  <c r="AS25" i="6982"/>
  <c r="AS48" i="6982"/>
  <c r="AS81" i="6982"/>
  <c r="AS12" i="6981"/>
  <c r="AS90" i="6982"/>
  <c r="AS74" i="6982"/>
  <c r="AS57" i="6982"/>
  <c r="AS17" i="6981"/>
  <c r="AS9" i="6981"/>
  <c r="AS63" i="6982"/>
  <c r="AS16" i="6981"/>
  <c r="AS78" i="6982"/>
  <c r="AS67" i="6982"/>
  <c r="AS64" i="6982"/>
  <c r="AS58" i="6982"/>
  <c r="AS41" i="6982"/>
  <c r="K6" i="6977"/>
  <c r="K4" i="6977"/>
  <c r="K5" i="6977"/>
  <c r="BB27" i="6975"/>
  <c r="BB14" i="6975"/>
  <c r="BB25" i="6975"/>
  <c r="BB36" i="6975"/>
  <c r="BB26" i="6975"/>
  <c r="BB44" i="6975"/>
  <c r="BB43" i="6975"/>
  <c r="J6" i="6973"/>
  <c r="J2" i="6974"/>
  <c r="J4" i="6973"/>
  <c r="J11" i="6973"/>
  <c r="J8" i="6973"/>
  <c r="J9" i="6973"/>
  <c r="J14" i="6973"/>
  <c r="J13" i="6973"/>
  <c r="J7" i="6973"/>
  <c r="K24" i="6972"/>
  <c r="K27" i="6972"/>
  <c r="K23" i="6972"/>
  <c r="L577" i="6847"/>
  <c r="BU23" i="6937"/>
  <c r="H571" i="6847"/>
  <c r="L571" i="6847" s="1"/>
  <c r="I571" i="6847"/>
  <c r="H572" i="6847"/>
  <c r="L572" i="6847" s="1"/>
  <c r="I572" i="6847"/>
  <c r="A571" i="6847"/>
  <c r="A572" i="6847"/>
  <c r="H567" i="6847"/>
  <c r="L567" i="6847" s="1"/>
  <c r="I567" i="6847"/>
  <c r="H568" i="6847"/>
  <c r="L568" i="6847" s="1"/>
  <c r="I568" i="6847"/>
  <c r="H569" i="6847"/>
  <c r="L569" i="6847" s="1"/>
  <c r="I569" i="6847"/>
  <c r="H570" i="6847"/>
  <c r="L570" i="6847" s="1"/>
  <c r="I570" i="6847"/>
  <c r="A567" i="6847"/>
  <c r="A568" i="6847"/>
  <c r="A569" i="6847"/>
  <c r="A570" i="6847"/>
  <c r="AM46" i="6851" l="1"/>
  <c r="AM56" i="6850"/>
  <c r="T46" i="6851"/>
  <c r="T56" i="6850"/>
  <c r="AN56" i="6850"/>
  <c r="AN46" i="6851"/>
  <c r="AL46" i="6851"/>
  <c r="AL56" i="6850"/>
  <c r="T385" i="2"/>
  <c r="T232" i="2"/>
  <c r="T260" i="2"/>
  <c r="T259" i="2"/>
  <c r="T258" i="2"/>
  <c r="AN385" i="2"/>
  <c r="AN232" i="2"/>
  <c r="AN260" i="2"/>
  <c r="AN259" i="2"/>
  <c r="AN258" i="2"/>
  <c r="T14" i="6851"/>
  <c r="T32" i="6851"/>
  <c r="T5" i="6851"/>
  <c r="T29" i="6851"/>
  <c r="T13" i="6851"/>
  <c r="T49" i="6851"/>
  <c r="T72" i="6851"/>
  <c r="T90" i="6851"/>
  <c r="T42" i="6851"/>
  <c r="T26" i="6850"/>
  <c r="T44" i="6850"/>
  <c r="T65" i="6850"/>
  <c r="T84" i="6850"/>
  <c r="T102" i="6850"/>
  <c r="T97" i="6850"/>
  <c r="T53" i="6851"/>
  <c r="T92" i="6851"/>
  <c r="T99" i="6851"/>
  <c r="T31" i="6851"/>
  <c r="T61" i="6851"/>
  <c r="T81" i="6851"/>
  <c r="T66" i="6851"/>
  <c r="T65" i="6851"/>
  <c r="T16" i="6850"/>
  <c r="T19" i="6850"/>
  <c r="T53" i="6850"/>
  <c r="T42" i="6850"/>
  <c r="T94" i="6850"/>
  <c r="T55" i="6850"/>
  <c r="T45" i="6851"/>
  <c r="T88" i="6851"/>
  <c r="T4" i="6851"/>
  <c r="T101" i="6851"/>
  <c r="T28" i="6850"/>
  <c r="T67" i="6850"/>
  <c r="T104" i="6850"/>
  <c r="T105" i="6851"/>
  <c r="T68" i="6850"/>
  <c r="T21" i="6851"/>
  <c r="T79" i="6851"/>
  <c r="T31" i="6850"/>
  <c r="T70" i="6850"/>
  <c r="T72" i="6850"/>
  <c r="T77" i="6851"/>
  <c r="T13" i="6850"/>
  <c r="T51" i="6850"/>
  <c r="T92" i="6850"/>
  <c r="T12" i="6851"/>
  <c r="T10" i="6850"/>
  <c r="T21" i="6850"/>
  <c r="T43" i="6851"/>
  <c r="T39" i="6851"/>
  <c r="T20" i="6851"/>
  <c r="T41" i="6851"/>
  <c r="T14" i="6850"/>
  <c r="T52" i="6850"/>
  <c r="T73" i="6850"/>
  <c r="T77" i="6850"/>
  <c r="T74" i="6851"/>
  <c r="T15" i="6851"/>
  <c r="T91" i="6851"/>
  <c r="T7" i="6850"/>
  <c r="T45" i="6850"/>
  <c r="T86" i="6850"/>
  <c r="T98" i="6850"/>
  <c r="T70" i="6851"/>
  <c r="T8" i="6850"/>
  <c r="T87" i="6850"/>
  <c r="T29" i="6850"/>
  <c r="T30" i="6851"/>
  <c r="T50" i="6850"/>
  <c r="T27" i="6851"/>
  <c r="T32" i="6850"/>
  <c r="T74" i="6850"/>
  <c r="T89" i="6851"/>
  <c r="T16" i="6851"/>
  <c r="T19" i="6851"/>
  <c r="T11" i="6851"/>
  <c r="T34" i="6851"/>
  <c r="T22" i="6851"/>
  <c r="T55" i="6851"/>
  <c r="T75" i="6851"/>
  <c r="T96" i="6851"/>
  <c r="T82" i="6851"/>
  <c r="T30" i="6850"/>
  <c r="T48" i="6850"/>
  <c r="T69" i="6850"/>
  <c r="T89" i="6850"/>
  <c r="T36" i="6850"/>
  <c r="T10" i="6851"/>
  <c r="T62" i="6851"/>
  <c r="T100" i="6851"/>
  <c r="T8" i="6851"/>
  <c r="T38" i="6851"/>
  <c r="T69" i="6851"/>
  <c r="T87" i="6851"/>
  <c r="T103" i="6851"/>
  <c r="T95" i="6851"/>
  <c r="T23" i="6850"/>
  <c r="T40" i="6850"/>
  <c r="T60" i="6850"/>
  <c r="T80" i="6850"/>
  <c r="T62" i="6850"/>
  <c r="T82" i="6850"/>
  <c r="T57" i="6851"/>
  <c r="T98" i="6851"/>
  <c r="T35" i="6851"/>
  <c r="T86" i="6851"/>
  <c r="T34" i="6850"/>
  <c r="T76" i="6850"/>
  <c r="T57" i="6850"/>
  <c r="T18" i="6850"/>
  <c r="T88" i="6850"/>
  <c r="T54" i="6851"/>
  <c r="T4" i="6850"/>
  <c r="T41" i="6850"/>
  <c r="T81" i="6850"/>
  <c r="T85" i="6850"/>
  <c r="T40" i="6851"/>
  <c r="T25" i="6850"/>
  <c r="T63" i="6850"/>
  <c r="T101" i="6850"/>
  <c r="T71" i="6851"/>
  <c r="T35" i="6850"/>
  <c r="T64" i="6850"/>
  <c r="T24" i="6851"/>
  <c r="T17" i="6851"/>
  <c r="T59" i="6851"/>
  <c r="T80" i="6851"/>
  <c r="T64" i="6851"/>
  <c r="T33" i="6850"/>
  <c r="T93" i="6850"/>
  <c r="T18" i="6851"/>
  <c r="T78" i="6851"/>
  <c r="T52" i="6851"/>
  <c r="T73" i="6851"/>
  <c r="T44" i="6851"/>
  <c r="T27" i="6850"/>
  <c r="T66" i="6850"/>
  <c r="T103" i="6850"/>
  <c r="T104" i="6851"/>
  <c r="T63" i="6851"/>
  <c r="T46" i="6850"/>
  <c r="T99" i="6850"/>
  <c r="T105" i="6850"/>
  <c r="T12" i="6850"/>
  <c r="T91" i="6850"/>
  <c r="T60" i="6851"/>
  <c r="T71" i="6850"/>
  <c r="T58" i="6850"/>
  <c r="T28" i="6851"/>
  <c r="T37" i="6851"/>
  <c r="T94" i="6851"/>
  <c r="T38" i="6850"/>
  <c r="T75" i="6850"/>
  <c r="T25" i="6851"/>
  <c r="T47" i="6851"/>
  <c r="T37" i="6850"/>
  <c r="T76" i="6851"/>
  <c r="T54" i="6850"/>
  <c r="T3" i="6850"/>
  <c r="T100" i="6850"/>
  <c r="T83" i="6850"/>
  <c r="T23" i="6851"/>
  <c r="T83" i="6851"/>
  <c r="T20" i="6850"/>
  <c r="T84" i="6851"/>
  <c r="T24" i="6850"/>
  <c r="T3" i="6851"/>
  <c r="T7" i="6851"/>
  <c r="T15" i="6850"/>
  <c r="T67" i="6851"/>
  <c r="T49" i="6850"/>
  <c r="T17" i="6850"/>
  <c r="T61" i="6850"/>
  <c r="T78" i="6850"/>
  <c r="T50" i="6851"/>
  <c r="T68" i="6851"/>
  <c r="T59" i="6850"/>
  <c r="T33" i="6851"/>
  <c r="T56" i="6851"/>
  <c r="T11" i="6850"/>
  <c r="T90" i="6850"/>
  <c r="T51" i="6851"/>
  <c r="T96" i="6850"/>
  <c r="T93" i="6851"/>
  <c r="T58" i="6851"/>
  <c r="T95" i="6850"/>
  <c r="T85" i="6851"/>
  <c r="T79" i="6850"/>
  <c r="T36" i="6851"/>
  <c r="T39" i="6850"/>
  <c r="T48" i="6851"/>
  <c r="T5" i="6850"/>
  <c r="T102" i="6851"/>
  <c r="T22" i="6850"/>
  <c r="T97" i="6851"/>
  <c r="T26" i="6851"/>
  <c r="T47" i="6850"/>
  <c r="T43" i="6850"/>
  <c r="T10" i="2"/>
  <c r="T26" i="2"/>
  <c r="T14" i="2"/>
  <c r="T62" i="2"/>
  <c r="T63" i="2"/>
  <c r="T70" i="2"/>
  <c r="T113" i="2"/>
  <c r="T125" i="2"/>
  <c r="T144" i="2"/>
  <c r="T162" i="2"/>
  <c r="T183" i="2"/>
  <c r="T200" i="2"/>
  <c r="T222" i="2"/>
  <c r="T165" i="2"/>
  <c r="T206" i="2"/>
  <c r="T285" i="2"/>
  <c r="T308" i="2"/>
  <c r="T252" i="2"/>
  <c r="T180" i="2"/>
  <c r="T368" i="2"/>
  <c r="T381" i="2"/>
  <c r="T398" i="2"/>
  <c r="T419" i="2"/>
  <c r="T442" i="2"/>
  <c r="T237" i="2"/>
  <c r="T498" i="2"/>
  <c r="T525" i="2"/>
  <c r="T549" i="2"/>
  <c r="T579" i="2"/>
  <c r="T608" i="2"/>
  <c r="T622" i="2"/>
  <c r="T460" i="2"/>
  <c r="T476" i="2"/>
  <c r="T652" i="2"/>
  <c r="T339" i="2"/>
  <c r="T450" i="2"/>
  <c r="T495" i="2"/>
  <c r="T558" i="2"/>
  <c r="T658" i="2"/>
  <c r="T323" i="2"/>
  <c r="T592" i="2"/>
  <c r="T22" i="2"/>
  <c r="T43" i="2"/>
  <c r="T64" i="2"/>
  <c r="T74" i="2"/>
  <c r="T95" i="2"/>
  <c r="T102" i="2"/>
  <c r="T147" i="2"/>
  <c r="T163" i="2"/>
  <c r="T187" i="2"/>
  <c r="T201" i="2"/>
  <c r="T224" i="2"/>
  <c r="T246" i="2"/>
  <c r="T270" i="2"/>
  <c r="T291" i="2"/>
  <c r="T310" i="2"/>
  <c r="T155" i="2"/>
  <c r="T350" i="2"/>
  <c r="T307" i="2"/>
  <c r="T233" i="2"/>
  <c r="T400" i="2"/>
  <c r="T423" i="2"/>
  <c r="T420" i="2"/>
  <c r="T473" i="2"/>
  <c r="T318" i="2"/>
  <c r="T527" i="2"/>
  <c r="T281" i="2"/>
  <c r="T581" i="2"/>
  <c r="T500" i="2"/>
  <c r="T624" i="2"/>
  <c r="T544" i="2"/>
  <c r="T556" i="2"/>
  <c r="T654" i="2"/>
  <c r="T172" i="2"/>
  <c r="T452" i="2"/>
  <c r="T506" i="2"/>
  <c r="T562" i="2"/>
  <c r="T660" i="2"/>
  <c r="T424" i="2"/>
  <c r="T606" i="2"/>
  <c r="T46" i="2"/>
  <c r="T86" i="2"/>
  <c r="T124" i="2"/>
  <c r="T154" i="2"/>
  <c r="T194" i="2"/>
  <c r="T238" i="2"/>
  <c r="T277" i="2"/>
  <c r="T317" i="2"/>
  <c r="T357" i="2"/>
  <c r="T389" i="2"/>
  <c r="T272" i="2"/>
  <c r="T491" i="2"/>
  <c r="T456" i="2"/>
  <c r="T598" i="2"/>
  <c r="T630" i="2"/>
  <c r="T645" i="2"/>
  <c r="T431" i="2"/>
  <c r="T522" i="2"/>
  <c r="T212" i="2"/>
  <c r="T6" i="2"/>
  <c r="T57" i="2"/>
  <c r="T88" i="2"/>
  <c r="T128" i="2"/>
  <c r="T132" i="2"/>
  <c r="T196" i="2"/>
  <c r="T176" i="2"/>
  <c r="T279" i="2"/>
  <c r="T321" i="2"/>
  <c r="T359" i="2"/>
  <c r="T221" i="2"/>
  <c r="T436" i="2"/>
  <c r="T493" i="2"/>
  <c r="T540" i="2"/>
  <c r="T601" i="2"/>
  <c r="T632" i="2"/>
  <c r="T647" i="2"/>
  <c r="T434" i="2"/>
  <c r="T533" i="2"/>
  <c r="T220" i="2"/>
  <c r="T12" i="2"/>
  <c r="T60" i="2"/>
  <c r="T90" i="2"/>
  <c r="T106" i="2"/>
  <c r="T157" i="2"/>
  <c r="T198" i="2"/>
  <c r="T184" i="2"/>
  <c r="T283" i="2"/>
  <c r="T325" i="2"/>
  <c r="T364" i="2"/>
  <c r="T395" i="2"/>
  <c r="T439" i="2"/>
  <c r="T387" i="2"/>
  <c r="T545" i="2"/>
  <c r="T604" i="2"/>
  <c r="T634" i="2"/>
  <c r="T649" i="2"/>
  <c r="T438" i="2"/>
  <c r="T541" i="2"/>
  <c r="T287" i="2"/>
  <c r="T31" i="2"/>
  <c r="T59" i="2"/>
  <c r="T81" i="2"/>
  <c r="T108" i="2"/>
  <c r="T170" i="2"/>
  <c r="T177" i="2"/>
  <c r="T254" i="2"/>
  <c r="T299" i="2"/>
  <c r="T341" i="2"/>
  <c r="T373" i="2"/>
  <c r="T409" i="2"/>
  <c r="T455" i="2"/>
  <c r="T294" i="2"/>
  <c r="T472" i="2"/>
  <c r="T553" i="2"/>
  <c r="T577" i="2"/>
  <c r="T248" i="2"/>
  <c r="T475" i="2"/>
  <c r="T571" i="2"/>
  <c r="T470" i="2"/>
  <c r="T123" i="2"/>
  <c r="T421" i="2"/>
  <c r="T207" i="2"/>
  <c r="T55" i="2"/>
  <c r="T96" i="2"/>
  <c r="T119" i="2"/>
  <c r="T174" i="2"/>
  <c r="T133" i="2"/>
  <c r="T257" i="2"/>
  <c r="T301" i="2"/>
  <c r="T261" i="2"/>
  <c r="T358" i="2"/>
  <c r="T390" i="2"/>
  <c r="T324" i="2"/>
  <c r="T516" i="2"/>
  <c r="T510" i="2"/>
  <c r="T617" i="2"/>
  <c r="T602" i="2"/>
  <c r="T295" i="2"/>
  <c r="T480" i="2"/>
  <c r="T591" i="2"/>
  <c r="T564" i="2"/>
  <c r="T66" i="2"/>
  <c r="T137" i="2"/>
  <c r="T211" i="2"/>
  <c r="T300" i="2"/>
  <c r="T376" i="2"/>
  <c r="T411" i="2"/>
  <c r="T515" i="2"/>
  <c r="T504" i="2"/>
  <c r="T264" i="2"/>
  <c r="T578" i="2"/>
  <c r="T35" i="2"/>
  <c r="T98" i="2"/>
  <c r="T138" i="2"/>
  <c r="T262" i="2"/>
  <c r="T344" i="2"/>
  <c r="T462" i="2"/>
  <c r="T518" i="2"/>
  <c r="T505" i="2"/>
  <c r="T297" i="2"/>
  <c r="T585" i="2"/>
  <c r="T72" i="2"/>
  <c r="T134" i="2"/>
  <c r="T178" i="2"/>
  <c r="T266" i="2"/>
  <c r="T346" i="2"/>
  <c r="T416" i="2"/>
  <c r="T520" i="2"/>
  <c r="T640" i="2"/>
  <c r="T484" i="2"/>
  <c r="T587" i="2"/>
  <c r="T44" i="2"/>
  <c r="T122" i="2"/>
  <c r="T192" i="2"/>
  <c r="T235" i="2"/>
  <c r="T355" i="2"/>
  <c r="T430" i="2"/>
  <c r="T594" i="2"/>
  <c r="T407" i="2"/>
  <c r="T513" i="2"/>
  <c r="T16" i="2"/>
  <c r="T24" i="2"/>
  <c r="T36" i="2"/>
  <c r="T54" i="2"/>
  <c r="T79" i="2"/>
  <c r="T77" i="2"/>
  <c r="T120" i="2"/>
  <c r="T149" i="2"/>
  <c r="T117" i="2"/>
  <c r="T189" i="2"/>
  <c r="T203" i="2"/>
  <c r="T227" i="2"/>
  <c r="T249" i="2"/>
  <c r="T275" i="2"/>
  <c r="T293" i="2"/>
  <c r="T312" i="2"/>
  <c r="T334" i="2"/>
  <c r="T352" i="2"/>
  <c r="T370" i="2"/>
  <c r="T383" i="2"/>
  <c r="T402" i="2"/>
  <c r="T427" i="2"/>
  <c r="T447" i="2"/>
  <c r="T482" i="2"/>
  <c r="T503" i="2"/>
  <c r="T529" i="2"/>
  <c r="T551" i="2"/>
  <c r="T590" i="2"/>
  <c r="T613" i="2"/>
  <c r="T626" i="2"/>
  <c r="T636" i="2"/>
  <c r="T557" i="2"/>
  <c r="T656" i="2"/>
  <c r="T374" i="2"/>
  <c r="T457" i="2"/>
  <c r="T509" i="2"/>
  <c r="T568" i="2"/>
  <c r="T662" i="2"/>
  <c r="T461" i="2"/>
  <c r="T30" i="2"/>
  <c r="T37" i="2"/>
  <c r="T82" i="2"/>
  <c r="T101" i="2"/>
  <c r="T115" i="2"/>
  <c r="T136" i="2"/>
  <c r="T151" i="2"/>
  <c r="T160" i="2"/>
  <c r="T191" i="2"/>
  <c r="T208" i="2"/>
  <c r="T230" i="2"/>
  <c r="T253" i="2"/>
  <c r="T276" i="2"/>
  <c r="T298" i="2"/>
  <c r="T314" i="2"/>
  <c r="T338" i="2"/>
  <c r="T354" i="2"/>
  <c r="T313" i="2"/>
  <c r="T146" i="2"/>
  <c r="T408" i="2"/>
  <c r="T429" i="2"/>
  <c r="T454" i="2"/>
  <c r="T488" i="2"/>
  <c r="T365" i="2"/>
  <c r="T535" i="2"/>
  <c r="T532" i="2"/>
  <c r="T593" i="2"/>
  <c r="T615" i="2"/>
  <c r="T547" i="2"/>
  <c r="T574" i="2"/>
  <c r="T644" i="2"/>
  <c r="T226" i="2"/>
  <c r="T412" i="2"/>
  <c r="T474" i="2"/>
  <c r="T512" i="2"/>
  <c r="T570" i="2"/>
  <c r="T664" i="2"/>
  <c r="T466" i="2"/>
  <c r="T20" i="2"/>
  <c r="T53" i="2"/>
  <c r="T94" i="2"/>
  <c r="T130" i="2"/>
  <c r="T107" i="2"/>
  <c r="T185" i="2"/>
  <c r="T245" i="2"/>
  <c r="T289" i="2"/>
  <c r="T329" i="2"/>
  <c r="T273" i="2"/>
  <c r="T399" i="2"/>
  <c r="T443" i="2"/>
  <c r="T388" i="2"/>
  <c r="T550" i="2"/>
  <c r="T499" i="2"/>
  <c r="T576" i="2"/>
  <c r="T653" i="2"/>
  <c r="T451" i="2"/>
  <c r="T559" i="2"/>
  <c r="T367" i="2"/>
  <c r="T23" i="2"/>
  <c r="T52" i="2"/>
  <c r="T97" i="2"/>
  <c r="T131" i="2"/>
  <c r="T164" i="2"/>
  <c r="T202" i="2"/>
  <c r="T247" i="2"/>
  <c r="T199" i="2"/>
  <c r="T331" i="2"/>
  <c r="T369" i="2"/>
  <c r="T401" i="2"/>
  <c r="T446" i="2"/>
  <c r="T502" i="2"/>
  <c r="T282" i="2"/>
  <c r="T612" i="2"/>
  <c r="T635" i="2"/>
  <c r="T655" i="2"/>
  <c r="T453" i="2"/>
  <c r="T567" i="2"/>
  <c r="T425" i="2"/>
  <c r="T25" i="2"/>
  <c r="T65" i="2"/>
  <c r="T100" i="2"/>
  <c r="T168" i="2"/>
  <c r="T204" i="2"/>
  <c r="T251" i="2"/>
  <c r="T296" i="2"/>
  <c r="T335" i="2"/>
  <c r="T371" i="2"/>
  <c r="T403" i="2"/>
  <c r="T449" i="2"/>
  <c r="T531" i="2"/>
  <c r="T614" i="2"/>
  <c r="T637" i="2"/>
  <c r="T657" i="2"/>
  <c r="T459" i="2"/>
  <c r="T569" i="2"/>
  <c r="T465" i="2"/>
  <c r="T41" i="2"/>
  <c r="T51" i="2"/>
  <c r="T85" i="2"/>
  <c r="T142" i="2"/>
  <c r="T182" i="2"/>
  <c r="T218" i="2"/>
  <c r="T268" i="2"/>
  <c r="T306" i="2"/>
  <c r="T348" i="2"/>
  <c r="T380" i="2"/>
  <c r="T418" i="2"/>
  <c r="T469" i="2"/>
  <c r="T523" i="2"/>
  <c r="T573" i="2"/>
  <c r="T621" i="2"/>
  <c r="T583" i="2"/>
  <c r="T337" i="2"/>
  <c r="T486" i="2"/>
  <c r="T611" i="2"/>
  <c r="T589" i="2"/>
  <c r="T18" i="2"/>
  <c r="T9" i="2"/>
  <c r="T29" i="2"/>
  <c r="T32" i="2"/>
  <c r="T50" i="2"/>
  <c r="T84" i="2"/>
  <c r="T104" i="2"/>
  <c r="T116" i="2"/>
  <c r="T153" i="2"/>
  <c r="T171" i="2"/>
  <c r="T193" i="2"/>
  <c r="T210" i="2"/>
  <c r="T234" i="2"/>
  <c r="T255" i="2"/>
  <c r="T236" i="2"/>
  <c r="T181" i="2"/>
  <c r="T316" i="2"/>
  <c r="T342" i="2"/>
  <c r="T356" i="2"/>
  <c r="T375" i="2"/>
  <c r="T372" i="2"/>
  <c r="T410" i="2"/>
  <c r="T433" i="2"/>
  <c r="T458" i="2"/>
  <c r="T490" i="2"/>
  <c r="T514" i="2"/>
  <c r="T537" i="2"/>
  <c r="T444" i="2"/>
  <c r="T596" i="2"/>
  <c r="T616" i="2"/>
  <c r="T629" i="2"/>
  <c r="T575" i="2"/>
  <c r="T405" i="2"/>
  <c r="T263" i="2"/>
  <c r="T478" i="2"/>
  <c r="T517" i="2"/>
  <c r="T572" i="2"/>
  <c r="T539" i="2"/>
  <c r="T28" i="2"/>
  <c r="T67" i="2"/>
  <c r="T87" i="2"/>
  <c r="T127" i="2"/>
  <c r="T143" i="2"/>
  <c r="T195" i="2"/>
  <c r="T239" i="2"/>
  <c r="T278" i="2"/>
  <c r="T320" i="2"/>
  <c r="T377" i="2"/>
  <c r="T229" i="2"/>
  <c r="T271" i="2"/>
  <c r="T492" i="2"/>
  <c r="T538" i="2"/>
  <c r="T599" i="2"/>
  <c r="T631" i="2"/>
  <c r="T646" i="2"/>
  <c r="T432" i="2"/>
  <c r="T524" i="2"/>
  <c r="T219" i="2"/>
  <c r="T33" i="2"/>
  <c r="T99" i="2"/>
  <c r="T173" i="2"/>
  <c r="T256" i="2"/>
  <c r="T343" i="2"/>
  <c r="T362" i="2"/>
  <c r="T561" i="2"/>
  <c r="T638" i="2"/>
  <c r="T479" i="2"/>
  <c r="T552" i="2"/>
  <c r="T68" i="2"/>
  <c r="T126" i="2"/>
  <c r="T213" i="2"/>
  <c r="T302" i="2"/>
  <c r="T214" i="2"/>
  <c r="T414" i="2"/>
  <c r="T563" i="2"/>
  <c r="T639" i="2"/>
  <c r="T481" i="2"/>
  <c r="T595" i="2"/>
  <c r="T40" i="2"/>
  <c r="T111" i="2"/>
  <c r="T216" i="2"/>
  <c r="T304" i="2"/>
  <c r="T379" i="2"/>
  <c r="T464" i="2"/>
  <c r="T426" i="2"/>
  <c r="T619" i="2"/>
  <c r="T333" i="2"/>
  <c r="T600" i="2"/>
  <c r="T83" i="2"/>
  <c r="T152" i="2"/>
  <c r="T231" i="2"/>
  <c r="T315" i="2"/>
  <c r="T386" i="2"/>
  <c r="T489" i="2"/>
  <c r="T536" i="2"/>
  <c r="T628" i="2"/>
  <c r="T413" i="2"/>
  <c r="T167" i="2"/>
  <c r="T89" i="2"/>
  <c r="T141" i="2"/>
  <c r="T215" i="2"/>
  <c r="T303" i="2"/>
  <c r="T378" i="2"/>
  <c r="T463" i="2"/>
  <c r="T565" i="2"/>
  <c r="T404" i="2"/>
  <c r="T483" i="2"/>
  <c r="T586" i="2"/>
  <c r="T34" i="2"/>
  <c r="T91" i="2"/>
  <c r="T93" i="2"/>
  <c r="T217" i="2"/>
  <c r="T305" i="2"/>
  <c r="T290" i="2"/>
  <c r="T467" i="2"/>
  <c r="T566" i="2"/>
  <c r="T584" i="2"/>
  <c r="T485" i="2"/>
  <c r="T588" i="2"/>
  <c r="T145" i="2"/>
  <c r="T309" i="2"/>
  <c r="T471" i="2"/>
  <c r="T641" i="2"/>
  <c r="T605" i="2"/>
  <c r="T148" i="2"/>
  <c r="T311" i="2"/>
  <c r="T477" i="2"/>
  <c r="T642" i="2"/>
  <c r="T609" i="2"/>
  <c r="T161" i="2"/>
  <c r="T428" i="2"/>
  <c r="T360" i="2"/>
  <c r="T511" i="2"/>
  <c r="T92" i="2"/>
  <c r="T242" i="2"/>
  <c r="T397" i="2"/>
  <c r="T560" i="2"/>
  <c r="T554" i="2"/>
  <c r="T129" i="2"/>
  <c r="T175" i="2"/>
  <c r="T265" i="2"/>
  <c r="T345" i="2"/>
  <c r="T415" i="2"/>
  <c r="T618" i="2"/>
  <c r="T597" i="2"/>
  <c r="T109" i="2"/>
  <c r="T267" i="2"/>
  <c r="T417" i="2"/>
  <c r="T620" i="2"/>
  <c r="T610" i="2"/>
  <c r="T223" i="2"/>
  <c r="T580" i="2"/>
  <c r="T78" i="2"/>
  <c r="T382" i="2"/>
  <c r="T507" i="2"/>
  <c r="T190" i="2"/>
  <c r="T643" i="2"/>
  <c r="T159" i="2"/>
  <c r="T497" i="2"/>
  <c r="T17" i="2"/>
  <c r="T38" i="2"/>
  <c r="T71" i="2"/>
  <c r="T197" i="2"/>
  <c r="T205" i="2"/>
  <c r="T280" i="2"/>
  <c r="T543" i="2"/>
  <c r="T633" i="2"/>
  <c r="T435" i="2"/>
  <c r="T286" i="2"/>
  <c r="T13" i="2"/>
  <c r="T73" i="2"/>
  <c r="T140" i="2"/>
  <c r="T284" i="2"/>
  <c r="T440" i="2"/>
  <c r="T468" i="2"/>
  <c r="T288" i="2"/>
  <c r="T269" i="2"/>
  <c r="T623" i="2"/>
  <c r="T118" i="2"/>
  <c r="T319" i="2"/>
  <c r="T661" i="2"/>
  <c r="T228" i="2"/>
  <c r="T530" i="2"/>
  <c r="T56" i="2"/>
  <c r="T366" i="2"/>
  <c r="T448" i="2"/>
  <c r="T21" i="2"/>
  <c r="T11" i="2"/>
  <c r="T58" i="2"/>
  <c r="T110" i="2"/>
  <c r="T156" i="2"/>
  <c r="T240" i="2"/>
  <c r="T322" i="2"/>
  <c r="T394" i="2"/>
  <c r="T494" i="2"/>
  <c r="T603" i="2"/>
  <c r="T648" i="2"/>
  <c r="T534" i="2"/>
  <c r="T49" i="2"/>
  <c r="T112" i="2"/>
  <c r="T158" i="2"/>
  <c r="T241" i="2"/>
  <c r="T327" i="2"/>
  <c r="T396" i="2"/>
  <c r="T496" i="2"/>
  <c r="T607" i="2"/>
  <c r="T650" i="2"/>
  <c r="T542" i="2"/>
  <c r="T42" i="2"/>
  <c r="T186" i="2"/>
  <c r="T349" i="2"/>
  <c r="T526" i="2"/>
  <c r="T340" i="2"/>
  <c r="T45" i="2"/>
  <c r="T188" i="2"/>
  <c r="T351" i="2"/>
  <c r="T528" i="2"/>
  <c r="T361" i="2"/>
  <c r="T48" i="2"/>
  <c r="T150" i="2"/>
  <c r="T166" i="2"/>
  <c r="T487" i="2"/>
  <c r="T627" i="2"/>
  <c r="T663" i="2"/>
  <c r="T103" i="2"/>
  <c r="T441" i="2"/>
  <c r="T508" i="2"/>
  <c r="T292" i="2"/>
  <c r="T519" i="2"/>
  <c r="T332" i="2"/>
  <c r="T179" i="2"/>
  <c r="T347" i="2"/>
  <c r="T521" i="2"/>
  <c r="T336" i="2"/>
  <c r="T61" i="2"/>
  <c r="T209" i="2"/>
  <c r="T501" i="2"/>
  <c r="T225" i="2"/>
  <c r="T582" i="2"/>
  <c r="T80" i="2"/>
  <c r="T353" i="2"/>
  <c r="T19" i="2"/>
  <c r="T328" i="2"/>
  <c r="T651" i="2"/>
  <c r="T363" i="2"/>
  <c r="T250" i="2"/>
  <c r="T546" i="2"/>
  <c r="T445" i="2"/>
  <c r="T114" i="2"/>
  <c r="T422" i="2"/>
  <c r="T659" i="2"/>
  <c r="T274" i="2"/>
  <c r="T625" i="2"/>
  <c r="T121" i="2"/>
  <c r="T384" i="2"/>
  <c r="T406" i="2"/>
  <c r="T139" i="2"/>
  <c r="T548" i="2"/>
  <c r="AN4" i="6851"/>
  <c r="AN8" i="6851"/>
  <c r="AN12" i="6851"/>
  <c r="AN17" i="6851"/>
  <c r="AN22" i="6851"/>
  <c r="AN26" i="6851"/>
  <c r="AN20" i="6851"/>
  <c r="AN34" i="6851"/>
  <c r="AN38" i="6851"/>
  <c r="AN48" i="6851"/>
  <c r="AN53" i="6851"/>
  <c r="AN57" i="6851"/>
  <c r="AN62" i="6851"/>
  <c r="AN70" i="6851"/>
  <c r="AN74" i="6851"/>
  <c r="AN76" i="6851"/>
  <c r="AN83" i="6851"/>
  <c r="AN88" i="6851"/>
  <c r="AN92" i="6851"/>
  <c r="AN98" i="6851"/>
  <c r="AN100" i="6851"/>
  <c r="AN104" i="6851"/>
  <c r="AN78" i="6851"/>
  <c r="AN51" i="6851"/>
  <c r="AN67" i="6851"/>
  <c r="AN99" i="6851"/>
  <c r="AN5" i="6851"/>
  <c r="AN9" i="6851"/>
  <c r="AN15" i="6851"/>
  <c r="AN23" i="6851"/>
  <c r="AN28" i="6851"/>
  <c r="AN33" i="6851"/>
  <c r="AN39" i="6851"/>
  <c r="AN50" i="6851"/>
  <c r="AN56" i="6851"/>
  <c r="AN6" i="6851"/>
  <c r="AN11" i="6851"/>
  <c r="AN18" i="6851"/>
  <c r="AN24" i="6851"/>
  <c r="AN29" i="6851"/>
  <c r="AN35" i="6851"/>
  <c r="AN43" i="6851"/>
  <c r="AN52" i="6851"/>
  <c r="AN58" i="6851"/>
  <c r="AN68" i="6851"/>
  <c r="AN73" i="6851"/>
  <c r="AN77" i="6851"/>
  <c r="AN85" i="6851"/>
  <c r="AN91" i="6851"/>
  <c r="AN40" i="6851"/>
  <c r="AN102" i="6851"/>
  <c r="AN44" i="6851"/>
  <c r="AN60" i="6851"/>
  <c r="AN94" i="6851"/>
  <c r="AN10" i="6851"/>
  <c r="AN21" i="6851"/>
  <c r="AN32" i="6851"/>
  <c r="AN49" i="6851"/>
  <c r="AN61" i="6851"/>
  <c r="AN72" i="6851"/>
  <c r="AN80" i="6851"/>
  <c r="AN89" i="6851"/>
  <c r="AN97" i="6851"/>
  <c r="AN103" i="6851"/>
  <c r="AN82" i="6851"/>
  <c r="AN86" i="6851"/>
  <c r="AN4" i="6850"/>
  <c r="AN8" i="6850"/>
  <c r="AN12" i="6850"/>
  <c r="AN17" i="6850"/>
  <c r="AN24" i="6850"/>
  <c r="AN28" i="6850"/>
  <c r="AN31" i="6850"/>
  <c r="AN34" i="6850"/>
  <c r="AN41" i="6850"/>
  <c r="AN46" i="6850"/>
  <c r="AN50" i="6850"/>
  <c r="AN54" i="6850"/>
  <c r="AN61" i="6850"/>
  <c r="AN67" i="6850"/>
  <c r="AN70" i="6850"/>
  <c r="AN76" i="6850"/>
  <c r="AN81" i="6850"/>
  <c r="AN87" i="6850"/>
  <c r="AN91" i="6850"/>
  <c r="AN96" i="6850"/>
  <c r="AN100" i="6850"/>
  <c r="AN104" i="6850"/>
  <c r="AN72" i="6850"/>
  <c r="AN57" i="6850"/>
  <c r="AN85" i="6850"/>
  <c r="AN99" i="6850"/>
  <c r="AN27" i="6851"/>
  <c r="AN55" i="6851"/>
  <c r="AN75" i="6851"/>
  <c r="AN93" i="6851"/>
  <c r="AN66" i="6851"/>
  <c r="AN64" i="6851"/>
  <c r="AN9" i="6850"/>
  <c r="AN15" i="6850"/>
  <c r="AN30" i="6850"/>
  <c r="AN13" i="6851"/>
  <c r="AN25" i="6851"/>
  <c r="AN19" i="6851"/>
  <c r="AN54" i="6851"/>
  <c r="AN63" i="6851"/>
  <c r="AN30" i="6851"/>
  <c r="AN81" i="6851"/>
  <c r="AN90" i="6851"/>
  <c r="AN41" i="6851"/>
  <c r="AN105" i="6851"/>
  <c r="AN47" i="6851"/>
  <c r="AN95" i="6851"/>
  <c r="AN5" i="6850"/>
  <c r="AN10" i="6850"/>
  <c r="AN13" i="6850"/>
  <c r="AN18" i="6850"/>
  <c r="AN25" i="6850"/>
  <c r="AN29" i="6850"/>
  <c r="AN32" i="6850"/>
  <c r="AN35" i="6850"/>
  <c r="AN43" i="6850"/>
  <c r="AN47" i="6850"/>
  <c r="AN51" i="6850"/>
  <c r="AN58" i="6850"/>
  <c r="AN63" i="6850"/>
  <c r="AN68" i="6850"/>
  <c r="AN71" i="6850"/>
  <c r="AN78" i="6850"/>
  <c r="AN83" i="6850"/>
  <c r="AN88" i="6850"/>
  <c r="AN92" i="6850"/>
  <c r="AN21" i="6850"/>
  <c r="AN101" i="6850"/>
  <c r="AN105" i="6850"/>
  <c r="AN74" i="6850"/>
  <c r="AN64" i="6850"/>
  <c r="AN95" i="6850"/>
  <c r="AN3" i="6850"/>
  <c r="AN14" i="6851"/>
  <c r="AN37" i="6851"/>
  <c r="AN69" i="6851"/>
  <c r="AN84" i="6851"/>
  <c r="AN42" i="6851"/>
  <c r="AN3" i="6851"/>
  <c r="AN6" i="6850"/>
  <c r="AN14" i="6850"/>
  <c r="AN26" i="6850"/>
  <c r="AN7" i="6851"/>
  <c r="AN59" i="6851"/>
  <c r="AN96" i="6851"/>
  <c r="AN16" i="6850"/>
  <c r="AN33" i="6850"/>
  <c r="AN44" i="6850"/>
  <c r="AN52" i="6850"/>
  <c r="AN65" i="6850"/>
  <c r="AN73" i="6850"/>
  <c r="AN84" i="6850"/>
  <c r="AN93" i="6850"/>
  <c r="AN102" i="6850"/>
  <c r="AN77" i="6850"/>
  <c r="AN97" i="6850"/>
  <c r="AN16" i="6851"/>
  <c r="AN101" i="6851"/>
  <c r="AN23" i="6850"/>
  <c r="AN45" i="6850"/>
  <c r="AN66" i="6850"/>
  <c r="AN86" i="6850"/>
  <c r="AN103" i="6850"/>
  <c r="AN98" i="6850"/>
  <c r="AN31" i="6851"/>
  <c r="AN36" i="6851"/>
  <c r="AN79" i="6851"/>
  <c r="AN7" i="6850"/>
  <c r="AN27" i="6850"/>
  <c r="AN38" i="6850"/>
  <c r="AN48" i="6850"/>
  <c r="AN59" i="6850"/>
  <c r="AN69" i="6850"/>
  <c r="AN79" i="6850"/>
  <c r="AN89" i="6850"/>
  <c r="AN22" i="6850"/>
  <c r="AN36" i="6850"/>
  <c r="AN75" i="6850"/>
  <c r="AN45" i="6851"/>
  <c r="AN87" i="6851"/>
  <c r="AN65" i="6851"/>
  <c r="AN11" i="6850"/>
  <c r="AN20" i="6850"/>
  <c r="AN40" i="6850"/>
  <c r="AN49" i="6850"/>
  <c r="AN60" i="6850"/>
  <c r="AN37" i="6850"/>
  <c r="AN80" i="6850"/>
  <c r="AN90" i="6850"/>
  <c r="AN62" i="6850"/>
  <c r="AN39" i="6850"/>
  <c r="AN82" i="6850"/>
  <c r="AN71" i="6851"/>
  <c r="AN19" i="6850"/>
  <c r="AN53" i="6850"/>
  <c r="AN42" i="6850"/>
  <c r="AN94" i="6850"/>
  <c r="AN55" i="6850"/>
  <c r="AN5" i="2"/>
  <c r="AN11" i="2"/>
  <c r="AN13" i="2"/>
  <c r="AN14" i="2"/>
  <c r="AN22" i="2"/>
  <c r="AN15" i="2"/>
  <c r="AN31" i="2"/>
  <c r="AN35" i="2"/>
  <c r="AN41" i="2"/>
  <c r="AN45" i="2"/>
  <c r="AN44" i="2"/>
  <c r="AN57" i="2"/>
  <c r="AN56" i="2"/>
  <c r="AN52" i="2"/>
  <c r="AN59" i="2"/>
  <c r="AN68" i="2"/>
  <c r="AN51" i="2"/>
  <c r="AN78" i="2"/>
  <c r="AN83" i="2"/>
  <c r="AN88" i="2"/>
  <c r="AN92" i="2"/>
  <c r="AN97" i="2"/>
  <c r="AN81" i="2"/>
  <c r="AN98" i="2"/>
  <c r="AN85" i="2"/>
  <c r="AN118" i="2"/>
  <c r="AN122" i="2"/>
  <c r="AN128" i="2"/>
  <c r="AN103" i="2"/>
  <c r="AN131" i="2"/>
  <c r="AN108" i="2"/>
  <c r="AN126" i="2"/>
  <c r="AN142" i="2"/>
  <c r="AN148" i="2"/>
  <c r="AN152" i="2"/>
  <c r="AN132" i="2"/>
  <c r="AN159" i="2"/>
  <c r="AN164" i="2"/>
  <c r="AN170" i="2"/>
  <c r="AN138" i="2"/>
  <c r="AN182" i="2"/>
  <c r="AN188" i="2"/>
  <c r="AN192" i="2"/>
  <c r="AN196" i="2"/>
  <c r="AN139" i="2"/>
  <c r="AN202" i="2"/>
  <c r="AN177" i="2"/>
  <c r="AN213" i="2"/>
  <c r="AN218" i="2"/>
  <c r="AN225" i="2"/>
  <c r="AN231" i="2"/>
  <c r="AN176" i="2"/>
  <c r="AN242" i="2"/>
  <c r="AN247" i="2"/>
  <c r="AN254" i="2"/>
  <c r="AN262" i="2"/>
  <c r="AN268" i="2"/>
  <c r="AN274" i="2"/>
  <c r="AN235" i="2"/>
  <c r="AN279" i="2"/>
  <c r="AN105" i="2"/>
  <c r="AN199" i="2"/>
  <c r="AN299" i="2"/>
  <c r="AN302" i="2"/>
  <c r="AN306" i="2"/>
  <c r="AN311" i="2"/>
  <c r="AN315" i="2"/>
  <c r="AN321" i="2"/>
  <c r="AN328" i="2"/>
  <c r="AN331" i="2"/>
  <c r="AN341" i="2"/>
  <c r="AN344" i="2"/>
  <c r="AN348" i="2"/>
  <c r="AN351" i="2"/>
  <c r="AN355" i="2"/>
  <c r="AN359" i="2"/>
  <c r="AN366" i="2"/>
  <c r="AN369" i="2"/>
  <c r="AN373" i="2"/>
  <c r="AN214" i="2"/>
  <c r="AN380" i="2"/>
  <c r="AN382" i="2"/>
  <c r="AN386" i="2"/>
  <c r="AN221" i="2"/>
  <c r="AN397" i="2"/>
  <c r="AN401" i="2"/>
  <c r="AN409" i="2"/>
  <c r="AN414" i="2"/>
  <c r="AN418" i="2"/>
  <c r="AN319" i="2"/>
  <c r="AN430" i="2"/>
  <c r="AN436" i="2"/>
  <c r="AN441" i="2"/>
  <c r="AN446" i="2"/>
  <c r="AN455" i="2"/>
  <c r="AN462" i="2"/>
  <c r="AN469" i="2"/>
  <c r="AN477" i="2"/>
  <c r="AN489" i="2"/>
  <c r="AN493" i="2"/>
  <c r="AN497" i="2"/>
  <c r="AN502" i="2"/>
  <c r="AN294" i="2"/>
  <c r="AN518" i="2"/>
  <c r="AN523" i="2"/>
  <c r="AN528" i="2"/>
  <c r="AN536" i="2"/>
  <c r="AN540" i="2"/>
  <c r="AN548" i="2"/>
  <c r="AN282" i="2"/>
  <c r="AN472" i="2"/>
  <c r="AN563" i="2"/>
  <c r="AN573" i="2"/>
  <c r="AN582" i="2"/>
  <c r="AN594" i="2"/>
  <c r="AN601" i="2"/>
  <c r="AN560" i="2"/>
  <c r="AN612" i="2"/>
  <c r="AN553" i="2"/>
  <c r="AN505" i="2"/>
  <c r="AN621" i="2"/>
  <c r="AN625" i="2"/>
  <c r="AN628" i="2"/>
  <c r="AN632" i="2"/>
  <c r="AN508" i="2"/>
  <c r="AN635" i="2"/>
  <c r="AN577" i="2"/>
  <c r="AN639" i="2"/>
  <c r="AN583" i="2"/>
  <c r="AN642" i="2"/>
  <c r="AN407" i="2"/>
  <c r="AN647" i="2"/>
  <c r="AN651" i="2"/>
  <c r="AN655" i="2"/>
  <c r="AN248" i="2"/>
  <c r="AN297" i="2"/>
  <c r="AN337" i="2"/>
  <c r="AN361" i="2"/>
  <c r="AN413" i="2"/>
  <c r="AN434" i="2"/>
  <c r="AN448" i="2"/>
  <c r="AN453" i="2"/>
  <c r="AN475" i="2"/>
  <c r="AN481" i="2"/>
  <c r="AN486" i="2"/>
  <c r="AN507" i="2"/>
  <c r="AN513" i="2"/>
  <c r="AN533" i="2"/>
  <c r="AN554" i="2"/>
  <c r="AN567" i="2"/>
  <c r="AN571" i="2"/>
  <c r="AN595" i="2"/>
  <c r="AN611" i="2"/>
  <c r="AN661" i="2"/>
  <c r="AN167" i="2"/>
  <c r="AN220" i="2"/>
  <c r="AN292" i="2"/>
  <c r="AN425" i="2"/>
  <c r="AN470" i="2"/>
  <c r="AN585" i="2"/>
  <c r="AN589" i="2"/>
  <c r="AN609" i="2"/>
  <c r="AN6" i="2"/>
  <c r="AN12" i="2"/>
  <c r="AN19" i="2"/>
  <c r="AN20" i="2"/>
  <c r="AN23" i="2"/>
  <c r="AN25" i="2"/>
  <c r="AN33" i="2"/>
  <c r="AN40" i="2"/>
  <c r="AN42" i="2"/>
  <c r="AN48" i="2"/>
  <c r="AN46" i="2"/>
  <c r="AN60" i="2"/>
  <c r="AN53" i="2"/>
  <c r="AN65" i="2"/>
  <c r="AN66" i="2"/>
  <c r="AN72" i="2"/>
  <c r="AN61" i="2"/>
  <c r="AN80" i="2"/>
  <c r="AN86" i="2"/>
  <c r="AN90" i="2"/>
  <c r="AN94" i="2"/>
  <c r="AN100" i="2"/>
  <c r="AN99" i="2"/>
  <c r="AN111" i="2"/>
  <c r="AN114" i="2"/>
  <c r="AN121" i="2"/>
  <c r="AN124" i="2"/>
  <c r="AN106" i="2"/>
  <c r="AN130" i="2"/>
  <c r="AN76" i="2"/>
  <c r="AN137" i="2"/>
  <c r="AN134" i="2"/>
  <c r="AN145" i="2"/>
  <c r="AN150" i="2"/>
  <c r="AN154" i="2"/>
  <c r="AN157" i="2"/>
  <c r="AN107" i="2"/>
  <c r="AN168" i="2"/>
  <c r="AN173" i="2"/>
  <c r="AN178" i="2"/>
  <c r="AN186" i="2"/>
  <c r="AN190" i="2"/>
  <c r="AN194" i="2"/>
  <c r="AN198" i="2"/>
  <c r="AN185" i="2"/>
  <c r="AN204" i="2"/>
  <c r="AN211" i="2"/>
  <c r="AN216" i="2"/>
  <c r="AN223" i="2"/>
  <c r="AN228" i="2"/>
  <c r="AN238" i="2"/>
  <c r="AN184" i="2"/>
  <c r="AN245" i="2"/>
  <c r="AN251" i="2"/>
  <c r="AN256" i="2"/>
  <c r="AN266" i="2"/>
  <c r="AN269" i="2"/>
  <c r="AN161" i="2"/>
  <c r="AN277" i="2"/>
  <c r="AN283" i="2"/>
  <c r="AN289" i="2"/>
  <c r="AN296" i="2"/>
  <c r="AN300" i="2"/>
  <c r="AN304" i="2"/>
  <c r="AN309" i="2"/>
  <c r="AN166" i="2"/>
  <c r="AN317" i="2"/>
  <c r="AN325" i="2"/>
  <c r="AN329" i="2"/>
  <c r="AN335" i="2"/>
  <c r="AN343" i="2"/>
  <c r="AN346" i="2"/>
  <c r="AN349" i="2"/>
  <c r="AN353" i="2"/>
  <c r="AN357" i="2"/>
  <c r="AN364" i="2"/>
  <c r="AN273" i="2"/>
  <c r="AN371" i="2"/>
  <c r="AN376" i="2"/>
  <c r="AN379" i="2"/>
  <c r="AN209" i="2"/>
  <c r="AN384" i="2"/>
  <c r="AN389" i="2"/>
  <c r="AN395" i="2"/>
  <c r="AN399" i="2"/>
  <c r="AN403" i="2"/>
  <c r="AN411" i="2"/>
  <c r="AN416" i="2"/>
  <c r="AN422" i="2"/>
  <c r="AN428" i="2"/>
  <c r="AN272" i="2"/>
  <c r="AN439" i="2"/>
  <c r="AN443" i="2"/>
  <c r="AN449" i="2"/>
  <c r="AN362" i="2"/>
  <c r="AN464" i="2"/>
  <c r="AN471" i="2"/>
  <c r="AN487" i="2"/>
  <c r="AN491" i="2"/>
  <c r="AN387" i="2"/>
  <c r="AN388" i="2"/>
  <c r="AN135" i="2"/>
  <c r="AN515" i="2"/>
  <c r="AN520" i="2"/>
  <c r="AN526" i="2"/>
  <c r="AN530" i="2"/>
  <c r="AN456" i="2"/>
  <c r="AN545" i="2"/>
  <c r="AN550" i="2"/>
  <c r="AN531" i="2"/>
  <c r="AN561" i="2"/>
  <c r="AN426" i="2"/>
  <c r="AN580" i="2"/>
  <c r="AN360" i="2"/>
  <c r="AN598" i="2"/>
  <c r="AN604" i="2"/>
  <c r="AN499" i="2"/>
  <c r="AN614" i="2"/>
  <c r="AN504" i="2"/>
  <c r="AN619" i="2"/>
  <c r="AN623" i="2"/>
  <c r="AN627" i="2"/>
  <c r="AN630" i="2"/>
  <c r="AN634" i="2"/>
  <c r="AN576" i="2"/>
  <c r="AN637" i="2"/>
  <c r="AN638" i="2"/>
  <c r="AN640" i="2"/>
  <c r="AN641" i="2"/>
  <c r="AN643" i="2"/>
  <c r="AN645" i="2"/>
  <c r="AN649" i="2"/>
  <c r="AN653" i="2"/>
  <c r="AN657" i="2"/>
  <c r="AN264" i="2"/>
  <c r="AN333" i="2"/>
  <c r="AN340" i="2"/>
  <c r="AN406" i="2"/>
  <c r="AN431" i="2"/>
  <c r="AN438" i="2"/>
  <c r="AN451" i="2"/>
  <c r="AN459" i="2"/>
  <c r="AN479" i="2"/>
  <c r="AN484" i="2"/>
  <c r="AN501" i="2"/>
  <c r="AN511" i="2"/>
  <c r="AN522" i="2"/>
  <c r="AN541" i="2"/>
  <c r="AN559" i="2"/>
  <c r="AN569" i="2"/>
  <c r="AN578" i="2"/>
  <c r="AN600" i="2"/>
  <c r="AN659" i="2"/>
  <c r="AN663" i="2"/>
  <c r="AN212" i="2"/>
  <c r="AN287" i="2"/>
  <c r="AN367" i="2"/>
  <c r="AN465" i="2"/>
  <c r="AN552" i="2"/>
  <c r="AN587" i="2"/>
  <c r="AN605" i="2"/>
  <c r="AN4" i="2"/>
  <c r="AN16" i="2"/>
  <c r="AN21" i="2"/>
  <c r="AN30" i="2"/>
  <c r="AN34" i="2"/>
  <c r="AN37" i="2"/>
  <c r="AN49" i="2"/>
  <c r="AN47" i="2"/>
  <c r="AN73" i="2"/>
  <c r="AN82" i="2"/>
  <c r="AN91" i="2"/>
  <c r="AN101" i="2"/>
  <c r="AN112" i="2"/>
  <c r="AN115" i="2"/>
  <c r="AN109" i="2"/>
  <c r="AN136" i="2"/>
  <c r="AN93" i="2"/>
  <c r="AN151" i="2"/>
  <c r="AN158" i="2"/>
  <c r="AN160" i="2"/>
  <c r="AN179" i="2"/>
  <c r="AN191" i="2"/>
  <c r="AN140" i="2"/>
  <c r="AN208" i="2"/>
  <c r="AN217" i="2"/>
  <c r="AN230" i="2"/>
  <c r="AN241" i="2"/>
  <c r="AN253" i="2"/>
  <c r="AN267" i="2"/>
  <c r="AN276" i="2"/>
  <c r="AN284" i="2"/>
  <c r="AN298" i="2"/>
  <c r="AN305" i="2"/>
  <c r="AN314" i="2"/>
  <c r="AN327" i="2"/>
  <c r="AN338" i="2"/>
  <c r="AN347" i="2"/>
  <c r="AN354" i="2"/>
  <c r="AN250" i="2"/>
  <c r="AN313" i="2"/>
  <c r="AN290" i="2"/>
  <c r="AN146" i="2"/>
  <c r="AN396" i="2"/>
  <c r="AN408" i="2"/>
  <c r="AN417" i="2"/>
  <c r="AN429" i="2"/>
  <c r="AN440" i="2"/>
  <c r="AN454" i="2"/>
  <c r="AN467" i="2"/>
  <c r="AN488" i="2"/>
  <c r="AN496" i="2"/>
  <c r="AN365" i="2"/>
  <c r="AN521" i="2"/>
  <c r="AN535" i="2"/>
  <c r="AN546" i="2"/>
  <c r="AN532" i="2"/>
  <c r="AN566" i="2"/>
  <c r="AN593" i="2"/>
  <c r="AN607" i="2"/>
  <c r="AN615" i="2"/>
  <c r="AN620" i="2"/>
  <c r="AN547" i="2"/>
  <c r="AN468" i="2"/>
  <c r="AN574" i="2"/>
  <c r="AN584" i="2"/>
  <c r="AN644" i="2"/>
  <c r="AN650" i="2"/>
  <c r="AN226" i="2"/>
  <c r="AN336" i="2"/>
  <c r="AN412" i="2"/>
  <c r="AN445" i="2"/>
  <c r="AN474" i="2"/>
  <c r="AN485" i="2"/>
  <c r="AN512" i="2"/>
  <c r="AN542" i="2"/>
  <c r="AN570" i="2"/>
  <c r="AN610" i="2"/>
  <c r="AN664" i="2"/>
  <c r="AN288" i="2"/>
  <c r="AN466" i="2"/>
  <c r="AN588" i="2"/>
  <c r="AN7" i="2"/>
  <c r="AN17" i="2"/>
  <c r="AN24" i="2"/>
  <c r="AN32" i="2"/>
  <c r="AN27" i="2"/>
  <c r="AN50" i="2"/>
  <c r="AN62" i="2"/>
  <c r="AN39" i="2"/>
  <c r="AN63" i="2"/>
  <c r="AN84" i="2"/>
  <c r="AN70" i="2"/>
  <c r="AN104" i="2"/>
  <c r="AN113" i="2"/>
  <c r="AN123" i="2"/>
  <c r="AN125" i="2"/>
  <c r="AN116" i="2"/>
  <c r="AN144" i="2"/>
  <c r="AN153" i="2"/>
  <c r="AN162" i="2"/>
  <c r="AN171" i="2"/>
  <c r="AN183" i="2"/>
  <c r="AN193" i="2"/>
  <c r="AN200" i="2"/>
  <c r="AN210" i="2"/>
  <c r="AN222" i="2"/>
  <c r="AN234" i="2"/>
  <c r="AN165" i="2"/>
  <c r="AN255" i="2"/>
  <c r="AN206" i="2"/>
  <c r="AN236" i="2"/>
  <c r="AN285" i="2"/>
  <c r="AN181" i="2"/>
  <c r="AN308" i="2"/>
  <c r="AN316" i="2"/>
  <c r="AN252" i="2"/>
  <c r="AN342" i="2"/>
  <c r="AN180" i="2"/>
  <c r="AN356" i="2"/>
  <c r="AN368" i="2"/>
  <c r="AN375" i="2"/>
  <c r="AN381" i="2"/>
  <c r="AN372" i="2"/>
  <c r="AN398" i="2"/>
  <c r="AN410" i="2"/>
  <c r="AN419" i="2"/>
  <c r="AN433" i="2"/>
  <c r="AN442" i="2"/>
  <c r="AN458" i="2"/>
  <c r="AN237" i="2"/>
  <c r="AN490" i="2"/>
  <c r="AN498" i="2"/>
  <c r="AN514" i="2"/>
  <c r="AN525" i="2"/>
  <c r="AN537" i="2"/>
  <c r="AN549" i="2"/>
  <c r="AN444" i="2"/>
  <c r="AN579" i="2"/>
  <c r="AN596" i="2"/>
  <c r="AN608" i="2"/>
  <c r="AN616" i="2"/>
  <c r="AN622" i="2"/>
  <c r="AN629" i="2"/>
  <c r="AN460" i="2"/>
  <c r="AN575" i="2"/>
  <c r="AN476" i="2"/>
  <c r="AN405" i="2"/>
  <c r="AN652" i="2"/>
  <c r="AN263" i="2"/>
  <c r="AN339" i="2"/>
  <c r="AN421" i="2"/>
  <c r="AN450" i="2"/>
  <c r="AN478" i="2"/>
  <c r="AN495" i="2"/>
  <c r="AN517" i="2"/>
  <c r="AN558" i="2"/>
  <c r="AN572" i="2"/>
  <c r="AN10" i="2"/>
  <c r="AN18" i="2"/>
  <c r="AN26" i="2"/>
  <c r="AN28" i="2"/>
  <c r="AN43" i="2"/>
  <c r="AN55" i="2"/>
  <c r="AN64" i="2"/>
  <c r="AN67" i="2"/>
  <c r="AN74" i="2"/>
  <c r="AN87" i="2"/>
  <c r="AN95" i="2"/>
  <c r="AN96" i="2"/>
  <c r="AN102" i="2"/>
  <c r="AN127" i="2"/>
  <c r="AN69" i="2"/>
  <c r="AN119" i="2"/>
  <c r="AN147" i="2"/>
  <c r="AN143" i="2"/>
  <c r="AN163" i="2"/>
  <c r="AN174" i="2"/>
  <c r="AN187" i="2"/>
  <c r="AN195" i="2"/>
  <c r="AN201" i="2"/>
  <c r="AN133" i="2"/>
  <c r="AN224" i="2"/>
  <c r="AN239" i="2"/>
  <c r="AN246" i="2"/>
  <c r="AN257" i="2"/>
  <c r="AN270" i="2"/>
  <c r="AN278" i="2"/>
  <c r="AN291" i="2"/>
  <c r="AN301" i="2"/>
  <c r="AN310" i="2"/>
  <c r="AN320" i="2"/>
  <c r="AN155" i="2"/>
  <c r="AN261" i="2"/>
  <c r="AN350" i="2"/>
  <c r="AN358" i="2"/>
  <c r="AN307" i="2"/>
  <c r="AN377" i="2"/>
  <c r="AN233" i="2"/>
  <c r="AN390" i="2"/>
  <c r="AN400" i="2"/>
  <c r="AN229" i="2"/>
  <c r="AN423" i="2"/>
  <c r="AN271" i="2"/>
  <c r="AN420" i="2"/>
  <c r="AN324" i="2"/>
  <c r="AN473" i="2"/>
  <c r="AN492" i="2"/>
  <c r="AN318" i="2"/>
  <c r="AN516" i="2"/>
  <c r="AN527" i="2"/>
  <c r="AN538" i="2"/>
  <c r="AN281" i="2"/>
  <c r="AN510" i="2"/>
  <c r="AN581" i="2"/>
  <c r="AN599" i="2"/>
  <c r="AN500" i="2"/>
  <c r="AN617" i="2"/>
  <c r="AN624" i="2"/>
  <c r="AN631" i="2"/>
  <c r="AN544" i="2"/>
  <c r="AN602" i="2"/>
  <c r="AN556" i="2"/>
  <c r="AN646" i="2"/>
  <c r="AN654" i="2"/>
  <c r="AN295" i="2"/>
  <c r="AN172" i="2"/>
  <c r="AN432" i="2"/>
  <c r="AN452" i="2"/>
  <c r="AN480" i="2"/>
  <c r="AN506" i="2"/>
  <c r="AN524" i="2"/>
  <c r="AN562" i="2"/>
  <c r="AN591" i="2"/>
  <c r="AN660" i="2"/>
  <c r="AN219" i="2"/>
  <c r="AN424" i="2"/>
  <c r="AN564" i="2"/>
  <c r="AN606" i="2"/>
  <c r="AN9" i="2"/>
  <c r="AN8" i="2"/>
  <c r="AN29" i="2"/>
  <c r="AN38" i="2"/>
  <c r="AN36" i="2"/>
  <c r="AN58" i="2"/>
  <c r="AN54" i="2"/>
  <c r="AN71" i="2"/>
  <c r="AN79" i="2"/>
  <c r="AN89" i="2"/>
  <c r="AN77" i="2"/>
  <c r="AN110" i="2"/>
  <c r="AN120" i="2"/>
  <c r="AN129" i="2"/>
  <c r="AN75" i="2"/>
  <c r="AN141" i="2"/>
  <c r="AN149" i="2"/>
  <c r="AN156" i="2"/>
  <c r="AN117" i="2"/>
  <c r="AN175" i="2"/>
  <c r="AN189" i="2"/>
  <c r="AN197" i="2"/>
  <c r="AN203" i="2"/>
  <c r="AN215" i="2"/>
  <c r="AN227" i="2"/>
  <c r="AN240" i="2"/>
  <c r="AN249" i="2"/>
  <c r="AN265" i="2"/>
  <c r="AN275" i="2"/>
  <c r="AN205" i="2"/>
  <c r="AN293" i="2"/>
  <c r="AN303" i="2"/>
  <c r="AN312" i="2"/>
  <c r="AN322" i="2"/>
  <c r="AN334" i="2"/>
  <c r="AN345" i="2"/>
  <c r="AN352" i="2"/>
  <c r="AN378" i="2"/>
  <c r="AN415" i="2"/>
  <c r="AN463" i="2"/>
  <c r="AN519" i="2"/>
  <c r="AN565" i="2"/>
  <c r="AN618" i="2"/>
  <c r="AN404" i="2"/>
  <c r="AN332" i="2"/>
  <c r="AN483" i="2"/>
  <c r="AN597" i="2"/>
  <c r="AN286" i="2"/>
  <c r="AN586" i="2"/>
  <c r="AN383" i="2"/>
  <c r="AN427" i="2"/>
  <c r="AN482" i="2"/>
  <c r="AN529" i="2"/>
  <c r="AN590" i="2"/>
  <c r="AN626" i="2"/>
  <c r="AN557" i="2"/>
  <c r="AN374" i="2"/>
  <c r="AN509" i="2"/>
  <c r="AN658" i="2"/>
  <c r="AN323" i="2"/>
  <c r="AN592" i="2"/>
  <c r="AN363" i="2"/>
  <c r="AN394" i="2"/>
  <c r="AN280" i="2"/>
  <c r="AN494" i="2"/>
  <c r="AN543" i="2"/>
  <c r="AN603" i="2"/>
  <c r="AN633" i="2"/>
  <c r="AN648" i="2"/>
  <c r="AN435" i="2"/>
  <c r="AN534" i="2"/>
  <c r="AN662" i="2"/>
  <c r="AN461" i="2"/>
  <c r="AN3" i="2"/>
  <c r="AN370" i="2"/>
  <c r="AN402" i="2"/>
  <c r="AN447" i="2"/>
  <c r="AN503" i="2"/>
  <c r="AN551" i="2"/>
  <c r="AN613" i="2"/>
  <c r="AN636" i="2"/>
  <c r="AN656" i="2"/>
  <c r="AN457" i="2"/>
  <c r="AN568" i="2"/>
  <c r="AN207" i="2"/>
  <c r="AN539" i="2"/>
  <c r="AM8" i="6851"/>
  <c r="AM26" i="6851"/>
  <c r="AM48" i="6851"/>
  <c r="AM70" i="6851"/>
  <c r="AM88" i="6851"/>
  <c r="AM91" i="6851"/>
  <c r="AM5" i="6851"/>
  <c r="AM23" i="6851"/>
  <c r="AM39" i="6851"/>
  <c r="AM63" i="6851"/>
  <c r="AM84" i="6851"/>
  <c r="AM104" i="6851"/>
  <c r="AM6" i="6851"/>
  <c r="AM43" i="6851"/>
  <c r="AM85" i="6851"/>
  <c r="AM4" i="6850"/>
  <c r="AM24" i="6850"/>
  <c r="AM41" i="6850"/>
  <c r="AM61" i="6850"/>
  <c r="AM86" i="6850"/>
  <c r="AM103" i="6850"/>
  <c r="AM25" i="6851"/>
  <c r="AM69" i="6851"/>
  <c r="AM90" i="6851"/>
  <c r="AM13" i="6850"/>
  <c r="AM32" i="6850"/>
  <c r="AM51" i="6850"/>
  <c r="AM76" i="6850"/>
  <c r="AM96" i="6850"/>
  <c r="AM28" i="6851"/>
  <c r="AM72" i="6851"/>
  <c r="AM6" i="6850"/>
  <c r="AM44" i="6850"/>
  <c r="AM88" i="6850"/>
  <c r="AM21" i="6851"/>
  <c r="AM15" i="6850"/>
  <c r="AM71" i="6850"/>
  <c r="AM29" i="6851"/>
  <c r="AM52" i="6851"/>
  <c r="AM27" i="6850"/>
  <c r="AM68" i="6850"/>
  <c r="AM65" i="6850"/>
  <c r="AM23" i="6850"/>
  <c r="AM73" i="6850"/>
  <c r="AM17" i="6851"/>
  <c r="AM34" i="6851"/>
  <c r="AM57" i="6851"/>
  <c r="AM76" i="6851"/>
  <c r="AM66" i="6851"/>
  <c r="AM13" i="6851"/>
  <c r="AM31" i="6851"/>
  <c r="AM54" i="6851"/>
  <c r="AM30" i="6851"/>
  <c r="AM98" i="6851"/>
  <c r="AM24" i="6851"/>
  <c r="AM68" i="6851"/>
  <c r="AM105" i="6851"/>
  <c r="AM12" i="6850"/>
  <c r="AM31" i="6850"/>
  <c r="AM50" i="6850"/>
  <c r="AM42" i="6850"/>
  <c r="AM94" i="6850"/>
  <c r="AM7" i="6851"/>
  <c r="AM45" i="6851"/>
  <c r="AM87" i="6851"/>
  <c r="AM5" i="6850"/>
  <c r="AM25" i="6850"/>
  <c r="AM43" i="6850"/>
  <c r="AM63" i="6850"/>
  <c r="AM104" i="6850"/>
  <c r="AM9" i="6851"/>
  <c r="AM50" i="6851"/>
  <c r="AM81" i="6851"/>
  <c r="AM67" i="6850"/>
  <c r="AM105" i="6850"/>
  <c r="AM38" i="6850"/>
  <c r="AM45" i="6850"/>
  <c r="AM59" i="6850"/>
  <c r="AM40" i="6850"/>
  <c r="AM38" i="6851"/>
  <c r="AM83" i="6851"/>
  <c r="AM35" i="6851"/>
  <c r="AM100" i="6851"/>
  <c r="AM32" i="6851"/>
  <c r="AM34" i="6850"/>
  <c r="AM80" i="6850"/>
  <c r="AM56" i="6851"/>
  <c r="AM10" i="6850"/>
  <c r="AM47" i="6850"/>
  <c r="AM91" i="6850"/>
  <c r="AM16" i="6851"/>
  <c r="AM101" i="6851"/>
  <c r="AM33" i="6850"/>
  <c r="AM48" i="6850"/>
  <c r="AM11" i="6851"/>
  <c r="AM53" i="6850"/>
  <c r="AM92" i="6850"/>
  <c r="AM84" i="6850"/>
  <c r="AM12" i="6851"/>
  <c r="AM20" i="6851"/>
  <c r="AM53" i="6851"/>
  <c r="AM74" i="6851"/>
  <c r="AM96" i="6851"/>
  <c r="AM10" i="6851"/>
  <c r="AM27" i="6851"/>
  <c r="AM49" i="6851"/>
  <c r="AM71" i="6851"/>
  <c r="AM89" i="6851"/>
  <c r="AM97" i="6851"/>
  <c r="AM14" i="6851"/>
  <c r="AM55" i="6851"/>
  <c r="AM40" i="6851"/>
  <c r="AM8" i="6850"/>
  <c r="AM28" i="6850"/>
  <c r="AM46" i="6850"/>
  <c r="AM37" i="6850"/>
  <c r="AM90" i="6850"/>
  <c r="AM66" i="6850"/>
  <c r="AM33" i="6851"/>
  <c r="AM36" i="6851"/>
  <c r="AM18" i="6850"/>
  <c r="AM35" i="6850"/>
  <c r="AM58" i="6850"/>
  <c r="AM81" i="6850"/>
  <c r="AM100" i="6850"/>
  <c r="AM19" i="6851"/>
  <c r="AM80" i="6851"/>
  <c r="AM37" i="6851"/>
  <c r="AM14" i="6850"/>
  <c r="AM52" i="6850"/>
  <c r="AM21" i="6850"/>
  <c r="AM61" i="6851"/>
  <c r="AM30" i="6850"/>
  <c r="AM83" i="6850"/>
  <c r="AM73" i="6851"/>
  <c r="AM93" i="6851"/>
  <c r="AM19" i="6850"/>
  <c r="AM79" i="6850"/>
  <c r="AM11" i="6850"/>
  <c r="AM60" i="6850"/>
  <c r="AM87" i="6850"/>
  <c r="AM92" i="6851"/>
  <c r="AM26" i="6850"/>
  <c r="AM102" i="6851"/>
  <c r="AM101" i="6850"/>
  <c r="AM7" i="6850"/>
  <c r="AM89" i="6850"/>
  <c r="AM49" i="6850"/>
  <c r="AM102" i="6850"/>
  <c r="AM4" i="6851"/>
  <c r="AM22" i="6851"/>
  <c r="AM62" i="6851"/>
  <c r="AM103" i="6851"/>
  <c r="AM18" i="6851"/>
  <c r="AM58" i="6851"/>
  <c r="AM77" i="6851"/>
  <c r="AM75" i="6851"/>
  <c r="AM17" i="6850"/>
  <c r="AM54" i="6850"/>
  <c r="AM62" i="6850"/>
  <c r="AM15" i="6851"/>
  <c r="AM41" i="6851"/>
  <c r="AM29" i="6850"/>
  <c r="AM70" i="6850"/>
  <c r="AM69" i="6850"/>
  <c r="AM59" i="6851"/>
  <c r="AM78" i="6850"/>
  <c r="AM9" i="6850"/>
  <c r="AM16" i="6850"/>
  <c r="AM22" i="6850"/>
  <c r="AM93" i="6850"/>
  <c r="AM20" i="6850"/>
  <c r="S221" i="2"/>
  <c r="S576" i="2"/>
  <c r="S245" i="2"/>
  <c r="S351" i="2"/>
  <c r="S127" i="2"/>
  <c r="S144" i="2"/>
  <c r="S255" i="2"/>
  <c r="S350" i="2"/>
  <c r="S280" i="2"/>
  <c r="S543" i="2"/>
  <c r="S633" i="2"/>
  <c r="S143" i="2"/>
  <c r="S324" i="2"/>
  <c r="S573" i="2"/>
  <c r="S583" i="2"/>
  <c r="S375" i="2"/>
  <c r="S488" i="2"/>
  <c r="S613" i="2"/>
  <c r="S646" i="2"/>
  <c r="S99" i="2"/>
  <c r="S240" i="2"/>
  <c r="S329" i="2"/>
  <c r="S146" i="2"/>
  <c r="S503" i="2"/>
  <c r="S621" i="2"/>
  <c r="S652" i="2"/>
  <c r="S635" i="2"/>
  <c r="S436" i="2"/>
  <c r="S142" i="2"/>
  <c r="S39" i="2"/>
  <c r="S35" i="2"/>
  <c r="S183" i="2"/>
  <c r="S274" i="2"/>
  <c r="S112" i="2"/>
  <c r="S213" i="2"/>
  <c r="S316" i="2"/>
  <c r="S136" i="2"/>
  <c r="S241" i="2"/>
  <c r="S341" i="2"/>
  <c r="S408" i="2"/>
  <c r="S106" i="2"/>
  <c r="S252" i="2"/>
  <c r="S427" i="2"/>
  <c r="S546" i="2"/>
  <c r="S468" i="2"/>
  <c r="S162" i="2"/>
  <c r="S347" i="2"/>
  <c r="S446" i="2"/>
  <c r="S561" i="2"/>
  <c r="S638" i="2"/>
  <c r="S407" i="2"/>
  <c r="S473" i="2"/>
  <c r="S210" i="2"/>
  <c r="S257" i="2"/>
  <c r="S170" i="2"/>
  <c r="S366" i="2"/>
  <c r="S201" i="2"/>
  <c r="S237" i="2"/>
  <c r="S4" i="2"/>
  <c r="S540" i="2"/>
  <c r="S322" i="2"/>
  <c r="S26" i="2"/>
  <c r="S110" i="2"/>
  <c r="S58" i="2"/>
  <c r="S70" i="2"/>
  <c r="S231" i="2"/>
  <c r="S34" i="2"/>
  <c r="S117" i="2"/>
  <c r="S278" i="2"/>
  <c r="S79" i="2"/>
  <c r="S194" i="2"/>
  <c r="S301" i="2"/>
  <c r="S214" i="2"/>
  <c r="S7" i="2"/>
  <c r="S246" i="2"/>
  <c r="S381" i="2"/>
  <c r="S497" i="2"/>
  <c r="S500" i="2"/>
  <c r="S53" i="2"/>
  <c r="S285" i="2"/>
  <c r="S395" i="2"/>
  <c r="S516" i="2"/>
  <c r="S619" i="2"/>
  <c r="S579" i="2"/>
  <c r="S356" i="2"/>
  <c r="S188" i="2"/>
  <c r="S528" i="2"/>
  <c r="S304" i="2"/>
  <c r="S56" i="2"/>
  <c r="S22" i="2"/>
  <c r="S100" i="2"/>
  <c r="S173" i="2"/>
  <c r="S262" i="2"/>
  <c r="S90" i="2"/>
  <c r="S228" i="2"/>
  <c r="S147" i="2"/>
  <c r="S348" i="2"/>
  <c r="S151" i="2"/>
  <c r="S441" i="2"/>
  <c r="S574" i="2"/>
  <c r="S460" i="2"/>
  <c r="S250" i="2"/>
  <c r="S320" i="2"/>
  <c r="S47" i="2"/>
  <c r="S639" i="2"/>
  <c r="S575" i="2"/>
  <c r="S463" i="2"/>
  <c r="S617" i="2"/>
  <c r="S184" i="2"/>
  <c r="S648" i="2"/>
  <c r="S531" i="2"/>
  <c r="S343" i="2"/>
  <c r="S599" i="2"/>
  <c r="S420" i="2"/>
  <c r="S54" i="2"/>
  <c r="S218" i="2"/>
  <c r="S14" i="2"/>
  <c r="S28" i="2"/>
  <c r="S499" i="2"/>
  <c r="S510" i="2"/>
  <c r="S29" i="2"/>
  <c r="S530" i="2"/>
  <c r="S418" i="2"/>
  <c r="S204" i="2"/>
  <c r="S449" i="2"/>
  <c r="S191" i="2"/>
  <c r="S311" i="2"/>
  <c r="S59" i="2"/>
  <c r="S48" i="2"/>
  <c r="S338" i="2"/>
  <c r="S148" i="2"/>
  <c r="S189" i="2"/>
  <c r="S307" i="2"/>
  <c r="S60" i="2"/>
  <c r="S440" i="2"/>
  <c r="S593" i="2"/>
  <c r="S419" i="2"/>
  <c r="S71" i="2"/>
  <c r="S192" i="2"/>
  <c r="S121" i="2"/>
  <c r="S249" i="2"/>
  <c r="S229" i="2"/>
  <c r="S335" i="2"/>
  <c r="S281" i="2"/>
  <c r="S174" i="2"/>
  <c r="S458" i="2"/>
  <c r="S640" i="2"/>
  <c r="S462" i="2"/>
  <c r="S625" i="2"/>
  <c r="S84" i="2"/>
  <c r="S44" i="2"/>
  <c r="S215" i="2"/>
  <c r="S171" i="2"/>
  <c r="S256" i="2"/>
  <c r="S261" i="2"/>
  <c r="S155" i="2"/>
  <c r="S631" i="2"/>
  <c r="S32" i="2"/>
  <c r="S623" i="2"/>
  <c r="S36" i="2"/>
  <c r="S637" i="2"/>
  <c r="S150" i="2"/>
  <c r="S199" i="2"/>
  <c r="S66" i="2"/>
  <c r="S616" i="2"/>
  <c r="S423" i="2"/>
  <c r="S430" i="2"/>
  <c r="S331" i="2"/>
  <c r="S580" i="2"/>
  <c r="S270" i="2"/>
  <c r="S550" i="2"/>
  <c r="S602" i="2"/>
  <c r="S152" i="2"/>
  <c r="S74" i="2"/>
  <c r="S46" i="2"/>
  <c r="S160" i="2"/>
  <c r="S283" i="2"/>
  <c r="S364" i="2"/>
  <c r="S132" i="2"/>
  <c r="S565" i="2"/>
  <c r="S404" i="2"/>
  <c r="S273" i="2"/>
  <c r="S491" i="2"/>
  <c r="S560" i="2"/>
  <c r="S647" i="2"/>
  <c r="S394" i="2"/>
  <c r="S515" i="2"/>
  <c r="S626" i="2"/>
  <c r="S656" i="2"/>
  <c r="S131" i="2"/>
  <c r="S269" i="2"/>
  <c r="S345" i="2"/>
  <c r="S414" i="2"/>
  <c r="S536" i="2"/>
  <c r="S508" i="2"/>
  <c r="S303" i="2"/>
  <c r="S612" i="2"/>
  <c r="S209" i="2"/>
  <c r="S82" i="2"/>
  <c r="S57" i="2"/>
  <c r="S125" i="2"/>
  <c r="S202" i="2"/>
  <c r="S291" i="2"/>
  <c r="S108" i="2"/>
  <c r="S165" i="2"/>
  <c r="S38" i="2"/>
  <c r="S157" i="2"/>
  <c r="S275" i="2"/>
  <c r="S355" i="2"/>
  <c r="S429" i="2"/>
  <c r="S138" i="2"/>
  <c r="S353" i="2"/>
  <c r="S362" i="2"/>
  <c r="S566" i="2"/>
  <c r="S584" i="2"/>
  <c r="S102" i="2"/>
  <c r="S370" i="2"/>
  <c r="S477" i="2"/>
  <c r="S598" i="2"/>
  <c r="S645" i="2"/>
  <c r="S629" i="2"/>
  <c r="S415" i="2"/>
  <c r="S98" i="2"/>
  <c r="S308" i="2"/>
  <c r="S227" i="2"/>
  <c r="S396" i="2"/>
  <c r="S310" i="2"/>
  <c r="S535" i="2"/>
  <c r="S405" i="2"/>
  <c r="S487" i="2"/>
  <c r="S223" i="2"/>
  <c r="S55" i="2"/>
  <c r="S21" i="2"/>
  <c r="S92" i="2"/>
  <c r="S168" i="2"/>
  <c r="S254" i="2"/>
  <c r="S80" i="2"/>
  <c r="S195" i="2"/>
  <c r="S302" i="2"/>
  <c r="S120" i="2"/>
  <c r="S217" i="2"/>
  <c r="S321" i="2"/>
  <c r="S390" i="2"/>
  <c r="S61" i="2"/>
  <c r="S300" i="2"/>
  <c r="S402" i="2"/>
  <c r="S527" i="2"/>
  <c r="S624" i="2"/>
  <c r="S129" i="2"/>
  <c r="S327" i="2"/>
  <c r="S319" i="2"/>
  <c r="S545" i="2"/>
  <c r="S634" i="2"/>
  <c r="S187" i="2"/>
  <c r="AR187" i="2" s="1"/>
  <c r="S521" i="2"/>
  <c r="S296" i="2"/>
  <c r="S642" i="2"/>
  <c r="S467" i="2"/>
  <c r="S197" i="2"/>
  <c r="S51" i="2"/>
  <c r="S31" i="2"/>
  <c r="S115" i="2"/>
  <c r="S196" i="2"/>
  <c r="S279" i="2"/>
  <c r="S128" i="2"/>
  <c r="S105" i="2"/>
  <c r="S140" i="2"/>
  <c r="S380" i="2"/>
  <c r="S266" i="2"/>
  <c r="S502" i="2"/>
  <c r="S76" i="2"/>
  <c r="S643" i="2"/>
  <c r="S185" i="2"/>
  <c r="S400" i="2"/>
  <c r="S178" i="2"/>
  <c r="S156" i="2"/>
  <c r="S641" i="2"/>
  <c r="S357" i="2"/>
  <c r="S389" i="2"/>
  <c r="S379" i="2"/>
  <c r="S657" i="2"/>
  <c r="S318" i="2"/>
  <c r="S265" i="2"/>
  <c r="S482" i="2"/>
  <c r="S369" i="2"/>
  <c r="S206" i="2"/>
  <c r="S141" i="2"/>
  <c r="S349" i="2"/>
  <c r="S372" i="2"/>
  <c r="S496" i="2"/>
  <c r="S180" i="2"/>
  <c r="S69" i="2"/>
  <c r="S410" i="2"/>
  <c r="S118" i="2"/>
  <c r="S268" i="2"/>
  <c r="S443" i="2"/>
  <c r="S294" i="2"/>
  <c r="S101" i="2"/>
  <c r="S242" i="2"/>
  <c r="S205" i="2"/>
  <c r="S135" i="2"/>
  <c r="S433" i="2"/>
  <c r="S447" i="2"/>
  <c r="S239" i="2"/>
  <c r="S40" i="2"/>
  <c r="S86" i="2"/>
  <c r="S198" i="2"/>
  <c r="S305" i="2"/>
  <c r="S233" i="2"/>
  <c r="S388" i="2"/>
  <c r="S603" i="2"/>
  <c r="S651" i="2"/>
  <c r="S398" i="2"/>
  <c r="S520" i="2"/>
  <c r="S553" i="2"/>
  <c r="S134" i="2"/>
  <c r="S422" i="2"/>
  <c r="S551" i="2"/>
  <c r="S636" i="2"/>
  <c r="S33" i="2"/>
  <c r="S182" i="2"/>
  <c r="S109" i="2"/>
  <c r="S354" i="2"/>
  <c r="S442" i="2"/>
  <c r="S472" i="2"/>
  <c r="S577" i="2"/>
  <c r="S13" i="2"/>
  <c r="S282" i="2"/>
  <c r="S30" i="2"/>
  <c r="S81" i="2"/>
  <c r="S72" i="2"/>
  <c r="S145" i="2"/>
  <c r="S225" i="2"/>
  <c r="S41" i="2"/>
  <c r="S159" i="2"/>
  <c r="S276" i="2"/>
  <c r="S49" i="2"/>
  <c r="S186" i="2"/>
  <c r="S298" i="2"/>
  <c r="S373" i="2"/>
  <c r="S454" i="2"/>
  <c r="S234" i="2"/>
  <c r="S377" i="2"/>
  <c r="S490" i="2"/>
  <c r="S607" i="2"/>
  <c r="S235" i="2"/>
  <c r="S365" i="2"/>
  <c r="S504" i="2"/>
  <c r="S596" i="2"/>
  <c r="S42" i="2"/>
  <c r="S153" i="2"/>
  <c r="S368" i="2"/>
  <c r="S632" i="2"/>
  <c r="S122" i="2"/>
  <c r="S43" i="2"/>
  <c r="S114" i="2"/>
  <c r="S236" i="2"/>
  <c r="S222" i="2"/>
  <c r="S126" i="2"/>
  <c r="S344" i="2"/>
  <c r="S119" i="2"/>
  <c r="S272" i="2"/>
  <c r="S544" i="2"/>
  <c r="S352" i="2"/>
  <c r="S426" i="2"/>
  <c r="S476" i="2"/>
  <c r="S85" i="2"/>
  <c r="S403" i="2"/>
  <c r="S91" i="2"/>
  <c r="S116" i="2"/>
  <c r="S8" i="2"/>
  <c r="S18" i="2"/>
  <c r="S417" i="2"/>
  <c r="S532" i="2"/>
  <c r="S360" i="2"/>
  <c r="S238" i="2"/>
  <c r="S346" i="2"/>
  <c r="S181" i="2"/>
  <c r="S387" i="2"/>
  <c r="S439" i="2"/>
  <c r="S371" i="2"/>
  <c r="S154" i="2"/>
  <c r="S563" i="2"/>
  <c r="S290" i="2"/>
  <c r="S139" i="2"/>
  <c r="S309" i="2"/>
  <c r="S104" i="2"/>
  <c r="S277" i="2"/>
  <c r="S654" i="2"/>
  <c r="S505" i="2"/>
  <c r="S325" i="2"/>
  <c r="S211" i="2"/>
  <c r="S342" i="2"/>
  <c r="S67" i="2"/>
  <c r="S471" i="2"/>
  <c r="S498" i="2"/>
  <c r="S19" i="2"/>
  <c r="S247" i="2"/>
  <c r="S111" i="2"/>
  <c r="S64" i="2"/>
  <c r="S620" i="2"/>
  <c r="S416" i="2"/>
  <c r="S537" i="2"/>
  <c r="S328" i="2"/>
  <c r="S601" i="2"/>
  <c r="S62" i="2"/>
  <c r="S93" i="2"/>
  <c r="S164" i="2"/>
  <c r="S193" i="2"/>
  <c r="S556" i="2"/>
  <c r="S604" i="2"/>
  <c r="S399" i="2"/>
  <c r="S20" i="2"/>
  <c r="S176" i="2"/>
  <c r="S306" i="2"/>
  <c r="S549" i="2"/>
  <c r="S96" i="2"/>
  <c r="S203" i="2"/>
  <c r="S23" i="2"/>
  <c r="S97" i="2"/>
  <c r="S267" i="2"/>
  <c r="S94" i="2"/>
  <c r="S382" i="2"/>
  <c r="S83" i="2"/>
  <c r="S284" i="2"/>
  <c r="S224" i="2"/>
  <c r="S618" i="2"/>
  <c r="S628" i="2"/>
  <c r="S557" i="2"/>
  <c r="S378" i="2"/>
  <c r="S650" i="2"/>
  <c r="S45" i="2"/>
  <c r="S163" i="2"/>
  <c r="S299" i="2"/>
  <c r="S386" i="2"/>
  <c r="S518" i="2"/>
  <c r="S317" i="2"/>
  <c r="S401" i="2"/>
  <c r="S124" i="2"/>
  <c r="S547" i="2"/>
  <c r="S87" i="2"/>
  <c r="S9" i="2"/>
  <c r="S37" i="2"/>
  <c r="S271" i="2"/>
  <c r="S581" i="2"/>
  <c r="S489" i="2"/>
  <c r="S622" i="2"/>
  <c r="S363" i="2"/>
  <c r="S77" i="2"/>
  <c r="S89" i="2"/>
  <c r="S615" i="2"/>
  <c r="S312" i="2"/>
  <c r="S63" i="2"/>
  <c r="S383" i="2"/>
  <c r="S25" i="2"/>
  <c r="S137" i="2"/>
  <c r="S627" i="2"/>
  <c r="S161" i="2"/>
  <c r="S158" i="2"/>
  <c r="S334" i="2"/>
  <c r="S409" i="2"/>
  <c r="S428" i="2"/>
  <c r="S455" i="2"/>
  <c r="S208" i="2"/>
  <c r="S594" i="2"/>
  <c r="S253" i="2"/>
  <c r="S88" i="2"/>
  <c r="S73" i="2"/>
  <c r="S133" i="2"/>
  <c r="S289" i="2"/>
  <c r="S456" i="2"/>
  <c r="S314" i="2"/>
  <c r="S95" i="2"/>
  <c r="S313" i="2"/>
  <c r="S75" i="2"/>
  <c r="S251" i="2"/>
  <c r="S103" i="2"/>
  <c r="S358" i="2"/>
  <c r="S230" i="2"/>
  <c r="S649" i="2"/>
  <c r="S68" i="2"/>
  <c r="S24" i="2"/>
  <c r="S469" i="2"/>
  <c r="S444" i="2"/>
  <c r="S608" i="2"/>
  <c r="S216" i="2"/>
  <c r="S50" i="2"/>
  <c r="S130" i="2"/>
  <c r="S293" i="2"/>
  <c r="S514" i="2"/>
  <c r="S107" i="2"/>
  <c r="S123" i="2"/>
  <c r="S529" i="2"/>
  <c r="S548" i="2"/>
  <c r="S590" i="2"/>
  <c r="S166" i="2"/>
  <c r="S644" i="2"/>
  <c r="S190" i="2"/>
  <c r="S315" i="2"/>
  <c r="S397" i="2"/>
  <c r="S113" i="2"/>
  <c r="S630" i="2"/>
  <c r="S149" i="2"/>
  <c r="S411" i="2"/>
  <c r="S17" i="2"/>
  <c r="S177" i="2"/>
  <c r="S359" i="2"/>
  <c r="S464" i="2"/>
  <c r="S376" i="2"/>
  <c r="S582" i="2"/>
  <c r="S78" i="2"/>
  <c r="S200" i="2"/>
  <c r="S384" i="2"/>
  <c r="S538" i="2"/>
  <c r="S523" i="2"/>
  <c r="S614" i="2"/>
  <c r="S175" i="2"/>
  <c r="S653" i="2"/>
  <c r="S52" i="2"/>
  <c r="S179" i="2"/>
  <c r="S655" i="2"/>
  <c r="AL25" i="2"/>
  <c r="AL125" i="2"/>
  <c r="AL234" i="2"/>
  <c r="AL342" i="2"/>
  <c r="AL439" i="2"/>
  <c r="AL387" i="2"/>
  <c r="AL521" i="2"/>
  <c r="AL549" i="2"/>
  <c r="AL579" i="2"/>
  <c r="AL608" i="2"/>
  <c r="AL622" i="2"/>
  <c r="AL460" i="2"/>
  <c r="AL476" i="2"/>
  <c r="AL652" i="2"/>
  <c r="AL61" i="2"/>
  <c r="AL138" i="2"/>
  <c r="AL199" i="2"/>
  <c r="AL377" i="2"/>
  <c r="AL411" i="2"/>
  <c r="AL464" i="2"/>
  <c r="AL135" i="2"/>
  <c r="AL537" i="2"/>
  <c r="AL444" i="2"/>
  <c r="AL596" i="2"/>
  <c r="AL616" i="2"/>
  <c r="AL629" i="2"/>
  <c r="AL575" i="2"/>
  <c r="AL405" i="2"/>
  <c r="AL304" i="2"/>
  <c r="AL370" i="2"/>
  <c r="AL404" i="2"/>
  <c r="AL618" i="2"/>
  <c r="AL565" i="2"/>
  <c r="AL515" i="2"/>
  <c r="AL319" i="2"/>
  <c r="AL268" i="2"/>
  <c r="AL55" i="2"/>
  <c r="AL23" i="2"/>
  <c r="AL43" i="2"/>
  <c r="AL53" i="2"/>
  <c r="AL67" i="2"/>
  <c r="AL71" i="2"/>
  <c r="AL114" i="2"/>
  <c r="AL76" i="2"/>
  <c r="AL151" i="2"/>
  <c r="AL160" i="2"/>
  <c r="AL192" i="2"/>
  <c r="AL177" i="2"/>
  <c r="AL231" i="2"/>
  <c r="AL255" i="2"/>
  <c r="AL103" i="2"/>
  <c r="AL7" i="2"/>
  <c r="AL30" i="2"/>
  <c r="AL60" i="2"/>
  <c r="AL74" i="2"/>
  <c r="AL81" i="2"/>
  <c r="AL69" i="2"/>
  <c r="AL154" i="2"/>
  <c r="AL175" i="2"/>
  <c r="AL203" i="2"/>
  <c r="AL238" i="2"/>
  <c r="AL206" i="2"/>
  <c r="AL109" i="2"/>
  <c r="AL316" i="2"/>
  <c r="AL343" i="2"/>
  <c r="AL357" i="2"/>
  <c r="AL214" i="2"/>
  <c r="AL390" i="2"/>
  <c r="AL5" i="2"/>
  <c r="AL28" i="2"/>
  <c r="AL56" i="2"/>
  <c r="AL80" i="2"/>
  <c r="AL98" i="2"/>
  <c r="AL75" i="2"/>
  <c r="AL156" i="2"/>
  <c r="AL182" i="2"/>
  <c r="AL208" i="2"/>
  <c r="AL240" i="2"/>
  <c r="AL274" i="2"/>
  <c r="AL298" i="2"/>
  <c r="AL321" i="2"/>
  <c r="AL344" i="2"/>
  <c r="AL359" i="2"/>
  <c r="AL379" i="2"/>
  <c r="AL394" i="2"/>
  <c r="AL415" i="2"/>
  <c r="AL13" i="2"/>
  <c r="AL44" i="2"/>
  <c r="AL112" i="2"/>
  <c r="AL162" i="2"/>
  <c r="AL213" i="2"/>
  <c r="AL236" i="2"/>
  <c r="AL327" i="2"/>
  <c r="AL250" i="2"/>
  <c r="AL397" i="2"/>
  <c r="AL430" i="2"/>
  <c r="AL458" i="2"/>
  <c r="AL489" i="2"/>
  <c r="AL516" i="2"/>
  <c r="AL545" i="2"/>
  <c r="AL426" i="2"/>
  <c r="AL604" i="2"/>
  <c r="AL619" i="2"/>
  <c r="AL634" i="2"/>
  <c r="AL640" i="2"/>
  <c r="AL649" i="2"/>
  <c r="AL375" i="2"/>
  <c r="AL48" i="2"/>
  <c r="AL91" i="2"/>
  <c r="AL142" i="2"/>
  <c r="AL195" i="2"/>
  <c r="AL253" i="2"/>
  <c r="AL309" i="2"/>
  <c r="AL350" i="2"/>
  <c r="AL383" i="2"/>
  <c r="AL418" i="2"/>
  <c r="AL420" i="2"/>
  <c r="AL471" i="2"/>
  <c r="AL503" i="2"/>
  <c r="AL536" i="2"/>
  <c r="AL472" i="2"/>
  <c r="AL594" i="2"/>
  <c r="AL553" i="2"/>
  <c r="AL628" i="2"/>
  <c r="AL577" i="2"/>
  <c r="AL407" i="2"/>
  <c r="AL266" i="2"/>
  <c r="AL26" i="2"/>
  <c r="AL82" i="2"/>
  <c r="AL136" i="2"/>
  <c r="AL85" i="2"/>
  <c r="AL184" i="2"/>
  <c r="AL299" i="2"/>
  <c r="AL345" i="2"/>
  <c r="AL290" i="2"/>
  <c r="AL414" i="2"/>
  <c r="AL441" i="2"/>
  <c r="AL132" i="2"/>
  <c r="AL654" i="2"/>
  <c r="AL544" i="2"/>
  <c r="AL500" i="2"/>
  <c r="AL281" i="2"/>
  <c r="AL497" i="2"/>
  <c r="AL233" i="2"/>
  <c r="AL193" i="2"/>
  <c r="AL3" i="2"/>
  <c r="AL584" i="2"/>
  <c r="AL620" i="2"/>
  <c r="AL566" i="2"/>
  <c r="AL518" i="2"/>
  <c r="AL272" i="2"/>
  <c r="AL278" i="2"/>
  <c r="AL39" i="2"/>
  <c r="AL648" i="2"/>
  <c r="AL633" i="2"/>
  <c r="AL603" i="2"/>
  <c r="AL543" i="2"/>
  <c r="AL482" i="2"/>
  <c r="AL356" i="2"/>
  <c r="AL152" i="2"/>
  <c r="AL11" i="2"/>
  <c r="AL32" i="2"/>
  <c r="AL50" i="2"/>
  <c r="AL62" i="2"/>
  <c r="AL84" i="2"/>
  <c r="AL104" i="2"/>
  <c r="AL128" i="2"/>
  <c r="AL93" i="2"/>
  <c r="AL159" i="2"/>
  <c r="AL178" i="2"/>
  <c r="AL139" i="2"/>
  <c r="AL218" i="2"/>
  <c r="AL165" i="2"/>
  <c r="AL269" i="2"/>
  <c r="AL285" i="2"/>
  <c r="AL18" i="2"/>
  <c r="AL36" i="2"/>
  <c r="AL66" i="2"/>
  <c r="AL90" i="2"/>
  <c r="AL120" i="2"/>
  <c r="AL141" i="2"/>
  <c r="AL117" i="2"/>
  <c r="AL194" i="2"/>
  <c r="AL217" i="2"/>
  <c r="AL251" i="2"/>
  <c r="AL279" i="2"/>
  <c r="AL308" i="2"/>
  <c r="AL329" i="2"/>
  <c r="AL349" i="2"/>
  <c r="AL273" i="2"/>
  <c r="AL382" i="2"/>
  <c r="AL400" i="2"/>
  <c r="AL21" i="2"/>
  <c r="AL37" i="2"/>
  <c r="AL72" i="2"/>
  <c r="AL92" i="2"/>
  <c r="AL122" i="2"/>
  <c r="AL144" i="2"/>
  <c r="AL168" i="2"/>
  <c r="AL197" i="2"/>
  <c r="AL223" i="2"/>
  <c r="AL254" i="2"/>
  <c r="AL153" i="2"/>
  <c r="AL310" i="2"/>
  <c r="AL331" i="2"/>
  <c r="AL351" i="2"/>
  <c r="AL369" i="2"/>
  <c r="AL384" i="2"/>
  <c r="AL402" i="2"/>
  <c r="AL427" i="2"/>
  <c r="AL41" i="2"/>
  <c r="AL86" i="2"/>
  <c r="AL116" i="2"/>
  <c r="AL190" i="2"/>
  <c r="AL245" i="2"/>
  <c r="AL300" i="2"/>
  <c r="AL347" i="2"/>
  <c r="AL381" i="2"/>
  <c r="AL416" i="2"/>
  <c r="AL442" i="2"/>
  <c r="AL469" i="2"/>
  <c r="AL318" i="2"/>
  <c r="AL530" i="2"/>
  <c r="AL531" i="2"/>
  <c r="AL360" i="2"/>
  <c r="AL614" i="2"/>
  <c r="AL627" i="2"/>
  <c r="AL637" i="2"/>
  <c r="AL643" i="2"/>
  <c r="AL657" i="2"/>
  <c r="AL20" i="2"/>
  <c r="AL68" i="2"/>
  <c r="AL121" i="2"/>
  <c r="AL96" i="2"/>
  <c r="AL222" i="2"/>
  <c r="AL205" i="2"/>
  <c r="AL155" i="2"/>
  <c r="AL307" i="2"/>
  <c r="AL161" i="2"/>
  <c r="AL271" i="2"/>
  <c r="AL324" i="2"/>
  <c r="AL491" i="2"/>
  <c r="AL520" i="2"/>
  <c r="AL548" i="2"/>
  <c r="AL573" i="2"/>
  <c r="AL560" i="2"/>
  <c r="AL621" i="2"/>
  <c r="AL508" i="2"/>
  <c r="AL583" i="2"/>
  <c r="AL651" i="2"/>
  <c r="AL9" i="2"/>
  <c r="AL64" i="2"/>
  <c r="AL110" i="2"/>
  <c r="AL157" i="2"/>
  <c r="AL210" i="2"/>
  <c r="AL275" i="2"/>
  <c r="AL322" i="2"/>
  <c r="AL363" i="2"/>
  <c r="AL395" i="2"/>
  <c r="AL429" i="2"/>
  <c r="AL455" i="2"/>
  <c r="AL488" i="2"/>
  <c r="AL556" i="2"/>
  <c r="AL624" i="2"/>
  <c r="AL581" i="2"/>
  <c r="AL527" i="2"/>
  <c r="AL443" i="2"/>
  <c r="AL302" i="2"/>
  <c r="AL88" i="2"/>
  <c r="AL650" i="2"/>
  <c r="AL468" i="2"/>
  <c r="AL607" i="2"/>
  <c r="AL546" i="2"/>
  <c r="AL490" i="2"/>
  <c r="AL368" i="2"/>
  <c r="AL163" i="2"/>
  <c r="AL557" i="2"/>
  <c r="AL626" i="2"/>
  <c r="AL590" i="2"/>
  <c r="AL529" i="2"/>
  <c r="AL449" i="2"/>
  <c r="AL315" i="2"/>
  <c r="AL47" i="2"/>
  <c r="AL19" i="2"/>
  <c r="AL35" i="2"/>
  <c r="AL57" i="2"/>
  <c r="AL73" i="2"/>
  <c r="AL89" i="2"/>
  <c r="AL65" i="2"/>
  <c r="AL130" i="2"/>
  <c r="AL147" i="2"/>
  <c r="AL164" i="2"/>
  <c r="AL183" i="2"/>
  <c r="AL202" i="2"/>
  <c r="AL225" i="2"/>
  <c r="AL249" i="2"/>
  <c r="AL276" i="2"/>
  <c r="AL293" i="2"/>
  <c r="AL45" i="2"/>
  <c r="AL51" i="2"/>
  <c r="AL95" i="2"/>
  <c r="AL124" i="2"/>
  <c r="AL149" i="2"/>
  <c r="AL171" i="2"/>
  <c r="AL140" i="2"/>
  <c r="AL227" i="2"/>
  <c r="AL257" i="2"/>
  <c r="AL105" i="2"/>
  <c r="AL312" i="2"/>
  <c r="AL335" i="2"/>
  <c r="AL353" i="2"/>
  <c r="AL313" i="2"/>
  <c r="AL386" i="2"/>
  <c r="AL408" i="2"/>
  <c r="AL29" i="2"/>
  <c r="AL46" i="2"/>
  <c r="AL63" i="2"/>
  <c r="AL101" i="2"/>
  <c r="AL106" i="2"/>
  <c r="AL70" i="2"/>
  <c r="AL127" i="2"/>
  <c r="AL185" i="2"/>
  <c r="AL230" i="2"/>
  <c r="AL267" i="2"/>
  <c r="AL291" i="2"/>
  <c r="AL314" i="2"/>
  <c r="AL341" i="2"/>
  <c r="AL355" i="2"/>
  <c r="AL376" i="2"/>
  <c r="AL148" i="2"/>
  <c r="AL410" i="2"/>
  <c r="AL433" i="2"/>
  <c r="AL40" i="2"/>
  <c r="AL97" i="2"/>
  <c r="AL150" i="2"/>
  <c r="AL200" i="2"/>
  <c r="AL262" i="2"/>
  <c r="AL166" i="2"/>
  <c r="AL354" i="2"/>
  <c r="AL372" i="2"/>
  <c r="AL423" i="2"/>
  <c r="AL447" i="2"/>
  <c r="AL477" i="2"/>
  <c r="AL365" i="2"/>
  <c r="AL456" i="2"/>
  <c r="AL561" i="2"/>
  <c r="AL598" i="2"/>
  <c r="AL504" i="2"/>
  <c r="AL630" i="2"/>
  <c r="AL638" i="2"/>
  <c r="AL645" i="2"/>
  <c r="AL305" i="2"/>
  <c r="AL33" i="2"/>
  <c r="AL78" i="2"/>
  <c r="AL131" i="2"/>
  <c r="AL179" i="2"/>
  <c r="AL239" i="2"/>
  <c r="AL296" i="2"/>
  <c r="AL261" i="2"/>
  <c r="AL378" i="2"/>
  <c r="AL229" i="2"/>
  <c r="AL440" i="2"/>
  <c r="AL467" i="2"/>
  <c r="AL498" i="2"/>
  <c r="AL528" i="2"/>
  <c r="AL282" i="2"/>
  <c r="AL582" i="2"/>
  <c r="AL612" i="2"/>
  <c r="AL625" i="2"/>
  <c r="AL635" i="2"/>
  <c r="AL642" i="2"/>
  <c r="AL655" i="2"/>
  <c r="AL24" i="2"/>
  <c r="AL49" i="2"/>
  <c r="AL123" i="2"/>
  <c r="AL170" i="2"/>
  <c r="AL224" i="2"/>
  <c r="AL284" i="2"/>
  <c r="AL334" i="2"/>
  <c r="AL371" i="2"/>
  <c r="AL403" i="2"/>
  <c r="AL436" i="2"/>
  <c r="AL462" i="2"/>
  <c r="AL306" i="2"/>
  <c r="AL602" i="2"/>
  <c r="AL617" i="2"/>
  <c r="AL510" i="2"/>
  <c r="AL294" i="2"/>
  <c r="AL417" i="2"/>
  <c r="AL247" i="2"/>
  <c r="AL15" i="2"/>
  <c r="AL644" i="2"/>
  <c r="AL547" i="2"/>
  <c r="AL593" i="2"/>
  <c r="AL535" i="2"/>
  <c r="AL362" i="2"/>
  <c r="AL252" i="2"/>
  <c r="AL118" i="2"/>
  <c r="AL656" i="2"/>
  <c r="AL636" i="2"/>
  <c r="AL613" i="2"/>
  <c r="AL551" i="2"/>
  <c r="AL388" i="2"/>
  <c r="AL389" i="2"/>
  <c r="AL201" i="2"/>
  <c r="AL10" i="2"/>
  <c r="AL22" i="2"/>
  <c r="AL31" i="2"/>
  <c r="AL54" i="2"/>
  <c r="AL79" i="2"/>
  <c r="AL100" i="2"/>
  <c r="AL115" i="2"/>
  <c r="AL137" i="2"/>
  <c r="AL143" i="2"/>
  <c r="AL174" i="2"/>
  <c r="AL196" i="2"/>
  <c r="AL215" i="2"/>
  <c r="AL176" i="2"/>
  <c r="AL265" i="2"/>
  <c r="AL283" i="2"/>
  <c r="AL12" i="2"/>
  <c r="AL38" i="2"/>
  <c r="AL52" i="2"/>
  <c r="AL83" i="2"/>
  <c r="AL111" i="2"/>
  <c r="AL108" i="2"/>
  <c r="AL158" i="2"/>
  <c r="AL186" i="2"/>
  <c r="AL133" i="2"/>
  <c r="AL241" i="2"/>
  <c r="AL235" i="2"/>
  <c r="AL181" i="2"/>
  <c r="AL325" i="2"/>
  <c r="AL346" i="2"/>
  <c r="AL364" i="2"/>
  <c r="AL380" i="2"/>
  <c r="AL396" i="2"/>
  <c r="AL16" i="2"/>
  <c r="AL42" i="2"/>
  <c r="AL59" i="2"/>
  <c r="AL87" i="2"/>
  <c r="AL113" i="2"/>
  <c r="AL119" i="2"/>
  <c r="AL107" i="2"/>
  <c r="AL191" i="2"/>
  <c r="AL102" i="2"/>
  <c r="AL246" i="2"/>
  <c r="AL277" i="2"/>
  <c r="AL301" i="2"/>
  <c r="AL328" i="2"/>
  <c r="AL348" i="2"/>
  <c r="AL366" i="2"/>
  <c r="AL209" i="2"/>
  <c r="AL398" i="2"/>
  <c r="AL419" i="2"/>
  <c r="AL14" i="2"/>
  <c r="AL58" i="2"/>
  <c r="AL129" i="2"/>
  <c r="AL173" i="2"/>
  <c r="AL228" i="2"/>
  <c r="AL289" i="2"/>
  <c r="AL338" i="2"/>
  <c r="AL373" i="2"/>
  <c r="AL409" i="2"/>
  <c r="AL280" i="2"/>
  <c r="AL463" i="2"/>
  <c r="AL496" i="2"/>
  <c r="AL523" i="2"/>
  <c r="AL550" i="2"/>
  <c r="AL580" i="2"/>
  <c r="AL499" i="2"/>
  <c r="AL623" i="2"/>
  <c r="AL576" i="2"/>
  <c r="AL641" i="2"/>
  <c r="AL653" i="2"/>
  <c r="AL6" i="2"/>
  <c r="AL27" i="2"/>
  <c r="AL99" i="2"/>
  <c r="AL77" i="2"/>
  <c r="AL204" i="2"/>
  <c r="AL270" i="2"/>
  <c r="AL317" i="2"/>
  <c r="AL358" i="2"/>
  <c r="AL221" i="2"/>
  <c r="AL428" i="2"/>
  <c r="AL454" i="2"/>
  <c r="AL487" i="2"/>
  <c r="AL601" i="2"/>
  <c r="AL647" i="2"/>
  <c r="AL145" i="2"/>
  <c r="AL352" i="2"/>
  <c r="AL473" i="2"/>
  <c r="AL538" i="2"/>
  <c r="AL242" i="2"/>
  <c r="AL502" i="2"/>
  <c r="AL540" i="2"/>
  <c r="AL632" i="2"/>
  <c r="AL34" i="2"/>
  <c r="AL256" i="2"/>
  <c r="AL422" i="2"/>
  <c r="AL631" i="2"/>
  <c r="AL180" i="2"/>
  <c r="AL615" i="2"/>
  <c r="AL216" i="2"/>
  <c r="AL563" i="2"/>
  <c r="AL639" i="2"/>
  <c r="AL94" i="2"/>
  <c r="AL311" i="2"/>
  <c r="AL446" i="2"/>
  <c r="AL599" i="2"/>
  <c r="AL126" i="2"/>
  <c r="AL532" i="2"/>
  <c r="AL17" i="2"/>
  <c r="AL514" i="2"/>
  <c r="AL505" i="2"/>
  <c r="AL320" i="2"/>
  <c r="AL198" i="2"/>
  <c r="AL146" i="2"/>
  <c r="AL646" i="2"/>
  <c r="AL237" i="2"/>
  <c r="AL574" i="2"/>
  <c r="AL399" i="2"/>
  <c r="AL6" i="6851"/>
  <c r="AL11" i="6851"/>
  <c r="AL15" i="6851"/>
  <c r="AL17" i="6851"/>
  <c r="AL24" i="6851"/>
  <c r="AL28" i="6851"/>
  <c r="AL32" i="6851"/>
  <c r="AL19" i="6851"/>
  <c r="AL43" i="6851"/>
  <c r="AL50" i="6851"/>
  <c r="AL55" i="6851"/>
  <c r="AL59" i="6851"/>
  <c r="AL69" i="6851"/>
  <c r="AL73" i="6851"/>
  <c r="AL4" i="6851"/>
  <c r="AL8" i="6851"/>
  <c r="AL13" i="6851"/>
  <c r="AL18" i="6851"/>
  <c r="AL22" i="6851"/>
  <c r="AL26" i="6851"/>
  <c r="AL20" i="6851"/>
  <c r="AL34" i="6851"/>
  <c r="AL38" i="6851"/>
  <c r="AL48" i="6851"/>
  <c r="AL53" i="6851"/>
  <c r="AL57" i="6851"/>
  <c r="AL63" i="6851"/>
  <c r="AL71" i="6851"/>
  <c r="AL30" i="6851"/>
  <c r="AL77" i="6851"/>
  <c r="AL84" i="6851"/>
  <c r="AL89" i="6851"/>
  <c r="AL98" i="6851"/>
  <c r="AL100" i="6851"/>
  <c r="AL104" i="6851"/>
  <c r="AL91" i="6851"/>
  <c r="AL3" i="6851"/>
  <c r="AL12" i="6851"/>
  <c r="AL21" i="6851"/>
  <c r="AL29" i="6851"/>
  <c r="AL37" i="6851"/>
  <c r="AL52" i="6851"/>
  <c r="AL62" i="6851"/>
  <c r="AL74" i="6851"/>
  <c r="AL80" i="6851"/>
  <c r="AL87" i="6851"/>
  <c r="AL96" i="6851"/>
  <c r="AL101" i="6851"/>
  <c r="AL61" i="6851"/>
  <c r="AL7" i="6851"/>
  <c r="AL9" i="6851"/>
  <c r="AL25" i="6851"/>
  <c r="AL33" i="6851"/>
  <c r="AL45" i="6851"/>
  <c r="AL56" i="6851"/>
  <c r="AL70" i="6851"/>
  <c r="AL36" i="6851"/>
  <c r="AL83" i="6851"/>
  <c r="AL92" i="6851"/>
  <c r="AL41" i="6851"/>
  <c r="AL103" i="6851"/>
  <c r="AL97" i="6851"/>
  <c r="AL5" i="6851"/>
  <c r="AL23" i="6851"/>
  <c r="AL39" i="6851"/>
  <c r="AL68" i="6851"/>
  <c r="AL81" i="6851"/>
  <c r="AL40" i="6851"/>
  <c r="AL90" i="6851"/>
  <c r="AL6" i="6850"/>
  <c r="AL11" i="6850"/>
  <c r="AL16" i="6850"/>
  <c r="AL18" i="6850"/>
  <c r="AL26" i="6850"/>
  <c r="AL30" i="6850"/>
  <c r="AL33" i="6850"/>
  <c r="AL38" i="6850"/>
  <c r="AL44" i="6850"/>
  <c r="AL48" i="6850"/>
  <c r="AL52" i="6850"/>
  <c r="AL60" i="6850"/>
  <c r="AL68" i="6850"/>
  <c r="AL73" i="6850"/>
  <c r="AL79" i="6850"/>
  <c r="AL84" i="6850"/>
  <c r="AL89" i="6850"/>
  <c r="AL93" i="6850"/>
  <c r="AL22" i="6850"/>
  <c r="AL102" i="6850"/>
  <c r="AL54" i="6850"/>
  <c r="AL14" i="6851"/>
  <c r="AL31" i="6851"/>
  <c r="AL54" i="6851"/>
  <c r="AL75" i="6851"/>
  <c r="AL88" i="6851"/>
  <c r="AL102" i="6851"/>
  <c r="AL4" i="6850"/>
  <c r="AL8" i="6850"/>
  <c r="AL13" i="6850"/>
  <c r="AL9" i="6850"/>
  <c r="AL24" i="6850"/>
  <c r="AL28" i="6850"/>
  <c r="AL31" i="6850"/>
  <c r="AL34" i="6850"/>
  <c r="AL41" i="6850"/>
  <c r="AL46" i="6850"/>
  <c r="AL50" i="6850"/>
  <c r="AL58" i="6850"/>
  <c r="AL63" i="6850"/>
  <c r="AL70" i="6850"/>
  <c r="AL76" i="6850"/>
  <c r="AL81" i="6850"/>
  <c r="AL87" i="6850"/>
  <c r="AL91" i="6850"/>
  <c r="AL96" i="6850"/>
  <c r="AL100" i="6850"/>
  <c r="AL104" i="6850"/>
  <c r="AL3" i="6850"/>
  <c r="AL16" i="6851"/>
  <c r="AL35" i="6851"/>
  <c r="AL58" i="6851"/>
  <c r="AL76" i="6851"/>
  <c r="AL93" i="6851"/>
  <c r="AL105" i="6851"/>
  <c r="AL10" i="6851"/>
  <c r="AL85" i="6851"/>
  <c r="AL12" i="6850"/>
  <c r="AL23" i="6850"/>
  <c r="AL20" i="6850"/>
  <c r="AL40" i="6850"/>
  <c r="AL49" i="6850"/>
  <c r="AL61" i="6850"/>
  <c r="AL42" i="6850"/>
  <c r="AL86" i="6850"/>
  <c r="AL94" i="6850"/>
  <c r="AL103" i="6850"/>
  <c r="AL27" i="6851"/>
  <c r="AL5" i="6850"/>
  <c r="AL25" i="6850"/>
  <c r="AL43" i="6850"/>
  <c r="AL67" i="6850"/>
  <c r="AL78" i="6850"/>
  <c r="AL21" i="6850"/>
  <c r="AL49" i="6851"/>
  <c r="AL7" i="6850"/>
  <c r="AL17" i="6850"/>
  <c r="AL27" i="6850"/>
  <c r="AL19" i="6850"/>
  <c r="AL45" i="6850"/>
  <c r="AL53" i="6850"/>
  <c r="AL37" i="6850"/>
  <c r="AL80" i="6850"/>
  <c r="AL90" i="6850"/>
  <c r="AL62" i="6850"/>
  <c r="AL72" i="6851"/>
  <c r="AL10" i="6850"/>
  <c r="AL15" i="6850"/>
  <c r="AL29" i="6850"/>
  <c r="AL35" i="6850"/>
  <c r="AL47" i="6850"/>
  <c r="AL59" i="6850"/>
  <c r="AL71" i="6850"/>
  <c r="AL83" i="6850"/>
  <c r="AL92" i="6850"/>
  <c r="AL101" i="6850"/>
  <c r="AL66" i="6851"/>
  <c r="AL14" i="6850"/>
  <c r="AL32" i="6850"/>
  <c r="AL51" i="6850"/>
  <c r="AL88" i="6850"/>
  <c r="AL105" i="6850"/>
  <c r="AK113" i="2"/>
  <c r="AK11" i="2"/>
  <c r="AK162" i="2"/>
  <c r="AK335" i="2"/>
  <c r="AK206" i="2"/>
  <c r="AK454" i="2"/>
  <c r="AK404" i="2"/>
  <c r="AK245" i="2"/>
  <c r="AK441" i="2"/>
  <c r="AK225" i="2"/>
  <c r="AK593" i="2"/>
  <c r="AK316" i="2"/>
  <c r="AK408" i="2"/>
  <c r="AK651" i="2"/>
  <c r="AK338" i="2"/>
  <c r="AK281" i="2"/>
  <c r="AK53" i="2"/>
  <c r="AK192" i="2"/>
  <c r="AK86" i="2"/>
  <c r="AK247" i="2"/>
  <c r="AK101" i="2"/>
  <c r="AK313" i="2"/>
  <c r="AK565" i="2"/>
  <c r="AK83" i="2"/>
  <c r="AK250" i="2"/>
  <c r="AK433" i="2"/>
  <c r="AK173" i="2"/>
  <c r="AK510" i="2"/>
  <c r="AK577" i="2"/>
  <c r="AK415" i="2"/>
  <c r="AK582" i="2"/>
  <c r="AK4" i="2"/>
  <c r="AK427" i="2"/>
  <c r="AK12" i="2"/>
  <c r="AK497" i="2"/>
  <c r="AK644" i="2"/>
  <c r="AK543" i="2"/>
  <c r="AK49" i="2"/>
  <c r="AK638" i="2"/>
  <c r="AK604" i="2"/>
  <c r="AK265" i="2"/>
  <c r="AK469" i="2"/>
  <c r="AK123" i="2"/>
  <c r="AK386" i="2"/>
  <c r="AK274" i="2"/>
  <c r="AK133" i="2"/>
  <c r="AK400" i="2"/>
  <c r="AK616" i="2"/>
  <c r="AK191" i="2"/>
  <c r="AK436" i="2"/>
  <c r="AK419" i="2"/>
  <c r="AK537" i="2"/>
  <c r="AK143" i="2"/>
  <c r="AK531" i="2"/>
  <c r="AK359" i="2"/>
  <c r="AK516" i="2"/>
  <c r="AK57" i="2"/>
  <c r="AK125" i="2"/>
  <c r="AK228" i="2"/>
  <c r="AK34" i="2"/>
  <c r="AK115" i="2"/>
  <c r="AK197" i="2"/>
  <c r="AK105" i="2"/>
  <c r="AK18" i="2"/>
  <c r="AK96" i="2"/>
  <c r="AK347" i="2"/>
  <c r="AK471" i="2"/>
  <c r="AK405" i="2"/>
  <c r="AK234" i="2"/>
  <c r="AK414" i="2"/>
  <c r="AK540" i="2"/>
  <c r="AK227" i="2"/>
  <c r="AK363" i="2"/>
  <c r="AK646" i="2"/>
  <c r="AK379" i="2"/>
  <c r="AK602" i="2"/>
  <c r="AK144" i="2"/>
  <c r="AK429" i="2"/>
  <c r="AK256" i="2"/>
  <c r="AK468" i="2"/>
  <c r="AK523" i="2"/>
  <c r="AK327" i="2"/>
  <c r="AK294" i="2"/>
  <c r="AK166" i="2"/>
  <c r="AK514" i="2"/>
  <c r="AK25" i="2"/>
  <c r="AK55" i="2"/>
  <c r="AK21" i="2"/>
  <c r="AK546" i="2"/>
  <c r="AK237" i="2"/>
  <c r="AK458" i="2"/>
  <c r="AK399" i="2"/>
  <c r="AK649" i="2"/>
  <c r="AK643" i="2"/>
  <c r="AK548" i="2"/>
  <c r="AK146" i="2"/>
  <c r="AK116" i="2"/>
  <c r="AK285" i="2"/>
  <c r="AK653" i="2"/>
  <c r="AK563" i="2"/>
  <c r="AK411" i="2"/>
  <c r="AK182" i="2"/>
  <c r="AK410" i="2"/>
  <c r="AK329" i="2"/>
  <c r="AK175" i="2"/>
  <c r="AK30" i="2"/>
  <c r="AK626" i="2"/>
  <c r="AK528" i="2"/>
  <c r="AK417" i="2"/>
  <c r="AK342" i="2"/>
  <c r="AK198" i="2"/>
  <c r="AK45" i="2"/>
  <c r="AK301" i="2"/>
  <c r="AK213" i="2"/>
  <c r="AK136" i="2"/>
  <c r="AK64" i="2"/>
  <c r="AK246" i="2"/>
  <c r="AK159" i="2"/>
  <c r="AK84" i="2"/>
  <c r="AK630" i="2"/>
  <c r="AK635" i="2"/>
  <c r="AK561" i="2"/>
  <c r="AK515" i="2"/>
  <c r="AK473" i="2"/>
  <c r="AK422" i="2"/>
  <c r="AK657" i="2"/>
  <c r="AK583" i="2"/>
  <c r="AK290" i="2"/>
  <c r="AK120" i="2"/>
  <c r="AK276" i="2"/>
  <c r="AK647" i="2"/>
  <c r="AK532" i="2"/>
  <c r="AK398" i="2"/>
  <c r="AK107" i="2"/>
  <c r="AK402" i="2"/>
  <c r="AK322" i="2"/>
  <c r="AK168" i="2"/>
  <c r="AK20" i="2"/>
  <c r="AK622" i="2"/>
  <c r="AK520" i="2"/>
  <c r="AK190" i="2"/>
  <c r="AK298" i="2"/>
  <c r="AK208" i="2"/>
  <c r="AK130" i="2"/>
  <c r="AK60" i="2"/>
  <c r="AK184" i="2"/>
  <c r="AK59" i="2"/>
  <c r="AK67" i="2"/>
  <c r="AK148" i="2"/>
  <c r="AK351" i="2"/>
  <c r="AK160" i="2"/>
  <c r="AK272" i="2"/>
  <c r="AK619" i="2"/>
  <c r="AK368" i="2"/>
  <c r="AK648" i="2"/>
  <c r="AK296" i="2"/>
  <c r="AK76" i="2"/>
  <c r="AK575" i="2"/>
  <c r="AK129" i="2"/>
  <c r="AK145" i="2"/>
  <c r="AK599" i="2"/>
  <c r="AK58" i="2"/>
  <c r="AK253" i="2"/>
  <c r="AK119" i="2"/>
  <c r="AK310" i="2"/>
  <c r="AK177" i="2"/>
  <c r="AK456" i="2"/>
  <c r="AK308" i="2"/>
  <c r="AK284" i="2"/>
  <c r="AK355" i="2"/>
  <c r="AK535" i="2"/>
  <c r="AK607" i="2"/>
  <c r="AK261" i="2"/>
  <c r="AK42" i="2"/>
  <c r="AK496" i="2"/>
  <c r="AK354" i="2"/>
  <c r="AK409" i="2"/>
  <c r="AK238" i="2"/>
  <c r="AK504" i="2"/>
  <c r="AK538" i="2"/>
  <c r="AK229" i="2"/>
  <c r="AK365" i="2"/>
  <c r="AK639" i="2"/>
  <c r="AK376" i="2"/>
  <c r="AK372" i="2"/>
  <c r="AK141" i="2"/>
  <c r="AK613" i="2"/>
  <c r="AK396" i="2"/>
  <c r="AK157" i="2"/>
  <c r="AK279" i="2"/>
  <c r="AK114" i="2"/>
  <c r="AK223" i="2"/>
  <c r="AK68" i="2"/>
  <c r="AK215" i="2"/>
  <c r="AK640" i="2"/>
  <c r="AK502" i="2"/>
  <c r="AK631" i="2"/>
  <c r="AK341" i="2"/>
  <c r="AK85" i="2"/>
  <c r="AK521" i="2"/>
  <c r="AK87" i="2"/>
  <c r="AK291" i="2"/>
  <c r="AK652" i="2"/>
  <c r="AK491" i="2"/>
  <c r="AK302" i="2"/>
  <c r="AK357" i="2"/>
  <c r="AK186" i="2"/>
  <c r="AK38" i="2"/>
  <c r="AK74" i="2"/>
  <c r="AK97" i="2"/>
  <c r="AK200" i="2"/>
  <c r="AK224" i="2"/>
  <c r="AK527" i="2"/>
  <c r="AK36" i="2"/>
  <c r="AK447" i="2"/>
  <c r="AK505" i="2"/>
  <c r="AK153" i="2"/>
  <c r="AK487" i="2"/>
  <c r="AK353" i="2"/>
  <c r="AK33" i="2"/>
  <c r="AK317" i="2"/>
  <c r="AK444" i="2"/>
  <c r="AK221" i="2"/>
  <c r="AK344" i="2"/>
  <c r="AK632" i="2"/>
  <c r="AK7" i="2"/>
  <c r="AK477" i="2"/>
  <c r="AK544" i="2"/>
  <c r="AK118" i="2"/>
  <c r="AK35" i="2"/>
  <c r="AK65" i="2"/>
  <c r="AK204" i="2"/>
  <c r="AK29" i="2"/>
  <c r="AK100" i="2"/>
  <c r="AK127" i="2"/>
  <c r="AK268" i="2"/>
  <c r="AK349" i="2"/>
  <c r="AK131" i="2"/>
  <c r="AK289" i="2"/>
  <c r="AK423" i="2"/>
  <c r="AK629" i="2"/>
  <c r="AK151" i="2"/>
  <c r="AK378" i="2"/>
  <c r="AK462" i="2"/>
  <c r="AK51" i="2"/>
  <c r="AK240" i="2"/>
  <c r="AK621" i="2"/>
  <c r="AK545" i="2"/>
  <c r="AK24" i="2"/>
  <c r="AK443" i="2"/>
  <c r="AK550" i="2"/>
  <c r="AK633" i="2"/>
  <c r="AK142" i="2"/>
  <c r="AK135" i="2"/>
  <c r="AK566" i="2"/>
  <c r="AK490" i="2"/>
  <c r="AK576" i="2"/>
  <c r="AK397" i="2"/>
  <c r="AK618" i="2"/>
  <c r="AK138" i="2"/>
  <c r="AK128" i="2"/>
  <c r="AK71" i="2"/>
  <c r="AK464" i="2"/>
  <c r="AK77" i="2"/>
  <c r="AK369" i="2"/>
  <c r="AK194" i="2"/>
  <c r="AK624" i="2"/>
  <c r="AK407" i="2"/>
  <c r="AK360" i="2"/>
  <c r="AK428" i="2"/>
  <c r="AK102" i="2"/>
  <c r="AK345" i="2"/>
  <c r="AK499" i="2"/>
  <c r="AK449" i="2"/>
  <c r="AK275" i="2"/>
  <c r="AK430" i="2"/>
  <c r="AK352" i="2"/>
  <c r="AK222" i="2"/>
  <c r="AK62" i="2"/>
  <c r="AK636" i="2"/>
  <c r="AK551" i="2"/>
  <c r="AK440" i="2"/>
  <c r="AK364" i="2"/>
  <c r="AK165" i="2"/>
  <c r="AK82" i="2"/>
  <c r="AK328" i="2"/>
  <c r="AK239" i="2"/>
  <c r="AK154" i="2"/>
  <c r="AK61" i="2"/>
  <c r="AK270" i="2"/>
  <c r="AK178" i="2"/>
  <c r="AK104" i="2"/>
  <c r="AK32" i="2"/>
  <c r="AK655" i="2"/>
  <c r="AK489" i="2"/>
  <c r="AK309" i="2"/>
  <c r="AK394" i="2"/>
  <c r="AK103" i="2"/>
  <c r="AK634" i="2"/>
  <c r="AK536" i="2"/>
  <c r="AK573" i="2"/>
  <c r="AK416" i="2"/>
  <c r="AK195" i="2"/>
  <c r="AK331" i="2"/>
  <c r="AK601" i="2"/>
  <c r="AK442" i="2"/>
  <c r="AK249" i="2"/>
  <c r="AK319" i="2"/>
  <c r="AK348" i="2"/>
  <c r="AK210" i="2"/>
  <c r="AK56" i="2"/>
  <c r="AK460" i="2"/>
  <c r="AK549" i="2"/>
  <c r="AK271" i="2"/>
  <c r="AK356" i="2"/>
  <c r="AK231" i="2"/>
  <c r="AK321" i="2"/>
  <c r="AK230" i="2"/>
  <c r="AK149" i="2"/>
  <c r="AK63" i="2"/>
  <c r="AK267" i="2"/>
  <c r="AK174" i="2"/>
  <c r="AK79" i="2"/>
  <c r="AK6" i="2"/>
  <c r="AK176" i="2"/>
  <c r="AK181" i="2"/>
  <c r="AK179" i="2"/>
  <c r="AK420" i="2"/>
  <c r="AK277" i="2"/>
  <c r="AK318" i="2"/>
  <c r="AK311" i="2"/>
  <c r="AK553" i="2"/>
  <c r="AK325" i="2"/>
  <c r="AK147" i="2"/>
  <c r="AK39" i="2"/>
  <c r="AK217" i="2"/>
  <c r="AK273" i="2"/>
  <c r="AK41" i="2"/>
  <c r="AK615" i="2"/>
  <c r="AK439" i="2"/>
  <c r="AK598" i="2"/>
  <c r="AK371" i="2"/>
  <c r="AK218" i="2"/>
  <c r="AK389" i="2"/>
  <c r="AK8" i="2"/>
  <c r="AK158" i="2"/>
  <c r="AK199" i="2"/>
  <c r="AK108" i="2"/>
  <c r="AK628" i="2"/>
  <c r="AK488" i="2"/>
  <c r="AK508" i="2"/>
  <c r="AK350" i="2"/>
  <c r="AK203" i="2"/>
  <c r="AK530" i="2"/>
  <c r="AK98" i="2"/>
  <c r="AK299" i="2"/>
  <c r="AK656" i="2"/>
  <c r="AK498" i="2"/>
  <c r="AK312" i="2"/>
  <c r="AK5" i="2"/>
  <c r="AK193" i="2"/>
  <c r="AK43" i="2"/>
  <c r="AK93" i="2"/>
  <c r="AK584" i="2"/>
  <c r="AK625" i="2"/>
  <c r="AK282" i="2"/>
  <c r="AK455" i="2"/>
  <c r="AK388" i="2"/>
  <c r="AK31" i="2"/>
  <c r="AK574" i="2"/>
  <c r="AK366" i="2"/>
  <c r="AK383" i="2"/>
  <c r="AK75" i="2"/>
  <c r="AK608" i="2"/>
  <c r="AK390" i="2"/>
  <c r="AK150" i="2"/>
  <c r="AK236" i="2"/>
  <c r="AK111" i="2"/>
  <c r="AK446" i="2"/>
  <c r="AK180" i="2"/>
  <c r="AK381" i="2"/>
  <c r="AK183" i="2"/>
  <c r="AK334" i="2"/>
  <c r="AK395" i="2"/>
  <c r="AK89" i="2"/>
  <c r="AK156" i="2"/>
  <c r="AK91" i="2"/>
  <c r="AK78" i="2"/>
  <c r="AK314" i="2"/>
  <c r="AK163" i="2"/>
  <c r="AK201" i="2"/>
  <c r="AK95" i="2"/>
  <c r="AK617" i="2"/>
  <c r="AK233" i="2"/>
  <c r="AK387" i="2"/>
  <c r="AK269" i="2"/>
  <c r="AK467" i="2"/>
  <c r="AK346" i="2"/>
  <c r="AK23" i="2"/>
  <c r="AK645" i="2"/>
  <c r="AK620" i="2"/>
  <c r="AK110" i="2"/>
  <c r="AK315" i="2"/>
  <c r="AK92" i="2"/>
  <c r="AK112" i="2"/>
  <c r="AK216" i="2"/>
  <c r="AK121" i="2"/>
  <c r="AK529" i="2"/>
  <c r="AK262" i="2"/>
  <c r="AK603" i="2"/>
  <c r="AK503" i="2"/>
  <c r="AK202" i="2"/>
  <c r="AK637" i="2"/>
  <c r="AK164" i="2"/>
  <c r="AK241" i="2"/>
  <c r="AK254" i="2"/>
  <c r="AK358" i="2"/>
  <c r="AK518" i="2"/>
  <c r="AK594" i="2"/>
  <c r="AK293" i="2"/>
  <c r="AK73" i="2"/>
  <c r="AK152" i="2"/>
  <c r="AK612" i="2"/>
  <c r="AK132" i="2"/>
  <c r="AK106" i="2"/>
  <c r="AK155" i="2"/>
  <c r="AK81" i="2"/>
  <c r="AK380" i="2"/>
  <c r="AK257" i="2"/>
  <c r="AK185" i="2"/>
  <c r="AK403" i="2"/>
  <c r="AK581" i="2"/>
  <c r="AK362" i="2"/>
  <c r="AK13" i="2"/>
  <c r="AK476" i="2"/>
  <c r="AK214" i="2"/>
  <c r="AK117" i="2"/>
  <c r="AK196" i="2"/>
  <c r="AK418" i="2"/>
  <c r="AK560" i="2"/>
  <c r="AK126" i="2"/>
  <c r="AK3" i="2"/>
  <c r="AK580" i="2"/>
  <c r="AK463" i="2"/>
  <c r="AK10" i="2"/>
  <c r="AK382" i="2"/>
  <c r="AK209" i="2"/>
  <c r="AK556" i="2"/>
  <c r="AK251" i="2"/>
  <c r="AK654" i="2"/>
  <c r="AK384" i="2"/>
  <c r="AK472" i="2"/>
  <c r="AK109" i="2"/>
  <c r="AK28" i="2"/>
  <c r="AK557" i="2"/>
  <c r="AK283" i="2"/>
  <c r="AK170" i="2"/>
  <c r="AK124" i="2"/>
  <c r="AK650" i="2"/>
  <c r="AK500" i="2"/>
  <c r="AK278" i="2"/>
  <c r="AK623" i="2"/>
  <c r="AK307" i="2"/>
  <c r="AK579" i="2"/>
  <c r="AK90" i="2"/>
  <c r="AK66" i="2"/>
  <c r="AK88" i="2"/>
  <c r="AK99" i="2"/>
  <c r="AK300" i="2"/>
  <c r="AK17" i="2"/>
  <c r="AK80" i="2"/>
  <c r="AK596" i="2"/>
  <c r="AK641" i="2"/>
  <c r="AK280" i="2"/>
  <c r="AK50" i="2"/>
  <c r="AK627" i="2"/>
  <c r="AK252" i="2"/>
  <c r="AK642" i="2"/>
  <c r="AK426" i="2"/>
  <c r="AK547" i="2"/>
  <c r="AK373" i="2"/>
  <c r="AK590" i="2"/>
  <c r="AK122" i="2"/>
  <c r="AK94" i="2"/>
  <c r="AK46" i="2"/>
  <c r="AK171" i="2"/>
  <c r="AK614" i="2"/>
  <c r="AK377" i="2"/>
  <c r="AK482" i="2"/>
  <c r="AK255" i="2"/>
  <c r="AK324" i="2"/>
  <c r="AK235" i="2"/>
  <c r="AK343" i="2"/>
  <c r="AK19" i="2"/>
  <c r="AK137" i="2"/>
  <c r="BU24" i="6937"/>
  <c r="AR401" i="2" l="1"/>
  <c r="AR188" i="2"/>
  <c r="AR134" i="2"/>
  <c r="AR211" i="2"/>
  <c r="AR303" i="2"/>
  <c r="AR189" i="2"/>
  <c r="AR494" i="2"/>
  <c r="AR507" i="2"/>
  <c r="AR588" i="2"/>
  <c r="AR333" i="2"/>
  <c r="AR492" i="2"/>
  <c r="AR478" i="2"/>
  <c r="AR569" i="2"/>
  <c r="AR374" i="2"/>
  <c r="AR484" i="2"/>
  <c r="AR295" i="2"/>
  <c r="AR207" i="2"/>
  <c r="AR541" i="2"/>
  <c r="AR533" i="2"/>
  <c r="AR259" i="2"/>
  <c r="AR305" i="2"/>
  <c r="AR519" i="2"/>
  <c r="AR661" i="2"/>
  <c r="AR597" i="2"/>
  <c r="AR511" i="2"/>
  <c r="AR609" i="2"/>
  <c r="AR481" i="2"/>
  <c r="AR524" i="2"/>
  <c r="AR572" i="2"/>
  <c r="AR567" i="2"/>
  <c r="AR297" i="2"/>
  <c r="AR591" i="2"/>
  <c r="AR493" i="2"/>
  <c r="AR232" i="2"/>
  <c r="AR536" i="2"/>
  <c r="AR659" i="2"/>
  <c r="AR483" i="2"/>
  <c r="AR479" i="2"/>
  <c r="AR611" i="2"/>
  <c r="AR512" i="2"/>
  <c r="AR662" i="2"/>
  <c r="AR264" i="2"/>
  <c r="AR571" i="2"/>
  <c r="AR522" i="2"/>
  <c r="AR660" i="2"/>
  <c r="AR172" i="2"/>
  <c r="AR558" i="2"/>
  <c r="AR657" i="2"/>
  <c r="AR266" i="2"/>
  <c r="AR370" i="2"/>
  <c r="AR336" i="2"/>
  <c r="AR332" i="2"/>
  <c r="AR361" i="2"/>
  <c r="AR534" i="2"/>
  <c r="AR448" i="2"/>
  <c r="AR610" i="2"/>
  <c r="AR554" i="2"/>
  <c r="AR485" i="2"/>
  <c r="AR167" i="2"/>
  <c r="AR595" i="2"/>
  <c r="AR219" i="2"/>
  <c r="AR539" i="2"/>
  <c r="AR263" i="2"/>
  <c r="AR486" i="2"/>
  <c r="AR459" i="2"/>
  <c r="AR425" i="2"/>
  <c r="AR367" i="2"/>
  <c r="AR466" i="2"/>
  <c r="AR474" i="2"/>
  <c r="AR568" i="2"/>
  <c r="AR585" i="2"/>
  <c r="AR564" i="2"/>
  <c r="AR421" i="2"/>
  <c r="AR475" i="2"/>
  <c r="AR438" i="2"/>
  <c r="AR434" i="2"/>
  <c r="AR431" i="2"/>
  <c r="AR562" i="2"/>
  <c r="AR592" i="2"/>
  <c r="AR495" i="2"/>
  <c r="AQ260" i="2"/>
  <c r="AR260" i="2"/>
  <c r="AR304" i="2"/>
  <c r="AR375" i="2"/>
  <c r="AR501" i="2"/>
  <c r="AR340" i="2"/>
  <c r="AR286" i="2"/>
  <c r="AR413" i="2"/>
  <c r="AR337" i="2"/>
  <c r="AR559" i="2"/>
  <c r="AR664" i="2"/>
  <c r="AR412" i="2"/>
  <c r="AR509" i="2"/>
  <c r="AR513" i="2"/>
  <c r="AR248" i="2"/>
  <c r="AR606" i="2"/>
  <c r="AR506" i="2"/>
  <c r="AR323" i="2"/>
  <c r="AR450" i="2"/>
  <c r="AR306" i="2"/>
  <c r="AR537" i="2"/>
  <c r="AR242" i="2"/>
  <c r="AR320" i="2"/>
  <c r="AR406" i="2"/>
  <c r="AR445" i="2"/>
  <c r="AR292" i="2"/>
  <c r="AR663" i="2"/>
  <c r="AR526" i="2"/>
  <c r="AR542" i="2"/>
  <c r="AR288" i="2"/>
  <c r="AR435" i="2"/>
  <c r="AR605" i="2"/>
  <c r="AR586" i="2"/>
  <c r="AR600" i="2"/>
  <c r="AR552" i="2"/>
  <c r="AR432" i="2"/>
  <c r="AR517" i="2"/>
  <c r="AR589" i="2"/>
  <c r="AR465" i="2"/>
  <c r="AR453" i="2"/>
  <c r="AR451" i="2"/>
  <c r="AR570" i="2"/>
  <c r="AR226" i="2"/>
  <c r="AR461" i="2"/>
  <c r="AR457" i="2"/>
  <c r="AR587" i="2"/>
  <c r="AR578" i="2"/>
  <c r="AR480" i="2"/>
  <c r="AR470" i="2"/>
  <c r="AR287" i="2"/>
  <c r="AR220" i="2"/>
  <c r="AR212" i="2"/>
  <c r="AR424" i="2"/>
  <c r="AR452" i="2"/>
  <c r="AR658" i="2"/>
  <c r="AR339" i="2"/>
  <c r="AR525" i="2"/>
  <c r="AR258" i="2"/>
  <c r="AR385" i="2"/>
  <c r="W258" i="2"/>
  <c r="V258" i="2"/>
  <c r="V385" i="2"/>
  <c r="W385" i="2"/>
  <c r="V260" i="2"/>
  <c r="W260" i="2"/>
  <c r="AQ259" i="2"/>
  <c r="V232" i="2"/>
  <c r="W232" i="2"/>
  <c r="AQ232" i="2"/>
  <c r="W259" i="2"/>
  <c r="V259" i="2"/>
  <c r="AQ258" i="2"/>
  <c r="AQ385" i="2"/>
  <c r="AQ511" i="2"/>
  <c r="AQ572" i="2"/>
  <c r="AQ333" i="2"/>
  <c r="AQ484" i="2"/>
  <c r="AQ207" i="2"/>
  <c r="AQ541" i="2"/>
  <c r="W539" i="2"/>
  <c r="V539" i="2"/>
  <c r="I18" i="6892"/>
  <c r="V435" i="2"/>
  <c r="W435" i="2"/>
  <c r="V509" i="2"/>
  <c r="W509" i="2"/>
  <c r="V483" i="2"/>
  <c r="W483" i="2"/>
  <c r="V424" i="2"/>
  <c r="W424" i="2"/>
  <c r="W562" i="2"/>
  <c r="V562" i="2"/>
  <c r="W452" i="2"/>
  <c r="V452" i="2"/>
  <c r="V558" i="2"/>
  <c r="W558" i="2"/>
  <c r="W450" i="2"/>
  <c r="V450" i="2"/>
  <c r="W466" i="2"/>
  <c r="V466" i="2"/>
  <c r="V570" i="2"/>
  <c r="W570" i="2"/>
  <c r="W474" i="2"/>
  <c r="V474" i="2"/>
  <c r="V226" i="2"/>
  <c r="W226" i="2"/>
  <c r="V605" i="2"/>
  <c r="W605" i="2"/>
  <c r="W367" i="2"/>
  <c r="V367" i="2"/>
  <c r="V659" i="2"/>
  <c r="W659" i="2"/>
  <c r="V559" i="2"/>
  <c r="W559" i="2"/>
  <c r="W501" i="2"/>
  <c r="V501" i="2"/>
  <c r="V451" i="2"/>
  <c r="W451" i="2"/>
  <c r="W340" i="2"/>
  <c r="V340" i="2"/>
  <c r="V526" i="2"/>
  <c r="W526" i="2"/>
  <c r="V470" i="2"/>
  <c r="W470" i="2"/>
  <c r="W167" i="2"/>
  <c r="V167" i="2"/>
  <c r="V571" i="2"/>
  <c r="W571" i="2"/>
  <c r="W513" i="2"/>
  <c r="V513" i="2"/>
  <c r="V475" i="2"/>
  <c r="W475" i="2"/>
  <c r="W413" i="2"/>
  <c r="V413" i="2"/>
  <c r="V248" i="2"/>
  <c r="W248" i="2"/>
  <c r="F18" i="6892"/>
  <c r="V85" i="6850"/>
  <c r="W85" i="6850"/>
  <c r="AQ501" i="2"/>
  <c r="AQ519" i="2"/>
  <c r="AQ340" i="2"/>
  <c r="AQ661" i="2"/>
  <c r="AQ286" i="2"/>
  <c r="AQ597" i="2"/>
  <c r="AQ609" i="2"/>
  <c r="AQ413" i="2"/>
  <c r="AQ481" i="2"/>
  <c r="AQ524" i="2"/>
  <c r="AQ337" i="2"/>
  <c r="AQ567" i="2"/>
  <c r="AQ559" i="2"/>
  <c r="AQ664" i="2"/>
  <c r="AQ412" i="2"/>
  <c r="AQ509" i="2"/>
  <c r="AQ513" i="2"/>
  <c r="AQ297" i="2"/>
  <c r="AQ591" i="2"/>
  <c r="AQ248" i="2"/>
  <c r="AQ493" i="2"/>
  <c r="AQ606" i="2"/>
  <c r="AQ506" i="2"/>
  <c r="AQ323" i="2"/>
  <c r="AQ450" i="2"/>
  <c r="AQ95" i="6850"/>
  <c r="AQ99" i="6850"/>
  <c r="V207" i="2"/>
  <c r="W207" i="2"/>
  <c r="V461" i="2"/>
  <c r="W461" i="2"/>
  <c r="W494" i="2"/>
  <c r="V494" i="2"/>
  <c r="W592" i="2"/>
  <c r="V592" i="2"/>
  <c r="W374" i="2"/>
  <c r="V374" i="2"/>
  <c r="V586" i="2"/>
  <c r="W586" i="2"/>
  <c r="V332" i="2"/>
  <c r="W332" i="2"/>
  <c r="V519" i="2"/>
  <c r="W519" i="2"/>
  <c r="W189" i="2"/>
  <c r="V189" i="2"/>
  <c r="W219" i="2"/>
  <c r="V219" i="2"/>
  <c r="V524" i="2"/>
  <c r="W524" i="2"/>
  <c r="W432" i="2"/>
  <c r="V432" i="2"/>
  <c r="V492" i="2"/>
  <c r="W492" i="2"/>
  <c r="W517" i="2"/>
  <c r="V517" i="2"/>
  <c r="W421" i="2"/>
  <c r="V421" i="2"/>
  <c r="W288" i="2"/>
  <c r="V288" i="2"/>
  <c r="V542" i="2"/>
  <c r="W542" i="2"/>
  <c r="W445" i="2"/>
  <c r="V445" i="2"/>
  <c r="V587" i="2"/>
  <c r="W587" i="2"/>
  <c r="V287" i="2"/>
  <c r="W287" i="2"/>
  <c r="V600" i="2"/>
  <c r="W600" i="2"/>
  <c r="W541" i="2"/>
  <c r="V541" i="2"/>
  <c r="V484" i="2"/>
  <c r="W484" i="2"/>
  <c r="W438" i="2"/>
  <c r="V438" i="2"/>
  <c r="W333" i="2"/>
  <c r="V333" i="2"/>
  <c r="V134" i="2"/>
  <c r="W134" i="2"/>
  <c r="V609" i="2"/>
  <c r="W609" i="2"/>
  <c r="V425" i="2"/>
  <c r="W425" i="2"/>
  <c r="W661" i="2"/>
  <c r="V661" i="2"/>
  <c r="V567" i="2"/>
  <c r="W567" i="2"/>
  <c r="V507" i="2"/>
  <c r="W507" i="2"/>
  <c r="V453" i="2"/>
  <c r="W453" i="2"/>
  <c r="V361" i="2"/>
  <c r="W361" i="2"/>
  <c r="V401" i="2"/>
  <c r="W401" i="2"/>
  <c r="W188" i="2"/>
  <c r="V188" i="2"/>
  <c r="V98" i="6850"/>
  <c r="W98" i="6850"/>
  <c r="E98" i="6850" s="1"/>
  <c r="V97" i="6850"/>
  <c r="W97" i="6850"/>
  <c r="W95" i="6850"/>
  <c r="V95" i="6850"/>
  <c r="E95" i="6850" s="1"/>
  <c r="V86" i="6851"/>
  <c r="W86" i="6851"/>
  <c r="W94" i="6851"/>
  <c r="V94" i="6851"/>
  <c r="E94" i="6851" s="1"/>
  <c r="V99" i="6851"/>
  <c r="W99" i="6851"/>
  <c r="AQ406" i="2"/>
  <c r="AQ445" i="2"/>
  <c r="AQ292" i="2"/>
  <c r="AQ663" i="2"/>
  <c r="AQ526" i="2"/>
  <c r="AQ542" i="2"/>
  <c r="AQ288" i="2"/>
  <c r="AQ435" i="2"/>
  <c r="AQ605" i="2"/>
  <c r="AQ586" i="2"/>
  <c r="AQ600" i="2"/>
  <c r="AQ552" i="2"/>
  <c r="AQ432" i="2"/>
  <c r="AQ517" i="2"/>
  <c r="AQ589" i="2"/>
  <c r="AQ465" i="2"/>
  <c r="AQ453" i="2"/>
  <c r="AQ451" i="2"/>
  <c r="AQ570" i="2"/>
  <c r="AQ226" i="2"/>
  <c r="AQ461" i="2"/>
  <c r="AQ457" i="2"/>
  <c r="AQ587" i="2"/>
  <c r="AQ578" i="2"/>
  <c r="AQ480" i="2"/>
  <c r="AQ470" i="2"/>
  <c r="AQ287" i="2"/>
  <c r="AQ220" i="2"/>
  <c r="AQ212" i="2"/>
  <c r="AQ424" i="2"/>
  <c r="AQ452" i="2"/>
  <c r="AQ658" i="2"/>
  <c r="AQ339" i="2"/>
  <c r="AQ525" i="2"/>
  <c r="AQ97" i="6850"/>
  <c r="V568" i="2"/>
  <c r="W568" i="2"/>
  <c r="W662" i="2"/>
  <c r="V662" i="2"/>
  <c r="V323" i="2"/>
  <c r="W323" i="2"/>
  <c r="V286" i="2"/>
  <c r="W286" i="2"/>
  <c r="V303" i="2"/>
  <c r="W303" i="2"/>
  <c r="V606" i="2"/>
  <c r="W606" i="2"/>
  <c r="V660" i="2"/>
  <c r="W660" i="2"/>
  <c r="W506" i="2"/>
  <c r="V506" i="2"/>
  <c r="W172" i="2"/>
  <c r="V172" i="2"/>
  <c r="W187" i="2"/>
  <c r="V187" i="2"/>
  <c r="W495" i="2"/>
  <c r="V495" i="2"/>
  <c r="V339" i="2"/>
  <c r="W339" i="2"/>
  <c r="W525" i="2"/>
  <c r="V525" i="2"/>
  <c r="W664" i="2"/>
  <c r="V664" i="2"/>
  <c r="W512" i="2"/>
  <c r="V512" i="2"/>
  <c r="W412" i="2"/>
  <c r="V412" i="2"/>
  <c r="W552" i="2"/>
  <c r="V552" i="2"/>
  <c r="V212" i="2"/>
  <c r="W212" i="2"/>
  <c r="V578" i="2"/>
  <c r="W578" i="2"/>
  <c r="W522" i="2"/>
  <c r="V522" i="2"/>
  <c r="V479" i="2"/>
  <c r="W479" i="2"/>
  <c r="W431" i="2"/>
  <c r="V431" i="2"/>
  <c r="V264" i="2"/>
  <c r="W264" i="2"/>
  <c r="W211" i="2"/>
  <c r="V211" i="2"/>
  <c r="V589" i="2"/>
  <c r="W589" i="2"/>
  <c r="W292" i="2"/>
  <c r="V292" i="2"/>
  <c r="V611" i="2"/>
  <c r="W611" i="2"/>
  <c r="V554" i="2"/>
  <c r="W554" i="2"/>
  <c r="V486" i="2"/>
  <c r="W486" i="2"/>
  <c r="V448" i="2"/>
  <c r="W448" i="2"/>
  <c r="W337" i="2"/>
  <c r="V337" i="2"/>
  <c r="V95" i="6851"/>
  <c r="W95" i="6851"/>
  <c r="V67" i="6851"/>
  <c r="W67" i="6851"/>
  <c r="AQ659" i="2"/>
  <c r="AQ494" i="2"/>
  <c r="AQ507" i="2"/>
  <c r="AQ588" i="2"/>
  <c r="AQ483" i="2"/>
  <c r="AQ479" i="2"/>
  <c r="AQ492" i="2"/>
  <c r="AQ478" i="2"/>
  <c r="AQ611" i="2"/>
  <c r="AQ569" i="2"/>
  <c r="AQ512" i="2"/>
  <c r="AQ662" i="2"/>
  <c r="AQ374" i="2"/>
  <c r="AQ264" i="2"/>
  <c r="AQ295" i="2"/>
  <c r="AQ571" i="2"/>
  <c r="AQ533" i="2"/>
  <c r="AQ522" i="2"/>
  <c r="AQ660" i="2"/>
  <c r="AQ172" i="2"/>
  <c r="AQ558" i="2"/>
  <c r="AQ85" i="6850"/>
  <c r="V457" i="2"/>
  <c r="W457" i="2"/>
  <c r="V534" i="2"/>
  <c r="W534" i="2"/>
  <c r="V658" i="2"/>
  <c r="W658" i="2"/>
  <c r="V597" i="2"/>
  <c r="W597" i="2"/>
  <c r="W564" i="2"/>
  <c r="V564" i="2"/>
  <c r="V591" i="2"/>
  <c r="W591" i="2"/>
  <c r="W480" i="2"/>
  <c r="V480" i="2"/>
  <c r="W295" i="2"/>
  <c r="V295" i="2"/>
  <c r="V572" i="2"/>
  <c r="W572" i="2"/>
  <c r="W478" i="2"/>
  <c r="V478" i="2"/>
  <c r="V263" i="2"/>
  <c r="W263" i="2"/>
  <c r="W588" i="2"/>
  <c r="V588" i="2"/>
  <c r="W610" i="2"/>
  <c r="V610" i="2"/>
  <c r="W485" i="2"/>
  <c r="V485" i="2"/>
  <c r="V336" i="2"/>
  <c r="W336" i="2"/>
  <c r="W465" i="2"/>
  <c r="V465" i="2"/>
  <c r="V663" i="2"/>
  <c r="W663" i="2"/>
  <c r="W569" i="2"/>
  <c r="V569" i="2"/>
  <c r="W511" i="2"/>
  <c r="V511" i="2"/>
  <c r="W459" i="2"/>
  <c r="V459" i="2"/>
  <c r="W406" i="2"/>
  <c r="V406" i="2"/>
  <c r="V585" i="2"/>
  <c r="W585" i="2"/>
  <c r="W220" i="2"/>
  <c r="V220" i="2"/>
  <c r="W595" i="2"/>
  <c r="V595" i="2"/>
  <c r="V533" i="2"/>
  <c r="W533" i="2"/>
  <c r="V481" i="2"/>
  <c r="W481" i="2"/>
  <c r="V434" i="2"/>
  <c r="W434" i="2"/>
  <c r="W297" i="2"/>
  <c r="V297" i="2"/>
  <c r="V493" i="2"/>
  <c r="W493" i="2"/>
  <c r="V99" i="6850"/>
  <c r="W99" i="6850"/>
  <c r="AQ336" i="2"/>
  <c r="AQ332" i="2"/>
  <c r="AQ361" i="2"/>
  <c r="AQ534" i="2"/>
  <c r="AQ448" i="2"/>
  <c r="AQ610" i="2"/>
  <c r="AQ554" i="2"/>
  <c r="AQ485" i="2"/>
  <c r="AQ167" i="2"/>
  <c r="AQ595" i="2"/>
  <c r="AQ219" i="2"/>
  <c r="AQ539" i="2"/>
  <c r="AQ263" i="2"/>
  <c r="AQ486" i="2"/>
  <c r="AQ459" i="2"/>
  <c r="AQ425" i="2"/>
  <c r="AQ367" i="2"/>
  <c r="AQ466" i="2"/>
  <c r="AQ474" i="2"/>
  <c r="AQ568" i="2"/>
  <c r="AQ585" i="2"/>
  <c r="AQ564" i="2"/>
  <c r="AQ421" i="2"/>
  <c r="AQ475" i="2"/>
  <c r="AQ438" i="2"/>
  <c r="AQ434" i="2"/>
  <c r="AQ431" i="2"/>
  <c r="AQ562" i="2"/>
  <c r="AQ592" i="2"/>
  <c r="AQ495" i="2"/>
  <c r="AQ98" i="6850"/>
  <c r="E36" i="6892"/>
  <c r="D36" i="6892" s="1"/>
  <c r="C36" i="6892" s="1"/>
  <c r="H35" i="6892"/>
  <c r="G35" i="6892" s="1"/>
  <c r="E35" i="6892"/>
  <c r="D35" i="6892" s="1"/>
  <c r="AQ401" i="2"/>
  <c r="AQ188" i="2"/>
  <c r="AQ211" i="2"/>
  <c r="AQ134" i="2"/>
  <c r="AQ303" i="2"/>
  <c r="AQ189" i="2"/>
  <c r="AQ187" i="2"/>
  <c r="V320" i="2"/>
  <c r="AQ320" i="2"/>
  <c r="W320" i="2"/>
  <c r="W306" i="2"/>
  <c r="AQ306" i="2"/>
  <c r="V306" i="2"/>
  <c r="V305" i="2"/>
  <c r="AQ305" i="2"/>
  <c r="W305" i="2"/>
  <c r="AQ266" i="2"/>
  <c r="V266" i="2"/>
  <c r="W266" i="2"/>
  <c r="V375" i="2"/>
  <c r="AQ375" i="2"/>
  <c r="W375" i="2"/>
  <c r="W242" i="2"/>
  <c r="V242" i="2"/>
  <c r="AQ242" i="2"/>
  <c r="W370" i="2"/>
  <c r="V370" i="2"/>
  <c r="AQ370" i="2"/>
  <c r="W304" i="2"/>
  <c r="V304" i="2"/>
  <c r="AQ304" i="2"/>
  <c r="W235" i="2"/>
  <c r="V235" i="2"/>
  <c r="W463" i="2"/>
  <c r="V463" i="2"/>
  <c r="W254" i="2"/>
  <c r="V254" i="2"/>
  <c r="W536" i="2"/>
  <c r="V536" i="2"/>
  <c r="AQ536" i="2"/>
  <c r="W462" i="2"/>
  <c r="V462" i="2"/>
  <c r="V268" i="2"/>
  <c r="W268" i="2"/>
  <c r="W204" i="2"/>
  <c r="V204" i="2"/>
  <c r="W502" i="2"/>
  <c r="V502" i="2"/>
  <c r="W399" i="2"/>
  <c r="V399" i="2"/>
  <c r="V537" i="2"/>
  <c r="W537" i="2"/>
  <c r="AQ537" i="2"/>
  <c r="V503" i="2"/>
  <c r="W503" i="2"/>
  <c r="W334" i="2"/>
  <c r="V334" i="2"/>
  <c r="W218" i="2"/>
  <c r="V218" i="2"/>
  <c r="W249" i="2"/>
  <c r="V249" i="2"/>
  <c r="W275" i="2"/>
  <c r="V275" i="2"/>
  <c r="W550" i="2"/>
  <c r="V550" i="2"/>
  <c r="W186" i="2"/>
  <c r="V186" i="2"/>
  <c r="W653" i="2"/>
  <c r="V653" i="2"/>
  <c r="W400" i="2"/>
  <c r="V400" i="2"/>
  <c r="W255" i="2"/>
  <c r="V255" i="2"/>
  <c r="W654" i="2"/>
  <c r="V654" i="2"/>
  <c r="H34" i="6892"/>
  <c r="G34" i="6892" s="1"/>
  <c r="C34" i="6892" s="1"/>
  <c r="W655" i="2"/>
  <c r="V655" i="2"/>
  <c r="W222" i="2"/>
  <c r="V222" i="2"/>
  <c r="W194" i="2"/>
  <c r="V194" i="2"/>
  <c r="W298" i="2"/>
  <c r="V298" i="2"/>
  <c r="W107" i="2"/>
  <c r="V107" i="2"/>
  <c r="W657" i="2"/>
  <c r="AQ657" i="2"/>
  <c r="V657" i="2"/>
  <c r="W561" i="2"/>
  <c r="V561" i="2"/>
  <c r="V159" i="2"/>
  <c r="W159" i="2"/>
  <c r="W213" i="2"/>
  <c r="V213" i="2"/>
  <c r="W182" i="2"/>
  <c r="V182" i="2"/>
  <c r="W197" i="2"/>
  <c r="V197" i="2"/>
  <c r="V373" i="2"/>
  <c r="W373" i="2"/>
  <c r="W257" i="2"/>
  <c r="V257" i="2"/>
  <c r="W236" i="2"/>
  <c r="V236" i="2"/>
  <c r="W193" i="2"/>
  <c r="V193" i="2"/>
  <c r="W656" i="2"/>
  <c r="V656" i="2"/>
  <c r="V203" i="2"/>
  <c r="W203" i="2"/>
  <c r="V277" i="2"/>
  <c r="W277" i="2"/>
  <c r="V267" i="2"/>
  <c r="W267" i="2"/>
  <c r="V551" i="2"/>
  <c r="W551" i="2"/>
  <c r="W527" i="2"/>
  <c r="V527" i="2"/>
  <c r="W157" i="2"/>
  <c r="V157" i="2"/>
  <c r="W409" i="2"/>
  <c r="V409" i="2"/>
  <c r="W411" i="2"/>
  <c r="V411" i="2"/>
  <c r="W514" i="2"/>
  <c r="V514" i="2"/>
  <c r="BU25" i="6937"/>
  <c r="E99" i="6851" l="1"/>
  <c r="E86" i="6851"/>
  <c r="E85" i="6850"/>
  <c r="E259" i="2"/>
  <c r="G19" i="6892"/>
  <c r="E248" i="2"/>
  <c r="E475" i="2"/>
  <c r="E571" i="2"/>
  <c r="E340" i="2"/>
  <c r="E605" i="2"/>
  <c r="E474" i="2"/>
  <c r="E466" i="2"/>
  <c r="E558" i="2"/>
  <c r="E562" i="2"/>
  <c r="D19" i="6892"/>
  <c r="E187" i="2"/>
  <c r="E401" i="2"/>
  <c r="E453" i="2"/>
  <c r="E425" i="2"/>
  <c r="E134" i="2"/>
  <c r="E438" i="2"/>
  <c r="E541" i="2"/>
  <c r="E287" i="2"/>
  <c r="E445" i="2"/>
  <c r="E288" i="2"/>
  <c r="E517" i="2"/>
  <c r="E432" i="2"/>
  <c r="E219" i="2"/>
  <c r="E519" i="2"/>
  <c r="E586" i="2"/>
  <c r="E592" i="2"/>
  <c r="E461" i="2"/>
  <c r="E450" i="2"/>
  <c r="E188" i="2"/>
  <c r="E361" i="2"/>
  <c r="E507" i="2"/>
  <c r="E661" i="2"/>
  <c r="E333" i="2"/>
  <c r="E484" i="2"/>
  <c r="E600" i="2"/>
  <c r="E587" i="2"/>
  <c r="E421" i="2"/>
  <c r="E492" i="2"/>
  <c r="E189" i="2"/>
  <c r="E332" i="2"/>
  <c r="E374" i="2"/>
  <c r="E494" i="2"/>
  <c r="E207" i="2"/>
  <c r="E611" i="2"/>
  <c r="E303" i="2"/>
  <c r="E413" i="2"/>
  <c r="E513" i="2"/>
  <c r="E167" i="2"/>
  <c r="E526" i="2"/>
  <c r="E451" i="2"/>
  <c r="E559" i="2"/>
  <c r="E367" i="2"/>
  <c r="E226" i="2"/>
  <c r="E570" i="2"/>
  <c r="E452" i="2"/>
  <c r="E539" i="2"/>
  <c r="E258" i="2"/>
  <c r="E232" i="2"/>
  <c r="E385" i="2"/>
  <c r="E260" i="2"/>
  <c r="E211" i="2"/>
  <c r="E424" i="2"/>
  <c r="E336" i="2"/>
  <c r="E564" i="2"/>
  <c r="E172" i="2"/>
  <c r="E431" i="2"/>
  <c r="E434" i="2"/>
  <c r="E220" i="2"/>
  <c r="E406" i="2"/>
  <c r="E511" i="2"/>
  <c r="E663" i="2"/>
  <c r="E610" i="2"/>
  <c r="E263" i="2"/>
  <c r="E572" i="2"/>
  <c r="E480" i="2"/>
  <c r="E658" i="2"/>
  <c r="E457" i="2"/>
  <c r="E486" i="2"/>
  <c r="E512" i="2"/>
  <c r="E495" i="2"/>
  <c r="E660" i="2"/>
  <c r="E99" i="6850"/>
  <c r="E297" i="2"/>
  <c r="E595" i="2"/>
  <c r="E585" i="2"/>
  <c r="E459" i="2"/>
  <c r="E569" i="2"/>
  <c r="E465" i="2"/>
  <c r="E485" i="2"/>
  <c r="E588" i="2"/>
  <c r="E478" i="2"/>
  <c r="E295" i="2"/>
  <c r="E597" i="2"/>
  <c r="E534" i="2"/>
  <c r="E448" i="2"/>
  <c r="E554" i="2"/>
  <c r="E412" i="2"/>
  <c r="E606" i="2"/>
  <c r="E286" i="2"/>
  <c r="E662" i="2"/>
  <c r="E481" i="2"/>
  <c r="E591" i="2"/>
  <c r="E292" i="2"/>
  <c r="E506" i="2"/>
  <c r="E567" i="2"/>
  <c r="E493" i="2"/>
  <c r="E533" i="2"/>
  <c r="E337" i="2"/>
  <c r="E552" i="2"/>
  <c r="E525" i="2"/>
  <c r="E97" i="6850"/>
  <c r="E609" i="2"/>
  <c r="E524" i="2"/>
  <c r="E67" i="6851"/>
  <c r="E589" i="2"/>
  <c r="E264" i="2"/>
  <c r="E479" i="2"/>
  <c r="E578" i="2"/>
  <c r="E323" i="2"/>
  <c r="E568" i="2"/>
  <c r="E542" i="2"/>
  <c r="E509" i="2"/>
  <c r="E95" i="6851"/>
  <c r="E522" i="2"/>
  <c r="E212" i="2"/>
  <c r="E664" i="2"/>
  <c r="E339" i="2"/>
  <c r="E470" i="2"/>
  <c r="E501" i="2"/>
  <c r="E659" i="2"/>
  <c r="E483" i="2"/>
  <c r="E435" i="2"/>
  <c r="C35" i="6892"/>
  <c r="E537" i="2"/>
  <c r="E536" i="2"/>
  <c r="E370" i="2"/>
  <c r="E304" i="2"/>
  <c r="E375" i="2"/>
  <c r="E266" i="2"/>
  <c r="E306" i="2"/>
  <c r="E242" i="2"/>
  <c r="E305" i="2"/>
  <c r="E320" i="2"/>
  <c r="E657" i="2"/>
  <c r="BU26" i="6937"/>
  <c r="H548" i="6847"/>
  <c r="L548" i="6847" s="1"/>
  <c r="I548" i="6847"/>
  <c r="H549" i="6847"/>
  <c r="L549" i="6847" s="1"/>
  <c r="I549" i="6847"/>
  <c r="H550" i="6847"/>
  <c r="L550" i="6847" s="1"/>
  <c r="I550" i="6847"/>
  <c r="H551" i="6847"/>
  <c r="L551" i="6847" s="1"/>
  <c r="I551" i="6847"/>
  <c r="H552" i="6847"/>
  <c r="L552" i="6847" s="1"/>
  <c r="I552" i="6847"/>
  <c r="H553" i="6847"/>
  <c r="L553" i="6847" s="1"/>
  <c r="I553" i="6847"/>
  <c r="H554" i="6847"/>
  <c r="L554" i="6847" s="1"/>
  <c r="I554" i="6847"/>
  <c r="H555" i="6847"/>
  <c r="L555" i="6847" s="1"/>
  <c r="I555" i="6847"/>
  <c r="H556" i="6847"/>
  <c r="L556" i="6847" s="1"/>
  <c r="I556" i="6847"/>
  <c r="H557" i="6847"/>
  <c r="L557" i="6847" s="1"/>
  <c r="I557" i="6847"/>
  <c r="H558" i="6847"/>
  <c r="L558" i="6847" s="1"/>
  <c r="I558" i="6847"/>
  <c r="H559" i="6847"/>
  <c r="L559" i="6847" s="1"/>
  <c r="I559" i="6847"/>
  <c r="H560" i="6847"/>
  <c r="I560" i="6847"/>
  <c r="H561" i="6847"/>
  <c r="L561" i="6847" s="1"/>
  <c r="I561" i="6847"/>
  <c r="H562" i="6847"/>
  <c r="L562" i="6847" s="1"/>
  <c r="I562" i="6847"/>
  <c r="H563" i="6847"/>
  <c r="L563" i="6847" s="1"/>
  <c r="I563" i="6847"/>
  <c r="H564" i="6847"/>
  <c r="L564" i="6847" s="1"/>
  <c r="I564" i="6847"/>
  <c r="H565" i="6847"/>
  <c r="L565" i="6847" s="1"/>
  <c r="I565" i="6847"/>
  <c r="H566" i="6847"/>
  <c r="L566" i="6847" s="1"/>
  <c r="I566" i="6847"/>
  <c r="A548" i="6847"/>
  <c r="A549" i="6847"/>
  <c r="A550" i="6847"/>
  <c r="A551" i="6847"/>
  <c r="A552" i="6847"/>
  <c r="A553" i="6847"/>
  <c r="A554" i="6847"/>
  <c r="A555" i="6847"/>
  <c r="A556" i="6847"/>
  <c r="A557" i="6847"/>
  <c r="A558" i="6847"/>
  <c r="A559" i="6847"/>
  <c r="A560" i="6847"/>
  <c r="A561" i="6847"/>
  <c r="A562" i="6847"/>
  <c r="A563" i="6847"/>
  <c r="A564" i="6847"/>
  <c r="A565" i="6847"/>
  <c r="A566" i="6847"/>
  <c r="I547" i="6847"/>
  <c r="H547" i="6847"/>
  <c r="L547" i="6847" s="1"/>
  <c r="I546" i="6847"/>
  <c r="H546" i="6847"/>
  <c r="L546" i="6847" s="1"/>
  <c r="I545" i="6847"/>
  <c r="H545" i="6847"/>
  <c r="L545" i="6847" s="1"/>
  <c r="I544" i="6847"/>
  <c r="H544" i="6847"/>
  <c r="L544" i="6847" s="1"/>
  <c r="A547" i="6847"/>
  <c r="A546" i="6847"/>
  <c r="A545" i="6847"/>
  <c r="A544" i="6847"/>
  <c r="I543" i="6847"/>
  <c r="H543" i="6847"/>
  <c r="L543" i="6847" s="1"/>
  <c r="I542" i="6847"/>
  <c r="H542" i="6847"/>
  <c r="L542" i="6847" s="1"/>
  <c r="I541" i="6847"/>
  <c r="H541" i="6847"/>
  <c r="L541" i="6847" s="1"/>
  <c r="I540" i="6847"/>
  <c r="H540" i="6847"/>
  <c r="L540" i="6847" s="1"/>
  <c r="I539" i="6847"/>
  <c r="H539" i="6847"/>
  <c r="L539" i="6847" s="1"/>
  <c r="I538" i="6847"/>
  <c r="H538" i="6847"/>
  <c r="L538" i="6847" s="1"/>
  <c r="I537" i="6847"/>
  <c r="H537" i="6847"/>
  <c r="L537" i="6847" s="1"/>
  <c r="A543" i="6847"/>
  <c r="A542" i="6847"/>
  <c r="A541" i="6847"/>
  <c r="A540" i="6847"/>
  <c r="A539" i="6847"/>
  <c r="A538" i="6847"/>
  <c r="A537" i="6847"/>
  <c r="C19" i="6892" l="1"/>
  <c r="J16" i="6969"/>
  <c r="J23" i="6969"/>
  <c r="J20" i="6969"/>
  <c r="J36" i="6969"/>
  <c r="M35" i="6970"/>
  <c r="J24" i="6969"/>
  <c r="M33" i="6970"/>
  <c r="M27" i="6970"/>
  <c r="M16" i="6970"/>
  <c r="M21" i="6970"/>
  <c r="J17" i="6969"/>
  <c r="M34" i="6970"/>
  <c r="J33" i="6969"/>
  <c r="M25" i="6970"/>
  <c r="J34" i="6969"/>
  <c r="M30" i="6970"/>
  <c r="J15" i="6969"/>
  <c r="M28" i="6970"/>
  <c r="J30" i="6969"/>
  <c r="M36" i="6970"/>
  <c r="J31" i="6969"/>
  <c r="M10" i="6968"/>
  <c r="M9" i="6968"/>
  <c r="L560" i="6847"/>
  <c r="BR3" i="6966"/>
  <c r="BR10" i="6966"/>
  <c r="BR13" i="6966"/>
  <c r="BR9" i="6966"/>
  <c r="BR14" i="6966"/>
  <c r="BR8" i="6966"/>
  <c r="BR7" i="6966"/>
  <c r="BR11" i="6966"/>
  <c r="BR12" i="6966"/>
  <c r="BU27" i="6937"/>
  <c r="H532" i="6847"/>
  <c r="L532" i="6847" s="1"/>
  <c r="I532" i="6847"/>
  <c r="H533" i="6847"/>
  <c r="L533" i="6847" s="1"/>
  <c r="I533" i="6847"/>
  <c r="H534" i="6847"/>
  <c r="L534" i="6847" s="1"/>
  <c r="I534" i="6847"/>
  <c r="H535" i="6847"/>
  <c r="L535" i="6847" s="1"/>
  <c r="I535" i="6847"/>
  <c r="H536" i="6847"/>
  <c r="L536" i="6847" s="1"/>
  <c r="I536" i="6847"/>
  <c r="A532" i="6847"/>
  <c r="A533" i="6847"/>
  <c r="A534" i="6847"/>
  <c r="A535" i="6847"/>
  <c r="A536" i="6847"/>
  <c r="H514" i="6847"/>
  <c r="L514" i="6847" s="1"/>
  <c r="I514" i="6847"/>
  <c r="H515" i="6847"/>
  <c r="L515" i="6847" s="1"/>
  <c r="I515" i="6847"/>
  <c r="H516" i="6847"/>
  <c r="L516" i="6847" s="1"/>
  <c r="I516" i="6847"/>
  <c r="H517" i="6847"/>
  <c r="L517" i="6847" s="1"/>
  <c r="I517" i="6847"/>
  <c r="H518" i="6847"/>
  <c r="L518" i="6847" s="1"/>
  <c r="I518" i="6847"/>
  <c r="H519" i="6847"/>
  <c r="L519" i="6847" s="1"/>
  <c r="I519" i="6847"/>
  <c r="H520" i="6847"/>
  <c r="L520" i="6847" s="1"/>
  <c r="I520" i="6847"/>
  <c r="H521" i="6847"/>
  <c r="L521" i="6847" s="1"/>
  <c r="I521" i="6847"/>
  <c r="H522" i="6847"/>
  <c r="L522" i="6847" s="1"/>
  <c r="I522" i="6847"/>
  <c r="H523" i="6847"/>
  <c r="L523" i="6847" s="1"/>
  <c r="I523" i="6847"/>
  <c r="H524" i="6847"/>
  <c r="L524" i="6847" s="1"/>
  <c r="I524" i="6847"/>
  <c r="H525" i="6847"/>
  <c r="L525" i="6847" s="1"/>
  <c r="I525" i="6847"/>
  <c r="H526" i="6847"/>
  <c r="L526" i="6847" s="1"/>
  <c r="I526" i="6847"/>
  <c r="H527" i="6847"/>
  <c r="L527" i="6847" s="1"/>
  <c r="I527" i="6847"/>
  <c r="H528" i="6847"/>
  <c r="L528" i="6847" s="1"/>
  <c r="I528" i="6847"/>
  <c r="H529" i="6847"/>
  <c r="L529" i="6847" s="1"/>
  <c r="I529" i="6847"/>
  <c r="H530" i="6847"/>
  <c r="L530" i="6847" s="1"/>
  <c r="I530" i="6847"/>
  <c r="H531" i="6847"/>
  <c r="L531" i="6847" s="1"/>
  <c r="I531" i="6847"/>
  <c r="A523" i="6847"/>
  <c r="A524" i="6847"/>
  <c r="A525" i="6847"/>
  <c r="A526" i="6847"/>
  <c r="A527" i="6847"/>
  <c r="A528" i="6847"/>
  <c r="A529" i="6847"/>
  <c r="A530" i="6847"/>
  <c r="A531" i="6847"/>
  <c r="P46" i="6851" l="1"/>
  <c r="P56" i="6850"/>
  <c r="R56" i="6850"/>
  <c r="R46" i="6851"/>
  <c r="R17" i="6851"/>
  <c r="R35" i="6851"/>
  <c r="R62" i="6851"/>
  <c r="R83" i="6851"/>
  <c r="R103" i="6851"/>
  <c r="R22" i="6851"/>
  <c r="R37" i="6851"/>
  <c r="R68" i="6851"/>
  <c r="R85" i="6851"/>
  <c r="R105" i="6851"/>
  <c r="R34" i="6851"/>
  <c r="R81" i="6851"/>
  <c r="R20" i="6851"/>
  <c r="R36" i="6851"/>
  <c r="R57" i="6851"/>
  <c r="R6" i="6851"/>
  <c r="R89" i="6851"/>
  <c r="R18" i="6850"/>
  <c r="R35" i="6850"/>
  <c r="R61" i="6850"/>
  <c r="R86" i="6850"/>
  <c r="R103" i="6850"/>
  <c r="R7" i="6850"/>
  <c r="R28" i="6850"/>
  <c r="R46" i="6850"/>
  <c r="R71" i="6850"/>
  <c r="R92" i="6850"/>
  <c r="R63" i="6851"/>
  <c r="R34" i="6850"/>
  <c r="R84" i="6850"/>
  <c r="R20" i="6850"/>
  <c r="R76" i="6850"/>
  <c r="R4" i="6850"/>
  <c r="R41" i="6850"/>
  <c r="R89" i="6850"/>
  <c r="R3" i="6850"/>
  <c r="R9" i="6850"/>
  <c r="R58" i="6850"/>
  <c r="R100" i="6850"/>
  <c r="R11" i="6851"/>
  <c r="R52" i="6851"/>
  <c r="R74" i="6851"/>
  <c r="R96" i="6851"/>
  <c r="R14" i="6851"/>
  <c r="R29" i="6851"/>
  <c r="R54" i="6851"/>
  <c r="R75" i="6851"/>
  <c r="R40" i="6851"/>
  <c r="R16" i="6851"/>
  <c r="R59" i="6851"/>
  <c r="R102" i="6851"/>
  <c r="R15" i="6851"/>
  <c r="R55" i="6851"/>
  <c r="R41" i="6851"/>
  <c r="R18" i="6851"/>
  <c r="R100" i="6851"/>
  <c r="R48" i="6851"/>
  <c r="R28" i="6851"/>
  <c r="R11" i="6850"/>
  <c r="R30" i="6850"/>
  <c r="R49" i="6850"/>
  <c r="R42" i="6850"/>
  <c r="R94" i="6850"/>
  <c r="R53" i="6851"/>
  <c r="R19" i="6850"/>
  <c r="R59" i="6850"/>
  <c r="R83" i="6850"/>
  <c r="R101" i="6850"/>
  <c r="R15" i="6850"/>
  <c r="R60" i="6850"/>
  <c r="R102" i="6850"/>
  <c r="R12" i="6850"/>
  <c r="R50" i="6850"/>
  <c r="R96" i="6850"/>
  <c r="R21" i="6851"/>
  <c r="R25" i="6850"/>
  <c r="R68" i="6850"/>
  <c r="R44" i="6850"/>
  <c r="R33" i="6850"/>
  <c r="R81" i="6850"/>
  <c r="R9" i="6851"/>
  <c r="R31" i="6851"/>
  <c r="R56" i="6851"/>
  <c r="R76" i="6851"/>
  <c r="R66" i="6851"/>
  <c r="R33" i="6851"/>
  <c r="R58" i="6851"/>
  <c r="R80" i="6851"/>
  <c r="R101" i="6851"/>
  <c r="R27" i="6851"/>
  <c r="R73" i="6851"/>
  <c r="R23" i="6851"/>
  <c r="R69" i="6851"/>
  <c r="R38" i="6851"/>
  <c r="R32" i="6851"/>
  <c r="R71" i="6851"/>
  <c r="R30" i="6851"/>
  <c r="R16" i="6850"/>
  <c r="R32" i="6850"/>
  <c r="R53" i="6850"/>
  <c r="R80" i="6850"/>
  <c r="R62" i="6850"/>
  <c r="R98" i="6851"/>
  <c r="R24" i="6850"/>
  <c r="R40" i="6850"/>
  <c r="R67" i="6850"/>
  <c r="R88" i="6850"/>
  <c r="R105" i="6850"/>
  <c r="R29" i="6850"/>
  <c r="R73" i="6850"/>
  <c r="R23" i="6850"/>
  <c r="R63" i="6850"/>
  <c r="R104" i="6850"/>
  <c r="R104" i="6851"/>
  <c r="R31" i="6850"/>
  <c r="R45" i="6851"/>
  <c r="R7" i="6851"/>
  <c r="R72" i="6851"/>
  <c r="R50" i="6851"/>
  <c r="R87" i="6851"/>
  <c r="R37" i="6850"/>
  <c r="R13" i="6850"/>
  <c r="R78" i="6850"/>
  <c r="R48" i="6850"/>
  <c r="R87" i="6850"/>
  <c r="R79" i="6850"/>
  <c r="R6" i="6850"/>
  <c r="R91" i="6850"/>
  <c r="R5" i="6851"/>
  <c r="R70" i="6851"/>
  <c r="R92" i="6851"/>
  <c r="R93" i="6851"/>
  <c r="R3" i="6851"/>
  <c r="R5" i="6850"/>
  <c r="R90" i="6850"/>
  <c r="R21" i="6850"/>
  <c r="R93" i="6850"/>
  <c r="R22" i="6850"/>
  <c r="R27" i="6850"/>
  <c r="R24" i="6851"/>
  <c r="R88" i="6851"/>
  <c r="R26" i="6851"/>
  <c r="R4" i="6851"/>
  <c r="R77" i="6851"/>
  <c r="R26" i="6850"/>
  <c r="R47" i="6850"/>
  <c r="R84" i="6851"/>
  <c r="R14" i="6850"/>
  <c r="R45" i="6850"/>
  <c r="R43" i="6851"/>
  <c r="R49" i="6851"/>
  <c r="R8" i="6851"/>
  <c r="R39" i="6851"/>
  <c r="R25" i="6851"/>
  <c r="R43" i="6850"/>
  <c r="R12" i="6851"/>
  <c r="R51" i="6850"/>
  <c r="R8" i="6850"/>
  <c r="R38" i="6850"/>
  <c r="R52" i="6850"/>
  <c r="R19" i="6851"/>
  <c r="R70" i="6850"/>
  <c r="Q546" i="2"/>
  <c r="Q487" i="2"/>
  <c r="Q427" i="2"/>
  <c r="Q376" i="2"/>
  <c r="Q252" i="2"/>
  <c r="Q276" i="2"/>
  <c r="Q204" i="2"/>
  <c r="Q129" i="2"/>
  <c r="Q34" i="2"/>
  <c r="Q213" i="2"/>
  <c r="Q637" i="2"/>
  <c r="Q614" i="2"/>
  <c r="Q531" i="2"/>
  <c r="Q496" i="2"/>
  <c r="Q271" i="2"/>
  <c r="Q209" i="2"/>
  <c r="Q338" i="2"/>
  <c r="Q153" i="2"/>
  <c r="Q222" i="2"/>
  <c r="Q116" i="2"/>
  <c r="Q53" i="2"/>
  <c r="Q647" i="2"/>
  <c r="Q253" i="2"/>
  <c r="Q324" i="2"/>
  <c r="Q643" i="2"/>
  <c r="Q162" i="2"/>
  <c r="Q394" i="2"/>
  <c r="Q621" i="2"/>
  <c r="Q197" i="2"/>
  <c r="Q613" i="2"/>
  <c r="Q387" i="2"/>
  <c r="Q381" i="2"/>
  <c r="Q279" i="2"/>
  <c r="Q136" i="2"/>
  <c r="Q157" i="2"/>
  <c r="Q620" i="2"/>
  <c r="Q294" i="2"/>
  <c r="Q221" i="2"/>
  <c r="Q296" i="2"/>
  <c r="Q158" i="2"/>
  <c r="Q4" i="2"/>
  <c r="Q355" i="2"/>
  <c r="Q277" i="2"/>
  <c r="Q173" i="2"/>
  <c r="Q72" i="2"/>
  <c r="Q19" i="2"/>
  <c r="Q122" i="2"/>
  <c r="Q43" i="2"/>
  <c r="Q195" i="2"/>
  <c r="Q415" i="2"/>
  <c r="Q630" i="2"/>
  <c r="Q234" i="2"/>
  <c r="Q442" i="2"/>
  <c r="Q639" i="2"/>
  <c r="Q41" i="2"/>
  <c r="Q327" i="2"/>
  <c r="Q543" i="2"/>
  <c r="Q22" i="2"/>
  <c r="Q166" i="2"/>
  <c r="Q530" i="2"/>
  <c r="Q656" i="2"/>
  <c r="Q460" i="2"/>
  <c r="Q548" i="2"/>
  <c r="Q428" i="2"/>
  <c r="Q155" i="2"/>
  <c r="Q208" i="2"/>
  <c r="Q45" i="2"/>
  <c r="Q602" i="2"/>
  <c r="Q510" i="2"/>
  <c r="Q441" i="2"/>
  <c r="Q346" i="2"/>
  <c r="Q231" i="2"/>
  <c r="Q51" i="2"/>
  <c r="Q382" i="2"/>
  <c r="Q312" i="2"/>
  <c r="Q224" i="2"/>
  <c r="Q86" i="2"/>
  <c r="Q151" i="2"/>
  <c r="Q58" i="2"/>
  <c r="Q55" i="2"/>
  <c r="Q140" i="2"/>
  <c r="Q549" i="2"/>
  <c r="Q17" i="2"/>
  <c r="Q302" i="2"/>
  <c r="Q521" i="2"/>
  <c r="Q275" i="2"/>
  <c r="Q551" i="2"/>
  <c r="Q618" i="2"/>
  <c r="Q135" i="2"/>
  <c r="Q148" i="2"/>
  <c r="Q147" i="2"/>
  <c r="Q143" i="2"/>
  <c r="Q514" i="2"/>
  <c r="Q547" i="2"/>
  <c r="Q529" i="2"/>
  <c r="Q411" i="2"/>
  <c r="Q311" i="2"/>
  <c r="Q85" i="2"/>
  <c r="Q8" i="2"/>
  <c r="Q366" i="2"/>
  <c r="Q285" i="2"/>
  <c r="Q192" i="2"/>
  <c r="Q110" i="2"/>
  <c r="Q29" i="2"/>
  <c r="Q111" i="2"/>
  <c r="Q30" i="2"/>
  <c r="Q228" i="2"/>
  <c r="Q440" i="2"/>
  <c r="Q638" i="2"/>
  <c r="Q200" i="2"/>
  <c r="Q417" i="2"/>
  <c r="Q632" i="2"/>
  <c r="Q74" i="2"/>
  <c r="Q349" i="2"/>
  <c r="Q426" i="2"/>
  <c r="Q39" i="2"/>
  <c r="Q343" i="2"/>
  <c r="Q472" i="2"/>
  <c r="Q629" i="2"/>
  <c r="Q535" i="2"/>
  <c r="Q205" i="2"/>
  <c r="Q314" i="2"/>
  <c r="Q193" i="2"/>
  <c r="Q25" i="2"/>
  <c r="Q544" i="2"/>
  <c r="Q550" i="2"/>
  <c r="Q430" i="2"/>
  <c r="Q331" i="2"/>
  <c r="Q133" i="2"/>
  <c r="Q48" i="2"/>
  <c r="Q214" i="2"/>
  <c r="Q181" i="2"/>
  <c r="Q177" i="2"/>
  <c r="Q123" i="2"/>
  <c r="Q126" i="2"/>
  <c r="Q59" i="2"/>
  <c r="Q71" i="2"/>
  <c r="Q397" i="2"/>
  <c r="Q623" i="2"/>
  <c r="Q75" i="2"/>
  <c r="Q290" i="2"/>
  <c r="Q612" i="2"/>
  <c r="Q363" i="2"/>
  <c r="Q360" i="2"/>
  <c r="Q6" i="2"/>
  <c r="Q298" i="2"/>
  <c r="Q515" i="2"/>
  <c r="Q194" i="2"/>
  <c r="Q636" i="2"/>
  <c r="Q282" i="2"/>
  <c r="Q272" i="2"/>
  <c r="Q335" i="2"/>
  <c r="Q216" i="2"/>
  <c r="Q46" i="2"/>
  <c r="Q584" i="2"/>
  <c r="Q566" i="2"/>
  <c r="Q446" i="2"/>
  <c r="Q350" i="2"/>
  <c r="Q240" i="2"/>
  <c r="Q79" i="2"/>
  <c r="Q138" i="2"/>
  <c r="Q316" i="2"/>
  <c r="Q230" i="2"/>
  <c r="Q76" i="2"/>
  <c r="Q40" i="2"/>
  <c r="Q61" i="2"/>
  <c r="Q33" i="2"/>
  <c r="Q315" i="2"/>
  <c r="Q456" i="2"/>
  <c r="Q63" i="2"/>
  <c r="Q347" i="2"/>
  <c r="Q563" i="2"/>
  <c r="Q201" i="2"/>
  <c r="Q422" i="2"/>
  <c r="Q634" i="2"/>
  <c r="Q191" i="2"/>
  <c r="Q229" i="2"/>
  <c r="Q628" i="2"/>
  <c r="Q652" i="2"/>
  <c r="Q608" i="2"/>
  <c r="Q488" i="2"/>
  <c r="Q377" i="2"/>
  <c r="Q178" i="2"/>
  <c r="Q125" i="2"/>
  <c r="Q400" i="2"/>
  <c r="Q617" i="2"/>
  <c r="Q502" i="2"/>
  <c r="Q386" i="2"/>
  <c r="Q291" i="2"/>
  <c r="Q150" i="2"/>
  <c r="Q319" i="2"/>
  <c r="Q351" i="2"/>
  <c r="Q168" i="2"/>
  <c r="Q96" i="2"/>
  <c r="Q92" i="2"/>
  <c r="Q118" i="2"/>
  <c r="Q35" i="2"/>
  <c r="Q210" i="2"/>
  <c r="Q429" i="2"/>
  <c r="Q576" i="2"/>
  <c r="Q171" i="2"/>
  <c r="Q403" i="2"/>
  <c r="Q625" i="2"/>
  <c r="Q508" i="2"/>
  <c r="Q404" i="2"/>
  <c r="Q565" i="2"/>
  <c r="Q443" i="2"/>
  <c r="Q180" i="2"/>
  <c r="Q238" i="2"/>
  <c r="Q54" i="2"/>
  <c r="Q644" i="2"/>
  <c r="Q593" i="2"/>
  <c r="Q464" i="2"/>
  <c r="Q364" i="2"/>
  <c r="Q256" i="2"/>
  <c r="Q104" i="2"/>
  <c r="Q395" i="2"/>
  <c r="Q329" i="2"/>
  <c r="Q241" i="2"/>
  <c r="Q93" i="2"/>
  <c r="Q66" i="2"/>
  <c r="Q144" i="2"/>
  <c r="Q68" i="2"/>
  <c r="Q49" i="2"/>
  <c r="Q345" i="2"/>
  <c r="Q561" i="2"/>
  <c r="Q38" i="2"/>
  <c r="Q321" i="2"/>
  <c r="Q161" i="2"/>
  <c r="Q176" i="2"/>
  <c r="Q420" i="2"/>
  <c r="Q640" i="2"/>
  <c r="Q225" i="2"/>
  <c r="Q280" i="2"/>
  <c r="Q577" i="2"/>
  <c r="Q405" i="2"/>
  <c r="Q596" i="2"/>
  <c r="Q132" i="2"/>
  <c r="Q368" i="2"/>
  <c r="Q262" i="2"/>
  <c r="Q65" i="2"/>
  <c r="Q654" i="2"/>
  <c r="Q500" i="2"/>
  <c r="Q490" i="2"/>
  <c r="Q379" i="2"/>
  <c r="Q103" i="2"/>
  <c r="Q87" i="2"/>
  <c r="Q414" i="2"/>
  <c r="Q344" i="2"/>
  <c r="Q265" i="2"/>
  <c r="Q156" i="2"/>
  <c r="Q78" i="2"/>
  <c r="Q190" i="2"/>
  <c r="Q99" i="2"/>
  <c r="Q24" i="2"/>
  <c r="Q300" i="2"/>
  <c r="Q518" i="2"/>
  <c r="Q254" i="2"/>
  <c r="Q278" i="2"/>
  <c r="Q491" i="2"/>
  <c r="Q186" i="2"/>
  <c r="Q528" i="2"/>
  <c r="Q184" i="2"/>
  <c r="Q583" i="2"/>
  <c r="Q590" i="2"/>
  <c r="Q358" i="2"/>
  <c r="Q100" i="2"/>
  <c r="Q607" i="2"/>
  <c r="Q373" i="2"/>
  <c r="Q124" i="2"/>
  <c r="Q341" i="2"/>
  <c r="Q77" i="2"/>
  <c r="Q127" i="2"/>
  <c r="Q18" i="2"/>
  <c r="Q469" i="2"/>
  <c r="Q293" i="2"/>
  <c r="Q527" i="2"/>
  <c r="Q274" i="2"/>
  <c r="Q649" i="2"/>
  <c r="Q467" i="2"/>
  <c r="Q476" i="2"/>
  <c r="Q449" i="2"/>
  <c r="Q112" i="2"/>
  <c r="Q646" i="2"/>
  <c r="Q237" i="2"/>
  <c r="Q268" i="2"/>
  <c r="Q402" i="2"/>
  <c r="Q246" i="2"/>
  <c r="Q73" i="2"/>
  <c r="Q170" i="2"/>
  <c r="Q489" i="2"/>
  <c r="Q247" i="2"/>
  <c r="Q642" i="2"/>
  <c r="Q651" i="2"/>
  <c r="Q540" i="2"/>
  <c r="Q322" i="2"/>
  <c r="Q42" i="2"/>
  <c r="Q532" i="2"/>
  <c r="Q342" i="2"/>
  <c r="Q52" i="2"/>
  <c r="Q308" i="2"/>
  <c r="Q106" i="2"/>
  <c r="Q130" i="2"/>
  <c r="Q145" i="2"/>
  <c r="Q504" i="2"/>
  <c r="Q217" i="2"/>
  <c r="Q390" i="2"/>
  <c r="Q141" i="2"/>
  <c r="Q553" i="2"/>
  <c r="Q575" i="2"/>
  <c r="Q439" i="2"/>
  <c r="Q227" i="2"/>
  <c r="Q556" i="2"/>
  <c r="Q455" i="2"/>
  <c r="Q245" i="2"/>
  <c r="Q389" i="2"/>
  <c r="Q239" i="2"/>
  <c r="Q64" i="2"/>
  <c r="Q128" i="2"/>
  <c r="Q165" i="2"/>
  <c r="Q641" i="2"/>
  <c r="Q433" i="2"/>
  <c r="Q175" i="2"/>
  <c r="Q627" i="2"/>
  <c r="Q352" i="2"/>
  <c r="Q462" i="2"/>
  <c r="Q523" i="2"/>
  <c r="Q309" i="2"/>
  <c r="Q20" i="2"/>
  <c r="Q545" i="2"/>
  <c r="Q328" i="2"/>
  <c r="Q36" i="2"/>
  <c r="Q109" i="2"/>
  <c r="Q121" i="2"/>
  <c r="Q108" i="2"/>
  <c r="Q47" i="2"/>
  <c r="Q598" i="2"/>
  <c r="Q372" i="2"/>
  <c r="Q371" i="2"/>
  <c r="Q98" i="2"/>
  <c r="Q594" i="2"/>
  <c r="Q622" i="2"/>
  <c r="Q396" i="2"/>
  <c r="Q163" i="2"/>
  <c r="Q631" i="2"/>
  <c r="Q416" i="2"/>
  <c r="Q196" i="2"/>
  <c r="Q152" i="2"/>
  <c r="Q198" i="2"/>
  <c r="Q131" i="2"/>
  <c r="Q67" i="2"/>
  <c r="Q499" i="2"/>
  <c r="Q357" i="2"/>
  <c r="Q648" i="2"/>
  <c r="Q473" i="2"/>
  <c r="Q270" i="2"/>
  <c r="Q249" i="2"/>
  <c r="Q497" i="2"/>
  <c r="Q284" i="2"/>
  <c r="Q418" i="2"/>
  <c r="Q269" i="2"/>
  <c r="Q84" i="2"/>
  <c r="Q90" i="2"/>
  <c r="Q289" i="2"/>
  <c r="Q399" i="2"/>
  <c r="Q471" i="2"/>
  <c r="Q365" i="2"/>
  <c r="Q105" i="2"/>
  <c r="Q235" i="2"/>
  <c r="Q616" i="2"/>
  <c r="Q384" i="2"/>
  <c r="Q142" i="2"/>
  <c r="Q624" i="2"/>
  <c r="Q398" i="2"/>
  <c r="Q160" i="2"/>
  <c r="Q359" i="2"/>
  <c r="Q182" i="2"/>
  <c r="Q82" i="2"/>
  <c r="Q354" i="2"/>
  <c r="Q60" i="2"/>
  <c r="Q281" i="2"/>
  <c r="Q310" i="2"/>
  <c r="Q463" i="2"/>
  <c r="Q447" i="2"/>
  <c r="Q557" i="2"/>
  <c r="Q362" i="2"/>
  <c r="Q251" i="2"/>
  <c r="Q650" i="2"/>
  <c r="Q482" i="2"/>
  <c r="Q164" i="2"/>
  <c r="Q410" i="2"/>
  <c r="Q70" i="2"/>
  <c r="Q44" i="2"/>
  <c r="Q101" i="2"/>
  <c r="Q267" i="2"/>
  <c r="Q645" i="2"/>
  <c r="Q503" i="2"/>
  <c r="Q477" i="2"/>
  <c r="Q257" i="2"/>
  <c r="Q407" i="2"/>
  <c r="Q579" i="2"/>
  <c r="Q353" i="2"/>
  <c r="Q88" i="2"/>
  <c r="Q599" i="2"/>
  <c r="Q307" i="2"/>
  <c r="Q114" i="2"/>
  <c r="Q139" i="2"/>
  <c r="Q89" i="2"/>
  <c r="Q28" i="2"/>
  <c r="Q95" i="2"/>
  <c r="Q179" i="2"/>
  <c r="Q653" i="2"/>
  <c r="Q458" i="2"/>
  <c r="Q633" i="2"/>
  <c r="Q419" i="2"/>
  <c r="Q185" i="2"/>
  <c r="Q574" i="2"/>
  <c r="Q436" i="2"/>
  <c r="Q223" i="2"/>
  <c r="Q380" i="2"/>
  <c r="Q102" i="2"/>
  <c r="Q37" i="2"/>
  <c r="Q50" i="2"/>
  <c r="Q146" i="2"/>
  <c r="Q120" i="2"/>
  <c r="Q601" i="2"/>
  <c r="Q69" i="2"/>
  <c r="Q619" i="2"/>
  <c r="Q383" i="2"/>
  <c r="Q444" i="2"/>
  <c r="Q261" i="2"/>
  <c r="Q62" i="2"/>
  <c r="Q581" i="2"/>
  <c r="Q356" i="2"/>
  <c r="Q94" i="2"/>
  <c r="Q325" i="2"/>
  <c r="Q137" i="2"/>
  <c r="Q23" i="2"/>
  <c r="Q31" i="2"/>
  <c r="Q454" i="2"/>
  <c r="Q215" i="2"/>
  <c r="Q635" i="2"/>
  <c r="Q409" i="2"/>
  <c r="Q83" i="2"/>
  <c r="Q573" i="2"/>
  <c r="Q626" i="2"/>
  <c r="Q408" i="2"/>
  <c r="Q174" i="2"/>
  <c r="Q468" i="2"/>
  <c r="Q423" i="2"/>
  <c r="Q203" i="2"/>
  <c r="Q313" i="2"/>
  <c r="Q202" i="2"/>
  <c r="Q26" i="2"/>
  <c r="Q56" i="2"/>
  <c r="Q273" i="2"/>
  <c r="Q154" i="2"/>
  <c r="Q505" i="2"/>
  <c r="Q80" i="2"/>
  <c r="Q604" i="2"/>
  <c r="Q250" i="2"/>
  <c r="Q218" i="2"/>
  <c r="Q516" i="2"/>
  <c r="Q299" i="2"/>
  <c r="Q538" i="2"/>
  <c r="Q317" i="2"/>
  <c r="Q14" i="2"/>
  <c r="Q199" i="2"/>
  <c r="Q113" i="2"/>
  <c r="Q57" i="2"/>
  <c r="Q378" i="2"/>
  <c r="Q97" i="2"/>
  <c r="Q582" i="2"/>
  <c r="Q560" i="2"/>
  <c r="Q603" i="2"/>
  <c r="Q369" i="2"/>
  <c r="Q115" i="2"/>
  <c r="Q615" i="2"/>
  <c r="Q233" i="2"/>
  <c r="Q119" i="2"/>
  <c r="Q348" i="2"/>
  <c r="Q107" i="2"/>
  <c r="Q117" i="2"/>
  <c r="Q9" i="2"/>
  <c r="Q318" i="2"/>
  <c r="Q206" i="2"/>
  <c r="Q149" i="2"/>
  <c r="Q655" i="2"/>
  <c r="Q498" i="2"/>
  <c r="Q236" i="2"/>
  <c r="Q388" i="2"/>
  <c r="Q183" i="2"/>
  <c r="Q255" i="2"/>
  <c r="Q520" i="2"/>
  <c r="Q301" i="2"/>
  <c r="Q13" i="2"/>
  <c r="Q283" i="2"/>
  <c r="Q81" i="2"/>
  <c r="Q159" i="2"/>
  <c r="Q91" i="2"/>
  <c r="Q580" i="2"/>
  <c r="Q334" i="2"/>
  <c r="R19" i="2"/>
  <c r="R26" i="2"/>
  <c r="R40" i="2"/>
  <c r="R44" i="2"/>
  <c r="R72" i="2"/>
  <c r="R121" i="2"/>
  <c r="R76" i="2"/>
  <c r="R7" i="2"/>
  <c r="R24" i="2"/>
  <c r="R31" i="2"/>
  <c r="R59" i="2"/>
  <c r="R82" i="2"/>
  <c r="R99" i="2"/>
  <c r="R128" i="2"/>
  <c r="R126" i="2"/>
  <c r="R159" i="2"/>
  <c r="R190" i="2"/>
  <c r="R63" i="2"/>
  <c r="R120" i="2"/>
  <c r="R154" i="2"/>
  <c r="R182" i="2"/>
  <c r="R210" i="2"/>
  <c r="R176" i="2"/>
  <c r="R267" i="2"/>
  <c r="R153" i="2"/>
  <c r="R300" i="2"/>
  <c r="R327" i="2"/>
  <c r="R345" i="2"/>
  <c r="R363" i="2"/>
  <c r="R378" i="2"/>
  <c r="R390" i="2"/>
  <c r="R33" i="2"/>
  <c r="R49" i="2"/>
  <c r="R47" i="2"/>
  <c r="R145" i="2"/>
  <c r="R174" i="2"/>
  <c r="R208" i="2"/>
  <c r="R238" i="2"/>
  <c r="R262" i="2"/>
  <c r="R279" i="2"/>
  <c r="R299" i="2"/>
  <c r="R322" i="2"/>
  <c r="R261" i="2"/>
  <c r="R358" i="2"/>
  <c r="R377" i="2"/>
  <c r="R148" i="2"/>
  <c r="R205" i="2"/>
  <c r="R271" i="2"/>
  <c r="R324" i="2"/>
  <c r="R496" i="2"/>
  <c r="R528" i="2"/>
  <c r="R531" i="2"/>
  <c r="R14" i="2"/>
  <c r="R114" i="2"/>
  <c r="R175" i="2"/>
  <c r="R239" i="2"/>
  <c r="R283" i="2"/>
  <c r="R325" i="2"/>
  <c r="R359" i="2"/>
  <c r="R389" i="2"/>
  <c r="R319" i="2"/>
  <c r="R458" i="2"/>
  <c r="R388" i="2"/>
  <c r="R545" i="2"/>
  <c r="R581" i="2"/>
  <c r="R500" i="2"/>
  <c r="R624" i="2"/>
  <c r="R544" i="2"/>
  <c r="R556" i="2"/>
  <c r="R654" i="2"/>
  <c r="R255" i="2"/>
  <c r="R36" i="2"/>
  <c r="R124" i="2"/>
  <c r="R192" i="2"/>
  <c r="R241" i="2"/>
  <c r="R285" i="2"/>
  <c r="R329" i="2"/>
  <c r="R366" i="2"/>
  <c r="R395" i="2"/>
  <c r="R428" i="2"/>
  <c r="R464" i="2"/>
  <c r="R503" i="2"/>
  <c r="R548" i="2"/>
  <c r="R590" i="2"/>
  <c r="R613" i="2"/>
  <c r="R626" i="2"/>
  <c r="R636" i="2"/>
  <c r="R557" i="2"/>
  <c r="R197" i="2"/>
  <c r="R462" i="2"/>
  <c r="R65" i="2"/>
  <c r="R234" i="2"/>
  <c r="R321" i="2"/>
  <c r="R372" i="2"/>
  <c r="R455" i="2"/>
  <c r="R540" i="2"/>
  <c r="R499" i="2"/>
  <c r="R576" i="2"/>
  <c r="R653" i="2"/>
  <c r="R45" i="2"/>
  <c r="R195" i="2"/>
  <c r="R289" i="2"/>
  <c r="R273" i="2"/>
  <c r="R430" i="2"/>
  <c r="R135" i="2"/>
  <c r="R360" i="2"/>
  <c r="R627" i="2"/>
  <c r="R643" i="2"/>
  <c r="R463" i="2"/>
  <c r="R251" i="2"/>
  <c r="R403" i="2"/>
  <c r="R282" i="2"/>
  <c r="R577" i="2"/>
  <c r="R54" i="2"/>
  <c r="R301" i="2"/>
  <c r="R441" i="2"/>
  <c r="R601" i="2"/>
  <c r="R647" i="2"/>
  <c r="R353" i="2"/>
  <c r="R387" i="2"/>
  <c r="R621" i="2"/>
  <c r="R194" i="2"/>
  <c r="R240" i="2"/>
  <c r="R221" i="2"/>
  <c r="R546" i="2"/>
  <c r="R635" i="2"/>
  <c r="R29" i="2"/>
  <c r="R37" i="2"/>
  <c r="R66" i="2"/>
  <c r="R84" i="2"/>
  <c r="R110" i="2"/>
  <c r="R106" i="2"/>
  <c r="R93" i="2"/>
  <c r="R16" i="2"/>
  <c r="R35" i="2"/>
  <c r="R57" i="2"/>
  <c r="R58" i="2"/>
  <c r="R95" i="2"/>
  <c r="R118" i="2"/>
  <c r="R131" i="2"/>
  <c r="R151" i="2"/>
  <c r="R170" i="2"/>
  <c r="R17" i="2"/>
  <c r="R60" i="2"/>
  <c r="R97" i="2"/>
  <c r="R75" i="2"/>
  <c r="R163" i="2"/>
  <c r="R200" i="2"/>
  <c r="R225" i="2"/>
  <c r="R247" i="2"/>
  <c r="R276" i="2"/>
  <c r="R293" i="2"/>
  <c r="R166" i="2"/>
  <c r="R334" i="2"/>
  <c r="R352" i="2"/>
  <c r="R217" i="2"/>
  <c r="R383" i="2"/>
  <c r="R12" i="2"/>
  <c r="R55" i="2"/>
  <c r="R91" i="2"/>
  <c r="R67" i="2"/>
  <c r="R162" i="2"/>
  <c r="R196" i="2"/>
  <c r="R223" i="2"/>
  <c r="R245" i="2"/>
  <c r="R164" i="2"/>
  <c r="R291" i="2"/>
  <c r="R311" i="2"/>
  <c r="R331" i="2"/>
  <c r="R350" i="2"/>
  <c r="R307" i="2"/>
  <c r="R233" i="2"/>
  <c r="R398" i="2"/>
  <c r="R423" i="2"/>
  <c r="R420" i="2"/>
  <c r="R477" i="2"/>
  <c r="R365" i="2"/>
  <c r="R543" i="2"/>
  <c r="R426" i="2"/>
  <c r="R51" i="2"/>
  <c r="R150" i="2"/>
  <c r="R177" i="2"/>
  <c r="R265" i="2"/>
  <c r="R181" i="2"/>
  <c r="R344" i="2"/>
  <c r="R214" i="2"/>
  <c r="R411" i="2"/>
  <c r="R439" i="2"/>
  <c r="R482" i="2"/>
  <c r="R521" i="2"/>
  <c r="R444" i="2"/>
  <c r="R599" i="2"/>
  <c r="R617" i="2"/>
  <c r="R631" i="2"/>
  <c r="R602" i="2"/>
  <c r="R646" i="2"/>
  <c r="R400" i="2"/>
  <c r="R4" i="2"/>
  <c r="R79" i="2"/>
  <c r="R69" i="2"/>
  <c r="R102" i="2"/>
  <c r="R269" i="2"/>
  <c r="R308" i="2"/>
  <c r="R348" i="2"/>
  <c r="R380" i="2"/>
  <c r="R414" i="2"/>
  <c r="R442" i="2"/>
  <c r="R488" i="2"/>
  <c r="R529" i="2"/>
  <c r="R563" i="2"/>
  <c r="R603" i="2"/>
  <c r="R618" i="2"/>
  <c r="R633" i="2"/>
  <c r="R404" i="2"/>
  <c r="R648" i="2"/>
  <c r="R551" i="2"/>
  <c r="R25" i="2"/>
  <c r="R173" i="2"/>
  <c r="R278" i="2"/>
  <c r="R357" i="2"/>
  <c r="R422" i="2"/>
  <c r="R498" i="2"/>
  <c r="R580" i="2"/>
  <c r="R623" i="2"/>
  <c r="R641" i="2"/>
  <c r="R254" i="2"/>
  <c r="R125" i="2"/>
  <c r="R165" i="2"/>
  <c r="R140" i="2"/>
  <c r="R397" i="2"/>
  <c r="R467" i="2"/>
  <c r="R550" i="2"/>
  <c r="R614" i="2"/>
  <c r="R637" i="2"/>
  <c r="R213" i="2"/>
  <c r="R136" i="2"/>
  <c r="R335" i="2"/>
  <c r="R237" i="2"/>
  <c r="R553" i="2"/>
  <c r="R235" i="2"/>
  <c r="R133" i="2"/>
  <c r="R379" i="2"/>
  <c r="R523" i="2"/>
  <c r="R632" i="2"/>
  <c r="R20" i="2"/>
  <c r="R178" i="2"/>
  <c r="R418" i="2"/>
  <c r="R573" i="2"/>
  <c r="R583" i="2"/>
  <c r="R115" i="2"/>
  <c r="R328" i="2"/>
  <c r="R362" i="2"/>
  <c r="R612" i="2"/>
  <c r="R186" i="2"/>
  <c r="R23" i="2"/>
  <c r="R64" i="2"/>
  <c r="R81" i="2"/>
  <c r="R137" i="2"/>
  <c r="R30" i="2"/>
  <c r="R68" i="2"/>
  <c r="R111" i="2"/>
  <c r="R144" i="2"/>
  <c r="R39" i="2"/>
  <c r="R141" i="2"/>
  <c r="R203" i="2"/>
  <c r="R256" i="2"/>
  <c r="R296" i="2"/>
  <c r="R342" i="2"/>
  <c r="R373" i="2"/>
  <c r="R27" i="2"/>
  <c r="R96" i="2"/>
  <c r="R228" i="2"/>
  <c r="R179" i="2"/>
  <c r="R315" i="2"/>
  <c r="R354" i="2"/>
  <c r="R146" i="2"/>
  <c r="R429" i="2"/>
  <c r="R489" i="2"/>
  <c r="R549" i="2"/>
  <c r="R94" i="2"/>
  <c r="R224" i="2"/>
  <c r="R312" i="2"/>
  <c r="R382" i="2"/>
  <c r="R446" i="2"/>
  <c r="R535" i="2"/>
  <c r="R607" i="2"/>
  <c r="R468" i="2"/>
  <c r="R650" i="2"/>
  <c r="R160" i="2"/>
  <c r="R277" i="2"/>
  <c r="R355" i="2"/>
  <c r="R419" i="2"/>
  <c r="R497" i="2"/>
  <c r="R579" i="2"/>
  <c r="R622" i="2"/>
  <c r="R476" i="2"/>
  <c r="R218" i="2"/>
  <c r="R204" i="2"/>
  <c r="R376" i="2"/>
  <c r="R520" i="2"/>
  <c r="R630" i="2"/>
  <c r="R5" i="2"/>
  <c r="R274" i="2"/>
  <c r="R415" i="2"/>
  <c r="R565" i="2"/>
  <c r="R640" i="2"/>
  <c r="R185" i="2"/>
  <c r="R515" i="2"/>
  <c r="R656" i="2"/>
  <c r="R229" i="2"/>
  <c r="R639" i="2"/>
  <c r="R227" i="2"/>
  <c r="R538" i="2"/>
  <c r="R42" i="2"/>
  <c r="R427" i="2"/>
  <c r="R642" i="2"/>
  <c r="R28" i="2"/>
  <c r="R73" i="2"/>
  <c r="R113" i="2"/>
  <c r="R43" i="2"/>
  <c r="R61" i="2"/>
  <c r="R122" i="2"/>
  <c r="R22" i="2"/>
  <c r="R83" i="2"/>
  <c r="R156" i="2"/>
  <c r="R216" i="2"/>
  <c r="R270" i="2"/>
  <c r="R309" i="2"/>
  <c r="R180" i="2"/>
  <c r="R381" i="2"/>
  <c r="R41" i="2"/>
  <c r="R80" i="2"/>
  <c r="R191" i="2"/>
  <c r="R184" i="2"/>
  <c r="R105" i="2"/>
  <c r="R252" i="2"/>
  <c r="R250" i="2"/>
  <c r="R394" i="2"/>
  <c r="R440" i="2"/>
  <c r="R318" i="2"/>
  <c r="R561" i="2"/>
  <c r="R87" i="2"/>
  <c r="R246" i="2"/>
  <c r="R139" i="2"/>
  <c r="R402" i="2"/>
  <c r="R132" i="2"/>
  <c r="R281" i="2"/>
  <c r="R615" i="2"/>
  <c r="R574" i="2"/>
  <c r="R249" i="2"/>
  <c r="R52" i="2"/>
  <c r="R202" i="2"/>
  <c r="R109" i="2"/>
  <c r="R313" i="2"/>
  <c r="R436" i="2"/>
  <c r="R516" i="2"/>
  <c r="R596" i="2"/>
  <c r="R629" i="2"/>
  <c r="R405" i="2"/>
  <c r="R257" i="2"/>
  <c r="R410" i="2"/>
  <c r="R472" i="2"/>
  <c r="R638" i="2"/>
  <c r="R88" i="2"/>
  <c r="R310" i="2"/>
  <c r="R443" i="2"/>
  <c r="R604" i="2"/>
  <c r="R649" i="2"/>
  <c r="R147" i="2"/>
  <c r="R594" i="2"/>
  <c r="R77" i="2"/>
  <c r="R487" i="2"/>
  <c r="R527" i="2"/>
  <c r="R314" i="2"/>
  <c r="R560" i="2"/>
  <c r="R85" i="2"/>
  <c r="R502" i="2"/>
  <c r="R275" i="2"/>
  <c r="R32" i="2"/>
  <c r="R78" i="2"/>
  <c r="R123" i="2"/>
  <c r="R50" i="2"/>
  <c r="R90" i="2"/>
  <c r="R130" i="2"/>
  <c r="R117" i="2"/>
  <c r="R98" i="2"/>
  <c r="R171" i="2"/>
  <c r="R231" i="2"/>
  <c r="R103" i="2"/>
  <c r="R317" i="2"/>
  <c r="R356" i="2"/>
  <c r="R386" i="2"/>
  <c r="R53" i="2"/>
  <c r="R116" i="2"/>
  <c r="R201" i="2"/>
  <c r="R253" i="2"/>
  <c r="R149" i="2"/>
  <c r="R338" i="2"/>
  <c r="R371" i="2"/>
  <c r="R409" i="2"/>
  <c r="R454" i="2"/>
  <c r="R518" i="2"/>
  <c r="R13" i="2"/>
  <c r="R107" i="2"/>
  <c r="R168" i="2"/>
  <c r="R351" i="2"/>
  <c r="R416" i="2"/>
  <c r="R491" i="2"/>
  <c r="R566" i="2"/>
  <c r="R620" i="2"/>
  <c r="R584" i="2"/>
  <c r="R157" i="2"/>
  <c r="R104" i="2"/>
  <c r="R230" i="2"/>
  <c r="R316" i="2"/>
  <c r="R138" i="2"/>
  <c r="R449" i="2"/>
  <c r="R161" i="2"/>
  <c r="R608" i="2"/>
  <c r="R460" i="2"/>
  <c r="R652" i="2"/>
  <c r="R62" i="2"/>
  <c r="R298" i="2"/>
  <c r="R280" i="2"/>
  <c r="R598" i="2"/>
  <c r="R645" i="2"/>
  <c r="R158" i="2"/>
  <c r="R349" i="2"/>
  <c r="R490" i="2"/>
  <c r="R619" i="2"/>
  <c r="R655" i="2"/>
  <c r="R369" i="2"/>
  <c r="R628" i="2"/>
  <c r="R268" i="2"/>
  <c r="R510" i="2"/>
  <c r="R100" i="2"/>
  <c r="R384" i="2"/>
  <c r="R508" i="2"/>
  <c r="R284" i="2"/>
  <c r="R582" i="2"/>
  <c r="R15" i="2"/>
  <c r="R92" i="2"/>
  <c r="R86" i="2"/>
  <c r="R18" i="2"/>
  <c r="R56" i="2"/>
  <c r="R101" i="2"/>
  <c r="R108" i="2"/>
  <c r="R127" i="2"/>
  <c r="R34" i="2"/>
  <c r="R129" i="2"/>
  <c r="R193" i="2"/>
  <c r="R112" i="2"/>
  <c r="R183" i="2"/>
  <c r="R155" i="2"/>
  <c r="R368" i="2"/>
  <c r="R396" i="2"/>
  <c r="R74" i="2"/>
  <c r="R143" i="2"/>
  <c r="R215" i="2"/>
  <c r="R206" i="2"/>
  <c r="R302" i="2"/>
  <c r="R347" i="2"/>
  <c r="R290" i="2"/>
  <c r="R417" i="2"/>
  <c r="R469" i="2"/>
  <c r="R456" i="2"/>
  <c r="R48" i="2"/>
  <c r="R198" i="2"/>
  <c r="R199" i="2"/>
  <c r="R152" i="2"/>
  <c r="R433" i="2"/>
  <c r="R294" i="2"/>
  <c r="R593" i="2"/>
  <c r="R547" i="2"/>
  <c r="R644" i="2"/>
  <c r="R514" i="2"/>
  <c r="R119" i="2"/>
  <c r="R70" i="2"/>
  <c r="R341" i="2"/>
  <c r="R408" i="2"/>
  <c r="R471" i="2"/>
  <c r="R532" i="2"/>
  <c r="R616" i="2"/>
  <c r="R575" i="2"/>
  <c r="R236" i="2"/>
  <c r="R142" i="2"/>
  <c r="R343" i="2"/>
  <c r="R473" i="2"/>
  <c r="R504" i="2"/>
  <c r="R399" i="2"/>
  <c r="R222" i="2"/>
  <c r="R209" i="2"/>
  <c r="R530" i="2"/>
  <c r="R634" i="2"/>
  <c r="R46" i="2"/>
  <c r="R272" i="2"/>
  <c r="R407" i="2"/>
  <c r="R346" i="2"/>
  <c r="R505" i="2"/>
  <c r="R447" i="2"/>
  <c r="R651" i="2"/>
  <c r="R364" i="2"/>
  <c r="R625" i="2"/>
  <c r="P7" i="6851"/>
  <c r="P12" i="6851"/>
  <c r="P16" i="6851"/>
  <c r="P23" i="6851"/>
  <c r="P28" i="6851"/>
  <c r="P32" i="6851"/>
  <c r="P19" i="6851"/>
  <c r="P50" i="6851"/>
  <c r="P56" i="6851"/>
  <c r="P10" i="6851"/>
  <c r="P69" i="6851"/>
  <c r="P74" i="6851"/>
  <c r="P76" i="6851"/>
  <c r="P83" i="6851"/>
  <c r="P88" i="6851"/>
  <c r="P96" i="6851"/>
  <c r="P66" i="6851"/>
  <c r="P103" i="6851"/>
  <c r="P13" i="6851"/>
  <c r="P63" i="6851"/>
  <c r="P5" i="6850"/>
  <c r="P11" i="6850"/>
  <c r="P9" i="6850"/>
  <c r="P24" i="6850"/>
  <c r="P29" i="6850"/>
  <c r="P32" i="6850"/>
  <c r="P35" i="6850"/>
  <c r="P45" i="6850"/>
  <c r="P52" i="6850"/>
  <c r="P60" i="6850"/>
  <c r="P67" i="6850"/>
  <c r="P71" i="6850"/>
  <c r="P79" i="6850"/>
  <c r="P84" i="6850"/>
  <c r="P89" i="6850"/>
  <c r="P93" i="6850"/>
  <c r="P22" i="6850"/>
  <c r="P102" i="6850"/>
  <c r="P26" i="6850"/>
  <c r="P49" i="6850"/>
  <c r="P47" i="6850"/>
  <c r="P18" i="6850"/>
  <c r="P19" i="6850"/>
  <c r="P50" i="6850"/>
  <c r="P10" i="6850"/>
  <c r="P76" i="6850"/>
  <c r="P81" i="6850"/>
  <c r="P91" i="6850"/>
  <c r="P100" i="6850"/>
  <c r="P41" i="6850"/>
  <c r="P8" i="6851"/>
  <c r="P14" i="6851"/>
  <c r="P17" i="6851"/>
  <c r="P25" i="6851"/>
  <c r="P29" i="6851"/>
  <c r="P33" i="6851"/>
  <c r="P37" i="6851"/>
  <c r="P52" i="6851"/>
  <c r="P57" i="6851"/>
  <c r="P62" i="6851"/>
  <c r="P70" i="6851"/>
  <c r="P30" i="6851"/>
  <c r="P77" i="6851"/>
  <c r="P84" i="6851"/>
  <c r="P89" i="6851"/>
  <c r="P98" i="6851"/>
  <c r="P100" i="6851"/>
  <c r="P104" i="6851"/>
  <c r="P39" i="6851"/>
  <c r="P72" i="6851"/>
  <c r="P7" i="6850"/>
  <c r="P12" i="6850"/>
  <c r="P15" i="6850"/>
  <c r="P25" i="6850"/>
  <c r="P30" i="6850"/>
  <c r="P33" i="6850"/>
  <c r="P38" i="6850"/>
  <c r="P48" i="6850"/>
  <c r="P53" i="6850"/>
  <c r="P61" i="6850"/>
  <c r="P68" i="6850"/>
  <c r="P42" i="6850"/>
  <c r="P80" i="6850"/>
  <c r="P86" i="6850"/>
  <c r="P90" i="6850"/>
  <c r="P94" i="6850"/>
  <c r="P62" i="6850"/>
  <c r="P103" i="6850"/>
  <c r="P17" i="6850"/>
  <c r="P63" i="6850"/>
  <c r="P4" i="6851"/>
  <c r="P6" i="6851"/>
  <c r="P9" i="6851"/>
  <c r="P21" i="6851"/>
  <c r="P27" i="6851"/>
  <c r="P20" i="6851"/>
  <c r="P34" i="6851"/>
  <c r="P45" i="6851"/>
  <c r="P53" i="6851"/>
  <c r="P58" i="6851"/>
  <c r="P26" i="6851"/>
  <c r="P71" i="6851"/>
  <c r="P75" i="6851"/>
  <c r="P80" i="6851"/>
  <c r="P85" i="6851"/>
  <c r="P92" i="6851"/>
  <c r="P40" i="6851"/>
  <c r="P101" i="6851"/>
  <c r="P105" i="6851"/>
  <c r="P48" i="6851"/>
  <c r="P38" i="6851"/>
  <c r="P3" i="6851"/>
  <c r="P6" i="6850"/>
  <c r="P14" i="6850"/>
  <c r="P13" i="6850"/>
  <c r="P20" i="6850"/>
  <c r="P40" i="6850"/>
  <c r="P58" i="6850"/>
  <c r="P37" i="6850"/>
  <c r="P87" i="6850"/>
  <c r="P96" i="6850"/>
  <c r="P104" i="6850"/>
  <c r="P11" i="6851"/>
  <c r="P31" i="6851"/>
  <c r="P59" i="6851"/>
  <c r="P81" i="6851"/>
  <c r="P102" i="6851"/>
  <c r="P8" i="6850"/>
  <c r="P31" i="6850"/>
  <c r="P59" i="6850"/>
  <c r="P83" i="6850"/>
  <c r="P101" i="6850"/>
  <c r="P44" i="6850"/>
  <c r="P3" i="6850"/>
  <c r="P18" i="6851"/>
  <c r="P35" i="6851"/>
  <c r="P68" i="6851"/>
  <c r="P87" i="6851"/>
  <c r="P24" i="6851"/>
  <c r="P16" i="6850"/>
  <c r="P34" i="6850"/>
  <c r="P28" i="6850"/>
  <c r="P88" i="6850"/>
  <c r="P105" i="6850"/>
  <c r="P22" i="6851"/>
  <c r="P49" i="6851"/>
  <c r="P73" i="6851"/>
  <c r="P93" i="6851"/>
  <c r="P55" i="6851"/>
  <c r="P23" i="6850"/>
  <c r="P43" i="6850"/>
  <c r="P70" i="6850"/>
  <c r="P92" i="6850"/>
  <c r="P46" i="6850"/>
  <c r="P5" i="6851"/>
  <c r="P15" i="6851"/>
  <c r="P54" i="6851"/>
  <c r="P36" i="6851"/>
  <c r="P41" i="6851"/>
  <c r="P43" i="6851"/>
  <c r="P4" i="6850"/>
  <c r="P27" i="6850"/>
  <c r="P51" i="6850"/>
  <c r="P78" i="6850"/>
  <c r="P21" i="6850"/>
  <c r="P73" i="6850"/>
  <c r="BU28" i="6937"/>
  <c r="E17" i="6892"/>
  <c r="D17" i="6892" s="1"/>
  <c r="AR655" i="2" l="1"/>
  <c r="AR551" i="2"/>
  <c r="AR157" i="2"/>
  <c r="AR194" i="2"/>
  <c r="AR463" i="2"/>
  <c r="AR236" i="2"/>
  <c r="AR218" i="2"/>
  <c r="AR462" i="2"/>
  <c r="AR254" i="2"/>
  <c r="AR275" i="2"/>
  <c r="AR213" i="2"/>
  <c r="AR255" i="2"/>
  <c r="AR235" i="2"/>
  <c r="AR399" i="2"/>
  <c r="AR249" i="2"/>
  <c r="AR527" i="2"/>
  <c r="AR186" i="2"/>
  <c r="AR400" i="2"/>
  <c r="AR514" i="2"/>
  <c r="AR656" i="2"/>
  <c r="AR197" i="2"/>
  <c r="E255" i="2"/>
  <c r="AQ255" i="2"/>
  <c r="AQ235" i="2"/>
  <c r="E235" i="2"/>
  <c r="E399" i="2"/>
  <c r="AQ399" i="2"/>
  <c r="E249" i="2"/>
  <c r="AQ249" i="2"/>
  <c r="AQ527" i="2"/>
  <c r="E527" i="2"/>
  <c r="AQ186" i="2"/>
  <c r="E186" i="2"/>
  <c r="AQ400" i="2"/>
  <c r="E400" i="2"/>
  <c r="AQ275" i="2"/>
  <c r="E275" i="2"/>
  <c r="AQ213" i="2"/>
  <c r="E213" i="2"/>
  <c r="AQ655" i="2"/>
  <c r="E655" i="2"/>
  <c r="E514" i="2"/>
  <c r="AQ514" i="2"/>
  <c r="AQ656" i="2"/>
  <c r="E656" i="2"/>
  <c r="AQ197" i="2"/>
  <c r="E197" i="2"/>
  <c r="AQ463" i="2"/>
  <c r="E463" i="2"/>
  <c r="AQ194" i="2"/>
  <c r="E194" i="2"/>
  <c r="AQ236" i="2"/>
  <c r="E236" i="2"/>
  <c r="AQ218" i="2"/>
  <c r="E218" i="2"/>
  <c r="AQ462" i="2"/>
  <c r="E462" i="2"/>
  <c r="AQ254" i="2"/>
  <c r="E254" i="2"/>
  <c r="AQ551" i="2"/>
  <c r="E551" i="2"/>
  <c r="AQ157" i="2"/>
  <c r="E157" i="2"/>
  <c r="BU29" i="6937"/>
  <c r="A494" i="6847"/>
  <c r="A495" i="6847"/>
  <c r="A496" i="6847"/>
  <c r="A497" i="6847"/>
  <c r="A498" i="6847"/>
  <c r="A499" i="6847"/>
  <c r="A500" i="6847"/>
  <c r="A501" i="6847"/>
  <c r="A502" i="6847"/>
  <c r="A503" i="6847"/>
  <c r="A504" i="6847"/>
  <c r="A505" i="6847"/>
  <c r="A506" i="6847"/>
  <c r="A507" i="6847"/>
  <c r="A508" i="6847"/>
  <c r="A509" i="6847"/>
  <c r="A510" i="6847"/>
  <c r="A511" i="6847"/>
  <c r="A512" i="6847"/>
  <c r="A513" i="6847"/>
  <c r="I513" i="6847"/>
  <c r="H513" i="6847"/>
  <c r="L513" i="6847" s="1"/>
  <c r="I512" i="6847"/>
  <c r="H512" i="6847"/>
  <c r="L512" i="6847" s="1"/>
  <c r="I511" i="6847"/>
  <c r="H511" i="6847"/>
  <c r="L511" i="6847" s="1"/>
  <c r="I510" i="6847"/>
  <c r="H510" i="6847"/>
  <c r="L510" i="6847" s="1"/>
  <c r="H494" i="6847"/>
  <c r="L494" i="6847" s="1"/>
  <c r="I494" i="6847"/>
  <c r="H495" i="6847"/>
  <c r="L495" i="6847" s="1"/>
  <c r="I495" i="6847"/>
  <c r="H496" i="6847"/>
  <c r="L496" i="6847" s="1"/>
  <c r="I496" i="6847"/>
  <c r="H497" i="6847"/>
  <c r="L497" i="6847" s="1"/>
  <c r="I497" i="6847"/>
  <c r="H498" i="6847"/>
  <c r="L498" i="6847" s="1"/>
  <c r="I498" i="6847"/>
  <c r="H499" i="6847"/>
  <c r="L499" i="6847" s="1"/>
  <c r="I499" i="6847"/>
  <c r="H500" i="6847"/>
  <c r="L500" i="6847" s="1"/>
  <c r="I500" i="6847"/>
  <c r="H501" i="6847"/>
  <c r="L501" i="6847" s="1"/>
  <c r="I501" i="6847"/>
  <c r="H502" i="6847"/>
  <c r="L502" i="6847" s="1"/>
  <c r="I502" i="6847"/>
  <c r="H503" i="6847"/>
  <c r="L503" i="6847" s="1"/>
  <c r="I503" i="6847"/>
  <c r="H504" i="6847"/>
  <c r="L504" i="6847" s="1"/>
  <c r="I504" i="6847"/>
  <c r="H505" i="6847"/>
  <c r="L505" i="6847" s="1"/>
  <c r="I505" i="6847"/>
  <c r="H506" i="6847"/>
  <c r="L506" i="6847" s="1"/>
  <c r="I506" i="6847"/>
  <c r="H507" i="6847"/>
  <c r="L507" i="6847" s="1"/>
  <c r="I507" i="6847"/>
  <c r="H508" i="6847"/>
  <c r="L508" i="6847" s="1"/>
  <c r="I508" i="6847"/>
  <c r="H509" i="6847"/>
  <c r="L509" i="6847" s="1"/>
  <c r="I509" i="6847"/>
  <c r="D400" i="2" l="1"/>
  <c r="W104" i="2"/>
  <c r="V104" i="2"/>
  <c r="BU30" i="6937"/>
  <c r="H476" i="6847"/>
  <c r="I476" i="6847"/>
  <c r="H477" i="6847"/>
  <c r="I477" i="6847"/>
  <c r="H478" i="6847"/>
  <c r="I478" i="6847"/>
  <c r="H479" i="6847"/>
  <c r="I479" i="6847"/>
  <c r="H480" i="6847"/>
  <c r="L480" i="6847" s="1"/>
  <c r="I480" i="6847"/>
  <c r="H481" i="6847"/>
  <c r="L481" i="6847" s="1"/>
  <c r="I481" i="6847"/>
  <c r="H482" i="6847"/>
  <c r="L482" i="6847" s="1"/>
  <c r="I482" i="6847"/>
  <c r="H483" i="6847"/>
  <c r="L483" i="6847" s="1"/>
  <c r="I483" i="6847"/>
  <c r="H484" i="6847"/>
  <c r="L484" i="6847" s="1"/>
  <c r="I484" i="6847"/>
  <c r="H485" i="6847"/>
  <c r="L485" i="6847" s="1"/>
  <c r="I485" i="6847"/>
  <c r="H486" i="6847"/>
  <c r="L486" i="6847" s="1"/>
  <c r="I486" i="6847"/>
  <c r="H487" i="6847"/>
  <c r="L487" i="6847" s="1"/>
  <c r="I487" i="6847"/>
  <c r="H488" i="6847"/>
  <c r="L488" i="6847" s="1"/>
  <c r="I488" i="6847"/>
  <c r="H489" i="6847"/>
  <c r="L489" i="6847" s="1"/>
  <c r="I489" i="6847"/>
  <c r="H490" i="6847"/>
  <c r="L490" i="6847" s="1"/>
  <c r="I490" i="6847"/>
  <c r="H491" i="6847"/>
  <c r="L491" i="6847" s="1"/>
  <c r="I491" i="6847"/>
  <c r="H492" i="6847"/>
  <c r="L492" i="6847" s="1"/>
  <c r="I492" i="6847"/>
  <c r="H493" i="6847"/>
  <c r="L493" i="6847" s="1"/>
  <c r="I493" i="6847"/>
  <c r="A476" i="6847"/>
  <c r="A477" i="6847"/>
  <c r="A478" i="6847"/>
  <c r="A479" i="6847"/>
  <c r="A480" i="6847"/>
  <c r="A481" i="6847"/>
  <c r="A482" i="6847"/>
  <c r="A483" i="6847"/>
  <c r="A484" i="6847"/>
  <c r="A485" i="6847"/>
  <c r="A486" i="6847"/>
  <c r="A487" i="6847"/>
  <c r="A488" i="6847"/>
  <c r="A489" i="6847"/>
  <c r="A490" i="6847"/>
  <c r="A491" i="6847"/>
  <c r="A492" i="6847"/>
  <c r="A493" i="6847"/>
  <c r="L478" i="6847" l="1"/>
  <c r="B77" i="6851"/>
  <c r="B88" i="6850"/>
  <c r="L476" i="6847"/>
  <c r="B58" i="6851"/>
  <c r="B60" i="6850"/>
  <c r="L479" i="6847"/>
  <c r="B105" i="6851"/>
  <c r="B105" i="6850"/>
  <c r="L477" i="6847"/>
  <c r="B61" i="6850"/>
  <c r="B59" i="6851"/>
  <c r="BU31" i="6937"/>
  <c r="A475" i="6847"/>
  <c r="A474" i="6847"/>
  <c r="A473" i="6847"/>
  <c r="A472" i="6847"/>
  <c r="A471" i="6847"/>
  <c r="A470" i="6847"/>
  <c r="A469" i="6847"/>
  <c r="A468" i="6847"/>
  <c r="A467" i="6847"/>
  <c r="A466" i="6847"/>
  <c r="H466" i="6847"/>
  <c r="L466" i="6847" s="1"/>
  <c r="I466" i="6847"/>
  <c r="H467" i="6847"/>
  <c r="L467" i="6847" s="1"/>
  <c r="I467" i="6847"/>
  <c r="H468" i="6847"/>
  <c r="L468" i="6847" s="1"/>
  <c r="I468" i="6847"/>
  <c r="H469" i="6847"/>
  <c r="L469" i="6847" s="1"/>
  <c r="I469" i="6847"/>
  <c r="H470" i="6847"/>
  <c r="L470" i="6847" s="1"/>
  <c r="I470" i="6847"/>
  <c r="H471" i="6847"/>
  <c r="L471" i="6847" s="1"/>
  <c r="I471" i="6847"/>
  <c r="H472" i="6847"/>
  <c r="L472" i="6847" s="1"/>
  <c r="I472" i="6847"/>
  <c r="H473" i="6847"/>
  <c r="L473" i="6847" s="1"/>
  <c r="I473" i="6847"/>
  <c r="H474" i="6847"/>
  <c r="L474" i="6847" s="1"/>
  <c r="I474" i="6847"/>
  <c r="H475" i="6847"/>
  <c r="L475" i="6847" s="1"/>
  <c r="I475" i="6847"/>
  <c r="BU32" i="6937" l="1"/>
  <c r="A465" i="6847"/>
  <c r="A464" i="6847"/>
  <c r="A463" i="6847"/>
  <c r="A462" i="6847"/>
  <c r="A461" i="6847"/>
  <c r="A460" i="6847"/>
  <c r="A459" i="6847"/>
  <c r="A458" i="6847"/>
  <c r="A457" i="6847"/>
  <c r="A456" i="6847"/>
  <c r="A455" i="6847"/>
  <c r="A454" i="6847"/>
  <c r="A453" i="6847"/>
  <c r="A452" i="6847"/>
  <c r="A451" i="6847"/>
  <c r="A450" i="6847"/>
  <c r="A449" i="6847"/>
  <c r="H449" i="6847"/>
  <c r="I449" i="6847"/>
  <c r="H450" i="6847"/>
  <c r="L450" i="6847" s="1"/>
  <c r="I450" i="6847"/>
  <c r="H451" i="6847"/>
  <c r="L451" i="6847" s="1"/>
  <c r="I451" i="6847"/>
  <c r="H452" i="6847"/>
  <c r="L452" i="6847" s="1"/>
  <c r="I452" i="6847"/>
  <c r="H453" i="6847"/>
  <c r="L453" i="6847" s="1"/>
  <c r="I453" i="6847"/>
  <c r="H454" i="6847"/>
  <c r="L454" i="6847" s="1"/>
  <c r="I454" i="6847"/>
  <c r="H455" i="6847"/>
  <c r="L455" i="6847" s="1"/>
  <c r="I455" i="6847"/>
  <c r="H456" i="6847"/>
  <c r="L456" i="6847" s="1"/>
  <c r="I456" i="6847"/>
  <c r="H457" i="6847"/>
  <c r="L457" i="6847" s="1"/>
  <c r="I457" i="6847"/>
  <c r="H458" i="6847"/>
  <c r="L458" i="6847" s="1"/>
  <c r="I458" i="6847"/>
  <c r="H459" i="6847"/>
  <c r="L459" i="6847" s="1"/>
  <c r="I459" i="6847"/>
  <c r="H460" i="6847"/>
  <c r="L460" i="6847" s="1"/>
  <c r="I460" i="6847"/>
  <c r="H461" i="6847"/>
  <c r="L461" i="6847" s="1"/>
  <c r="I461" i="6847"/>
  <c r="H462" i="6847"/>
  <c r="L462" i="6847" s="1"/>
  <c r="I462" i="6847"/>
  <c r="H463" i="6847"/>
  <c r="L463" i="6847" s="1"/>
  <c r="I463" i="6847"/>
  <c r="H464" i="6847"/>
  <c r="L464" i="6847" s="1"/>
  <c r="I464" i="6847"/>
  <c r="H465" i="6847"/>
  <c r="L465" i="6847" s="1"/>
  <c r="I465" i="6847"/>
  <c r="L449" i="6847" l="1"/>
  <c r="BU33" i="6937"/>
  <c r="I448" i="6847"/>
  <c r="H448" i="6847"/>
  <c r="I447" i="6847"/>
  <c r="H447" i="6847"/>
  <c r="I446" i="6847"/>
  <c r="H446" i="6847"/>
  <c r="I445" i="6847"/>
  <c r="H445" i="6847"/>
  <c r="A448" i="6847"/>
  <c r="A447" i="6847"/>
  <c r="A446" i="6847"/>
  <c r="A445" i="6847"/>
  <c r="H444" i="6847"/>
  <c r="L444" i="6847" s="1"/>
  <c r="I444" i="6847"/>
  <c r="A444" i="6847"/>
  <c r="L446" i="6847" l="1"/>
  <c r="L448" i="6847"/>
  <c r="L447" i="6847"/>
  <c r="L445" i="6847"/>
  <c r="BU34" i="6937"/>
  <c r="H439" i="6847"/>
  <c r="L439" i="6847" s="1"/>
  <c r="I439" i="6847"/>
  <c r="H440" i="6847"/>
  <c r="L440" i="6847" s="1"/>
  <c r="I440" i="6847"/>
  <c r="H441" i="6847"/>
  <c r="L441" i="6847" s="1"/>
  <c r="I441" i="6847"/>
  <c r="H442" i="6847"/>
  <c r="L442" i="6847" s="1"/>
  <c r="I442" i="6847"/>
  <c r="H443" i="6847"/>
  <c r="L443" i="6847" s="1"/>
  <c r="I443" i="6847"/>
  <c r="A439" i="6847"/>
  <c r="A440" i="6847"/>
  <c r="A441" i="6847"/>
  <c r="A442" i="6847"/>
  <c r="A443" i="6847"/>
  <c r="H429" i="6847"/>
  <c r="L429" i="6847" s="1"/>
  <c r="I429" i="6847"/>
  <c r="H430" i="6847"/>
  <c r="L430" i="6847" s="1"/>
  <c r="I430" i="6847"/>
  <c r="H431" i="6847"/>
  <c r="L431" i="6847" s="1"/>
  <c r="I431" i="6847"/>
  <c r="H432" i="6847"/>
  <c r="L432" i="6847" s="1"/>
  <c r="I432" i="6847"/>
  <c r="H433" i="6847"/>
  <c r="L433" i="6847" s="1"/>
  <c r="I433" i="6847"/>
  <c r="H434" i="6847"/>
  <c r="L434" i="6847" s="1"/>
  <c r="I434" i="6847"/>
  <c r="H435" i="6847"/>
  <c r="L435" i="6847" s="1"/>
  <c r="I435" i="6847"/>
  <c r="H436" i="6847"/>
  <c r="L436" i="6847" s="1"/>
  <c r="I436" i="6847"/>
  <c r="H437" i="6847"/>
  <c r="L437" i="6847" s="1"/>
  <c r="I437" i="6847"/>
  <c r="H438" i="6847"/>
  <c r="L438" i="6847" s="1"/>
  <c r="I438" i="6847"/>
  <c r="A429" i="6847"/>
  <c r="A430" i="6847"/>
  <c r="A431" i="6847"/>
  <c r="A432" i="6847"/>
  <c r="A433" i="6847"/>
  <c r="A434" i="6847"/>
  <c r="A435" i="6847"/>
  <c r="A436" i="6847"/>
  <c r="A437" i="6847"/>
  <c r="A438" i="6847"/>
  <c r="BU35" i="6937" l="1"/>
  <c r="A423" i="6847"/>
  <c r="A424" i="6847"/>
  <c r="A425" i="6847"/>
  <c r="A426" i="6847"/>
  <c r="A427" i="6847"/>
  <c r="A428" i="6847"/>
  <c r="H423" i="6847"/>
  <c r="L423" i="6847" s="1"/>
  <c r="I423" i="6847"/>
  <c r="H424" i="6847"/>
  <c r="L424" i="6847" s="1"/>
  <c r="I424" i="6847"/>
  <c r="H425" i="6847"/>
  <c r="L425" i="6847" s="1"/>
  <c r="I425" i="6847"/>
  <c r="H426" i="6847"/>
  <c r="L426" i="6847" s="1"/>
  <c r="I426" i="6847"/>
  <c r="H427" i="6847"/>
  <c r="L427" i="6847" s="1"/>
  <c r="I427" i="6847"/>
  <c r="H428" i="6847"/>
  <c r="L428" i="6847" s="1"/>
  <c r="I428" i="6847"/>
  <c r="H415" i="6847" l="1"/>
  <c r="L415" i="6847" s="1"/>
  <c r="I415" i="6847"/>
  <c r="H416" i="6847"/>
  <c r="L416" i="6847" s="1"/>
  <c r="I416" i="6847"/>
  <c r="H417" i="6847"/>
  <c r="L417" i="6847" s="1"/>
  <c r="I417" i="6847"/>
  <c r="H418" i="6847"/>
  <c r="L418" i="6847" s="1"/>
  <c r="I418" i="6847"/>
  <c r="H419" i="6847"/>
  <c r="L419" i="6847" s="1"/>
  <c r="I419" i="6847"/>
  <c r="H420" i="6847"/>
  <c r="L420" i="6847" s="1"/>
  <c r="I420" i="6847"/>
  <c r="H421" i="6847"/>
  <c r="L421" i="6847" s="1"/>
  <c r="I421" i="6847"/>
  <c r="H422" i="6847"/>
  <c r="L422" i="6847" s="1"/>
  <c r="I422" i="6847"/>
  <c r="A415" i="6847"/>
  <c r="A416" i="6847"/>
  <c r="A417" i="6847"/>
  <c r="A418" i="6847"/>
  <c r="A419" i="6847"/>
  <c r="A420" i="6847"/>
  <c r="A421" i="6847"/>
  <c r="A422" i="6847"/>
  <c r="H398" i="6847" l="1"/>
  <c r="L398" i="6847" s="1"/>
  <c r="I398" i="6847"/>
  <c r="H399" i="6847"/>
  <c r="L399" i="6847" s="1"/>
  <c r="I399" i="6847"/>
  <c r="H400" i="6847"/>
  <c r="L400" i="6847" s="1"/>
  <c r="I400" i="6847"/>
  <c r="H401" i="6847"/>
  <c r="L401" i="6847" s="1"/>
  <c r="I401" i="6847"/>
  <c r="H402" i="6847"/>
  <c r="L402" i="6847" s="1"/>
  <c r="I402" i="6847"/>
  <c r="H403" i="6847"/>
  <c r="L403" i="6847" s="1"/>
  <c r="I403" i="6847"/>
  <c r="H404" i="6847"/>
  <c r="L404" i="6847" s="1"/>
  <c r="I404" i="6847"/>
  <c r="H407" i="6847"/>
  <c r="L407" i="6847" s="1"/>
  <c r="I407" i="6847"/>
  <c r="H408" i="6847"/>
  <c r="L408" i="6847" s="1"/>
  <c r="I408" i="6847"/>
  <c r="H409" i="6847"/>
  <c r="L409" i="6847" s="1"/>
  <c r="I409" i="6847"/>
  <c r="H410" i="6847"/>
  <c r="L410" i="6847" s="1"/>
  <c r="I410" i="6847"/>
  <c r="H411" i="6847"/>
  <c r="L411" i="6847" s="1"/>
  <c r="I411" i="6847"/>
  <c r="H412" i="6847"/>
  <c r="L412" i="6847" s="1"/>
  <c r="I412" i="6847"/>
  <c r="H413" i="6847"/>
  <c r="L413" i="6847" s="1"/>
  <c r="I413" i="6847"/>
  <c r="H414" i="6847"/>
  <c r="L414" i="6847" s="1"/>
  <c r="I414" i="6847"/>
  <c r="A398" i="6847"/>
  <c r="A399" i="6847"/>
  <c r="A400" i="6847"/>
  <c r="A401" i="6847"/>
  <c r="A402" i="6847"/>
  <c r="A403" i="6847"/>
  <c r="A404" i="6847"/>
  <c r="A407" i="6847"/>
  <c r="A408" i="6847"/>
  <c r="A409" i="6847"/>
  <c r="A410" i="6847"/>
  <c r="A411" i="6847"/>
  <c r="A412" i="6847"/>
  <c r="A413" i="6847"/>
  <c r="A414" i="6847"/>
  <c r="BR37" i="6965" l="1"/>
  <c r="BR23" i="6965"/>
  <c r="BR30" i="6965"/>
  <c r="BR56" i="6965"/>
  <c r="BR27" i="6965"/>
  <c r="BR8" i="6965"/>
  <c r="K32" i="6963"/>
  <c r="K28" i="6963"/>
  <c r="K20" i="6963"/>
  <c r="M14" i="6959"/>
  <c r="M15" i="6959"/>
  <c r="K27" i="6963"/>
  <c r="J14" i="6958"/>
  <c r="J9" i="6958"/>
  <c r="J31" i="6958"/>
  <c r="J27" i="6958"/>
  <c r="J28" i="6958"/>
  <c r="J18" i="6958"/>
  <c r="J17" i="6958"/>
  <c r="J23" i="6958"/>
  <c r="M17" i="6959"/>
  <c r="J24" i="6958"/>
  <c r="J25" i="6958"/>
  <c r="J30" i="6958"/>
  <c r="J5" i="6957"/>
  <c r="J3" i="6957"/>
  <c r="J6" i="6957"/>
  <c r="P17" i="6956"/>
  <c r="P23" i="6956"/>
  <c r="P18" i="6956"/>
  <c r="P21" i="6956"/>
  <c r="P4" i="6951"/>
  <c r="K11" i="6963"/>
  <c r="K30" i="6963"/>
  <c r="BR54" i="6965"/>
  <c r="BR45" i="6965"/>
  <c r="BR40" i="6965"/>
  <c r="BR50" i="6965"/>
  <c r="BR16" i="6965"/>
  <c r="K7" i="6964"/>
  <c r="K4" i="6964"/>
  <c r="M9" i="6962"/>
  <c r="M12" i="6962"/>
  <c r="M19" i="6962"/>
  <c r="M15" i="6962"/>
  <c r="M5" i="6960"/>
  <c r="M16" i="6959"/>
  <c r="BR26" i="6965"/>
  <c r="BR20" i="6965"/>
  <c r="BR57" i="6965"/>
  <c r="K24" i="6963"/>
  <c r="M7" i="6962"/>
  <c r="M18" i="6962"/>
  <c r="K33" i="6963"/>
  <c r="BR43" i="6965"/>
  <c r="BR47" i="6965"/>
  <c r="BR49" i="6965"/>
  <c r="BR39" i="6965"/>
  <c r="BR42" i="6965"/>
  <c r="K9" i="6964"/>
  <c r="K31" i="6963"/>
  <c r="M4" i="6962"/>
  <c r="M13" i="6962"/>
  <c r="M6" i="6962"/>
  <c r="M20" i="6962"/>
  <c r="M4" i="6960"/>
  <c r="BR7" i="6965"/>
  <c r="BR34" i="6965"/>
  <c r="BR33" i="6965"/>
  <c r="BR51" i="6965"/>
  <c r="BR46" i="6965"/>
  <c r="BR29" i="6965"/>
  <c r="K17" i="6963"/>
  <c r="K18" i="6963"/>
  <c r="M16" i="6962"/>
  <c r="M17" i="6962"/>
  <c r="M14" i="6962"/>
  <c r="M3" i="6962"/>
  <c r="M3" i="6960"/>
  <c r="BR28" i="6965"/>
  <c r="BR52" i="6965"/>
  <c r="K10" i="6964"/>
  <c r="M10" i="6962"/>
  <c r="M11" i="6962"/>
  <c r="M6" i="6960"/>
  <c r="P12" i="6956"/>
  <c r="P13" i="6956"/>
  <c r="P7" i="6956"/>
  <c r="P11" i="6956"/>
  <c r="P22" i="6956"/>
  <c r="P9" i="6956"/>
  <c r="H394" i="6847"/>
  <c r="L394" i="6847" s="1"/>
  <c r="I394" i="6847"/>
  <c r="H395" i="6847"/>
  <c r="L395" i="6847" s="1"/>
  <c r="I395" i="6847"/>
  <c r="H396" i="6847"/>
  <c r="L396" i="6847" s="1"/>
  <c r="I396" i="6847"/>
  <c r="H397" i="6847"/>
  <c r="L397" i="6847" s="1"/>
  <c r="I397" i="6847"/>
  <c r="A394" i="6847"/>
  <c r="A395" i="6847"/>
  <c r="A396" i="6847"/>
  <c r="A397" i="6847"/>
  <c r="H380" i="6847"/>
  <c r="L380" i="6847" s="1"/>
  <c r="I380" i="6847"/>
  <c r="H381" i="6847"/>
  <c r="L381" i="6847" s="1"/>
  <c r="I381" i="6847"/>
  <c r="H382" i="6847"/>
  <c r="L382" i="6847" s="1"/>
  <c r="I382" i="6847"/>
  <c r="H383" i="6847"/>
  <c r="L383" i="6847" s="1"/>
  <c r="I383" i="6847"/>
  <c r="H384" i="6847"/>
  <c r="L384" i="6847" s="1"/>
  <c r="I384" i="6847"/>
  <c r="H385" i="6847"/>
  <c r="L385" i="6847" s="1"/>
  <c r="I385" i="6847"/>
  <c r="H386" i="6847"/>
  <c r="L386" i="6847" s="1"/>
  <c r="I386" i="6847"/>
  <c r="H387" i="6847"/>
  <c r="L387" i="6847" s="1"/>
  <c r="I387" i="6847"/>
  <c r="H388" i="6847"/>
  <c r="L388" i="6847" s="1"/>
  <c r="I388" i="6847"/>
  <c r="H389" i="6847"/>
  <c r="L389" i="6847" s="1"/>
  <c r="I389" i="6847"/>
  <c r="H390" i="6847"/>
  <c r="L390" i="6847" s="1"/>
  <c r="I390" i="6847"/>
  <c r="H391" i="6847"/>
  <c r="L391" i="6847" s="1"/>
  <c r="I391" i="6847"/>
  <c r="H392" i="6847"/>
  <c r="L392" i="6847" s="1"/>
  <c r="I392" i="6847"/>
  <c r="H393" i="6847"/>
  <c r="L393" i="6847" s="1"/>
  <c r="I393" i="6847"/>
  <c r="A380" i="6847"/>
  <c r="A381" i="6847"/>
  <c r="A382" i="6847"/>
  <c r="A383" i="6847"/>
  <c r="A384" i="6847"/>
  <c r="A385" i="6847"/>
  <c r="A386" i="6847"/>
  <c r="A387" i="6847"/>
  <c r="A388" i="6847"/>
  <c r="A389" i="6847"/>
  <c r="A390" i="6847"/>
  <c r="A391" i="6847"/>
  <c r="A392" i="6847"/>
  <c r="A393" i="6847"/>
  <c r="AH46" i="6851" l="1"/>
  <c r="AH56" i="6850"/>
  <c r="W56" i="6850" s="1"/>
  <c r="AI56" i="6850"/>
  <c r="AI46" i="6851"/>
  <c r="AJ56" i="6850"/>
  <c r="AJ46" i="6851"/>
  <c r="N56" i="6850"/>
  <c r="N46" i="6851"/>
  <c r="P18" i="2"/>
  <c r="P36" i="2"/>
  <c r="P53" i="2"/>
  <c r="P79" i="2"/>
  <c r="P98" i="2"/>
  <c r="P130" i="2"/>
  <c r="P145" i="2"/>
  <c r="P110" i="2"/>
  <c r="P200" i="2"/>
  <c r="P230" i="2"/>
  <c r="P251" i="2"/>
  <c r="P277" i="2"/>
  <c r="P109" i="2"/>
  <c r="P315" i="2"/>
  <c r="P191" i="2"/>
  <c r="P353" i="2"/>
  <c r="P217" i="2"/>
  <c r="P384" i="2"/>
  <c r="P403" i="2"/>
  <c r="P21" i="2"/>
  <c r="P34" i="2"/>
  <c r="P50" i="2"/>
  <c r="P82" i="2"/>
  <c r="P111" i="2"/>
  <c r="P131" i="2"/>
  <c r="P150" i="2"/>
  <c r="P170" i="2"/>
  <c r="P201" i="2"/>
  <c r="P234" i="2"/>
  <c r="P70" i="2"/>
  <c r="P278" i="2"/>
  <c r="P299" i="2"/>
  <c r="P317" i="2"/>
  <c r="P341" i="2"/>
  <c r="P355" i="2"/>
  <c r="P371" i="2"/>
  <c r="P138" i="2"/>
  <c r="P410" i="2"/>
  <c r="P433" i="2"/>
  <c r="P458" i="2"/>
  <c r="P29" i="2"/>
  <c r="P39" i="2"/>
  <c r="P114" i="2"/>
  <c r="P77" i="2"/>
  <c r="P177" i="2"/>
  <c r="P265" i="2"/>
  <c r="P301" i="2"/>
  <c r="P261" i="2"/>
  <c r="P377" i="2"/>
  <c r="P205" i="2"/>
  <c r="P441" i="2"/>
  <c r="P482" i="2"/>
  <c r="P294" i="2"/>
  <c r="P545" i="2"/>
  <c r="P579" i="2"/>
  <c r="P608" i="2"/>
  <c r="P622" i="2"/>
  <c r="P508" i="2"/>
  <c r="P583" i="2"/>
  <c r="P651" i="2"/>
  <c r="P550" i="2"/>
  <c r="AR550" i="2" s="1"/>
  <c r="P33" i="2"/>
  <c r="P58" i="2"/>
  <c r="P121" i="2"/>
  <c r="P158" i="2"/>
  <c r="P102" i="2"/>
  <c r="P270" i="2"/>
  <c r="P310" i="2"/>
  <c r="P347" i="2"/>
  <c r="P290" i="2"/>
  <c r="P416" i="2"/>
  <c r="P420" i="2"/>
  <c r="P488" i="2"/>
  <c r="P516" i="2"/>
  <c r="P548" i="2"/>
  <c r="P581" i="2"/>
  <c r="P500" i="2"/>
  <c r="P624" i="2"/>
  <c r="P576" i="2"/>
  <c r="P641" i="2"/>
  <c r="P654" i="2"/>
  <c r="AR654" i="2" s="1"/>
  <c r="P37" i="2"/>
  <c r="P83" i="2"/>
  <c r="P75" i="2"/>
  <c r="P171" i="2"/>
  <c r="P238" i="2"/>
  <c r="P279" i="2"/>
  <c r="P321" i="2"/>
  <c r="P356" i="2"/>
  <c r="P386" i="2"/>
  <c r="P20" i="2"/>
  <c r="P198" i="2"/>
  <c r="P152" i="2"/>
  <c r="P464" i="2"/>
  <c r="P530" i="2"/>
  <c r="P598" i="2"/>
  <c r="P630" i="2"/>
  <c r="P405" i="2"/>
  <c r="P69" i="2"/>
  <c r="P469" i="2"/>
  <c r="P601" i="2"/>
  <c r="P646" i="2"/>
  <c r="P125" i="2"/>
  <c r="P314" i="2"/>
  <c r="P436" i="2"/>
  <c r="P503" i="2"/>
  <c r="P426" i="2"/>
  <c r="P619" i="2"/>
  <c r="P404" i="2"/>
  <c r="P373" i="2"/>
  <c r="AR373" i="2" s="1"/>
  <c r="P175" i="2"/>
  <c r="P363" i="2"/>
  <c r="P362" i="2"/>
  <c r="P528" i="2"/>
  <c r="P594" i="2"/>
  <c r="P628" i="2"/>
  <c r="P644" i="2"/>
  <c r="P653" i="2"/>
  <c r="AR653" i="2" s="1"/>
  <c r="P269" i="2"/>
  <c r="P489" i="2"/>
  <c r="P612" i="2"/>
  <c r="P107" i="2"/>
  <c r="AR107" i="2" s="1"/>
  <c r="P4" i="2"/>
  <c r="P24" i="2"/>
  <c r="P45" i="2"/>
  <c r="P59" i="2"/>
  <c r="P84" i="2"/>
  <c r="P74" i="2"/>
  <c r="P76" i="2"/>
  <c r="P154" i="2"/>
  <c r="P173" i="2"/>
  <c r="P208" i="2"/>
  <c r="P13" i="2"/>
  <c r="P30" i="2"/>
  <c r="P41" i="2"/>
  <c r="P51" i="2"/>
  <c r="P94" i="2"/>
  <c r="P120" i="2"/>
  <c r="P137" i="2"/>
  <c r="P156" i="2"/>
  <c r="P104" i="2"/>
  <c r="P215" i="2"/>
  <c r="P184" i="2"/>
  <c r="P80" i="2"/>
  <c r="P285" i="2"/>
  <c r="P309" i="2"/>
  <c r="P252" i="2"/>
  <c r="P346" i="2"/>
  <c r="P364" i="2"/>
  <c r="P379" i="2"/>
  <c r="P390" i="2"/>
  <c r="P28" i="2"/>
  <c r="P42" i="2"/>
  <c r="P15" i="2"/>
  <c r="P97" i="2"/>
  <c r="P123" i="2"/>
  <c r="P126" i="2"/>
  <c r="P159" i="2"/>
  <c r="P85" i="2"/>
  <c r="P216" i="2"/>
  <c r="P100" i="2"/>
  <c r="P274" i="2"/>
  <c r="P289" i="2"/>
  <c r="P311" i="2"/>
  <c r="P155" i="2"/>
  <c r="P348" i="2"/>
  <c r="P122" i="2"/>
  <c r="P380" i="2"/>
  <c r="P394" i="2"/>
  <c r="P419" i="2"/>
  <c r="P442" i="2"/>
  <c r="P6" i="2"/>
  <c r="P38" i="2"/>
  <c r="P73" i="2"/>
  <c r="P136" i="2"/>
  <c r="P174" i="2"/>
  <c r="P176" i="2"/>
  <c r="P153" i="2"/>
  <c r="P325" i="2"/>
  <c r="P358" i="2"/>
  <c r="P372" i="2"/>
  <c r="P428" i="2"/>
  <c r="P324" i="2"/>
  <c r="P497" i="2"/>
  <c r="P529" i="2"/>
  <c r="P444" i="2"/>
  <c r="P596" i="2"/>
  <c r="P616" i="2"/>
  <c r="P629" i="2"/>
  <c r="P577" i="2"/>
  <c r="P407" i="2"/>
  <c r="P257" i="2"/>
  <c r="AR257" i="2" s="1"/>
  <c r="P57" i="2"/>
  <c r="P95" i="2"/>
  <c r="P119" i="2"/>
  <c r="P182" i="2"/>
  <c r="P241" i="2"/>
  <c r="P183" i="2"/>
  <c r="P329" i="2"/>
  <c r="P250" i="2"/>
  <c r="P221" i="2"/>
  <c r="P430" i="2"/>
  <c r="P132" i="2"/>
  <c r="P388" i="2"/>
  <c r="P535" i="2"/>
  <c r="P510" i="2"/>
  <c r="P599" i="2"/>
  <c r="P617" i="2"/>
  <c r="P631" i="2"/>
  <c r="P638" i="2"/>
  <c r="P645" i="2"/>
  <c r="P268" i="2"/>
  <c r="AR268" i="2" s="1"/>
  <c r="P23" i="2"/>
  <c r="P52" i="2"/>
  <c r="P47" i="2"/>
  <c r="P151" i="2"/>
  <c r="P202" i="2"/>
  <c r="P256" i="2"/>
  <c r="P181" i="2"/>
  <c r="P342" i="2"/>
  <c r="P313" i="2"/>
  <c r="P229" i="2"/>
  <c r="P99" i="2"/>
  <c r="P149" i="2"/>
  <c r="P429" i="2"/>
  <c r="P498" i="2"/>
  <c r="P561" i="2"/>
  <c r="P504" i="2"/>
  <c r="P575" i="2"/>
  <c r="P267" i="2"/>
  <c r="AR267" i="2" s="1"/>
  <c r="P378" i="2"/>
  <c r="P456" i="2"/>
  <c r="P549" i="2"/>
  <c r="P32" i="2"/>
  <c r="P228" i="2"/>
  <c r="P383" i="2"/>
  <c r="P471" i="2"/>
  <c r="P161" i="2"/>
  <c r="P604" i="2"/>
  <c r="P633" i="2"/>
  <c r="P648" i="2"/>
  <c r="P62" i="2"/>
  <c r="P105" i="2"/>
  <c r="P319" i="2"/>
  <c r="P496" i="2"/>
  <c r="P472" i="2"/>
  <c r="P553" i="2"/>
  <c r="P574" i="2"/>
  <c r="P222" i="2"/>
  <c r="AR222" i="2" s="1"/>
  <c r="P118" i="2"/>
  <c r="P414" i="2"/>
  <c r="P281" i="2"/>
  <c r="P544" i="2"/>
  <c r="P17" i="2"/>
  <c r="P26" i="2"/>
  <c r="P60" i="2"/>
  <c r="P44" i="2"/>
  <c r="P101" i="2"/>
  <c r="P128" i="2"/>
  <c r="P141" i="2"/>
  <c r="P163" i="2"/>
  <c r="P192" i="2"/>
  <c r="P224" i="2"/>
  <c r="P165" i="2"/>
  <c r="P168" i="2"/>
  <c r="P199" i="2"/>
  <c r="P87" i="2"/>
  <c r="P331" i="2"/>
  <c r="P349" i="2"/>
  <c r="P368" i="2"/>
  <c r="P209" i="2"/>
  <c r="P396" i="2"/>
  <c r="P11" i="2"/>
  <c r="P35" i="2"/>
  <c r="P46" i="2"/>
  <c r="P61" i="2"/>
  <c r="P81" i="2"/>
  <c r="P106" i="2"/>
  <c r="P142" i="2"/>
  <c r="P71" i="2"/>
  <c r="P196" i="2"/>
  <c r="P227" i="2"/>
  <c r="P246" i="2"/>
  <c r="P178" i="2"/>
  <c r="P147" i="2"/>
  <c r="P166" i="2"/>
  <c r="P113" i="2"/>
  <c r="P351" i="2"/>
  <c r="P307" i="2"/>
  <c r="P382" i="2"/>
  <c r="P398" i="2"/>
  <c r="P427" i="2"/>
  <c r="P447" i="2"/>
  <c r="P19" i="2"/>
  <c r="P40" i="2"/>
  <c r="P27" i="2"/>
  <c r="P93" i="2"/>
  <c r="P195" i="2"/>
  <c r="P245" i="2"/>
  <c r="P293" i="2"/>
  <c r="P300" i="2"/>
  <c r="P376" i="2"/>
  <c r="P55" i="2"/>
  <c r="P108" i="2"/>
  <c r="P240" i="2"/>
  <c r="P327" i="2"/>
  <c r="P148" i="2"/>
  <c r="P225" i="2"/>
  <c r="P350" i="2"/>
  <c r="P418" i="2"/>
  <c r="P490" i="2"/>
  <c r="P282" i="2"/>
  <c r="P613" i="2"/>
  <c r="P635" i="2"/>
  <c r="P193" i="2"/>
  <c r="AR193" i="2" s="1"/>
  <c r="P31" i="2"/>
  <c r="P92" i="2"/>
  <c r="P231" i="2"/>
  <c r="P316" i="2"/>
  <c r="P146" i="2"/>
  <c r="P455" i="2"/>
  <c r="P523" i="2"/>
  <c r="P593" i="2"/>
  <c r="P547" i="2"/>
  <c r="P643" i="2"/>
  <c r="P9" i="2"/>
  <c r="P72" i="2"/>
  <c r="P190" i="2"/>
  <c r="P291" i="2"/>
  <c r="P366" i="2"/>
  <c r="P56" i="2"/>
  <c r="P402" i="2"/>
  <c r="P546" i="2"/>
  <c r="P460" i="2"/>
  <c r="P308" i="2"/>
  <c r="P505" i="2"/>
  <c r="P96" i="2"/>
  <c r="P454" i="2"/>
  <c r="P360" i="2"/>
  <c r="P557" i="2"/>
  <c r="P115" i="2"/>
  <c r="P477" i="2"/>
  <c r="P560" i="2"/>
  <c r="P650" i="2"/>
  <c r="P345" i="2"/>
  <c r="P625" i="2"/>
  <c r="P239" i="2"/>
  <c r="P322" i="2"/>
  <c r="P67" i="2"/>
  <c r="P66" i="2"/>
  <c r="P143" i="2"/>
  <c r="P206" i="2"/>
  <c r="P344" i="2"/>
  <c r="P415" i="2"/>
  <c r="P54" i="2"/>
  <c r="P276" i="2"/>
  <c r="P273" i="2"/>
  <c r="P271" i="2"/>
  <c r="P502" i="2"/>
  <c r="P565" i="2"/>
  <c r="P618" i="2"/>
  <c r="P334" i="2"/>
  <c r="AR334" i="2" s="1"/>
  <c r="P64" i="2"/>
  <c r="P89" i="2"/>
  <c r="P253" i="2"/>
  <c r="P408" i="2"/>
  <c r="P540" i="2"/>
  <c r="P634" i="2"/>
  <c r="P14" i="2"/>
  <c r="P223" i="2"/>
  <c r="P381" i="2"/>
  <c r="P443" i="2"/>
  <c r="P476" i="2"/>
  <c r="P602" i="2"/>
  <c r="P491" i="2"/>
  <c r="P328" i="2"/>
  <c r="P621" i="2"/>
  <c r="P446" i="2"/>
  <c r="P262" i="2"/>
  <c r="P343" i="2"/>
  <c r="P88" i="2"/>
  <c r="P127" i="2"/>
  <c r="P284" i="2"/>
  <c r="P359" i="2"/>
  <c r="P280" i="2"/>
  <c r="P129" i="2"/>
  <c r="P312" i="2"/>
  <c r="P233" i="2"/>
  <c r="P449" i="2"/>
  <c r="P520" i="2"/>
  <c r="P590" i="2"/>
  <c r="P626" i="2"/>
  <c r="P642" i="2"/>
  <c r="P12" i="2"/>
  <c r="P68" i="2"/>
  <c r="P160" i="2"/>
  <c r="P103" i="2"/>
  <c r="P354" i="2"/>
  <c r="P423" i="2"/>
  <c r="P387" i="2"/>
  <c r="P532" i="2"/>
  <c r="P615" i="2"/>
  <c r="P637" i="2"/>
  <c r="P204" i="2"/>
  <c r="AR204" i="2" s="1"/>
  <c r="P43" i="2"/>
  <c r="P91" i="2"/>
  <c r="P112" i="2"/>
  <c r="P140" i="2"/>
  <c r="P395" i="2"/>
  <c r="P247" i="2"/>
  <c r="P487" i="2"/>
  <c r="P499" i="2"/>
  <c r="P652" i="2"/>
  <c r="P318" i="2"/>
  <c r="P298" i="2"/>
  <c r="AR298" i="2" s="1"/>
  <c r="P352" i="2"/>
  <c r="P521" i="2"/>
  <c r="P627" i="2"/>
  <c r="P48" i="2"/>
  <c r="P389" i="2"/>
  <c r="P543" i="2"/>
  <c r="P468" i="2"/>
  <c r="P25" i="2"/>
  <c r="P518" i="2"/>
  <c r="P283" i="2"/>
  <c r="P357" i="2"/>
  <c r="P22" i="2"/>
  <c r="P90" i="2"/>
  <c r="P210" i="2"/>
  <c r="P302" i="2"/>
  <c r="P214" i="2"/>
  <c r="P467" i="2"/>
  <c r="P117" i="2"/>
  <c r="P139" i="2"/>
  <c r="P397" i="2"/>
  <c r="P237" i="2"/>
  <c r="P538" i="2"/>
  <c r="P603" i="2"/>
  <c r="P632" i="2"/>
  <c r="P647" i="2"/>
  <c r="P5" i="2"/>
  <c r="P65" i="2"/>
  <c r="P185" i="2"/>
  <c r="P296" i="2"/>
  <c r="P369" i="2"/>
  <c r="P439" i="2"/>
  <c r="P135" i="2"/>
  <c r="P566" i="2"/>
  <c r="P620" i="2"/>
  <c r="P640" i="2"/>
  <c r="P409" i="2"/>
  <c r="AR409" i="2" s="1"/>
  <c r="P63" i="2"/>
  <c r="P162" i="2"/>
  <c r="P164" i="2"/>
  <c r="P180" i="2"/>
  <c r="P417" i="2"/>
  <c r="P335" i="2"/>
  <c r="P515" i="2"/>
  <c r="P623" i="2"/>
  <c r="P49" i="2"/>
  <c r="P563" i="2"/>
  <c r="P78" i="2"/>
  <c r="P422" i="2"/>
  <c r="P531" i="2"/>
  <c r="P636" i="2"/>
  <c r="P116" i="2"/>
  <c r="P440" i="2"/>
  <c r="P573" i="2"/>
  <c r="P584" i="2"/>
  <c r="P133" i="2"/>
  <c r="P582" i="2"/>
  <c r="P639" i="2"/>
  <c r="P338" i="2"/>
  <c r="P473" i="2"/>
  <c r="P607" i="2"/>
  <c r="P649" i="2"/>
  <c r="P124" i="2"/>
  <c r="P86" i="2"/>
  <c r="P144" i="2"/>
  <c r="P580" i="2"/>
  <c r="P272" i="2"/>
  <c r="P179" i="2"/>
  <c r="P614" i="2"/>
  <c r="P203" i="2"/>
  <c r="AR203" i="2" s="1"/>
  <c r="P365" i="2"/>
  <c r="P411" i="2"/>
  <c r="AR411" i="2" s="1"/>
  <c r="P556" i="2"/>
  <c r="AH8" i="2"/>
  <c r="AH142" i="2"/>
  <c r="AH246" i="2"/>
  <c r="AH345" i="2"/>
  <c r="AH9" i="2"/>
  <c r="AH121" i="2"/>
  <c r="AH301" i="2"/>
  <c r="AH390" i="2"/>
  <c r="AH520" i="2"/>
  <c r="AH626" i="2"/>
  <c r="AH82" i="2"/>
  <c r="AH133" i="2"/>
  <c r="AH346" i="2"/>
  <c r="AH272" i="2"/>
  <c r="AH94" i="2"/>
  <c r="AH353" i="2"/>
  <c r="AH566" i="2"/>
  <c r="AH363" i="2"/>
  <c r="AH293" i="2"/>
  <c r="AH318" i="2"/>
  <c r="AH602" i="2"/>
  <c r="AH233" i="2"/>
  <c r="AH57" i="2"/>
  <c r="AH426" i="2"/>
  <c r="AH274" i="2"/>
  <c r="AH636" i="2"/>
  <c r="AH427" i="2"/>
  <c r="AH12" i="2"/>
  <c r="AH27" i="2"/>
  <c r="AH185" i="2"/>
  <c r="AH308" i="2"/>
  <c r="AH20" i="2"/>
  <c r="AH59" i="2"/>
  <c r="AH131" i="2"/>
  <c r="AH366" i="2"/>
  <c r="AH455" i="2"/>
  <c r="AH596" i="2"/>
  <c r="AH407" i="2"/>
  <c r="AH97" i="2"/>
  <c r="AH265" i="2"/>
  <c r="AH39" i="2"/>
  <c r="AH143" i="2"/>
  <c r="AH80" i="2"/>
  <c r="AH352" i="2"/>
  <c r="AH7" i="2"/>
  <c r="AH174" i="2"/>
  <c r="AH317" i="2"/>
  <c r="AH408" i="2"/>
  <c r="AH538" i="2"/>
  <c r="AH632" i="2"/>
  <c r="AH66" i="2"/>
  <c r="AH238" i="2"/>
  <c r="AH355" i="2"/>
  <c r="AH443" i="2"/>
  <c r="AH125" i="2"/>
  <c r="AH377" i="2"/>
  <c r="AH598" i="2"/>
  <c r="AH41" i="2"/>
  <c r="AH321" i="2"/>
  <c r="AH161" i="2"/>
  <c r="AH643" i="2"/>
  <c r="AH433" i="2"/>
  <c r="AH151" i="2"/>
  <c r="AH500" i="2"/>
  <c r="AH155" i="2"/>
  <c r="AH645" i="2"/>
  <c r="AH490" i="2"/>
  <c r="AH45" i="2"/>
  <c r="AH46" i="2"/>
  <c r="AH168" i="2"/>
  <c r="AH4" i="2"/>
  <c r="AH64" i="2"/>
  <c r="AH85" i="2"/>
  <c r="AH328" i="2"/>
  <c r="AH415" i="2"/>
  <c r="AH543" i="2"/>
  <c r="AH508" i="2"/>
  <c r="AH44" i="2"/>
  <c r="AH202" i="2"/>
  <c r="AH338" i="2"/>
  <c r="AH428" i="2"/>
  <c r="AH532" i="2"/>
  <c r="AH350" i="2"/>
  <c r="AH430" i="2"/>
  <c r="AH108" i="2"/>
  <c r="AH601" i="2"/>
  <c r="AH360" i="2"/>
  <c r="AH644" i="2"/>
  <c r="AH163" i="2"/>
  <c r="AH237" i="2"/>
  <c r="AH458" i="2"/>
  <c r="AH162" i="2"/>
  <c r="AH615" i="2"/>
  <c r="AH617" i="2"/>
  <c r="AH10" i="2"/>
  <c r="AH115" i="2"/>
  <c r="AH365" i="2"/>
  <c r="AH607" i="2"/>
  <c r="AH113" i="2"/>
  <c r="AH646" i="2"/>
  <c r="AH128" i="2"/>
  <c r="AH354" i="2"/>
  <c r="AH523" i="2"/>
  <c r="AH540" i="2"/>
  <c r="AH530" i="2"/>
  <c r="AH240" i="2"/>
  <c r="AH549" i="2"/>
  <c r="AH557" i="2"/>
  <c r="AH156" i="2"/>
  <c r="AH250" i="2"/>
  <c r="AH63" i="2"/>
  <c r="AH117" i="2"/>
  <c r="AH103" i="2"/>
  <c r="AH11" i="2"/>
  <c r="AH30" i="2"/>
  <c r="AH198" i="2"/>
  <c r="AH331" i="2"/>
  <c r="AH423" i="2"/>
  <c r="AH281" i="2"/>
  <c r="AH635" i="2"/>
  <c r="AH74" i="2"/>
  <c r="AH247" i="2"/>
  <c r="AH152" i="2"/>
  <c r="AH324" i="2"/>
  <c r="AH69" i="2"/>
  <c r="AH67" i="2"/>
  <c r="AH612" i="2"/>
  <c r="AH73" i="2"/>
  <c r="AH348" i="2"/>
  <c r="AH563" i="2"/>
  <c r="AH105" i="2"/>
  <c r="AH497" i="2"/>
  <c r="AH216" i="2"/>
  <c r="AH628" i="2"/>
  <c r="AH214" i="2"/>
  <c r="AH15" i="2"/>
  <c r="AH531" i="2"/>
  <c r="AH35" i="2"/>
  <c r="AH130" i="2"/>
  <c r="AH231" i="2"/>
  <c r="AH329" i="2"/>
  <c r="AH52" i="2"/>
  <c r="AH119" i="2"/>
  <c r="AH279" i="2"/>
  <c r="AH381" i="2"/>
  <c r="AH387" i="2"/>
  <c r="AH616" i="2"/>
  <c r="AH19" i="2"/>
  <c r="AH154" i="2"/>
  <c r="AH149" i="2"/>
  <c r="AH84" i="2"/>
  <c r="AH127" i="2"/>
  <c r="AH199" i="2"/>
  <c r="AH24" i="2"/>
  <c r="AH83" i="2"/>
  <c r="AH215" i="2"/>
  <c r="AH347" i="2"/>
  <c r="AH271" i="2"/>
  <c r="AH565" i="2"/>
  <c r="AH639" i="2"/>
  <c r="AH60" i="2"/>
  <c r="AH164" i="2"/>
  <c r="AH378" i="2"/>
  <c r="AH487" i="2"/>
  <c r="AH190" i="2"/>
  <c r="AH416" i="2"/>
  <c r="AH620" i="2"/>
  <c r="AH118" i="2"/>
  <c r="AH369" i="2"/>
  <c r="AH593" i="2"/>
  <c r="AH68" i="2"/>
  <c r="AH510" i="2"/>
  <c r="AH147" i="2"/>
  <c r="AH404" i="2"/>
  <c r="AH419" i="2"/>
  <c r="AH137" i="2"/>
  <c r="AH604" i="2"/>
  <c r="AH49" i="2"/>
  <c r="AH158" i="2"/>
  <c r="AH126" i="2"/>
  <c r="AH5" i="2"/>
  <c r="AH62" i="2"/>
  <c r="AH228" i="2"/>
  <c r="AH351" i="2"/>
  <c r="AH440" i="2"/>
  <c r="AH579" i="2"/>
  <c r="AH583" i="2"/>
  <c r="AH99" i="2"/>
  <c r="AH184" i="2"/>
  <c r="AH122" i="2"/>
  <c r="AH454" i="2"/>
  <c r="AH61" i="2"/>
  <c r="AH439" i="2"/>
  <c r="AH444" i="2"/>
  <c r="AH178" i="2"/>
  <c r="AH637" i="2"/>
  <c r="AH37" i="2"/>
  <c r="AH234" i="2"/>
  <c r="AH395" i="2"/>
  <c r="AH33" i="2"/>
  <c r="AH582" i="2"/>
  <c r="AH302" i="2"/>
  <c r="AH476" i="2"/>
  <c r="AH123" i="2"/>
  <c r="AH299" i="2"/>
  <c r="AH449" i="2"/>
  <c r="AH153" i="2"/>
  <c r="AH575" i="2"/>
  <c r="AH319" i="2"/>
  <c r="AH245" i="2"/>
  <c r="AH205" i="2"/>
  <c r="AH573" i="2"/>
  <c r="AH641" i="2"/>
  <c r="AH111" i="2"/>
  <c r="AH504" i="2"/>
  <c r="AH364" i="2"/>
  <c r="AH36" i="2"/>
  <c r="AH256" i="2"/>
  <c r="AH372" i="2"/>
  <c r="AH581" i="2"/>
  <c r="AH6" i="2"/>
  <c r="AH72" i="2"/>
  <c r="AH195" i="2"/>
  <c r="AH181" i="2"/>
  <c r="AH32" i="2"/>
  <c r="AH79" i="2"/>
  <c r="AH239" i="2"/>
  <c r="AH356" i="2"/>
  <c r="AH420" i="2"/>
  <c r="AH590" i="2"/>
  <c r="AH642" i="2"/>
  <c r="AH144" i="2"/>
  <c r="AH289" i="2"/>
  <c r="AH382" i="2"/>
  <c r="AH498" i="2"/>
  <c r="AH230" i="2"/>
  <c r="AH441" i="2"/>
  <c r="AH630" i="2"/>
  <c r="AH89" i="2"/>
  <c r="AH384" i="2"/>
  <c r="AH499" i="2"/>
  <c r="AH93" i="2"/>
  <c r="AH560" i="2"/>
  <c r="AH349" i="2"/>
  <c r="AH285" i="2"/>
  <c r="AH482" i="2"/>
  <c r="AH201" i="2"/>
  <c r="AH624" i="2"/>
  <c r="AH38" i="2"/>
  <c r="AH150" i="2"/>
  <c r="AH70" i="2"/>
  <c r="AH180" i="2"/>
  <c r="AH22" i="2"/>
  <c r="AH96" i="2"/>
  <c r="AH311" i="2"/>
  <c r="AH397" i="2"/>
  <c r="AH529" i="2"/>
  <c r="AH629" i="2"/>
  <c r="AH53" i="2"/>
  <c r="AH129" i="2"/>
  <c r="AH18" i="2"/>
  <c r="AH65" i="2"/>
  <c r="AH208" i="2"/>
  <c r="AH86" i="2"/>
  <c r="AH34" i="2"/>
  <c r="AH90" i="2"/>
  <c r="AH251" i="2"/>
  <c r="AH217" i="2"/>
  <c r="AH467" i="2"/>
  <c r="AH603" i="2"/>
  <c r="AH647" i="2"/>
  <c r="AH120" i="2"/>
  <c r="AH300" i="2"/>
  <c r="AH148" i="2"/>
  <c r="AH518" i="2"/>
  <c r="AH270" i="2"/>
  <c r="AH477" i="2"/>
  <c r="AH544" i="2"/>
  <c r="AH175" i="2"/>
  <c r="AH229" i="2"/>
  <c r="AH505" i="2"/>
  <c r="AH210" i="2"/>
  <c r="AH627" i="2"/>
  <c r="AH146" i="2"/>
  <c r="AH50" i="2"/>
  <c r="AH546" i="2"/>
  <c r="AH179" i="2"/>
  <c r="AH574" i="2"/>
  <c r="AH43" i="2"/>
  <c r="AH91" i="2"/>
  <c r="AH314" i="2"/>
  <c r="AH56" i="2"/>
  <c r="AH106" i="2"/>
  <c r="AH206" i="2"/>
  <c r="AH376" i="2"/>
  <c r="AH473" i="2"/>
  <c r="AH608" i="2"/>
  <c r="AH283" i="2"/>
  <c r="AH98" i="2"/>
  <c r="AH278" i="2"/>
  <c r="AH380" i="2"/>
  <c r="AH491" i="2"/>
  <c r="AH141" i="2"/>
  <c r="AH110" i="2"/>
  <c r="AH625" i="2"/>
  <c r="AH136" i="2"/>
  <c r="AH47" i="2"/>
  <c r="AH322" i="2"/>
  <c r="AH442" i="2"/>
  <c r="AH553" i="2"/>
  <c r="AH165" i="2"/>
  <c r="AH634" i="2"/>
  <c r="AH221" i="2"/>
  <c r="AH170" i="2"/>
  <c r="AH371" i="2"/>
  <c r="AH516" i="2"/>
  <c r="AH633" i="2"/>
  <c r="AH209" i="2"/>
  <c r="AH42" i="2"/>
  <c r="AH282" i="2"/>
  <c r="AH362" i="2"/>
  <c r="AH619" i="2"/>
  <c r="AH14" i="2"/>
  <c r="AH327" i="2"/>
  <c r="AH87" i="2"/>
  <c r="AH556" i="2"/>
  <c r="AH446" i="2"/>
  <c r="AH312" i="2"/>
  <c r="AH469" i="2"/>
  <c r="AH614" i="2"/>
  <c r="AH29" i="2"/>
  <c r="AH124" i="2"/>
  <c r="AH223" i="2"/>
  <c r="AH325" i="2"/>
  <c r="AH55" i="2"/>
  <c r="AH75" i="2"/>
  <c r="AH276" i="2"/>
  <c r="AH379" i="2"/>
  <c r="AH488" i="2"/>
  <c r="AH613" i="2"/>
  <c r="AH26" i="2"/>
  <c r="AH173" i="2"/>
  <c r="AH166" i="2"/>
  <c r="AH403" i="2"/>
  <c r="AH456" i="2"/>
  <c r="AH296" i="2"/>
  <c r="AH515" i="2"/>
  <c r="AH640" i="2"/>
  <c r="AH102" i="2"/>
  <c r="AH436" i="2"/>
  <c r="AH547" i="2"/>
  <c r="AH183" i="2"/>
  <c r="AH638" i="2"/>
  <c r="AH280" i="2"/>
  <c r="AH92" i="2"/>
  <c r="AH599" i="2"/>
  <c r="AH335" i="2"/>
  <c r="AH648" i="2"/>
  <c r="AH78" i="2"/>
  <c r="AH160" i="2"/>
  <c r="AH284" i="2"/>
  <c r="AH21" i="2"/>
  <c r="AH54" i="2"/>
  <c r="AH116" i="2"/>
  <c r="AH342" i="2"/>
  <c r="AH429" i="2"/>
  <c r="AH472" i="2"/>
  <c r="AH577" i="2"/>
  <c r="AH88" i="2"/>
  <c r="AH227" i="2"/>
  <c r="AH31" i="2"/>
  <c r="AH76" i="2"/>
  <c r="AH176" i="2"/>
  <c r="AH139" i="2"/>
  <c r="AH51" i="2"/>
  <c r="AH145" i="2"/>
  <c r="AH291" i="2"/>
  <c r="AH383" i="2"/>
  <c r="AH388" i="2"/>
  <c r="AH618" i="2"/>
  <c r="AH17" i="2"/>
  <c r="AH196" i="2"/>
  <c r="AH140" i="2"/>
  <c r="AH422" i="2"/>
  <c r="AH548" i="2"/>
  <c r="AH252" i="2"/>
  <c r="AH545" i="2"/>
  <c r="AH405" i="2"/>
  <c r="AH253" i="2"/>
  <c r="AH132" i="2"/>
  <c r="AH460" i="2"/>
  <c r="AH261" i="2"/>
  <c r="AH269" i="2"/>
  <c r="AH135" i="2"/>
  <c r="AH192" i="2"/>
  <c r="AH621" i="2"/>
  <c r="AH290" i="2"/>
  <c r="AH23" i="2"/>
  <c r="AH114" i="2"/>
  <c r="AH241" i="2"/>
  <c r="AH341" i="2"/>
  <c r="AH13" i="2"/>
  <c r="AH77" i="2"/>
  <c r="AH109" i="2"/>
  <c r="AH386" i="2"/>
  <c r="AH294" i="2"/>
  <c r="AH622" i="2"/>
  <c r="AH28" i="2"/>
  <c r="AH71" i="2"/>
  <c r="AH310" i="2"/>
  <c r="AH396" i="2"/>
  <c r="AH528" i="2"/>
  <c r="AH177" i="2"/>
  <c r="AH343" i="2"/>
  <c r="AH171" i="2"/>
  <c r="AH489" i="2"/>
  <c r="AH307" i="2"/>
  <c r="AH410" i="2"/>
  <c r="AH631" i="2"/>
  <c r="AH313" i="2"/>
  <c r="AH273" i="2"/>
  <c r="AH25" i="2"/>
  <c r="AH521" i="2"/>
  <c r="AH402" i="2"/>
  <c r="AH594" i="2"/>
  <c r="AH584" i="2"/>
  <c r="AH138" i="2"/>
  <c r="AH496" i="2"/>
  <c r="AH200" i="2"/>
  <c r="AH623" i="2"/>
  <c r="AH468" i="2"/>
  <c r="AH95" i="2"/>
  <c r="AH309" i="2"/>
  <c r="AH414" i="2"/>
  <c r="AH398" i="2"/>
  <c r="AH101" i="2"/>
  <c r="AH580" i="2"/>
  <c r="AH535" i="2"/>
  <c r="AH576" i="2"/>
  <c r="AH81" i="2"/>
  <c r="AH8" i="6851"/>
  <c r="AH32" i="6851"/>
  <c r="AH62" i="6851"/>
  <c r="AH88" i="6851"/>
  <c r="AH68" i="6851"/>
  <c r="AH16" i="6851"/>
  <c r="AH37" i="6851"/>
  <c r="AH74" i="6851"/>
  <c r="AH98" i="6851"/>
  <c r="AH20" i="6851"/>
  <c r="AH87" i="6851"/>
  <c r="AH9" i="6850"/>
  <c r="AH35" i="6850"/>
  <c r="AH45" i="6851"/>
  <c r="AH66" i="6851"/>
  <c r="AH70" i="6851"/>
  <c r="AH25" i="6850"/>
  <c r="AH59" i="6850"/>
  <c r="AH86" i="6850"/>
  <c r="AH13" i="6850"/>
  <c r="AH54" i="6851"/>
  <c r="AH14" i="6850"/>
  <c r="AH45" i="6850"/>
  <c r="AH78" i="6850"/>
  <c r="AH100" i="6850"/>
  <c r="AH41" i="6850"/>
  <c r="AH12" i="6850"/>
  <c r="AH42" i="6850"/>
  <c r="AH17" i="6850"/>
  <c r="AH104" i="6851"/>
  <c r="AH10" i="6850"/>
  <c r="AH76" i="6850"/>
  <c r="AH18" i="6851"/>
  <c r="AH19" i="6850"/>
  <c r="AH91" i="6850"/>
  <c r="AH7" i="6850"/>
  <c r="AH70" i="6850"/>
  <c r="AH22" i="6850"/>
  <c r="AH96" i="6850"/>
  <c r="AH61" i="6850"/>
  <c r="AH43" i="6850"/>
  <c r="AH62" i="6850"/>
  <c r="AH20" i="6850"/>
  <c r="AH5" i="6850"/>
  <c r="AH31" i="6850"/>
  <c r="AH38" i="6850"/>
  <c r="AH11" i="6851"/>
  <c r="AH19" i="6851"/>
  <c r="AH73" i="6851"/>
  <c r="AH96" i="6851"/>
  <c r="AH3" i="6851"/>
  <c r="AH22" i="6851"/>
  <c r="AH53" i="6851"/>
  <c r="AH77" i="6851"/>
  <c r="AH102" i="6851"/>
  <c r="AH49" i="6851"/>
  <c r="AH100" i="6851"/>
  <c r="AH23" i="6850"/>
  <c r="AH7" i="6851"/>
  <c r="AH59" i="6851"/>
  <c r="AH50" i="6851"/>
  <c r="AH92" i="6851"/>
  <c r="AH33" i="6850"/>
  <c r="AH67" i="6850"/>
  <c r="AH90" i="6850"/>
  <c r="AH26" i="6850"/>
  <c r="AH80" i="6851"/>
  <c r="AH16" i="6850"/>
  <c r="AH52" i="6850"/>
  <c r="AH83" i="6850"/>
  <c r="AH104" i="6850"/>
  <c r="AH73" i="6850"/>
  <c r="AH29" i="6850"/>
  <c r="AH87" i="6850"/>
  <c r="AH11" i="6850"/>
  <c r="AH79" i="6850"/>
  <c r="AH46" i="6850"/>
  <c r="AH71" i="6851"/>
  <c r="AH51" i="6850"/>
  <c r="AH103" i="6850"/>
  <c r="AH24" i="6850"/>
  <c r="AH84" i="6850"/>
  <c r="AH44" i="6850"/>
  <c r="AH14" i="6851"/>
  <c r="AH52" i="6851"/>
  <c r="AH76" i="6851"/>
  <c r="AH101" i="6851"/>
  <c r="AH28" i="6851"/>
  <c r="AH58" i="6851"/>
  <c r="AH84" i="6851"/>
  <c r="AH6" i="6851"/>
  <c r="AH10" i="6851"/>
  <c r="AH26" i="6851"/>
  <c r="AH27" i="6850"/>
  <c r="AH17" i="6851"/>
  <c r="AH30" i="6851"/>
  <c r="AH9" i="6851"/>
  <c r="AH8" i="6850"/>
  <c r="AH40" i="6850"/>
  <c r="AH71" i="6850"/>
  <c r="AH49" i="6850"/>
  <c r="AH103" i="6851"/>
  <c r="AH30" i="6850"/>
  <c r="AH88" i="6850"/>
  <c r="AH28" i="6850"/>
  <c r="AH35" i="6851"/>
  <c r="AH89" i="6850"/>
  <c r="AH68" i="6850"/>
  <c r="AH25" i="6851"/>
  <c r="AH94" i="6850"/>
  <c r="AH5" i="6851"/>
  <c r="AH27" i="6851"/>
  <c r="AH57" i="6851"/>
  <c r="AH83" i="6851"/>
  <c r="AH105" i="6851"/>
  <c r="AH12" i="6851"/>
  <c r="AH33" i="6851"/>
  <c r="AH69" i="6851"/>
  <c r="AH89" i="6851"/>
  <c r="AH21" i="6851"/>
  <c r="AH36" i="6851"/>
  <c r="AH6" i="6850"/>
  <c r="AH85" i="6851"/>
  <c r="AH80" i="6850"/>
  <c r="AH21" i="6850"/>
  <c r="AH53" i="6850"/>
  <c r="AH81" i="6851"/>
  <c r="AH63" i="6850"/>
  <c r="AH34" i="6851"/>
  <c r="AH102" i="6850"/>
  <c r="AH34" i="6850"/>
  <c r="AH56" i="6851"/>
  <c r="AH18" i="6850"/>
  <c r="AH58" i="6850"/>
  <c r="AH32" i="6850"/>
  <c r="AH15" i="6850"/>
  <c r="AH47" i="6850"/>
  <c r="AH37" i="6850"/>
  <c r="AH93" i="6851"/>
  <c r="AH48" i="6850"/>
  <c r="AH81" i="6850"/>
  <c r="AH105" i="6850"/>
  <c r="AH29" i="6851"/>
  <c r="AH50" i="6850"/>
  <c r="AH23" i="6851"/>
  <c r="AH92" i="6850"/>
  <c r="AH60" i="6850"/>
  <c r="AH101" i="6850"/>
  <c r="AH3" i="6850"/>
  <c r="AJ11" i="6851"/>
  <c r="AJ33" i="6851"/>
  <c r="AJ69" i="6851"/>
  <c r="AJ88" i="6851"/>
  <c r="AJ3" i="6851"/>
  <c r="AJ23" i="6851"/>
  <c r="AJ54" i="6851"/>
  <c r="AJ77" i="6851"/>
  <c r="AJ102" i="6851"/>
  <c r="AJ35" i="6851"/>
  <c r="AJ92" i="6851"/>
  <c r="AJ32" i="6851"/>
  <c r="AJ10" i="6851"/>
  <c r="AJ6" i="6850"/>
  <c r="AJ32" i="6850"/>
  <c r="AJ61" i="6850"/>
  <c r="AJ88" i="6850"/>
  <c r="AJ28" i="6850"/>
  <c r="AJ62" i="6851"/>
  <c r="AJ4" i="6850"/>
  <c r="AJ29" i="6850"/>
  <c r="AJ58" i="6850"/>
  <c r="AJ84" i="6850"/>
  <c r="AJ105" i="6850"/>
  <c r="AJ73" i="6851"/>
  <c r="AJ15" i="6850"/>
  <c r="AJ40" i="6850"/>
  <c r="AJ22" i="6851"/>
  <c r="AJ53" i="6851"/>
  <c r="AJ76" i="6851"/>
  <c r="AJ101" i="6851"/>
  <c r="AJ12" i="6851"/>
  <c r="AJ34" i="6851"/>
  <c r="AJ70" i="6851"/>
  <c r="AJ89" i="6851"/>
  <c r="AJ9" i="6851"/>
  <c r="AJ71" i="6851"/>
  <c r="AJ8" i="6851"/>
  <c r="AJ6" i="6851"/>
  <c r="AJ93" i="6851"/>
  <c r="AJ23" i="6850"/>
  <c r="AJ45" i="6850"/>
  <c r="AJ78" i="6850"/>
  <c r="AJ100" i="6850"/>
  <c r="AJ18" i="6851"/>
  <c r="AJ66" i="6851"/>
  <c r="AJ9" i="6850"/>
  <c r="AJ38" i="6850"/>
  <c r="AJ70" i="6850"/>
  <c r="AJ37" i="6851"/>
  <c r="AJ96" i="6851"/>
  <c r="AJ29" i="6851"/>
  <c r="AJ84" i="6851"/>
  <c r="AJ56" i="6851"/>
  <c r="AJ52" i="6851"/>
  <c r="AJ11" i="6850"/>
  <c r="AJ37" i="6850"/>
  <c r="AJ85" i="6851"/>
  <c r="AJ8" i="6850"/>
  <c r="AJ10" i="6850"/>
  <c r="AJ101" i="6850"/>
  <c r="AJ100" i="6851"/>
  <c r="AJ14" i="6850"/>
  <c r="AJ86" i="6850"/>
  <c r="AJ24" i="6850"/>
  <c r="AJ3" i="6850"/>
  <c r="AJ43" i="6850"/>
  <c r="AJ62" i="6850"/>
  <c r="AJ80" i="6850"/>
  <c r="AJ7" i="6850"/>
  <c r="AJ68" i="6850"/>
  <c r="AJ58" i="6851"/>
  <c r="AJ7" i="6851"/>
  <c r="AJ30" i="6851"/>
  <c r="AJ80" i="6851"/>
  <c r="AJ36" i="6851"/>
  <c r="AJ52" i="6850"/>
  <c r="AJ19" i="6851"/>
  <c r="AJ33" i="6850"/>
  <c r="AJ94" i="6850"/>
  <c r="AJ5" i="6850"/>
  <c r="AJ59" i="6850"/>
  <c r="AJ4" i="6851"/>
  <c r="AJ75" i="6851"/>
  <c r="AJ42" i="6850"/>
  <c r="AJ50" i="6850"/>
  <c r="AJ25" i="6850"/>
  <c r="AJ91" i="6850"/>
  <c r="AJ5" i="6851"/>
  <c r="AJ74" i="6851"/>
  <c r="AJ17" i="6851"/>
  <c r="AJ98" i="6851"/>
  <c r="AJ103" i="6851"/>
  <c r="AJ26" i="6851"/>
  <c r="AJ83" i="6850"/>
  <c r="AJ81" i="6851"/>
  <c r="AJ48" i="6850"/>
  <c r="AJ76" i="6850"/>
  <c r="AJ12" i="6850"/>
  <c r="AJ71" i="6850"/>
  <c r="AJ19" i="6850"/>
  <c r="AJ18" i="6850"/>
  <c r="AJ87" i="6850"/>
  <c r="AJ102" i="6850"/>
  <c r="AJ34" i="6850"/>
  <c r="AJ103" i="6850"/>
  <c r="AJ16" i="6851"/>
  <c r="AJ83" i="6851"/>
  <c r="AJ45" i="6851"/>
  <c r="AJ50" i="6851"/>
  <c r="AJ14" i="6851"/>
  <c r="AJ27" i="6850"/>
  <c r="AJ92" i="6850"/>
  <c r="AJ68" i="6851"/>
  <c r="AJ79" i="6850"/>
  <c r="AJ21" i="6851"/>
  <c r="AJ57" i="6851"/>
  <c r="AJ96" i="6850"/>
  <c r="AJ67" i="6850"/>
  <c r="AJ20" i="6850"/>
  <c r="AJ53" i="6850"/>
  <c r="AJ27" i="6851"/>
  <c r="AJ51" i="6850"/>
  <c r="AJ28" i="6851"/>
  <c r="AJ20" i="6851"/>
  <c r="AJ89" i="6850"/>
  <c r="AJ90" i="6850"/>
  <c r="AJ81" i="6850"/>
  <c r="AJ105" i="6851"/>
  <c r="AJ35" i="6850"/>
  <c r="AJ49" i="6851"/>
  <c r="AJ60" i="6850"/>
  <c r="AJ59" i="6851"/>
  <c r="AJ104" i="6850"/>
  <c r="AJ30" i="6850"/>
  <c r="AJ87" i="6851"/>
  <c r="AJ25" i="6851"/>
  <c r="AJ16" i="6850"/>
  <c r="AJ93" i="6850"/>
  <c r="AJ104" i="6851"/>
  <c r="AJ23" i="2"/>
  <c r="AJ34" i="2"/>
  <c r="AJ57" i="2"/>
  <c r="AJ84" i="2"/>
  <c r="AJ111" i="2"/>
  <c r="AJ75" i="2"/>
  <c r="AJ151" i="2"/>
  <c r="AJ174" i="2"/>
  <c r="AJ133" i="2"/>
  <c r="AJ184" i="2"/>
  <c r="AJ80" i="2"/>
  <c r="AJ183" i="2"/>
  <c r="AJ310" i="2"/>
  <c r="AJ140" i="2"/>
  <c r="AJ350" i="2"/>
  <c r="AJ307" i="2"/>
  <c r="AJ233" i="2"/>
  <c r="AJ402" i="2"/>
  <c r="AJ430" i="2"/>
  <c r="AJ458" i="2"/>
  <c r="AJ387" i="2"/>
  <c r="AJ21" i="2"/>
  <c r="AJ31" i="2"/>
  <c r="AJ66" i="2"/>
  <c r="AJ82" i="2"/>
  <c r="AJ59" i="2"/>
  <c r="AJ130" i="2"/>
  <c r="AJ89" i="2"/>
  <c r="AJ170" i="2"/>
  <c r="AJ177" i="2"/>
  <c r="AJ240" i="2"/>
  <c r="AJ206" i="2"/>
  <c r="AJ105" i="2"/>
  <c r="AJ308" i="2"/>
  <c r="AJ329" i="2"/>
  <c r="AJ180" i="2"/>
  <c r="AJ366" i="2"/>
  <c r="AJ381" i="2"/>
  <c r="AJ397" i="2"/>
  <c r="AJ428" i="2"/>
  <c r="AJ454" i="2"/>
  <c r="AJ490" i="2"/>
  <c r="AJ18" i="2"/>
  <c r="AJ52" i="2"/>
  <c r="AJ60" i="2"/>
  <c r="AJ145" i="2"/>
  <c r="AJ208" i="2"/>
  <c r="AJ265" i="2"/>
  <c r="AJ302" i="2"/>
  <c r="AJ348" i="2"/>
  <c r="AJ380" i="2"/>
  <c r="AJ427" i="2"/>
  <c r="AJ489" i="2"/>
  <c r="AJ535" i="2"/>
  <c r="AJ563" i="2"/>
  <c r="AJ601" i="2"/>
  <c r="AJ505" i="2"/>
  <c r="AJ549" i="2"/>
  <c r="AJ602" i="2"/>
  <c r="AJ646" i="2"/>
  <c r="AJ389" i="2"/>
  <c r="AJ22" i="2"/>
  <c r="AJ54" i="2"/>
  <c r="AJ124" i="2"/>
  <c r="AJ117" i="2"/>
  <c r="AJ231" i="2"/>
  <c r="AJ278" i="2"/>
  <c r="AJ322" i="2"/>
  <c r="AJ359" i="2"/>
  <c r="AJ148" i="2"/>
  <c r="AJ442" i="2"/>
  <c r="AJ294" i="2"/>
  <c r="AJ545" i="2"/>
  <c r="AJ580" i="2"/>
  <c r="AJ499" i="2"/>
  <c r="AJ623" i="2"/>
  <c r="AJ460" i="2"/>
  <c r="AJ476" i="2"/>
  <c r="AJ652" i="2"/>
  <c r="AJ12" i="2"/>
  <c r="AJ30" i="2"/>
  <c r="AJ150" i="2"/>
  <c r="AJ269" i="2"/>
  <c r="AJ349" i="2"/>
  <c r="AJ429" i="2"/>
  <c r="AJ456" i="2"/>
  <c r="AJ603" i="2"/>
  <c r="AJ632" i="2"/>
  <c r="AJ647" i="2"/>
  <c r="AJ48" i="2"/>
  <c r="AJ116" i="2"/>
  <c r="AJ165" i="2"/>
  <c r="AJ353" i="2"/>
  <c r="AJ271" i="2"/>
  <c r="AJ161" i="2"/>
  <c r="AJ634" i="2"/>
  <c r="AJ56" i="2"/>
  <c r="AJ119" i="2"/>
  <c r="AJ251" i="2"/>
  <c r="AJ342" i="2"/>
  <c r="AJ415" i="2"/>
  <c r="AJ528" i="2"/>
  <c r="AJ596" i="2"/>
  <c r="AJ629" i="2"/>
  <c r="AJ407" i="2"/>
  <c r="AJ32" i="2"/>
  <c r="AJ129" i="2"/>
  <c r="AJ238" i="2"/>
  <c r="AJ327" i="2"/>
  <c r="AJ221" i="2"/>
  <c r="AJ515" i="2"/>
  <c r="AJ581" i="2"/>
  <c r="AJ624" i="2"/>
  <c r="AJ641" i="2"/>
  <c r="AJ3" i="2"/>
  <c r="AJ615" i="2"/>
  <c r="AJ315" i="2"/>
  <c r="AJ4" i="2"/>
  <c r="AJ20" i="2"/>
  <c r="AJ39" i="2"/>
  <c r="AJ62" i="2"/>
  <c r="AJ123" i="2"/>
  <c r="AJ144" i="2"/>
  <c r="AJ190" i="2"/>
  <c r="AJ230" i="2"/>
  <c r="AJ262" i="2"/>
  <c r="AJ293" i="2"/>
  <c r="AJ321" i="2"/>
  <c r="AJ347" i="2"/>
  <c r="AJ371" i="2"/>
  <c r="AJ372" i="2"/>
  <c r="AJ319" i="2"/>
  <c r="AJ467" i="2"/>
  <c r="AJ13" i="2"/>
  <c r="AJ35" i="2"/>
  <c r="AJ42" i="2"/>
  <c r="AJ95" i="2"/>
  <c r="AJ128" i="2"/>
  <c r="AJ77" i="2"/>
  <c r="AJ195" i="2"/>
  <c r="AJ234" i="2"/>
  <c r="AJ274" i="2"/>
  <c r="AJ149" i="2"/>
  <c r="AJ325" i="2"/>
  <c r="AJ352" i="2"/>
  <c r="AJ376" i="2"/>
  <c r="AJ390" i="2"/>
  <c r="AJ272" i="2"/>
  <c r="AJ469" i="2"/>
  <c r="AJ6" i="2"/>
  <c r="AJ58" i="2"/>
  <c r="AJ125" i="2"/>
  <c r="AJ192" i="2"/>
  <c r="AJ276" i="2"/>
  <c r="AJ252" i="2"/>
  <c r="AJ313" i="2"/>
  <c r="AJ280" i="2"/>
  <c r="AJ516" i="2"/>
  <c r="AJ532" i="2"/>
  <c r="AJ560" i="2"/>
  <c r="AJ625" i="2"/>
  <c r="AJ574" i="2"/>
  <c r="AJ650" i="2"/>
  <c r="AJ19" i="2"/>
  <c r="AJ49" i="2"/>
  <c r="AJ76" i="2"/>
  <c r="AJ200" i="2"/>
  <c r="AJ270" i="2"/>
  <c r="AJ331" i="2"/>
  <c r="AJ378" i="2"/>
  <c r="AJ433" i="2"/>
  <c r="AJ520" i="2"/>
  <c r="AJ444" i="2"/>
  <c r="AJ604" i="2"/>
  <c r="AJ627" i="2"/>
  <c r="AJ575" i="2"/>
  <c r="AJ648" i="2"/>
  <c r="AJ28" i="2"/>
  <c r="AJ65" i="2"/>
  <c r="AJ115" i="2"/>
  <c r="AJ273" i="2"/>
  <c r="AJ491" i="2"/>
  <c r="AJ590" i="2"/>
  <c r="AJ635" i="2"/>
  <c r="AJ394" i="2"/>
  <c r="AJ114" i="2"/>
  <c r="AJ164" i="2"/>
  <c r="AJ384" i="2"/>
  <c r="AJ521" i="2"/>
  <c r="AJ640" i="2"/>
  <c r="AJ97" i="2"/>
  <c r="AJ228" i="2"/>
  <c r="AJ357" i="2"/>
  <c r="AJ237" i="2"/>
  <c r="AJ579" i="2"/>
  <c r="AJ508" i="2"/>
  <c r="AJ191" i="2"/>
  <c r="AJ81" i="2"/>
  <c r="AJ171" i="2"/>
  <c r="AJ364" i="2"/>
  <c r="AJ487" i="2"/>
  <c r="AJ599" i="2"/>
  <c r="AJ576" i="2"/>
  <c r="AJ368" i="2"/>
  <c r="AJ547" i="2"/>
  <c r="AJ17" i="2"/>
  <c r="AJ33" i="2"/>
  <c r="AJ51" i="2"/>
  <c r="AJ72" i="2"/>
  <c r="AJ106" i="2"/>
  <c r="AJ69" i="2"/>
  <c r="AJ198" i="2"/>
  <c r="AJ239" i="2"/>
  <c r="AJ168" i="2"/>
  <c r="AJ296" i="2"/>
  <c r="AJ328" i="2"/>
  <c r="AJ354" i="2"/>
  <c r="AJ214" i="2"/>
  <c r="AJ395" i="2"/>
  <c r="AJ436" i="2"/>
  <c r="AJ473" i="2"/>
  <c r="AJ11" i="2"/>
  <c r="AJ38" i="2"/>
  <c r="AJ15" i="2"/>
  <c r="AJ27" i="2"/>
  <c r="AJ108" i="2"/>
  <c r="AJ158" i="2"/>
  <c r="AJ185" i="2"/>
  <c r="AJ131" i="2"/>
  <c r="AJ178" i="2"/>
  <c r="AJ181" i="2"/>
  <c r="AJ139" i="2"/>
  <c r="AJ356" i="2"/>
  <c r="AJ379" i="2"/>
  <c r="AJ408" i="2"/>
  <c r="AJ439" i="2"/>
  <c r="AJ482" i="2"/>
  <c r="AJ14" i="2"/>
  <c r="AJ68" i="2"/>
  <c r="AJ98" i="2"/>
  <c r="AJ223" i="2"/>
  <c r="AJ284" i="2"/>
  <c r="AJ338" i="2"/>
  <c r="AJ138" i="2"/>
  <c r="AJ449" i="2"/>
  <c r="AJ523" i="2"/>
  <c r="AJ573" i="2"/>
  <c r="AJ612" i="2"/>
  <c r="AJ628" i="2"/>
  <c r="AJ584" i="2"/>
  <c r="AJ225" i="2"/>
  <c r="AJ24" i="2"/>
  <c r="AJ73" i="2"/>
  <c r="AJ141" i="2"/>
  <c r="AJ126" i="2"/>
  <c r="AJ289" i="2"/>
  <c r="AJ261" i="2"/>
  <c r="AJ382" i="2"/>
  <c r="AJ362" i="2"/>
  <c r="AJ529" i="2"/>
  <c r="AJ426" i="2"/>
  <c r="AJ614" i="2"/>
  <c r="AJ630" i="2"/>
  <c r="AJ404" i="2"/>
  <c r="AJ112" i="2"/>
  <c r="AJ16" i="2"/>
  <c r="AJ92" i="2"/>
  <c r="AJ285" i="2"/>
  <c r="AJ209" i="2"/>
  <c r="AJ518" i="2"/>
  <c r="AJ613" i="2"/>
  <c r="AJ639" i="2"/>
  <c r="AJ9" i="2"/>
  <c r="AJ143" i="2"/>
  <c r="AJ199" i="2"/>
  <c r="AJ410" i="2"/>
  <c r="AJ566" i="2"/>
  <c r="AJ649" i="2"/>
  <c r="AJ121" i="2"/>
  <c r="AJ179" i="2"/>
  <c r="AJ377" i="2"/>
  <c r="AJ365" i="2"/>
  <c r="AJ608" i="2"/>
  <c r="AJ577" i="2"/>
  <c r="AJ471" i="2"/>
  <c r="AJ142" i="2"/>
  <c r="AJ283" i="2"/>
  <c r="AJ136" i="2"/>
  <c r="AJ530" i="2"/>
  <c r="AJ500" i="2"/>
  <c r="AJ638" i="2"/>
  <c r="AJ113" i="2"/>
  <c r="AJ637" i="2"/>
  <c r="AJ10" i="2"/>
  <c r="AJ41" i="2"/>
  <c r="AJ44" i="2"/>
  <c r="AJ99" i="2"/>
  <c r="AJ137" i="2"/>
  <c r="AJ163" i="2"/>
  <c r="AJ202" i="2"/>
  <c r="AJ245" i="2"/>
  <c r="AJ103" i="2"/>
  <c r="AJ301" i="2"/>
  <c r="AJ335" i="2"/>
  <c r="AJ358" i="2"/>
  <c r="AJ290" i="2"/>
  <c r="AJ229" i="2"/>
  <c r="AJ441" i="2"/>
  <c r="AJ488" i="2"/>
  <c r="AJ25" i="2"/>
  <c r="AJ8" i="2"/>
  <c r="AJ61" i="2"/>
  <c r="AJ74" i="2"/>
  <c r="AJ46" i="2"/>
  <c r="AJ71" i="2"/>
  <c r="AJ215" i="2"/>
  <c r="AJ247" i="2"/>
  <c r="AJ279" i="2"/>
  <c r="AJ86" i="2"/>
  <c r="AJ341" i="2"/>
  <c r="AJ363" i="2"/>
  <c r="AJ383" i="2"/>
  <c r="AJ414" i="2"/>
  <c r="AJ443" i="2"/>
  <c r="AJ497" i="2"/>
  <c r="AJ36" i="2"/>
  <c r="AJ94" i="2"/>
  <c r="AJ156" i="2"/>
  <c r="AJ176" i="2"/>
  <c r="AJ147" i="2"/>
  <c r="AJ355" i="2"/>
  <c r="AJ396" i="2"/>
  <c r="AJ132" i="2"/>
  <c r="AJ540" i="2"/>
  <c r="AJ582" i="2"/>
  <c r="AJ553" i="2"/>
  <c r="AJ468" i="2"/>
  <c r="AJ556" i="2"/>
  <c r="AJ316" i="2"/>
  <c r="AJ45" i="2"/>
  <c r="AJ101" i="2"/>
  <c r="AJ154" i="2"/>
  <c r="AJ241" i="2"/>
  <c r="AJ299" i="2"/>
  <c r="AJ351" i="2"/>
  <c r="AJ403" i="2"/>
  <c r="AJ53" i="2"/>
  <c r="AJ110" i="2"/>
  <c r="AJ312" i="2"/>
  <c r="AJ416" i="2"/>
  <c r="AJ55" i="2"/>
  <c r="AJ175" i="2"/>
  <c r="AJ314" i="2"/>
  <c r="AJ422" i="2"/>
  <c r="AJ118" i="2"/>
  <c r="AJ122" i="2"/>
  <c r="AJ594" i="2"/>
  <c r="AJ447" i="2"/>
  <c r="AJ70" i="2"/>
  <c r="AJ477" i="2"/>
  <c r="AJ360" i="2"/>
  <c r="AJ633" i="2"/>
  <c r="AJ344" i="2"/>
  <c r="AJ173" i="2"/>
  <c r="AJ398" i="2"/>
  <c r="AJ618" i="2"/>
  <c r="AJ43" i="2"/>
  <c r="AJ87" i="2"/>
  <c r="AJ607" i="2"/>
  <c r="AJ162" i="2"/>
  <c r="AJ67" i="2"/>
  <c r="AJ616" i="2"/>
  <c r="AJ50" i="2"/>
  <c r="AJ300" i="2"/>
  <c r="AJ546" i="2"/>
  <c r="AJ645" i="2"/>
  <c r="AJ643" i="2"/>
  <c r="AJ79" i="2"/>
  <c r="AJ216" i="2"/>
  <c r="AJ343" i="2"/>
  <c r="AJ446" i="2"/>
  <c r="AJ88" i="2"/>
  <c r="AJ227" i="2"/>
  <c r="AJ345" i="2"/>
  <c r="AJ324" i="2"/>
  <c r="AJ160" i="2"/>
  <c r="AJ205" i="2"/>
  <c r="AJ621" i="2"/>
  <c r="AJ64" i="2"/>
  <c r="AJ311" i="2"/>
  <c r="AJ496" i="2"/>
  <c r="AJ598" i="2"/>
  <c r="AJ636" i="2"/>
  <c r="AJ417" i="2"/>
  <c r="AJ210" i="2"/>
  <c r="AJ455" i="2"/>
  <c r="AJ626" i="2"/>
  <c r="AJ40" i="2"/>
  <c r="AJ369" i="2"/>
  <c r="AJ620" i="2"/>
  <c r="AJ196" i="2"/>
  <c r="AJ440" i="2"/>
  <c r="AJ622" i="2"/>
  <c r="AJ78" i="2"/>
  <c r="AJ346" i="2"/>
  <c r="AJ510" i="2"/>
  <c r="AJ224" i="2"/>
  <c r="AJ418" i="2"/>
  <c r="AJ90" i="2"/>
  <c r="AJ253" i="2"/>
  <c r="AJ250" i="2"/>
  <c r="AJ388" i="2"/>
  <c r="AJ120" i="2"/>
  <c r="AJ256" i="2"/>
  <c r="AJ217" i="2"/>
  <c r="AJ135" i="2"/>
  <c r="AJ246" i="2"/>
  <c r="AJ318" i="2"/>
  <c r="AJ544" i="2"/>
  <c r="AJ47" i="2"/>
  <c r="AJ152" i="2"/>
  <c r="AJ538" i="2"/>
  <c r="AJ504" i="2"/>
  <c r="AJ557" i="2"/>
  <c r="AJ7" i="2"/>
  <c r="AJ309" i="2"/>
  <c r="AJ281" i="2"/>
  <c r="AJ642" i="2"/>
  <c r="AJ85" i="2"/>
  <c r="AJ464" i="2"/>
  <c r="AJ29" i="2"/>
  <c r="AJ109" i="2"/>
  <c r="AJ543" i="2"/>
  <c r="AJ583" i="2"/>
  <c r="AJ96" i="2"/>
  <c r="AJ423" i="2"/>
  <c r="AJ617" i="2"/>
  <c r="AJ531" i="2"/>
  <c r="AJ5" i="2"/>
  <c r="AJ91" i="2"/>
  <c r="AJ153" i="2"/>
  <c r="AJ146" i="2"/>
  <c r="AJ26" i="2"/>
  <c r="AJ93" i="2"/>
  <c r="AJ291" i="2"/>
  <c r="AJ386" i="2"/>
  <c r="AJ37" i="2"/>
  <c r="AJ166" i="2"/>
  <c r="AJ548" i="2"/>
  <c r="AJ644" i="2"/>
  <c r="AJ127" i="2"/>
  <c r="AJ419" i="2"/>
  <c r="AJ282" i="2"/>
  <c r="AJ619" i="2"/>
  <c r="AJ405" i="2"/>
  <c r="AJ83" i="2"/>
  <c r="AJ155" i="2"/>
  <c r="AJ565" i="2"/>
  <c r="AJ100" i="2"/>
  <c r="AJ102" i="2"/>
  <c r="AJ498" i="2"/>
  <c r="AJ63" i="2"/>
  <c r="AJ317" i="2"/>
  <c r="AJ472" i="2"/>
  <c r="AJ651" i="2"/>
  <c r="AJ201" i="2"/>
  <c r="AJ420" i="2"/>
  <c r="AJ631" i="2"/>
  <c r="AJ593" i="2"/>
  <c r="AI11" i="6851"/>
  <c r="AI34" i="6851"/>
  <c r="AI70" i="6851"/>
  <c r="AI92" i="6851"/>
  <c r="AI5" i="6851"/>
  <c r="AI28" i="6851"/>
  <c r="AI58" i="6851"/>
  <c r="AI84" i="6851"/>
  <c r="AI75" i="6851"/>
  <c r="AI56" i="6851"/>
  <c r="AI104" i="6851"/>
  <c r="AI57" i="6851"/>
  <c r="AI3" i="6851"/>
  <c r="AI16" i="6850"/>
  <c r="AI48" i="6850"/>
  <c r="AI79" i="6850"/>
  <c r="AI101" i="6850"/>
  <c r="AI46" i="6850"/>
  <c r="AI49" i="6851"/>
  <c r="AI68" i="6851"/>
  <c r="AI25" i="6850"/>
  <c r="AI51" i="6850"/>
  <c r="AI81" i="6850"/>
  <c r="AI103" i="6850"/>
  <c r="AI63" i="6850"/>
  <c r="AI73" i="6851"/>
  <c r="AI96" i="6851"/>
  <c r="AI50" i="6850"/>
  <c r="AI102" i="6850"/>
  <c r="AI27" i="6850"/>
  <c r="AI83" i="6850"/>
  <c r="AI73" i="6850"/>
  <c r="AI5" i="6850"/>
  <c r="AI59" i="6850"/>
  <c r="AI93" i="6850"/>
  <c r="AI88" i="6850"/>
  <c r="AI61" i="6850"/>
  <c r="AI23" i="6850"/>
  <c r="AI45" i="6850"/>
  <c r="AI17" i="6851"/>
  <c r="AI45" i="6851"/>
  <c r="AI30" i="6851"/>
  <c r="AI66" i="6851"/>
  <c r="AI12" i="6851"/>
  <c r="AI33" i="6851"/>
  <c r="AI69" i="6851"/>
  <c r="AI89" i="6851"/>
  <c r="AI9" i="6851"/>
  <c r="AI71" i="6851"/>
  <c r="AI4" i="6851"/>
  <c r="AI36" i="6851"/>
  <c r="AI4" i="6850"/>
  <c r="AI29" i="6850"/>
  <c r="AI58" i="6850"/>
  <c r="AI84" i="6850"/>
  <c r="AI105" i="6850"/>
  <c r="AI44" i="6850"/>
  <c r="AI3" i="6850"/>
  <c r="AI62" i="6851"/>
  <c r="AI7" i="6850"/>
  <c r="AI20" i="6850"/>
  <c r="AI60" i="6850"/>
  <c r="AI87" i="6850"/>
  <c r="AI53" i="6850"/>
  <c r="AI18" i="6851"/>
  <c r="AI87" i="6851"/>
  <c r="AI12" i="6850"/>
  <c r="AI67" i="6850"/>
  <c r="AI13" i="6850"/>
  <c r="AI19" i="6851"/>
  <c r="AI35" i="6850"/>
  <c r="AI92" i="6850"/>
  <c r="AI15" i="6850"/>
  <c r="AI71" i="6850"/>
  <c r="AI26" i="6850"/>
  <c r="AI23" i="6851"/>
  <c r="AI54" i="6851"/>
  <c r="AI80" i="6851"/>
  <c r="AI103" i="6851"/>
  <c r="AI16" i="6851"/>
  <c r="AI37" i="6851"/>
  <c r="AI74" i="6851"/>
  <c r="AI98" i="6851"/>
  <c r="AI25" i="6851"/>
  <c r="AI81" i="6851"/>
  <c r="AI21" i="6851"/>
  <c r="AI88" i="6851"/>
  <c r="AI8" i="6850"/>
  <c r="AI33" i="6850"/>
  <c r="AI10" i="6850"/>
  <c r="AI89" i="6850"/>
  <c r="AI76" i="6850"/>
  <c r="AI8" i="6851"/>
  <c r="AI83" i="6851"/>
  <c r="AI14" i="6850"/>
  <c r="AI34" i="6850"/>
  <c r="AI68" i="6850"/>
  <c r="AI91" i="6850"/>
  <c r="AI31" i="6850"/>
  <c r="AI20" i="6851"/>
  <c r="AI101" i="6851"/>
  <c r="AI24" i="6850"/>
  <c r="AI80" i="6850"/>
  <c r="AI49" i="6850"/>
  <c r="AI26" i="6851"/>
  <c r="AI52" i="6850"/>
  <c r="AI104" i="6850"/>
  <c r="AI30" i="6850"/>
  <c r="AI86" i="6850"/>
  <c r="AI76" i="6851"/>
  <c r="AI100" i="6850"/>
  <c r="AI41" i="6850"/>
  <c r="AI7" i="6851"/>
  <c r="AI29" i="6851"/>
  <c r="AI59" i="6851"/>
  <c r="AI85" i="6851"/>
  <c r="AI50" i="6851"/>
  <c r="AI22" i="6851"/>
  <c r="AI53" i="6851"/>
  <c r="AI77" i="6851"/>
  <c r="AI102" i="6851"/>
  <c r="AI35" i="6851"/>
  <c r="AI93" i="6851"/>
  <c r="AI32" i="6851"/>
  <c r="AI105" i="6851"/>
  <c r="AI9" i="6850"/>
  <c r="AI38" i="6850"/>
  <c r="AI70" i="6850"/>
  <c r="AI94" i="6850"/>
  <c r="AI22" i="6850"/>
  <c r="AI27" i="6851"/>
  <c r="AI100" i="6851"/>
  <c r="AI18" i="6850"/>
  <c r="AI43" i="6850"/>
  <c r="AI42" i="6850"/>
  <c r="AI62" i="6850"/>
  <c r="AI17" i="6850"/>
  <c r="AI52" i="6851"/>
  <c r="AI14" i="6851"/>
  <c r="AI19" i="6850"/>
  <c r="AI90" i="6850"/>
  <c r="AI11" i="6850"/>
  <c r="AI37" i="6850"/>
  <c r="AI21" i="6850"/>
  <c r="AI10" i="6851"/>
  <c r="AI40" i="6850"/>
  <c r="AI96" i="6850"/>
  <c r="AI32" i="6850"/>
  <c r="AI6" i="6850"/>
  <c r="AI6" i="6851"/>
  <c r="AI47" i="6850"/>
  <c r="AI28" i="6850"/>
  <c r="AI78" i="6850"/>
  <c r="AI225" i="2"/>
  <c r="AI100" i="2"/>
  <c r="AI652" i="2"/>
  <c r="AI224" i="2"/>
  <c r="AI458" i="2"/>
  <c r="AI282" i="2"/>
  <c r="AI547" i="2"/>
  <c r="AI289" i="2"/>
  <c r="AI30" i="2"/>
  <c r="AI47" i="2"/>
  <c r="AI150" i="2"/>
  <c r="AI202" i="2"/>
  <c r="AI251" i="2"/>
  <c r="AI293" i="2"/>
  <c r="AI140" i="2"/>
  <c r="AI364" i="2"/>
  <c r="AI233" i="2"/>
  <c r="AI414" i="2"/>
  <c r="AI58" i="2"/>
  <c r="AI171" i="2"/>
  <c r="AI384" i="2"/>
  <c r="AI491" i="2"/>
  <c r="AI579" i="2"/>
  <c r="AI622" i="2"/>
  <c r="AI583" i="2"/>
  <c r="AI28" i="2"/>
  <c r="AI223" i="2"/>
  <c r="AI369" i="2"/>
  <c r="AI237" i="2"/>
  <c r="AI510" i="2"/>
  <c r="AI617" i="2"/>
  <c r="AI638" i="2"/>
  <c r="AI127" i="2"/>
  <c r="AI350" i="2"/>
  <c r="AI454" i="2"/>
  <c r="AI546" i="2"/>
  <c r="AI613" i="2"/>
  <c r="AI635" i="2"/>
  <c r="AI650" i="2"/>
  <c r="AI488" i="2"/>
  <c r="AI262" i="2"/>
  <c r="AI439" i="2"/>
  <c r="AI31" i="2"/>
  <c r="AI52" i="2"/>
  <c r="AI84" i="2"/>
  <c r="AI59" i="2"/>
  <c r="AI130" i="2"/>
  <c r="AI151" i="2"/>
  <c r="AI173" i="2"/>
  <c r="AI177" i="2"/>
  <c r="AI240" i="2"/>
  <c r="AI269" i="2"/>
  <c r="AI285" i="2"/>
  <c r="AI308" i="2"/>
  <c r="AI329" i="2"/>
  <c r="AI22" i="2"/>
  <c r="AI64" i="2"/>
  <c r="AI61" i="2"/>
  <c r="AI389" i="2"/>
  <c r="AI394" i="2"/>
  <c r="AI112" i="2"/>
  <c r="AI315" i="2"/>
  <c r="AI355" i="2"/>
  <c r="AI615" i="2"/>
  <c r="AI365" i="2"/>
  <c r="AI32" i="2"/>
  <c r="AI62" i="2"/>
  <c r="AI75" i="2"/>
  <c r="AI160" i="2"/>
  <c r="AI230" i="2"/>
  <c r="AI178" i="2"/>
  <c r="AI311" i="2"/>
  <c r="AI348" i="2"/>
  <c r="AI376" i="2"/>
  <c r="AI221" i="2"/>
  <c r="AI430" i="2"/>
  <c r="AI143" i="2"/>
  <c r="AI113" i="2"/>
  <c r="AI441" i="2"/>
  <c r="AI538" i="2"/>
  <c r="AI608" i="2"/>
  <c r="AI508" i="2"/>
  <c r="AI358" i="2"/>
  <c r="AI106" i="2"/>
  <c r="AI302" i="2"/>
  <c r="AI428" i="2"/>
  <c r="AI520" i="2"/>
  <c r="AI599" i="2"/>
  <c r="AI631" i="2"/>
  <c r="AI645" i="2"/>
  <c r="AI72" i="2"/>
  <c r="AI278" i="2"/>
  <c r="AI397" i="2"/>
  <c r="AI388" i="2"/>
  <c r="AI590" i="2"/>
  <c r="AI626" i="2"/>
  <c r="AI642" i="2"/>
  <c r="AI620" i="2"/>
  <c r="AI165" i="2"/>
  <c r="AI607" i="2"/>
  <c r="AI145" i="2"/>
  <c r="AI14" i="2"/>
  <c r="AI8" i="2"/>
  <c r="AI63" i="2"/>
  <c r="AI97" i="2"/>
  <c r="AI118" i="2"/>
  <c r="AI119" i="2"/>
  <c r="AI162" i="2"/>
  <c r="AI196" i="2"/>
  <c r="AI227" i="2"/>
  <c r="AI247" i="2"/>
  <c r="AI179" i="2"/>
  <c r="AI126" i="2"/>
  <c r="AI314" i="2"/>
  <c r="AI341" i="2"/>
  <c r="AI23" i="2"/>
  <c r="AI45" i="2"/>
  <c r="AI49" i="2"/>
  <c r="AI21" i="2"/>
  <c r="AI66" i="2"/>
  <c r="AI101" i="2"/>
  <c r="AI92" i="2"/>
  <c r="AI158" i="2"/>
  <c r="AI185" i="2"/>
  <c r="AI115" i="2"/>
  <c r="AI276" i="2"/>
  <c r="AI299" i="2"/>
  <c r="AI155" i="2"/>
  <c r="AI352" i="2"/>
  <c r="AI313" i="2"/>
  <c r="AI138" i="2"/>
  <c r="AI205" i="2"/>
  <c r="AI280" i="2"/>
  <c r="AI469" i="2"/>
  <c r="AI135" i="2"/>
  <c r="AI540" i="2"/>
  <c r="AI651" i="2"/>
  <c r="AI557" i="2"/>
  <c r="AI636" i="2"/>
  <c r="AI316" i="2"/>
  <c r="AI344" i="2"/>
  <c r="AI643" i="2"/>
  <c r="AI41" i="2"/>
  <c r="AI141" i="2"/>
  <c r="AI184" i="2"/>
  <c r="AI321" i="2"/>
  <c r="AI136" i="2"/>
  <c r="AI366" i="2"/>
  <c r="AI472" i="2"/>
  <c r="AI577" i="2"/>
  <c r="AI117" i="2"/>
  <c r="AI420" i="2"/>
  <c r="AI500" i="2"/>
  <c r="AI464" i="2"/>
  <c r="AI239" i="2"/>
  <c r="AI477" i="2"/>
  <c r="AI618" i="2"/>
  <c r="AI640" i="2"/>
  <c r="AI634" i="2"/>
  <c r="AI27" i="2"/>
  <c r="AI144" i="2"/>
  <c r="AI201" i="2"/>
  <c r="AI256" i="2"/>
  <c r="AI181" i="2"/>
  <c r="AI345" i="2"/>
  <c r="AI36" i="2"/>
  <c r="AI83" i="2"/>
  <c r="AI44" i="2"/>
  <c r="AI40" i="2"/>
  <c r="AI154" i="2"/>
  <c r="AI210" i="2"/>
  <c r="AI70" i="2"/>
  <c r="AI147" i="2"/>
  <c r="AI335" i="2"/>
  <c r="AI122" i="2"/>
  <c r="AI382" i="2"/>
  <c r="AI419" i="2"/>
  <c r="AI449" i="2"/>
  <c r="AI497" i="2"/>
  <c r="AI548" i="2"/>
  <c r="AI648" i="2"/>
  <c r="AI575" i="2"/>
  <c r="AI627" i="2"/>
  <c r="AI614" i="2"/>
  <c r="AI360" i="2"/>
  <c r="AI281" i="2"/>
  <c r="AI318" i="2"/>
  <c r="AI455" i="2"/>
  <c r="AI422" i="2"/>
  <c r="AI146" i="2"/>
  <c r="AI273" i="2"/>
  <c r="AI338" i="2"/>
  <c r="AI296" i="2"/>
  <c r="AI265" i="2"/>
  <c r="AI133" i="2"/>
  <c r="AI156" i="2"/>
  <c r="AI120" i="2"/>
  <c r="AI54" i="2"/>
  <c r="AI646" i="2"/>
  <c r="AI602" i="2"/>
  <c r="AI549" i="2"/>
  <c r="AI505" i="2"/>
  <c r="AI601" i="2"/>
  <c r="AI563" i="2"/>
  <c r="AI521" i="2"/>
  <c r="AI473" i="2"/>
  <c r="AI272" i="2"/>
  <c r="AI395" i="2"/>
  <c r="AI377" i="2"/>
  <c r="AI349" i="2"/>
  <c r="AI87" i="2"/>
  <c r="AI103" i="2"/>
  <c r="AI238" i="2"/>
  <c r="AI170" i="2"/>
  <c r="AI76" i="2"/>
  <c r="AI95" i="2"/>
  <c r="AI33" i="2"/>
  <c r="AI191" i="2"/>
  <c r="AI368" i="2"/>
  <c r="AI198" i="2"/>
  <c r="AI410" i="2"/>
  <c r="AI81" i="2"/>
  <c r="AI190" i="2"/>
  <c r="AI284" i="2"/>
  <c r="AI353" i="2"/>
  <c r="AI402" i="2"/>
  <c r="AI208" i="2"/>
  <c r="AI467" i="2"/>
  <c r="AI616" i="2"/>
  <c r="AI19" i="2"/>
  <c r="AI346" i="2"/>
  <c r="AI543" i="2"/>
  <c r="AI576" i="2"/>
  <c r="AI7" i="2"/>
  <c r="AI214" i="2"/>
  <c r="AI565" i="2"/>
  <c r="AI639" i="2"/>
  <c r="AI381" i="2"/>
  <c r="AI328" i="2"/>
  <c r="AI35" i="2"/>
  <c r="AI78" i="2"/>
  <c r="AI128" i="2"/>
  <c r="AI96" i="2"/>
  <c r="AI234" i="2"/>
  <c r="AI283" i="2"/>
  <c r="AI325" i="2"/>
  <c r="AI18" i="2"/>
  <c r="AI39" i="2"/>
  <c r="AI20" i="2"/>
  <c r="AI94" i="2"/>
  <c r="AI98" i="2"/>
  <c r="AI174" i="2"/>
  <c r="AI231" i="2"/>
  <c r="AI279" i="2"/>
  <c r="AI312" i="2"/>
  <c r="AI180" i="2"/>
  <c r="AI378" i="2"/>
  <c r="AI396" i="2"/>
  <c r="AI433" i="2"/>
  <c r="AI482" i="2"/>
  <c r="AI523" i="2"/>
  <c r="AI4" i="2"/>
  <c r="AI476" i="2"/>
  <c r="AI633" i="2"/>
  <c r="AI619" i="2"/>
  <c r="AI604" i="2"/>
  <c r="AI426" i="2"/>
  <c r="AI529" i="2"/>
  <c r="AI487" i="2"/>
  <c r="AI436" i="2"/>
  <c r="AI398" i="2"/>
  <c r="AI379" i="2"/>
  <c r="AI351" i="2"/>
  <c r="AI317" i="2"/>
  <c r="AI153" i="2"/>
  <c r="AI176" i="2"/>
  <c r="AI175" i="2"/>
  <c r="AI46" i="2"/>
  <c r="AI79" i="2"/>
  <c r="AI34" i="2"/>
  <c r="AI649" i="2"/>
  <c r="AI556" i="2"/>
  <c r="AI544" i="2"/>
  <c r="AI625" i="2"/>
  <c r="AI612" i="2"/>
  <c r="AI582" i="2"/>
  <c r="AI545" i="2"/>
  <c r="AI498" i="2"/>
  <c r="AI446" i="2"/>
  <c r="AI415" i="2"/>
  <c r="AI383" i="2"/>
  <c r="AI250" i="2"/>
  <c r="AI331" i="2"/>
  <c r="AI149" i="2"/>
  <c r="AI253" i="2"/>
  <c r="AI116" i="2"/>
  <c r="AI77" i="2"/>
  <c r="AI114" i="2"/>
  <c r="AI42" i="2"/>
  <c r="AI447" i="2"/>
  <c r="AI417" i="2"/>
  <c r="AI637" i="2"/>
  <c r="AI9" i="2"/>
  <c r="AI123" i="2"/>
  <c r="AI91" i="2"/>
  <c r="AI300" i="2"/>
  <c r="AI307" i="2"/>
  <c r="AI423" i="2"/>
  <c r="AI109" i="2"/>
  <c r="AI515" i="2"/>
  <c r="AI629" i="2"/>
  <c r="AI57" i="2"/>
  <c r="AI372" i="2"/>
  <c r="AI581" i="2"/>
  <c r="AI641" i="2"/>
  <c r="AI137" i="2"/>
  <c r="AI271" i="2"/>
  <c r="AI603" i="2"/>
  <c r="AI647" i="2"/>
  <c r="AI55" i="2"/>
  <c r="AI12" i="2"/>
  <c r="AI48" i="2"/>
  <c r="AI43" i="2"/>
  <c r="AI108" i="2"/>
  <c r="AI85" i="2"/>
  <c r="AI131" i="2"/>
  <c r="AI199" i="2"/>
  <c r="AI139" i="2"/>
  <c r="AI5" i="2"/>
  <c r="AI15" i="2"/>
  <c r="AI56" i="2"/>
  <c r="AI65" i="2"/>
  <c r="AI142" i="2"/>
  <c r="AI192" i="2"/>
  <c r="AI245" i="2"/>
  <c r="AI183" i="2"/>
  <c r="AI322" i="2"/>
  <c r="AI356" i="2"/>
  <c r="AI380" i="2"/>
  <c r="AI403" i="2"/>
  <c r="AI442" i="2"/>
  <c r="AI490" i="2"/>
  <c r="AI535" i="2"/>
  <c r="AI359" i="2"/>
  <c r="AI404" i="2"/>
  <c r="AI630" i="2"/>
  <c r="AI504" i="2"/>
  <c r="AI598" i="2"/>
  <c r="AI444" i="2"/>
  <c r="AI518" i="2"/>
  <c r="AI132" i="2"/>
  <c r="AI429" i="2"/>
  <c r="AI390" i="2"/>
  <c r="AI371" i="2"/>
  <c r="AI347" i="2"/>
  <c r="AI310" i="2"/>
  <c r="AI168" i="2"/>
  <c r="AI228" i="2"/>
  <c r="AI110" i="2"/>
  <c r="AI125" i="2"/>
  <c r="AI88" i="2"/>
  <c r="AI26" i="2"/>
  <c r="AI357" i="2"/>
  <c r="AI584" i="2"/>
  <c r="AI468" i="2"/>
  <c r="AI621" i="2"/>
  <c r="AI560" i="2"/>
  <c r="AI573" i="2"/>
  <c r="AI456" i="2"/>
  <c r="AI489" i="2"/>
  <c r="AI440" i="2"/>
  <c r="AI408" i="2"/>
  <c r="AI290" i="2"/>
  <c r="AI354" i="2"/>
  <c r="AI327" i="2"/>
  <c r="AI105" i="2"/>
  <c r="AI241" i="2"/>
  <c r="AI195" i="2"/>
  <c r="AI93" i="2"/>
  <c r="AI99" i="2"/>
  <c r="AI53" i="2"/>
  <c r="AI471" i="2"/>
  <c r="AI418" i="2"/>
  <c r="AI60" i="2"/>
  <c r="AI121" i="2"/>
  <c r="AI407" i="2"/>
  <c r="AI566" i="2"/>
  <c r="AI215" i="2"/>
  <c r="AI37" i="2"/>
  <c r="AI71" i="2"/>
  <c r="AI261" i="2"/>
  <c r="AI362" i="2"/>
  <c r="AI460" i="2"/>
  <c r="AI161" i="2"/>
  <c r="AI209" i="2"/>
  <c r="AI246" i="2"/>
  <c r="AI50" i="2"/>
  <c r="AI574" i="2"/>
  <c r="AI531" i="2"/>
  <c r="AI67" i="2"/>
  <c r="AI270" i="2"/>
  <c r="AI82" i="2"/>
  <c r="AI624" i="2"/>
  <c r="AI69" i="2"/>
  <c r="AI309" i="2"/>
  <c r="AI405" i="2"/>
  <c r="AI229" i="2"/>
  <c r="AI111" i="2"/>
  <c r="AI594" i="2"/>
  <c r="AI301" i="2"/>
  <c r="AI206" i="2"/>
  <c r="AI90" i="2"/>
  <c r="AI274" i="2"/>
  <c r="AI166" i="2"/>
  <c r="AI530" i="2"/>
  <c r="AI51" i="2"/>
  <c r="AI164" i="2"/>
  <c r="AI29" i="2"/>
  <c r="AI216" i="2"/>
  <c r="AI152" i="2"/>
  <c r="AI516" i="2"/>
  <c r="AI623" i="2"/>
  <c r="AI387" i="2"/>
  <c r="AI363" i="2"/>
  <c r="AI200" i="2"/>
  <c r="AI628" i="2"/>
  <c r="AI294" i="2"/>
  <c r="AI217" i="2"/>
  <c r="AI102" i="2"/>
  <c r="AI25" i="2"/>
  <c r="AI593" i="2"/>
  <c r="AI342" i="2"/>
  <c r="AI416" i="2"/>
  <c r="AI496" i="2"/>
  <c r="AI528" i="2"/>
  <c r="AI74" i="2"/>
  <c r="AI86" i="2"/>
  <c r="AI73" i="2"/>
  <c r="AI80" i="2"/>
  <c r="AI148" i="2"/>
  <c r="AI532" i="2"/>
  <c r="AI499" i="2"/>
  <c r="AI443" i="2"/>
  <c r="AI252" i="2"/>
  <c r="AI89" i="2"/>
  <c r="AI16" i="2"/>
  <c r="AI553" i="2"/>
  <c r="AI324" i="2"/>
  <c r="AI343" i="2"/>
  <c r="AI163" i="2"/>
  <c r="AI68" i="2"/>
  <c r="AI386" i="2"/>
  <c r="AI596" i="2"/>
  <c r="AI632" i="2"/>
  <c r="AI24" i="2"/>
  <c r="AI124" i="2"/>
  <c r="AI427" i="2"/>
  <c r="AI580" i="2"/>
  <c r="AI291" i="2"/>
  <c r="AI644" i="2"/>
  <c r="AI319" i="2"/>
  <c r="AI129" i="2"/>
  <c r="O171" i="2"/>
  <c r="O46" i="2"/>
  <c r="O33" i="2"/>
  <c r="O19" i="2"/>
  <c r="O101" i="2"/>
  <c r="O200" i="2"/>
  <c r="O299" i="2"/>
  <c r="O25" i="2"/>
  <c r="O170" i="2"/>
  <c r="O87" i="2"/>
  <c r="O398" i="2"/>
  <c r="O528" i="2"/>
  <c r="O78" i="2"/>
  <c r="O178" i="2"/>
  <c r="O397" i="2"/>
  <c r="O426" i="2"/>
  <c r="O641" i="2"/>
  <c r="O109" i="2"/>
  <c r="O43" i="2"/>
  <c r="O80" i="2"/>
  <c r="O390" i="2"/>
  <c r="O444" i="2"/>
  <c r="O584" i="2"/>
  <c r="O142" i="2"/>
  <c r="O496" i="2"/>
  <c r="O629" i="2"/>
  <c r="O59" i="2"/>
  <c r="O405" i="2"/>
  <c r="O69" i="2"/>
  <c r="O417" i="2"/>
  <c r="O354" i="2"/>
  <c r="O154" i="2"/>
  <c r="O38" i="2"/>
  <c r="O329" i="2"/>
  <c r="O579" i="2"/>
  <c r="O250" i="2"/>
  <c r="O631" i="2"/>
  <c r="O314" i="2"/>
  <c r="O285" i="2"/>
  <c r="O553" i="2"/>
  <c r="O174" i="2"/>
  <c r="O508" i="2"/>
  <c r="O521" i="2"/>
  <c r="O283" i="2"/>
  <c r="O246" i="2"/>
  <c r="O57" i="2"/>
  <c r="O36" i="2"/>
  <c r="O145" i="2"/>
  <c r="O265" i="2"/>
  <c r="O348" i="2"/>
  <c r="O123" i="2"/>
  <c r="O206" i="2"/>
  <c r="O369" i="2"/>
  <c r="O464" i="2"/>
  <c r="O603" i="2"/>
  <c r="O190" i="2"/>
  <c r="O356" i="2"/>
  <c r="O490" i="2"/>
  <c r="O547" i="2"/>
  <c r="O196" i="2"/>
  <c r="O376" i="2"/>
  <c r="O173" i="2"/>
  <c r="O350" i="2"/>
  <c r="O482" i="2"/>
  <c r="O625" i="2"/>
  <c r="O83" i="2"/>
  <c r="O362" i="2"/>
  <c r="O618" i="2"/>
  <c r="O394" i="2"/>
  <c r="O504" i="2"/>
  <c r="O652" i="2"/>
  <c r="O633" i="2"/>
  <c r="O115" i="2"/>
  <c r="O5" i="2"/>
  <c r="O90" i="2"/>
  <c r="O47" i="2"/>
  <c r="O270" i="2"/>
  <c r="O130" i="2"/>
  <c r="O353" i="2"/>
  <c r="O543" i="2"/>
  <c r="O251" i="2"/>
  <c r="O546" i="2"/>
  <c r="O279" i="2"/>
  <c r="O195" i="2"/>
  <c r="O387" i="2"/>
  <c r="O120" i="2"/>
  <c r="O622" i="2"/>
  <c r="O630" i="2"/>
  <c r="O404" i="2"/>
  <c r="O53" i="2"/>
  <c r="O14" i="2"/>
  <c r="O118" i="2"/>
  <c r="O166" i="2"/>
  <c r="O423" i="2"/>
  <c r="O428" i="2"/>
  <c r="O363" i="2"/>
  <c r="O505" i="2"/>
  <c r="O635" i="2"/>
  <c r="O317" i="2"/>
  <c r="O358" i="2"/>
  <c r="O342" i="2"/>
  <c r="O382" i="2"/>
  <c r="O549" i="2"/>
  <c r="O383" i="2"/>
  <c r="O441" i="2"/>
  <c r="O136" i="2"/>
  <c r="O515" i="2"/>
  <c r="O256" i="2"/>
  <c r="O50" i="2"/>
  <c r="O545" i="2"/>
  <c r="O614" i="2"/>
  <c r="O518" i="2"/>
  <c r="O640" i="2"/>
  <c r="O149" i="2"/>
  <c r="O106" i="2"/>
  <c r="O601" i="2"/>
  <c r="O575" i="2"/>
  <c r="O99" i="2"/>
  <c r="O124" i="2"/>
  <c r="O70" i="2"/>
  <c r="O359" i="2"/>
  <c r="O102" i="2"/>
  <c r="O366" i="2"/>
  <c r="O491" i="2"/>
  <c r="O75" i="2"/>
  <c r="O349" i="2"/>
  <c r="O523" i="2"/>
  <c r="O224" i="2"/>
  <c r="O307" i="2"/>
  <c r="O216" i="2"/>
  <c r="O430" i="2"/>
  <c r="O621" i="2"/>
  <c r="O15" i="2"/>
  <c r="O540" i="2"/>
  <c r="O407" i="2"/>
  <c r="O593" i="2"/>
  <c r="O341" i="2"/>
  <c r="O104" i="2"/>
  <c r="O24" i="2"/>
  <c r="O88" i="2"/>
  <c r="O440" i="2"/>
  <c r="O293" i="2"/>
  <c r="O638" i="2"/>
  <c r="O93" i="2"/>
  <c r="O161" i="2"/>
  <c r="O469" i="2"/>
  <c r="O471" i="2"/>
  <c r="O347" i="2"/>
  <c r="O276" i="2"/>
  <c r="O111" i="2"/>
  <c r="O125" i="2"/>
  <c r="O284" i="2"/>
  <c r="O35" i="2"/>
  <c r="O230" i="2"/>
  <c r="O384" i="2"/>
  <c r="O456" i="2"/>
  <c r="O119" i="2"/>
  <c r="O381" i="2"/>
  <c r="O581" i="2"/>
  <c r="O315" i="2"/>
  <c r="O28" i="2"/>
  <c r="O179" i="2"/>
  <c r="O280" i="2"/>
  <c r="O544" i="2"/>
  <c r="O386" i="2"/>
  <c r="O599" i="2"/>
  <c r="O144" i="2"/>
  <c r="O96" i="2"/>
  <c r="O294" i="2"/>
  <c r="O380" i="2"/>
  <c r="O51" i="2"/>
  <c r="O73" i="2"/>
  <c r="O311" i="2"/>
  <c r="O240" i="2"/>
  <c r="O237" i="2"/>
  <c r="O140" i="2"/>
  <c r="O645" i="2"/>
  <c r="O97" i="2"/>
  <c r="O582" i="2"/>
  <c r="O433" i="2"/>
  <c r="O364" i="2"/>
  <c r="O623" i="2"/>
  <c r="O72" i="2"/>
  <c r="O94" i="2"/>
  <c r="O55" i="2"/>
  <c r="O128" i="2"/>
  <c r="O245" i="2"/>
  <c r="O389" i="2"/>
  <c r="O121" i="2"/>
  <c r="O165" i="2"/>
  <c r="O467" i="2"/>
  <c r="O273" i="2"/>
  <c r="O642" i="2"/>
  <c r="O355" i="2"/>
  <c r="O215" i="2"/>
  <c r="O56" i="2"/>
  <c r="O439" i="2"/>
  <c r="O427" i="2"/>
  <c r="O221" i="2"/>
  <c r="O137" i="2"/>
  <c r="O598" i="2"/>
  <c r="O499" i="2"/>
  <c r="O22" i="2"/>
  <c r="O141" i="2"/>
  <c r="O278" i="2"/>
  <c r="O42" i="2"/>
  <c r="O253" i="2"/>
  <c r="O209" i="2"/>
  <c r="O472" i="2"/>
  <c r="O110" i="2"/>
  <c r="O378" i="2"/>
  <c r="O500" i="2"/>
  <c r="O3" i="2"/>
  <c r="O16" i="2"/>
  <c r="O301" i="2"/>
  <c r="O132" i="2"/>
  <c r="O468" i="2"/>
  <c r="O227" i="2"/>
  <c r="O360" i="2"/>
  <c r="O191" i="2"/>
  <c r="O92" i="2"/>
  <c r="O324" i="2"/>
  <c r="O175" i="2"/>
  <c r="O241" i="2"/>
  <c r="O143" i="2"/>
  <c r="O365" i="2"/>
  <c r="O419" i="2"/>
  <c r="O368" i="2"/>
  <c r="O131" i="2"/>
  <c r="O574" i="2"/>
  <c r="O520" i="2"/>
  <c r="O497" i="2"/>
  <c r="O408" i="2"/>
  <c r="O23" i="2"/>
  <c r="O18" i="2"/>
  <c r="O160" i="2"/>
  <c r="O302" i="2"/>
  <c r="O61" i="2"/>
  <c r="O199" i="2"/>
  <c r="O410" i="2"/>
  <c r="O565" i="2"/>
  <c r="O184" i="2"/>
  <c r="O229" i="2"/>
  <c r="O615" i="2"/>
  <c r="O274" i="2"/>
  <c r="O82" i="2"/>
  <c r="O312" i="2"/>
  <c r="O529" i="2"/>
  <c r="O556" i="2"/>
  <c r="O319" i="2"/>
  <c r="O632" i="2"/>
  <c r="O155" i="2"/>
  <c r="O272" i="2"/>
  <c r="O168" i="2"/>
  <c r="O535" i="2"/>
  <c r="O62" i="2"/>
  <c r="O76" i="2"/>
  <c r="O331" i="2"/>
  <c r="O296" i="2"/>
  <c r="O608" i="2"/>
  <c r="O146" i="2"/>
  <c r="O81" i="2"/>
  <c r="O327" i="2"/>
  <c r="O628" i="2"/>
  <c r="O510" i="2"/>
  <c r="O228" i="2"/>
  <c r="O40" i="2"/>
  <c r="O6" i="2"/>
  <c r="O98" i="2"/>
  <c r="O177" i="2"/>
  <c r="O300" i="2"/>
  <c r="O151" i="2"/>
  <c r="O210" i="2"/>
  <c r="O648" i="2"/>
  <c r="O420" i="2"/>
  <c r="O620" i="2"/>
  <c r="O318" i="2"/>
  <c r="O63" i="2"/>
  <c r="O116" i="2"/>
  <c r="O371" i="2"/>
  <c r="O138" i="2"/>
  <c r="O613" i="2"/>
  <c r="O476" i="2"/>
  <c r="O269" i="2"/>
  <c r="O328" i="2"/>
  <c r="O646" i="2"/>
  <c r="O112" i="2"/>
  <c r="O39" i="2"/>
  <c r="O64" i="2"/>
  <c r="O117" i="2"/>
  <c r="O322" i="2"/>
  <c r="O74" i="2"/>
  <c r="O105" i="2"/>
  <c r="O429" i="2"/>
  <c r="O596" i="2"/>
  <c r="O234" i="2"/>
  <c r="O436" i="2"/>
  <c r="O624" i="2"/>
  <c r="O77" i="2"/>
  <c r="O129" i="2"/>
  <c r="O345" i="2"/>
  <c r="O516" i="2"/>
  <c r="O650" i="2"/>
  <c r="O414" i="2"/>
  <c r="O616" i="2"/>
  <c r="O291" i="2"/>
  <c r="O214" i="2"/>
  <c r="O619" i="2"/>
  <c r="O489" i="2"/>
  <c r="O289" i="2"/>
  <c r="O164" i="2"/>
  <c r="O8" i="2"/>
  <c r="O388" i="2"/>
  <c r="O239" i="2"/>
  <c r="O233" i="2"/>
  <c r="O644" i="2"/>
  <c r="O560" i="2"/>
  <c r="O262" i="2"/>
  <c r="O557" i="2"/>
  <c r="O34" i="2"/>
  <c r="O52" i="2"/>
  <c r="O208" i="2"/>
  <c r="O252" i="2"/>
  <c r="O89" i="2"/>
  <c r="O321" i="2"/>
  <c r="O271" i="2"/>
  <c r="O32" i="2"/>
  <c r="O153" i="2"/>
  <c r="O442" i="2"/>
  <c r="O637" i="2"/>
  <c r="O309" i="2"/>
  <c r="O108" i="2"/>
  <c r="O379" i="2"/>
  <c r="O566" i="2"/>
  <c r="O225" i="2"/>
  <c r="O135" i="2"/>
  <c r="O639" i="2"/>
  <c r="O449" i="2"/>
  <c r="O133" i="2"/>
  <c r="O563" i="2"/>
  <c r="O636" i="2"/>
  <c r="O45" i="2"/>
  <c r="O127" i="2"/>
  <c r="O152" i="2"/>
  <c r="O377" i="2"/>
  <c r="O65" i="2"/>
  <c r="O454" i="2"/>
  <c r="O352" i="2"/>
  <c r="O357" i="2"/>
  <c r="O316" i="2"/>
  <c r="O583" i="2"/>
  <c r="O66" i="2"/>
  <c r="O580" i="2"/>
  <c r="O37" i="2"/>
  <c r="O156" i="2"/>
  <c r="O113" i="2"/>
  <c r="O604" i="2"/>
  <c r="O139" i="2"/>
  <c r="O530" i="2"/>
  <c r="O338" i="2"/>
  <c r="O590" i="2"/>
  <c r="O418" i="2"/>
  <c r="O403" i="2"/>
  <c r="O181" i="2"/>
  <c r="O103" i="2"/>
  <c r="O634" i="2"/>
  <c r="O548" i="2"/>
  <c r="O100" i="2"/>
  <c r="O147" i="2"/>
  <c r="O148" i="2"/>
  <c r="O114" i="2"/>
  <c r="O626" i="2"/>
  <c r="O308" i="2"/>
  <c r="O261" i="2"/>
  <c r="O9" i="2"/>
  <c r="O335" i="2"/>
  <c r="O447" i="2"/>
  <c r="O460" i="2"/>
  <c r="O67" i="2"/>
  <c r="O443" i="2"/>
  <c r="O223" i="2"/>
  <c r="O122" i="2"/>
  <c r="O95" i="2"/>
  <c r="O346" i="2"/>
  <c r="O71" i="2"/>
  <c r="O217" i="2"/>
  <c r="O126" i="2"/>
  <c r="O617" i="2"/>
  <c r="O185" i="2"/>
  <c r="O192" i="2"/>
  <c r="O247" i="2"/>
  <c r="O573" i="2"/>
  <c r="O602" i="2"/>
  <c r="O422" i="2"/>
  <c r="O79" i="2"/>
  <c r="O91" i="2"/>
  <c r="O86" i="2"/>
  <c r="O162" i="2"/>
  <c r="O446" i="2"/>
  <c r="O473" i="2"/>
  <c r="O201" i="2"/>
  <c r="O26" i="2"/>
  <c r="O84" i="2"/>
  <c r="O85" i="2"/>
  <c r="O325" i="2"/>
  <c r="O238" i="2"/>
  <c r="O282" i="2"/>
  <c r="O29" i="2"/>
  <c r="O198" i="2"/>
  <c r="O31" i="2"/>
  <c r="O372" i="2"/>
  <c r="O281" i="2"/>
  <c r="O27" i="2"/>
  <c r="O396" i="2"/>
  <c r="O310" i="2"/>
  <c r="O48" i="2"/>
  <c r="O54" i="2"/>
  <c r="O343" i="2"/>
  <c r="O477" i="2"/>
  <c r="O313" i="2"/>
  <c r="O577" i="2"/>
  <c r="O627" i="2"/>
  <c r="O594" i="2"/>
  <c r="O651" i="2"/>
  <c r="O68" i="2"/>
  <c r="O180" i="2"/>
  <c r="O538" i="2"/>
  <c r="O402" i="2"/>
  <c r="O647" i="2"/>
  <c r="O41" i="2"/>
  <c r="O415" i="2"/>
  <c r="O205" i="2"/>
  <c r="O44" i="2"/>
  <c r="O649" i="2"/>
  <c r="O158" i="2"/>
  <c r="O487" i="2"/>
  <c r="O163" i="2"/>
  <c r="O488" i="2"/>
  <c r="O231" i="2"/>
  <c r="O455" i="2"/>
  <c r="O576" i="2"/>
  <c r="O607" i="2"/>
  <c r="O416" i="2"/>
  <c r="O351" i="2"/>
  <c r="O290" i="2"/>
  <c r="O531" i="2"/>
  <c r="O176" i="2"/>
  <c r="O498" i="2"/>
  <c r="O643" i="2"/>
  <c r="O612" i="2"/>
  <c r="O344" i="2"/>
  <c r="O49" i="2"/>
  <c r="O150" i="2"/>
  <c r="O395" i="2"/>
  <c r="O58" i="2"/>
  <c r="O458" i="2"/>
  <c r="O202" i="2"/>
  <c r="O183" i="2"/>
  <c r="O532" i="2"/>
  <c r="N80" i="6851"/>
  <c r="N63" i="6850"/>
  <c r="N14" i="6851"/>
  <c r="N48" i="6851"/>
  <c r="N78" i="6850"/>
  <c r="N16" i="6851"/>
  <c r="N24" i="6851"/>
  <c r="N70" i="6850"/>
  <c r="N17" i="6851"/>
  <c r="N71" i="6850"/>
  <c r="N39" i="6851"/>
  <c r="N34" i="6851"/>
  <c r="N27" i="6851"/>
  <c r="N38" i="6851"/>
  <c r="N83" i="6850"/>
  <c r="N22" i="6851"/>
  <c r="N55" i="6851"/>
  <c r="N79" i="6850"/>
  <c r="N29" i="6851"/>
  <c r="N86" i="6850"/>
  <c r="N70" i="6851"/>
  <c r="N24" i="6850"/>
  <c r="N56" i="6851"/>
  <c r="N62" i="6851"/>
  <c r="N6" i="6850"/>
  <c r="N28" i="6850"/>
  <c r="N58" i="6851"/>
  <c r="N4" i="6850"/>
  <c r="N105" i="6850"/>
  <c r="N98" i="6851"/>
  <c r="N43" i="6850"/>
  <c r="N19" i="6850"/>
  <c r="N92" i="6851"/>
  <c r="N93" i="6851"/>
  <c r="N35" i="6850"/>
  <c r="N88" i="6851"/>
  <c r="N33" i="6850"/>
  <c r="N5" i="6850"/>
  <c r="N10" i="6851"/>
  <c r="N53" i="6850"/>
  <c r="N23" i="6851"/>
  <c r="N71" i="6851"/>
  <c r="N25" i="6850"/>
  <c r="N36" i="6851"/>
  <c r="N23" i="6850"/>
  <c r="N41" i="6850"/>
  <c r="N74" i="6851"/>
  <c r="N9" i="6850"/>
  <c r="N22" i="6850"/>
  <c r="N13" i="6851"/>
  <c r="N21" i="6851"/>
  <c r="N42" i="6850"/>
  <c r="N90" i="6850"/>
  <c r="N68" i="6850"/>
  <c r="N34" i="6850"/>
  <c r="N81" i="6851"/>
  <c r="N27" i="6850"/>
  <c r="N73" i="6850"/>
  <c r="N76" i="6851"/>
  <c r="N16" i="6850"/>
  <c r="N46" i="6850"/>
  <c r="N20" i="6851"/>
  <c r="N87" i="6850"/>
  <c r="N13" i="6850"/>
  <c r="N14" i="6850"/>
  <c r="N8" i="6851"/>
  <c r="N68" i="6851"/>
  <c r="N61" i="6850"/>
  <c r="N5" i="6851"/>
  <c r="N105" i="6851"/>
  <c r="N58" i="6850"/>
  <c r="N3" i="6850"/>
  <c r="N40" i="6850"/>
  <c r="N66" i="6851"/>
  <c r="N102" i="6851"/>
  <c r="N51" i="6850"/>
  <c r="N19" i="6851"/>
  <c r="N92" i="6850"/>
  <c r="N33" i="6851"/>
  <c r="N89" i="6850"/>
  <c r="N59" i="6851"/>
  <c r="N93" i="6850"/>
  <c r="N7" i="6850"/>
  <c r="N31" i="6851"/>
  <c r="N80" i="6850"/>
  <c r="N72" i="6851"/>
  <c r="N52" i="6851"/>
  <c r="N100" i="6850"/>
  <c r="N30" i="6851"/>
  <c r="N18" i="6850"/>
  <c r="N102" i="6850"/>
  <c r="N57" i="6851"/>
  <c r="N104" i="6850"/>
  <c r="N84" i="6851"/>
  <c r="N20" i="6850"/>
  <c r="N49" i="6850"/>
  <c r="N87" i="6851"/>
  <c r="N29" i="6850"/>
  <c r="N62" i="6850"/>
  <c r="N40" i="6851"/>
  <c r="N41" i="6851"/>
  <c r="N11" i="6851"/>
  <c r="N10" i="6850"/>
  <c r="N59" i="6850"/>
  <c r="N12" i="6851"/>
  <c r="N25" i="6851"/>
  <c r="N100" i="6851"/>
  <c r="N37" i="6851"/>
  <c r="N17" i="6850"/>
  <c r="N103" i="6851"/>
  <c r="N52" i="6850"/>
  <c r="N48" i="6850"/>
  <c r="N47" i="6850"/>
  <c r="N77" i="6851"/>
  <c r="N83" i="6851"/>
  <c r="N45" i="6851"/>
  <c r="N89" i="6851"/>
  <c r="N18" i="6851"/>
  <c r="N21" i="6850"/>
  <c r="N76" i="6850"/>
  <c r="N26" i="6851"/>
  <c r="N31" i="6850"/>
  <c r="N81" i="6850"/>
  <c r="N96" i="6851"/>
  <c r="N15" i="6850"/>
  <c r="N4" i="6851"/>
  <c r="N101" i="6850"/>
  <c r="N85" i="6851"/>
  <c r="N103" i="6850"/>
  <c r="N32" i="6850"/>
  <c r="N43" i="6851"/>
  <c r="N96" i="6850"/>
  <c r="N73" i="6851"/>
  <c r="N69" i="6851"/>
  <c r="N7" i="6851"/>
  <c r="N60" i="6850"/>
  <c r="N35" i="6851"/>
  <c r="N45" i="6850"/>
  <c r="N38" i="6850"/>
  <c r="N26" i="6850"/>
  <c r="N54" i="6851"/>
  <c r="N104" i="6851"/>
  <c r="N53" i="6851"/>
  <c r="N88" i="6850"/>
  <c r="N84" i="6850"/>
  <c r="N49" i="6851"/>
  <c r="N50" i="6850"/>
  <c r="N11" i="6850"/>
  <c r="N15" i="6851"/>
  <c r="N50" i="6851"/>
  <c r="N67" i="6850"/>
  <c r="N94" i="6850"/>
  <c r="N101" i="6851"/>
  <c r="N28" i="6851"/>
  <c r="N37" i="6850"/>
  <c r="N75" i="6851"/>
  <c r="N30" i="6850"/>
  <c r="N44" i="6850"/>
  <c r="N8" i="6850"/>
  <c r="N91" i="6850"/>
  <c r="N9" i="6851"/>
  <c r="N12" i="6850"/>
  <c r="N6" i="6851"/>
  <c r="N3" i="6851"/>
  <c r="N32" i="6851"/>
  <c r="N63" i="6851"/>
  <c r="N296" i="2"/>
  <c r="N631" i="2"/>
  <c r="N117" i="2"/>
  <c r="N127" i="2"/>
  <c r="N153" i="2"/>
  <c r="N6" i="2"/>
  <c r="N604" i="2"/>
  <c r="N3" i="2"/>
  <c r="N118" i="2"/>
  <c r="N33" i="2"/>
  <c r="N92" i="2"/>
  <c r="N439" i="2"/>
  <c r="N133" i="2"/>
  <c r="N623" i="2"/>
  <c r="N137" i="2"/>
  <c r="N422" i="2"/>
  <c r="N650" i="2"/>
  <c r="N579" i="2"/>
  <c r="N98" i="2"/>
  <c r="N163" i="2"/>
  <c r="N637" i="2"/>
  <c r="N444" i="2"/>
  <c r="N379" i="2"/>
  <c r="N455" i="2"/>
  <c r="N593" i="2"/>
  <c r="N142" i="2"/>
  <c r="N419" i="2"/>
  <c r="N44" i="2"/>
  <c r="N32" i="2"/>
  <c r="N57" i="2"/>
  <c r="N159" i="2"/>
  <c r="N397" i="2"/>
  <c r="N143" i="2"/>
  <c r="N221" i="2"/>
  <c r="N345" i="2"/>
  <c r="N302" i="2"/>
  <c r="N574" i="2"/>
  <c r="N43" i="2"/>
  <c r="N347" i="2"/>
  <c r="N161" i="2"/>
  <c r="N351" i="2"/>
  <c r="N405" i="2"/>
  <c r="N30" i="2"/>
  <c r="N276" i="2"/>
  <c r="N246" i="2"/>
  <c r="N630" i="2"/>
  <c r="N473" i="2"/>
  <c r="N109" i="2"/>
  <c r="N368" i="2"/>
  <c r="N625" i="2"/>
  <c r="N464" i="2"/>
  <c r="N18" i="2"/>
  <c r="N408" i="2"/>
  <c r="N362" i="2"/>
  <c r="N104" i="2"/>
  <c r="N199" i="2"/>
  <c r="N14" i="2"/>
  <c r="N547" i="2"/>
  <c r="N543" i="2"/>
  <c r="N22" i="2"/>
  <c r="N179" i="2"/>
  <c r="N240" i="2"/>
  <c r="N641" i="2"/>
  <c r="N590" i="2"/>
  <c r="N416" i="2"/>
  <c r="N69" i="2"/>
  <c r="N289" i="2"/>
  <c r="N516" i="2"/>
  <c r="N140" i="2"/>
  <c r="N643" i="2"/>
  <c r="N183" i="2"/>
  <c r="N515" i="2"/>
  <c r="N166" i="2"/>
  <c r="N583" i="2"/>
  <c r="N208" i="2"/>
  <c r="N190" i="2"/>
  <c r="N491" i="2"/>
  <c r="N608" i="2"/>
  <c r="N42" i="2"/>
  <c r="N26" i="2"/>
  <c r="N8" i="2"/>
  <c r="N518" i="2"/>
  <c r="N61" i="2"/>
  <c r="N106" i="2"/>
  <c r="N378" i="2"/>
  <c r="N544" i="2"/>
  <c r="N497" i="2"/>
  <c r="N94" i="2"/>
  <c r="N350" i="2"/>
  <c r="N272" i="2"/>
  <c r="N75" i="2"/>
  <c r="N34" i="2"/>
  <c r="N499" i="2"/>
  <c r="N21" i="2"/>
  <c r="N78" i="2"/>
  <c r="N316" i="2"/>
  <c r="N151" i="2"/>
  <c r="N638" i="2"/>
  <c r="N252" i="2"/>
  <c r="N471" i="2"/>
  <c r="N553" i="2"/>
  <c r="N88" i="2"/>
  <c r="N177" i="2"/>
  <c r="N155" i="2"/>
  <c r="N114" i="2"/>
  <c r="N46" i="2"/>
  <c r="N433" i="2"/>
  <c r="N123" i="2"/>
  <c r="N618" i="2"/>
  <c r="N63" i="2"/>
  <c r="N634" i="2"/>
  <c r="N529" i="2"/>
  <c r="N346" i="2"/>
  <c r="N11" i="2"/>
  <c r="N185" i="2"/>
  <c r="N458" i="2"/>
  <c r="N115" i="2"/>
  <c r="N628" i="2"/>
  <c r="N241" i="2"/>
  <c r="N469" i="2"/>
  <c r="N201" i="2"/>
  <c r="N622" i="2"/>
  <c r="N89" i="2"/>
  <c r="N269" i="2"/>
  <c r="N403" i="2"/>
  <c r="N363" i="2"/>
  <c r="N402" i="2"/>
  <c r="N407" i="2"/>
  <c r="N309" i="2"/>
  <c r="N76" i="2"/>
  <c r="N112" i="2"/>
  <c r="N67" i="2"/>
  <c r="N93" i="2"/>
  <c r="N273" i="2"/>
  <c r="N566" i="2"/>
  <c r="N389" i="2"/>
  <c r="N82" i="2"/>
  <c r="N145" i="2"/>
  <c r="N322" i="2"/>
  <c r="N496" i="2"/>
  <c r="N616" i="2"/>
  <c r="N561" i="2"/>
  <c r="AR561" i="2" s="1"/>
  <c r="N356" i="2"/>
  <c r="N77" i="2"/>
  <c r="N164" i="2"/>
  <c r="N205" i="2"/>
  <c r="N200" i="2"/>
  <c r="N396" i="2"/>
  <c r="N500" i="2"/>
  <c r="N447" i="2"/>
  <c r="N100" i="2"/>
  <c r="AR100" i="2" s="1"/>
  <c r="N128" i="2"/>
  <c r="N314" i="2"/>
  <c r="N195" i="2"/>
  <c r="N626" i="2"/>
  <c r="N467" i="2"/>
  <c r="N239" i="2"/>
  <c r="N328" i="2"/>
  <c r="N426" i="2"/>
  <c r="N394" i="2"/>
  <c r="N17" i="2"/>
  <c r="N329" i="2"/>
  <c r="N531" i="2"/>
  <c r="N233" i="2"/>
  <c r="N277" i="2"/>
  <c r="AR277" i="2" s="1"/>
  <c r="N360" i="2"/>
  <c r="N429" i="2"/>
  <c r="N603" i="2"/>
  <c r="N372" i="2"/>
  <c r="N119" i="2"/>
  <c r="N237" i="2"/>
  <c r="N417" i="2"/>
  <c r="N238" i="2"/>
  <c r="N358" i="2"/>
  <c r="N621" i="2"/>
  <c r="N198" i="2"/>
  <c r="N353" i="2"/>
  <c r="N299" i="2"/>
  <c r="N307" i="2"/>
  <c r="N576" i="2"/>
  <c r="N71" i="2"/>
  <c r="N49" i="2"/>
  <c r="N80" i="2"/>
  <c r="N549" i="2"/>
  <c r="N50" i="2"/>
  <c r="N436" i="2"/>
  <c r="N369" i="2"/>
  <c r="N31" i="2"/>
  <c r="N39" i="2"/>
  <c r="N245" i="2"/>
  <c r="N271" i="2"/>
  <c r="N538" i="2"/>
  <c r="N635" i="2"/>
  <c r="N223" i="2"/>
  <c r="N47" i="2"/>
  <c r="N224" i="2"/>
  <c r="N377" i="2"/>
  <c r="N58" i="2"/>
  <c r="N139" i="2"/>
  <c r="N521" i="2"/>
  <c r="N342" i="2"/>
  <c r="N557" i="2"/>
  <c r="N35" i="2"/>
  <c r="N349" i="2"/>
  <c r="N612" i="2"/>
  <c r="N442" i="2"/>
  <c r="N37" i="2"/>
  <c r="N312" i="2"/>
  <c r="N546" i="2"/>
  <c r="N364" i="2"/>
  <c r="N652" i="2"/>
  <c r="N27" i="2"/>
  <c r="N382" i="2"/>
  <c r="N180" i="2"/>
  <c r="N647" i="2"/>
  <c r="N532" i="2"/>
  <c r="N150" i="2"/>
  <c r="N251" i="2"/>
  <c r="N386" i="2"/>
  <c r="N599" i="2"/>
  <c r="N313" i="2"/>
  <c r="N520" i="2"/>
  <c r="N632" i="2"/>
  <c r="N74" i="2"/>
  <c r="N176" i="2"/>
  <c r="N352" i="2"/>
  <c r="N202" i="2"/>
  <c r="N253" i="2"/>
  <c r="N482" i="2"/>
  <c r="N52" i="2"/>
  <c r="N110" i="2"/>
  <c r="N354" i="2"/>
  <c r="N278" i="2"/>
  <c r="N228" i="2"/>
  <c r="N319" i="2"/>
  <c r="N563" i="2"/>
  <c r="N476" i="2"/>
  <c r="N108" i="2"/>
  <c r="N262" i="2"/>
  <c r="N376" i="2"/>
  <c r="N256" i="2"/>
  <c r="N308" i="2"/>
  <c r="N548" i="2"/>
  <c r="N366" i="2"/>
  <c r="N649" i="2"/>
  <c r="N102" i="2"/>
  <c r="N415" i="2"/>
  <c r="N646" i="2"/>
  <c r="N282" i="2"/>
  <c r="N124" i="2"/>
  <c r="N209" i="2"/>
  <c r="N620" i="2"/>
  <c r="N487" i="2"/>
  <c r="N291" i="2"/>
  <c r="N81" i="2"/>
  <c r="N216" i="2"/>
  <c r="N132" i="2"/>
  <c r="N206" i="2"/>
  <c r="N460" i="2"/>
  <c r="N503" i="2"/>
  <c r="N160" i="2"/>
  <c r="N29" i="2"/>
  <c r="N290" i="2"/>
  <c r="N274" i="2"/>
  <c r="N615" i="2"/>
  <c r="N113" i="2"/>
  <c r="N293" i="2"/>
  <c r="N73" i="2"/>
  <c r="N530" i="2"/>
  <c r="N645" i="2"/>
  <c r="N528" i="2"/>
  <c r="N196" i="2"/>
  <c r="N540" i="2"/>
  <c r="N423" i="2"/>
  <c r="N614" i="2"/>
  <c r="N420" i="2"/>
  <c r="N13" i="2"/>
  <c r="N217" i="2"/>
  <c r="N156" i="2"/>
  <c r="N86" i="2"/>
  <c r="N68" i="2"/>
  <c r="N125" i="2"/>
  <c r="N384" i="2"/>
  <c r="N359" i="2"/>
  <c r="N627" i="2"/>
  <c r="N4" i="2"/>
  <c r="N427" i="2"/>
  <c r="N371" i="2"/>
  <c r="N488" i="2"/>
  <c r="N229" i="2"/>
  <c r="N182" i="2"/>
  <c r="AR182" i="2" s="1"/>
  <c r="N41" i="2"/>
  <c r="N577" i="2"/>
  <c r="N101" i="2"/>
  <c r="N624" i="2"/>
  <c r="N321" i="2"/>
  <c r="N99" i="2"/>
  <c r="N324" i="2"/>
  <c r="N344" i="2"/>
  <c r="N25" i="2"/>
  <c r="N210" i="2"/>
  <c r="N311" i="2"/>
  <c r="N504" i="2"/>
  <c r="N103" i="2"/>
  <c r="N617" i="2"/>
  <c r="N383" i="2"/>
  <c r="N55" i="2"/>
  <c r="N265" i="2"/>
  <c r="N357" i="2"/>
  <c r="N575" i="2"/>
  <c r="N230" i="2"/>
  <c r="N388" i="2"/>
  <c r="N639" i="2"/>
  <c r="N454" i="2"/>
  <c r="N505" i="2"/>
  <c r="N284" i="2"/>
  <c r="N613" i="2"/>
  <c r="N468" i="2"/>
  <c r="N636" i="2"/>
  <c r="N502" i="2"/>
  <c r="AR502" i="2" s="1"/>
  <c r="N96" i="2"/>
  <c r="N175" i="2"/>
  <c r="N65" i="2"/>
  <c r="N250" i="2"/>
  <c r="N355" i="2"/>
  <c r="N327" i="2"/>
  <c r="N651" i="2"/>
  <c r="N70" i="2"/>
  <c r="N130" i="2"/>
  <c r="N152" i="2"/>
  <c r="N556" i="2"/>
  <c r="N443" i="2"/>
  <c r="N28" i="2"/>
  <c r="N15" i="2"/>
  <c r="N640" i="2"/>
  <c r="N138" i="2"/>
  <c r="N489" i="2"/>
  <c r="N508" i="2"/>
  <c r="N91" i="2"/>
  <c r="N560" i="2"/>
  <c r="N247" i="2"/>
  <c r="N596" i="2"/>
  <c r="N36" i="2"/>
  <c r="N184" i="2"/>
  <c r="N341" i="2"/>
  <c r="N135" i="2"/>
  <c r="N24" i="2"/>
  <c r="N301" i="2"/>
  <c r="N231" i="2"/>
  <c r="N121" i="2"/>
  <c r="N573" i="2"/>
  <c r="N279" i="2"/>
  <c r="N16" i="2"/>
  <c r="N331" i="2"/>
  <c r="N129" i="2"/>
  <c r="N56" i="2"/>
  <c r="N490" i="2"/>
  <c r="N325" i="2"/>
  <c r="N395" i="2"/>
  <c r="N171" i="2"/>
  <c r="N381" i="2"/>
  <c r="N648" i="2"/>
  <c r="N90" i="2"/>
  <c r="N165" i="2"/>
  <c r="N601" i="2"/>
  <c r="N270" i="2"/>
  <c r="N84" i="2"/>
  <c r="N191" i="2"/>
  <c r="N192" i="2"/>
  <c r="N404" i="2"/>
  <c r="N178" i="2"/>
  <c r="N318" i="2"/>
  <c r="N317" i="2"/>
  <c r="N45" i="2"/>
  <c r="N441" i="2"/>
  <c r="N619" i="2"/>
  <c r="N122" i="2"/>
  <c r="N300" i="2"/>
  <c r="N510" i="2"/>
  <c r="N62" i="2"/>
  <c r="N54" i="2"/>
  <c r="N594" i="2"/>
  <c r="N365" i="2"/>
  <c r="N387" i="2"/>
  <c r="N338" i="2"/>
  <c r="N582" i="2"/>
  <c r="N38" i="2"/>
  <c r="N83" i="2"/>
  <c r="N141" i="2"/>
  <c r="N285" i="2"/>
  <c r="N446" i="2"/>
  <c r="N456" i="2"/>
  <c r="N261" i="2"/>
  <c r="N440" i="2"/>
  <c r="N294" i="2"/>
  <c r="N581" i="2"/>
  <c r="N95" i="2"/>
  <c r="N154" i="2"/>
  <c r="N79" i="2"/>
  <c r="N535" i="2"/>
  <c r="N343" i="2"/>
  <c r="N168" i="2"/>
  <c r="N428" i="2"/>
  <c r="N633" i="2"/>
  <c r="N607" i="2"/>
  <c r="N283" i="2"/>
  <c r="N144" i="2"/>
  <c r="N580" i="2"/>
  <c r="N105" i="2"/>
  <c r="N227" i="2"/>
  <c r="N310" i="2"/>
  <c r="N19" i="2"/>
  <c r="N430" i="2"/>
  <c r="N414" i="2"/>
  <c r="N147" i="2"/>
  <c r="N281" i="2"/>
  <c r="N48" i="2"/>
  <c r="N120" i="2"/>
  <c r="N644" i="2"/>
  <c r="N97" i="2"/>
  <c r="N111" i="2"/>
  <c r="N60" i="2"/>
  <c r="N173" i="2"/>
  <c r="N149" i="2"/>
  <c r="N158" i="2"/>
  <c r="N410" i="2"/>
  <c r="N225" i="2"/>
  <c r="N642" i="2"/>
  <c r="N148" i="2"/>
  <c r="N280" i="2"/>
  <c r="N64" i="2"/>
  <c r="N214" i="2"/>
  <c r="N477" i="2"/>
  <c r="N348" i="2"/>
  <c r="N53" i="2"/>
  <c r="N523" i="2"/>
  <c r="N565" i="2"/>
  <c r="N87" i="2"/>
  <c r="N126" i="2"/>
  <c r="N390" i="2"/>
  <c r="N51" i="2"/>
  <c r="N598" i="2"/>
  <c r="N136" i="2"/>
  <c r="N72" i="2"/>
  <c r="N131" i="2"/>
  <c r="N398" i="2"/>
  <c r="N629" i="2"/>
  <c r="N66" i="2"/>
  <c r="N85" i="2"/>
  <c r="N116" i="2"/>
  <c r="N315" i="2"/>
  <c r="N498" i="2"/>
  <c r="N174" i="2"/>
  <c r="N215" i="2"/>
  <c r="N380" i="2"/>
  <c r="N234" i="2"/>
  <c r="N170" i="2"/>
  <c r="N162" i="2"/>
  <c r="N335" i="2"/>
  <c r="N181" i="2"/>
  <c r="N449" i="2"/>
  <c r="N146" i="2"/>
  <c r="N602" i="2"/>
  <c r="N418" i="2"/>
  <c r="N23" i="2"/>
  <c r="N545" i="2"/>
  <c r="N472" i="2"/>
  <c r="N584" i="2"/>
  <c r="H362" i="6847"/>
  <c r="L362" i="6847" s="1"/>
  <c r="I362" i="6847"/>
  <c r="H363" i="6847"/>
  <c r="L363" i="6847" s="1"/>
  <c r="I363" i="6847"/>
  <c r="H364" i="6847"/>
  <c r="L364" i="6847" s="1"/>
  <c r="I364" i="6847"/>
  <c r="H365" i="6847"/>
  <c r="L365" i="6847" s="1"/>
  <c r="I365" i="6847"/>
  <c r="H366" i="6847"/>
  <c r="L366" i="6847" s="1"/>
  <c r="I366" i="6847"/>
  <c r="H367" i="6847"/>
  <c r="L367" i="6847" s="1"/>
  <c r="I367" i="6847"/>
  <c r="H368" i="6847"/>
  <c r="L368" i="6847" s="1"/>
  <c r="I368" i="6847"/>
  <c r="H369" i="6847"/>
  <c r="L369" i="6847" s="1"/>
  <c r="I369" i="6847"/>
  <c r="H370" i="6847"/>
  <c r="L370" i="6847" s="1"/>
  <c r="I370" i="6847"/>
  <c r="H371" i="6847"/>
  <c r="L371" i="6847" s="1"/>
  <c r="I371" i="6847"/>
  <c r="H372" i="6847"/>
  <c r="L372" i="6847" s="1"/>
  <c r="I372" i="6847"/>
  <c r="H373" i="6847"/>
  <c r="L373" i="6847" s="1"/>
  <c r="I373" i="6847"/>
  <c r="H374" i="6847"/>
  <c r="L374" i="6847" s="1"/>
  <c r="I374" i="6847"/>
  <c r="H375" i="6847"/>
  <c r="L375" i="6847" s="1"/>
  <c r="I375" i="6847"/>
  <c r="H376" i="6847"/>
  <c r="L376" i="6847" s="1"/>
  <c r="I376" i="6847"/>
  <c r="H377" i="6847"/>
  <c r="L377" i="6847" s="1"/>
  <c r="I377" i="6847"/>
  <c r="H378" i="6847"/>
  <c r="L378" i="6847" s="1"/>
  <c r="I378" i="6847"/>
  <c r="H379" i="6847"/>
  <c r="L379" i="6847" s="1"/>
  <c r="I379" i="6847"/>
  <c r="A362" i="6847"/>
  <c r="A363" i="6847"/>
  <c r="A364" i="6847"/>
  <c r="A365" i="6847"/>
  <c r="A366" i="6847"/>
  <c r="A367" i="6847"/>
  <c r="A368" i="6847"/>
  <c r="A369" i="6847"/>
  <c r="A370" i="6847"/>
  <c r="A371" i="6847"/>
  <c r="A372" i="6847"/>
  <c r="A373" i="6847"/>
  <c r="A374" i="6847"/>
  <c r="A375" i="6847"/>
  <c r="A376" i="6847"/>
  <c r="A377" i="6847"/>
  <c r="A378" i="6847"/>
  <c r="A379" i="6847"/>
  <c r="H220" i="6847"/>
  <c r="L220" i="6847" s="1"/>
  <c r="I220" i="6847"/>
  <c r="H221" i="6847"/>
  <c r="L221" i="6847" s="1"/>
  <c r="I221" i="6847"/>
  <c r="H222" i="6847"/>
  <c r="L222" i="6847" s="1"/>
  <c r="I222" i="6847"/>
  <c r="H223" i="6847"/>
  <c r="L223" i="6847" s="1"/>
  <c r="I223" i="6847"/>
  <c r="H224" i="6847"/>
  <c r="L224" i="6847" s="1"/>
  <c r="I224" i="6847"/>
  <c r="H225" i="6847"/>
  <c r="L225" i="6847" s="1"/>
  <c r="I225" i="6847"/>
  <c r="H226" i="6847"/>
  <c r="L226" i="6847" s="1"/>
  <c r="I226" i="6847"/>
  <c r="H227" i="6847"/>
  <c r="L227" i="6847" s="1"/>
  <c r="I227" i="6847"/>
  <c r="H228" i="6847"/>
  <c r="L228" i="6847" s="1"/>
  <c r="I228" i="6847"/>
  <c r="H229" i="6847"/>
  <c r="L229" i="6847" s="1"/>
  <c r="I229" i="6847"/>
  <c r="H230" i="6847"/>
  <c r="L230" i="6847" s="1"/>
  <c r="I230" i="6847"/>
  <c r="H231" i="6847"/>
  <c r="L231" i="6847" s="1"/>
  <c r="I231" i="6847"/>
  <c r="H232" i="6847"/>
  <c r="L232" i="6847" s="1"/>
  <c r="I232" i="6847"/>
  <c r="H233" i="6847"/>
  <c r="L233" i="6847" s="1"/>
  <c r="I233" i="6847"/>
  <c r="H234" i="6847"/>
  <c r="L234" i="6847" s="1"/>
  <c r="I234" i="6847"/>
  <c r="H235" i="6847"/>
  <c r="L235" i="6847" s="1"/>
  <c r="I235" i="6847"/>
  <c r="H236" i="6847"/>
  <c r="L236" i="6847" s="1"/>
  <c r="I236" i="6847"/>
  <c r="H237" i="6847"/>
  <c r="L237" i="6847" s="1"/>
  <c r="I237" i="6847"/>
  <c r="H238" i="6847"/>
  <c r="L238" i="6847" s="1"/>
  <c r="I238" i="6847"/>
  <c r="H239" i="6847"/>
  <c r="L239" i="6847" s="1"/>
  <c r="I239" i="6847"/>
  <c r="H240" i="6847"/>
  <c r="L240" i="6847" s="1"/>
  <c r="I240" i="6847"/>
  <c r="H241" i="6847"/>
  <c r="L241" i="6847" s="1"/>
  <c r="I241" i="6847"/>
  <c r="H242" i="6847"/>
  <c r="L242" i="6847" s="1"/>
  <c r="I242" i="6847"/>
  <c r="H243" i="6847"/>
  <c r="L243" i="6847" s="1"/>
  <c r="I243" i="6847"/>
  <c r="H244" i="6847"/>
  <c r="L244" i="6847" s="1"/>
  <c r="I244" i="6847"/>
  <c r="H245" i="6847"/>
  <c r="L245" i="6847" s="1"/>
  <c r="I245" i="6847"/>
  <c r="H246" i="6847"/>
  <c r="L246" i="6847" s="1"/>
  <c r="I246" i="6847"/>
  <c r="H247" i="6847"/>
  <c r="L247" i="6847" s="1"/>
  <c r="I247" i="6847"/>
  <c r="H248" i="6847"/>
  <c r="L248" i="6847" s="1"/>
  <c r="I248" i="6847"/>
  <c r="H249" i="6847"/>
  <c r="L249" i="6847" s="1"/>
  <c r="I249" i="6847"/>
  <c r="H250" i="6847"/>
  <c r="L250" i="6847" s="1"/>
  <c r="I250" i="6847"/>
  <c r="H251" i="6847"/>
  <c r="L251" i="6847" s="1"/>
  <c r="I251" i="6847"/>
  <c r="H252" i="6847"/>
  <c r="L252" i="6847" s="1"/>
  <c r="I252" i="6847"/>
  <c r="H253" i="6847"/>
  <c r="L253" i="6847" s="1"/>
  <c r="I253" i="6847"/>
  <c r="H254" i="6847"/>
  <c r="L254" i="6847" s="1"/>
  <c r="I254" i="6847"/>
  <c r="H255" i="6847"/>
  <c r="L255" i="6847" s="1"/>
  <c r="I255" i="6847"/>
  <c r="H256" i="6847"/>
  <c r="L256" i="6847" s="1"/>
  <c r="I256" i="6847"/>
  <c r="H257" i="6847"/>
  <c r="L257" i="6847" s="1"/>
  <c r="I257" i="6847"/>
  <c r="H258" i="6847"/>
  <c r="L258" i="6847" s="1"/>
  <c r="I258" i="6847"/>
  <c r="H259" i="6847"/>
  <c r="L259" i="6847" s="1"/>
  <c r="I259" i="6847"/>
  <c r="H260" i="6847"/>
  <c r="L260" i="6847" s="1"/>
  <c r="I260" i="6847"/>
  <c r="H261" i="6847"/>
  <c r="L261" i="6847" s="1"/>
  <c r="I261" i="6847"/>
  <c r="H262" i="6847"/>
  <c r="L262" i="6847" s="1"/>
  <c r="I262" i="6847"/>
  <c r="H263" i="6847"/>
  <c r="L263" i="6847" s="1"/>
  <c r="I263" i="6847"/>
  <c r="H264" i="6847"/>
  <c r="L264" i="6847" s="1"/>
  <c r="I264" i="6847"/>
  <c r="H265" i="6847"/>
  <c r="L265" i="6847" s="1"/>
  <c r="I265" i="6847"/>
  <c r="H266" i="6847"/>
  <c r="L266" i="6847" s="1"/>
  <c r="I266" i="6847"/>
  <c r="H267" i="6847"/>
  <c r="L267" i="6847" s="1"/>
  <c r="I267" i="6847"/>
  <c r="H268" i="6847"/>
  <c r="L268" i="6847" s="1"/>
  <c r="I268" i="6847"/>
  <c r="H269" i="6847"/>
  <c r="L269" i="6847" s="1"/>
  <c r="I269" i="6847"/>
  <c r="H270" i="6847"/>
  <c r="L270" i="6847" s="1"/>
  <c r="I270" i="6847"/>
  <c r="H271" i="6847"/>
  <c r="L271" i="6847" s="1"/>
  <c r="I271" i="6847"/>
  <c r="H272" i="6847"/>
  <c r="L272" i="6847" s="1"/>
  <c r="I272" i="6847"/>
  <c r="H273" i="6847"/>
  <c r="L273" i="6847" s="1"/>
  <c r="I273" i="6847"/>
  <c r="H274" i="6847"/>
  <c r="L274" i="6847" s="1"/>
  <c r="I274" i="6847"/>
  <c r="H275" i="6847"/>
  <c r="L275" i="6847" s="1"/>
  <c r="I275" i="6847"/>
  <c r="H276" i="6847"/>
  <c r="L276" i="6847" s="1"/>
  <c r="I276" i="6847"/>
  <c r="H277" i="6847"/>
  <c r="L277" i="6847" s="1"/>
  <c r="I277" i="6847"/>
  <c r="H278" i="6847"/>
  <c r="L278" i="6847" s="1"/>
  <c r="I278" i="6847"/>
  <c r="H279" i="6847"/>
  <c r="L279" i="6847" s="1"/>
  <c r="I279" i="6847"/>
  <c r="H280" i="6847"/>
  <c r="L280" i="6847" s="1"/>
  <c r="I280" i="6847"/>
  <c r="H281" i="6847"/>
  <c r="L281" i="6847" s="1"/>
  <c r="I281" i="6847"/>
  <c r="H282" i="6847"/>
  <c r="L282" i="6847" s="1"/>
  <c r="I282" i="6847"/>
  <c r="H283" i="6847"/>
  <c r="L283" i="6847" s="1"/>
  <c r="I283" i="6847"/>
  <c r="H284" i="6847"/>
  <c r="L284" i="6847" s="1"/>
  <c r="I284" i="6847"/>
  <c r="H285" i="6847"/>
  <c r="L285" i="6847" s="1"/>
  <c r="I285" i="6847"/>
  <c r="H286" i="6847"/>
  <c r="L286" i="6847" s="1"/>
  <c r="I286" i="6847"/>
  <c r="H287" i="6847"/>
  <c r="L287" i="6847" s="1"/>
  <c r="I287" i="6847"/>
  <c r="H288" i="6847"/>
  <c r="L288" i="6847" s="1"/>
  <c r="I288" i="6847"/>
  <c r="H289" i="6847"/>
  <c r="L289" i="6847" s="1"/>
  <c r="I289" i="6847"/>
  <c r="H290" i="6847"/>
  <c r="L290" i="6847" s="1"/>
  <c r="I290" i="6847"/>
  <c r="H291" i="6847"/>
  <c r="L291" i="6847" s="1"/>
  <c r="I291" i="6847"/>
  <c r="H292" i="6847"/>
  <c r="L292" i="6847" s="1"/>
  <c r="I292" i="6847"/>
  <c r="H293" i="6847"/>
  <c r="L293" i="6847" s="1"/>
  <c r="I293" i="6847"/>
  <c r="H294" i="6847"/>
  <c r="L294" i="6847" s="1"/>
  <c r="I294" i="6847"/>
  <c r="H295" i="6847"/>
  <c r="L295" i="6847" s="1"/>
  <c r="I295" i="6847"/>
  <c r="H296" i="6847"/>
  <c r="L296" i="6847" s="1"/>
  <c r="I296" i="6847"/>
  <c r="H297" i="6847"/>
  <c r="L297" i="6847" s="1"/>
  <c r="I297" i="6847"/>
  <c r="H298" i="6847"/>
  <c r="L298" i="6847" s="1"/>
  <c r="I298" i="6847"/>
  <c r="H299" i="6847"/>
  <c r="L299" i="6847" s="1"/>
  <c r="I299" i="6847"/>
  <c r="H300" i="6847"/>
  <c r="L300" i="6847" s="1"/>
  <c r="I300" i="6847"/>
  <c r="H301" i="6847"/>
  <c r="L301" i="6847" s="1"/>
  <c r="I301" i="6847"/>
  <c r="H302" i="6847"/>
  <c r="L302" i="6847" s="1"/>
  <c r="I302" i="6847"/>
  <c r="H303" i="6847"/>
  <c r="L303" i="6847" s="1"/>
  <c r="I303" i="6847"/>
  <c r="H304" i="6847"/>
  <c r="L304" i="6847" s="1"/>
  <c r="I304" i="6847"/>
  <c r="H305" i="6847"/>
  <c r="L305" i="6847" s="1"/>
  <c r="I305" i="6847"/>
  <c r="H306" i="6847"/>
  <c r="L306" i="6847" s="1"/>
  <c r="I306" i="6847"/>
  <c r="H307" i="6847"/>
  <c r="L307" i="6847" s="1"/>
  <c r="I307" i="6847"/>
  <c r="H308" i="6847"/>
  <c r="L308" i="6847" s="1"/>
  <c r="I308" i="6847"/>
  <c r="H309" i="6847"/>
  <c r="L309" i="6847" s="1"/>
  <c r="I309" i="6847"/>
  <c r="H310" i="6847"/>
  <c r="L310" i="6847" s="1"/>
  <c r="I310" i="6847"/>
  <c r="H311" i="6847"/>
  <c r="L311" i="6847" s="1"/>
  <c r="I311" i="6847"/>
  <c r="H312" i="6847"/>
  <c r="L312" i="6847" s="1"/>
  <c r="I312" i="6847"/>
  <c r="H313" i="6847"/>
  <c r="L313" i="6847" s="1"/>
  <c r="I313" i="6847"/>
  <c r="H314" i="6847"/>
  <c r="L314" i="6847" s="1"/>
  <c r="I314" i="6847"/>
  <c r="H315" i="6847"/>
  <c r="L315" i="6847" s="1"/>
  <c r="I315" i="6847"/>
  <c r="H316" i="6847"/>
  <c r="L316" i="6847" s="1"/>
  <c r="I316" i="6847"/>
  <c r="H317" i="6847"/>
  <c r="L317" i="6847" s="1"/>
  <c r="I317" i="6847"/>
  <c r="H318" i="6847"/>
  <c r="L318" i="6847" s="1"/>
  <c r="I318" i="6847"/>
  <c r="H319" i="6847"/>
  <c r="L319" i="6847" s="1"/>
  <c r="I319" i="6847"/>
  <c r="H320" i="6847"/>
  <c r="L320" i="6847" s="1"/>
  <c r="I320" i="6847"/>
  <c r="H321" i="6847"/>
  <c r="L321" i="6847" s="1"/>
  <c r="I321" i="6847"/>
  <c r="H322" i="6847"/>
  <c r="L322" i="6847" s="1"/>
  <c r="I322" i="6847"/>
  <c r="H323" i="6847"/>
  <c r="L323" i="6847" s="1"/>
  <c r="I323" i="6847"/>
  <c r="H324" i="6847"/>
  <c r="L324" i="6847" s="1"/>
  <c r="I324" i="6847"/>
  <c r="H325" i="6847"/>
  <c r="L325" i="6847" s="1"/>
  <c r="I325" i="6847"/>
  <c r="H326" i="6847"/>
  <c r="L326" i="6847" s="1"/>
  <c r="I326" i="6847"/>
  <c r="H327" i="6847"/>
  <c r="L327" i="6847" s="1"/>
  <c r="I327" i="6847"/>
  <c r="H328" i="6847"/>
  <c r="L328" i="6847" s="1"/>
  <c r="I328" i="6847"/>
  <c r="H329" i="6847"/>
  <c r="L329" i="6847" s="1"/>
  <c r="I329" i="6847"/>
  <c r="H330" i="6847"/>
  <c r="L330" i="6847" s="1"/>
  <c r="I330" i="6847"/>
  <c r="H331" i="6847"/>
  <c r="L331" i="6847" s="1"/>
  <c r="I331" i="6847"/>
  <c r="H332" i="6847"/>
  <c r="L332" i="6847" s="1"/>
  <c r="I332" i="6847"/>
  <c r="H333" i="6847"/>
  <c r="L333" i="6847" s="1"/>
  <c r="I333" i="6847"/>
  <c r="H334" i="6847"/>
  <c r="L334" i="6847" s="1"/>
  <c r="I334" i="6847"/>
  <c r="H335" i="6847"/>
  <c r="L335" i="6847" s="1"/>
  <c r="I335" i="6847"/>
  <c r="H336" i="6847"/>
  <c r="L336" i="6847" s="1"/>
  <c r="I336" i="6847"/>
  <c r="H337" i="6847"/>
  <c r="L337" i="6847" s="1"/>
  <c r="I337" i="6847"/>
  <c r="H338" i="6847"/>
  <c r="L338" i="6847" s="1"/>
  <c r="I338" i="6847"/>
  <c r="H339" i="6847"/>
  <c r="L339" i="6847" s="1"/>
  <c r="I339" i="6847"/>
  <c r="H340" i="6847"/>
  <c r="L340" i="6847" s="1"/>
  <c r="I340" i="6847"/>
  <c r="H341" i="6847"/>
  <c r="L341" i="6847" s="1"/>
  <c r="I341" i="6847"/>
  <c r="H342" i="6847"/>
  <c r="L342" i="6847" s="1"/>
  <c r="I342" i="6847"/>
  <c r="H343" i="6847"/>
  <c r="L343" i="6847" s="1"/>
  <c r="I343" i="6847"/>
  <c r="H344" i="6847"/>
  <c r="L344" i="6847" s="1"/>
  <c r="I344" i="6847"/>
  <c r="H345" i="6847"/>
  <c r="L345" i="6847" s="1"/>
  <c r="I345" i="6847"/>
  <c r="H346" i="6847"/>
  <c r="L346" i="6847" s="1"/>
  <c r="I346" i="6847"/>
  <c r="H347" i="6847"/>
  <c r="L347" i="6847" s="1"/>
  <c r="I347" i="6847"/>
  <c r="H348" i="6847"/>
  <c r="L348" i="6847" s="1"/>
  <c r="I348" i="6847"/>
  <c r="H349" i="6847"/>
  <c r="L349" i="6847" s="1"/>
  <c r="I349" i="6847"/>
  <c r="H350" i="6847"/>
  <c r="L350" i="6847" s="1"/>
  <c r="I350" i="6847"/>
  <c r="H351" i="6847"/>
  <c r="L351" i="6847" s="1"/>
  <c r="I351" i="6847"/>
  <c r="H352" i="6847"/>
  <c r="L352" i="6847" s="1"/>
  <c r="I352" i="6847"/>
  <c r="H353" i="6847"/>
  <c r="L353" i="6847" s="1"/>
  <c r="I353" i="6847"/>
  <c r="H354" i="6847"/>
  <c r="L354" i="6847" s="1"/>
  <c r="I354" i="6847"/>
  <c r="H355" i="6847"/>
  <c r="L355" i="6847" s="1"/>
  <c r="I355" i="6847"/>
  <c r="H356" i="6847"/>
  <c r="L356" i="6847" s="1"/>
  <c r="I356" i="6847"/>
  <c r="H357" i="6847"/>
  <c r="L357" i="6847" s="1"/>
  <c r="I357" i="6847"/>
  <c r="H358" i="6847"/>
  <c r="L358" i="6847" s="1"/>
  <c r="I358" i="6847"/>
  <c r="H359" i="6847"/>
  <c r="L359" i="6847" s="1"/>
  <c r="I359" i="6847"/>
  <c r="H360" i="6847"/>
  <c r="L360" i="6847" s="1"/>
  <c r="I360" i="6847"/>
  <c r="H361" i="6847"/>
  <c r="L361" i="6847" s="1"/>
  <c r="I361" i="6847"/>
  <c r="A220" i="6847"/>
  <c r="A221" i="6847"/>
  <c r="A222" i="6847"/>
  <c r="A223" i="6847"/>
  <c r="A224" i="6847"/>
  <c r="A225" i="6847"/>
  <c r="A226" i="6847"/>
  <c r="A227" i="6847"/>
  <c r="A228" i="6847"/>
  <c r="A229" i="6847"/>
  <c r="A230" i="6847"/>
  <c r="A231" i="6847"/>
  <c r="A232" i="6847"/>
  <c r="A233" i="6847"/>
  <c r="A234" i="6847"/>
  <c r="A235" i="6847"/>
  <c r="A236" i="6847"/>
  <c r="A237" i="6847"/>
  <c r="A238" i="6847"/>
  <c r="A239" i="6847"/>
  <c r="A240" i="6847"/>
  <c r="A241" i="6847"/>
  <c r="A242" i="6847"/>
  <c r="A243" i="6847"/>
  <c r="A244" i="6847"/>
  <c r="A245" i="6847"/>
  <c r="A246" i="6847"/>
  <c r="A247" i="6847"/>
  <c r="A248" i="6847"/>
  <c r="A249" i="6847"/>
  <c r="A250" i="6847"/>
  <c r="A251" i="6847"/>
  <c r="A252" i="6847"/>
  <c r="A253" i="6847"/>
  <c r="A254" i="6847"/>
  <c r="A255" i="6847"/>
  <c r="A256" i="6847"/>
  <c r="A257" i="6847"/>
  <c r="A258" i="6847"/>
  <c r="A259" i="6847"/>
  <c r="A260" i="6847"/>
  <c r="A261" i="6847"/>
  <c r="A262" i="6847"/>
  <c r="A263" i="6847"/>
  <c r="A264" i="6847"/>
  <c r="A265" i="6847"/>
  <c r="A266" i="6847"/>
  <c r="A267" i="6847"/>
  <c r="A268" i="6847"/>
  <c r="A269" i="6847"/>
  <c r="A270" i="6847"/>
  <c r="A271" i="6847"/>
  <c r="A272" i="6847"/>
  <c r="A273" i="6847"/>
  <c r="A274" i="6847"/>
  <c r="A275" i="6847"/>
  <c r="A276" i="6847"/>
  <c r="A277" i="6847"/>
  <c r="A278" i="6847"/>
  <c r="A279" i="6847"/>
  <c r="A280" i="6847"/>
  <c r="A281" i="6847"/>
  <c r="A282" i="6847"/>
  <c r="A283" i="6847"/>
  <c r="A284" i="6847"/>
  <c r="A285" i="6847"/>
  <c r="A286" i="6847"/>
  <c r="A287" i="6847"/>
  <c r="A288" i="6847"/>
  <c r="A289" i="6847"/>
  <c r="A290" i="6847"/>
  <c r="A291" i="6847"/>
  <c r="A292" i="6847"/>
  <c r="A293" i="6847"/>
  <c r="A294" i="6847"/>
  <c r="A295" i="6847"/>
  <c r="A296" i="6847"/>
  <c r="A297" i="6847"/>
  <c r="A298" i="6847"/>
  <c r="A299" i="6847"/>
  <c r="A300" i="6847"/>
  <c r="A301" i="6847"/>
  <c r="A302" i="6847"/>
  <c r="A303" i="6847"/>
  <c r="A304" i="6847"/>
  <c r="A305" i="6847"/>
  <c r="A306" i="6847"/>
  <c r="A307" i="6847"/>
  <c r="A308" i="6847"/>
  <c r="A309" i="6847"/>
  <c r="A310" i="6847"/>
  <c r="A311" i="6847"/>
  <c r="A312" i="6847"/>
  <c r="A313" i="6847"/>
  <c r="A314" i="6847"/>
  <c r="A315" i="6847"/>
  <c r="A316" i="6847"/>
  <c r="A317" i="6847"/>
  <c r="A318" i="6847"/>
  <c r="A319" i="6847"/>
  <c r="A320" i="6847"/>
  <c r="A321" i="6847"/>
  <c r="A322" i="6847"/>
  <c r="A323" i="6847"/>
  <c r="A324" i="6847"/>
  <c r="A325" i="6847"/>
  <c r="A326" i="6847"/>
  <c r="A327" i="6847"/>
  <c r="A328" i="6847"/>
  <c r="A329" i="6847"/>
  <c r="A330" i="6847"/>
  <c r="A331" i="6847"/>
  <c r="A332" i="6847"/>
  <c r="A333" i="6847"/>
  <c r="A334" i="6847"/>
  <c r="A335" i="6847"/>
  <c r="A336" i="6847"/>
  <c r="A337" i="6847"/>
  <c r="A338" i="6847"/>
  <c r="A339" i="6847"/>
  <c r="A340" i="6847"/>
  <c r="A341" i="6847"/>
  <c r="A342" i="6847"/>
  <c r="A343" i="6847"/>
  <c r="A344" i="6847"/>
  <c r="A345" i="6847"/>
  <c r="A346" i="6847"/>
  <c r="A347" i="6847"/>
  <c r="A348" i="6847"/>
  <c r="A349" i="6847"/>
  <c r="A350" i="6847"/>
  <c r="A351" i="6847"/>
  <c r="A352" i="6847"/>
  <c r="A353" i="6847"/>
  <c r="A354" i="6847"/>
  <c r="A355" i="6847"/>
  <c r="A356" i="6847"/>
  <c r="A357" i="6847"/>
  <c r="A358" i="6847"/>
  <c r="A359" i="6847"/>
  <c r="A360" i="6847"/>
  <c r="A361" i="6847"/>
  <c r="I219" i="6847"/>
  <c r="H219" i="6847"/>
  <c r="L219" i="6847" s="1"/>
  <c r="I218" i="6847"/>
  <c r="H218" i="6847"/>
  <c r="L218" i="6847" s="1"/>
  <c r="A219" i="6847"/>
  <c r="A218" i="6847"/>
  <c r="A160" i="6847"/>
  <c r="A161" i="6847"/>
  <c r="A162" i="6847"/>
  <c r="A163" i="6847"/>
  <c r="A164" i="6847"/>
  <c r="A165" i="6847"/>
  <c r="A166" i="6847"/>
  <c r="A167" i="6847"/>
  <c r="A168" i="6847"/>
  <c r="A169" i="6847"/>
  <c r="A170" i="6847"/>
  <c r="A171" i="6847"/>
  <c r="A172" i="6847"/>
  <c r="A173" i="6847"/>
  <c r="A174" i="6847"/>
  <c r="A175" i="6847"/>
  <c r="A176" i="6847"/>
  <c r="A177" i="6847"/>
  <c r="A178" i="6847"/>
  <c r="A179" i="6847"/>
  <c r="A180" i="6847"/>
  <c r="A181" i="6847"/>
  <c r="A182" i="6847"/>
  <c r="A183" i="6847"/>
  <c r="A184" i="6847"/>
  <c r="A185" i="6847"/>
  <c r="A186" i="6847"/>
  <c r="A187" i="6847"/>
  <c r="A188" i="6847"/>
  <c r="A189" i="6847"/>
  <c r="A190" i="6847"/>
  <c r="A191" i="6847"/>
  <c r="A192" i="6847"/>
  <c r="A193" i="6847"/>
  <c r="A194" i="6847"/>
  <c r="A195" i="6847"/>
  <c r="A196" i="6847"/>
  <c r="A197" i="6847"/>
  <c r="A198" i="6847"/>
  <c r="A199" i="6847"/>
  <c r="A200" i="6847"/>
  <c r="A201" i="6847"/>
  <c r="A202" i="6847"/>
  <c r="A203" i="6847"/>
  <c r="A204" i="6847"/>
  <c r="A205" i="6847"/>
  <c r="A206" i="6847"/>
  <c r="A207" i="6847"/>
  <c r="A208" i="6847"/>
  <c r="A209" i="6847"/>
  <c r="A210" i="6847"/>
  <c r="A211" i="6847"/>
  <c r="A212" i="6847"/>
  <c r="A213" i="6847"/>
  <c r="A214" i="6847"/>
  <c r="A215" i="6847"/>
  <c r="A216" i="6847"/>
  <c r="A217" i="6847"/>
  <c r="H160" i="6847"/>
  <c r="I160" i="6847"/>
  <c r="H161" i="6847"/>
  <c r="I161" i="6847"/>
  <c r="H162" i="6847"/>
  <c r="I162" i="6847"/>
  <c r="H163" i="6847"/>
  <c r="I163" i="6847"/>
  <c r="H164" i="6847"/>
  <c r="I164" i="6847"/>
  <c r="H165" i="6847"/>
  <c r="I165" i="6847"/>
  <c r="H166" i="6847"/>
  <c r="I166" i="6847"/>
  <c r="H167" i="6847"/>
  <c r="I167" i="6847"/>
  <c r="H168" i="6847"/>
  <c r="I168" i="6847"/>
  <c r="H169" i="6847"/>
  <c r="I169" i="6847"/>
  <c r="H170" i="6847"/>
  <c r="I170" i="6847"/>
  <c r="H171" i="6847"/>
  <c r="I171" i="6847"/>
  <c r="H172" i="6847"/>
  <c r="I172" i="6847"/>
  <c r="H173" i="6847"/>
  <c r="I173" i="6847"/>
  <c r="H174" i="6847"/>
  <c r="I174" i="6847"/>
  <c r="H175" i="6847"/>
  <c r="I175" i="6847"/>
  <c r="H176" i="6847"/>
  <c r="I176" i="6847"/>
  <c r="H177" i="6847"/>
  <c r="I177" i="6847"/>
  <c r="H178" i="6847"/>
  <c r="I178" i="6847"/>
  <c r="H179" i="6847"/>
  <c r="I179" i="6847"/>
  <c r="H180" i="6847"/>
  <c r="I180" i="6847"/>
  <c r="H181" i="6847"/>
  <c r="I181" i="6847"/>
  <c r="H182" i="6847"/>
  <c r="L182" i="6847" s="1"/>
  <c r="I182" i="6847"/>
  <c r="H183" i="6847"/>
  <c r="L183" i="6847" s="1"/>
  <c r="I183" i="6847"/>
  <c r="H184" i="6847"/>
  <c r="L184" i="6847" s="1"/>
  <c r="I184" i="6847"/>
  <c r="H185" i="6847"/>
  <c r="L185" i="6847" s="1"/>
  <c r="I185" i="6847"/>
  <c r="H186" i="6847"/>
  <c r="L186" i="6847" s="1"/>
  <c r="I186" i="6847"/>
  <c r="H187" i="6847"/>
  <c r="L187" i="6847" s="1"/>
  <c r="I187" i="6847"/>
  <c r="H188" i="6847"/>
  <c r="L188" i="6847" s="1"/>
  <c r="I188" i="6847"/>
  <c r="H189" i="6847"/>
  <c r="L189" i="6847" s="1"/>
  <c r="I189" i="6847"/>
  <c r="H190" i="6847"/>
  <c r="L190" i="6847" s="1"/>
  <c r="I190" i="6847"/>
  <c r="H191" i="6847"/>
  <c r="L191" i="6847" s="1"/>
  <c r="I191" i="6847"/>
  <c r="H192" i="6847"/>
  <c r="L192" i="6847" s="1"/>
  <c r="I192" i="6847"/>
  <c r="H193" i="6847"/>
  <c r="L193" i="6847" s="1"/>
  <c r="I193" i="6847"/>
  <c r="H194" i="6847"/>
  <c r="L194" i="6847" s="1"/>
  <c r="I194" i="6847"/>
  <c r="H195" i="6847"/>
  <c r="L195" i="6847" s="1"/>
  <c r="I195" i="6847"/>
  <c r="H196" i="6847"/>
  <c r="L196" i="6847" s="1"/>
  <c r="I196" i="6847"/>
  <c r="H197" i="6847"/>
  <c r="L197" i="6847" s="1"/>
  <c r="I197" i="6847"/>
  <c r="H198" i="6847"/>
  <c r="L198" i="6847" s="1"/>
  <c r="I198" i="6847"/>
  <c r="H199" i="6847"/>
  <c r="L199" i="6847" s="1"/>
  <c r="I199" i="6847"/>
  <c r="H200" i="6847"/>
  <c r="L200" i="6847" s="1"/>
  <c r="I200" i="6847"/>
  <c r="H201" i="6847"/>
  <c r="L201" i="6847" s="1"/>
  <c r="I201" i="6847"/>
  <c r="H202" i="6847"/>
  <c r="L202" i="6847" s="1"/>
  <c r="I202" i="6847"/>
  <c r="H203" i="6847"/>
  <c r="L203" i="6847" s="1"/>
  <c r="I203" i="6847"/>
  <c r="H204" i="6847"/>
  <c r="L204" i="6847" s="1"/>
  <c r="I204" i="6847"/>
  <c r="H205" i="6847"/>
  <c r="L205" i="6847" s="1"/>
  <c r="I205" i="6847"/>
  <c r="H206" i="6847"/>
  <c r="L206" i="6847" s="1"/>
  <c r="I206" i="6847"/>
  <c r="H207" i="6847"/>
  <c r="L207" i="6847" s="1"/>
  <c r="I207" i="6847"/>
  <c r="H208" i="6847"/>
  <c r="L208" i="6847" s="1"/>
  <c r="I208" i="6847"/>
  <c r="H209" i="6847"/>
  <c r="L209" i="6847" s="1"/>
  <c r="I209" i="6847"/>
  <c r="H210" i="6847"/>
  <c r="L210" i="6847" s="1"/>
  <c r="I210" i="6847"/>
  <c r="H211" i="6847"/>
  <c r="L211" i="6847" s="1"/>
  <c r="I211" i="6847"/>
  <c r="H212" i="6847"/>
  <c r="L212" i="6847" s="1"/>
  <c r="I212" i="6847"/>
  <c r="H213" i="6847"/>
  <c r="L213" i="6847" s="1"/>
  <c r="I213" i="6847"/>
  <c r="H214" i="6847"/>
  <c r="L214" i="6847" s="1"/>
  <c r="I214" i="6847"/>
  <c r="H215" i="6847"/>
  <c r="L215" i="6847" s="1"/>
  <c r="I215" i="6847"/>
  <c r="H216" i="6847"/>
  <c r="L216" i="6847" s="1"/>
  <c r="I216" i="6847"/>
  <c r="H217" i="6847"/>
  <c r="L217" i="6847" s="1"/>
  <c r="I217" i="6847"/>
  <c r="AR649" i="2" l="1"/>
  <c r="AR225" i="2"/>
  <c r="AR344" i="2"/>
  <c r="AR652" i="2"/>
  <c r="AR112" i="2"/>
  <c r="AR651" i="2"/>
  <c r="AR105" i="2"/>
  <c r="AR357" i="2"/>
  <c r="AR368" i="2"/>
  <c r="AR650" i="2"/>
  <c r="AR471" i="2"/>
  <c r="AR285" i="2"/>
  <c r="AR191" i="2"/>
  <c r="AR389" i="2"/>
  <c r="AR171" i="2"/>
  <c r="AR359" i="2"/>
  <c r="AR464" i="2"/>
  <c r="AR418" i="2"/>
  <c r="AR224" i="2"/>
  <c r="AR394" i="2"/>
  <c r="AR269" i="2"/>
  <c r="AR316" i="2"/>
  <c r="AR315" i="2"/>
  <c r="AR262" i="2"/>
  <c r="AR104" i="2"/>
  <c r="AR159" i="2"/>
  <c r="AR283" i="2"/>
  <c r="AR358" i="2"/>
  <c r="AR447" i="2"/>
  <c r="AR363" i="2"/>
  <c r="V56" i="6850"/>
  <c r="AR503" i="2"/>
  <c r="AR417" i="2"/>
  <c r="V46" i="6851"/>
  <c r="W46" i="6851"/>
  <c r="AQ222" i="2"/>
  <c r="E222" i="2"/>
  <c r="AQ654" i="2"/>
  <c r="E654" i="2"/>
  <c r="AQ409" i="2"/>
  <c r="E409" i="2"/>
  <c r="AQ298" i="2"/>
  <c r="E298" i="2"/>
  <c r="AQ193" i="2"/>
  <c r="E193" i="2"/>
  <c r="AQ411" i="2"/>
  <c r="E411" i="2"/>
  <c r="AQ334" i="2"/>
  <c r="E334" i="2"/>
  <c r="AQ267" i="2"/>
  <c r="E267" i="2"/>
  <c r="AQ107" i="2"/>
  <c r="E107" i="2"/>
  <c r="AQ653" i="2"/>
  <c r="E653" i="2"/>
  <c r="AQ373" i="2"/>
  <c r="E373" i="2"/>
  <c r="AQ203" i="2"/>
  <c r="E203" i="2"/>
  <c r="AQ204" i="2"/>
  <c r="E204" i="2"/>
  <c r="AQ268" i="2"/>
  <c r="E268" i="2"/>
  <c r="AQ257" i="2"/>
  <c r="E257" i="2"/>
  <c r="D258" i="2" s="1"/>
  <c r="D259" i="2" s="1"/>
  <c r="D260" i="2" s="1"/>
  <c r="AQ550" i="2"/>
  <c r="E550" i="2"/>
  <c r="AQ418" i="2"/>
  <c r="AQ283" i="2"/>
  <c r="AQ285" i="2"/>
  <c r="AQ358" i="2"/>
  <c r="AQ447" i="2"/>
  <c r="AQ561" i="2"/>
  <c r="E561" i="2"/>
  <c r="AQ363" i="2"/>
  <c r="V417" i="2"/>
  <c r="W417" i="2"/>
  <c r="V649" i="2"/>
  <c r="W649" i="2"/>
  <c r="W344" i="2"/>
  <c r="V344" i="2"/>
  <c r="V651" i="2"/>
  <c r="W651" i="2"/>
  <c r="V112" i="2"/>
  <c r="W112" i="2"/>
  <c r="V262" i="2"/>
  <c r="W262" i="2"/>
  <c r="W225" i="2"/>
  <c r="V225" i="2"/>
  <c r="V145" i="2"/>
  <c r="W145" i="2"/>
  <c r="V116" i="2"/>
  <c r="W116" i="2"/>
  <c r="V403" i="2"/>
  <c r="W403" i="2"/>
  <c r="V110" i="2"/>
  <c r="W110" i="2"/>
  <c r="W270" i="2"/>
  <c r="V270" i="2"/>
  <c r="V144" i="2"/>
  <c r="W144" i="2"/>
  <c r="V356" i="2"/>
  <c r="W356" i="2"/>
  <c r="W127" i="2"/>
  <c r="V127" i="2"/>
  <c r="AQ105" i="2"/>
  <c r="AQ357" i="2"/>
  <c r="AQ649" i="2"/>
  <c r="E277" i="2"/>
  <c r="AQ277" i="2"/>
  <c r="AQ368" i="2"/>
  <c r="AQ650" i="2"/>
  <c r="W359" i="2"/>
  <c r="V359" i="2"/>
  <c r="W447" i="2"/>
  <c r="V447" i="2"/>
  <c r="W316" i="2"/>
  <c r="V316" i="2"/>
  <c r="W394" i="2"/>
  <c r="V394" i="2"/>
  <c r="V224" i="2"/>
  <c r="W224" i="2"/>
  <c r="E32" i="6892"/>
  <c r="D32" i="6892" s="1"/>
  <c r="W171" i="2"/>
  <c r="V171" i="2"/>
  <c r="W89" i="2"/>
  <c r="V89" i="2"/>
  <c r="V105" i="2"/>
  <c r="W105" i="2"/>
  <c r="V152" i="2"/>
  <c r="W152" i="2"/>
  <c r="H32" i="6892"/>
  <c r="G32" i="6892" s="1"/>
  <c r="V80" i="2"/>
  <c r="W80" i="2"/>
  <c r="V301" i="2"/>
  <c r="W301" i="2"/>
  <c r="AQ191" i="2"/>
  <c r="AQ171" i="2"/>
  <c r="E502" i="2"/>
  <c r="AQ502" i="2"/>
  <c r="AQ359" i="2"/>
  <c r="AQ503" i="2"/>
  <c r="E503" i="2"/>
  <c r="AQ224" i="2"/>
  <c r="AQ417" i="2"/>
  <c r="AQ394" i="2"/>
  <c r="AQ389" i="2"/>
  <c r="AQ269" i="2"/>
  <c r="AQ471" i="2"/>
  <c r="AQ316" i="2"/>
  <c r="V418" i="2"/>
  <c r="W418" i="2"/>
  <c r="W357" i="2"/>
  <c r="V357" i="2"/>
  <c r="W368" i="2"/>
  <c r="V368" i="2"/>
  <c r="V358" i="2"/>
  <c r="W358" i="2"/>
  <c r="V389" i="2"/>
  <c r="W389" i="2"/>
  <c r="W650" i="2"/>
  <c r="V650" i="2"/>
  <c r="V652" i="2"/>
  <c r="W652" i="2"/>
  <c r="V93" i="6850"/>
  <c r="W93" i="6850"/>
  <c r="I13" i="6892"/>
  <c r="W383" i="2"/>
  <c r="V383" i="2"/>
  <c r="W227" i="2"/>
  <c r="V227" i="2"/>
  <c r="W648" i="2"/>
  <c r="V648" i="2"/>
  <c r="W170" i="2"/>
  <c r="V170" i="2"/>
  <c r="W283" i="2"/>
  <c r="V283" i="2"/>
  <c r="V91" i="2"/>
  <c r="W91" i="2"/>
  <c r="W150" i="2"/>
  <c r="V150" i="2"/>
  <c r="W302" i="2"/>
  <c r="V302" i="2"/>
  <c r="W240" i="2"/>
  <c r="V240" i="2"/>
  <c r="V174" i="2"/>
  <c r="W174" i="2"/>
  <c r="W363" i="2"/>
  <c r="V363" i="2"/>
  <c r="W142" i="2"/>
  <c r="V142" i="2"/>
  <c r="AQ315" i="2"/>
  <c r="AQ225" i="2"/>
  <c r="AQ651" i="2"/>
  <c r="AQ344" i="2"/>
  <c r="AQ182" i="2"/>
  <c r="E182" i="2"/>
  <c r="AQ262" i="2"/>
  <c r="AQ652" i="2"/>
  <c r="AQ100" i="2"/>
  <c r="AQ112" i="2"/>
  <c r="AQ104" i="2"/>
  <c r="E104" i="2"/>
  <c r="AQ464" i="2"/>
  <c r="E159" i="2"/>
  <c r="AQ159" i="2"/>
  <c r="W471" i="2"/>
  <c r="V471" i="2"/>
  <c r="H33" i="6892"/>
  <c r="G33" i="6892" s="1"/>
  <c r="V191" i="2"/>
  <c r="W191" i="2"/>
  <c r="V464" i="2"/>
  <c r="W464" i="2"/>
  <c r="W315" i="2"/>
  <c r="V315" i="2"/>
  <c r="W100" i="2"/>
  <c r="V100" i="2"/>
  <c r="E33" i="6892"/>
  <c r="D33" i="6892" s="1"/>
  <c r="W75" i="6851"/>
  <c r="V75" i="6851"/>
  <c r="F13" i="6892"/>
  <c r="V269" i="2"/>
  <c r="W269" i="2"/>
  <c r="V300" i="2"/>
  <c r="W300" i="2"/>
  <c r="W467" i="2"/>
  <c r="V467" i="2"/>
  <c r="W285" i="2"/>
  <c r="V285" i="2"/>
  <c r="W154" i="2"/>
  <c r="V154" i="2"/>
  <c r="W46" i="2"/>
  <c r="V46" i="2"/>
  <c r="W355" i="2"/>
  <c r="V355" i="2"/>
  <c r="W274" i="2"/>
  <c r="V274" i="2"/>
  <c r="L181" i="6847"/>
  <c r="L180" i="6847"/>
  <c r="L176" i="6847"/>
  <c r="L172" i="6847"/>
  <c r="L170" i="6847"/>
  <c r="L166" i="6847"/>
  <c r="L162" i="6847"/>
  <c r="L179" i="6847"/>
  <c r="L177" i="6847"/>
  <c r="L175" i="6847"/>
  <c r="L173" i="6847"/>
  <c r="L171" i="6847"/>
  <c r="L169" i="6847"/>
  <c r="L167" i="6847"/>
  <c r="L165" i="6847"/>
  <c r="L163" i="6847"/>
  <c r="L161" i="6847"/>
  <c r="L178" i="6847"/>
  <c r="L174" i="6847"/>
  <c r="L168" i="6847"/>
  <c r="L164" i="6847"/>
  <c r="L160" i="6847"/>
  <c r="A138" i="6847"/>
  <c r="A139" i="6847"/>
  <c r="A140" i="6847"/>
  <c r="A141" i="6847"/>
  <c r="A142" i="6847"/>
  <c r="A143" i="6847"/>
  <c r="A144" i="6847"/>
  <c r="A145" i="6847"/>
  <c r="A146" i="6847"/>
  <c r="A147" i="6847"/>
  <c r="A148" i="6847"/>
  <c r="A149" i="6847"/>
  <c r="A150" i="6847"/>
  <c r="A151" i="6847"/>
  <c r="A152" i="6847"/>
  <c r="A153" i="6847"/>
  <c r="A154" i="6847"/>
  <c r="A155" i="6847"/>
  <c r="A156" i="6847"/>
  <c r="A157" i="6847"/>
  <c r="A158" i="6847"/>
  <c r="A159" i="6847"/>
  <c r="H138" i="6847"/>
  <c r="L138" i="6847" s="1"/>
  <c r="I138" i="6847"/>
  <c r="H139" i="6847"/>
  <c r="L139" i="6847" s="1"/>
  <c r="I139" i="6847"/>
  <c r="H140" i="6847"/>
  <c r="L140" i="6847" s="1"/>
  <c r="I140" i="6847"/>
  <c r="H141" i="6847"/>
  <c r="L141" i="6847" s="1"/>
  <c r="I141" i="6847"/>
  <c r="H142" i="6847"/>
  <c r="L142" i="6847" s="1"/>
  <c r="I142" i="6847"/>
  <c r="H143" i="6847"/>
  <c r="L143" i="6847" s="1"/>
  <c r="I143" i="6847"/>
  <c r="H144" i="6847"/>
  <c r="L144" i="6847" s="1"/>
  <c r="I144" i="6847"/>
  <c r="H145" i="6847"/>
  <c r="L145" i="6847" s="1"/>
  <c r="I145" i="6847"/>
  <c r="H146" i="6847"/>
  <c r="L146" i="6847" s="1"/>
  <c r="I146" i="6847"/>
  <c r="H147" i="6847"/>
  <c r="L147" i="6847" s="1"/>
  <c r="I147" i="6847"/>
  <c r="H148" i="6847"/>
  <c r="L148" i="6847" s="1"/>
  <c r="I148" i="6847"/>
  <c r="H149" i="6847"/>
  <c r="L149" i="6847" s="1"/>
  <c r="I149" i="6847"/>
  <c r="H150" i="6847"/>
  <c r="L150" i="6847" s="1"/>
  <c r="I150" i="6847"/>
  <c r="H151" i="6847"/>
  <c r="L151" i="6847" s="1"/>
  <c r="I151" i="6847"/>
  <c r="H152" i="6847"/>
  <c r="L152" i="6847" s="1"/>
  <c r="I152" i="6847"/>
  <c r="H153" i="6847"/>
  <c r="L153" i="6847" s="1"/>
  <c r="I153" i="6847"/>
  <c r="H154" i="6847"/>
  <c r="L154" i="6847" s="1"/>
  <c r="I154" i="6847"/>
  <c r="H155" i="6847"/>
  <c r="L155" i="6847" s="1"/>
  <c r="I155" i="6847"/>
  <c r="H156" i="6847"/>
  <c r="L156" i="6847" s="1"/>
  <c r="I156" i="6847"/>
  <c r="H157" i="6847"/>
  <c r="L157" i="6847" s="1"/>
  <c r="I157" i="6847"/>
  <c r="H158" i="6847"/>
  <c r="L158" i="6847" s="1"/>
  <c r="I158" i="6847"/>
  <c r="H159" i="6847"/>
  <c r="L159" i="6847" s="1"/>
  <c r="I159" i="6847"/>
  <c r="D236" i="2" l="1"/>
  <c r="E100" i="2"/>
  <c r="E225" i="2"/>
  <c r="E649" i="2"/>
  <c r="E471" i="2"/>
  <c r="E389" i="2"/>
  <c r="E368" i="2"/>
  <c r="E418" i="2"/>
  <c r="C32" i="6892"/>
  <c r="E394" i="2"/>
  <c r="E447" i="2"/>
  <c r="E363" i="2"/>
  <c r="E105" i="2"/>
  <c r="E75" i="6851"/>
  <c r="C33" i="6892"/>
  <c r="E650" i="2"/>
  <c r="E358" i="2"/>
  <c r="E357" i="2"/>
  <c r="E224" i="2"/>
  <c r="E316" i="2"/>
  <c r="E359" i="2"/>
  <c r="E283" i="2"/>
  <c r="E344" i="2"/>
  <c r="E417" i="2"/>
  <c r="E315" i="2"/>
  <c r="E171" i="2"/>
  <c r="E285" i="2"/>
  <c r="E464" i="2"/>
  <c r="E652" i="2"/>
  <c r="E112" i="2"/>
  <c r="E269" i="2"/>
  <c r="E191" i="2"/>
  <c r="E262" i="2"/>
  <c r="E651" i="2"/>
  <c r="E93" i="6850"/>
  <c r="I3" i="6847"/>
  <c r="I4" i="6847"/>
  <c r="I5" i="6847"/>
  <c r="I6" i="6847"/>
  <c r="I7" i="6847"/>
  <c r="I8" i="6847"/>
  <c r="I9" i="6847"/>
  <c r="I10" i="6847"/>
  <c r="I11" i="6847"/>
  <c r="I12" i="6847"/>
  <c r="I13" i="6847"/>
  <c r="I14" i="6847"/>
  <c r="I15" i="6847"/>
  <c r="I16" i="6847"/>
  <c r="I17" i="6847"/>
  <c r="I18" i="6847"/>
  <c r="I19" i="6847"/>
  <c r="I20" i="6847"/>
  <c r="I21" i="6847"/>
  <c r="I22" i="6847"/>
  <c r="I23" i="6847"/>
  <c r="I24" i="6847"/>
  <c r="I25" i="6847"/>
  <c r="I26" i="6847"/>
  <c r="I27" i="6847"/>
  <c r="I28" i="6847"/>
  <c r="I29" i="6847"/>
  <c r="I30" i="6847"/>
  <c r="I31" i="6847"/>
  <c r="I32" i="6847"/>
  <c r="I33" i="6847"/>
  <c r="I34" i="6847"/>
  <c r="I35" i="6847"/>
  <c r="I36" i="6847"/>
  <c r="I37" i="6847"/>
  <c r="I38" i="6847"/>
  <c r="I39" i="6847"/>
  <c r="I40" i="6847"/>
  <c r="I41" i="6847"/>
  <c r="I42" i="6847"/>
  <c r="I43" i="6847"/>
  <c r="I44" i="6847"/>
  <c r="I45" i="6847"/>
  <c r="I46" i="6847"/>
  <c r="I47" i="6847"/>
  <c r="I48" i="6847"/>
  <c r="I49" i="6847"/>
  <c r="I50" i="6847"/>
  <c r="I51" i="6847"/>
  <c r="I52" i="6847"/>
  <c r="I53" i="6847"/>
  <c r="I54" i="6847"/>
  <c r="I55" i="6847"/>
  <c r="I56" i="6847"/>
  <c r="I57" i="6847"/>
  <c r="I58" i="6847"/>
  <c r="I59" i="6847"/>
  <c r="I60" i="6847"/>
  <c r="I61" i="6847"/>
  <c r="I62" i="6847"/>
  <c r="I63" i="6847"/>
  <c r="I64" i="6847"/>
  <c r="I65" i="6847"/>
  <c r="I66" i="6847"/>
  <c r="I67" i="6847"/>
  <c r="I68" i="6847"/>
  <c r="I69" i="6847"/>
  <c r="I70" i="6847"/>
  <c r="I71" i="6847"/>
  <c r="I72" i="6847"/>
  <c r="I73" i="6847"/>
  <c r="I74" i="6847"/>
  <c r="I75" i="6847"/>
  <c r="I76" i="6847"/>
  <c r="I77" i="6847"/>
  <c r="I78" i="6847"/>
  <c r="I79" i="6847"/>
  <c r="I80" i="6847"/>
  <c r="I81" i="6847"/>
  <c r="I82" i="6847"/>
  <c r="I83" i="6847"/>
  <c r="I84" i="6847"/>
  <c r="I85" i="6847"/>
  <c r="I86" i="6847"/>
  <c r="I87" i="6847"/>
  <c r="I88" i="6847"/>
  <c r="I89" i="6847"/>
  <c r="I90" i="6847"/>
  <c r="I91" i="6847"/>
  <c r="I92" i="6847"/>
  <c r="I93" i="6847"/>
  <c r="I94" i="6847"/>
  <c r="I95" i="6847"/>
  <c r="I96" i="6847"/>
  <c r="I97" i="6847"/>
  <c r="I98" i="6847"/>
  <c r="I99" i="6847"/>
  <c r="I100" i="6847"/>
  <c r="I101" i="6847"/>
  <c r="I102" i="6847"/>
  <c r="I103" i="6847"/>
  <c r="I104" i="6847"/>
  <c r="I105" i="6847"/>
  <c r="I106" i="6847"/>
  <c r="I107" i="6847"/>
  <c r="I108" i="6847"/>
  <c r="I109" i="6847"/>
  <c r="I110" i="6847"/>
  <c r="I111" i="6847"/>
  <c r="I112" i="6847"/>
  <c r="I113" i="6847"/>
  <c r="I114" i="6847"/>
  <c r="I115" i="6847"/>
  <c r="I116" i="6847"/>
  <c r="I117" i="6847"/>
  <c r="I118" i="6847"/>
  <c r="I119" i="6847"/>
  <c r="I120" i="6847"/>
  <c r="I121" i="6847"/>
  <c r="I122" i="6847"/>
  <c r="I123" i="6847"/>
  <c r="I124" i="6847"/>
  <c r="I125" i="6847"/>
  <c r="I126" i="6847"/>
  <c r="I127" i="6847"/>
  <c r="I128" i="6847"/>
  <c r="I129" i="6847"/>
  <c r="I130" i="6847"/>
  <c r="I131" i="6847"/>
  <c r="I132" i="6847"/>
  <c r="I133" i="6847"/>
  <c r="I134" i="6847"/>
  <c r="I135" i="6847"/>
  <c r="I136" i="6847"/>
  <c r="I137" i="6847"/>
  <c r="I2" i="6847"/>
  <c r="H137" i="6847" l="1"/>
  <c r="L137" i="6847" s="1"/>
  <c r="H136" i="6847"/>
  <c r="L136" i="6847" s="1"/>
  <c r="A137" i="6847"/>
  <c r="A136" i="6847"/>
  <c r="H123" i="6847"/>
  <c r="L123" i="6847" s="1"/>
  <c r="H124" i="6847"/>
  <c r="L124" i="6847" s="1"/>
  <c r="H125" i="6847"/>
  <c r="L125" i="6847" s="1"/>
  <c r="H126" i="6847"/>
  <c r="L126" i="6847" s="1"/>
  <c r="H127" i="6847"/>
  <c r="L127" i="6847" s="1"/>
  <c r="H128" i="6847"/>
  <c r="L128" i="6847" s="1"/>
  <c r="H129" i="6847"/>
  <c r="L129" i="6847" s="1"/>
  <c r="H130" i="6847"/>
  <c r="L130" i="6847" s="1"/>
  <c r="H131" i="6847"/>
  <c r="L131" i="6847" s="1"/>
  <c r="H132" i="6847"/>
  <c r="L132" i="6847" s="1"/>
  <c r="H133" i="6847"/>
  <c r="L133" i="6847" s="1"/>
  <c r="H134" i="6847"/>
  <c r="L134" i="6847" s="1"/>
  <c r="H135" i="6847"/>
  <c r="L135" i="6847" s="1"/>
  <c r="A123" i="6847"/>
  <c r="A124" i="6847"/>
  <c r="A125" i="6847"/>
  <c r="A126" i="6847"/>
  <c r="A127" i="6847"/>
  <c r="A128" i="6847"/>
  <c r="A129" i="6847"/>
  <c r="A130" i="6847"/>
  <c r="A131" i="6847"/>
  <c r="A132" i="6847"/>
  <c r="A133" i="6847"/>
  <c r="A134" i="6847"/>
  <c r="A135" i="6847"/>
  <c r="H122" i="6847" l="1"/>
  <c r="L122" i="6847" s="1"/>
  <c r="H121" i="6847"/>
  <c r="L121" i="6847" s="1"/>
  <c r="H120" i="6847"/>
  <c r="L120" i="6847" s="1"/>
  <c r="A120" i="6847"/>
  <c r="A121" i="6847"/>
  <c r="A122" i="6847"/>
  <c r="H91" i="6847" l="1"/>
  <c r="L91" i="6847" s="1"/>
  <c r="H92" i="6847"/>
  <c r="L92" i="6847" s="1"/>
  <c r="H93" i="6847"/>
  <c r="L93" i="6847" s="1"/>
  <c r="H94" i="6847"/>
  <c r="L94" i="6847" s="1"/>
  <c r="H95" i="6847"/>
  <c r="L95" i="6847" s="1"/>
  <c r="H96" i="6847"/>
  <c r="L96" i="6847" s="1"/>
  <c r="H97" i="6847"/>
  <c r="L97" i="6847" s="1"/>
  <c r="H98" i="6847"/>
  <c r="L98" i="6847" s="1"/>
  <c r="H99" i="6847"/>
  <c r="L99" i="6847" s="1"/>
  <c r="H100" i="6847"/>
  <c r="L100" i="6847" s="1"/>
  <c r="H101" i="6847"/>
  <c r="L101" i="6847" s="1"/>
  <c r="H102" i="6847"/>
  <c r="L102" i="6847" s="1"/>
  <c r="H103" i="6847"/>
  <c r="L103" i="6847" s="1"/>
  <c r="H104" i="6847"/>
  <c r="L104" i="6847" s="1"/>
  <c r="H105" i="6847"/>
  <c r="L105" i="6847" s="1"/>
  <c r="H106" i="6847"/>
  <c r="L106" i="6847" s="1"/>
  <c r="H107" i="6847"/>
  <c r="L107" i="6847" s="1"/>
  <c r="H108" i="6847"/>
  <c r="L108" i="6847" s="1"/>
  <c r="H109" i="6847"/>
  <c r="L109" i="6847" s="1"/>
  <c r="H110" i="6847"/>
  <c r="L110" i="6847" s="1"/>
  <c r="H111" i="6847"/>
  <c r="L111" i="6847" s="1"/>
  <c r="H112" i="6847"/>
  <c r="L112" i="6847" s="1"/>
  <c r="H113" i="6847"/>
  <c r="L113" i="6847" s="1"/>
  <c r="H114" i="6847"/>
  <c r="L114" i="6847" s="1"/>
  <c r="H115" i="6847"/>
  <c r="L115" i="6847" s="1"/>
  <c r="H116" i="6847"/>
  <c r="L116" i="6847" s="1"/>
  <c r="H117" i="6847"/>
  <c r="L117" i="6847" s="1"/>
  <c r="H118" i="6847"/>
  <c r="L118" i="6847" s="1"/>
  <c r="H119" i="6847"/>
  <c r="L119" i="6847" s="1"/>
  <c r="A91" i="6847"/>
  <c r="H89" i="6847" l="1"/>
  <c r="L89" i="6847" s="1"/>
  <c r="H90" i="6847"/>
  <c r="L90" i="6847" s="1"/>
  <c r="H65" i="6847" l="1"/>
  <c r="L65" i="6847" s="1"/>
  <c r="H78" i="6847" l="1"/>
  <c r="L78" i="6847" s="1"/>
  <c r="H79" i="6847"/>
  <c r="L79" i="6847" s="1"/>
  <c r="H80" i="6847"/>
  <c r="L80" i="6847" s="1"/>
  <c r="H81" i="6847"/>
  <c r="L81" i="6847" s="1"/>
  <c r="H82" i="6847"/>
  <c r="L82" i="6847" s="1"/>
  <c r="H83" i="6847"/>
  <c r="L83" i="6847" s="1"/>
  <c r="H84" i="6847"/>
  <c r="L84" i="6847" s="1"/>
  <c r="H85" i="6847"/>
  <c r="L85" i="6847" s="1"/>
  <c r="H86" i="6847"/>
  <c r="L86" i="6847" s="1"/>
  <c r="H87" i="6847"/>
  <c r="L87" i="6847" s="1"/>
  <c r="H88" i="6847"/>
  <c r="L88" i="6847" s="1"/>
  <c r="A96" i="6847"/>
  <c r="A97" i="6847"/>
  <c r="A98" i="6847"/>
  <c r="A99" i="6847"/>
  <c r="A100" i="6847"/>
  <c r="A101" i="6847"/>
  <c r="A102" i="6847"/>
  <c r="A103" i="6847"/>
  <c r="A104" i="6847"/>
  <c r="A105" i="6847"/>
  <c r="A106" i="6847"/>
  <c r="A107" i="6847"/>
  <c r="A108" i="6847"/>
  <c r="A109" i="6847"/>
  <c r="A110" i="6847"/>
  <c r="A111" i="6847"/>
  <c r="A112" i="6847"/>
  <c r="A113" i="6847"/>
  <c r="A114" i="6847"/>
  <c r="A115" i="6847"/>
  <c r="A116" i="6847"/>
  <c r="A117" i="6847"/>
  <c r="A118" i="6847"/>
  <c r="A119" i="6847"/>
  <c r="A62" i="6847"/>
  <c r="A63" i="6847"/>
  <c r="A64" i="6847"/>
  <c r="A65" i="6847"/>
  <c r="A66" i="6847"/>
  <c r="A67" i="6847"/>
  <c r="A68" i="6847"/>
  <c r="A69" i="6847"/>
  <c r="A70" i="6847"/>
  <c r="A71" i="6847"/>
  <c r="A72" i="6847"/>
  <c r="A73" i="6847"/>
  <c r="A74" i="6847"/>
  <c r="A75" i="6847"/>
  <c r="A76" i="6847"/>
  <c r="A77" i="6847"/>
  <c r="A78" i="6847"/>
  <c r="A79" i="6847"/>
  <c r="A80" i="6847"/>
  <c r="A81" i="6847"/>
  <c r="A82" i="6847"/>
  <c r="A83" i="6847"/>
  <c r="A84" i="6847"/>
  <c r="A85" i="6847"/>
  <c r="A86" i="6847"/>
  <c r="A87" i="6847"/>
  <c r="A88" i="6847"/>
  <c r="A89" i="6847"/>
  <c r="A90" i="6847"/>
  <c r="A92" i="6847"/>
  <c r="A93" i="6847"/>
  <c r="A94" i="6847"/>
  <c r="A95" i="6847"/>
  <c r="H62" i="6847"/>
  <c r="L62" i="6847" s="1"/>
  <c r="H63" i="6847"/>
  <c r="L63" i="6847" s="1"/>
  <c r="H64" i="6847"/>
  <c r="L64" i="6847" s="1"/>
  <c r="H66" i="6847"/>
  <c r="L66" i="6847" s="1"/>
  <c r="H67" i="6847"/>
  <c r="L67" i="6847" s="1"/>
  <c r="H68" i="6847"/>
  <c r="L68" i="6847" s="1"/>
  <c r="H69" i="6847"/>
  <c r="L69" i="6847" s="1"/>
  <c r="H70" i="6847"/>
  <c r="L70" i="6847" s="1"/>
  <c r="H71" i="6847"/>
  <c r="L71" i="6847" s="1"/>
  <c r="H72" i="6847"/>
  <c r="L72" i="6847" s="1"/>
  <c r="H73" i="6847"/>
  <c r="L73" i="6847" s="1"/>
  <c r="H74" i="6847"/>
  <c r="L74" i="6847" s="1"/>
  <c r="H75" i="6847"/>
  <c r="L75" i="6847" s="1"/>
  <c r="H76" i="6847"/>
  <c r="L76" i="6847" s="1"/>
  <c r="H77" i="6847"/>
  <c r="L77" i="6847" s="1"/>
  <c r="C3" i="6847"/>
  <c r="H3" i="6847"/>
  <c r="H4" i="6847"/>
  <c r="H5" i="6847"/>
  <c r="H6" i="6847"/>
  <c r="H7" i="6847"/>
  <c r="H8" i="6847"/>
  <c r="H9" i="6847"/>
  <c r="H10" i="6847"/>
  <c r="H11" i="6847"/>
  <c r="H12" i="6847"/>
  <c r="H13" i="6847"/>
  <c r="H14" i="6847"/>
  <c r="H15" i="6847"/>
  <c r="H16" i="6847"/>
  <c r="H17" i="6847"/>
  <c r="H18" i="6847"/>
  <c r="H19" i="6847"/>
  <c r="H20" i="6847"/>
  <c r="H21" i="6847"/>
  <c r="H22" i="6847"/>
  <c r="L22" i="6847" s="1"/>
  <c r="H23" i="6847"/>
  <c r="L23" i="6847" s="1"/>
  <c r="H24" i="6847"/>
  <c r="L24" i="6847" s="1"/>
  <c r="H25" i="6847"/>
  <c r="L25" i="6847" s="1"/>
  <c r="H26" i="6847"/>
  <c r="L26" i="6847" s="1"/>
  <c r="H27" i="6847"/>
  <c r="H28" i="6847"/>
  <c r="L28" i="6847" s="1"/>
  <c r="H29" i="6847"/>
  <c r="L29" i="6847" s="1"/>
  <c r="H30" i="6847"/>
  <c r="L30" i="6847" s="1"/>
  <c r="H31" i="6847"/>
  <c r="L31" i="6847" s="1"/>
  <c r="H32" i="6847"/>
  <c r="L32" i="6847" s="1"/>
  <c r="H33" i="6847"/>
  <c r="L33" i="6847" s="1"/>
  <c r="H34" i="6847"/>
  <c r="L34" i="6847" s="1"/>
  <c r="H35" i="6847"/>
  <c r="L35" i="6847" s="1"/>
  <c r="H36" i="6847"/>
  <c r="L36" i="6847" s="1"/>
  <c r="H37" i="6847"/>
  <c r="L37" i="6847" s="1"/>
  <c r="H38" i="6847"/>
  <c r="L38" i="6847" s="1"/>
  <c r="H39" i="6847"/>
  <c r="L39" i="6847" s="1"/>
  <c r="H40" i="6847"/>
  <c r="L40" i="6847" s="1"/>
  <c r="H41" i="6847"/>
  <c r="L41" i="6847" s="1"/>
  <c r="H42" i="6847"/>
  <c r="L42" i="6847" s="1"/>
  <c r="H43" i="6847"/>
  <c r="L43" i="6847" s="1"/>
  <c r="H44" i="6847"/>
  <c r="L44" i="6847" s="1"/>
  <c r="H45" i="6847"/>
  <c r="L45" i="6847" s="1"/>
  <c r="H46" i="6847"/>
  <c r="L46" i="6847" s="1"/>
  <c r="H47" i="6847"/>
  <c r="L47" i="6847" s="1"/>
  <c r="H48" i="6847"/>
  <c r="L48" i="6847" s="1"/>
  <c r="H49" i="6847"/>
  <c r="L49" i="6847" s="1"/>
  <c r="H50" i="6847"/>
  <c r="L50" i="6847" s="1"/>
  <c r="H51" i="6847"/>
  <c r="L51" i="6847" s="1"/>
  <c r="H52" i="6847"/>
  <c r="L52" i="6847" s="1"/>
  <c r="H53" i="6847"/>
  <c r="L53" i="6847" s="1"/>
  <c r="H54" i="6847"/>
  <c r="L54" i="6847" s="1"/>
  <c r="H55" i="6847"/>
  <c r="L55" i="6847" s="1"/>
  <c r="H56" i="6847"/>
  <c r="L56" i="6847" s="1"/>
  <c r="H57" i="6847"/>
  <c r="L57" i="6847" s="1"/>
  <c r="H58" i="6847"/>
  <c r="L58" i="6847" s="1"/>
  <c r="H59" i="6847"/>
  <c r="L59" i="6847" s="1"/>
  <c r="H60" i="6847"/>
  <c r="L60" i="6847" s="1"/>
  <c r="H61" i="6847"/>
  <c r="L61" i="6847" s="1"/>
  <c r="H2" i="6847"/>
  <c r="A3" i="6847"/>
  <c r="A4" i="6847"/>
  <c r="A5" i="6847"/>
  <c r="A6" i="6847"/>
  <c r="A7" i="6847"/>
  <c r="A8" i="6847"/>
  <c r="A9" i="6847"/>
  <c r="A10" i="6847"/>
  <c r="A11" i="6847"/>
  <c r="A12" i="6847"/>
  <c r="A13" i="6847"/>
  <c r="A14" i="6847"/>
  <c r="A15" i="6847"/>
  <c r="A16" i="6847"/>
  <c r="A17" i="6847"/>
  <c r="A18" i="6847"/>
  <c r="A19" i="6847"/>
  <c r="A20" i="6847"/>
  <c r="A21" i="6847"/>
  <c r="A22" i="6847"/>
  <c r="A23" i="6847"/>
  <c r="A24" i="6847"/>
  <c r="A25" i="6847"/>
  <c r="A26" i="6847"/>
  <c r="A27" i="6847"/>
  <c r="A28" i="6847"/>
  <c r="A29" i="6847"/>
  <c r="A30" i="6847"/>
  <c r="A31" i="6847"/>
  <c r="A32" i="6847"/>
  <c r="A33" i="6847"/>
  <c r="A34" i="6847"/>
  <c r="A35" i="6847"/>
  <c r="A36" i="6847"/>
  <c r="A37" i="6847"/>
  <c r="A38" i="6847"/>
  <c r="A39" i="6847"/>
  <c r="A40" i="6847"/>
  <c r="A41" i="6847"/>
  <c r="A42" i="6847"/>
  <c r="A43" i="6847"/>
  <c r="A44" i="6847"/>
  <c r="A45" i="6847"/>
  <c r="A46" i="6847"/>
  <c r="A47" i="6847"/>
  <c r="A48" i="6847"/>
  <c r="A49" i="6847"/>
  <c r="A50" i="6847"/>
  <c r="A51" i="6847"/>
  <c r="A52" i="6847"/>
  <c r="A53" i="6847"/>
  <c r="A54" i="6847"/>
  <c r="A55" i="6847"/>
  <c r="A56" i="6847"/>
  <c r="A57" i="6847"/>
  <c r="A58" i="6847"/>
  <c r="A59" i="6847"/>
  <c r="A60" i="6847"/>
  <c r="A61" i="6847"/>
  <c r="A2" i="6847"/>
  <c r="K44" i="6955" l="1"/>
  <c r="K54" i="6955"/>
  <c r="K58" i="6955"/>
  <c r="K33" i="6955"/>
  <c r="K10" i="6954"/>
  <c r="K61" i="6955"/>
  <c r="K55" i="6955"/>
  <c r="K3" i="6954"/>
  <c r="K18" i="6955"/>
  <c r="K32" i="6955"/>
  <c r="K49" i="6955"/>
  <c r="K40" i="6955"/>
  <c r="K24" i="6955"/>
  <c r="K12" i="6954"/>
  <c r="K42" i="6955"/>
  <c r="K15" i="6955"/>
  <c r="K47" i="6955"/>
  <c r="K51" i="6955"/>
  <c r="K46" i="6955"/>
  <c r="K50" i="6955"/>
  <c r="K45" i="6955"/>
  <c r="K15" i="6954"/>
  <c r="K20" i="6955"/>
  <c r="K19" i="6955"/>
  <c r="K53" i="6955"/>
  <c r="K57" i="6955"/>
  <c r="K7" i="6954"/>
  <c r="K30" i="6955"/>
  <c r="K13" i="6954"/>
  <c r="K59" i="6955"/>
  <c r="K23" i="6955"/>
  <c r="K16" i="6954"/>
  <c r="K4" i="6954"/>
  <c r="K14" i="6954"/>
  <c r="K48" i="6955"/>
  <c r="K12" i="6955"/>
  <c r="K34" i="6955"/>
  <c r="J5" i="6955"/>
  <c r="J9" i="6955"/>
  <c r="J13" i="6955"/>
  <c r="J17" i="6955"/>
  <c r="J21" i="6955"/>
  <c r="J25" i="6955"/>
  <c r="J29" i="6955"/>
  <c r="J33" i="6955"/>
  <c r="J37" i="6955"/>
  <c r="J41" i="6955"/>
  <c r="J45" i="6955"/>
  <c r="J49" i="6955"/>
  <c r="J53" i="6955"/>
  <c r="J57" i="6955"/>
  <c r="J62" i="6955"/>
  <c r="J3" i="6955"/>
  <c r="J7" i="6955"/>
  <c r="J15" i="6955"/>
  <c r="J19" i="6955"/>
  <c r="J23" i="6955"/>
  <c r="J31" i="6955"/>
  <c r="J39" i="6955"/>
  <c r="J47" i="6955"/>
  <c r="J55" i="6955"/>
  <c r="J64" i="6955"/>
  <c r="J8" i="6955"/>
  <c r="J12" i="6955"/>
  <c r="J20" i="6955"/>
  <c r="J28" i="6955"/>
  <c r="J36" i="6955"/>
  <c r="J40" i="6955"/>
  <c r="J48" i="6955"/>
  <c r="J56" i="6955"/>
  <c r="J61" i="6955"/>
  <c r="J6" i="6955"/>
  <c r="J10" i="6955"/>
  <c r="J14" i="6955"/>
  <c r="J18" i="6955"/>
  <c r="J22" i="6955"/>
  <c r="J26" i="6955"/>
  <c r="J30" i="6955"/>
  <c r="J34" i="6955"/>
  <c r="J38" i="6955"/>
  <c r="J42" i="6955"/>
  <c r="J46" i="6955"/>
  <c r="J50" i="6955"/>
  <c r="J54" i="6955"/>
  <c r="J58" i="6955"/>
  <c r="J63" i="6955"/>
  <c r="J11" i="6955"/>
  <c r="J27" i="6955"/>
  <c r="J35" i="6955"/>
  <c r="J43" i="6955"/>
  <c r="J51" i="6955"/>
  <c r="J59" i="6955"/>
  <c r="J4" i="6955"/>
  <c r="J16" i="6955"/>
  <c r="J24" i="6955"/>
  <c r="J32" i="6955"/>
  <c r="J44" i="6955"/>
  <c r="J52" i="6955"/>
  <c r="J2" i="6955"/>
  <c r="J65" i="6955"/>
  <c r="J60" i="6955"/>
  <c r="BO32" i="6937"/>
  <c r="N3" i="6939"/>
  <c r="AL9" i="6933"/>
  <c r="AT4" i="6928"/>
  <c r="AT4" i="6927"/>
  <c r="AT17" i="6927"/>
  <c r="DJ10" i="6922"/>
  <c r="S13" i="6919"/>
  <c r="S5" i="6919"/>
  <c r="L2" i="6847"/>
  <c r="B5" i="2"/>
  <c r="L14" i="6847"/>
  <c r="L6" i="6847"/>
  <c r="L20" i="6847"/>
  <c r="L16" i="6847"/>
  <c r="L12" i="6847"/>
  <c r="L8" i="6847"/>
  <c r="L4" i="6847"/>
  <c r="L18" i="6847"/>
  <c r="L10" i="6847"/>
  <c r="C53" i="2"/>
  <c r="L21" i="6847"/>
  <c r="L17" i="6847"/>
  <c r="L13" i="6847"/>
  <c r="L9" i="6847"/>
  <c r="L5" i="6847"/>
  <c r="L27" i="6847"/>
  <c r="L19" i="6847"/>
  <c r="L15" i="6847"/>
  <c r="L11" i="6847"/>
  <c r="L7" i="6847"/>
  <c r="B53" i="2"/>
  <c r="L3" i="6847"/>
  <c r="P3" i="6917"/>
  <c r="P2" i="6917"/>
  <c r="C4" i="6847"/>
  <c r="N5" i="6939" s="1"/>
  <c r="M23" i="6851" l="1"/>
  <c r="M22" i="6851"/>
  <c r="Q4" i="6946"/>
  <c r="Q4" i="6945"/>
  <c r="K4" i="6955"/>
  <c r="K5" i="6942"/>
  <c r="S3" i="6919"/>
  <c r="AT10" i="6927"/>
  <c r="AA5" i="2"/>
  <c r="C4" i="2"/>
  <c r="N2" i="6925"/>
  <c r="G4" i="2" s="1"/>
  <c r="P4" i="6917"/>
  <c r="X4" i="2" s="1"/>
  <c r="N2" i="6921"/>
  <c r="B4" i="2"/>
  <c r="X53" i="2"/>
  <c r="X5" i="2"/>
  <c r="C5" i="6847"/>
  <c r="AU13" i="6944" l="1"/>
  <c r="BX5" i="6949"/>
  <c r="K4" i="2"/>
  <c r="N10" i="6939"/>
  <c r="BO18" i="6937"/>
  <c r="AT11" i="6927"/>
  <c r="B18" i="2"/>
  <c r="S14" i="6919"/>
  <c r="DJ8" i="6922"/>
  <c r="P5" i="6917"/>
  <c r="C18" i="2"/>
  <c r="C6" i="6847"/>
  <c r="BO6" i="6937" l="1"/>
  <c r="Q8" i="6946"/>
  <c r="P6" i="6917"/>
  <c r="X18" i="2"/>
  <c r="C50" i="2"/>
  <c r="B50" i="2"/>
  <c r="C7" i="6847"/>
  <c r="BH12" i="6950" l="1"/>
  <c r="N13" i="6939"/>
  <c r="AT28" i="6927"/>
  <c r="N27" i="6925"/>
  <c r="P7" i="6917"/>
  <c r="B30" i="2"/>
  <c r="X50" i="2"/>
  <c r="C30" i="2"/>
  <c r="C8" i="6847"/>
  <c r="K11" i="6955" l="1"/>
  <c r="BX7" i="6949"/>
  <c r="BO7" i="6937"/>
  <c r="AU3" i="6944"/>
  <c r="N6" i="6939"/>
  <c r="AT13" i="6927"/>
  <c r="N8" i="6925"/>
  <c r="P8" i="6917"/>
  <c r="B13" i="2"/>
  <c r="C13" i="2"/>
  <c r="X30" i="2"/>
  <c r="C9" i="6847"/>
  <c r="K27" i="6955" l="1"/>
  <c r="BX14" i="6949"/>
  <c r="AT15" i="6927"/>
  <c r="N14" i="6925"/>
  <c r="P9" i="6917"/>
  <c r="X20" i="2" s="1"/>
  <c r="X13" i="2"/>
  <c r="C10" i="6847"/>
  <c r="BO8" i="6937" l="1"/>
  <c r="BX19" i="6949"/>
  <c r="N9" i="6939"/>
  <c r="AT16" i="6927"/>
  <c r="AL16" i="6933"/>
  <c r="P10" i="6917"/>
  <c r="X36" i="2" s="1"/>
  <c r="C11" i="6847"/>
  <c r="BH8" i="6950" s="1"/>
  <c r="K18" i="6942" l="1"/>
  <c r="AU27" i="6944"/>
  <c r="AL45" i="6933"/>
  <c r="B37" i="2"/>
  <c r="P11" i="6917"/>
  <c r="DJ18" i="6922"/>
  <c r="C12" i="6847"/>
  <c r="K16" i="6955" l="1"/>
  <c r="Q11" i="6946"/>
  <c r="H5" i="6936"/>
  <c r="AU9" i="6944"/>
  <c r="K8" i="6926"/>
  <c r="AT22" i="6927"/>
  <c r="C13" i="6847"/>
  <c r="K43" i="6955" s="1"/>
  <c r="N7" i="6925"/>
  <c r="S11" i="6919"/>
  <c r="P12" i="6917"/>
  <c r="X19" i="2" s="1"/>
  <c r="X37" i="2"/>
  <c r="P13" i="6917" l="1"/>
  <c r="AT46" i="6927"/>
  <c r="C14" i="6847"/>
  <c r="AU5" i="6944" l="1"/>
  <c r="K14" i="6955"/>
  <c r="BX3" i="6949"/>
  <c r="Q13" i="6946"/>
  <c r="BX3" i="6947"/>
  <c r="C15" i="6847"/>
  <c r="N7" i="6939"/>
  <c r="BO13" i="6937"/>
  <c r="M15" i="6929"/>
  <c r="P14" i="6917"/>
  <c r="N23" i="6939" l="1"/>
  <c r="BH9" i="6950"/>
  <c r="N32" i="6925"/>
  <c r="L11" i="2"/>
  <c r="P15" i="6917"/>
  <c r="C16" i="6847"/>
  <c r="P16" i="6917" s="1"/>
  <c r="C17" i="6847"/>
  <c r="Q32" i="6946" s="1"/>
  <c r="X369" i="2" l="1"/>
  <c r="K22" i="6942"/>
  <c r="AU30" i="6944"/>
  <c r="P17" i="6917"/>
  <c r="AT38" i="6927"/>
  <c r="BO30" i="6937"/>
  <c r="N19" i="6939"/>
  <c r="N19" i="6925"/>
  <c r="K17" i="6926"/>
  <c r="AL59" i="6933"/>
  <c r="C18" i="6847"/>
  <c r="K62" i="6955" s="1"/>
  <c r="M8" i="6929" l="1"/>
  <c r="N14" i="6939"/>
  <c r="C19" i="6847"/>
  <c r="P18" i="6917"/>
  <c r="N21" i="6925"/>
  <c r="N22" i="6925" l="1"/>
  <c r="K63" i="6955"/>
  <c r="C20" i="6847"/>
  <c r="P19" i="6917"/>
  <c r="N23" i="6925"/>
  <c r="M7" i="6929" l="1"/>
  <c r="N17" i="6939"/>
  <c r="C21" i="6847"/>
  <c r="K31" i="6955" s="1"/>
  <c r="P20" i="6917"/>
  <c r="X83" i="2" s="1"/>
  <c r="X137" i="2"/>
  <c r="X92" i="2"/>
  <c r="X11" i="2"/>
  <c r="X42" i="2"/>
  <c r="X82" i="2"/>
  <c r="X29" i="2"/>
  <c r="AT31" i="6927" l="1"/>
  <c r="N21" i="6939"/>
  <c r="P21" i="6917"/>
  <c r="X62" i="2" s="1"/>
  <c r="H24" i="6892" s="1"/>
  <c r="C22" i="6847"/>
  <c r="C23" i="6847" l="1"/>
  <c r="Q26" i="6946"/>
  <c r="BX4" i="6949"/>
  <c r="K2" i="6924"/>
  <c r="AU10" i="6944"/>
  <c r="BO5" i="6937"/>
  <c r="AU2" i="6943"/>
  <c r="BO4" i="6937"/>
  <c r="AU2" i="6944"/>
  <c r="AT5" i="6927"/>
  <c r="AA6" i="2" s="1"/>
  <c r="N2" i="6940"/>
  <c r="N2" i="6939"/>
  <c r="K2" i="6926"/>
  <c r="Z3" i="2" s="1"/>
  <c r="BO4" i="6935"/>
  <c r="S2" i="6920"/>
  <c r="DJ4" i="6922"/>
  <c r="Y3" i="2" s="1"/>
  <c r="AL15" i="6933"/>
  <c r="S2" i="6919"/>
  <c r="F4" i="2" s="1"/>
  <c r="S4" i="6919"/>
  <c r="N3" i="6925"/>
  <c r="C24" i="6847"/>
  <c r="Q9" i="6946" s="1"/>
  <c r="L3" i="2" l="1"/>
  <c r="L18" i="2"/>
  <c r="BX6" i="6949"/>
  <c r="L6" i="2" s="1"/>
  <c r="Q5" i="6946"/>
  <c r="I3" i="2"/>
  <c r="I6" i="2"/>
  <c r="I50" i="2"/>
  <c r="I13" i="2"/>
  <c r="I36" i="2"/>
  <c r="AL7" i="6933"/>
  <c r="K10" i="6942"/>
  <c r="J3" i="2"/>
  <c r="J13" i="2"/>
  <c r="AD6" i="2"/>
  <c r="AD5" i="2"/>
  <c r="F3" i="2"/>
  <c r="F5" i="2"/>
  <c r="F6" i="2"/>
  <c r="G6" i="2"/>
  <c r="DJ5" i="6922"/>
  <c r="S6" i="6919"/>
  <c r="C25" i="6847"/>
  <c r="L13" i="2" l="1"/>
  <c r="K5" i="6955"/>
  <c r="Q10" i="6946"/>
  <c r="K6" i="2"/>
  <c r="AL6" i="6933"/>
  <c r="AL6" i="6931"/>
  <c r="Y14" i="2"/>
  <c r="S7" i="6919"/>
  <c r="DJ6" i="6922"/>
  <c r="F14" i="2"/>
  <c r="C26" i="6847"/>
  <c r="AL21" i="6933" l="1"/>
  <c r="K36" i="6942"/>
  <c r="H14" i="2"/>
  <c r="H9" i="2"/>
  <c r="Y9" i="2"/>
  <c r="S8" i="6919"/>
  <c r="F66" i="2" s="1"/>
  <c r="DJ15" i="6922"/>
  <c r="F9" i="2"/>
  <c r="C27" i="6847"/>
  <c r="BX9" i="6949" s="1"/>
  <c r="N11" i="6939" l="1"/>
  <c r="AU18" i="6944"/>
  <c r="M2" i="6929"/>
  <c r="M2" i="6930"/>
  <c r="S9" i="6919"/>
  <c r="N5" i="6925"/>
  <c r="C28" i="6847"/>
  <c r="K6" i="6955" l="1"/>
  <c r="Q7" i="6946"/>
  <c r="BO14" i="6937"/>
  <c r="AU7" i="6944"/>
  <c r="K4" i="6942"/>
  <c r="S10" i="6919"/>
  <c r="F12" i="2" s="1"/>
  <c r="AT8" i="6927"/>
  <c r="AB17" i="2"/>
  <c r="F17" i="2"/>
  <c r="C29" i="6847"/>
  <c r="BX13" i="6949" s="1"/>
  <c r="AU11" i="6944" l="1"/>
  <c r="K6" i="6942"/>
  <c r="M3" i="6929"/>
  <c r="N8" i="6939"/>
  <c r="BO15" i="6937"/>
  <c r="F19" i="2"/>
  <c r="N6" i="6925"/>
  <c r="S12" i="6919"/>
  <c r="C30" i="6847"/>
  <c r="K12" i="6942" s="1"/>
  <c r="AB16" i="2" l="1"/>
  <c r="S15" i="6919"/>
  <c r="F54" i="2" s="1"/>
  <c r="AL30" i="6933"/>
  <c r="F18" i="2"/>
  <c r="F16" i="2"/>
  <c r="C31" i="6847"/>
  <c r="K13" i="6942" s="1"/>
  <c r="S16" i="6919" l="1"/>
  <c r="AL29" i="6933"/>
  <c r="C32" i="6847"/>
  <c r="Q18" i="6946" l="1"/>
  <c r="BX8" i="6949"/>
  <c r="N12" i="6939"/>
  <c r="BO17" i="6937"/>
  <c r="S17" i="6919"/>
  <c r="AT18" i="6927"/>
  <c r="AL23" i="6933"/>
  <c r="C33" i="6847"/>
  <c r="AU16" i="6944" l="1"/>
  <c r="Q22" i="6946"/>
  <c r="BX11" i="6949"/>
  <c r="L17" i="2"/>
  <c r="L21" i="2"/>
  <c r="N12" i="6925"/>
  <c r="S18" i="6919"/>
  <c r="C34" i="6847"/>
  <c r="AU38" i="6944" l="1"/>
  <c r="BX10" i="6949"/>
  <c r="S19" i="6919"/>
  <c r="AL51" i="6933"/>
  <c r="C35" i="6847"/>
  <c r="Q29" i="6946" s="1"/>
  <c r="L25" i="2" l="1"/>
  <c r="L34" i="2"/>
  <c r="AT24" i="6927"/>
  <c r="AU28" i="6944"/>
  <c r="S20" i="6919"/>
  <c r="N20" i="6925"/>
  <c r="C36" i="6847"/>
  <c r="Q17" i="6946" l="1"/>
  <c r="K22" i="6955"/>
  <c r="K20" i="6926"/>
  <c r="BO16" i="6937"/>
  <c r="S21" i="6919"/>
  <c r="C37" i="6847"/>
  <c r="AU23" i="6944" s="1"/>
  <c r="AL41" i="6933" l="1"/>
  <c r="BO31" i="6937"/>
  <c r="N13" i="6925"/>
  <c r="S22" i="6919"/>
  <c r="C38" i="6847"/>
  <c r="Q20" i="6946" s="1"/>
  <c r="AL75" i="6933" l="1"/>
  <c r="K30" i="6942"/>
  <c r="AU20" i="6944"/>
  <c r="DJ17" i="6922"/>
  <c r="S23" i="6919"/>
  <c r="C39" i="6847"/>
  <c r="S24" i="6919" s="1"/>
  <c r="C40" i="6847" l="1"/>
  <c r="AU31" i="6944" l="1"/>
  <c r="K41" i="6955"/>
  <c r="Q33" i="6946"/>
  <c r="N22" i="6939"/>
  <c r="BO26" i="6937"/>
  <c r="S25" i="6919"/>
  <c r="AT43" i="6927"/>
  <c r="C41" i="6847"/>
  <c r="S26" i="6919" l="1"/>
  <c r="AG77" i="6934"/>
  <c r="C42" i="6847"/>
  <c r="DJ24" i="6922" l="1"/>
  <c r="S27" i="6919"/>
  <c r="C43" i="6847"/>
  <c r="Q19" i="6946" l="1"/>
  <c r="K21" i="6955"/>
  <c r="C44" i="6847"/>
  <c r="BO23" i="6937" s="1"/>
  <c r="BO29" i="6937"/>
  <c r="S28" i="6919"/>
  <c r="AL77" i="6933"/>
  <c r="AL50" i="6933" l="1"/>
  <c r="C45" i="6847"/>
  <c r="S29" i="6919"/>
  <c r="S30" i="6919"/>
  <c r="K37" i="6955" l="1"/>
  <c r="Q36" i="6946"/>
  <c r="C46" i="6847"/>
  <c r="AU24" i="6944"/>
  <c r="AT33" i="6927"/>
  <c r="K15" i="6926"/>
  <c r="AT36" i="6927"/>
  <c r="AG28" i="6934"/>
  <c r="N16" i="6925"/>
  <c r="S31" i="6919"/>
  <c r="C47" i="6847"/>
  <c r="Q24" i="6946" l="1"/>
  <c r="K25" i="6955"/>
  <c r="K26" i="6955"/>
  <c r="Q23" i="6946"/>
  <c r="BO21" i="6937"/>
  <c r="AU21" i="6944"/>
  <c r="BO22" i="6937"/>
  <c r="AU22" i="6944"/>
  <c r="AT37" i="6927"/>
  <c r="AG29" i="6934"/>
  <c r="N17" i="6925"/>
  <c r="S32" i="6919"/>
  <c r="C48" i="6847"/>
  <c r="S33" i="6919" l="1"/>
  <c r="AL46" i="6933"/>
  <c r="C49" i="6847"/>
  <c r="S34" i="6919" s="1"/>
  <c r="C50" i="6847" l="1"/>
  <c r="S35" i="6919" l="1"/>
  <c r="BO25" i="6937"/>
  <c r="C51" i="6847"/>
  <c r="K36" i="6955" s="1"/>
  <c r="S36" i="6919" l="1"/>
  <c r="AT30" i="6927"/>
  <c r="C52" i="6847"/>
  <c r="BX16" i="6949" s="1"/>
  <c r="S37" i="6919" l="1"/>
  <c r="AL38" i="6933"/>
  <c r="C53" i="6847"/>
  <c r="S38" i="6919" s="1"/>
  <c r="C54" i="6847" l="1"/>
  <c r="S39" i="6919" s="1"/>
  <c r="C55" i="6847" l="1"/>
  <c r="S40" i="6919" l="1"/>
  <c r="AG30" i="6934"/>
  <c r="C56" i="6847"/>
  <c r="BX18" i="6949" s="1"/>
  <c r="AL37" i="6933" l="1"/>
  <c r="K24" i="6942"/>
  <c r="DJ25" i="6922"/>
  <c r="S41" i="6919"/>
  <c r="C57" i="6847"/>
  <c r="S42" i="6919" s="1"/>
  <c r="F44" i="2" l="1"/>
  <c r="F36" i="2"/>
  <c r="F190" i="2"/>
  <c r="F26" i="2"/>
  <c r="F25" i="2"/>
  <c r="F35" i="2"/>
  <c r="F83" i="2"/>
  <c r="F32" i="2"/>
  <c r="F53" i="2"/>
  <c r="F45" i="2"/>
  <c r="F13" i="2"/>
  <c r="F125" i="2"/>
  <c r="F11" i="2"/>
  <c r="F119" i="2"/>
  <c r="F29" i="2"/>
  <c r="F42" i="2"/>
  <c r="F215" i="2"/>
  <c r="F30" i="2"/>
  <c r="F137" i="2"/>
  <c r="F21" i="2"/>
  <c r="F34" i="2"/>
  <c r="F33" i="2"/>
  <c r="F23" i="2"/>
  <c r="F192" i="2"/>
  <c r="F24" i="2"/>
  <c r="F31" i="2"/>
  <c r="F369" i="2"/>
  <c r="F238" i="2"/>
  <c r="F50" i="2"/>
  <c r="F20" i="2"/>
  <c r="F41" i="2"/>
  <c r="F117" i="2"/>
  <c r="F165" i="2"/>
  <c r="F79" i="2"/>
  <c r="F82" i="2"/>
  <c r="F93" i="2"/>
  <c r="F99" i="2"/>
  <c r="F63" i="2"/>
  <c r="F62" i="2"/>
  <c r="F92" i="2"/>
  <c r="F49" i="2"/>
  <c r="F37" i="2"/>
  <c r="F345" i="2"/>
  <c r="C58" i="6847"/>
  <c r="BX6" i="6947" l="1"/>
  <c r="Q9" i="6945"/>
  <c r="AL9" i="6931"/>
  <c r="AU8" i="6943"/>
  <c r="N7" i="6921"/>
  <c r="S3" i="6920"/>
  <c r="C59" i="6847"/>
  <c r="AU3" i="6943" l="1"/>
  <c r="J3" i="6851" s="1"/>
  <c r="Q5" i="6945"/>
  <c r="BX5" i="6947"/>
  <c r="AL7" i="6931"/>
  <c r="H3" i="6851" s="1"/>
  <c r="BO5" i="6935"/>
  <c r="F7" i="6850"/>
  <c r="F7" i="6851"/>
  <c r="S4" i="6920"/>
  <c r="N4" i="6921"/>
  <c r="C60" i="6847"/>
  <c r="J3" i="6850" l="1"/>
  <c r="K3" i="6851"/>
  <c r="K3" i="6850"/>
  <c r="K6" i="6954"/>
  <c r="Q6" i="6945"/>
  <c r="K5" i="6851" s="1"/>
  <c r="K4" i="6941"/>
  <c r="AU7" i="6943"/>
  <c r="I3" i="6850"/>
  <c r="I3" i="6851"/>
  <c r="H3" i="6850"/>
  <c r="F3" i="6851"/>
  <c r="F3" i="6850"/>
  <c r="S5" i="6920"/>
  <c r="F5" i="6850" s="1"/>
  <c r="K3" i="6924"/>
  <c r="N5" i="6921"/>
  <c r="C61" i="6847"/>
  <c r="BX4" i="6947" l="1"/>
  <c r="Q7" i="6945"/>
  <c r="K4" i="6851" s="1"/>
  <c r="K5" i="6850"/>
  <c r="AT5" i="6928"/>
  <c r="AA4" i="6851" s="1"/>
  <c r="K3" i="6941"/>
  <c r="AU6" i="6943"/>
  <c r="F5" i="6851"/>
  <c r="Z5" i="6851"/>
  <c r="Z5" i="6850"/>
  <c r="DJ5" i="6923"/>
  <c r="S6" i="6920"/>
  <c r="C62" i="6847"/>
  <c r="L103" i="6851" l="1"/>
  <c r="L62" i="6851"/>
  <c r="L19" i="6851"/>
  <c r="L35" i="6851"/>
  <c r="L70" i="6851"/>
  <c r="L53" i="6851"/>
  <c r="L3" i="6851"/>
  <c r="L29" i="6851"/>
  <c r="L23" i="6850"/>
  <c r="L12" i="6850"/>
  <c r="L88" i="6851"/>
  <c r="L73" i="6851"/>
  <c r="L18" i="6850"/>
  <c r="L78" i="6850"/>
  <c r="L4" i="6850"/>
  <c r="L104" i="6850"/>
  <c r="L10" i="6850"/>
  <c r="L14" i="6851"/>
  <c r="L104" i="6851"/>
  <c r="L45" i="6851"/>
  <c r="L6" i="6851"/>
  <c r="L102" i="6851"/>
  <c r="L83" i="6851"/>
  <c r="L71" i="6851"/>
  <c r="L84" i="6851"/>
  <c r="L37" i="6851"/>
  <c r="L87" i="6851"/>
  <c r="L8" i="6851"/>
  <c r="L37" i="6850"/>
  <c r="L86" i="6850"/>
  <c r="L8" i="6850"/>
  <c r="L34" i="6850"/>
  <c r="L52" i="6851"/>
  <c r="L54" i="6851"/>
  <c r="L10" i="6851"/>
  <c r="L96" i="6850"/>
  <c r="L30" i="6851"/>
  <c r="L71" i="6850"/>
  <c r="L69" i="6851"/>
  <c r="L58" i="6850"/>
  <c r="L16" i="6850"/>
  <c r="L70" i="6850"/>
  <c r="L80" i="6851"/>
  <c r="L29" i="6850"/>
  <c r="L103" i="6850"/>
  <c r="L14" i="6850"/>
  <c r="L89" i="6850"/>
  <c r="L18" i="6851"/>
  <c r="L87" i="6850"/>
  <c r="L12" i="6851"/>
  <c r="L17" i="6851"/>
  <c r="L16" i="6851"/>
  <c r="L101" i="6851"/>
  <c r="L27" i="6851"/>
  <c r="L93" i="6851"/>
  <c r="L92" i="6850"/>
  <c r="L79" i="6850"/>
  <c r="L34" i="6851"/>
  <c r="L56" i="6851"/>
  <c r="L32" i="6851"/>
  <c r="L74" i="6851"/>
  <c r="L36" i="6851"/>
  <c r="L19" i="6850"/>
  <c r="L9" i="6850"/>
  <c r="L89" i="6851"/>
  <c r="L24" i="6850"/>
  <c r="L40" i="6850"/>
  <c r="L84" i="6850"/>
  <c r="L102" i="6850"/>
  <c r="L66" i="6851"/>
  <c r="L83" i="6850"/>
  <c r="L43" i="6850"/>
  <c r="L80" i="6850"/>
  <c r="L90" i="6850"/>
  <c r="L42" i="6850"/>
  <c r="L20" i="6851"/>
  <c r="L33" i="6850"/>
  <c r="L21" i="6851"/>
  <c r="L11" i="6851"/>
  <c r="L85" i="6851"/>
  <c r="L33" i="6851"/>
  <c r="L25" i="6851"/>
  <c r="L51" i="6850"/>
  <c r="L52" i="6850"/>
  <c r="L5" i="6851"/>
  <c r="L67" i="6850"/>
  <c r="L81" i="6851"/>
  <c r="L96" i="6851"/>
  <c r="L50" i="6850"/>
  <c r="L15" i="6850"/>
  <c r="L76" i="6851"/>
  <c r="L100" i="6850"/>
  <c r="L3" i="6850"/>
  <c r="L101" i="6850"/>
  <c r="L9" i="6851"/>
  <c r="L7" i="6851"/>
  <c r="L68" i="6850"/>
  <c r="L91" i="6850"/>
  <c r="L30" i="6850"/>
  <c r="L5" i="6850"/>
  <c r="L98" i="6851"/>
  <c r="L92" i="6851"/>
  <c r="L32" i="6850"/>
  <c r="L94" i="6850"/>
  <c r="L38" i="6850"/>
  <c r="L45" i="6850"/>
  <c r="L62" i="6850"/>
  <c r="L6" i="6850"/>
  <c r="L4" i="6851"/>
  <c r="L20" i="6850"/>
  <c r="L81" i="6850"/>
  <c r="L11" i="6850"/>
  <c r="L100" i="6851"/>
  <c r="L7" i="6850"/>
  <c r="K4" i="6850"/>
  <c r="AA4" i="6850"/>
  <c r="F4" i="6851"/>
  <c r="F4" i="6850"/>
  <c r="S7" i="6920"/>
  <c r="N6" i="6921"/>
  <c r="C63" i="6847"/>
  <c r="N4" i="6925" l="1"/>
  <c r="G17" i="2" s="1"/>
  <c r="AG46" i="6934"/>
  <c r="F9" i="6851"/>
  <c r="F9" i="6850"/>
  <c r="C64" i="6847"/>
  <c r="N9" i="6925" s="1"/>
  <c r="G19" i="2" l="1"/>
  <c r="G118" i="2"/>
  <c r="G13" i="2"/>
  <c r="G151" i="2"/>
  <c r="G16" i="2"/>
  <c r="C65" i="6847"/>
  <c r="K8" i="6942" l="1"/>
  <c r="BH4" i="6950"/>
  <c r="Q16" i="6946"/>
  <c r="N10" i="6925"/>
  <c r="G22" i="2" s="1"/>
  <c r="AG9" i="6934"/>
  <c r="M10" i="6929"/>
  <c r="E4" i="6892"/>
  <c r="D4" i="6892" s="1"/>
  <c r="C66" i="6847"/>
  <c r="N11" i="6925" s="1"/>
  <c r="G25" i="2" l="1"/>
  <c r="G45" i="2"/>
  <c r="G20" i="2"/>
  <c r="C67" i="6847"/>
  <c r="AU29" i="6944" l="1"/>
  <c r="BH7" i="6950"/>
  <c r="N15" i="6925"/>
  <c r="G56" i="2" s="1"/>
  <c r="AL39" i="6933"/>
  <c r="C68" i="6847"/>
  <c r="K16" i="6926" l="1"/>
  <c r="K39" i="6955"/>
  <c r="C69" i="6847"/>
  <c r="N18" i="6925"/>
  <c r="N24" i="6925" l="1"/>
  <c r="M5" i="6929"/>
  <c r="C70" i="6847"/>
  <c r="N26" i="6939" l="1"/>
  <c r="K64" i="6955"/>
  <c r="N25" i="6925"/>
  <c r="M6" i="6929"/>
  <c r="C71" i="6847"/>
  <c r="C72" i="6847" l="1"/>
  <c r="N28" i="6925" s="1"/>
  <c r="AU32" i="6944"/>
  <c r="N26" i="6925"/>
  <c r="M11" i="6929"/>
  <c r="C73" i="6847" l="1"/>
  <c r="N29" i="6925" s="1"/>
  <c r="C74" i="6847"/>
  <c r="N30" i="6925" s="1"/>
  <c r="C75" i="6847" l="1"/>
  <c r="N31" i="6925" l="1"/>
  <c r="BH5" i="6950"/>
  <c r="C76" i="6847"/>
  <c r="N24" i="6939" l="1"/>
  <c r="BH10" i="6950"/>
  <c r="N33" i="6925"/>
  <c r="M16" i="6929"/>
  <c r="C77" i="6847"/>
  <c r="N34" i="6925" s="1"/>
  <c r="C78" i="6847" l="1"/>
  <c r="H4" i="6892"/>
  <c r="G4" i="6892" s="1"/>
  <c r="C4" i="6892" s="1"/>
  <c r="N20" i="6939" l="1"/>
  <c r="BX20" i="6949"/>
  <c r="N35" i="6925"/>
  <c r="M13" i="6929"/>
  <c r="C79" i="6847"/>
  <c r="N36" i="6925" s="1"/>
  <c r="C80" i="6847" l="1"/>
  <c r="N37" i="6925" l="1"/>
  <c r="AG110" i="6934"/>
  <c r="C81" i="6847"/>
  <c r="N38" i="6925" s="1"/>
  <c r="C82" i="6847" l="1"/>
  <c r="N39" i="6925" s="1"/>
  <c r="C83" i="6847" l="1"/>
  <c r="N40" i="6925" s="1"/>
  <c r="C84" i="6847" l="1"/>
  <c r="N41" i="6925" s="1"/>
  <c r="C85" i="6847" l="1"/>
  <c r="N42" i="6925" s="1"/>
  <c r="C86" i="6847" l="1"/>
  <c r="N43" i="6925" s="1"/>
  <c r="G215" i="2" l="1"/>
  <c r="G200" i="2"/>
  <c r="G125" i="2"/>
  <c r="G26" i="2"/>
  <c r="G272" i="2"/>
  <c r="G61" i="2"/>
  <c r="G96" i="2"/>
  <c r="G57" i="2"/>
  <c r="G29" i="2"/>
  <c r="G114" i="2"/>
  <c r="G158" i="2"/>
  <c r="G165" i="2"/>
  <c r="G153" i="2"/>
  <c r="G77" i="2"/>
  <c r="G192" i="2"/>
  <c r="G38" i="2"/>
  <c r="G49" i="2"/>
  <c r="G93" i="2"/>
  <c r="G58" i="2"/>
  <c r="G65" i="2"/>
  <c r="G72" i="2"/>
  <c r="G11" i="2"/>
  <c r="G102" i="2"/>
  <c r="G23" i="2"/>
  <c r="G78" i="2"/>
  <c r="G137" i="2"/>
  <c r="G42" i="2"/>
  <c r="G309" i="2"/>
  <c r="G21" i="2"/>
  <c r="G41" i="2"/>
  <c r="G62" i="2"/>
  <c r="G347" i="2"/>
  <c r="G68" i="2"/>
  <c r="G79" i="2"/>
  <c r="G9" i="2"/>
  <c r="G34" i="2"/>
  <c r="G37" i="2"/>
  <c r="G8" i="2"/>
  <c r="G252" i="2"/>
  <c r="G346" i="2"/>
  <c r="G84" i="2"/>
  <c r="G131" i="2"/>
  <c r="G345" i="2"/>
  <c r="G201" i="2"/>
  <c r="G99" i="2"/>
  <c r="G310" i="2"/>
  <c r="G343" i="2"/>
  <c r="G36" i="2"/>
  <c r="G44" i="2"/>
  <c r="G14" i="2"/>
  <c r="G119" i="2"/>
  <c r="G53" i="2"/>
  <c r="G48" i="2"/>
  <c r="G64" i="2"/>
  <c r="G63" i="2"/>
  <c r="G18" i="2"/>
  <c r="G30" i="2"/>
  <c r="G83" i="2"/>
  <c r="G54" i="2"/>
  <c r="G208" i="2"/>
  <c r="G51" i="2"/>
  <c r="G43" i="2"/>
  <c r="G271" i="2"/>
  <c r="G408" i="2"/>
  <c r="G390" i="2"/>
  <c r="G455" i="2"/>
  <c r="G3" i="2"/>
  <c r="G123" i="2"/>
  <c r="G241" i="2"/>
  <c r="G228" i="2"/>
  <c r="G32" i="2"/>
  <c r="G190" i="2"/>
  <c r="G5" i="2"/>
  <c r="G369" i="2"/>
  <c r="G27" i="2"/>
  <c r="G24" i="2"/>
  <c r="G124" i="2"/>
  <c r="G15" i="2"/>
  <c r="G33" i="2"/>
  <c r="G35" i="2"/>
  <c r="G66" i="2"/>
  <c r="G50" i="2"/>
  <c r="G47" i="2"/>
  <c r="G454" i="2"/>
  <c r="G322" i="2"/>
  <c r="G12" i="2"/>
  <c r="G92" i="2"/>
  <c r="G31" i="2"/>
  <c r="G202" i="2"/>
  <c r="G117" i="2"/>
  <c r="G184" i="2"/>
  <c r="G321" i="2"/>
  <c r="G7" i="2"/>
  <c r="G338" i="2"/>
  <c r="G106" i="2"/>
  <c r="G238" i="2"/>
  <c r="G82" i="2"/>
  <c r="G234" i="2"/>
  <c r="C87" i="6847"/>
  <c r="N3" i="6921" s="1"/>
  <c r="G5" i="6850" l="1"/>
  <c r="G9" i="6851"/>
  <c r="G7" i="6851"/>
  <c r="G3" i="6850"/>
  <c r="G9" i="6850"/>
  <c r="G5" i="6851"/>
  <c r="G3" i="6851"/>
  <c r="G24" i="6850"/>
  <c r="G25" i="6851"/>
  <c r="G7" i="6850"/>
  <c r="C88" i="6847"/>
  <c r="N8" i="6921" l="1"/>
  <c r="G15" i="6850" s="1"/>
  <c r="BH4" i="6948"/>
  <c r="C89" i="6847"/>
  <c r="G16" i="6851" l="1"/>
  <c r="K7" i="6941"/>
  <c r="Q10" i="6945"/>
  <c r="BH5" i="6948"/>
  <c r="N9" i="6921"/>
  <c r="G8" i="6850" s="1"/>
  <c r="M3" i="6930"/>
  <c r="AG13" i="6932"/>
  <c r="C90" i="6847"/>
  <c r="N10" i="6921" s="1"/>
  <c r="H5" i="6892"/>
  <c r="G5" i="6892" s="1"/>
  <c r="G8" i="6851" l="1"/>
  <c r="AB8" i="6851"/>
  <c r="AB8" i="6850"/>
  <c r="G33" i="6851"/>
  <c r="G38" i="6850"/>
  <c r="C91" i="6847"/>
  <c r="N11" i="6921" s="1"/>
  <c r="G62" i="6851" s="1"/>
  <c r="C92" i="6847" l="1"/>
  <c r="N12" i="6921" s="1"/>
  <c r="G70" i="6850" l="1"/>
  <c r="C93" i="6847"/>
  <c r="N13" i="6921" s="1"/>
  <c r="G76" i="6851" l="1"/>
  <c r="G23" i="6850"/>
  <c r="G54" i="6851"/>
  <c r="G14" i="6850"/>
  <c r="G71" i="6850"/>
  <c r="G17" i="6851"/>
  <c r="G58" i="6850"/>
  <c r="G4" i="6850"/>
  <c r="G32" i="6850"/>
  <c r="G70" i="6851"/>
  <c r="G4" i="6851"/>
  <c r="G18" i="6850"/>
  <c r="G18" i="6851"/>
  <c r="G83" i="6850"/>
  <c r="G12" i="6850"/>
  <c r="G16" i="6850"/>
  <c r="G29" i="6850"/>
  <c r="G12" i="6851"/>
  <c r="G21" i="6851"/>
  <c r="G34" i="6851"/>
  <c r="G14" i="6851"/>
  <c r="G71" i="6851"/>
  <c r="C94" i="6847"/>
  <c r="BX12" i="6949" s="1"/>
  <c r="L16" i="2" l="1"/>
  <c r="L61" i="2"/>
  <c r="L20" i="2"/>
  <c r="DJ7" i="6922"/>
  <c r="Y61" i="2" s="1"/>
  <c r="AT6" i="6927"/>
  <c r="E5" i="6892"/>
  <c r="D5" i="6892" s="1"/>
  <c r="C5" i="6892" s="1"/>
  <c r="C95" i="6847"/>
  <c r="AU12" i="6944" s="1"/>
  <c r="Y18" i="2" l="1"/>
  <c r="DJ9" i="6922"/>
  <c r="Y48" i="2" s="1"/>
  <c r="AL14" i="6933"/>
  <c r="AA61" i="2"/>
  <c r="C96" i="6847"/>
  <c r="K2" i="6942" l="1"/>
  <c r="K2" i="6941"/>
  <c r="AU14" i="6944"/>
  <c r="DJ11" i="6922"/>
  <c r="AL90" i="6933"/>
  <c r="C97" i="6847"/>
  <c r="K3" i="6942" s="1"/>
  <c r="AF4" i="6851" l="1"/>
  <c r="AF5" i="6850"/>
  <c r="AF4" i="6850"/>
  <c r="AF5" i="6851"/>
  <c r="AF4" i="2"/>
  <c r="AF15" i="2"/>
  <c r="AF12" i="2"/>
  <c r="AF27" i="2"/>
  <c r="AF16" i="2"/>
  <c r="DJ12" i="6922"/>
  <c r="AG7" i="6934"/>
  <c r="C98" i="6847"/>
  <c r="DJ13" i="6922" l="1"/>
  <c r="AL20" i="6933"/>
  <c r="C99" i="6847"/>
  <c r="K8" i="6955" s="1"/>
  <c r="DJ14" i="6922" l="1"/>
  <c r="AL33" i="6933"/>
  <c r="C100" i="6847"/>
  <c r="K9" i="6942" s="1"/>
  <c r="DJ16" i="6922" l="1"/>
  <c r="AL31" i="6933"/>
  <c r="C101" i="6847"/>
  <c r="DJ19" i="6922" l="1"/>
  <c r="AU15" i="6944"/>
  <c r="C102" i="6847"/>
  <c r="DJ20" i="6922" s="1"/>
  <c r="C103" i="6847" l="1"/>
  <c r="K19" i="6942" s="1"/>
  <c r="DJ21" i="6922" l="1"/>
  <c r="AG50" i="6934"/>
  <c r="C104" i="6847"/>
  <c r="K20" i="6942" s="1"/>
  <c r="DJ22" i="6922" l="1"/>
  <c r="AG71" i="6934"/>
  <c r="C105" i="6847"/>
  <c r="DJ23" i="6922" l="1"/>
  <c r="AG36" i="6934"/>
  <c r="C106" i="6847"/>
  <c r="DJ26" i="6922" l="1"/>
  <c r="Y369" i="2" s="1"/>
  <c r="AL54" i="6933"/>
  <c r="Y53" i="2"/>
  <c r="Y58" i="2"/>
  <c r="Y49" i="2"/>
  <c r="Y27" i="2"/>
  <c r="Y77" i="2"/>
  <c r="Y47" i="2"/>
  <c r="Y66" i="2"/>
  <c r="Y15" i="2"/>
  <c r="Y37" i="2"/>
  <c r="Y119" i="2"/>
  <c r="Y102" i="2"/>
  <c r="Y343" i="2"/>
  <c r="Y51" i="2"/>
  <c r="Y26" i="2"/>
  <c r="Y96" i="2"/>
  <c r="Y65" i="2"/>
  <c r="C107" i="6847"/>
  <c r="DJ4" i="6923" l="1"/>
  <c r="Y16" i="6851" s="1"/>
  <c r="K5" i="6941"/>
  <c r="Y30" i="2"/>
  <c r="Y78" i="2"/>
  <c r="Y271" i="2"/>
  <c r="Y24" i="2"/>
  <c r="Y92" i="2"/>
  <c r="Y35" i="2"/>
  <c r="Y33" i="2"/>
  <c r="Y390" i="2"/>
  <c r="Y165" i="2"/>
  <c r="Y4" i="2"/>
  <c r="Y345" i="2"/>
  <c r="Y208" i="2"/>
  <c r="Y79" i="2"/>
  <c r="Y201" i="2"/>
  <c r="Y309" i="2"/>
  <c r="Y17" i="2"/>
  <c r="Y64" i="2"/>
  <c r="Y322" i="2"/>
  <c r="Y84" i="2"/>
  <c r="Y83" i="2"/>
  <c r="Y131" i="2"/>
  <c r="Y321" i="2"/>
  <c r="Y8" i="2"/>
  <c r="Y63" i="2"/>
  <c r="Y72" i="2"/>
  <c r="Y238" i="2"/>
  <c r="Y118" i="2"/>
  <c r="Y50" i="2"/>
  <c r="Y241" i="2"/>
  <c r="Y192" i="2"/>
  <c r="Y16" i="2"/>
  <c r="Y347" i="2"/>
  <c r="Y68" i="2"/>
  <c r="Y123" i="2"/>
  <c r="Y57" i="2"/>
  <c r="Y29" i="2"/>
  <c r="Y158" i="2"/>
  <c r="Y22" i="2"/>
  <c r="Y151" i="2"/>
  <c r="Y190" i="2"/>
  <c r="Y455" i="2"/>
  <c r="Y54" i="2"/>
  <c r="Y114" i="2"/>
  <c r="Y124" i="2"/>
  <c r="Y43" i="2"/>
  <c r="Y202" i="2"/>
  <c r="Y137" i="2"/>
  <c r="Y5" i="2"/>
  <c r="Y228" i="2"/>
  <c r="Y338" i="2"/>
  <c r="Y56" i="2"/>
  <c r="Y13" i="2"/>
  <c r="Y36" i="2"/>
  <c r="Y93" i="2"/>
  <c r="Y19" i="2"/>
  <c r="Y408" i="2"/>
  <c r="Y215" i="2"/>
  <c r="Y34" i="2"/>
  <c r="Y42" i="2"/>
  <c r="Y38" i="2"/>
  <c r="Y184" i="2"/>
  <c r="Y21" i="2"/>
  <c r="Y252" i="2"/>
  <c r="Y31" i="2"/>
  <c r="Y62" i="2"/>
  <c r="Y44" i="2"/>
  <c r="Y12" i="2"/>
  <c r="Y153" i="2"/>
  <c r="Y454" i="2"/>
  <c r="Y23" i="2"/>
  <c r="Y117" i="2"/>
  <c r="Y6" i="2"/>
  <c r="Y45" i="2"/>
  <c r="Y99" i="2"/>
  <c r="Y234" i="2"/>
  <c r="Y125" i="2"/>
  <c r="Y200" i="2"/>
  <c r="Y272" i="2"/>
  <c r="Y7" i="2"/>
  <c r="Y32" i="2"/>
  <c r="Y82" i="2"/>
  <c r="Y20" i="2"/>
  <c r="Y25" i="2"/>
  <c r="Y41" i="2"/>
  <c r="Y11" i="2"/>
  <c r="Y310" i="2"/>
  <c r="Y346" i="2"/>
  <c r="Y106" i="2"/>
  <c r="C108" i="6847"/>
  <c r="Y9" i="6850" l="1"/>
  <c r="Y4" i="6851"/>
  <c r="Y17" i="6851"/>
  <c r="Y14" i="6850"/>
  <c r="Y33" i="6851"/>
  <c r="Y15" i="6850"/>
  <c r="Y3" i="6851"/>
  <c r="Y14" i="6851"/>
  <c r="Y32" i="6850"/>
  <c r="Y70" i="6851"/>
  <c r="Y38" i="6850"/>
  <c r="Y8" i="6851"/>
  <c r="Y3" i="6850"/>
  <c r="Y16" i="6850"/>
  <c r="Y34" i="6851"/>
  <c r="Y70" i="6850"/>
  <c r="Y25" i="6851"/>
  <c r="Y4" i="6850"/>
  <c r="Y18" i="6850"/>
  <c r="Y76" i="6851"/>
  <c r="Y29" i="6850"/>
  <c r="Y71" i="6851"/>
  <c r="Y24" i="6850"/>
  <c r="Y7" i="6851"/>
  <c r="Y12" i="6851"/>
  <c r="Y83" i="6850"/>
  <c r="Y62" i="6851"/>
  <c r="Y8" i="6850"/>
  <c r="Y5" i="6851"/>
  <c r="Y21" i="6851"/>
  <c r="Y7" i="6850"/>
  <c r="Y12" i="6850"/>
  <c r="Y54" i="6851"/>
  <c r="Y58" i="6850"/>
  <c r="Y9" i="6851"/>
  <c r="Y5" i="6850"/>
  <c r="Y23" i="6850"/>
  <c r="Y18" i="6851"/>
  <c r="Y71" i="6850"/>
  <c r="AF29" i="6850"/>
  <c r="AF34" i="6851"/>
  <c r="H25" i="6892"/>
  <c r="K3" i="6926"/>
  <c r="Z72" i="2" s="1"/>
  <c r="AL12" i="6933"/>
  <c r="C109" i="6847"/>
  <c r="K4" i="6926" l="1"/>
  <c r="Z8" i="2" s="1"/>
  <c r="Q6" i="6946"/>
  <c r="K3" i="6955"/>
  <c r="C110" i="6847"/>
  <c r="K9" i="2" l="1"/>
  <c r="K19" i="2"/>
  <c r="K12" i="2"/>
  <c r="K8" i="2"/>
  <c r="K14" i="2"/>
  <c r="K50" i="2"/>
  <c r="AU4" i="6944"/>
  <c r="J11" i="2" s="1"/>
  <c r="K2" i="6955"/>
  <c r="K5" i="6926"/>
  <c r="Z7" i="2" s="1"/>
  <c r="AL36" i="6933"/>
  <c r="C111" i="6847"/>
  <c r="K10" i="6955" s="1"/>
  <c r="M4" i="2" l="1"/>
  <c r="M9" i="2"/>
  <c r="M12" i="2"/>
  <c r="M7" i="2"/>
  <c r="M8" i="2"/>
  <c r="J7" i="2"/>
  <c r="K6" i="6926"/>
  <c r="Z64" i="2" s="1"/>
  <c r="AU6" i="6944"/>
  <c r="C112" i="6847"/>
  <c r="N4" i="6939" l="1"/>
  <c r="AD17" i="2" s="1"/>
  <c r="K7" i="6955"/>
  <c r="J12" i="2"/>
  <c r="J64" i="2"/>
  <c r="K7" i="6926"/>
  <c r="Z19" i="2" s="1"/>
  <c r="AT9" i="6927"/>
  <c r="C113" i="6847"/>
  <c r="K9" i="6926" s="1"/>
  <c r="AD4" i="2" l="1"/>
  <c r="AD13" i="2"/>
  <c r="AD11" i="2"/>
  <c r="M51" i="2"/>
  <c r="M38" i="2"/>
  <c r="AD21" i="2"/>
  <c r="AD16" i="2"/>
  <c r="AD82" i="2"/>
  <c r="AD38" i="2"/>
  <c r="AD18" i="2"/>
  <c r="AD36" i="2"/>
  <c r="AD30" i="2"/>
  <c r="C114" i="6847"/>
  <c r="BH11" i="6950" s="1"/>
  <c r="K10" i="6926" l="1"/>
  <c r="BO24" i="6937"/>
  <c r="C115" i="6847"/>
  <c r="K11" i="6926" s="1"/>
  <c r="C116" i="6847" l="1"/>
  <c r="K12" i="6926" s="1"/>
  <c r="C117" i="6847" l="1"/>
  <c r="K13" i="6926" s="1"/>
  <c r="C118" i="6847" l="1"/>
  <c r="K14" i="6926" s="1"/>
  <c r="C119" i="6847" l="1"/>
  <c r="K18" i="6926" l="1"/>
  <c r="Q38" i="6946"/>
  <c r="K29" i="6955"/>
  <c r="C120" i="6847"/>
  <c r="K19" i="6926" s="1"/>
  <c r="C121" i="6847" l="1"/>
  <c r="K21" i="6926" s="1"/>
  <c r="C122" i="6847" l="1"/>
  <c r="K22" i="6926" s="1"/>
  <c r="C123" i="6847" l="1"/>
  <c r="K23" i="6926" s="1"/>
  <c r="C124" i="6847" l="1"/>
  <c r="K24" i="6926" s="1"/>
  <c r="E25" i="6892" l="1"/>
  <c r="D25" i="6892" s="1"/>
  <c r="C125" i="6847"/>
  <c r="K25" i="6926" s="1"/>
  <c r="Z5" i="2" l="1"/>
  <c r="Z184" i="2"/>
  <c r="Z12" i="2"/>
  <c r="Z338" i="2"/>
  <c r="Z11" i="2"/>
  <c r="Z35" i="2"/>
  <c r="Z96" i="2"/>
  <c r="Z26" i="2"/>
  <c r="Z200" i="2"/>
  <c r="Z16" i="2"/>
  <c r="Z50" i="2"/>
  <c r="Z252" i="2"/>
  <c r="Z102" i="2"/>
  <c r="Z310" i="2"/>
  <c r="Z41" i="2"/>
  <c r="Z54" i="2"/>
  <c r="Z228" i="2"/>
  <c r="Z13" i="2"/>
  <c r="Z309" i="2"/>
  <c r="Z92" i="2"/>
  <c r="Z93" i="2"/>
  <c r="Z345" i="2"/>
  <c r="Z322" i="2"/>
  <c r="Z65" i="2"/>
  <c r="Z36" i="2"/>
  <c r="Z25" i="2"/>
  <c r="Z99" i="2"/>
  <c r="Z202" i="2"/>
  <c r="Z6" i="2"/>
  <c r="Z38" i="2"/>
  <c r="Z66" i="2"/>
  <c r="Z32" i="2"/>
  <c r="Z131" i="2"/>
  <c r="Z215" i="2"/>
  <c r="Z454" i="2"/>
  <c r="Z390" i="2"/>
  <c r="Z37" i="2"/>
  <c r="Z27" i="2"/>
  <c r="Z47" i="2"/>
  <c r="Z82" i="2"/>
  <c r="Z343" i="2"/>
  <c r="Z51" i="2"/>
  <c r="Z33" i="2"/>
  <c r="Z23" i="2"/>
  <c r="Z114" i="2"/>
  <c r="Z321" i="2"/>
  <c r="Z43" i="2"/>
  <c r="Z63" i="2"/>
  <c r="Z4" i="2"/>
  <c r="Z22" i="2"/>
  <c r="Z124" i="2"/>
  <c r="Z241" i="2"/>
  <c r="Z68" i="2"/>
  <c r="Z21" i="2"/>
  <c r="Z190" i="2"/>
  <c r="Z14" i="2"/>
  <c r="Z42" i="2"/>
  <c r="Z151" i="2"/>
  <c r="Z234" i="2"/>
  <c r="Z57" i="2"/>
  <c r="Z346" i="2"/>
  <c r="Z31" i="2"/>
  <c r="Z83" i="2"/>
  <c r="Z78" i="2"/>
  <c r="Z117" i="2"/>
  <c r="Z158" i="2"/>
  <c r="Z58" i="2"/>
  <c r="Z30" i="2"/>
  <c r="Z125" i="2"/>
  <c r="Z84" i="2"/>
  <c r="Z118" i="2"/>
  <c r="Z153" i="2"/>
  <c r="Z24" i="2"/>
  <c r="Z369" i="2"/>
  <c r="Z45" i="2"/>
  <c r="Z408" i="2"/>
  <c r="Z49" i="2"/>
  <c r="Z77" i="2"/>
  <c r="Z165" i="2"/>
  <c r="Z123" i="2"/>
  <c r="Z48" i="2"/>
  <c r="Z61" i="2"/>
  <c r="Z238" i="2"/>
  <c r="Z9" i="2"/>
  <c r="Z119" i="2"/>
  <c r="Z455" i="2"/>
  <c r="Z208" i="2"/>
  <c r="Z18" i="2"/>
  <c r="Z106" i="2"/>
  <c r="Z192" i="2"/>
  <c r="Z17" i="2"/>
  <c r="Z62" i="2"/>
  <c r="Z29" i="2"/>
  <c r="Z53" i="2"/>
  <c r="Z15" i="2"/>
  <c r="Z34" i="2"/>
  <c r="Z79" i="2"/>
  <c r="Z44" i="2"/>
  <c r="Z20" i="2"/>
  <c r="Z56" i="2"/>
  <c r="Z272" i="2"/>
  <c r="Z347" i="2"/>
  <c r="Z201" i="2"/>
  <c r="Z271" i="2"/>
  <c r="Z137" i="2"/>
  <c r="C126" i="6847"/>
  <c r="K9" i="6954" s="1"/>
  <c r="K4" i="6924" l="1"/>
  <c r="Z14" i="6850" s="1"/>
  <c r="BO7" i="6935"/>
  <c r="H26" i="6892"/>
  <c r="G25" i="6892"/>
  <c r="C25" i="6892" s="1"/>
  <c r="C127" i="6847"/>
  <c r="K5" i="6924" s="1"/>
  <c r="Z18" i="6851" l="1"/>
  <c r="Z76" i="6851"/>
  <c r="Z83" i="6850"/>
  <c r="C128" i="6847"/>
  <c r="K6" i="6924" l="1"/>
  <c r="Z32" i="6850" s="1"/>
  <c r="BO10" i="6935"/>
  <c r="C129" i="6847"/>
  <c r="K11" i="6954" l="1"/>
  <c r="Q11" i="6945"/>
  <c r="K7" i="6924"/>
  <c r="Z12" i="6850" s="1"/>
  <c r="BO8" i="6935"/>
  <c r="Z54" i="6851"/>
  <c r="C130" i="6847"/>
  <c r="K8" i="6924" l="1"/>
  <c r="Z16" i="6850" s="1"/>
  <c r="AU11" i="6943"/>
  <c r="C131" i="6847"/>
  <c r="K9" i="6924" l="1"/>
  <c r="AU10" i="6943"/>
  <c r="Z14" i="6851"/>
  <c r="C132" i="6847"/>
  <c r="K10" i="6924" l="1"/>
  <c r="Z70" i="6851" s="1"/>
  <c r="K5" i="6954"/>
  <c r="Z21" i="6851"/>
  <c r="Z23" i="6850"/>
  <c r="Z12" i="6851"/>
  <c r="C133" i="6847"/>
  <c r="AT7" i="6927" s="1"/>
  <c r="Z16" i="6851" l="1"/>
  <c r="M5" i="6851"/>
  <c r="M28" i="6851"/>
  <c r="M17" i="6851"/>
  <c r="Z7" i="6850"/>
  <c r="Z9" i="6850"/>
  <c r="Z62" i="6851"/>
  <c r="M18" i="6850"/>
  <c r="M5" i="6850"/>
  <c r="Z33" i="6851"/>
  <c r="Z25" i="6851"/>
  <c r="Z8" i="6850"/>
  <c r="Z17" i="6851"/>
  <c r="Z3" i="6851"/>
  <c r="Z58" i="6850"/>
  <c r="Z38" i="6850"/>
  <c r="Z71" i="6850"/>
  <c r="Z24" i="6850"/>
  <c r="Z18" i="6850"/>
  <c r="Z71" i="6851"/>
  <c r="Z4" i="6851"/>
  <c r="Z70" i="6850"/>
  <c r="Z29" i="6850"/>
  <c r="Z3" i="6850"/>
  <c r="Z4" i="6850"/>
  <c r="Z8" i="6851"/>
  <c r="Z15" i="6850"/>
  <c r="Z7" i="6851"/>
  <c r="Z9" i="6851"/>
  <c r="Z34" i="6851"/>
  <c r="AA4" i="2"/>
  <c r="AA12" i="2"/>
  <c r="AA265" i="2"/>
  <c r="AA18" i="2"/>
  <c r="AA38" i="2"/>
  <c r="C134" i="6847"/>
  <c r="AT12" i="6927" s="1"/>
  <c r="AA289" i="2" l="1"/>
  <c r="AA13" i="2"/>
  <c r="C135" i="6847"/>
  <c r="AT14" i="6927" s="1"/>
  <c r="C136" i="6847" l="1"/>
  <c r="AT19" i="6927" l="1"/>
  <c r="K13" i="6955"/>
  <c r="C137" i="6847"/>
  <c r="AU17" i="6944" l="1"/>
  <c r="BH3" i="6950"/>
  <c r="BH3" i="6948"/>
  <c r="Q21" i="6946"/>
  <c r="AT20" i="6927"/>
  <c r="AL18" i="6933"/>
  <c r="G24" i="6892"/>
  <c r="C138" i="6847"/>
  <c r="AG106" i="2" l="1"/>
  <c r="AG28" i="2"/>
  <c r="AG22" i="2"/>
  <c r="AG16" i="6851"/>
  <c r="AG27" i="6851"/>
  <c r="AG10" i="6851"/>
  <c r="AG88" i="6851"/>
  <c r="AG33" i="6851"/>
  <c r="AG84" i="6851"/>
  <c r="AG20" i="6851"/>
  <c r="AG80" i="6851"/>
  <c r="AG8" i="6851"/>
  <c r="AG101" i="6851"/>
  <c r="AG92" i="6851"/>
  <c r="AG81" i="6851"/>
  <c r="AG29" i="6850"/>
  <c r="AG10" i="6850"/>
  <c r="AG90" i="6850"/>
  <c r="AG16" i="6850"/>
  <c r="AG52" i="6850"/>
  <c r="AG87" i="6850"/>
  <c r="AG7" i="6850"/>
  <c r="AG67" i="6850"/>
  <c r="AG78" i="6850"/>
  <c r="AG6" i="6850"/>
  <c r="AG83" i="6850"/>
  <c r="AG23" i="6850"/>
  <c r="AG86" i="6850"/>
  <c r="AG11" i="6851"/>
  <c r="AG6" i="6851"/>
  <c r="AG35" i="6851"/>
  <c r="AG36" i="6851"/>
  <c r="AG100" i="6851"/>
  <c r="AG7" i="6851"/>
  <c r="AG69" i="6851"/>
  <c r="AG66" i="6851"/>
  <c r="AG56" i="6851"/>
  <c r="AG96" i="6851"/>
  <c r="AG70" i="6851"/>
  <c r="AG54" i="6851"/>
  <c r="AG74" i="6851"/>
  <c r="AG89" i="6851"/>
  <c r="AG8" i="6850"/>
  <c r="AG4" i="6850"/>
  <c r="AG38" i="6850"/>
  <c r="AG79" i="6850"/>
  <c r="AG101" i="6850"/>
  <c r="AG5" i="6851"/>
  <c r="AG34" i="6850"/>
  <c r="AG42" i="6850"/>
  <c r="AG62" i="6850"/>
  <c r="AG62" i="6851"/>
  <c r="AG30" i="6850"/>
  <c r="AG91" i="6850"/>
  <c r="AG24" i="6850"/>
  <c r="AG45" i="6850"/>
  <c r="AG104" i="6850"/>
  <c r="AG51" i="6850"/>
  <c r="AG15" i="6850"/>
  <c r="AG4" i="6851"/>
  <c r="AG18" i="6851"/>
  <c r="AG93" i="6851"/>
  <c r="AG53" i="6851"/>
  <c r="AG37" i="6851"/>
  <c r="AG19" i="6851"/>
  <c r="AG29" i="6851"/>
  <c r="AG21" i="6851"/>
  <c r="AG5" i="6850"/>
  <c r="AG33" i="6850"/>
  <c r="AG94" i="6850"/>
  <c r="AG32" i="6851"/>
  <c r="AG68" i="6850"/>
  <c r="AG80" i="6850"/>
  <c r="AG32" i="6850"/>
  <c r="AG96" i="6850"/>
  <c r="AG25" i="6851"/>
  <c r="AG52" i="6851"/>
  <c r="AG104" i="6851"/>
  <c r="AG30" i="6851"/>
  <c r="AG73" i="6851"/>
  <c r="AG85" i="6851"/>
  <c r="AG76" i="6851"/>
  <c r="AG103" i="6851"/>
  <c r="AG14" i="6850"/>
  <c r="AG50" i="6850"/>
  <c r="AG12" i="6850"/>
  <c r="AG81" i="6850"/>
  <c r="AG102" i="6850"/>
  <c r="AG58" i="6850"/>
  <c r="AG37" i="6850"/>
  <c r="AG34" i="6851"/>
  <c r="AG17" i="6851"/>
  <c r="AG87" i="6851"/>
  <c r="AG45" i="6851"/>
  <c r="AG70" i="6850"/>
  <c r="AG3" i="6850"/>
  <c r="AG18" i="6850"/>
  <c r="AG9" i="6850"/>
  <c r="AG100" i="6850"/>
  <c r="AG19" i="6850"/>
  <c r="AG102" i="6851"/>
  <c r="AG98" i="6851"/>
  <c r="AG40" i="6850"/>
  <c r="AG71" i="6851"/>
  <c r="AG20" i="6850"/>
  <c r="AG92" i="6850"/>
  <c r="AG83" i="6851"/>
  <c r="AG14" i="6851"/>
  <c r="AG9" i="6851"/>
  <c r="AG3" i="6851"/>
  <c r="AG11" i="6850"/>
  <c r="AG43" i="6850"/>
  <c r="AG89" i="6850"/>
  <c r="AG103" i="6850"/>
  <c r="AG71" i="6850"/>
  <c r="AG12" i="6851"/>
  <c r="AG84" i="6850"/>
  <c r="AT21" i="6927"/>
  <c r="H8" i="6936"/>
  <c r="C139" i="6847"/>
  <c r="AT23" i="6927" s="1"/>
  <c r="V50" i="6850" l="1"/>
  <c r="W50" i="6850"/>
  <c r="W45" i="6850"/>
  <c r="V45" i="6850"/>
  <c r="W45" i="6851"/>
  <c r="V45" i="6851"/>
  <c r="W52" i="6851"/>
  <c r="V52" i="6851"/>
  <c r="W51" i="6850"/>
  <c r="V51" i="6850"/>
  <c r="V40" i="6850"/>
  <c r="W40" i="6850"/>
  <c r="F10" i="6892"/>
  <c r="W53" i="6851"/>
  <c r="V53" i="6851"/>
  <c r="W32" i="6851"/>
  <c r="V32" i="6851"/>
  <c r="E24" i="6892"/>
  <c r="D24" i="6892" s="1"/>
  <c r="C24" i="6892" s="1"/>
  <c r="C140" i="6847"/>
  <c r="AT25" i="6927" l="1"/>
  <c r="K56" i="6955"/>
  <c r="C141" i="6847"/>
  <c r="Q25" i="6946" s="1"/>
  <c r="AT26" i="6927" l="1"/>
  <c r="BO19" i="6937"/>
  <c r="C142" i="6847"/>
  <c r="AT27" i="6927" s="1"/>
  <c r="C143" i="6847" l="1"/>
  <c r="AT29" i="6927" s="1"/>
  <c r="C144" i="6847" l="1"/>
  <c r="AT32" i="6927" s="1"/>
  <c r="C145" i="6847" l="1"/>
  <c r="AT34" i="6927" s="1"/>
  <c r="C146" i="6847" l="1"/>
  <c r="BH6" i="6950" l="1"/>
  <c r="K9" i="6955"/>
  <c r="Q12" i="6946"/>
  <c r="K7" i="6942"/>
  <c r="BO9" i="6937"/>
  <c r="I10" i="2" s="1"/>
  <c r="AU8" i="6944"/>
  <c r="AT35" i="6927"/>
  <c r="AG6" i="6934"/>
  <c r="AG6" i="6932"/>
  <c r="C147" i="6847"/>
  <c r="AT39" i="6927" s="1"/>
  <c r="M142" i="2" l="1"/>
  <c r="AR142" i="2" s="1"/>
  <c r="M46" i="2"/>
  <c r="AR46" i="2" s="1"/>
  <c r="M64" i="2"/>
  <c r="M13" i="2"/>
  <c r="M111" i="2"/>
  <c r="M10" i="2"/>
  <c r="M11" i="2"/>
  <c r="M19" i="2"/>
  <c r="K10" i="2"/>
  <c r="K11" i="2"/>
  <c r="AG42" i="2"/>
  <c r="AG123" i="2"/>
  <c r="AG43" i="2"/>
  <c r="AG10" i="2"/>
  <c r="AG37" i="2"/>
  <c r="AG56" i="2"/>
  <c r="AG30" i="2"/>
  <c r="J17" i="2"/>
  <c r="J16" i="2"/>
  <c r="J10" i="2"/>
  <c r="J15" i="2"/>
  <c r="J28" i="2"/>
  <c r="J6" i="2"/>
  <c r="J65" i="2"/>
  <c r="J48" i="2"/>
  <c r="J19" i="2"/>
  <c r="J25" i="2"/>
  <c r="J18" i="2"/>
  <c r="AF22" i="2"/>
  <c r="AF14" i="2"/>
  <c r="AF10" i="2"/>
  <c r="AF58" i="2"/>
  <c r="AC27" i="2"/>
  <c r="AC10" i="2"/>
  <c r="C148" i="6847"/>
  <c r="AQ46" i="2" l="1"/>
  <c r="E46" i="2"/>
  <c r="AQ142" i="2"/>
  <c r="E142" i="2"/>
  <c r="AU42" i="6944"/>
  <c r="K38" i="6955"/>
  <c r="AT40" i="6927"/>
  <c r="N25" i="6939"/>
  <c r="C149" i="6847"/>
  <c r="AT41" i="6927" s="1"/>
  <c r="C150" i="6847" l="1"/>
  <c r="AT42" i="6927" s="1"/>
  <c r="C151" i="6847" l="1"/>
  <c r="AT44" i="6927" l="1"/>
  <c r="H9" i="6936"/>
  <c r="C152" i="6847"/>
  <c r="AT45" i="6927" s="1"/>
  <c r="C153" i="6847" l="1"/>
  <c r="AT47" i="6927" s="1"/>
  <c r="C154" i="6847" l="1"/>
  <c r="AT48" i="6927" s="1"/>
  <c r="C155" i="6847" l="1"/>
  <c r="AT49" i="6927" s="1"/>
  <c r="C156" i="6847" l="1"/>
  <c r="AT50" i="6927" s="1"/>
  <c r="C157" i="6847" l="1"/>
  <c r="AT51" i="6927" s="1"/>
  <c r="C158" i="6847" l="1"/>
  <c r="AT52" i="6927" s="1"/>
  <c r="C159" i="6847" l="1"/>
  <c r="AT53" i="6927" s="1"/>
  <c r="AA198" i="2" l="1"/>
  <c r="AA347" i="2"/>
  <c r="AA106" i="2"/>
  <c r="AA53" i="2"/>
  <c r="AA353" i="2"/>
  <c r="AA35" i="2"/>
  <c r="AA56" i="2"/>
  <c r="AA47" i="2"/>
  <c r="AA454" i="2"/>
  <c r="AA272" i="2"/>
  <c r="AA473" i="2"/>
  <c r="AA633" i="2"/>
  <c r="AA63" i="2"/>
  <c r="AA11" i="2"/>
  <c r="AA131" i="2"/>
  <c r="AA117" i="2"/>
  <c r="AA153" i="2"/>
  <c r="AA311" i="2"/>
  <c r="AA82" i="2"/>
  <c r="AA309" i="2"/>
  <c r="AA93" i="2"/>
  <c r="AA216" i="2"/>
  <c r="AA354" i="2"/>
  <c r="AA422" i="2"/>
  <c r="AA42" i="2"/>
  <c r="AA408" i="2"/>
  <c r="AA78" i="2"/>
  <c r="AA49" i="2"/>
  <c r="AA29" i="2"/>
  <c r="AA516" i="2"/>
  <c r="AA73" i="2"/>
  <c r="AA271" i="2"/>
  <c r="AA414" i="2"/>
  <c r="AA111" i="2"/>
  <c r="AA58" i="2"/>
  <c r="AA36" i="2"/>
  <c r="AA24" i="2"/>
  <c r="AA192" i="2"/>
  <c r="AA343" i="2"/>
  <c r="AA62" i="2"/>
  <c r="AA102" i="2"/>
  <c r="AA15" i="2"/>
  <c r="AA45" i="2"/>
  <c r="AA137" i="2"/>
  <c r="AA22" i="2"/>
  <c r="AA34" i="2"/>
  <c r="AA228" i="2"/>
  <c r="AA67" i="2"/>
  <c r="AA151" i="2"/>
  <c r="AA125" i="2"/>
  <c r="AA252" i="2"/>
  <c r="AA92" i="2"/>
  <c r="AA77" i="2"/>
  <c r="AA496" i="2"/>
  <c r="AA390" i="2"/>
  <c r="AA123" i="2"/>
  <c r="AA455" i="2"/>
  <c r="AA634" i="2"/>
  <c r="AA322" i="2"/>
  <c r="AA384" i="2"/>
  <c r="AA88" i="2"/>
  <c r="AA64" i="2"/>
  <c r="AA338" i="2"/>
  <c r="AA124" i="2"/>
  <c r="AA415" i="2"/>
  <c r="AA543" i="2"/>
  <c r="AA68" i="2"/>
  <c r="AA50" i="2"/>
  <c r="AA433" i="2"/>
  <c r="AA352" i="2"/>
  <c r="AA21" i="2"/>
  <c r="AA201" i="2"/>
  <c r="AA310" i="2"/>
  <c r="AA26" i="2"/>
  <c r="AA99" i="2"/>
  <c r="AA440" i="2"/>
  <c r="AA346" i="2"/>
  <c r="AA33" i="2"/>
  <c r="AA66" i="2"/>
  <c r="AA632" i="2"/>
  <c r="AA20" i="2"/>
  <c r="AA96" i="2"/>
  <c r="AA163" i="2"/>
  <c r="AA37" i="2"/>
  <c r="AA32" i="2"/>
  <c r="AA72" i="2"/>
  <c r="AA3" i="2"/>
  <c r="AA44" i="2"/>
  <c r="AA19" i="2"/>
  <c r="AA321" i="2"/>
  <c r="AA79" i="2"/>
  <c r="AA9" i="2"/>
  <c r="AA427" i="2"/>
  <c r="AA48" i="2"/>
  <c r="AA202" i="2"/>
  <c r="AA71" i="2"/>
  <c r="AA296" i="2"/>
  <c r="AA378" i="2"/>
  <c r="AA7" i="2"/>
  <c r="AA14" i="2"/>
  <c r="AA477" i="2"/>
  <c r="AA28" i="2"/>
  <c r="AA43" i="2"/>
  <c r="AA238" i="2"/>
  <c r="AA190" i="2"/>
  <c r="AA184" i="2"/>
  <c r="AA17" i="2"/>
  <c r="AA51" i="2"/>
  <c r="AA118" i="2"/>
  <c r="AA8" i="2"/>
  <c r="AA25" i="2"/>
  <c r="AA114" i="2"/>
  <c r="AA84" i="2"/>
  <c r="AA16" i="2"/>
  <c r="AA215" i="2"/>
  <c r="AA439" i="2"/>
  <c r="AA165" i="2"/>
  <c r="AA31" i="2"/>
  <c r="AA23" i="2"/>
  <c r="AA57" i="2"/>
  <c r="AA234" i="2"/>
  <c r="AA119" i="2"/>
  <c r="AA30" i="2"/>
  <c r="AA241" i="2"/>
  <c r="AA158" i="2"/>
  <c r="AA369" i="2"/>
  <c r="AA122" i="2"/>
  <c r="AA54" i="2"/>
  <c r="AA27" i="2"/>
  <c r="AA293" i="2"/>
  <c r="AA345" i="2"/>
  <c r="AA498" i="2"/>
  <c r="AA549" i="2"/>
  <c r="AA276" i="2"/>
  <c r="AA200" i="2"/>
  <c r="AA208" i="2"/>
  <c r="AA41" i="2"/>
  <c r="AA10" i="2"/>
  <c r="AA113" i="2"/>
  <c r="AA65" i="2"/>
  <c r="AA497" i="2"/>
  <c r="AA83" i="2"/>
  <c r="G26" i="6892"/>
  <c r="C160" i="6847"/>
  <c r="AT6" i="6928" s="1"/>
  <c r="AA10" i="6851" l="1"/>
  <c r="AA10" i="6850"/>
  <c r="H27" i="6892"/>
  <c r="C161" i="6847"/>
  <c r="AU5" i="6943" l="1"/>
  <c r="K8" i="6954"/>
  <c r="Q8" i="6945"/>
  <c r="AT7" i="6928"/>
  <c r="AA6" i="6851" s="1"/>
  <c r="N3" i="6940"/>
  <c r="BO6" i="6935"/>
  <c r="E26" i="6892"/>
  <c r="D26" i="6892" s="1"/>
  <c r="C26" i="6892" s="1"/>
  <c r="C162" i="6847"/>
  <c r="AT8" i="6928" s="1"/>
  <c r="M56" i="6850" l="1"/>
  <c r="M46" i="6851"/>
  <c r="E46" i="6851" s="1"/>
  <c r="M98" i="6851"/>
  <c r="M35" i="6851"/>
  <c r="M56" i="6851"/>
  <c r="M102" i="6851"/>
  <c r="M52" i="6851"/>
  <c r="M8" i="6851"/>
  <c r="M20" i="6851"/>
  <c r="M68" i="6851"/>
  <c r="M88" i="6851"/>
  <c r="M84" i="6851"/>
  <c r="M30" i="6851"/>
  <c r="M29" i="6851"/>
  <c r="M93" i="6851"/>
  <c r="M96" i="6851"/>
  <c r="M81" i="6851"/>
  <c r="M11" i="6851"/>
  <c r="M101" i="6851"/>
  <c r="M74" i="6851"/>
  <c r="M26" i="6851"/>
  <c r="M80" i="6851"/>
  <c r="M3" i="6851"/>
  <c r="M76" i="6851"/>
  <c r="M10" i="6851"/>
  <c r="M16" i="6851"/>
  <c r="M58" i="6851"/>
  <c r="M45" i="6851"/>
  <c r="M36" i="6851"/>
  <c r="M53" i="6851"/>
  <c r="M87" i="6851"/>
  <c r="M9" i="6851"/>
  <c r="M83" i="6851"/>
  <c r="M73" i="6851"/>
  <c r="M70" i="6851"/>
  <c r="M21" i="6851"/>
  <c r="M49" i="6851"/>
  <c r="M66" i="6851"/>
  <c r="M27" i="6851"/>
  <c r="M69" i="6851"/>
  <c r="M77" i="6851"/>
  <c r="M103" i="6851"/>
  <c r="M19" i="6851"/>
  <c r="M33" i="6851"/>
  <c r="M100" i="6851"/>
  <c r="M62" i="6851"/>
  <c r="M37" i="6851"/>
  <c r="M104" i="6851"/>
  <c r="M105" i="6851"/>
  <c r="M92" i="6851"/>
  <c r="M4" i="6851"/>
  <c r="M54" i="6851"/>
  <c r="M25" i="6851"/>
  <c r="M7" i="6851"/>
  <c r="M50" i="6851"/>
  <c r="M89" i="6851"/>
  <c r="M18" i="6851"/>
  <c r="M6" i="6851"/>
  <c r="M14" i="6851"/>
  <c r="M57" i="6851"/>
  <c r="M12" i="6851"/>
  <c r="M59" i="6851"/>
  <c r="M85" i="6851"/>
  <c r="M34" i="6851"/>
  <c r="M71" i="6851"/>
  <c r="M32" i="6851"/>
  <c r="M84" i="6850"/>
  <c r="M12" i="6850"/>
  <c r="M13" i="6850"/>
  <c r="M81" i="6850"/>
  <c r="M11" i="6850"/>
  <c r="M21" i="6850"/>
  <c r="M90" i="6850"/>
  <c r="M14" i="6850"/>
  <c r="M26" i="6850"/>
  <c r="M87" i="6850"/>
  <c r="M16" i="6850"/>
  <c r="M41" i="6850"/>
  <c r="M70" i="6850"/>
  <c r="M3" i="6850"/>
  <c r="M60" i="6850"/>
  <c r="M68" i="6850"/>
  <c r="M88" i="6850"/>
  <c r="M38" i="6850"/>
  <c r="M96" i="6850"/>
  <c r="M6" i="6850"/>
  <c r="M19" i="6850"/>
  <c r="M25" i="6850"/>
  <c r="M40" i="6850"/>
  <c r="M103" i="6850"/>
  <c r="M45" i="6850"/>
  <c r="M59" i="6850"/>
  <c r="M51" i="6850"/>
  <c r="M35" i="6850"/>
  <c r="M58" i="6850"/>
  <c r="M94" i="6850"/>
  <c r="M29" i="6850"/>
  <c r="M49" i="6850"/>
  <c r="M20" i="6850"/>
  <c r="M73" i="6850"/>
  <c r="M79" i="6850"/>
  <c r="M28" i="6850"/>
  <c r="M7" i="6850"/>
  <c r="M15" i="6850"/>
  <c r="M22" i="6850"/>
  <c r="M80" i="6850"/>
  <c r="M9" i="6850"/>
  <c r="M31" i="6850"/>
  <c r="M83" i="6850"/>
  <c r="M24" i="6850"/>
  <c r="M46" i="6850"/>
  <c r="M86" i="6850"/>
  <c r="M23" i="6850"/>
  <c r="M17" i="6850"/>
  <c r="M89" i="6850"/>
  <c r="M4" i="6850"/>
  <c r="M105" i="6850"/>
  <c r="M67" i="6850"/>
  <c r="M61" i="6850"/>
  <c r="M37" i="6850"/>
  <c r="M101" i="6850"/>
  <c r="M33" i="6850"/>
  <c r="M47" i="6850"/>
  <c r="M62" i="6850"/>
  <c r="M53" i="6850"/>
  <c r="M100" i="6850"/>
  <c r="M50" i="6850"/>
  <c r="M102" i="6850"/>
  <c r="M43" i="6850"/>
  <c r="M104" i="6850"/>
  <c r="M10" i="6850"/>
  <c r="M27" i="6850"/>
  <c r="M52" i="6850"/>
  <c r="M48" i="6850"/>
  <c r="M32" i="6850"/>
  <c r="M44" i="6850"/>
  <c r="M91" i="6850"/>
  <c r="M30" i="6850"/>
  <c r="M63" i="6850"/>
  <c r="M92" i="6850"/>
  <c r="M8" i="6850"/>
  <c r="M76" i="6850"/>
  <c r="M71" i="6850"/>
  <c r="M42" i="6850"/>
  <c r="M34" i="6850"/>
  <c r="M78" i="6850"/>
  <c r="K8" i="6851"/>
  <c r="K6" i="6851"/>
  <c r="K12" i="6850"/>
  <c r="K6" i="6850"/>
  <c r="K7" i="6850"/>
  <c r="K8" i="6850"/>
  <c r="K7" i="6851"/>
  <c r="K12" i="6851"/>
  <c r="AA6" i="6850"/>
  <c r="AA84" i="6850"/>
  <c r="AD9" i="6851"/>
  <c r="AD73" i="6851"/>
  <c r="AD17" i="6851"/>
  <c r="AD7" i="6851"/>
  <c r="AD6" i="6851"/>
  <c r="AD87" i="6851"/>
  <c r="AD56" i="6851"/>
  <c r="AD84" i="6851"/>
  <c r="AD33" i="6850"/>
  <c r="AD79" i="6850"/>
  <c r="AD96" i="6850"/>
  <c r="AD18" i="6851"/>
  <c r="AD85" i="6851"/>
  <c r="AD20" i="6850"/>
  <c r="AD32" i="6850"/>
  <c r="AD103" i="6850"/>
  <c r="AD89" i="6851"/>
  <c r="AD4" i="6850"/>
  <c r="AD89" i="6850"/>
  <c r="AD5" i="6851"/>
  <c r="AD30" i="6850"/>
  <c r="AD91" i="6850"/>
  <c r="AD104" i="6850"/>
  <c r="AD86" i="6850"/>
  <c r="AD92" i="6850"/>
  <c r="AD34" i="6851"/>
  <c r="AD21" i="6851"/>
  <c r="AD37" i="6851"/>
  <c r="AD20" i="6851"/>
  <c r="AD83" i="6851"/>
  <c r="AD103" i="6851"/>
  <c r="AD30" i="6851"/>
  <c r="AD8" i="6850"/>
  <c r="AD71" i="6850"/>
  <c r="AD90" i="6850"/>
  <c r="AD34" i="6850"/>
  <c r="AD29" i="6851"/>
  <c r="AD96" i="6851"/>
  <c r="AD19" i="6850"/>
  <c r="AD80" i="6850"/>
  <c r="AD62" i="6850"/>
  <c r="AD71" i="6851"/>
  <c r="AD101" i="6851"/>
  <c r="AD83" i="6850"/>
  <c r="AD94" i="6850"/>
  <c r="AD78" i="6850"/>
  <c r="AD3" i="6850"/>
  <c r="AD81" i="6850"/>
  <c r="AD100" i="6851"/>
  <c r="AD6" i="6850"/>
  <c r="AD70" i="6851"/>
  <c r="AD23" i="6850"/>
  <c r="AD10" i="6850"/>
  <c r="AD16" i="6851"/>
  <c r="AD98" i="6851"/>
  <c r="AD8" i="6851"/>
  <c r="AD92" i="6851"/>
  <c r="AD25" i="6851"/>
  <c r="AD29" i="6850"/>
  <c r="AD102" i="6850"/>
  <c r="AD36" i="6851"/>
  <c r="AD68" i="6850"/>
  <c r="AD67" i="6850"/>
  <c r="AD101" i="6850"/>
  <c r="AD88" i="6851"/>
  <c r="AD100" i="6850"/>
  <c r="AD3" i="6851"/>
  <c r="AD43" i="6850"/>
  <c r="AD10" i="6851"/>
  <c r="AD102" i="6851"/>
  <c r="AD33" i="6851"/>
  <c r="AD66" i="6851"/>
  <c r="AD62" i="6851"/>
  <c r="AD14" i="6850"/>
  <c r="AD52" i="6850"/>
  <c r="AD14" i="6851"/>
  <c r="AD42" i="6850"/>
  <c r="AD11" i="6850"/>
  <c r="AD35" i="6851"/>
  <c r="AD58" i="6850"/>
  <c r="AD76" i="6851"/>
  <c r="AD74" i="6851"/>
  <c r="AD93" i="6851"/>
  <c r="AD84" i="6850"/>
  <c r="AD7" i="6850"/>
  <c r="AD16" i="6850"/>
  <c r="AD19" i="6851"/>
  <c r="AD38" i="6850"/>
  <c r="AD37" i="6850"/>
  <c r="AD69" i="6851"/>
  <c r="AD12" i="6851"/>
  <c r="AD54" i="6851"/>
  <c r="AD104" i="6851"/>
  <c r="AD87" i="6850"/>
  <c r="AD9" i="6850"/>
  <c r="AD18" i="6850"/>
  <c r="AD4" i="6851"/>
  <c r="AD81" i="6851"/>
  <c r="AD70" i="6850"/>
  <c r="AD12" i="6850"/>
  <c r="AD5" i="6850"/>
  <c r="AD24" i="6850"/>
  <c r="AD15" i="6850"/>
  <c r="AD80" i="6851"/>
  <c r="I18" i="6851"/>
  <c r="I12" i="6850"/>
  <c r="I14" i="6850"/>
  <c r="I6" i="6851"/>
  <c r="I6" i="6850"/>
  <c r="I12" i="6851"/>
  <c r="AA74" i="6851"/>
  <c r="C163" i="6847"/>
  <c r="AT9" i="6928" s="1"/>
  <c r="AQ56" i="6850" l="1"/>
  <c r="E56" i="6850"/>
  <c r="E11" i="6892"/>
  <c r="E29" i="6892"/>
  <c r="AA3" i="6850"/>
  <c r="AA29" i="6850"/>
  <c r="AA38" i="6850"/>
  <c r="AA9" i="6850"/>
  <c r="AA32" i="6850"/>
  <c r="AA9" i="6851"/>
  <c r="AA92" i="6851"/>
  <c r="AA33" i="6851"/>
  <c r="AA7" i="6850"/>
  <c r="AA18" i="6850"/>
  <c r="AA5" i="6850"/>
  <c r="AA84" i="6851"/>
  <c r="AA34" i="6851"/>
  <c r="AA8" i="6850"/>
  <c r="AA54" i="6851"/>
  <c r="AA87" i="6850"/>
  <c r="AA16" i="6851"/>
  <c r="AA70" i="6850"/>
  <c r="AA15" i="6850"/>
  <c r="AA62" i="6851"/>
  <c r="AA70" i="6851"/>
  <c r="AA21" i="6851"/>
  <c r="AA12" i="6850"/>
  <c r="AA58" i="6850"/>
  <c r="AA93" i="6851"/>
  <c r="AA71" i="6851"/>
  <c r="AA24" i="6850"/>
  <c r="AA94" i="6850"/>
  <c r="AA7" i="6851"/>
  <c r="AA71" i="6850"/>
  <c r="AA14" i="6851"/>
  <c r="AA78" i="6850"/>
  <c r="AA18" i="6851"/>
  <c r="AA3" i="6851"/>
  <c r="AA87" i="6851"/>
  <c r="AA83" i="6850"/>
  <c r="AA86" i="6850"/>
  <c r="AA25" i="6851"/>
  <c r="AA79" i="6850"/>
  <c r="AA12" i="6851"/>
  <c r="AA14" i="6850"/>
  <c r="AA76" i="6851"/>
  <c r="AA23" i="6850"/>
  <c r="AA5" i="6851"/>
  <c r="AA83" i="6851"/>
  <c r="AA16" i="6850"/>
  <c r="AA8" i="6851"/>
  <c r="AA17" i="6851"/>
  <c r="C164" i="6847"/>
  <c r="M4" i="6930" s="1"/>
  <c r="E27" i="6892" l="1"/>
  <c r="AB83" i="6851"/>
  <c r="AB78" i="6850"/>
  <c r="C165" i="6847"/>
  <c r="M5" i="6930" s="1"/>
  <c r="AB84" i="6851" l="1"/>
  <c r="AB79" i="6850"/>
  <c r="C166" i="6847"/>
  <c r="M6" i="6930" s="1"/>
  <c r="AB86" i="6850" l="1"/>
  <c r="AB87" i="6851"/>
  <c r="C167" i="6847"/>
  <c r="M7" i="6930" s="1"/>
  <c r="AB18" i="6851" l="1"/>
  <c r="AB74" i="6851"/>
  <c r="AB93" i="6851"/>
  <c r="AB15" i="6850"/>
  <c r="AB16" i="6850"/>
  <c r="AB6" i="6850"/>
  <c r="AB10" i="6850"/>
  <c r="AB7" i="6851"/>
  <c r="AB87" i="6850"/>
  <c r="AB9" i="6850"/>
  <c r="AB29" i="6850"/>
  <c r="AB76" i="6851"/>
  <c r="AB83" i="6850"/>
  <c r="AB94" i="6850"/>
  <c r="AB25" i="6851"/>
  <c r="AB71" i="6851"/>
  <c r="AB33" i="6851"/>
  <c r="AB23" i="6850"/>
  <c r="AB14" i="6850"/>
  <c r="AB3" i="6850"/>
  <c r="AB14" i="6851"/>
  <c r="AB9" i="6851"/>
  <c r="AB21" i="6851"/>
  <c r="AB34" i="6851"/>
  <c r="AB70" i="6850"/>
  <c r="AB92" i="6851"/>
  <c r="AB18" i="6850"/>
  <c r="AB16" i="6851"/>
  <c r="AB17" i="6851"/>
  <c r="AB38" i="6850"/>
  <c r="AB54" i="6851"/>
  <c r="AB6" i="6851"/>
  <c r="AB12" i="6850"/>
  <c r="AB3" i="6851"/>
  <c r="AB4" i="6850"/>
  <c r="AB24" i="6850"/>
  <c r="AB4" i="6851"/>
  <c r="AB71" i="6850"/>
  <c r="AB70" i="6851"/>
  <c r="AB12" i="6851"/>
  <c r="AB62" i="6851"/>
  <c r="AB5" i="6851"/>
  <c r="AB84" i="6850"/>
  <c r="AB7" i="6850"/>
  <c r="AB10" i="6851"/>
  <c r="AB5" i="6850"/>
  <c r="AB58" i="6850"/>
  <c r="AB32" i="6850"/>
  <c r="C168" i="6847"/>
  <c r="M4" i="6929" l="1"/>
  <c r="AB83" i="2" s="1"/>
  <c r="K65" i="6955"/>
  <c r="E28" i="6892"/>
  <c r="C169" i="6847"/>
  <c r="AB124" i="2" l="1"/>
  <c r="M9" i="6929"/>
  <c r="AB78" i="2" s="1"/>
  <c r="K60" i="6955"/>
  <c r="AB114" i="2"/>
  <c r="AB82" i="2"/>
  <c r="C170" i="6847"/>
  <c r="M12" i="6929" s="1"/>
  <c r="AB22" i="2" l="1"/>
  <c r="AB57" i="2"/>
  <c r="AB293" i="2"/>
  <c r="C171" i="6847"/>
  <c r="M14" i="6929" s="1"/>
  <c r="C172" i="6847" l="1"/>
  <c r="M17" i="6929" s="1"/>
  <c r="C173" i="6847" l="1"/>
  <c r="M18" i="6929" s="1"/>
  <c r="C174" i="6847" l="1"/>
  <c r="M19" i="6929" s="1"/>
  <c r="C175" i="6847" l="1"/>
  <c r="M20" i="6929" s="1"/>
  <c r="C176" i="6847" l="1"/>
  <c r="M21" i="6929" s="1"/>
  <c r="C177" i="6847" l="1"/>
  <c r="M22" i="6929" s="1"/>
  <c r="C178" i="6847" l="1"/>
  <c r="M23" i="6929" s="1"/>
  <c r="C179" i="6847" l="1"/>
  <c r="M24" i="6929" s="1"/>
  <c r="C180" i="6847" l="1"/>
  <c r="M25" i="6929" s="1"/>
  <c r="C181" i="6847" l="1"/>
  <c r="M26" i="6929" s="1"/>
  <c r="AB163" i="2" s="1"/>
  <c r="AB4" i="2" l="1"/>
  <c r="AB276" i="2"/>
  <c r="AB158" i="2"/>
  <c r="AB58" i="2"/>
  <c r="AB454" i="2"/>
  <c r="AB84" i="2"/>
  <c r="AB8" i="2"/>
  <c r="AB24" i="2"/>
  <c r="AB68" i="2"/>
  <c r="AB41" i="2"/>
  <c r="AB473" i="2"/>
  <c r="AB322" i="2"/>
  <c r="AB28" i="2"/>
  <c r="AB73" i="2"/>
  <c r="AB369" i="2"/>
  <c r="AB378" i="2"/>
  <c r="AB543" i="2"/>
  <c r="AB102" i="2"/>
  <c r="AB54" i="2"/>
  <c r="AB3" i="2"/>
  <c r="AB21" i="2"/>
  <c r="AB27" i="2"/>
  <c r="AB151" i="2"/>
  <c r="AB33" i="2"/>
  <c r="AB37" i="2"/>
  <c r="AB14" i="2"/>
  <c r="AB31" i="2"/>
  <c r="AB202" i="2"/>
  <c r="AB201" i="2"/>
  <c r="AB346" i="2"/>
  <c r="AB13" i="2"/>
  <c r="AB408" i="2"/>
  <c r="AB343" i="2"/>
  <c r="AB271" i="2"/>
  <c r="AB497" i="2"/>
  <c r="AB38" i="2"/>
  <c r="AB113" i="2"/>
  <c r="AB106" i="2"/>
  <c r="AB117" i="2"/>
  <c r="AB77" i="2"/>
  <c r="AB234" i="2"/>
  <c r="AB414" i="2"/>
  <c r="AB125" i="2"/>
  <c r="AB632" i="2"/>
  <c r="AB111" i="2"/>
  <c r="AB42" i="2"/>
  <c r="AB119" i="2"/>
  <c r="AB6" i="2"/>
  <c r="AB190" i="2"/>
  <c r="AB49" i="2"/>
  <c r="AB433" i="2"/>
  <c r="AB309" i="2"/>
  <c r="AB118" i="2"/>
  <c r="AB131" i="2"/>
  <c r="AB32" i="2"/>
  <c r="AB252" i="2"/>
  <c r="AB345" i="2"/>
  <c r="AB122" i="2"/>
  <c r="AB384" i="2"/>
  <c r="AB427" i="2"/>
  <c r="AB92" i="2"/>
  <c r="AB23" i="2"/>
  <c r="AB208" i="2"/>
  <c r="AB192" i="2"/>
  <c r="AB165" i="2"/>
  <c r="AB352" i="2"/>
  <c r="AB549" i="2"/>
  <c r="AB12" i="2"/>
  <c r="AB289" i="2"/>
  <c r="AB390" i="2"/>
  <c r="AB64" i="2"/>
  <c r="AB153" i="2"/>
  <c r="AB71" i="2"/>
  <c r="AB66" i="2"/>
  <c r="AB9" i="2"/>
  <c r="AB18" i="2"/>
  <c r="AB99" i="2"/>
  <c r="AB123" i="2"/>
  <c r="AB29" i="2"/>
  <c r="AB338" i="2"/>
  <c r="AB184" i="2"/>
  <c r="AB63" i="2"/>
  <c r="AB439" i="2"/>
  <c r="AB321" i="2"/>
  <c r="AB455" i="2"/>
  <c r="AB137" i="2"/>
  <c r="AB310" i="2"/>
  <c r="AB633" i="2"/>
  <c r="AB5" i="2"/>
  <c r="AB215" i="2"/>
  <c r="AB311" i="2"/>
  <c r="AB238" i="2"/>
  <c r="AB19" i="2"/>
  <c r="AB354" i="2"/>
  <c r="AB53" i="2"/>
  <c r="AB347" i="2"/>
  <c r="AB25" i="2"/>
  <c r="AB272" i="2"/>
  <c r="AB265" i="2"/>
  <c r="AB56" i="2"/>
  <c r="AB7" i="2"/>
  <c r="AB51" i="2"/>
  <c r="AB44" i="2"/>
  <c r="AB241" i="2"/>
  <c r="AB296" i="2"/>
  <c r="AB65" i="2"/>
  <c r="AB43" i="2"/>
  <c r="AB61" i="2"/>
  <c r="AB30" i="2"/>
  <c r="AB353" i="2"/>
  <c r="AB216" i="2"/>
  <c r="AB47" i="2"/>
  <c r="AB72" i="2"/>
  <c r="AB198" i="2"/>
  <c r="AB634" i="2"/>
  <c r="AB45" i="2"/>
  <c r="AB440" i="2"/>
  <c r="AB200" i="2"/>
  <c r="AB35" i="2"/>
  <c r="AB11" i="2"/>
  <c r="AB516" i="2"/>
  <c r="AB50" i="2"/>
  <c r="AB10" i="2"/>
  <c r="AB26" i="2"/>
  <c r="AB48" i="2"/>
  <c r="AB93" i="2"/>
  <c r="AB88" i="2"/>
  <c r="AB67" i="2"/>
  <c r="AB496" i="2"/>
  <c r="AB477" i="2"/>
  <c r="AB36" i="2"/>
  <c r="AB422" i="2"/>
  <c r="AB20" i="2"/>
  <c r="AB15" i="2"/>
  <c r="AB498" i="2"/>
  <c r="AB62" i="2"/>
  <c r="AB415" i="2"/>
  <c r="AB96" i="2"/>
  <c r="AB228" i="2"/>
  <c r="AB79" i="2"/>
  <c r="AB34" i="2"/>
  <c r="C182" i="6847"/>
  <c r="AL8" i="6933" s="1"/>
  <c r="H5" i="2" l="1"/>
  <c r="H130" i="2"/>
  <c r="H28" i="6892"/>
  <c r="C183" i="6847"/>
  <c r="AL10" i="6933" s="1"/>
  <c r="H75" i="2" s="1"/>
  <c r="C184" i="6847" l="1"/>
  <c r="AL11" i="6933" s="1"/>
  <c r="H76" i="2" l="1"/>
  <c r="H72" i="2"/>
  <c r="C185" i="6847"/>
  <c r="Q31" i="6946" s="1"/>
  <c r="AL13" i="6933" l="1"/>
  <c r="H39" i="2" s="1"/>
  <c r="BO20" i="6937"/>
  <c r="C186" i="6847"/>
  <c r="AL17" i="6933" s="1"/>
  <c r="H28" i="2" l="1"/>
  <c r="H36" i="2"/>
  <c r="H3" i="2"/>
  <c r="H48" i="2"/>
  <c r="C187" i="6847"/>
  <c r="AL19" i="6933" s="1"/>
  <c r="H69" i="2" s="1"/>
  <c r="H66" i="2" l="1"/>
  <c r="C188" i="6847"/>
  <c r="AL22" i="6933" s="1"/>
  <c r="C189" i="6847" l="1"/>
  <c r="AL24" i="6933" l="1"/>
  <c r="BX17" i="6949"/>
  <c r="C190" i="6847"/>
  <c r="AL25" i="6933" s="1"/>
  <c r="C191" i="6847" l="1"/>
  <c r="AL26" i="6933" l="1"/>
  <c r="K14" i="6942"/>
  <c r="C192" i="6847"/>
  <c r="AL27" i="6933" s="1"/>
  <c r="C193" i="6847" l="1"/>
  <c r="AL28" i="6933" l="1"/>
  <c r="K17" i="6955"/>
  <c r="Q27" i="6946"/>
  <c r="C194" i="6847"/>
  <c r="AL32" i="6933" s="1"/>
  <c r="M145" i="2" l="1"/>
  <c r="AR145" i="2" s="1"/>
  <c r="M150" i="2"/>
  <c r="AR150" i="2" s="1"/>
  <c r="M144" i="2"/>
  <c r="AR144" i="2" s="1"/>
  <c r="M154" i="2"/>
  <c r="AR154" i="2" s="1"/>
  <c r="M89" i="2"/>
  <c r="AR89" i="2" s="1"/>
  <c r="M55" i="2"/>
  <c r="M24" i="2"/>
  <c r="M20" i="2"/>
  <c r="M31" i="2"/>
  <c r="M41" i="2"/>
  <c r="M23" i="2"/>
  <c r="C195" i="6847"/>
  <c r="AL34" i="6933" s="1"/>
  <c r="AQ89" i="2" l="1"/>
  <c r="E89" i="2"/>
  <c r="AQ144" i="2"/>
  <c r="E144" i="2"/>
  <c r="AQ154" i="2"/>
  <c r="E154" i="2"/>
  <c r="AQ150" i="2"/>
  <c r="E150" i="2"/>
  <c r="AQ145" i="2"/>
  <c r="E145" i="2"/>
  <c r="C196" i="6847"/>
  <c r="AL35" i="6933" s="1"/>
  <c r="C197" i="6847" l="1"/>
  <c r="AL40" i="6933" s="1"/>
  <c r="C198" i="6847" l="1"/>
  <c r="AL42" i="6933" s="1"/>
  <c r="C199" i="6847" l="1"/>
  <c r="AL43" i="6933" s="1"/>
  <c r="C200" i="6847" l="1"/>
  <c r="AL44" i="6933" l="1"/>
  <c r="K35" i="6955"/>
  <c r="C201" i="6847"/>
  <c r="AL47" i="6933" s="1"/>
  <c r="C202" i="6847" l="1"/>
  <c r="AL48" i="6933" s="1"/>
  <c r="C203" i="6847" l="1"/>
  <c r="AL49" i="6933" s="1"/>
  <c r="C204" i="6847" l="1"/>
  <c r="AL52" i="6933" s="1"/>
  <c r="C205" i="6847" l="1"/>
  <c r="AL53" i="6933" s="1"/>
  <c r="C206" i="6847" l="1"/>
  <c r="AL55" i="6933" s="1"/>
  <c r="C207" i="6847" l="1"/>
  <c r="AL56" i="6933" s="1"/>
  <c r="C208" i="6847" l="1"/>
  <c r="AL57" i="6933" s="1"/>
  <c r="C209" i="6847" l="1"/>
  <c r="AL58" i="6933" s="1"/>
  <c r="C210" i="6847" l="1"/>
  <c r="AL60" i="6933" s="1"/>
  <c r="C211" i="6847" l="1"/>
  <c r="AL61" i="6933" s="1"/>
  <c r="C212" i="6847" l="1"/>
  <c r="AL62" i="6933" s="1"/>
  <c r="C213" i="6847" l="1"/>
  <c r="AL63" i="6933" l="1"/>
  <c r="AU41" i="6944"/>
  <c r="C214" i="6847"/>
  <c r="AL64" i="6933" s="1"/>
  <c r="C215" i="6847" l="1"/>
  <c r="AL65" i="6933" s="1"/>
  <c r="C216" i="6847" l="1"/>
  <c r="AL66" i="6933" s="1"/>
  <c r="C217" i="6847" l="1"/>
  <c r="AL67" i="6933" s="1"/>
  <c r="C218" i="6847" l="1"/>
  <c r="AL68" i="6933" s="1"/>
  <c r="C219" i="6847" l="1"/>
  <c r="AL69" i="6933" s="1"/>
  <c r="C220" i="6847" l="1"/>
  <c r="AL70" i="6933" s="1"/>
  <c r="C221" i="6847" l="1"/>
  <c r="AL71" i="6933" s="1"/>
  <c r="C222" i="6847" l="1"/>
  <c r="AL72" i="6933" s="1"/>
  <c r="C223" i="6847" l="1"/>
  <c r="AL73" i="6933" s="1"/>
  <c r="C224" i="6847" l="1"/>
  <c r="AL74" i="6933" s="1"/>
  <c r="C225" i="6847" l="1"/>
  <c r="AL76" i="6933" l="1"/>
  <c r="AU35" i="6944"/>
  <c r="C226" i="6847"/>
  <c r="AL78" i="6933" l="1"/>
  <c r="K38" i="6942"/>
  <c r="C227" i="6847"/>
  <c r="AL79" i="6933" s="1"/>
  <c r="C228" i="6847" l="1"/>
  <c r="AL80" i="6933" s="1"/>
  <c r="C229" i="6847" l="1"/>
  <c r="AL81" i="6933" s="1"/>
  <c r="C230" i="6847" l="1"/>
  <c r="AL82" i="6933" s="1"/>
  <c r="C231" i="6847" l="1"/>
  <c r="AL83" i="6933" s="1"/>
  <c r="C232" i="6847" l="1"/>
  <c r="AL84" i="6933" s="1"/>
  <c r="C233" i="6847" l="1"/>
  <c r="AL85" i="6933" s="1"/>
  <c r="C234" i="6847" l="1"/>
  <c r="AL86" i="6933" s="1"/>
  <c r="C235" i="6847" l="1"/>
  <c r="AL87" i="6933" s="1"/>
  <c r="C236" i="6847" l="1"/>
  <c r="AL88" i="6933" s="1"/>
  <c r="C237" i="6847" l="1"/>
  <c r="AL89" i="6933" s="1"/>
  <c r="H318" i="2" l="1"/>
  <c r="H16" i="2"/>
  <c r="H180" i="2"/>
  <c r="H13" i="2"/>
  <c r="H276" i="2"/>
  <c r="H118" i="2"/>
  <c r="H429" i="2"/>
  <c r="H544" i="2"/>
  <c r="H221" i="2"/>
  <c r="H377" i="2"/>
  <c r="H387" i="2"/>
  <c r="H209" i="2"/>
  <c r="H414" i="2"/>
  <c r="H497" i="2"/>
  <c r="H577" i="2"/>
  <c r="H343" i="2"/>
  <c r="H624" i="2"/>
  <c r="H74" i="2"/>
  <c r="H616" i="2"/>
  <c r="H642" i="2"/>
  <c r="H59" i="2"/>
  <c r="H17" i="2"/>
  <c r="H290" i="2"/>
  <c r="H580" i="2"/>
  <c r="H566" i="2"/>
  <c r="H487" i="2"/>
  <c r="H70" i="2"/>
  <c r="H456" i="2"/>
  <c r="H372" i="2"/>
  <c r="H473" i="2"/>
  <c r="H498" i="2"/>
  <c r="H237" i="2"/>
  <c r="H10" i="2"/>
  <c r="H165" i="2"/>
  <c r="H396" i="2"/>
  <c r="H160" i="2"/>
  <c r="H621" i="2"/>
  <c r="H97" i="2"/>
  <c r="H177" i="2"/>
  <c r="H407" i="2"/>
  <c r="H504" i="2"/>
  <c r="H499" i="2"/>
  <c r="H582" i="2"/>
  <c r="H21" i="2"/>
  <c r="H428" i="2"/>
  <c r="H626" i="2"/>
  <c r="H81" i="2"/>
  <c r="H444" i="2"/>
  <c r="H265" i="2"/>
  <c r="H256" i="2"/>
  <c r="H397" i="2"/>
  <c r="H627" i="2"/>
  <c r="H65" i="2"/>
  <c r="H442" i="2"/>
  <c r="H32" i="2"/>
  <c r="H42" i="2"/>
  <c r="H324" i="2"/>
  <c r="H612" i="2"/>
  <c r="H20" i="2"/>
  <c r="H294" i="2"/>
  <c r="H623" i="2"/>
  <c r="H135" i="2"/>
  <c r="H538" i="2"/>
  <c r="H395" i="2"/>
  <c r="H518" i="2"/>
  <c r="H281" i="2"/>
  <c r="H47" i="2"/>
  <c r="H252" i="2"/>
  <c r="H25" i="2"/>
  <c r="H7" i="2"/>
  <c r="H299" i="2"/>
  <c r="H575" i="2"/>
  <c r="H369" i="2"/>
  <c r="H439" i="2"/>
  <c r="H446" i="2"/>
  <c r="H477" i="2"/>
  <c r="H19" i="2"/>
  <c r="H632" i="2"/>
  <c r="H61" i="2"/>
  <c r="H190" i="2"/>
  <c r="H620" i="2"/>
  <c r="H153" i="2"/>
  <c r="H634" i="2"/>
  <c r="H528" i="2"/>
  <c r="H155" i="2"/>
  <c r="H83" i="2"/>
  <c r="H490" i="2"/>
  <c r="H176" i="2"/>
  <c r="H124" i="2"/>
  <c r="H335" i="2"/>
  <c r="H133" i="2"/>
  <c r="H109" i="2"/>
  <c r="H365" i="2"/>
  <c r="H549" i="2"/>
  <c r="H529" i="2"/>
  <c r="H162" i="2"/>
  <c r="H402" i="2"/>
  <c r="H520" i="2"/>
  <c r="H319" i="2"/>
  <c r="H309" i="2"/>
  <c r="H352" i="2"/>
  <c r="H198" i="2"/>
  <c r="H346" i="2"/>
  <c r="H73" i="2"/>
  <c r="H125" i="2"/>
  <c r="H617" i="2"/>
  <c r="H11" i="2"/>
  <c r="H601" i="2"/>
  <c r="H584" i="2"/>
  <c r="H625" i="2"/>
  <c r="H321" i="2"/>
  <c r="H103" i="2"/>
  <c r="H18" i="2"/>
  <c r="H388" i="2"/>
  <c r="H468" i="2"/>
  <c r="H476" i="2"/>
  <c r="H454" i="2"/>
  <c r="H405" i="2"/>
  <c r="H637" i="2"/>
  <c r="H92" i="2"/>
  <c r="H532" i="2"/>
  <c r="H496" i="2"/>
  <c r="H27" i="2"/>
  <c r="H50" i="2"/>
  <c r="H345" i="2"/>
  <c r="H415" i="2"/>
  <c r="H482" i="2"/>
  <c r="H158" i="2"/>
  <c r="H185" i="2"/>
  <c r="H433" i="2"/>
  <c r="H515" i="2"/>
  <c r="H581" i="2"/>
  <c r="H322" i="2"/>
  <c r="H310" i="2"/>
  <c r="H636" i="2"/>
  <c r="H430" i="2"/>
  <c r="H15" i="2"/>
  <c r="H30" i="2"/>
  <c r="H43" i="2"/>
  <c r="H579" i="2"/>
  <c r="H55" i="2"/>
  <c r="H427" i="2"/>
  <c r="H362" i="2"/>
  <c r="H630" i="2"/>
  <c r="H460" i="2"/>
  <c r="H117" i="2"/>
  <c r="H141" i="2"/>
  <c r="H56" i="2"/>
  <c r="H119" i="2"/>
  <c r="H24" i="2"/>
  <c r="H123" i="2"/>
  <c r="H132" i="2"/>
  <c r="H102" i="2"/>
  <c r="H239" i="2"/>
  <c r="H384" i="2"/>
  <c r="H408" i="2"/>
  <c r="H576" i="2"/>
  <c r="H338" i="2"/>
  <c r="H638" i="2"/>
  <c r="H96" i="2"/>
  <c r="H113" i="2"/>
  <c r="H640" i="2"/>
  <c r="H296" i="2"/>
  <c r="H635" i="2"/>
  <c r="H583" i="2"/>
  <c r="H489" i="2"/>
  <c r="H608" i="2"/>
  <c r="H79" i="2"/>
  <c r="H229" i="2"/>
  <c r="H37" i="2"/>
  <c r="H313" i="2"/>
  <c r="H234" i="2"/>
  <c r="H272" i="2"/>
  <c r="H641" i="2"/>
  <c r="H560" i="2"/>
  <c r="H82" i="2"/>
  <c r="H151" i="2"/>
  <c r="H111" i="2"/>
  <c r="H71" i="2"/>
  <c r="H273" i="2"/>
  <c r="H206" i="2"/>
  <c r="H31" i="2"/>
  <c r="H137" i="2"/>
  <c r="H122" i="2"/>
  <c r="H241" i="2"/>
  <c r="H380" i="2"/>
  <c r="H643" i="2"/>
  <c r="H628" i="2"/>
  <c r="H508" i="2"/>
  <c r="H63" i="2"/>
  <c r="H521" i="2"/>
  <c r="H64" i="2"/>
  <c r="H523" i="2"/>
  <c r="H603" i="2"/>
  <c r="H35" i="2"/>
  <c r="H62" i="2"/>
  <c r="H378" i="2"/>
  <c r="H440" i="2"/>
  <c r="H57" i="2"/>
  <c r="H631" i="2"/>
  <c r="H106" i="2"/>
  <c r="H594" i="2"/>
  <c r="H353" i="2"/>
  <c r="H201" i="2"/>
  <c r="H54" i="2"/>
  <c r="H547" i="2"/>
  <c r="H449" i="2"/>
  <c r="H557" i="2"/>
  <c r="H228" i="2"/>
  <c r="H41" i="2"/>
  <c r="H491" i="2"/>
  <c r="H398" i="2"/>
  <c r="H366" i="2"/>
  <c r="H593" i="2"/>
  <c r="H382" i="2"/>
  <c r="H422" i="2"/>
  <c r="H604" i="2"/>
  <c r="H546" i="2"/>
  <c r="H381" i="2"/>
  <c r="H500" i="2"/>
  <c r="H200" i="2"/>
  <c r="H574" i="2"/>
  <c r="H208" i="2"/>
  <c r="H215" i="2"/>
  <c r="H38" i="2"/>
  <c r="H251" i="2"/>
  <c r="H596" i="2"/>
  <c r="H443" i="2"/>
  <c r="H349" i="2"/>
  <c r="H108" i="2"/>
  <c r="H327" i="2"/>
  <c r="H78" i="2"/>
  <c r="H469" i="2"/>
  <c r="H202" i="2"/>
  <c r="H45" i="2"/>
  <c r="H8" i="2"/>
  <c r="H317" i="2"/>
  <c r="H535" i="2"/>
  <c r="H98" i="2"/>
  <c r="H426" i="2"/>
  <c r="H40" i="2"/>
  <c r="H146" i="2"/>
  <c r="H602" i="2"/>
  <c r="H115" i="2"/>
  <c r="H131" i="2"/>
  <c r="H23" i="2"/>
  <c r="H386" i="2"/>
  <c r="H199" i="2"/>
  <c r="H455" i="2"/>
  <c r="H614" i="2"/>
  <c r="H516" i="2"/>
  <c r="H271" i="2"/>
  <c r="H347" i="2"/>
  <c r="H307" i="2"/>
  <c r="H314" i="2"/>
  <c r="H22" i="2"/>
  <c r="H645" i="2"/>
  <c r="H419" i="2"/>
  <c r="H531" i="2"/>
  <c r="H540" i="2"/>
  <c r="H543" i="2"/>
  <c r="H161" i="2"/>
  <c r="H138" i="2"/>
  <c r="H633" i="2"/>
  <c r="H404" i="2"/>
  <c r="H166" i="2"/>
  <c r="H175" i="2"/>
  <c r="H88" i="2"/>
  <c r="H622" i="2"/>
  <c r="H60" i="2"/>
  <c r="H607" i="2"/>
  <c r="H280" i="2"/>
  <c r="H216" i="2"/>
  <c r="H619" i="2"/>
  <c r="H84" i="2"/>
  <c r="H68" i="2"/>
  <c r="H311" i="2"/>
  <c r="H472" i="2"/>
  <c r="H360" i="2"/>
  <c r="H4" i="2"/>
  <c r="H348" i="2"/>
  <c r="H598" i="2"/>
  <c r="H644" i="2"/>
  <c r="H238" i="2"/>
  <c r="H44" i="2"/>
  <c r="H416" i="2"/>
  <c r="H312" i="2"/>
  <c r="H565" i="2"/>
  <c r="H192" i="2"/>
  <c r="H289" i="2"/>
  <c r="H376" i="2"/>
  <c r="H163" i="2"/>
  <c r="H354" i="2"/>
  <c r="H51" i="2"/>
  <c r="H646" i="2"/>
  <c r="H58" i="2"/>
  <c r="H613" i="2"/>
  <c r="H293" i="2"/>
  <c r="H33" i="2"/>
  <c r="H390" i="2"/>
  <c r="H12" i="2"/>
  <c r="H488" i="2"/>
  <c r="H148" i="2"/>
  <c r="H53" i="2"/>
  <c r="H67" i="2"/>
  <c r="H114" i="2"/>
  <c r="H233" i="2"/>
  <c r="H29" i="2"/>
  <c r="H261" i="2"/>
  <c r="H77" i="2"/>
  <c r="H420" i="2"/>
  <c r="H553" i="2"/>
  <c r="H49" i="2"/>
  <c r="H284" i="2"/>
  <c r="H6" i="2"/>
  <c r="H505" i="2"/>
  <c r="H282" i="2"/>
  <c r="H618" i="2"/>
  <c r="H573" i="2"/>
  <c r="H99" i="2"/>
  <c r="H639" i="2"/>
  <c r="H629" i="2"/>
  <c r="H599" i="2"/>
  <c r="H510" i="2"/>
  <c r="H26" i="2"/>
  <c r="H184" i="2"/>
  <c r="H181" i="2"/>
  <c r="H93" i="2"/>
  <c r="H530" i="2"/>
  <c r="H250" i="2"/>
  <c r="H556" i="2"/>
  <c r="H615" i="2"/>
  <c r="H34" i="2"/>
  <c r="C238" i="6847"/>
  <c r="AL8" i="6931" s="1"/>
  <c r="H6" i="6892" l="1"/>
  <c r="H29" i="6851"/>
  <c r="H7" i="6851"/>
  <c r="H7" i="6850"/>
  <c r="H30" i="6850"/>
  <c r="C239" i="6847"/>
  <c r="AL10" i="6931" s="1"/>
  <c r="H35" i="6851" s="1"/>
  <c r="H33" i="6850" l="1"/>
  <c r="C240" i="6847"/>
  <c r="AL11" i="6931" s="1"/>
  <c r="H19" i="6851" l="1"/>
  <c r="H19" i="6850"/>
  <c r="C241" i="6847"/>
  <c r="AL12" i="6931" s="1"/>
  <c r="H8" i="6851" s="1"/>
  <c r="H83" i="6850" l="1"/>
  <c r="H6" i="6851"/>
  <c r="H20" i="6851"/>
  <c r="H92" i="6851"/>
  <c r="H70" i="6851"/>
  <c r="H103" i="6850"/>
  <c r="H74" i="6851"/>
  <c r="H34" i="6851"/>
  <c r="H5" i="6851"/>
  <c r="H15" i="6850"/>
  <c r="H71" i="6851"/>
  <c r="H73" i="6851"/>
  <c r="H11" i="6850"/>
  <c r="H6" i="6850"/>
  <c r="H102" i="6850"/>
  <c r="H103" i="6851"/>
  <c r="H9" i="6851"/>
  <c r="H38" i="6850"/>
  <c r="H58" i="6850"/>
  <c r="H88" i="6851"/>
  <c r="H100" i="6851"/>
  <c r="H89" i="6851"/>
  <c r="H104" i="6851"/>
  <c r="H98" i="6851"/>
  <c r="H87" i="6850"/>
  <c r="H21" i="6851"/>
  <c r="H84" i="6851"/>
  <c r="H101" i="6851"/>
  <c r="H12" i="6850"/>
  <c r="H16" i="6850"/>
  <c r="H4" i="6851"/>
  <c r="H76" i="6851"/>
  <c r="H30" i="6851"/>
  <c r="H14" i="6850"/>
  <c r="H68" i="6850"/>
  <c r="H96" i="6851"/>
  <c r="H102" i="6851"/>
  <c r="H10" i="6851"/>
  <c r="H62" i="6851"/>
  <c r="H23" i="6850"/>
  <c r="H25" i="6851"/>
  <c r="H70" i="6850"/>
  <c r="H18" i="6850"/>
  <c r="H4" i="6850"/>
  <c r="H33" i="6851"/>
  <c r="H32" i="6850"/>
  <c r="H83" i="6851"/>
  <c r="H86" i="6850"/>
  <c r="H36" i="6851"/>
  <c r="H66" i="6851"/>
  <c r="H94" i="6850"/>
  <c r="H16" i="6851"/>
  <c r="H81" i="6850"/>
  <c r="H24" i="6850"/>
  <c r="H12" i="6851"/>
  <c r="H78" i="6850"/>
  <c r="H10" i="6850"/>
  <c r="H17" i="6851"/>
  <c r="H62" i="6850"/>
  <c r="H9" i="6850"/>
  <c r="H80" i="6851"/>
  <c r="H90" i="6850"/>
  <c r="H104" i="6850"/>
  <c r="H101" i="6850"/>
  <c r="H29" i="6850"/>
  <c r="H84" i="6850"/>
  <c r="H71" i="6850"/>
  <c r="H20" i="6850"/>
  <c r="H81" i="6851"/>
  <c r="H37" i="6850"/>
  <c r="H96" i="6850"/>
  <c r="H42" i="6850"/>
  <c r="H89" i="6850"/>
  <c r="H100" i="6850"/>
  <c r="H79" i="6850"/>
  <c r="H14" i="6851"/>
  <c r="H87" i="6851"/>
  <c r="H54" i="6851"/>
  <c r="H93" i="6851"/>
  <c r="H34" i="6850"/>
  <c r="H5" i="6850"/>
  <c r="H92" i="6850"/>
  <c r="H18" i="6851"/>
  <c r="H80" i="6850"/>
  <c r="H8" i="6850"/>
  <c r="C242" i="6847"/>
  <c r="AG8" i="6934" s="1"/>
  <c r="AC22" i="2" l="1"/>
  <c r="AC70" i="2"/>
  <c r="E6" i="6892"/>
  <c r="C243" i="6847"/>
  <c r="AG10" i="6934" s="1"/>
  <c r="AC109" i="2" l="1"/>
  <c r="C244" i="6847"/>
  <c r="AG11" i="6934" s="1"/>
  <c r="AC299" i="2" l="1"/>
  <c r="C245" i="6847"/>
  <c r="AG12" i="6934" s="1"/>
  <c r="AC181" i="2" s="1"/>
  <c r="C246" i="6847" l="1"/>
  <c r="Q30" i="6946" s="1"/>
  <c r="AG13" i="6934" l="1"/>
  <c r="AC59" i="2" s="1"/>
  <c r="K26" i="6942"/>
  <c r="C247" i="6847"/>
  <c r="AG14" i="6934" s="1"/>
  <c r="C248" i="6847" l="1"/>
  <c r="AG15" i="6934" s="1"/>
  <c r="C249" i="6847" l="1"/>
  <c r="AG16" i="6934" s="1"/>
  <c r="C250" i="6847" l="1"/>
  <c r="AG17" i="6934" s="1"/>
  <c r="C251" i="6847" l="1"/>
  <c r="AG18" i="6934" s="1"/>
  <c r="C252" i="6847" l="1"/>
  <c r="AG19" i="6934" s="1"/>
  <c r="C253" i="6847" l="1"/>
  <c r="AG20" i="6934" l="1"/>
  <c r="AU37" i="6944"/>
  <c r="C254" i="6847"/>
  <c r="AG21" i="6934" s="1"/>
  <c r="C255" i="6847" l="1"/>
  <c r="AG22" i="6934" s="1"/>
  <c r="C256" i="6847" l="1"/>
  <c r="AG23" i="6934" s="1"/>
  <c r="C257" i="6847" l="1"/>
  <c r="AG24" i="6934" s="1"/>
  <c r="C258" i="6847" l="1"/>
  <c r="AG25" i="6934" s="1"/>
  <c r="C259" i="6847" l="1"/>
  <c r="AG26" i="6934" s="1"/>
  <c r="C260" i="6847" l="1"/>
  <c r="AG27" i="6934" s="1"/>
  <c r="C261" i="6847" l="1"/>
  <c r="AG31" i="6934" s="1"/>
  <c r="C262" i="6847" l="1"/>
  <c r="AG32" i="6934" s="1"/>
  <c r="C263" i="6847" l="1"/>
  <c r="AG33" i="6934" s="1"/>
  <c r="C264" i="6847" l="1"/>
  <c r="AG34" i="6934" s="1"/>
  <c r="C265" i="6847" l="1"/>
  <c r="AG35" i="6934" s="1"/>
  <c r="C266" i="6847" l="1"/>
  <c r="AG37" i="6934" s="1"/>
  <c r="C267" i="6847" l="1"/>
  <c r="AG38" i="6934" s="1"/>
  <c r="C268" i="6847" l="1"/>
  <c r="AG39" i="6934" s="1"/>
  <c r="C269" i="6847" l="1"/>
  <c r="AG40" i="6934" s="1"/>
  <c r="C270" i="6847" l="1"/>
  <c r="AG41" i="6934" s="1"/>
  <c r="C271" i="6847" l="1"/>
  <c r="AG42" i="6934" s="1"/>
  <c r="C272" i="6847" l="1"/>
  <c r="AG43" i="6934" s="1"/>
  <c r="C273" i="6847" l="1"/>
  <c r="AG44" i="6934" s="1"/>
  <c r="C274" i="6847" l="1"/>
  <c r="AG45" i="6934" s="1"/>
  <c r="C275" i="6847" l="1"/>
  <c r="AG47" i="6934" s="1"/>
  <c r="C276" i="6847" l="1"/>
  <c r="AG48" i="6934" s="1"/>
  <c r="C277" i="6847" l="1"/>
  <c r="AG49" i="6934" s="1"/>
  <c r="C278" i="6847" l="1"/>
  <c r="AG51" i="6934" s="1"/>
  <c r="C279" i="6847" l="1"/>
  <c r="AG52" i="6934" s="1"/>
  <c r="C280" i="6847" l="1"/>
  <c r="AG53" i="6934" s="1"/>
  <c r="C281" i="6847" l="1"/>
  <c r="AG54" i="6934" s="1"/>
  <c r="C282" i="6847" l="1"/>
  <c r="AG55" i="6934" s="1"/>
  <c r="C283" i="6847" l="1"/>
  <c r="AG56" i="6934" s="1"/>
  <c r="C284" i="6847" l="1"/>
  <c r="AG57" i="6934" s="1"/>
  <c r="C285" i="6847" l="1"/>
  <c r="AG58" i="6934" s="1"/>
  <c r="C286" i="6847" l="1"/>
  <c r="AG59" i="6934" s="1"/>
  <c r="C287" i="6847" l="1"/>
  <c r="AG60" i="6934" s="1"/>
  <c r="C288" i="6847" l="1"/>
  <c r="AG61" i="6934" s="1"/>
  <c r="C289" i="6847" l="1"/>
  <c r="AG62" i="6934" s="1"/>
  <c r="C290" i="6847" l="1"/>
  <c r="AG63" i="6934" s="1"/>
  <c r="C291" i="6847" l="1"/>
  <c r="AG64" i="6934" s="1"/>
  <c r="C292" i="6847" l="1"/>
  <c r="AG65" i="6934" s="1"/>
  <c r="C293" i="6847" l="1"/>
  <c r="AG66" i="6934" s="1"/>
  <c r="C294" i="6847" l="1"/>
  <c r="AG67" i="6934" s="1"/>
  <c r="C295" i="6847" l="1"/>
  <c r="AG68" i="6934" l="1"/>
  <c r="K21" i="6942"/>
  <c r="C296" i="6847"/>
  <c r="AG69" i="6934" s="1"/>
  <c r="C297" i="6847" l="1"/>
  <c r="AG70" i="6934" s="1"/>
  <c r="C298" i="6847" l="1"/>
  <c r="AG72" i="6934" s="1"/>
  <c r="C299" i="6847" l="1"/>
  <c r="AG73" i="6934" s="1"/>
  <c r="C300" i="6847" l="1"/>
  <c r="AG74" i="6934" s="1"/>
  <c r="C301" i="6847" l="1"/>
  <c r="AG75" i="6934" s="1"/>
  <c r="C302" i="6847" l="1"/>
  <c r="AG76" i="6934" s="1"/>
  <c r="C303" i="6847" l="1"/>
  <c r="AG78" i="6934" s="1"/>
  <c r="C304" i="6847" l="1"/>
  <c r="AG79" i="6934" s="1"/>
  <c r="C305" i="6847" l="1"/>
  <c r="AG80" i="6934" s="1"/>
  <c r="C306" i="6847" l="1"/>
  <c r="AG81" i="6934" s="1"/>
  <c r="C307" i="6847" l="1"/>
  <c r="AG82" i="6934" s="1"/>
  <c r="C308" i="6847" l="1"/>
  <c r="AG83" i="6934" s="1"/>
  <c r="C309" i="6847" l="1"/>
  <c r="AG84" i="6934" s="1"/>
  <c r="C310" i="6847" l="1"/>
  <c r="AG85" i="6934" s="1"/>
  <c r="C311" i="6847" l="1"/>
  <c r="AG86" i="6934" l="1"/>
  <c r="Q34" i="6946"/>
  <c r="C312" i="6847"/>
  <c r="AG87" i="6934" s="1"/>
  <c r="C313" i="6847" l="1"/>
  <c r="AG88" i="6934" s="1"/>
  <c r="C314" i="6847" l="1"/>
  <c r="AG89" i="6934" s="1"/>
  <c r="C315" i="6847" l="1"/>
  <c r="AG90" i="6934" s="1"/>
  <c r="C316" i="6847" l="1"/>
  <c r="AG91" i="6934" s="1"/>
  <c r="C317" i="6847" l="1"/>
  <c r="AG92" i="6934" s="1"/>
  <c r="C318" i="6847" l="1"/>
  <c r="AG93" i="6934" s="1"/>
  <c r="C319" i="6847" l="1"/>
  <c r="AG94" i="6934" s="1"/>
  <c r="C320" i="6847" l="1"/>
  <c r="AG95" i="6934" s="1"/>
  <c r="C321" i="6847" l="1"/>
  <c r="AG96" i="6934" s="1"/>
  <c r="C322" i="6847" l="1"/>
  <c r="AG97" i="6934" s="1"/>
  <c r="C323" i="6847" l="1"/>
  <c r="AG98" i="6934" s="1"/>
  <c r="C324" i="6847" l="1"/>
  <c r="AG99" i="6934" s="1"/>
  <c r="C325" i="6847" l="1"/>
  <c r="AG100" i="6934" s="1"/>
  <c r="C326" i="6847" l="1"/>
  <c r="AG101" i="6934" s="1"/>
  <c r="C327" i="6847" l="1"/>
  <c r="AG102" i="6934" s="1"/>
  <c r="C328" i="6847" l="1"/>
  <c r="AG103" i="6934" s="1"/>
  <c r="C329" i="6847" l="1"/>
  <c r="AG104" i="6934" s="1"/>
  <c r="C330" i="6847" l="1"/>
  <c r="AG105" i="6934" s="1"/>
  <c r="C331" i="6847" l="1"/>
  <c r="AG106" i="6934" s="1"/>
  <c r="C332" i="6847" l="1"/>
  <c r="AG107" i="6934" s="1"/>
  <c r="C333" i="6847" l="1"/>
  <c r="AG108" i="6934" s="1"/>
  <c r="C334" i="6847" l="1"/>
  <c r="AG109" i="6934" s="1"/>
  <c r="C335" i="6847" l="1"/>
  <c r="AG111" i="6934" s="1"/>
  <c r="C336" i="6847" l="1"/>
  <c r="AG112" i="6934" s="1"/>
  <c r="C337" i="6847" l="1"/>
  <c r="AG113" i="6934" s="1"/>
  <c r="C338" i="6847" l="1"/>
  <c r="AG114" i="6934" s="1"/>
  <c r="C339" i="6847" l="1"/>
  <c r="AG115" i="6934" s="1"/>
  <c r="C340" i="6847" l="1"/>
  <c r="AG116" i="6934" s="1"/>
  <c r="C341" i="6847" l="1"/>
  <c r="AG117" i="6934" s="1"/>
  <c r="C342" i="6847" l="1"/>
  <c r="AG118" i="6934" s="1"/>
  <c r="C343" i="6847" l="1"/>
  <c r="AG119" i="6934" s="1"/>
  <c r="C344" i="6847" l="1"/>
  <c r="AG120" i="6934" s="1"/>
  <c r="C345" i="6847" l="1"/>
  <c r="AG121" i="6934" s="1"/>
  <c r="C346" i="6847" l="1"/>
  <c r="AG122" i="6934" s="1"/>
  <c r="C347" i="6847" l="1"/>
  <c r="AG123" i="6934" s="1"/>
  <c r="C348" i="6847" l="1"/>
  <c r="AG124" i="6934" s="1"/>
  <c r="C349" i="6847" l="1"/>
  <c r="AG125" i="6934" s="1"/>
  <c r="C350" i="6847" l="1"/>
  <c r="AG126" i="6934" s="1"/>
  <c r="C351" i="6847" l="1"/>
  <c r="AG127" i="6934" s="1"/>
  <c r="C352" i="6847" l="1"/>
  <c r="AG128" i="6934" s="1"/>
  <c r="C353" i="6847" l="1"/>
  <c r="AG129" i="6934" l="1"/>
  <c r="K31" i="6942"/>
  <c r="C354" i="6847"/>
  <c r="AG130" i="6934" l="1"/>
  <c r="K35" i="6942"/>
  <c r="C355" i="6847"/>
  <c r="AG131" i="6934" s="1"/>
  <c r="C356" i="6847" l="1"/>
  <c r="AG132" i="6934" s="1"/>
  <c r="C357" i="6847" l="1"/>
  <c r="AG133" i="6934" s="1"/>
  <c r="C358" i="6847" l="1"/>
  <c r="AG134" i="6934" s="1"/>
  <c r="C359" i="6847" l="1"/>
  <c r="AG135" i="6934" s="1"/>
  <c r="C360" i="6847" l="1"/>
  <c r="AG136" i="6934" s="1"/>
  <c r="C361" i="6847" l="1"/>
  <c r="AG137" i="6934" s="1"/>
  <c r="C362" i="6847" l="1"/>
  <c r="AG138" i="6934" s="1"/>
  <c r="C363" i="6847" l="1"/>
  <c r="AG139" i="6934" s="1"/>
  <c r="C364" i="6847" l="1"/>
  <c r="AG140" i="6934" s="1"/>
  <c r="C365" i="6847" l="1"/>
  <c r="AG141" i="6934" s="1"/>
  <c r="C366" i="6847" l="1"/>
  <c r="AG142" i="6934" s="1"/>
  <c r="C367" i="6847" l="1"/>
  <c r="AG143" i="6934" s="1"/>
  <c r="C368" i="6847" l="1"/>
  <c r="AG144" i="6934" s="1"/>
  <c r="C369" i="6847" l="1"/>
  <c r="AG145" i="6934" s="1"/>
  <c r="C370" i="6847" l="1"/>
  <c r="AG146" i="6934" s="1"/>
  <c r="C371" i="6847" l="1"/>
  <c r="AG147" i="6934" s="1"/>
  <c r="C372" i="6847" l="1"/>
  <c r="AG148" i="6934" s="1"/>
  <c r="C373" i="6847" l="1"/>
  <c r="AG149" i="6934" s="1"/>
  <c r="C374" i="6847" l="1"/>
  <c r="AG150" i="6934" s="1"/>
  <c r="C375" i="6847" l="1"/>
  <c r="AG151" i="6934" s="1"/>
  <c r="C376" i="6847" l="1"/>
  <c r="AG152" i="6934" s="1"/>
  <c r="C377" i="6847" l="1"/>
  <c r="AG153" i="6934" s="1"/>
  <c r="C378" i="6847" l="1"/>
  <c r="AG154" i="6934" s="1"/>
  <c r="C379" i="6847" l="1"/>
  <c r="AG155" i="6934" s="1"/>
  <c r="C380" i="6847" l="1"/>
  <c r="AG156" i="6934" s="1"/>
  <c r="AC190" i="2" l="1"/>
  <c r="AC185" i="2"/>
  <c r="AC239" i="2"/>
  <c r="AC618" i="2"/>
  <c r="AC521" i="2"/>
  <c r="AC209" i="2"/>
  <c r="AC623" i="2"/>
  <c r="AC84" i="2"/>
  <c r="AC469" i="2"/>
  <c r="AC345" i="2"/>
  <c r="AC313" i="2"/>
  <c r="AC49" i="2"/>
  <c r="AC273" i="2"/>
  <c r="AC378" i="2"/>
  <c r="AC290" i="2"/>
  <c r="AC271" i="2"/>
  <c r="AC415" i="2"/>
  <c r="AC596" i="2"/>
  <c r="AC349" i="2"/>
  <c r="AC490" i="2"/>
  <c r="AC429" i="2"/>
  <c r="AC31" i="2"/>
  <c r="AC14" i="2"/>
  <c r="AC161" i="2"/>
  <c r="AC68" i="2"/>
  <c r="AC384" i="2"/>
  <c r="AC612" i="2"/>
  <c r="AC381" i="2"/>
  <c r="AC404" i="2"/>
  <c r="AC234" i="2"/>
  <c r="AC88" i="2"/>
  <c r="AC593" i="2"/>
  <c r="AC281" i="2"/>
  <c r="AC454" i="2"/>
  <c r="AC523" i="2"/>
  <c r="AC83" i="2"/>
  <c r="AC428" i="2"/>
  <c r="AC74" i="2"/>
  <c r="AC72" i="2"/>
  <c r="AC276" i="2"/>
  <c r="AC388" i="2"/>
  <c r="AC535" i="2"/>
  <c r="AC442" i="2"/>
  <c r="AC518" i="2"/>
  <c r="AC646" i="2"/>
  <c r="AC574" i="2"/>
  <c r="AC460" i="2"/>
  <c r="AC233" i="2"/>
  <c r="AC614" i="2"/>
  <c r="AC439" i="2"/>
  <c r="AC111" i="2"/>
  <c r="AC407" i="2"/>
  <c r="AC256" i="2"/>
  <c r="AC546" i="2"/>
  <c r="AC487" i="2"/>
  <c r="AC62" i="2"/>
  <c r="AC420" i="2"/>
  <c r="AC41" i="2"/>
  <c r="AC42" i="2"/>
  <c r="AC633" i="2"/>
  <c r="AC622" i="2"/>
  <c r="AC289" i="2"/>
  <c r="AC135" i="2"/>
  <c r="AC79" i="2"/>
  <c r="AC51" i="2"/>
  <c r="AC387" i="2"/>
  <c r="AC560" i="2"/>
  <c r="AC630" i="2"/>
  <c r="AC3" i="2"/>
  <c r="AC408" i="2"/>
  <c r="AC402" i="2"/>
  <c r="AC579" i="2"/>
  <c r="AC53" i="2"/>
  <c r="AC102" i="2"/>
  <c r="AC133" i="2"/>
  <c r="AC607" i="2"/>
  <c r="AC50" i="2"/>
  <c r="AC238" i="2"/>
  <c r="AC200" i="2"/>
  <c r="AC311" i="2"/>
  <c r="AC472" i="2"/>
  <c r="AC426" i="2"/>
  <c r="AC18" i="2"/>
  <c r="AC599" i="2"/>
  <c r="AC280" i="2"/>
  <c r="AC369" i="2"/>
  <c r="AC113" i="2"/>
  <c r="AC395" i="2"/>
  <c r="AC500" i="2"/>
  <c r="AC645" i="2"/>
  <c r="AC201" i="2"/>
  <c r="AC620" i="2"/>
  <c r="AC508" i="2"/>
  <c r="AC615" i="2"/>
  <c r="AC499" i="2"/>
  <c r="AC177" i="2"/>
  <c r="AC208" i="2"/>
  <c r="AC335" i="2"/>
  <c r="AC477" i="2"/>
  <c r="AC319" i="2"/>
  <c r="AC617" i="2"/>
  <c r="AC632" i="2"/>
  <c r="AC468" i="2"/>
  <c r="AC65" i="2"/>
  <c r="AC427" i="2"/>
  <c r="AC497" i="2"/>
  <c r="AC516" i="2"/>
  <c r="AC261" i="2"/>
  <c r="AC422" i="2"/>
  <c r="AC414" i="2"/>
  <c r="AC92" i="2"/>
  <c r="AC98" i="2"/>
  <c r="AC346" i="2"/>
  <c r="AC54" i="2"/>
  <c r="AC13" i="2"/>
  <c r="AC430" i="2"/>
  <c r="AC608" i="2"/>
  <c r="AC455" i="2"/>
  <c r="AC601" i="2"/>
  <c r="AC398" i="2"/>
  <c r="AC99" i="2"/>
  <c r="AC553" i="2"/>
  <c r="AC348" i="2"/>
  <c r="AC272" i="2"/>
  <c r="AC250" i="2"/>
  <c r="AC352" i="2"/>
  <c r="AC603" i="2"/>
  <c r="AC549" i="2"/>
  <c r="AC510" i="2"/>
  <c r="AC141" i="2"/>
  <c r="AC78" i="2"/>
  <c r="AC103" i="2"/>
  <c r="AC353" i="2"/>
  <c r="AC216" i="2"/>
  <c r="AC36" i="2"/>
  <c r="AC293" i="2"/>
  <c r="AC131" i="2"/>
  <c r="AC619" i="2"/>
  <c r="AC644" i="2"/>
  <c r="AC390" i="2"/>
  <c r="AC137" i="2"/>
  <c r="AC37" i="2"/>
  <c r="AC148" i="2"/>
  <c r="AC198" i="2"/>
  <c r="AC160" i="2"/>
  <c r="AC38" i="2"/>
  <c r="AC322" i="2"/>
  <c r="AC566" i="2"/>
  <c r="AC215" i="2"/>
  <c r="AC489" i="2"/>
  <c r="AC97" i="2"/>
  <c r="AC55" i="2"/>
  <c r="AC123" i="2"/>
  <c r="AC504" i="2"/>
  <c r="AC491" i="2"/>
  <c r="AC73" i="2"/>
  <c r="AC627" i="2"/>
  <c r="AC386" i="2"/>
  <c r="AC122" i="2"/>
  <c r="AC347" i="2"/>
  <c r="AC96" i="2"/>
  <c r="AC118" i="2"/>
  <c r="AC538" i="2"/>
  <c r="AC376" i="2"/>
  <c r="AC473" i="2"/>
  <c r="AC6" i="2"/>
  <c r="AC314" i="2"/>
  <c r="AC532" i="2"/>
  <c r="AC443" i="2"/>
  <c r="AC547" i="2"/>
  <c r="AC634" i="2"/>
  <c r="AC621" i="2"/>
  <c r="AC594" i="2"/>
  <c r="AC488" i="2"/>
  <c r="AC372" i="2"/>
  <c r="AC613" i="2"/>
  <c r="AC138" i="2"/>
  <c r="AC17" i="2"/>
  <c r="AC581" i="2"/>
  <c r="AC616" i="2"/>
  <c r="AC515" i="2"/>
  <c r="AC380" i="2"/>
  <c r="AC307" i="2"/>
  <c r="AC312" i="2"/>
  <c r="AC602" i="2"/>
  <c r="AC47" i="2"/>
  <c r="AC294" i="2"/>
  <c r="AC476" i="2"/>
  <c r="AC637" i="2"/>
  <c r="AC576" i="2"/>
  <c r="AC228" i="2"/>
  <c r="AC93" i="2"/>
  <c r="AC192" i="2"/>
  <c r="AC26" i="2"/>
  <c r="AC15" i="2"/>
  <c r="AC639" i="2"/>
  <c r="AC625" i="2"/>
  <c r="AC5" i="2"/>
  <c r="AC132" i="2"/>
  <c r="AC529" i="2"/>
  <c r="AC444" i="2"/>
  <c r="AC151" i="2"/>
  <c r="AC317" i="2"/>
  <c r="AC577" i="2"/>
  <c r="AC45" i="2"/>
  <c r="AC60" i="2"/>
  <c r="AC158" i="2"/>
  <c r="AC365" i="2"/>
  <c r="AC180" i="2"/>
  <c r="AC318" i="2"/>
  <c r="AC636" i="2"/>
  <c r="AC11" i="2"/>
  <c r="AC482" i="2"/>
  <c r="AC642" i="2"/>
  <c r="AC252" i="2"/>
  <c r="AC640" i="2"/>
  <c r="AC327" i="2"/>
  <c r="AC498" i="2"/>
  <c r="AC496" i="2"/>
  <c r="AC166" i="2"/>
  <c r="AC575" i="2"/>
  <c r="AC29" i="2"/>
  <c r="AC67" i="2"/>
  <c r="AC635" i="2"/>
  <c r="AC265" i="2"/>
  <c r="AC58" i="2"/>
  <c r="AC34" i="2"/>
  <c r="AC21" i="2"/>
  <c r="AC40" i="2"/>
  <c r="AC360" i="2"/>
  <c r="AC115" i="2"/>
  <c r="AC582" i="2"/>
  <c r="AC124" i="2"/>
  <c r="AC598" i="2"/>
  <c r="AC184" i="2"/>
  <c r="AC64" i="2"/>
  <c r="AC69" i="2"/>
  <c r="AC540" i="2"/>
  <c r="AC628" i="2"/>
  <c r="AC530" i="2"/>
  <c r="AC580" i="2"/>
  <c r="AC206" i="2"/>
  <c r="AC57" i="2"/>
  <c r="AC153" i="2"/>
  <c r="AC75" i="2"/>
  <c r="AC146" i="2"/>
  <c r="AC221" i="2"/>
  <c r="AC396" i="2"/>
  <c r="AC282" i="2"/>
  <c r="AC77" i="2"/>
  <c r="AC456" i="2"/>
  <c r="AC643" i="2"/>
  <c r="AC199" i="2"/>
  <c r="AC108" i="2"/>
  <c r="AC565" i="2"/>
  <c r="AC33" i="2"/>
  <c r="AC4" i="2"/>
  <c r="AC631" i="2"/>
  <c r="AC44" i="2"/>
  <c r="AC397" i="2"/>
  <c r="AC19" i="2"/>
  <c r="AC7" i="2"/>
  <c r="AC165" i="2"/>
  <c r="AC81" i="2"/>
  <c r="AC241" i="2"/>
  <c r="AC56" i="2"/>
  <c r="AC20" i="2"/>
  <c r="AC48" i="2"/>
  <c r="AC163" i="2"/>
  <c r="AC32" i="2"/>
  <c r="AC130" i="2"/>
  <c r="AC71" i="2"/>
  <c r="AC321" i="2"/>
  <c r="AC641" i="2"/>
  <c r="AC366" i="2"/>
  <c r="AC309" i="2"/>
  <c r="AC63" i="2"/>
  <c r="AC28" i="2"/>
  <c r="AC324" i="2"/>
  <c r="AC16" i="2"/>
  <c r="AC155" i="2"/>
  <c r="AC176" i="2"/>
  <c r="AC229" i="2"/>
  <c r="AC284" i="2"/>
  <c r="AC237" i="2"/>
  <c r="AC82" i="2"/>
  <c r="AC251" i="2"/>
  <c r="AC544" i="2"/>
  <c r="AC76" i="2"/>
  <c r="AC39" i="2"/>
  <c r="AC557" i="2"/>
  <c r="AC377" i="2"/>
  <c r="AC24" i="2"/>
  <c r="AC162" i="2"/>
  <c r="AC9" i="2"/>
  <c r="AC382" i="2"/>
  <c r="AC543" i="2"/>
  <c r="AC117" i="2"/>
  <c r="AC573" i="2"/>
  <c r="AC419" i="2"/>
  <c r="AC505" i="2"/>
  <c r="AC61" i="2"/>
  <c r="AC8" i="2"/>
  <c r="AC626" i="2"/>
  <c r="AC556" i="2"/>
  <c r="AC202" i="2"/>
  <c r="AC528" i="2"/>
  <c r="AC604" i="2"/>
  <c r="AC520" i="2"/>
  <c r="AC405" i="2"/>
  <c r="AC66" i="2"/>
  <c r="AC624" i="2"/>
  <c r="AC629" i="2"/>
  <c r="AC175" i="2"/>
  <c r="AC449" i="2"/>
  <c r="AC43" i="2"/>
  <c r="AC638" i="2"/>
  <c r="AC343" i="2"/>
  <c r="AC440" i="2"/>
  <c r="AC584" i="2"/>
  <c r="AC25" i="2"/>
  <c r="AC35" i="2"/>
  <c r="AC433" i="2"/>
  <c r="AC338" i="2"/>
  <c r="AC106" i="2"/>
  <c r="AC531" i="2"/>
  <c r="AC30" i="2"/>
  <c r="AC296" i="2"/>
  <c r="AC125" i="2"/>
  <c r="AC583" i="2"/>
  <c r="AC119" i="2"/>
  <c r="AC446" i="2"/>
  <c r="AC354" i="2"/>
  <c r="AC12" i="2"/>
  <c r="AC416" i="2"/>
  <c r="AC362" i="2"/>
  <c r="AC23" i="2"/>
  <c r="AC310" i="2"/>
  <c r="AC114" i="2"/>
  <c r="C381" i="6847"/>
  <c r="AG7" i="6932" s="1"/>
  <c r="I6" i="6892" l="1"/>
  <c r="G6" i="6892" s="1"/>
  <c r="C382" i="6847"/>
  <c r="AG8" i="6932" s="1"/>
  <c r="AC73" i="6851" l="1"/>
  <c r="AC68" i="6850"/>
  <c r="C383" i="6847"/>
  <c r="AG9" i="6932" s="1"/>
  <c r="AC37" i="6850" s="1"/>
  <c r="AC30" i="6851" l="1"/>
  <c r="C384" i="6847"/>
  <c r="AG10" i="6932" s="1"/>
  <c r="AC36" i="6851" l="1"/>
  <c r="AC42" i="6850"/>
  <c r="C385" i="6847"/>
  <c r="AG11" i="6932" s="1"/>
  <c r="AC80" i="6851" l="1"/>
  <c r="C386" i="6847"/>
  <c r="AG12" i="6932" s="1"/>
  <c r="C387" i="6847" l="1"/>
  <c r="AG14" i="6932" s="1"/>
  <c r="C388" i="6847" l="1"/>
  <c r="AG15" i="6932" l="1"/>
  <c r="C389" i="6847"/>
  <c r="AG16" i="6932" s="1"/>
  <c r="C390" i="6847" l="1"/>
  <c r="AG17" i="6932" l="1"/>
  <c r="C391" i="6847"/>
  <c r="AG18" i="6932" l="1"/>
  <c r="C392" i="6847"/>
  <c r="AG19" i="6932" l="1"/>
  <c r="C393" i="6847"/>
  <c r="AG20" i="6932" l="1"/>
  <c r="C394" i="6847"/>
  <c r="AG21" i="6932" l="1"/>
  <c r="C395" i="6847"/>
  <c r="AG22" i="6932" s="1"/>
  <c r="AC20" i="6851" l="1"/>
  <c r="AC20" i="6850"/>
  <c r="AC3" i="6851"/>
  <c r="AC6" i="6850"/>
  <c r="AC15" i="6850"/>
  <c r="AC18" i="6851"/>
  <c r="AC7" i="6850"/>
  <c r="AC33" i="6851"/>
  <c r="AC38" i="6850"/>
  <c r="AC23" i="6850"/>
  <c r="AC81" i="6850"/>
  <c r="AC34" i="6851"/>
  <c r="AC94" i="6850"/>
  <c r="AC83" i="6850"/>
  <c r="AC16" i="6850"/>
  <c r="AC30" i="6850"/>
  <c r="AC87" i="6850"/>
  <c r="AC86" i="6850"/>
  <c r="AC78" i="6850"/>
  <c r="AC104" i="6851"/>
  <c r="AC11" i="6850"/>
  <c r="AC19" i="6851"/>
  <c r="AC32" i="6850"/>
  <c r="AC98" i="6851"/>
  <c r="AC92" i="6850"/>
  <c r="AC3" i="6850"/>
  <c r="AC104" i="6850"/>
  <c r="AC18" i="6850"/>
  <c r="AC25" i="6851"/>
  <c r="AC9" i="6851"/>
  <c r="AC103" i="6851"/>
  <c r="AC102" i="6850"/>
  <c r="AC81" i="6851"/>
  <c r="AC17" i="6851"/>
  <c r="AC90" i="6850"/>
  <c r="AC103" i="6850"/>
  <c r="AC96" i="6850"/>
  <c r="AC71" i="6851"/>
  <c r="AC66" i="6851"/>
  <c r="AC74" i="6851"/>
  <c r="AC21" i="6851"/>
  <c r="AC14" i="6850"/>
  <c r="AC89" i="6850"/>
  <c r="AC101" i="6851"/>
  <c r="AC80" i="6850"/>
  <c r="AC6" i="6851"/>
  <c r="AC29" i="6851"/>
  <c r="AC4" i="6851"/>
  <c r="AC100" i="6850"/>
  <c r="AC92" i="6851"/>
  <c r="AC12" i="6850"/>
  <c r="AC14" i="6851"/>
  <c r="AC24" i="6850"/>
  <c r="AC58" i="6850"/>
  <c r="AC19" i="6850"/>
  <c r="AC16" i="6851"/>
  <c r="AC29" i="6850"/>
  <c r="AC79" i="6850"/>
  <c r="AC8" i="6851"/>
  <c r="AC62" i="6851"/>
  <c r="AC62" i="6850"/>
  <c r="AC10" i="6851"/>
  <c r="AC9" i="6850"/>
  <c r="AC101" i="6850"/>
  <c r="AC83" i="6851"/>
  <c r="AC93" i="6851"/>
  <c r="AC70" i="6851"/>
  <c r="AC100" i="6851"/>
  <c r="AC10" i="6850"/>
  <c r="AC4" i="6850"/>
  <c r="AC84" i="6850"/>
  <c r="AC87" i="6851"/>
  <c r="AC34" i="6850"/>
  <c r="AC54" i="6851"/>
  <c r="AC7" i="6851"/>
  <c r="AC33" i="6850"/>
  <c r="AC5" i="6850"/>
  <c r="AC88" i="6851"/>
  <c r="AC35" i="6851"/>
  <c r="AC76" i="6851"/>
  <c r="AC12" i="6851"/>
  <c r="AC102" i="6851"/>
  <c r="AC89" i="6851"/>
  <c r="AC84" i="6851"/>
  <c r="AC8" i="6850"/>
  <c r="AC5" i="6851"/>
  <c r="AC70" i="6850"/>
  <c r="AC71" i="6850"/>
  <c r="AC96" i="6851"/>
  <c r="C396" i="6847"/>
  <c r="BO10" i="6937" l="1"/>
  <c r="Q15" i="6946"/>
  <c r="F6" i="6892"/>
  <c r="D6" i="6892" s="1"/>
  <c r="C6" i="6892" s="1"/>
  <c r="C397" i="6847"/>
  <c r="BO11" i="6937" l="1"/>
  <c r="I94" i="2" s="1"/>
  <c r="Q14" i="6946"/>
  <c r="C398" i="6847"/>
  <c r="BO12" i="6937" s="1"/>
  <c r="I88" i="2" l="1"/>
  <c r="K55" i="2"/>
  <c r="K25" i="2"/>
  <c r="K22" i="2"/>
  <c r="K21" i="2"/>
  <c r="K23" i="2"/>
  <c r="K88" i="2"/>
  <c r="K94" i="2"/>
  <c r="K24" i="2"/>
  <c r="K28" i="2"/>
  <c r="K95" i="2"/>
  <c r="K41" i="2"/>
  <c r="K3" i="2"/>
  <c r="K26" i="2"/>
  <c r="K31" i="2"/>
  <c r="I99" i="2"/>
  <c r="I16" i="2"/>
  <c r="I24" i="2"/>
  <c r="I11" i="2"/>
  <c r="I93" i="2"/>
  <c r="I21" i="2"/>
  <c r="I123" i="2"/>
  <c r="I39" i="2"/>
  <c r="I31" i="2"/>
  <c r="I196" i="2"/>
  <c r="I35" i="2"/>
  <c r="I23" i="2"/>
  <c r="I18" i="2"/>
  <c r="I12" i="2"/>
  <c r="C399" i="6847"/>
  <c r="BO27" i="6937" s="1"/>
  <c r="I364" i="2" l="1"/>
  <c r="C400" i="6847"/>
  <c r="BO28" i="6937" s="1"/>
  <c r="I29" i="2" l="1"/>
  <c r="I53" i="2"/>
  <c r="I214" i="2"/>
  <c r="I41" i="2"/>
  <c r="I45" i="2"/>
  <c r="C401" i="6847"/>
  <c r="BO33" i="6937" s="1"/>
  <c r="I423" i="2" s="1"/>
  <c r="C402" i="6847" l="1"/>
  <c r="K52" i="6955" s="1"/>
  <c r="BO34" i="6937" l="1"/>
  <c r="AU40" i="6944"/>
  <c r="C403" i="6847"/>
  <c r="BO35" i="6937" s="1"/>
  <c r="I95" i="2" s="1"/>
  <c r="I381" i="2" l="1"/>
  <c r="I557" i="2"/>
  <c r="I321" i="2"/>
  <c r="I132" i="2"/>
  <c r="I634" i="2"/>
  <c r="I456" i="2"/>
  <c r="I632" i="2"/>
  <c r="I294" i="2"/>
  <c r="I64" i="2"/>
  <c r="I14" i="2"/>
  <c r="I251" i="2"/>
  <c r="I543" i="2"/>
  <c r="I82" i="2"/>
  <c r="I440" i="2"/>
  <c r="I124" i="2"/>
  <c r="I627" i="2"/>
  <c r="I398" i="2"/>
  <c r="I612" i="2"/>
  <c r="I488" i="2"/>
  <c r="I449" i="2"/>
  <c r="I342" i="2"/>
  <c r="I499" i="2"/>
  <c r="I601" i="2"/>
  <c r="I231" i="2"/>
  <c r="I384" i="2"/>
  <c r="I314" i="2"/>
  <c r="I19" i="2"/>
  <c r="I547" i="2"/>
  <c r="I148" i="2"/>
  <c r="I528" i="2"/>
  <c r="I30" i="2"/>
  <c r="I353" i="2"/>
  <c r="I48" i="2"/>
  <c r="I380" i="2"/>
  <c r="I641" i="2"/>
  <c r="I307" i="2"/>
  <c r="I640" i="2"/>
  <c r="I444" i="2"/>
  <c r="I422" i="2"/>
  <c r="I630" i="2"/>
  <c r="I628" i="2"/>
  <c r="I520" i="2"/>
  <c r="I130" i="2"/>
  <c r="I201" i="2"/>
  <c r="I602" i="2"/>
  <c r="I633" i="2"/>
  <c r="I617" i="2"/>
  <c r="I369" i="2"/>
  <c r="I198" i="2"/>
  <c r="I138" i="2"/>
  <c r="I293" i="2"/>
  <c r="I500" i="2"/>
  <c r="I581" i="2"/>
  <c r="I68" i="2"/>
  <c r="I237" i="2"/>
  <c r="I594" i="2"/>
  <c r="I335" i="2"/>
  <c r="I407" i="2"/>
  <c r="I379" i="2"/>
  <c r="I354" i="2"/>
  <c r="I639" i="2"/>
  <c r="I510" i="2"/>
  <c r="I402" i="2"/>
  <c r="I473" i="2"/>
  <c r="I190" i="2"/>
  <c r="I644" i="2"/>
  <c r="I574" i="2"/>
  <c r="I593" i="2"/>
  <c r="I427" i="2"/>
  <c r="I360" i="2"/>
  <c r="I352" i="2"/>
  <c r="I78" i="2"/>
  <c r="I345" i="2"/>
  <c r="I312" i="2"/>
  <c r="I405" i="2"/>
  <c r="I544" i="2"/>
  <c r="I272" i="2"/>
  <c r="I546" i="2"/>
  <c r="I497" i="2"/>
  <c r="I414" i="2"/>
  <c r="I65" i="2"/>
  <c r="I538" i="2"/>
  <c r="I221" i="2"/>
  <c r="I362" i="2"/>
  <c r="I378" i="2"/>
  <c r="I290" i="2"/>
  <c r="I32" i="2"/>
  <c r="I282" i="2"/>
  <c r="I366" i="2"/>
  <c r="I338" i="2"/>
  <c r="I523" i="2"/>
  <c r="I439" i="2"/>
  <c r="I131" i="2"/>
  <c r="I351" i="2"/>
  <c r="I296" i="2"/>
  <c r="I642" i="2"/>
  <c r="I192" i="2"/>
  <c r="I76" i="2"/>
  <c r="I616" i="2"/>
  <c r="I535" i="2"/>
  <c r="I428" i="2"/>
  <c r="I317" i="2"/>
  <c r="I230" i="2"/>
  <c r="I583" i="2"/>
  <c r="I446" i="2"/>
  <c r="I386" i="2"/>
  <c r="I377" i="2"/>
  <c r="I491" i="2"/>
  <c r="I153" i="2"/>
  <c r="I77" i="2"/>
  <c r="I489" i="2"/>
  <c r="I419" i="2"/>
  <c r="I38" i="2"/>
  <c r="I102" i="2"/>
  <c r="I273" i="2"/>
  <c r="I482" i="2"/>
  <c r="I162" i="2"/>
  <c r="I84" i="2"/>
  <c r="I265" i="2"/>
  <c r="I4" i="2"/>
  <c r="I271" i="2"/>
  <c r="I516" i="2"/>
  <c r="I199" i="2"/>
  <c r="I108" i="2"/>
  <c r="I250" i="2"/>
  <c r="I87" i="2"/>
  <c r="I177" i="2"/>
  <c r="I638" i="2"/>
  <c r="I83" i="2"/>
  <c r="I67" i="2"/>
  <c r="I635" i="2"/>
  <c r="I615" i="2"/>
  <c r="I44" i="2"/>
  <c r="I276" i="2"/>
  <c r="I122" i="2"/>
  <c r="I556" i="2"/>
  <c r="I319" i="2"/>
  <c r="I113" i="2"/>
  <c r="I341" i="2"/>
  <c r="I324" i="2"/>
  <c r="I397" i="2"/>
  <c r="I135" i="2"/>
  <c r="I613" i="2"/>
  <c r="I498" i="2"/>
  <c r="I180" i="2"/>
  <c r="I576" i="2"/>
  <c r="I608" i="2"/>
  <c r="I117" i="2"/>
  <c r="I72" i="2"/>
  <c r="I175" i="2"/>
  <c r="I584" i="2"/>
  <c r="I215" i="2"/>
  <c r="I200" i="2"/>
  <c r="I73" i="2"/>
  <c r="I328" i="2"/>
  <c r="I577" i="2"/>
  <c r="I619" i="2"/>
  <c r="I92" i="2"/>
  <c r="I202" i="2"/>
  <c r="I580" i="2"/>
  <c r="I643" i="2"/>
  <c r="I346" i="2"/>
  <c r="I165" i="2"/>
  <c r="I27" i="2"/>
  <c r="I299" i="2"/>
  <c r="I614" i="2"/>
  <c r="I239" i="2"/>
  <c r="I228" i="2"/>
  <c r="I629" i="2"/>
  <c r="I433" i="2"/>
  <c r="I490" i="2"/>
  <c r="I54" i="2"/>
  <c r="I125" i="2"/>
  <c r="I540" i="2"/>
  <c r="I416" i="2"/>
  <c r="I349" i="2"/>
  <c r="I15" i="2"/>
  <c r="I620" i="2"/>
  <c r="I607" i="2"/>
  <c r="I5" i="2"/>
  <c r="I146" i="2"/>
  <c r="I86" i="2"/>
  <c r="I508" i="2"/>
  <c r="I71" i="2"/>
  <c r="I376" i="2"/>
  <c r="I62" i="2"/>
  <c r="I79" i="2"/>
  <c r="I281" i="2"/>
  <c r="I598" i="2"/>
  <c r="I637" i="2"/>
  <c r="I618" i="2"/>
  <c r="I69" i="2"/>
  <c r="I443" i="2"/>
  <c r="I347" i="2"/>
  <c r="I61" i="2"/>
  <c r="I49" i="2"/>
  <c r="I185" i="2"/>
  <c r="I343" i="2"/>
  <c r="I310" i="2"/>
  <c r="I348" i="2"/>
  <c r="I278" i="2"/>
  <c r="I309" i="2"/>
  <c r="I181" i="2"/>
  <c r="I289" i="2"/>
  <c r="I223" i="2"/>
  <c r="I160" i="2"/>
  <c r="I626" i="2"/>
  <c r="I625" i="2"/>
  <c r="I233" i="2"/>
  <c r="I33" i="2"/>
  <c r="I469" i="2"/>
  <c r="I96" i="2"/>
  <c r="I621" i="2"/>
  <c r="I151" i="2"/>
  <c r="I599" i="2"/>
  <c r="I518" i="2"/>
  <c r="I442" i="2"/>
  <c r="I161" i="2"/>
  <c r="I118" i="2"/>
  <c r="I565" i="2"/>
  <c r="I60" i="2"/>
  <c r="I388" i="2"/>
  <c r="I426" i="2"/>
  <c r="I529" i="2"/>
  <c r="I111" i="2"/>
  <c r="I532" i="2"/>
  <c r="I208" i="2"/>
  <c r="I184" i="2"/>
  <c r="I97" i="2"/>
  <c r="I350" i="2"/>
  <c r="I133" i="2"/>
  <c r="I560" i="2"/>
  <c r="I623" i="2"/>
  <c r="I66" i="2"/>
  <c r="I28" i="2"/>
  <c r="I55" i="2"/>
  <c r="I137" i="2"/>
  <c r="I430" i="2"/>
  <c r="I566" i="2"/>
  <c r="I81" i="2"/>
  <c r="I327" i="2"/>
  <c r="I382" i="2"/>
  <c r="I645" i="2"/>
  <c r="I216" i="2"/>
  <c r="I365" i="2"/>
  <c r="I114" i="2"/>
  <c r="I496" i="2"/>
  <c r="I75" i="2"/>
  <c r="I56" i="2"/>
  <c r="I17" i="2"/>
  <c r="I119" i="2"/>
  <c r="I37" i="2"/>
  <c r="I387" i="2"/>
  <c r="I582" i="2"/>
  <c r="I573" i="2"/>
  <c r="I420" i="2"/>
  <c r="I371" i="2"/>
  <c r="I70" i="2"/>
  <c r="I455" i="2"/>
  <c r="I26" i="2"/>
  <c r="I279" i="2"/>
  <c r="I313" i="2"/>
  <c r="I408" i="2"/>
  <c r="I515" i="2"/>
  <c r="I530" i="2"/>
  <c r="I624" i="2"/>
  <c r="I454" i="2"/>
  <c r="I596" i="2"/>
  <c r="I256" i="2"/>
  <c r="I468" i="2"/>
  <c r="I322" i="2"/>
  <c r="I229" i="2"/>
  <c r="I477" i="2"/>
  <c r="I472" i="2"/>
  <c r="I20" i="2"/>
  <c r="I284" i="2"/>
  <c r="I553" i="2"/>
  <c r="I141" i="2"/>
  <c r="I460" i="2"/>
  <c r="I176" i="2"/>
  <c r="I487" i="2"/>
  <c r="I372" i="2"/>
  <c r="I7" i="2"/>
  <c r="I647" i="2"/>
  <c r="I42" i="2"/>
  <c r="I252" i="2"/>
  <c r="I34" i="2"/>
  <c r="I458" i="2"/>
  <c r="I318" i="2"/>
  <c r="I59" i="2"/>
  <c r="I631" i="2"/>
  <c r="I158" i="2"/>
  <c r="I47" i="2"/>
  <c r="I103" i="2"/>
  <c r="I261" i="2"/>
  <c r="I396" i="2"/>
  <c r="I646" i="2"/>
  <c r="I395" i="2"/>
  <c r="I579" i="2"/>
  <c r="I280" i="2"/>
  <c r="I604" i="2"/>
  <c r="I9" i="2"/>
  <c r="I163" i="2"/>
  <c r="I90" i="2"/>
  <c r="I109" i="2"/>
  <c r="I531" i="2"/>
  <c r="I521" i="2"/>
  <c r="I234" i="2"/>
  <c r="I429" i="2"/>
  <c r="I40" i="2"/>
  <c r="I58" i="2"/>
  <c r="I636" i="2"/>
  <c r="I22" i="2"/>
  <c r="I291" i="2"/>
  <c r="I622" i="2"/>
  <c r="I51" i="2"/>
  <c r="I57" i="2"/>
  <c r="I106" i="2"/>
  <c r="I476" i="2"/>
  <c r="I115" i="2"/>
  <c r="I404" i="2"/>
  <c r="I504" i="2"/>
  <c r="I166" i="2"/>
  <c r="I241" i="2"/>
  <c r="I311" i="2"/>
  <c r="I206" i="2"/>
  <c r="I325" i="2"/>
  <c r="I25" i="2"/>
  <c r="I209" i="2"/>
  <c r="I505" i="2"/>
  <c r="I8" i="2"/>
  <c r="I390" i="2"/>
  <c r="I74" i="2"/>
  <c r="I43" i="2"/>
  <c r="I238" i="2"/>
  <c r="I63" i="2"/>
  <c r="I415" i="2"/>
  <c r="I575" i="2"/>
  <c r="I603" i="2"/>
  <c r="I98" i="2"/>
  <c r="I155" i="2"/>
  <c r="I549" i="2"/>
  <c r="C404" i="6847"/>
  <c r="H7" i="6892" l="1"/>
  <c r="G7" i="6892" s="1"/>
  <c r="BO9" i="6935"/>
  <c r="C405" i="6847"/>
  <c r="I4" i="6851" l="1"/>
  <c r="I11" i="6850"/>
  <c r="I37" i="6850"/>
  <c r="I33" i="6851"/>
  <c r="I84" i="6850"/>
  <c r="I56" i="6851"/>
  <c r="I87" i="6851"/>
  <c r="I87" i="6850"/>
  <c r="I32" i="6850"/>
  <c r="I103" i="6850"/>
  <c r="I20" i="6850"/>
  <c r="I78" i="6850"/>
  <c r="I9" i="6851"/>
  <c r="I25" i="6851"/>
  <c r="I20" i="6851"/>
  <c r="I68" i="6850"/>
  <c r="I85" i="6851"/>
  <c r="I18" i="6850"/>
  <c r="I91" i="6850"/>
  <c r="I92" i="6850"/>
  <c r="I102" i="6851"/>
  <c r="I34" i="6850"/>
  <c r="I80" i="6851"/>
  <c r="I92" i="6851"/>
  <c r="I29" i="6851"/>
  <c r="I102" i="6850"/>
  <c r="I80" i="6850"/>
  <c r="I101" i="6851"/>
  <c r="I5" i="6850"/>
  <c r="I10" i="6850"/>
  <c r="I19" i="6850"/>
  <c r="I21" i="6851"/>
  <c r="I101" i="6850"/>
  <c r="I98" i="6851"/>
  <c r="I52" i="6850"/>
  <c r="I86" i="6850"/>
  <c r="I88" i="6851"/>
  <c r="I15" i="6850"/>
  <c r="I38" i="6850"/>
  <c r="I7" i="6850"/>
  <c r="I14" i="6851"/>
  <c r="I17" i="6851"/>
  <c r="I84" i="6851"/>
  <c r="I16" i="6850"/>
  <c r="I70" i="6850"/>
  <c r="I73" i="6851"/>
  <c r="I8" i="6850"/>
  <c r="I7" i="6851"/>
  <c r="I10" i="6851"/>
  <c r="I34" i="6851"/>
  <c r="I83" i="6850"/>
  <c r="I23" i="6850"/>
  <c r="I43" i="6850"/>
  <c r="I62" i="6850"/>
  <c r="I81" i="6851"/>
  <c r="I94" i="6850"/>
  <c r="I103" i="6851"/>
  <c r="I9" i="6850"/>
  <c r="I42" i="6850"/>
  <c r="I37" i="6851"/>
  <c r="I5" i="6851"/>
  <c r="I89" i="6851"/>
  <c r="I16" i="6851"/>
  <c r="I100" i="6850"/>
  <c r="I74" i="6851"/>
  <c r="I96" i="6850"/>
  <c r="I19" i="6851"/>
  <c r="I36" i="6851"/>
  <c r="I83" i="6851"/>
  <c r="I58" i="6850"/>
  <c r="I79" i="6850"/>
  <c r="I33" i="6850"/>
  <c r="I62" i="6851"/>
  <c r="I35" i="6851"/>
  <c r="I24" i="6850"/>
  <c r="I104" i="6850"/>
  <c r="I30" i="6850"/>
  <c r="I93" i="6851"/>
  <c r="I54" i="6851"/>
  <c r="I70" i="6851"/>
  <c r="I90" i="6850"/>
  <c r="I66" i="6851"/>
  <c r="I69" i="6851"/>
  <c r="I104" i="6851"/>
  <c r="I76" i="6851"/>
  <c r="I96" i="6851"/>
  <c r="I4" i="6850"/>
  <c r="I8" i="6851"/>
  <c r="I29" i="6850"/>
  <c r="I71" i="6850"/>
  <c r="I100" i="6851"/>
  <c r="I30" i="6851"/>
  <c r="I89" i="6850"/>
  <c r="I71" i="6851"/>
  <c r="I81" i="6850"/>
  <c r="I67" i="6850"/>
  <c r="N15" i="6939"/>
  <c r="E7" i="6892" l="1"/>
  <c r="D7" i="6892" s="1"/>
  <c r="C7" i="6892" s="1"/>
  <c r="AD350" i="2"/>
  <c r="N16" i="6939"/>
  <c r="AD83" i="2" l="1"/>
  <c r="C407" i="6847"/>
  <c r="N18" i="6939"/>
  <c r="AD42" i="2" s="1"/>
  <c r="AD617" i="2" l="1"/>
  <c r="AD98" i="2"/>
  <c r="AD97" i="2"/>
  <c r="AD276" i="2"/>
  <c r="AD347" i="2"/>
  <c r="AD381" i="2"/>
  <c r="AD68" i="2"/>
  <c r="AD516" i="2"/>
  <c r="AD141" i="2"/>
  <c r="AD296" i="2"/>
  <c r="AD342" i="2"/>
  <c r="AD628" i="2"/>
  <c r="AD510" i="2"/>
  <c r="AD14" i="2"/>
  <c r="AD429" i="2"/>
  <c r="AD251" i="2"/>
  <c r="AD44" i="2"/>
  <c r="AD532" i="2"/>
  <c r="AD291" i="2"/>
  <c r="AD278" i="2"/>
  <c r="AD352" i="2"/>
  <c r="AD643" i="2"/>
  <c r="AD223" i="2"/>
  <c r="AD625" i="2"/>
  <c r="AD444" i="2"/>
  <c r="AD415" i="2"/>
  <c r="AD443" i="2"/>
  <c r="AD529" i="2"/>
  <c r="AD593" i="2"/>
  <c r="AD310" i="2"/>
  <c r="AD309" i="2"/>
  <c r="AD544" i="2"/>
  <c r="AD86" i="2"/>
  <c r="AD528" i="2"/>
  <c r="AD87" i="2"/>
  <c r="AD328" i="2"/>
  <c r="AD181" i="2"/>
  <c r="AD324" i="2"/>
  <c r="AD644" i="2"/>
  <c r="AD281" i="2"/>
  <c r="AD422" i="2"/>
  <c r="AD55" i="2"/>
  <c r="AD230" i="2"/>
  <c r="AD229" i="2"/>
  <c r="AD372" i="2"/>
  <c r="AD346" i="2"/>
  <c r="AD131" i="2"/>
  <c r="AD155" i="2"/>
  <c r="AD132" i="2"/>
  <c r="AD369" i="2"/>
  <c r="AD74" i="2"/>
  <c r="AD311" i="2"/>
  <c r="AD645" i="2"/>
  <c r="AD261" i="2"/>
  <c r="AD284" i="2"/>
  <c r="AD208" i="2"/>
  <c r="AD290" i="2"/>
  <c r="AD92" i="2"/>
  <c r="AD35" i="2"/>
  <c r="AD388" i="2"/>
  <c r="AD250" i="2"/>
  <c r="AD469" i="2"/>
  <c r="AD138" i="2"/>
  <c r="AD574" i="2"/>
  <c r="AD622" i="2"/>
  <c r="AD199" i="2"/>
  <c r="AD216" i="2"/>
  <c r="AD576" i="2"/>
  <c r="AD632" i="2"/>
  <c r="AD8" i="2"/>
  <c r="AD299" i="2"/>
  <c r="AD521" i="2"/>
  <c r="AD26" i="2"/>
  <c r="AD103" i="2"/>
  <c r="AD117" i="2"/>
  <c r="AD398" i="2"/>
  <c r="AD122" i="2"/>
  <c r="AD102" i="2"/>
  <c r="AD280" i="2"/>
  <c r="AD238" i="2"/>
  <c r="AD163" i="2"/>
  <c r="AD635" i="2"/>
  <c r="AD520" i="2"/>
  <c r="AD577" i="2"/>
  <c r="AD84" i="2"/>
  <c r="AD455" i="2"/>
  <c r="AD646" i="2"/>
  <c r="AD177" i="2"/>
  <c r="AD638" i="2"/>
  <c r="AD119" i="2"/>
  <c r="AD160" i="2"/>
  <c r="AD73" i="2"/>
  <c r="AD629" i="2"/>
  <c r="AD499" i="2"/>
  <c r="AD621" i="2"/>
  <c r="AD449" i="2"/>
  <c r="AD627" i="2"/>
  <c r="AD273" i="2"/>
  <c r="AD115" i="2"/>
  <c r="AD636" i="2"/>
  <c r="AD39" i="2"/>
  <c r="AD185" i="2"/>
  <c r="AD9" i="2"/>
  <c r="AD27" i="2"/>
  <c r="AD113" i="2"/>
  <c r="AD61" i="2"/>
  <c r="AD241" i="2"/>
  <c r="AD376" i="2"/>
  <c r="AD176" i="2"/>
  <c r="AD209" i="2"/>
  <c r="AD96" i="2"/>
  <c r="AD348" i="2"/>
  <c r="AD293" i="2"/>
  <c r="AD166" i="2"/>
  <c r="AD215" i="2"/>
  <c r="AD596" i="2"/>
  <c r="AD416" i="2"/>
  <c r="AD428" i="2"/>
  <c r="AD523" i="2"/>
  <c r="AD321" i="2"/>
  <c r="AD365" i="2"/>
  <c r="AD109" i="2"/>
  <c r="AD612" i="2"/>
  <c r="AD540" i="2"/>
  <c r="AD560" i="2"/>
  <c r="AD489" i="2"/>
  <c r="AD192" i="2"/>
  <c r="AD62" i="2"/>
  <c r="AD575" i="2"/>
  <c r="AD114" i="2"/>
  <c r="AD623" i="2"/>
  <c r="AD319" i="2"/>
  <c r="AD382" i="2"/>
  <c r="AD231" i="2"/>
  <c r="AD476" i="2"/>
  <c r="AD19" i="2"/>
  <c r="AD433" i="2"/>
  <c r="AD420" i="2"/>
  <c r="AD161" i="2"/>
  <c r="AD633" i="2"/>
  <c r="AD56" i="2"/>
  <c r="AD360" i="2"/>
  <c r="AD58" i="2"/>
  <c r="AD624" i="2"/>
  <c r="AD353" i="2"/>
  <c r="AD426" i="2"/>
  <c r="AD584" i="2"/>
  <c r="AD603" i="2"/>
  <c r="AD239" i="2"/>
  <c r="AD582" i="2"/>
  <c r="AD631" i="2"/>
  <c r="AD490" i="2"/>
  <c r="AD190" i="2"/>
  <c r="AD549" i="2"/>
  <c r="AD573" i="2"/>
  <c r="AD395" i="2"/>
  <c r="AD504" i="2"/>
  <c r="AD233" i="2"/>
  <c r="AD491" i="2"/>
  <c r="AD214" i="2"/>
  <c r="AD538" i="2"/>
  <c r="AD487" i="2"/>
  <c r="AD599" i="2"/>
  <c r="AD397" i="2"/>
  <c r="AD543" i="2"/>
  <c r="AD579" i="2"/>
  <c r="AD626" i="2"/>
  <c r="AD88" i="2"/>
  <c r="AD613" i="2"/>
  <c r="AD615" i="2"/>
  <c r="AD619" i="2"/>
  <c r="AD354" i="2"/>
  <c r="AD108" i="2"/>
  <c r="AD40" i="2"/>
  <c r="AD343" i="2"/>
  <c r="AD458" i="2"/>
  <c r="AD581" i="2"/>
  <c r="AD48" i="2"/>
  <c r="AD327" i="2"/>
  <c r="AD325" i="2"/>
  <c r="AD641" i="2"/>
  <c r="AD371" i="2"/>
  <c r="AD377" i="2"/>
  <c r="AD384" i="2"/>
  <c r="AD427" i="2"/>
  <c r="AD75" i="2"/>
  <c r="AD7" i="2"/>
  <c r="AD440" i="2"/>
  <c r="AD580" i="2"/>
  <c r="AD49" i="2"/>
  <c r="AD162" i="2"/>
  <c r="AD454" i="2"/>
  <c r="AD366" i="2"/>
  <c r="AD488" i="2"/>
  <c r="AD252" i="2"/>
  <c r="AD45" i="2"/>
  <c r="AD206" i="2"/>
  <c r="AD317" i="2"/>
  <c r="AD408" i="2"/>
  <c r="AD608" i="2"/>
  <c r="AD3" i="2"/>
  <c r="AD314" i="2"/>
  <c r="AD41" i="2"/>
  <c r="AD468" i="2"/>
  <c r="AD279" i="2"/>
  <c r="AD31" i="2"/>
  <c r="AD70" i="2"/>
  <c r="AD482" i="2"/>
  <c r="AD547" i="2"/>
  <c r="AD307" i="2"/>
  <c r="AD151" i="2"/>
  <c r="AD294" i="2"/>
  <c r="AD405" i="2"/>
  <c r="AD37" i="2"/>
  <c r="AD535" i="2"/>
  <c r="AD60" i="2"/>
  <c r="AD94" i="2"/>
  <c r="AD175" i="2"/>
  <c r="AD508" i="2"/>
  <c r="AD556" i="2"/>
  <c r="AD53" i="2"/>
  <c r="AD184" i="2"/>
  <c r="AD530" i="2"/>
  <c r="AD33" i="2"/>
  <c r="AD531" i="2"/>
  <c r="AD90" i="2"/>
  <c r="AD362" i="2"/>
  <c r="AD256" i="2"/>
  <c r="AD640" i="2"/>
  <c r="AD620" i="2"/>
  <c r="AD133" i="2"/>
  <c r="AD135" i="2"/>
  <c r="AD497" i="2"/>
  <c r="AD130" i="2"/>
  <c r="AD271" i="2"/>
  <c r="AD419" i="2"/>
  <c r="AD647" i="2"/>
  <c r="AD602" i="2"/>
  <c r="AD630" i="2"/>
  <c r="AD566" i="2"/>
  <c r="AD57" i="2"/>
  <c r="AD604" i="2"/>
  <c r="AD351" i="2"/>
  <c r="AD423" i="2"/>
  <c r="AD153" i="2"/>
  <c r="AD380" i="2"/>
  <c r="AD25" i="2"/>
  <c r="AD414" i="2"/>
  <c r="AD180" i="2"/>
  <c r="AD456" i="2"/>
  <c r="AD95" i="2"/>
  <c r="AD496" i="2"/>
  <c r="AD72" i="2"/>
  <c r="AD349" i="2"/>
  <c r="AD79" i="2"/>
  <c r="AD387" i="2"/>
  <c r="AD32" i="2"/>
  <c r="AD312" i="2"/>
  <c r="AD407" i="2"/>
  <c r="AD47" i="2"/>
  <c r="AD500" i="2"/>
  <c r="AD322" i="2"/>
  <c r="AD518" i="2"/>
  <c r="AD71" i="2"/>
  <c r="AD598" i="2"/>
  <c r="AD618" i="2"/>
  <c r="AD23" i="2"/>
  <c r="AD200" i="2"/>
  <c r="AD313" i="2"/>
  <c r="AD118" i="2"/>
  <c r="AD124" i="2"/>
  <c r="AD601" i="2"/>
  <c r="AD402" i="2"/>
  <c r="AD338" i="2"/>
  <c r="AD446" i="2"/>
  <c r="AD77" i="2"/>
  <c r="AD594" i="2"/>
  <c r="AD148" i="2"/>
  <c r="AD642" i="2"/>
  <c r="AD228" i="2"/>
  <c r="AD15" i="2"/>
  <c r="AD477" i="2"/>
  <c r="AD442" i="2"/>
  <c r="AD54" i="2"/>
  <c r="AD50" i="2"/>
  <c r="AD396" i="2"/>
  <c r="AD202" i="2"/>
  <c r="AD69" i="2"/>
  <c r="AD272" i="2"/>
  <c r="AD404" i="2"/>
  <c r="AD76" i="2"/>
  <c r="AD505" i="2"/>
  <c r="AD196" i="2"/>
  <c r="AD165" i="2"/>
  <c r="AD28" i="2"/>
  <c r="AD81" i="2"/>
  <c r="AD158" i="2"/>
  <c r="AD379" i="2"/>
  <c r="AD51" i="2"/>
  <c r="AD637" i="2"/>
  <c r="AD265" i="2"/>
  <c r="AD616" i="2"/>
  <c r="AD472" i="2"/>
  <c r="AD201" i="2"/>
  <c r="AD12" i="2"/>
  <c r="AD390" i="2"/>
  <c r="AD24" i="2"/>
  <c r="AD289" i="2"/>
  <c r="AD63" i="2"/>
  <c r="AD43" i="2"/>
  <c r="AD565" i="2"/>
  <c r="AD546" i="2"/>
  <c r="AD335" i="2"/>
  <c r="AD22" i="2"/>
  <c r="AD137" i="2"/>
  <c r="AD282" i="2"/>
  <c r="AD111" i="2"/>
  <c r="AD607" i="2"/>
  <c r="AD34" i="2"/>
  <c r="AD364" i="2"/>
  <c r="AD234" i="2"/>
  <c r="AD639" i="2"/>
  <c r="AD557" i="2"/>
  <c r="AD634" i="2"/>
  <c r="AD59" i="2"/>
  <c r="AD29" i="2"/>
  <c r="AD99" i="2"/>
  <c r="AD64" i="2"/>
  <c r="AD125" i="2"/>
  <c r="AD345" i="2"/>
  <c r="AD10" i="2"/>
  <c r="AD378" i="2"/>
  <c r="AD106" i="2"/>
  <c r="AD93" i="2"/>
  <c r="AD123" i="2"/>
  <c r="AD473" i="2"/>
  <c r="AD65" i="2"/>
  <c r="AD221" i="2"/>
  <c r="AD583" i="2"/>
  <c r="AD386" i="2"/>
  <c r="AD318" i="2"/>
  <c r="AD146" i="2"/>
  <c r="AD498" i="2"/>
  <c r="AD430" i="2"/>
  <c r="AD460" i="2"/>
  <c r="AD237" i="2"/>
  <c r="AD20" i="2"/>
  <c r="AD439" i="2"/>
  <c r="AD66" i="2"/>
  <c r="AD341" i="2"/>
  <c r="AD198" i="2"/>
  <c r="AD67" i="2"/>
  <c r="AD515" i="2"/>
  <c r="AD78" i="2"/>
  <c r="AD614" i="2"/>
  <c r="AD553" i="2"/>
  <c r="C408" i="6847"/>
  <c r="H2" i="6936"/>
  <c r="H29" i="6892" l="1"/>
  <c r="C409" i="6847"/>
  <c r="H3" i="6936"/>
  <c r="C410" i="6847" l="1"/>
  <c r="H4" i="6936"/>
  <c r="AE19" i="2" l="1"/>
  <c r="C411" i="6847"/>
  <c r="H6" i="6936"/>
  <c r="G27" i="6892"/>
  <c r="C412" i="6847" l="1"/>
  <c r="H7" i="6936"/>
  <c r="AE71" i="2" l="1"/>
  <c r="AE216" i="2"/>
  <c r="C413" i="6847"/>
  <c r="H10" i="6936"/>
  <c r="C414" i="6847" l="1"/>
  <c r="H11" i="6936"/>
  <c r="D27" i="6892"/>
  <c r="C27" i="6892" s="1"/>
  <c r="C415" i="6847" l="1"/>
  <c r="H12" i="6936"/>
  <c r="C416" i="6847" l="1"/>
  <c r="H13" i="6936"/>
  <c r="C417" i="6847" l="1"/>
  <c r="H14" i="6936"/>
  <c r="C418" i="6847" l="1"/>
  <c r="H15" i="6936"/>
  <c r="C419" i="6847" l="1"/>
  <c r="H16" i="6936"/>
  <c r="C420" i="6847" l="1"/>
  <c r="H17" i="6936"/>
  <c r="C421" i="6847" l="1"/>
  <c r="H18" i="6936"/>
  <c r="E12" i="6892"/>
  <c r="C422" i="6847" l="1"/>
  <c r="H19" i="6936"/>
  <c r="AE223" i="2" l="1"/>
  <c r="AE231" i="2"/>
  <c r="AE230" i="2"/>
  <c r="AE278" i="2"/>
  <c r="AE86" i="2"/>
  <c r="AE279" i="2"/>
  <c r="AE291" i="2"/>
  <c r="AE4" i="2"/>
  <c r="AE352" i="2"/>
  <c r="AE165" i="2"/>
  <c r="AE92" i="2"/>
  <c r="AE96" i="2"/>
  <c r="AE634" i="2"/>
  <c r="AE617" i="2"/>
  <c r="AE439" i="2"/>
  <c r="AE88" i="2"/>
  <c r="AE449" i="2"/>
  <c r="AE276" i="2"/>
  <c r="AE608" i="2"/>
  <c r="AE516" i="2"/>
  <c r="AE214" i="2"/>
  <c r="AE111" i="2"/>
  <c r="AE615" i="2"/>
  <c r="AE408" i="2"/>
  <c r="AE65" i="2"/>
  <c r="AE380" i="2"/>
  <c r="AE321" i="2"/>
  <c r="AE322" i="2"/>
  <c r="AE202" i="2"/>
  <c r="AE530" i="2"/>
  <c r="AE395" i="2"/>
  <c r="AE444" i="2"/>
  <c r="AE103" i="2"/>
  <c r="AE440" i="2"/>
  <c r="AE573" i="2"/>
  <c r="AE386" i="2"/>
  <c r="AE581" i="2"/>
  <c r="AE535" i="2"/>
  <c r="AE371" i="2"/>
  <c r="AE520" i="2"/>
  <c r="AE97" i="2"/>
  <c r="AE133" i="2"/>
  <c r="AE60" i="2"/>
  <c r="AE12" i="2"/>
  <c r="AE382" i="2"/>
  <c r="AE115" i="2"/>
  <c r="AE405" i="2"/>
  <c r="AE641" i="2"/>
  <c r="AE416" i="2"/>
  <c r="AE16" i="2"/>
  <c r="AE366" i="2"/>
  <c r="AE281" i="2"/>
  <c r="AE35" i="2"/>
  <c r="AE252" i="2"/>
  <c r="AE79" i="2"/>
  <c r="AE476" i="2"/>
  <c r="AE314" i="2"/>
  <c r="AE185" i="2"/>
  <c r="AE377" i="2"/>
  <c r="AE82" i="2"/>
  <c r="AE521" i="2"/>
  <c r="AE433" i="2"/>
  <c r="AE130" i="2"/>
  <c r="AE624" i="2"/>
  <c r="AE328" i="2"/>
  <c r="AE504" i="2"/>
  <c r="AE123" i="2"/>
  <c r="AE454" i="2"/>
  <c r="AE472" i="2"/>
  <c r="AE102" i="2"/>
  <c r="AE58" i="2"/>
  <c r="AE310" i="2"/>
  <c r="AE613" i="2"/>
  <c r="AE427" i="2"/>
  <c r="AE50" i="2"/>
  <c r="AE428" i="2"/>
  <c r="AE482" i="2"/>
  <c r="AE317" i="2"/>
  <c r="AE64" i="2"/>
  <c r="AE237" i="2"/>
  <c r="AE256" i="2"/>
  <c r="AE137" i="2"/>
  <c r="AE73" i="2"/>
  <c r="AE646" i="2"/>
  <c r="AE540" i="2"/>
  <c r="AE40" i="2"/>
  <c r="AE114" i="2"/>
  <c r="AE208" i="2"/>
  <c r="AE596" i="2"/>
  <c r="AE602" i="2"/>
  <c r="AE307" i="2"/>
  <c r="AE15" i="2"/>
  <c r="AE621" i="2"/>
  <c r="AE645" i="2"/>
  <c r="AE122" i="2"/>
  <c r="AE327" i="2"/>
  <c r="AE384" i="2"/>
  <c r="AE95" i="2"/>
  <c r="AE599" i="2"/>
  <c r="AE22" i="2"/>
  <c r="AE642" i="2"/>
  <c r="AE348" i="2"/>
  <c r="AE324" i="2"/>
  <c r="AE644" i="2"/>
  <c r="AE342" i="2"/>
  <c r="AE9" i="2"/>
  <c r="AE388" i="2"/>
  <c r="AE632" i="2"/>
  <c r="AE78" i="2"/>
  <c r="AE636" i="2"/>
  <c r="AE44" i="2"/>
  <c r="AE36" i="2"/>
  <c r="AE620" i="2"/>
  <c r="AE190" i="2"/>
  <c r="AE423" i="2"/>
  <c r="AE584" i="2"/>
  <c r="AE180" i="2"/>
  <c r="AE346" i="2"/>
  <c r="AE396" i="2"/>
  <c r="AE469" i="2"/>
  <c r="AE623" i="2"/>
  <c r="AE158" i="2"/>
  <c r="AE575" i="2"/>
  <c r="AE200" i="2"/>
  <c r="AE518" i="2"/>
  <c r="AE56" i="2"/>
  <c r="AE94" i="2"/>
  <c r="AE414" i="2"/>
  <c r="AE31" i="2"/>
  <c r="AE7" i="2"/>
  <c r="AE250" i="2"/>
  <c r="AE8" i="2"/>
  <c r="AE175" i="2"/>
  <c r="AE618" i="2"/>
  <c r="AE360" i="2"/>
  <c r="AE109" i="2"/>
  <c r="AE312" i="2"/>
  <c r="AE261" i="2"/>
  <c r="AE289" i="2"/>
  <c r="AE47" i="2"/>
  <c r="AE196" i="2"/>
  <c r="AE77" i="2"/>
  <c r="AE603" i="2"/>
  <c r="AE160" i="2"/>
  <c r="AE228" i="2"/>
  <c r="AE27" i="2"/>
  <c r="AE574" i="2"/>
  <c r="AE549" i="2"/>
  <c r="AE637" i="2"/>
  <c r="AE181" i="2"/>
  <c r="AE106" i="2"/>
  <c r="AE582" i="2"/>
  <c r="AE38" i="2"/>
  <c r="AE531" i="2"/>
  <c r="AE505" i="2"/>
  <c r="AE601" i="2"/>
  <c r="AE141" i="2"/>
  <c r="AE229" i="2"/>
  <c r="AE3" i="2"/>
  <c r="AE272" i="2"/>
  <c r="AE68" i="2"/>
  <c r="AE643" i="2"/>
  <c r="AE21" i="2"/>
  <c r="AE290" i="2"/>
  <c r="AE41" i="2"/>
  <c r="AE146" i="2"/>
  <c r="AE84" i="2"/>
  <c r="AE313" i="2"/>
  <c r="AE553" i="2"/>
  <c r="AE25" i="2"/>
  <c r="AE455" i="2"/>
  <c r="AE30" i="2"/>
  <c r="AE81" i="2"/>
  <c r="AE13" i="2"/>
  <c r="AE125" i="2"/>
  <c r="AE402" i="2"/>
  <c r="AE369" i="2"/>
  <c r="AE612" i="2"/>
  <c r="AE404" i="2"/>
  <c r="AE87" i="2"/>
  <c r="AE63" i="2"/>
  <c r="AE338" i="2"/>
  <c r="AE443" i="2"/>
  <c r="AE98" i="2"/>
  <c r="AE607" i="2"/>
  <c r="AE627" i="2"/>
  <c r="AE271" i="2"/>
  <c r="AE162" i="2"/>
  <c r="AE343" i="2"/>
  <c r="AE625" i="2"/>
  <c r="AE351" i="2"/>
  <c r="AE510" i="2"/>
  <c r="AE577" i="2"/>
  <c r="AE528" i="2"/>
  <c r="AE311" i="2"/>
  <c r="AE397" i="2"/>
  <c r="AE280" i="2"/>
  <c r="AE619" i="2"/>
  <c r="AE604" i="2"/>
  <c r="AE29" i="2"/>
  <c r="AE166" i="2"/>
  <c r="AE70" i="2"/>
  <c r="AE372" i="2"/>
  <c r="AE487" i="2"/>
  <c r="AE215" i="2"/>
  <c r="AE239" i="2"/>
  <c r="AE379" i="2"/>
  <c r="AE381" i="2"/>
  <c r="AE566" i="2"/>
  <c r="AE176" i="2"/>
  <c r="AE42" i="2"/>
  <c r="AE296" i="2"/>
  <c r="AE20" i="2"/>
  <c r="AE233" i="2"/>
  <c r="AE99" i="2"/>
  <c r="AE57" i="2"/>
  <c r="AE201" i="2"/>
  <c r="AE422" i="2"/>
  <c r="AE598" i="2"/>
  <c r="AE26" i="2"/>
  <c r="AE5" i="2"/>
  <c r="AE580" i="2"/>
  <c r="AE59" i="2"/>
  <c r="AE294" i="2"/>
  <c r="AE32" i="2"/>
  <c r="AE251" i="2"/>
  <c r="AE442" i="2"/>
  <c r="AE638" i="2"/>
  <c r="AE565" i="2"/>
  <c r="AE415" i="2"/>
  <c r="AE155" i="2"/>
  <c r="AE241" i="2"/>
  <c r="AE23" i="2"/>
  <c r="AE6" i="2"/>
  <c r="AE151" i="2"/>
  <c r="AE497" i="2"/>
  <c r="AE635" i="2"/>
  <c r="AE221" i="2"/>
  <c r="AE345" i="2"/>
  <c r="AE364" i="2"/>
  <c r="AE72" i="2"/>
  <c r="AE630" i="2"/>
  <c r="AE43" i="2"/>
  <c r="AE419" i="2"/>
  <c r="AE488" i="2"/>
  <c r="AE83" i="2"/>
  <c r="AE499" i="2"/>
  <c r="AE626" i="2"/>
  <c r="AE353" i="2"/>
  <c r="AE325" i="2"/>
  <c r="AE124" i="2"/>
  <c r="AE55" i="2"/>
  <c r="AE113" i="2"/>
  <c r="AE24" i="2"/>
  <c r="AE37" i="2"/>
  <c r="AE420" i="2"/>
  <c r="AE468" i="2"/>
  <c r="AE135" i="2"/>
  <c r="AE198" i="2"/>
  <c r="AE390" i="2"/>
  <c r="AE163" i="2"/>
  <c r="AE66" i="2"/>
  <c r="AE508" i="2"/>
  <c r="AE583" i="2"/>
  <c r="AE238" i="2"/>
  <c r="AE28" i="2"/>
  <c r="AE282" i="2"/>
  <c r="AE299" i="2"/>
  <c r="AE184" i="2"/>
  <c r="AE579" i="2"/>
  <c r="AE376" i="2"/>
  <c r="AE54" i="2"/>
  <c r="AE557" i="2"/>
  <c r="AE161" i="2"/>
  <c r="AE515" i="2"/>
  <c r="AE132" i="2"/>
  <c r="AE556" i="2"/>
  <c r="AE460" i="2"/>
  <c r="AE118" i="2"/>
  <c r="AE138" i="2"/>
  <c r="AE319" i="2"/>
  <c r="AE293" i="2"/>
  <c r="AE131" i="2"/>
  <c r="AE362" i="2"/>
  <c r="AE430" i="2"/>
  <c r="AE177" i="2"/>
  <c r="AE206" i="2"/>
  <c r="AE33" i="2"/>
  <c r="AE473" i="2"/>
  <c r="AE108" i="2"/>
  <c r="AE76" i="2"/>
  <c r="AE192" i="2"/>
  <c r="AE426" i="2"/>
  <c r="AE547" i="2"/>
  <c r="AE119" i="2"/>
  <c r="AE273" i="2"/>
  <c r="AE378" i="2"/>
  <c r="AE18" i="2"/>
  <c r="AE560" i="2"/>
  <c r="AE153" i="2"/>
  <c r="AE148" i="2"/>
  <c r="AE349" i="2"/>
  <c r="AE39" i="2"/>
  <c r="AE640" i="2"/>
  <c r="AE387" i="2"/>
  <c r="AE529" i="2"/>
  <c r="AE407" i="2"/>
  <c r="AE446" i="2"/>
  <c r="AE62" i="2"/>
  <c r="AE53" i="2"/>
  <c r="AE90" i="2"/>
  <c r="AE34" i="2"/>
  <c r="AE347" i="2"/>
  <c r="AE365" i="2"/>
  <c r="AE335" i="2"/>
  <c r="AE93" i="2"/>
  <c r="AE341" i="2"/>
  <c r="AE265" i="2"/>
  <c r="AE546" i="2"/>
  <c r="AE498" i="2"/>
  <c r="AE48" i="2"/>
  <c r="AE69" i="2"/>
  <c r="AE477" i="2"/>
  <c r="AE429" i="2"/>
  <c r="AE543" i="2"/>
  <c r="AE51" i="2"/>
  <c r="AE234" i="2"/>
  <c r="AE17" i="2"/>
  <c r="AE628" i="2"/>
  <c r="AE631" i="2"/>
  <c r="AE350" i="2"/>
  <c r="AE11" i="2"/>
  <c r="AE117" i="2"/>
  <c r="AE633" i="2"/>
  <c r="AE458" i="2"/>
  <c r="AE500" i="2"/>
  <c r="AE523" i="2"/>
  <c r="AE491" i="2"/>
  <c r="AE616" i="2"/>
  <c r="AE544" i="2"/>
  <c r="AE209" i="2"/>
  <c r="AE10" i="2"/>
  <c r="AE490" i="2"/>
  <c r="AE14" i="2"/>
  <c r="AE309" i="2"/>
  <c r="AE75" i="2"/>
  <c r="AE284" i="2"/>
  <c r="AE61" i="2"/>
  <c r="AE49" i="2"/>
  <c r="AE629" i="2"/>
  <c r="AE576" i="2"/>
  <c r="AE354" i="2"/>
  <c r="AE538" i="2"/>
  <c r="AE532" i="2"/>
  <c r="AE622" i="2"/>
  <c r="AE67" i="2"/>
  <c r="AE593" i="2"/>
  <c r="AE594" i="2"/>
  <c r="AE647" i="2"/>
  <c r="AE199" i="2"/>
  <c r="AE489" i="2"/>
  <c r="AE496" i="2"/>
  <c r="AE45" i="2"/>
  <c r="AE318" i="2"/>
  <c r="AE74" i="2"/>
  <c r="AE398" i="2"/>
  <c r="AE614" i="2"/>
  <c r="AE639" i="2"/>
  <c r="AE456" i="2"/>
  <c r="C423" i="6847"/>
  <c r="H2" i="6938"/>
  <c r="H12" i="6892"/>
  <c r="W10" i="2" l="1"/>
  <c r="V10" i="2"/>
  <c r="H30" i="6892"/>
  <c r="W22" i="2"/>
  <c r="V22" i="2"/>
  <c r="C424" i="6847"/>
  <c r="H3" i="6938"/>
  <c r="C425" i="6847" l="1"/>
  <c r="Q28" i="6946" s="1"/>
  <c r="H4" i="6938"/>
  <c r="AE10" i="6851" s="1"/>
  <c r="AE52" i="6850" l="1"/>
  <c r="AE67" i="6850"/>
  <c r="AE56" i="6851"/>
  <c r="AE37" i="6851"/>
  <c r="C426" i="6847"/>
  <c r="AU19" i="6944"/>
  <c r="K11" i="6942"/>
  <c r="AE102" i="6850"/>
  <c r="AE58" i="6850"/>
  <c r="AE14" i="6850"/>
  <c r="AE84" i="6850"/>
  <c r="AE93" i="6851"/>
  <c r="AE91" i="6850"/>
  <c r="AE42" i="6850"/>
  <c r="AE14" i="6851"/>
  <c r="AE4" i="6851"/>
  <c r="V4" i="6851" s="1"/>
  <c r="AE54" i="6851"/>
  <c r="AE62" i="6850"/>
  <c r="AE90" i="6850"/>
  <c r="AE83" i="6850"/>
  <c r="AE62" i="6851"/>
  <c r="AE84" i="6851"/>
  <c r="AE104" i="6851"/>
  <c r="AE19" i="6851"/>
  <c r="AE81" i="6851"/>
  <c r="AE101" i="6851"/>
  <c r="AE76" i="6851"/>
  <c r="AE15" i="6850"/>
  <c r="AE81" i="6850"/>
  <c r="AE100" i="6850"/>
  <c r="AE33" i="6851"/>
  <c r="AE66" i="6851"/>
  <c r="AE4" i="6850"/>
  <c r="AE70" i="6850"/>
  <c r="AE89" i="6850"/>
  <c r="AE11" i="6850"/>
  <c r="AE8" i="6851"/>
  <c r="AE103" i="6851"/>
  <c r="AE9" i="6850"/>
  <c r="AE18" i="6850"/>
  <c r="AE9" i="6851"/>
  <c r="AE71" i="6850"/>
  <c r="AE8" i="6850"/>
  <c r="AE12" i="6851"/>
  <c r="AE16" i="6850"/>
  <c r="AE33" i="6850"/>
  <c r="AE88" i="6851"/>
  <c r="AE3" i="6851"/>
  <c r="AE104" i="6850"/>
  <c r="AE6" i="6851"/>
  <c r="AE78" i="6850"/>
  <c r="AE20" i="6850"/>
  <c r="AE87" i="6850"/>
  <c r="AE25" i="6851"/>
  <c r="AE89" i="6851"/>
  <c r="AE16" i="6851"/>
  <c r="AE37" i="6850"/>
  <c r="AE20" i="6851"/>
  <c r="AE35" i="6851"/>
  <c r="AE96" i="6851"/>
  <c r="AE34" i="6851"/>
  <c r="AE24" i="6850"/>
  <c r="AE43" i="6850"/>
  <c r="AE79" i="6850"/>
  <c r="AE69" i="6851"/>
  <c r="AE18" i="6851"/>
  <c r="AE94" i="6850"/>
  <c r="AE74" i="6851"/>
  <c r="AE103" i="6850"/>
  <c r="AE7" i="6850"/>
  <c r="AE30" i="6851"/>
  <c r="AE98" i="6851"/>
  <c r="AE23" i="6850"/>
  <c r="AE3" i="6850"/>
  <c r="AE38" i="6850"/>
  <c r="AE68" i="6850"/>
  <c r="AE80" i="6851"/>
  <c r="AE6" i="6850"/>
  <c r="AE83" i="6851"/>
  <c r="AE100" i="6851"/>
  <c r="AE29" i="6851"/>
  <c r="AE92" i="6850"/>
  <c r="AE7" i="6851"/>
  <c r="AE10" i="6850"/>
  <c r="AE19" i="6850"/>
  <c r="AE96" i="6850"/>
  <c r="AE73" i="6851"/>
  <c r="AE70" i="6851"/>
  <c r="AE85" i="6851"/>
  <c r="AE21" i="6851"/>
  <c r="AE12" i="6850"/>
  <c r="AE30" i="6850"/>
  <c r="AE17" i="6851"/>
  <c r="AE71" i="6851"/>
  <c r="AE5" i="6850"/>
  <c r="AE101" i="6850"/>
  <c r="AE92" i="6851"/>
  <c r="AE29" i="6850"/>
  <c r="AE36" i="6851"/>
  <c r="AE87" i="6851"/>
  <c r="AE86" i="6850"/>
  <c r="AE32" i="6850"/>
  <c r="AE34" i="6850"/>
  <c r="AE102" i="6851"/>
  <c r="AE80" i="6850"/>
  <c r="AE5" i="6851"/>
  <c r="W4" i="6851" l="1"/>
  <c r="AF44" i="2"/>
  <c r="AF97" i="2"/>
  <c r="AF54" i="2"/>
  <c r="J23" i="2"/>
  <c r="J24" i="2"/>
  <c r="J26" i="2"/>
  <c r="J45" i="2"/>
  <c r="J33" i="2"/>
  <c r="C427" i="6847"/>
  <c r="K15" i="6942"/>
  <c r="W34" i="6851"/>
  <c r="V34" i="6851"/>
  <c r="V5" i="6851"/>
  <c r="W5" i="6851"/>
  <c r="E30" i="6892"/>
  <c r="D30" i="6892" s="1"/>
  <c r="C428" i="6847" l="1"/>
  <c r="K16" i="6942"/>
  <c r="C429" i="6847" l="1"/>
  <c r="K17" i="6942"/>
  <c r="AF29" i="2" l="1"/>
  <c r="AF37" i="2"/>
  <c r="AF77" i="2"/>
  <c r="C430" i="6847"/>
  <c r="K23" i="6942"/>
  <c r="K25" i="6942" l="1"/>
  <c r="C431" i="6847"/>
  <c r="W37" i="2"/>
  <c r="V37" i="2"/>
  <c r="K27" i="6942" l="1"/>
  <c r="C432" i="6847"/>
  <c r="AU39" i="6944" l="1"/>
  <c r="K28" i="6942"/>
  <c r="C433" i="6847"/>
  <c r="K29" i="6942" l="1"/>
  <c r="C434" i="6847"/>
  <c r="K32" i="6942" l="1"/>
  <c r="C435" i="6847"/>
  <c r="Q51" i="6946" s="1"/>
  <c r="K33" i="6942" l="1"/>
  <c r="C436" i="6847"/>
  <c r="E15" i="6892"/>
  <c r="D15" i="6892" s="1"/>
  <c r="K34" i="6942" l="1"/>
  <c r="C437" i="6847"/>
  <c r="K37" i="6942" l="1"/>
  <c r="C438" i="6847"/>
  <c r="AF52" i="2" l="1"/>
  <c r="AF140" i="2"/>
  <c r="AF331" i="2"/>
  <c r="K6" i="6941"/>
  <c r="C439" i="6847"/>
  <c r="AF131" i="2"/>
  <c r="AF289" i="2"/>
  <c r="AF496" i="2"/>
  <c r="AF439" i="2"/>
  <c r="AF639" i="2"/>
  <c r="AF608" i="2"/>
  <c r="AF125" i="2"/>
  <c r="AF423" i="2"/>
  <c r="AF28" i="2"/>
  <c r="AF279" i="2"/>
  <c r="AF21" i="2"/>
  <c r="AF177" i="2"/>
  <c r="AF261" i="2"/>
  <c r="AF318" i="2"/>
  <c r="AF49" i="2"/>
  <c r="AF510" i="2"/>
  <c r="AF348" i="2"/>
  <c r="AF273" i="2"/>
  <c r="AF296" i="2"/>
  <c r="AF71" i="2"/>
  <c r="AF523" i="2"/>
  <c r="AF214" i="2"/>
  <c r="AF96" i="2"/>
  <c r="AF556" i="2"/>
  <c r="AF477" i="2"/>
  <c r="AF241" i="2"/>
  <c r="AF39" i="2"/>
  <c r="AF70" i="2"/>
  <c r="AF420" i="2"/>
  <c r="AF250" i="2"/>
  <c r="AF64" i="2"/>
  <c r="AF25" i="2"/>
  <c r="AF111" i="2"/>
  <c r="AF631" i="2"/>
  <c r="AF328" i="2"/>
  <c r="AF576" i="2"/>
  <c r="AF553" i="2"/>
  <c r="AF23" i="2"/>
  <c r="AF414" i="2"/>
  <c r="AF325" i="2"/>
  <c r="AF141" i="2"/>
  <c r="AF547" i="2"/>
  <c r="AF381" i="2"/>
  <c r="AF644" i="2"/>
  <c r="AF449" i="2"/>
  <c r="AF440" i="2"/>
  <c r="AF272" i="2"/>
  <c r="AF619" i="2"/>
  <c r="AF490" i="2"/>
  <c r="AF38" i="2"/>
  <c r="AF549" i="2"/>
  <c r="AF342" i="2"/>
  <c r="AF133" i="2"/>
  <c r="AF74" i="2"/>
  <c r="AF67" i="2"/>
  <c r="AF528" i="2"/>
  <c r="AF83" i="2"/>
  <c r="AF68" i="2"/>
  <c r="AF627" i="2"/>
  <c r="AF488" i="2"/>
  <c r="AF5" i="2"/>
  <c r="AF535" i="2"/>
  <c r="AF405" i="2"/>
  <c r="AF618" i="2"/>
  <c r="AF114" i="2"/>
  <c r="AF60" i="2"/>
  <c r="AF416" i="2"/>
  <c r="AF184" i="2"/>
  <c r="AF51" i="2"/>
  <c r="AF530" i="2"/>
  <c r="AF73" i="2"/>
  <c r="AF345" i="2"/>
  <c r="AF563" i="2"/>
  <c r="AF382" i="2"/>
  <c r="AF121" i="2"/>
  <c r="AF128" i="2"/>
  <c r="AF313" i="2"/>
  <c r="AF120" i="2"/>
  <c r="AF122" i="2"/>
  <c r="AF577" i="2"/>
  <c r="AF228" i="2"/>
  <c r="AF369" i="2"/>
  <c r="AF138" i="2"/>
  <c r="AF61" i="2"/>
  <c r="AF102" i="2"/>
  <c r="AF346" i="2"/>
  <c r="AF310" i="2"/>
  <c r="AF294" i="2"/>
  <c r="AF126" i="2"/>
  <c r="AF129" i="2"/>
  <c r="AF322" i="2"/>
  <c r="AF190" i="2"/>
  <c r="AF9" i="2"/>
  <c r="AF113" i="2"/>
  <c r="AF615" i="2"/>
  <c r="AF18" i="2"/>
  <c r="AF579" i="2"/>
  <c r="AF175" i="2"/>
  <c r="AF164" i="2"/>
  <c r="AF546" i="2"/>
  <c r="AF69" i="2"/>
  <c r="AF153" i="2"/>
  <c r="AF415" i="2"/>
  <c r="AF76" i="2"/>
  <c r="AF327" i="2"/>
  <c r="AF583" i="2"/>
  <c r="AF566" i="2"/>
  <c r="AF55" i="2"/>
  <c r="AF343" i="2"/>
  <c r="AF94" i="2"/>
  <c r="AF565" i="2"/>
  <c r="AF482" i="2"/>
  <c r="AF299" i="2"/>
  <c r="AF442" i="2"/>
  <c r="AF638" i="2"/>
  <c r="AF180" i="2"/>
  <c r="AF472" i="2"/>
  <c r="AF508" i="2"/>
  <c r="AF426" i="2"/>
  <c r="AF635" i="2"/>
  <c r="AF408" i="2"/>
  <c r="AF161" i="2"/>
  <c r="AF36" i="2"/>
  <c r="AF398" i="2"/>
  <c r="AF454" i="2"/>
  <c r="AF41" i="2"/>
  <c r="AF427" i="2"/>
  <c r="AF30" i="2"/>
  <c r="AF604" i="2"/>
  <c r="AF625" i="2"/>
  <c r="AF377" i="2"/>
  <c r="AF623" i="2"/>
  <c r="AF109" i="2"/>
  <c r="AF573" i="2"/>
  <c r="AF215" i="2"/>
  <c r="AF6" i="2"/>
  <c r="AF460" i="2"/>
  <c r="AF560" i="2"/>
  <c r="AF209" i="2"/>
  <c r="AF92" i="2"/>
  <c r="AF622" i="2"/>
  <c r="AF544" i="2"/>
  <c r="AF616" i="2"/>
  <c r="AF557" i="2"/>
  <c r="AF349" i="2"/>
  <c r="AF630" i="2"/>
  <c r="AF196" i="2"/>
  <c r="AF229" i="2"/>
  <c r="AF402" i="2"/>
  <c r="AF582" i="2"/>
  <c r="AF278" i="2"/>
  <c r="AF312" i="2"/>
  <c r="AF181" i="2"/>
  <c r="AF166" i="2"/>
  <c r="AF504" i="2"/>
  <c r="AF65" i="2"/>
  <c r="AF93" i="2"/>
  <c r="AF429" i="2"/>
  <c r="AF643" i="2"/>
  <c r="AF103" i="2"/>
  <c r="AF505" i="2"/>
  <c r="AF498" i="2"/>
  <c r="AF364" i="2"/>
  <c r="AF158" i="2"/>
  <c r="AF98" i="2"/>
  <c r="AF584" i="2"/>
  <c r="AF476" i="2"/>
  <c r="AF11" i="2"/>
  <c r="AF139" i="2"/>
  <c r="AF433" i="2"/>
  <c r="AF642" i="2"/>
  <c r="AF321" i="2"/>
  <c r="AF48" i="2"/>
  <c r="AF119" i="2"/>
  <c r="AF350" i="2"/>
  <c r="AF532" i="2"/>
  <c r="AF162" i="2"/>
  <c r="AF47" i="2"/>
  <c r="AF284" i="2"/>
  <c r="AF66" i="2"/>
  <c r="AF108" i="2"/>
  <c r="AF43" i="2"/>
  <c r="AF163" i="2"/>
  <c r="AF388" i="2"/>
  <c r="AF293" i="2"/>
  <c r="AF282" i="2"/>
  <c r="AF515" i="2"/>
  <c r="AF309" i="2"/>
  <c r="AF75" i="2"/>
  <c r="AF118" i="2"/>
  <c r="AF198" i="2"/>
  <c r="AF500" i="2"/>
  <c r="AF351" i="2"/>
  <c r="AF63" i="2"/>
  <c r="AF87" i="2"/>
  <c r="AF130" i="2"/>
  <c r="AF192" i="2"/>
  <c r="AF380" i="2"/>
  <c r="AF469" i="2"/>
  <c r="AF202" i="2"/>
  <c r="AF201" i="2"/>
  <c r="AF603" i="2"/>
  <c r="AF404" i="2"/>
  <c r="AF206" i="2"/>
  <c r="AF593" i="2"/>
  <c r="AF430" i="2"/>
  <c r="AF407" i="2"/>
  <c r="AF531" i="2"/>
  <c r="AF384" i="2"/>
  <c r="AF396" i="2"/>
  <c r="AF276" i="2"/>
  <c r="AF265" i="2"/>
  <c r="AF95" i="2"/>
  <c r="AF31" i="2"/>
  <c r="AF62" i="2"/>
  <c r="AF137" i="2"/>
  <c r="AF335" i="2"/>
  <c r="AF646" i="2"/>
  <c r="AF99" i="2"/>
  <c r="AF132" i="2"/>
  <c r="AF624" i="2"/>
  <c r="AF82" i="2"/>
  <c r="AF221" i="2"/>
  <c r="AF20" i="2"/>
  <c r="AF271" i="2"/>
  <c r="AF3" i="2"/>
  <c r="AF520" i="2"/>
  <c r="AF7" i="2"/>
  <c r="AF468" i="2"/>
  <c r="AF200" i="2"/>
  <c r="AF136" i="2"/>
  <c r="AF607" i="2"/>
  <c r="AF231" i="2"/>
  <c r="AF626" i="2"/>
  <c r="AF641" i="2"/>
  <c r="AF428" i="2"/>
  <c r="AF239" i="2"/>
  <c r="AF57" i="2"/>
  <c r="AF594" i="2"/>
  <c r="AF637" i="2"/>
  <c r="AF529" i="2"/>
  <c r="AF338" i="2"/>
  <c r="AF291" i="2"/>
  <c r="AF135" i="2"/>
  <c r="AF360" i="2"/>
  <c r="AF628" i="2"/>
  <c r="AF378" i="2"/>
  <c r="AF341" i="2"/>
  <c r="AF17" i="2"/>
  <c r="AF598" i="2"/>
  <c r="AF233" i="2"/>
  <c r="AF543" i="2"/>
  <c r="AF115" i="2"/>
  <c r="AF117" i="2"/>
  <c r="AF24" i="2"/>
  <c r="AF444" i="2"/>
  <c r="AF84" i="2"/>
  <c r="AF436" i="2"/>
  <c r="AF78" i="2"/>
  <c r="AF634" i="2"/>
  <c r="AF319" i="2"/>
  <c r="AF50" i="2"/>
  <c r="AF290" i="2"/>
  <c r="AF56" i="2"/>
  <c r="AF185" i="2"/>
  <c r="AF617" i="2"/>
  <c r="AF252" i="2"/>
  <c r="AF347" i="2"/>
  <c r="AF581" i="2"/>
  <c r="AF521" i="2"/>
  <c r="AF419" i="2"/>
  <c r="AF8" i="2"/>
  <c r="AF33" i="2"/>
  <c r="AF79" i="2"/>
  <c r="AF173" i="2"/>
  <c r="AF422" i="2"/>
  <c r="AF602" i="2"/>
  <c r="AF317" i="2"/>
  <c r="AF580" i="2"/>
  <c r="AF443" i="2"/>
  <c r="AF311" i="2"/>
  <c r="AF88" i="2"/>
  <c r="AF35" i="2"/>
  <c r="AF230" i="2"/>
  <c r="AF223" i="2"/>
  <c r="AF499" i="2"/>
  <c r="AF487" i="2"/>
  <c r="AF19" i="2"/>
  <c r="AF151" i="2"/>
  <c r="AF614" i="2"/>
  <c r="AF632" i="2"/>
  <c r="AF256" i="2"/>
  <c r="AF538" i="2"/>
  <c r="AF90" i="2"/>
  <c r="AF540" i="2"/>
  <c r="AF372" i="2"/>
  <c r="AF397" i="2"/>
  <c r="AF72" i="2"/>
  <c r="AF371" i="2"/>
  <c r="AF160" i="2"/>
  <c r="AF123" i="2"/>
  <c r="AF354" i="2"/>
  <c r="AF456" i="2"/>
  <c r="AF281" i="2"/>
  <c r="AF516" i="2"/>
  <c r="AF620" i="2"/>
  <c r="AF237" i="2"/>
  <c r="AF32" i="2"/>
  <c r="AF53" i="2"/>
  <c r="AF633" i="2"/>
  <c r="AF458" i="2"/>
  <c r="AF455" i="2"/>
  <c r="AF390" i="2"/>
  <c r="AF366" i="2"/>
  <c r="AF238" i="2"/>
  <c r="AF216" i="2"/>
  <c r="AF353" i="2"/>
  <c r="AF324" i="2"/>
  <c r="AF410" i="2"/>
  <c r="AF45" i="2"/>
  <c r="AF205" i="2"/>
  <c r="AF280" i="2"/>
  <c r="AF26" i="2"/>
  <c r="AF34" i="2"/>
  <c r="AF612" i="2"/>
  <c r="AF596" i="2"/>
  <c r="AF208" i="2"/>
  <c r="AF518" i="2"/>
  <c r="AF386" i="2"/>
  <c r="AF86" i="2"/>
  <c r="AF629" i="2"/>
  <c r="AF590" i="2"/>
  <c r="AF647" i="2"/>
  <c r="AF307" i="2"/>
  <c r="AF473" i="2"/>
  <c r="AF59" i="2"/>
  <c r="AF376" i="2"/>
  <c r="AF165" i="2"/>
  <c r="AF379" i="2"/>
  <c r="AF601" i="2"/>
  <c r="AF574" i="2"/>
  <c r="AF599" i="2"/>
  <c r="AF362" i="2"/>
  <c r="AF489" i="2"/>
  <c r="AF621" i="2"/>
  <c r="AF176" i="2"/>
  <c r="AF40" i="2"/>
  <c r="AF106" i="2"/>
  <c r="AF81" i="2"/>
  <c r="AF124" i="2"/>
  <c r="AF645" i="2"/>
  <c r="AF387" i="2"/>
  <c r="AF365" i="2"/>
  <c r="AF42" i="2"/>
  <c r="AF352" i="2"/>
  <c r="AF13" i="2"/>
  <c r="AF640" i="2"/>
  <c r="AF168" i="2"/>
  <c r="AF314" i="2"/>
  <c r="AF251" i="2"/>
  <c r="AF253" i="2"/>
  <c r="AF155" i="2"/>
  <c r="AF156" i="2"/>
  <c r="AF636" i="2"/>
  <c r="AF613" i="2"/>
  <c r="AF446" i="2"/>
  <c r="AF146" i="2"/>
  <c r="AF491" i="2"/>
  <c r="AF575" i="2"/>
  <c r="AF234" i="2"/>
  <c r="AF497" i="2"/>
  <c r="AF148" i="2"/>
  <c r="AF395" i="2"/>
  <c r="AF199" i="2"/>
  <c r="W30" i="2" l="1"/>
  <c r="V30" i="2"/>
  <c r="W28" i="2"/>
  <c r="V28" i="2"/>
  <c r="W106" i="2"/>
  <c r="V106" i="2"/>
  <c r="V56" i="2"/>
  <c r="W56" i="2"/>
  <c r="W42" i="2"/>
  <c r="V42" i="2"/>
  <c r="H31" i="6892"/>
  <c r="W43" i="2"/>
  <c r="V43" i="2"/>
  <c r="K8" i="6941"/>
  <c r="AF70" i="6851" s="1"/>
  <c r="AU4" i="6943"/>
  <c r="C440" i="6847"/>
  <c r="V123" i="2"/>
  <c r="W123" i="2"/>
  <c r="AF20" i="6851"/>
  <c r="AF8" i="6850"/>
  <c r="AF8" i="6851"/>
  <c r="AF9" i="6850" l="1"/>
  <c r="AF29" i="6851"/>
  <c r="V29" i="6851" s="1"/>
  <c r="AF71" i="6850"/>
  <c r="V65" i="6851"/>
  <c r="AF67" i="6850"/>
  <c r="W67" i="6850" s="1"/>
  <c r="AF35" i="6851"/>
  <c r="W35" i="6851" s="1"/>
  <c r="AF11" i="6850"/>
  <c r="AF18" i="6850"/>
  <c r="V61" i="6851"/>
  <c r="AF36" i="6851"/>
  <c r="W36" i="6851" s="1"/>
  <c r="AF104" i="6850"/>
  <c r="W104" i="6850" s="1"/>
  <c r="V43" i="6851"/>
  <c r="AF15" i="6850"/>
  <c r="AF81" i="6850"/>
  <c r="V13" i="6851"/>
  <c r="AF3" i="6851"/>
  <c r="V3" i="6851" s="1"/>
  <c r="V22" i="6851"/>
  <c r="V26" i="6851"/>
  <c r="AF83" i="6851"/>
  <c r="V83" i="6851" s="1"/>
  <c r="AF79" i="6850"/>
  <c r="AF11" i="6851"/>
  <c r="V11" i="6851" s="1"/>
  <c r="AF37" i="6850"/>
  <c r="AF34" i="6850"/>
  <c r="AF101" i="6850"/>
  <c r="AF12" i="6851"/>
  <c r="V12" i="6851" s="1"/>
  <c r="W90" i="6851"/>
  <c r="AF30" i="6850"/>
  <c r="V79" i="6851"/>
  <c r="W78" i="6851"/>
  <c r="AF33" i="6850"/>
  <c r="W68" i="6851"/>
  <c r="AF100" i="6851"/>
  <c r="V100" i="6851" s="1"/>
  <c r="AF92" i="6850"/>
  <c r="AF104" i="6851"/>
  <c r="V104" i="6851" s="1"/>
  <c r="AF3" i="6850"/>
  <c r="AF90" i="6850"/>
  <c r="AF96" i="6851"/>
  <c r="V96" i="6851" s="1"/>
  <c r="AF87" i="6850"/>
  <c r="AF52" i="6850"/>
  <c r="W52" i="6850" s="1"/>
  <c r="W58" i="6851"/>
  <c r="V31" i="6851"/>
  <c r="AF103" i="6850"/>
  <c r="AF74" i="6851"/>
  <c r="W74" i="6851" s="1"/>
  <c r="AF16" i="6851"/>
  <c r="V16" i="6851" s="1"/>
  <c r="W24" i="6851"/>
  <c r="AF56" i="6851"/>
  <c r="W56" i="6851" s="1"/>
  <c r="W50" i="6851"/>
  <c r="V39" i="6851"/>
  <c r="AF25" i="6851"/>
  <c r="V25" i="6851" s="1"/>
  <c r="AF19" i="6850"/>
  <c r="AF87" i="6851"/>
  <c r="V87" i="6851" s="1"/>
  <c r="AF24" i="6850"/>
  <c r="AF83" i="6850"/>
  <c r="W26" i="6850"/>
  <c r="AF103" i="6851"/>
  <c r="V103" i="6851" s="1"/>
  <c r="V91" i="6851"/>
  <c r="W38" i="6851"/>
  <c r="AF62" i="6851"/>
  <c r="W62" i="6851" s="1"/>
  <c r="AF54" i="6851"/>
  <c r="W54" i="6851" s="1"/>
  <c r="AF42" i="6850"/>
  <c r="AF20" i="6850"/>
  <c r="W70" i="6851"/>
  <c r="V70" i="6851"/>
  <c r="V20" i="6851"/>
  <c r="W20" i="6851"/>
  <c r="AF100" i="6850"/>
  <c r="AF102" i="6850"/>
  <c r="AF89" i="6851"/>
  <c r="AF86" i="6850"/>
  <c r="AF62" i="6850"/>
  <c r="AF85" i="6851"/>
  <c r="AF7" i="6850"/>
  <c r="V8" i="6851"/>
  <c r="W8" i="6851"/>
  <c r="AF91" i="6850"/>
  <c r="AF76" i="6851"/>
  <c r="AF9" i="6851"/>
  <c r="AF19" i="6851"/>
  <c r="AF88" i="6851"/>
  <c r="AF30" i="6851"/>
  <c r="AF89" i="6850"/>
  <c r="AF71" i="6851"/>
  <c r="AF66" i="6851"/>
  <c r="AF70" i="6850"/>
  <c r="AF68" i="6850"/>
  <c r="AF33" i="6851"/>
  <c r="AF7" i="6851"/>
  <c r="AF38" i="6850"/>
  <c r="AF80" i="6851"/>
  <c r="J6" i="6850"/>
  <c r="J4" i="6851"/>
  <c r="E4" i="6851" s="1"/>
  <c r="J4" i="6850"/>
  <c r="J7" i="6851"/>
  <c r="J7" i="6850"/>
  <c r="J5" i="6850"/>
  <c r="J6" i="6851"/>
  <c r="J5" i="6851"/>
  <c r="E5" i="6851" s="1"/>
  <c r="AF80" i="6850"/>
  <c r="AF84" i="6850"/>
  <c r="AF21" i="6851"/>
  <c r="AF16" i="6850"/>
  <c r="AF6" i="6850"/>
  <c r="AF81" i="6851"/>
  <c r="AF73" i="6851"/>
  <c r="AF32" i="6850"/>
  <c r="AF58" i="6850"/>
  <c r="AF96" i="6850"/>
  <c r="AF23" i="6850"/>
  <c r="AF94" i="6850"/>
  <c r="AF14" i="6851"/>
  <c r="AF37" i="6851"/>
  <c r="AF78" i="6850"/>
  <c r="AF10" i="6851"/>
  <c r="AF102" i="6851"/>
  <c r="AF101" i="6851"/>
  <c r="AF98" i="6851"/>
  <c r="AF18" i="6851"/>
  <c r="AF43" i="6850"/>
  <c r="AF12" i="6850"/>
  <c r="AF93" i="6851"/>
  <c r="AF14" i="6850"/>
  <c r="AF27" i="6851"/>
  <c r="AF6" i="6851"/>
  <c r="AF69" i="6851"/>
  <c r="AF10" i="6850"/>
  <c r="AF84" i="6851"/>
  <c r="AF17" i="6851"/>
  <c r="AF92" i="6851"/>
  <c r="AU25" i="6944"/>
  <c r="C441" i="6847"/>
  <c r="E10" i="6892"/>
  <c r="D10" i="6892" s="1"/>
  <c r="W3" i="6851" l="1"/>
  <c r="E3" i="6851" s="1"/>
  <c r="W43" i="6851"/>
  <c r="W12" i="6851"/>
  <c r="W79" i="6851"/>
  <c r="V78" i="6851"/>
  <c r="W87" i="6851"/>
  <c r="W16" i="6851"/>
  <c r="V35" i="6851"/>
  <c r="W65" i="6851"/>
  <c r="W83" i="6851"/>
  <c r="V62" i="6851"/>
  <c r="W29" i="6851"/>
  <c r="V67" i="6850"/>
  <c r="V24" i="6851"/>
  <c r="W91" i="6851"/>
  <c r="W100" i="6851"/>
  <c r="W22" i="6851"/>
  <c r="W31" i="6851"/>
  <c r="W11" i="6851"/>
  <c r="V38" i="6851"/>
  <c r="W103" i="6851"/>
  <c r="W61" i="6851"/>
  <c r="V90" i="6851"/>
  <c r="W13" i="6851"/>
  <c r="V36" i="6851"/>
  <c r="V52" i="6850"/>
  <c r="V104" i="6850"/>
  <c r="W39" i="6851"/>
  <c r="W26" i="6851"/>
  <c r="V68" i="6851"/>
  <c r="W96" i="6851"/>
  <c r="V58" i="6851"/>
  <c r="W104" i="6851"/>
  <c r="V50" i="6851"/>
  <c r="V54" i="6851"/>
  <c r="V26" i="6850"/>
  <c r="V74" i="6851"/>
  <c r="W25" i="6851"/>
  <c r="V56" i="6851"/>
  <c r="E31" i="6892"/>
  <c r="D31" i="6892" s="1"/>
  <c r="V23" i="6851"/>
  <c r="W23" i="6851"/>
  <c r="W51" i="6851"/>
  <c r="V51" i="6851"/>
  <c r="V88" i="6851"/>
  <c r="W88" i="6851"/>
  <c r="W9" i="6851"/>
  <c r="V9" i="6851"/>
  <c r="V59" i="6851"/>
  <c r="W59" i="6851"/>
  <c r="W97" i="6851"/>
  <c r="V97" i="6851"/>
  <c r="AU26" i="6944"/>
  <c r="C442" i="6847"/>
  <c r="W17" i="6851"/>
  <c r="V17" i="6851"/>
  <c r="V6" i="6851"/>
  <c r="W6" i="6851"/>
  <c r="W93" i="6851"/>
  <c r="V93" i="6851"/>
  <c r="V43" i="6850"/>
  <c r="W43" i="6850"/>
  <c r="V101" i="6851"/>
  <c r="W101" i="6851"/>
  <c r="V37" i="6851"/>
  <c r="W37" i="6851"/>
  <c r="V41" i="6851"/>
  <c r="W41" i="6851"/>
  <c r="V60" i="6851"/>
  <c r="W60" i="6851"/>
  <c r="W21" i="6851"/>
  <c r="V21" i="6851"/>
  <c r="W80" i="6851"/>
  <c r="V80" i="6851"/>
  <c r="V28" i="6851"/>
  <c r="W28" i="6851"/>
  <c r="W33" i="6851"/>
  <c r="V33" i="6851"/>
  <c r="W55" i="6851"/>
  <c r="V55" i="6851"/>
  <c r="W19" i="6851"/>
  <c r="V19" i="6851"/>
  <c r="V76" i="6851"/>
  <c r="W76" i="6851"/>
  <c r="V57" i="6851"/>
  <c r="W57" i="6851"/>
  <c r="V69" i="6851"/>
  <c r="W69" i="6851"/>
  <c r="V48" i="6851"/>
  <c r="W48" i="6851"/>
  <c r="V98" i="6851"/>
  <c r="W98" i="6851"/>
  <c r="W63" i="6851"/>
  <c r="V63" i="6851"/>
  <c r="W77" i="6851"/>
  <c r="V77" i="6851"/>
  <c r="V92" i="6851"/>
  <c r="W92" i="6851"/>
  <c r="W84" i="6851"/>
  <c r="V84" i="6851"/>
  <c r="W47" i="6851"/>
  <c r="V47" i="6851"/>
  <c r="W102" i="6851"/>
  <c r="V102" i="6851"/>
  <c r="W44" i="6851"/>
  <c r="V44" i="6851"/>
  <c r="W81" i="6851"/>
  <c r="V81" i="6851"/>
  <c r="W84" i="6850"/>
  <c r="V84" i="6850"/>
  <c r="V105" i="6851"/>
  <c r="W105" i="6851"/>
  <c r="W72" i="6851"/>
  <c r="V72" i="6851"/>
  <c r="W66" i="6851"/>
  <c r="V66" i="6851"/>
  <c r="W82" i="6851"/>
  <c r="V82" i="6851"/>
  <c r="V91" i="6850"/>
  <c r="W91" i="6850"/>
  <c r="W42" i="6851"/>
  <c r="V42" i="6851"/>
  <c r="V27" i="6851"/>
  <c r="W27" i="6851"/>
  <c r="W40" i="6851"/>
  <c r="V40" i="6851"/>
  <c r="W18" i="6851"/>
  <c r="V18" i="6851"/>
  <c r="W10" i="6851"/>
  <c r="V10" i="6851"/>
  <c r="V14" i="6851"/>
  <c r="W14" i="6851"/>
  <c r="V73" i="6851"/>
  <c r="W73" i="6851"/>
  <c r="W49" i="6851"/>
  <c r="V49" i="6851"/>
  <c r="V7" i="6851"/>
  <c r="W7" i="6851"/>
  <c r="W64" i="6851"/>
  <c r="V64" i="6851"/>
  <c r="V71" i="6851"/>
  <c r="W71" i="6851"/>
  <c r="V30" i="6851"/>
  <c r="W30" i="6851"/>
  <c r="V15" i="6851"/>
  <c r="W15" i="6851"/>
  <c r="W85" i="6851"/>
  <c r="V85" i="6851"/>
  <c r="V89" i="6851"/>
  <c r="W89" i="6851"/>
  <c r="E7" i="6851" l="1"/>
  <c r="D4" i="6851" s="1"/>
  <c r="E6" i="6851"/>
  <c r="D3" i="6851"/>
  <c r="D5" i="6851"/>
  <c r="AU33" i="6944"/>
  <c r="C443" i="6847"/>
  <c r="D7" i="6851" l="1"/>
  <c r="AU34" i="6944"/>
  <c r="C444" i="6847"/>
  <c r="AU36" i="6944" l="1"/>
  <c r="C445" i="6847"/>
  <c r="AU43" i="6944" l="1"/>
  <c r="C446" i="6847"/>
  <c r="D11" i="6892"/>
  <c r="AU44" i="6944" l="1"/>
  <c r="C447" i="6847"/>
  <c r="AU45" i="6944" l="1"/>
  <c r="J52" i="2" s="1"/>
  <c r="C448" i="6847"/>
  <c r="Q35" i="6946" s="1"/>
  <c r="AU9" i="6943" l="1"/>
  <c r="C449" i="6847"/>
  <c r="J460" i="2"/>
  <c r="J579" i="2"/>
  <c r="J251" i="2"/>
  <c r="J153" i="2"/>
  <c r="J433" i="2"/>
  <c r="J531" i="2"/>
  <c r="J126" i="2"/>
  <c r="J335" i="2"/>
  <c r="J180" i="2"/>
  <c r="J553" i="2"/>
  <c r="J319" i="2"/>
  <c r="J50" i="2"/>
  <c r="J632" i="2"/>
  <c r="J181" i="2"/>
  <c r="J36" i="2"/>
  <c r="J96" i="2"/>
  <c r="J98" i="2"/>
  <c r="J456" i="2"/>
  <c r="J491" i="2"/>
  <c r="J580" i="2"/>
  <c r="J617" i="2"/>
  <c r="J307" i="2"/>
  <c r="J321" i="2"/>
  <c r="J20" i="2"/>
  <c r="J608" i="2"/>
  <c r="J348" i="2"/>
  <c r="J607" i="2"/>
  <c r="J253" i="2"/>
  <c r="J21" i="2"/>
  <c r="J208" i="2"/>
  <c r="J312" i="2"/>
  <c r="J90" i="2"/>
  <c r="J544" i="2"/>
  <c r="J324" i="2"/>
  <c r="J299" i="2"/>
  <c r="J515" i="2"/>
  <c r="J645" i="2"/>
  <c r="J111" i="2"/>
  <c r="J622" i="2"/>
  <c r="J32" i="2"/>
  <c r="J313" i="2"/>
  <c r="J365" i="2"/>
  <c r="J634" i="2"/>
  <c r="J239" i="2"/>
  <c r="J372" i="2"/>
  <c r="J221" i="2"/>
  <c r="J77" i="2"/>
  <c r="J518" i="2"/>
  <c r="J377" i="2"/>
  <c r="J446" i="2"/>
  <c r="J499" i="2"/>
  <c r="J549" i="2"/>
  <c r="J124" i="2"/>
  <c r="J620" i="2"/>
  <c r="J581" i="2"/>
  <c r="J521" i="2"/>
  <c r="J125" i="2"/>
  <c r="J75" i="2"/>
  <c r="J378" i="2"/>
  <c r="J60" i="2"/>
  <c r="J624" i="2"/>
  <c r="J325" i="2"/>
  <c r="J206" i="2"/>
  <c r="J94" i="2"/>
  <c r="J637" i="2"/>
  <c r="J115" i="2"/>
  <c r="J176" i="2"/>
  <c r="J350" i="2"/>
  <c r="J557" i="2"/>
  <c r="J577" i="2"/>
  <c r="J428" i="2"/>
  <c r="J641" i="2"/>
  <c r="J354" i="2"/>
  <c r="J70" i="2"/>
  <c r="J646" i="2"/>
  <c r="J55" i="2"/>
  <c r="J42" i="2"/>
  <c r="J184" i="2"/>
  <c r="J84" i="2"/>
  <c r="J643" i="2"/>
  <c r="J626" i="2"/>
  <c r="J644" i="2"/>
  <c r="J130" i="2"/>
  <c r="J87" i="2"/>
  <c r="J436" i="2"/>
  <c r="J271" i="2"/>
  <c r="J614" i="2"/>
  <c r="J95" i="2"/>
  <c r="J279" i="2"/>
  <c r="J137" i="2"/>
  <c r="J58" i="2"/>
  <c r="J496" i="2"/>
  <c r="J14" i="2"/>
  <c r="J616" i="2"/>
  <c r="J590" i="2"/>
  <c r="J352" i="2"/>
  <c r="J74" i="2"/>
  <c r="J546" i="2"/>
  <c r="J429" i="2"/>
  <c r="J216" i="2"/>
  <c r="J402" i="2"/>
  <c r="J133" i="2"/>
  <c r="J458" i="2"/>
  <c r="J132" i="2"/>
  <c r="J508" i="2"/>
  <c r="J163" i="2"/>
  <c r="J272" i="2"/>
  <c r="J281" i="2"/>
  <c r="J422" i="2"/>
  <c r="J410" i="2"/>
  <c r="J261" i="2"/>
  <c r="J51" i="2"/>
  <c r="J291" i="2"/>
  <c r="J380" i="2"/>
  <c r="J79" i="2"/>
  <c r="J118" i="2"/>
  <c r="J234" i="2"/>
  <c r="J583" i="2"/>
  <c r="J575" i="2"/>
  <c r="J560" i="2"/>
  <c r="J82" i="2"/>
  <c r="J388" i="2"/>
  <c r="J505" i="2"/>
  <c r="J343" i="2"/>
  <c r="J120" i="2"/>
  <c r="J379" i="2"/>
  <c r="J62" i="2"/>
  <c r="J327" i="2"/>
  <c r="J628" i="2"/>
  <c r="J97" i="2"/>
  <c r="J161" i="2"/>
  <c r="J168" i="2"/>
  <c r="J296" i="2"/>
  <c r="J489" i="2"/>
  <c r="J612" i="2"/>
  <c r="J49" i="2"/>
  <c r="J346" i="2"/>
  <c r="J631" i="2"/>
  <c r="J415" i="2"/>
  <c r="J582" i="2"/>
  <c r="J282" i="2"/>
  <c r="J8" i="2"/>
  <c r="J205" i="2"/>
  <c r="J209" i="2"/>
  <c r="J407" i="2"/>
  <c r="J629" i="2"/>
  <c r="J228" i="2"/>
  <c r="J37" i="2"/>
  <c r="J639" i="2"/>
  <c r="J396" i="2"/>
  <c r="J419" i="2"/>
  <c r="J67" i="2"/>
  <c r="J81" i="2"/>
  <c r="J63" i="2"/>
  <c r="J529" i="2"/>
  <c r="J238" i="2"/>
  <c r="J369" i="2"/>
  <c r="J516" i="2"/>
  <c r="J290" i="2"/>
  <c r="J140" i="2"/>
  <c r="J160" i="2"/>
  <c r="J135" i="2"/>
  <c r="J540" i="2"/>
  <c r="J556" i="2"/>
  <c r="J69" i="2"/>
  <c r="J598" i="2"/>
  <c r="J314" i="2"/>
  <c r="J488" i="2"/>
  <c r="J35" i="2"/>
  <c r="J38" i="2"/>
  <c r="J68" i="2"/>
  <c r="J440" i="2"/>
  <c r="J113" i="2"/>
  <c r="J376" i="2"/>
  <c r="J121" i="2"/>
  <c r="J510" i="2"/>
  <c r="J618" i="2"/>
  <c r="J408" i="2"/>
  <c r="J241" i="2"/>
  <c r="J83" i="2"/>
  <c r="J202" i="2"/>
  <c r="J230" i="2"/>
  <c r="J602" i="2"/>
  <c r="J278" i="2"/>
  <c r="J40" i="2"/>
  <c r="J490" i="2"/>
  <c r="J593" i="2"/>
  <c r="J426" i="2"/>
  <c r="J175" i="2"/>
  <c r="J349" i="2"/>
  <c r="J584" i="2"/>
  <c r="J273" i="2"/>
  <c r="J328" i="2"/>
  <c r="J214" i="2"/>
  <c r="J427" i="2"/>
  <c r="J280" i="2"/>
  <c r="J430" i="2"/>
  <c r="J131" i="2"/>
  <c r="J476" i="2"/>
  <c r="J574" i="2"/>
  <c r="J158" i="2"/>
  <c r="J601" i="2"/>
  <c r="J472" i="2"/>
  <c r="J103" i="2"/>
  <c r="J317" i="2"/>
  <c r="J338" i="2"/>
  <c r="J122" i="2"/>
  <c r="J532" i="2"/>
  <c r="J382" i="2"/>
  <c r="J57" i="2"/>
  <c r="J642" i="2"/>
  <c r="J454" i="2"/>
  <c r="J520" i="2"/>
  <c r="J530" i="2"/>
  <c r="J353" i="2"/>
  <c r="J293" i="2"/>
  <c r="J647" i="2"/>
  <c r="J136" i="2"/>
  <c r="J416" i="2"/>
  <c r="J108" i="2"/>
  <c r="J294" i="2"/>
  <c r="J177" i="2"/>
  <c r="J43" i="2"/>
  <c r="J164" i="2"/>
  <c r="J156" i="2"/>
  <c r="J398" i="2"/>
  <c r="J284" i="2"/>
  <c r="J66" i="2"/>
  <c r="J73" i="2"/>
  <c r="J146" i="2"/>
  <c r="J237" i="2"/>
  <c r="J117" i="2"/>
  <c r="J543" i="2"/>
  <c r="J573" i="2"/>
  <c r="J381" i="2"/>
  <c r="J405" i="2"/>
  <c r="J576" i="2"/>
  <c r="J473" i="2"/>
  <c r="J201" i="2"/>
  <c r="J39" i="2"/>
  <c r="J71" i="2"/>
  <c r="J623" i="2"/>
  <c r="J497" i="2"/>
  <c r="J364" i="2"/>
  <c r="J29" i="2"/>
  <c r="J640" i="2"/>
  <c r="J54" i="2"/>
  <c r="J99" i="2"/>
  <c r="J9" i="2"/>
  <c r="J387" i="2"/>
  <c r="J250" i="2"/>
  <c r="J141" i="2"/>
  <c r="J165" i="2"/>
  <c r="J500" i="2"/>
  <c r="J351" i="2"/>
  <c r="J423" i="2"/>
  <c r="J404" i="2"/>
  <c r="J638" i="2"/>
  <c r="J86" i="2"/>
  <c r="J56" i="2"/>
  <c r="J148" i="2"/>
  <c r="J72" i="2"/>
  <c r="J565" i="2"/>
  <c r="J384" i="2"/>
  <c r="J155" i="2"/>
  <c r="J200" i="2"/>
  <c r="J469" i="2"/>
  <c r="J395" i="2"/>
  <c r="J397" i="2"/>
  <c r="J345" i="2"/>
  <c r="J233" i="2"/>
  <c r="J76" i="2"/>
  <c r="J223" i="2"/>
  <c r="J27" i="2"/>
  <c r="J192" i="2"/>
  <c r="J88" i="2"/>
  <c r="J265" i="2"/>
  <c r="J138" i="2"/>
  <c r="J615" i="2"/>
  <c r="J390" i="2"/>
  <c r="J102" i="2"/>
  <c r="J61" i="2"/>
  <c r="J596" i="2"/>
  <c r="J30" i="2"/>
  <c r="J535" i="2"/>
  <c r="J630" i="2"/>
  <c r="J347" i="2"/>
  <c r="J318" i="2"/>
  <c r="J166" i="2"/>
  <c r="J331" i="2"/>
  <c r="J360" i="2"/>
  <c r="J119" i="2"/>
  <c r="J633" i="2"/>
  <c r="J504" i="2"/>
  <c r="J414" i="2"/>
  <c r="J621" i="2"/>
  <c r="J53" i="2"/>
  <c r="J627" i="2"/>
  <c r="J366" i="2"/>
  <c r="J139" i="2"/>
  <c r="J276" i="2"/>
  <c r="J523" i="2"/>
  <c r="J547" i="2"/>
  <c r="J5" i="2"/>
  <c r="J619" i="2"/>
  <c r="J341" i="2"/>
  <c r="J173" i="2"/>
  <c r="J594" i="2"/>
  <c r="J444" i="2"/>
  <c r="J625" i="2"/>
  <c r="J322" i="2"/>
  <c r="J41" i="2"/>
  <c r="J231" i="2"/>
  <c r="J109" i="2"/>
  <c r="J198" i="2"/>
  <c r="J93" i="2"/>
  <c r="J311" i="2"/>
  <c r="J449" i="2"/>
  <c r="J563" i="2"/>
  <c r="J289" i="2"/>
  <c r="J252" i="2"/>
  <c r="J538" i="2"/>
  <c r="J185" i="2"/>
  <c r="J636" i="2"/>
  <c r="J162" i="2"/>
  <c r="J22" i="2"/>
  <c r="J78" i="2"/>
  <c r="J47" i="2"/>
  <c r="J566" i="2"/>
  <c r="J635" i="2"/>
  <c r="J229" i="2"/>
  <c r="J498" i="2"/>
  <c r="J310" i="2"/>
  <c r="J362" i="2"/>
  <c r="J128" i="2"/>
  <c r="J477" i="2"/>
  <c r="J129" i="2"/>
  <c r="J196" i="2"/>
  <c r="J604" i="2"/>
  <c r="J487" i="2"/>
  <c r="J92" i="2"/>
  <c r="J215" i="2"/>
  <c r="J34" i="2"/>
  <c r="J123" i="2"/>
  <c r="J59" i="2"/>
  <c r="J468" i="2"/>
  <c r="J31" i="2"/>
  <c r="J114" i="2"/>
  <c r="J44" i="2"/>
  <c r="J443" i="2"/>
  <c r="J455" i="2"/>
  <c r="J386" i="2"/>
  <c r="J482" i="2"/>
  <c r="J256" i="2"/>
  <c r="J599" i="2"/>
  <c r="J199" i="2"/>
  <c r="J371" i="2"/>
  <c r="J439" i="2"/>
  <c r="J442" i="2"/>
  <c r="J603" i="2"/>
  <c r="J342" i="2"/>
  <c r="J106" i="2"/>
  <c r="J309" i="2"/>
  <c r="J528" i="2"/>
  <c r="J420" i="2"/>
  <c r="J151" i="2"/>
  <c r="J190" i="2"/>
  <c r="J613" i="2"/>
  <c r="J4" i="2"/>
  <c r="C450" i="6847" l="1"/>
  <c r="Q37" i="6946"/>
  <c r="K28" i="6955"/>
  <c r="J27" i="6851"/>
  <c r="J34" i="6850"/>
  <c r="H8" i="6892"/>
  <c r="G8" i="6892" s="1"/>
  <c r="J84" i="6851"/>
  <c r="J100" i="6851"/>
  <c r="J52" i="6850"/>
  <c r="J25" i="6851"/>
  <c r="J102" i="6851"/>
  <c r="J85" i="6851"/>
  <c r="J33" i="6850"/>
  <c r="J100" i="6850"/>
  <c r="J12" i="6851"/>
  <c r="E12" i="6851" s="1"/>
  <c r="J14" i="6851"/>
  <c r="J68" i="6850"/>
  <c r="J103" i="6850"/>
  <c r="J102" i="6850"/>
  <c r="J16" i="6850"/>
  <c r="J18" i="6851"/>
  <c r="J14" i="6850"/>
  <c r="J32" i="6850"/>
  <c r="J10" i="6850"/>
  <c r="J62" i="6850"/>
  <c r="J89" i="6851"/>
  <c r="J94" i="6850"/>
  <c r="J38" i="6850"/>
  <c r="J8" i="6851"/>
  <c r="E8" i="6851" s="1"/>
  <c r="D6" i="6851" s="1"/>
  <c r="J8" i="6850"/>
  <c r="J11" i="6850"/>
  <c r="J20" i="6851"/>
  <c r="J90" i="6850"/>
  <c r="J18" i="6850"/>
  <c r="J76" i="6851"/>
  <c r="J84" i="6850"/>
  <c r="J96" i="6850"/>
  <c r="J83" i="6850"/>
  <c r="J92" i="6850"/>
  <c r="J101" i="6850"/>
  <c r="J74" i="6851"/>
  <c r="J9" i="6850"/>
  <c r="J80" i="6850"/>
  <c r="J89" i="6850"/>
  <c r="J104" i="6851"/>
  <c r="J96" i="6851"/>
  <c r="J58" i="6850"/>
  <c r="J92" i="6851"/>
  <c r="J23" i="6850"/>
  <c r="J30" i="6850"/>
  <c r="J98" i="6851"/>
  <c r="J103" i="6851"/>
  <c r="J86" i="6850"/>
  <c r="J33" i="6851"/>
  <c r="J54" i="6851"/>
  <c r="J79" i="6850"/>
  <c r="J15" i="6850"/>
  <c r="J67" i="6850"/>
  <c r="J12" i="6850"/>
  <c r="J81" i="6851"/>
  <c r="J35" i="6851"/>
  <c r="J17" i="6851"/>
  <c r="J16" i="6851"/>
  <c r="J91" i="6850"/>
  <c r="J88" i="6851"/>
  <c r="J83" i="6851"/>
  <c r="J10" i="6851"/>
  <c r="J56" i="6851"/>
  <c r="J101" i="6851"/>
  <c r="J62" i="6851"/>
  <c r="J87" i="6850"/>
  <c r="J93" i="6851"/>
  <c r="J69" i="6851"/>
  <c r="J66" i="6851"/>
  <c r="J11" i="6851"/>
  <c r="J29" i="6850"/>
  <c r="J30" i="6851"/>
  <c r="J71" i="6851"/>
  <c r="J34" i="6851"/>
  <c r="J70" i="6850"/>
  <c r="J20" i="6850"/>
  <c r="J104" i="6850"/>
  <c r="J43" i="6850"/>
  <c r="J80" i="6851"/>
  <c r="J37" i="6851"/>
  <c r="J36" i="6851"/>
  <c r="J37" i="6850"/>
  <c r="J9" i="6851"/>
  <c r="J71" i="6850"/>
  <c r="J42" i="6850"/>
  <c r="J70" i="6851"/>
  <c r="J73" i="6851"/>
  <c r="J87" i="6851"/>
  <c r="J19" i="6851"/>
  <c r="J29" i="6851"/>
  <c r="J24" i="6850"/>
  <c r="J21" i="6851"/>
  <c r="J81" i="6850"/>
  <c r="J78" i="6850"/>
  <c r="J19" i="6850"/>
  <c r="M467" i="2" l="1"/>
  <c r="AR467" i="2" s="1"/>
  <c r="M91" i="2"/>
  <c r="AR91" i="2" s="1"/>
  <c r="M302" i="2"/>
  <c r="AR302" i="2" s="1"/>
  <c r="M240" i="2"/>
  <c r="AR240" i="2" s="1"/>
  <c r="M127" i="2"/>
  <c r="AR127" i="2" s="1"/>
  <c r="M80" i="2"/>
  <c r="AR80" i="2" s="1"/>
  <c r="M174" i="2"/>
  <c r="AR174" i="2" s="1"/>
  <c r="M356" i="2"/>
  <c r="AR356" i="2" s="1"/>
  <c r="M227" i="2"/>
  <c r="AR227" i="2" s="1"/>
  <c r="M355" i="2"/>
  <c r="AR355" i="2" s="1"/>
  <c r="M301" i="2"/>
  <c r="AR301" i="2" s="1"/>
  <c r="M110" i="2"/>
  <c r="AR110" i="2" s="1"/>
  <c r="M152" i="2"/>
  <c r="AR152" i="2" s="1"/>
  <c r="M116" i="2"/>
  <c r="AR116" i="2" s="1"/>
  <c r="M300" i="2"/>
  <c r="AR300" i="2" s="1"/>
  <c r="M270" i="2"/>
  <c r="AR270" i="2" s="1"/>
  <c r="M648" i="2"/>
  <c r="AR648" i="2" s="1"/>
  <c r="M170" i="2"/>
  <c r="AR170" i="2" s="1"/>
  <c r="M383" i="2"/>
  <c r="AR383" i="2" s="1"/>
  <c r="M403" i="2"/>
  <c r="AR403" i="2" s="1"/>
  <c r="M274" i="2"/>
  <c r="AR274" i="2" s="1"/>
  <c r="M39" i="2"/>
  <c r="M584" i="2"/>
  <c r="M118" i="2"/>
  <c r="M624" i="2"/>
  <c r="M353" i="2"/>
  <c r="M642" i="2"/>
  <c r="M36" i="2"/>
  <c r="M66" i="2"/>
  <c r="M426" i="2"/>
  <c r="M436" i="2"/>
  <c r="M99" i="2"/>
  <c r="M256" i="2"/>
  <c r="M151" i="2"/>
  <c r="M102" i="2"/>
  <c r="M632" i="2"/>
  <c r="M384" i="2"/>
  <c r="M348" i="2"/>
  <c r="M420" i="2"/>
  <c r="M201" i="2"/>
  <c r="M251" i="2"/>
  <c r="M56" i="2"/>
  <c r="M206" i="2"/>
  <c r="M626" i="2"/>
  <c r="M548" i="2"/>
  <c r="M3" i="2"/>
  <c r="M121" i="2"/>
  <c r="M253" i="2"/>
  <c r="M163" i="2"/>
  <c r="M185" i="2"/>
  <c r="M335" i="2"/>
  <c r="M532" i="2"/>
  <c r="M625" i="2"/>
  <c r="M565" i="2"/>
  <c r="M18" i="2"/>
  <c r="M398" i="2"/>
  <c r="M98" i="2"/>
  <c r="M247" i="2"/>
  <c r="M200" i="2"/>
  <c r="M95" i="2"/>
  <c r="M371" i="2"/>
  <c r="M378" i="2"/>
  <c r="M179" i="2"/>
  <c r="M593" i="2"/>
  <c r="M233" i="2"/>
  <c r="M364" i="2"/>
  <c r="M90" i="2"/>
  <c r="M627" i="2"/>
  <c r="M504" i="2"/>
  <c r="M61" i="2"/>
  <c r="M515" i="2"/>
  <c r="M29" i="2"/>
  <c r="M563" i="2"/>
  <c r="M52" i="2"/>
  <c r="M294" i="2"/>
  <c r="M313" i="2"/>
  <c r="M281" i="2"/>
  <c r="M498" i="2"/>
  <c r="M261" i="2"/>
  <c r="M549" i="2"/>
  <c r="M280" i="2"/>
  <c r="M282" i="2"/>
  <c r="M395" i="2"/>
  <c r="M442" i="2"/>
  <c r="M535" i="2"/>
  <c r="M115" i="2"/>
  <c r="M276" i="2"/>
  <c r="M137" i="2"/>
  <c r="M15" i="2"/>
  <c r="M405" i="2"/>
  <c r="M354" i="2"/>
  <c r="M40" i="2"/>
  <c r="M93" i="2"/>
  <c r="M96" i="2"/>
  <c r="M147" i="2"/>
  <c r="M214" i="2"/>
  <c r="M646" i="2"/>
  <c r="M5" i="2"/>
  <c r="M428" i="2"/>
  <c r="M505" i="2"/>
  <c r="M574" i="2"/>
  <c r="M250" i="2"/>
  <c r="M491" i="2"/>
  <c r="M433" i="2"/>
  <c r="M455" i="2"/>
  <c r="M308" i="2"/>
  <c r="M637" i="2"/>
  <c r="M132" i="2"/>
  <c r="M92" i="2"/>
  <c r="M407" i="2"/>
  <c r="M429" i="2"/>
  <c r="M531" i="2"/>
  <c r="M126" i="2"/>
  <c r="M128" i="2"/>
  <c r="M149" i="2"/>
  <c r="M476" i="2"/>
  <c r="M546" i="2"/>
  <c r="M633" i="2"/>
  <c r="M162" i="2"/>
  <c r="M181" i="2"/>
  <c r="M489" i="2"/>
  <c r="M284" i="2"/>
  <c r="M327" i="2"/>
  <c r="M195" i="2"/>
  <c r="M382" i="2"/>
  <c r="M208" i="2"/>
  <c r="M616" i="2"/>
  <c r="M293" i="2"/>
  <c r="M607" i="2"/>
  <c r="M60" i="2"/>
  <c r="M599" i="2"/>
  <c r="M72" i="2"/>
  <c r="M53" i="2"/>
  <c r="M529" i="2"/>
  <c r="M156" i="2"/>
  <c r="M209" i="2"/>
  <c r="M414" i="2"/>
  <c r="M296" i="2"/>
  <c r="M566" i="2"/>
  <c r="M317" i="2"/>
  <c r="M577" i="2"/>
  <c r="M45" i="2"/>
  <c r="M500" i="2"/>
  <c r="M397" i="2"/>
  <c r="M22" i="2"/>
  <c r="M472" i="2"/>
  <c r="M598" i="2"/>
  <c r="M602" i="2"/>
  <c r="M644" i="2"/>
  <c r="M488" i="2"/>
  <c r="M148" i="2"/>
  <c r="M48" i="2"/>
  <c r="M58" i="2"/>
  <c r="M582" i="2"/>
  <c r="M557" i="2"/>
  <c r="M613" i="2"/>
  <c r="M34" i="2"/>
  <c r="M490" i="2"/>
  <c r="M228" i="2"/>
  <c r="M518" i="2"/>
  <c r="M639" i="2"/>
  <c r="M402" i="2"/>
  <c r="M369" i="2"/>
  <c r="M125" i="2"/>
  <c r="M101" i="2"/>
  <c r="M35" i="2"/>
  <c r="M85" i="2"/>
  <c r="M430" i="2"/>
  <c r="M449" i="2"/>
  <c r="M215" i="2"/>
  <c r="M386" i="2"/>
  <c r="M482" i="2"/>
  <c r="M83" i="2"/>
  <c r="M299" i="2"/>
  <c r="M44" i="2"/>
  <c r="M180" i="2"/>
  <c r="M312" i="2"/>
  <c r="M164" i="2"/>
  <c r="M545" i="2"/>
  <c r="M543" i="2"/>
  <c r="M273" i="2"/>
  <c r="M583" i="2"/>
  <c r="M54" i="2"/>
  <c r="M576" i="2"/>
  <c r="M17" i="2"/>
  <c r="M643" i="2"/>
  <c r="M318" i="2"/>
  <c r="M314" i="2"/>
  <c r="M21" i="2"/>
  <c r="M321" i="2"/>
  <c r="M496" i="2"/>
  <c r="M97" i="2"/>
  <c r="M372" i="2"/>
  <c r="M252" i="2"/>
  <c r="M133" i="2"/>
  <c r="M350" i="2"/>
  <c r="M14" i="2"/>
  <c r="M604" i="2"/>
  <c r="M246" i="2"/>
  <c r="M196" i="2"/>
  <c r="M328" i="2"/>
  <c r="M310" i="2"/>
  <c r="M469" i="2"/>
  <c r="M538" i="2"/>
  <c r="M122" i="2"/>
  <c r="M590" i="2"/>
  <c r="M75" i="2"/>
  <c r="M594" i="2"/>
  <c r="M120" i="2"/>
  <c r="M419" i="2"/>
  <c r="M446" i="2"/>
  <c r="M325" i="2"/>
  <c r="M614" i="2"/>
  <c r="M377" i="2"/>
  <c r="M124" i="2"/>
  <c r="M440" i="2"/>
  <c r="M87" i="2"/>
  <c r="M601" i="2"/>
  <c r="M427" i="2"/>
  <c r="M33" i="2"/>
  <c r="M74" i="2"/>
  <c r="M349" i="2"/>
  <c r="M620" i="2"/>
  <c r="M177" i="2"/>
  <c r="M631" i="2"/>
  <c r="M528" i="2"/>
  <c r="M140" i="2"/>
  <c r="M199" i="2"/>
  <c r="M184" i="2"/>
  <c r="M141" i="2"/>
  <c r="M415" i="2"/>
  <c r="M307" i="2"/>
  <c r="M166" i="2"/>
  <c r="M183" i="2"/>
  <c r="M67" i="2"/>
  <c r="M615" i="2"/>
  <c r="M408" i="2"/>
  <c r="M94" i="2"/>
  <c r="M619" i="2"/>
  <c r="M338" i="2"/>
  <c r="M114" i="2"/>
  <c r="M352" i="2"/>
  <c r="M131" i="2"/>
  <c r="M205" i="2"/>
  <c r="M79" i="2"/>
  <c r="M423" i="2"/>
  <c r="M84" i="2"/>
  <c r="M71" i="2"/>
  <c r="M468" i="2"/>
  <c r="M59" i="2"/>
  <c r="M50" i="2"/>
  <c r="M108" i="2"/>
  <c r="M160" i="2"/>
  <c r="M239" i="2"/>
  <c r="M608" i="2"/>
  <c r="M460" i="2"/>
  <c r="M129" i="2"/>
  <c r="M331" i="2"/>
  <c r="M458" i="2"/>
  <c r="M289" i="2"/>
  <c r="M540" i="2"/>
  <c r="M49" i="2"/>
  <c r="M135" i="2"/>
  <c r="M168" i="2"/>
  <c r="M404" i="2"/>
  <c r="M57" i="2"/>
  <c r="M28" i="2"/>
  <c r="M62" i="2"/>
  <c r="M641" i="2"/>
  <c r="M416" i="2"/>
  <c r="M379" i="2"/>
  <c r="M342" i="2"/>
  <c r="M388" i="2"/>
  <c r="M103" i="2"/>
  <c r="M231" i="2"/>
  <c r="M76" i="2"/>
  <c r="M523" i="2"/>
  <c r="M16" i="2"/>
  <c r="M319" i="2"/>
  <c r="M647" i="2"/>
  <c r="M119" i="2"/>
  <c r="M138" i="2"/>
  <c r="M362" i="2"/>
  <c r="M117" i="2"/>
  <c r="M106" i="2"/>
  <c r="M618" i="2"/>
  <c r="M279" i="2"/>
  <c r="M245" i="2"/>
  <c r="M638" i="2"/>
  <c r="M25" i="2"/>
  <c r="M621" i="2"/>
  <c r="M63" i="2"/>
  <c r="M234" i="2"/>
  <c r="M380" i="2"/>
  <c r="M198" i="2"/>
  <c r="M343" i="2"/>
  <c r="M560" i="2"/>
  <c r="M6" i="2"/>
  <c r="M365" i="2"/>
  <c r="M229" i="2"/>
  <c r="M634" i="2"/>
  <c r="M291" i="2"/>
  <c r="M645" i="2"/>
  <c r="M510" i="2"/>
  <c r="M73" i="2"/>
  <c r="M113" i="2"/>
  <c r="M175" i="2"/>
  <c r="M322" i="2"/>
  <c r="M278" i="2"/>
  <c r="M202" i="2"/>
  <c r="M477" i="2"/>
  <c r="M456" i="2"/>
  <c r="M265" i="2"/>
  <c r="M216" i="2"/>
  <c r="M130" i="2"/>
  <c r="M68" i="2"/>
  <c r="M499" i="2"/>
  <c r="M139" i="2"/>
  <c r="M622" i="2"/>
  <c r="M324" i="2"/>
  <c r="M77" i="2"/>
  <c r="M217" i="2"/>
  <c r="M573" i="2"/>
  <c r="M556" i="2"/>
  <c r="M630" i="2"/>
  <c r="M78" i="2"/>
  <c r="M579" i="2"/>
  <c r="M109" i="2"/>
  <c r="M190" i="2"/>
  <c r="M629" i="2"/>
  <c r="M123" i="2"/>
  <c r="M309" i="2"/>
  <c r="M441" i="2"/>
  <c r="M390" i="2"/>
  <c r="M396" i="2"/>
  <c r="M238" i="2"/>
  <c r="M43" i="2"/>
  <c r="M603" i="2"/>
  <c r="M210" i="2"/>
  <c r="M69" i="2"/>
  <c r="M26" i="2"/>
  <c r="M329" i="2"/>
  <c r="M381" i="2"/>
  <c r="M178" i="2"/>
  <c r="M497" i="2"/>
  <c r="M165" i="2"/>
  <c r="M580" i="2"/>
  <c r="M360" i="2"/>
  <c r="M487" i="2"/>
  <c r="M410" i="2"/>
  <c r="M596" i="2"/>
  <c r="M290" i="2"/>
  <c r="M30" i="2"/>
  <c r="M272" i="2"/>
  <c r="M82" i="2"/>
  <c r="M173" i="2"/>
  <c r="M161" i="2"/>
  <c r="M376" i="2"/>
  <c r="M444" i="2"/>
  <c r="M146" i="2"/>
  <c r="M521" i="2"/>
  <c r="M345" i="2"/>
  <c r="M136" i="2"/>
  <c r="M341" i="2"/>
  <c r="M47" i="2"/>
  <c r="M27" i="2"/>
  <c r="M192" i="2"/>
  <c r="M237" i="2"/>
  <c r="M553" i="2"/>
  <c r="M346" i="2"/>
  <c r="M70" i="2"/>
  <c r="M443" i="2"/>
  <c r="M366" i="2"/>
  <c r="M221" i="2"/>
  <c r="M575" i="2"/>
  <c r="M617" i="2"/>
  <c r="M32" i="2"/>
  <c r="M628" i="2"/>
  <c r="M454" i="2"/>
  <c r="M387" i="2"/>
  <c r="M640" i="2"/>
  <c r="M347" i="2"/>
  <c r="M42" i="2"/>
  <c r="M176" i="2"/>
  <c r="M86" i="2"/>
  <c r="M547" i="2"/>
  <c r="M271" i="2"/>
  <c r="M158" i="2"/>
  <c r="M544" i="2"/>
  <c r="M81" i="2"/>
  <c r="M37" i="2"/>
  <c r="M635" i="2"/>
  <c r="M230" i="2"/>
  <c r="M65" i="2"/>
  <c r="M612" i="2"/>
  <c r="M351" i="2"/>
  <c r="M636" i="2"/>
  <c r="M516" i="2"/>
  <c r="M311" i="2"/>
  <c r="M520" i="2"/>
  <c r="M155" i="2"/>
  <c r="M143" i="2"/>
  <c r="M422" i="2"/>
  <c r="M581" i="2"/>
  <c r="M153" i="2"/>
  <c r="M473" i="2"/>
  <c r="M530" i="2"/>
  <c r="M241" i="2"/>
  <c r="M88" i="2"/>
  <c r="M223" i="2"/>
  <c r="M439" i="2"/>
  <c r="M623" i="2"/>
  <c r="M508" i="2"/>
  <c r="C451" i="6847"/>
  <c r="Q39" i="6946"/>
  <c r="E8" i="6892"/>
  <c r="D8" i="6892" s="1"/>
  <c r="C8" i="6892" s="1"/>
  <c r="AQ403" i="2" l="1"/>
  <c r="E403" i="2"/>
  <c r="AQ270" i="2"/>
  <c r="E270" i="2"/>
  <c r="AQ110" i="2"/>
  <c r="E110" i="2"/>
  <c r="AQ356" i="2"/>
  <c r="E356" i="2"/>
  <c r="D357" i="2" s="1"/>
  <c r="D358" i="2" s="1"/>
  <c r="D359" i="2" s="1"/>
  <c r="AQ240" i="2"/>
  <c r="E240" i="2"/>
  <c r="AQ383" i="2"/>
  <c r="E383" i="2"/>
  <c r="AQ300" i="2"/>
  <c r="E300" i="2"/>
  <c r="AQ301" i="2"/>
  <c r="E301" i="2"/>
  <c r="AQ174" i="2"/>
  <c r="E174" i="2"/>
  <c r="AQ302" i="2"/>
  <c r="E302" i="2"/>
  <c r="AQ170" i="2"/>
  <c r="E170" i="2"/>
  <c r="AQ116" i="2"/>
  <c r="E116" i="2"/>
  <c r="AQ355" i="2"/>
  <c r="E355" i="2"/>
  <c r="AQ80" i="2"/>
  <c r="E80" i="2"/>
  <c r="AQ91" i="2"/>
  <c r="E91" i="2"/>
  <c r="AQ274" i="2"/>
  <c r="E274" i="2"/>
  <c r="AQ648" i="2"/>
  <c r="E648" i="2"/>
  <c r="AQ152" i="2"/>
  <c r="E152" i="2"/>
  <c r="AQ227" i="2"/>
  <c r="E227" i="2"/>
  <c r="AQ127" i="2"/>
  <c r="E127" i="2"/>
  <c r="AQ467" i="2"/>
  <c r="E467" i="2"/>
  <c r="H11" i="6892"/>
  <c r="G11" i="6892" s="1"/>
  <c r="C11" i="6892" s="1"/>
  <c r="C452" i="6847"/>
  <c r="Q40" i="6946"/>
  <c r="D464" i="2" l="1"/>
  <c r="D356" i="2"/>
  <c r="D301" i="2"/>
  <c r="D302" i="2"/>
  <c r="D270" i="2"/>
  <c r="C453" i="6847"/>
  <c r="Q41" i="6946"/>
  <c r="Q42" i="6946" l="1"/>
  <c r="C454" i="6847"/>
  <c r="Q43" i="6946" l="1"/>
  <c r="C455" i="6847"/>
  <c r="Q44" i="6946" l="1"/>
  <c r="C456" i="6847"/>
  <c r="Q45" i="6946" l="1"/>
  <c r="C457" i="6847"/>
  <c r="Q46" i="6946" l="1"/>
  <c r="C458" i="6847"/>
  <c r="Q47" i="6946" l="1"/>
  <c r="C459" i="6847"/>
  <c r="Q48" i="6946" l="1"/>
  <c r="C460" i="6847"/>
  <c r="Q49" i="6946" l="1"/>
  <c r="C461" i="6847"/>
  <c r="Q50" i="6946" l="1"/>
  <c r="C462" i="6847"/>
  <c r="Q52" i="6946" l="1"/>
  <c r="C463" i="6847"/>
  <c r="Q12" i="6945" l="1"/>
  <c r="C464" i="6847"/>
  <c r="K75" i="2"/>
  <c r="K637" i="2"/>
  <c r="K113" i="2"/>
  <c r="K74" i="2"/>
  <c r="K210" i="2"/>
  <c r="K584" i="2"/>
  <c r="K183" i="2"/>
  <c r="K40" i="2"/>
  <c r="K256" i="2"/>
  <c r="K560" i="2"/>
  <c r="K109" i="2"/>
  <c r="K636" i="2"/>
  <c r="K379" i="2"/>
  <c r="K440" i="2"/>
  <c r="K15" i="2"/>
  <c r="K504" i="2"/>
  <c r="K635" i="2"/>
  <c r="K348" i="2"/>
  <c r="K241" i="2"/>
  <c r="K601" i="2"/>
  <c r="K290" i="2"/>
  <c r="K228" i="2"/>
  <c r="K557" i="2"/>
  <c r="K117" i="2"/>
  <c r="K76" i="2"/>
  <c r="K48" i="2"/>
  <c r="K408" i="2"/>
  <c r="K351" i="2"/>
  <c r="K18" i="2"/>
  <c r="K458" i="2"/>
  <c r="K477" i="2"/>
  <c r="K314" i="2"/>
  <c r="K137" i="2"/>
  <c r="K382" i="2"/>
  <c r="K214" i="2"/>
  <c r="K265" i="2"/>
  <c r="K529" i="2"/>
  <c r="K140" i="2"/>
  <c r="K129" i="2"/>
  <c r="K126" i="2"/>
  <c r="K45" i="2"/>
  <c r="K49" i="2"/>
  <c r="K166" i="2"/>
  <c r="K318" i="2"/>
  <c r="K77" i="2"/>
  <c r="K79" i="2"/>
  <c r="K540" i="2"/>
  <c r="K528" i="2"/>
  <c r="K460" i="2"/>
  <c r="K237" i="2"/>
  <c r="K35" i="2"/>
  <c r="K70" i="2"/>
  <c r="K281" i="2"/>
  <c r="K633" i="2"/>
  <c r="K253" i="2"/>
  <c r="K360" i="2"/>
  <c r="K251" i="2"/>
  <c r="K596" i="2"/>
  <c r="K276" i="2"/>
  <c r="K56" i="2"/>
  <c r="K499" i="2"/>
  <c r="K321" i="2"/>
  <c r="K341" i="2"/>
  <c r="K158" i="2"/>
  <c r="K613" i="2"/>
  <c r="K312" i="2"/>
  <c r="K138" i="2"/>
  <c r="K482" i="2"/>
  <c r="K387" i="2"/>
  <c r="K279" i="2"/>
  <c r="K68" i="2"/>
  <c r="K229" i="2"/>
  <c r="K607" i="2"/>
  <c r="K198" i="2"/>
  <c r="K366" i="2"/>
  <c r="K547" i="2"/>
  <c r="K472" i="2"/>
  <c r="K111" i="2"/>
  <c r="K521" i="2"/>
  <c r="K549" i="2"/>
  <c r="K217" i="2"/>
  <c r="K543" i="2"/>
  <c r="K246" i="2"/>
  <c r="K313" i="2"/>
  <c r="K206" i="2"/>
  <c r="K108" i="2"/>
  <c r="K78" i="2"/>
  <c r="K329" i="2"/>
  <c r="K456" i="2"/>
  <c r="K69" i="2"/>
  <c r="K37" i="2"/>
  <c r="K221" i="2"/>
  <c r="K151" i="2"/>
  <c r="K372" i="2"/>
  <c r="K349" i="2"/>
  <c r="K646" i="2"/>
  <c r="K603" i="2"/>
  <c r="K175" i="2"/>
  <c r="K327" i="2"/>
  <c r="K566" i="2"/>
  <c r="K153" i="2"/>
  <c r="K34" i="2"/>
  <c r="K473" i="2"/>
  <c r="K73" i="2"/>
  <c r="K205" i="2"/>
  <c r="K505" i="2"/>
  <c r="K93" i="2"/>
  <c r="K415" i="2"/>
  <c r="K395" i="2"/>
  <c r="K582" i="2"/>
  <c r="K639" i="2"/>
  <c r="K27" i="2"/>
  <c r="K380" i="2"/>
  <c r="K365" i="2"/>
  <c r="K546" i="2"/>
  <c r="K631" i="2"/>
  <c r="K247" i="2"/>
  <c r="K52" i="2"/>
  <c r="K402" i="2"/>
  <c r="K195" i="2"/>
  <c r="K645" i="2"/>
  <c r="K488" i="2"/>
  <c r="K444" i="2"/>
  <c r="K208" i="2"/>
  <c r="K377" i="2"/>
  <c r="K565" i="2"/>
  <c r="K371" i="2"/>
  <c r="K97" i="2"/>
  <c r="K338" i="2"/>
  <c r="K322" i="2"/>
  <c r="K449" i="2"/>
  <c r="K72" i="2"/>
  <c r="K156" i="2"/>
  <c r="K491" i="2"/>
  <c r="K245" i="2"/>
  <c r="K420" i="2"/>
  <c r="K102" i="2"/>
  <c r="K352" i="2"/>
  <c r="K120" i="2"/>
  <c r="K331" i="2"/>
  <c r="K96" i="2"/>
  <c r="K223" i="2"/>
  <c r="K384" i="2"/>
  <c r="K58" i="2"/>
  <c r="K632" i="2"/>
  <c r="K146" i="2"/>
  <c r="K643" i="2"/>
  <c r="K133" i="2"/>
  <c r="K436" i="2"/>
  <c r="K59" i="2"/>
  <c r="K173" i="2"/>
  <c r="K201" i="2"/>
  <c r="K39" i="2"/>
  <c r="K280" i="2"/>
  <c r="K446" i="2"/>
  <c r="K422" i="2"/>
  <c r="K296" i="2"/>
  <c r="K496" i="2"/>
  <c r="K410" i="2"/>
  <c r="K86" i="2"/>
  <c r="K155" i="2"/>
  <c r="K439" i="2"/>
  <c r="K628" i="2"/>
  <c r="K390" i="2"/>
  <c r="K433" i="2"/>
  <c r="K544" i="2"/>
  <c r="K181" i="2"/>
  <c r="K178" i="2"/>
  <c r="K29" i="2"/>
  <c r="K17" i="2"/>
  <c r="K376" i="2"/>
  <c r="K520" i="2"/>
  <c r="K164" i="2"/>
  <c r="K319" i="2"/>
  <c r="K115" i="2"/>
  <c r="K619" i="2"/>
  <c r="K62" i="2"/>
  <c r="K599" i="2"/>
  <c r="K388" i="2"/>
  <c r="K272" i="2"/>
  <c r="K644" i="2"/>
  <c r="K576" i="2"/>
  <c r="K498" i="2"/>
  <c r="K573" i="2"/>
  <c r="K291" i="2"/>
  <c r="K324" i="2"/>
  <c r="K469" i="2"/>
  <c r="K99" i="2"/>
  <c r="K13" i="2"/>
  <c r="K165" i="2"/>
  <c r="K362" i="2"/>
  <c r="K114" i="2"/>
  <c r="K119" i="2"/>
  <c r="K124" i="2"/>
  <c r="K163" i="2"/>
  <c r="K490" i="2"/>
  <c r="K238" i="2"/>
  <c r="K215" i="2"/>
  <c r="K604" i="2"/>
  <c r="K612" i="2"/>
  <c r="K346" i="2"/>
  <c r="K405" i="2"/>
  <c r="K626" i="2"/>
  <c r="K553" i="2"/>
  <c r="K593" i="2"/>
  <c r="K530" i="2"/>
  <c r="K284" i="2"/>
  <c r="K532" i="2"/>
  <c r="K594" i="2"/>
  <c r="K414" i="2"/>
  <c r="K404" i="2"/>
  <c r="K299" i="2"/>
  <c r="K239" i="2"/>
  <c r="K397" i="2"/>
  <c r="K131" i="2"/>
  <c r="K231" i="2"/>
  <c r="K386" i="2"/>
  <c r="K618" i="2"/>
  <c r="K84" i="2"/>
  <c r="K638" i="2"/>
  <c r="K538" i="2"/>
  <c r="K64" i="2"/>
  <c r="K623" i="2"/>
  <c r="K308" i="2"/>
  <c r="K136" i="2"/>
  <c r="K128" i="2"/>
  <c r="K118" i="2"/>
  <c r="K580" i="2"/>
  <c r="K630" i="2"/>
  <c r="K364" i="2"/>
  <c r="K273" i="2"/>
  <c r="K87" i="2"/>
  <c r="K627" i="2"/>
  <c r="K428" i="2"/>
  <c r="K130" i="2"/>
  <c r="K523" i="2"/>
  <c r="K90" i="2"/>
  <c r="K233" i="2"/>
  <c r="K216" i="2"/>
  <c r="K583" i="2"/>
  <c r="K430" i="2"/>
  <c r="K250" i="2"/>
  <c r="K209" i="2"/>
  <c r="K353" i="2"/>
  <c r="K168" i="2"/>
  <c r="K176" i="2"/>
  <c r="K38" i="2"/>
  <c r="K556" i="2"/>
  <c r="K160" i="2"/>
  <c r="K123" i="2"/>
  <c r="K640" i="2"/>
  <c r="K16" i="2"/>
  <c r="K310" i="2"/>
  <c r="K625" i="2"/>
  <c r="K581" i="2"/>
  <c r="K398" i="2"/>
  <c r="K125" i="2"/>
  <c r="K342" i="2"/>
  <c r="K148" i="2"/>
  <c r="K63" i="2"/>
  <c r="K468" i="2"/>
  <c r="K598" i="2"/>
  <c r="K121" i="2"/>
  <c r="K345" i="2"/>
  <c r="K489" i="2"/>
  <c r="K271" i="2"/>
  <c r="K487" i="2"/>
  <c r="K608" i="2"/>
  <c r="K325" i="2"/>
  <c r="K516" i="2"/>
  <c r="K180" i="2"/>
  <c r="K427" i="2"/>
  <c r="K647" i="2"/>
  <c r="K289" i="2"/>
  <c r="K141" i="2"/>
  <c r="K20" i="2"/>
  <c r="K5" i="2"/>
  <c r="K616" i="2"/>
  <c r="K354" i="2"/>
  <c r="K30" i="2"/>
  <c r="K149" i="2"/>
  <c r="K92" i="2"/>
  <c r="K311" i="2"/>
  <c r="K615" i="2"/>
  <c r="K196" i="2"/>
  <c r="K161" i="2"/>
  <c r="K36" i="2"/>
  <c r="K51" i="2"/>
  <c r="K579" i="2"/>
  <c r="K278" i="2"/>
  <c r="K71" i="2"/>
  <c r="K47" i="2"/>
  <c r="K61" i="2"/>
  <c r="K614" i="2"/>
  <c r="K369" i="2"/>
  <c r="K85" i="2"/>
  <c r="K82" i="2"/>
  <c r="K139" i="2"/>
  <c r="K634" i="2"/>
  <c r="K535" i="2"/>
  <c r="K252" i="2"/>
  <c r="K202" i="2"/>
  <c r="K443" i="2"/>
  <c r="K510" i="2"/>
  <c r="K122" i="2"/>
  <c r="K347" i="2"/>
  <c r="K135" i="2"/>
  <c r="K343" i="2"/>
  <c r="K43" i="2"/>
  <c r="K328" i="2"/>
  <c r="K42" i="2"/>
  <c r="K81" i="2"/>
  <c r="K515" i="2"/>
  <c r="K476" i="2"/>
  <c r="K294" i="2"/>
  <c r="K531" i="2"/>
  <c r="K642" i="2"/>
  <c r="K177" i="2"/>
  <c r="K641" i="2"/>
  <c r="K620" i="2"/>
  <c r="K44" i="2"/>
  <c r="K454" i="2"/>
  <c r="K54" i="2"/>
  <c r="K381" i="2"/>
  <c r="K261" i="2"/>
  <c r="K293" i="2"/>
  <c r="K416" i="2"/>
  <c r="K106" i="2"/>
  <c r="K66" i="2"/>
  <c r="K629" i="2"/>
  <c r="K590" i="2"/>
  <c r="K577" i="2"/>
  <c r="K33" i="2"/>
  <c r="K335" i="2"/>
  <c r="K103" i="2"/>
  <c r="K423" i="2"/>
  <c r="K575" i="2"/>
  <c r="K132" i="2"/>
  <c r="K53" i="2"/>
  <c r="K184" i="2"/>
  <c r="K602" i="2"/>
  <c r="K350" i="2"/>
  <c r="K234" i="2"/>
  <c r="K147" i="2"/>
  <c r="K65" i="2"/>
  <c r="K57" i="2"/>
  <c r="K442" i="2"/>
  <c r="K282" i="2"/>
  <c r="K617" i="2"/>
  <c r="K497" i="2"/>
  <c r="K396" i="2"/>
  <c r="K317" i="2"/>
  <c r="K185" i="2"/>
  <c r="K230" i="2"/>
  <c r="K407" i="2"/>
  <c r="K32" i="2"/>
  <c r="K429" i="2"/>
  <c r="K162" i="2"/>
  <c r="K500" i="2"/>
  <c r="K101" i="2"/>
  <c r="K200" i="2"/>
  <c r="K508" i="2"/>
  <c r="K563" i="2"/>
  <c r="K419" i="2"/>
  <c r="K455" i="2"/>
  <c r="K190" i="2"/>
  <c r="K98" i="2"/>
  <c r="K192" i="2"/>
  <c r="K621" i="2"/>
  <c r="K7" i="2"/>
  <c r="K83" i="2"/>
  <c r="K179" i="2"/>
  <c r="K199" i="2"/>
  <c r="K518" i="2"/>
  <c r="K426" i="2"/>
  <c r="K307" i="2"/>
  <c r="K378" i="2"/>
  <c r="K60" i="2"/>
  <c r="K574" i="2"/>
  <c r="K309" i="2"/>
  <c r="K624" i="2"/>
  <c r="K622" i="2"/>
  <c r="K67" i="2"/>
  <c r="Q13" i="6945" l="1"/>
  <c r="C465" i="6847"/>
  <c r="H9" i="6892"/>
  <c r="G9" i="6892" s="1"/>
  <c r="Q14" i="6945" l="1"/>
  <c r="C466" i="6847"/>
  <c r="Q15" i="6945" l="1"/>
  <c r="C467" i="6847"/>
  <c r="BX15" i="6949" l="1"/>
  <c r="C468" i="6847"/>
  <c r="K27" i="6851"/>
  <c r="E27" i="6851" s="1"/>
  <c r="K62" i="6850"/>
  <c r="K78" i="6850"/>
  <c r="K100" i="6851"/>
  <c r="E100" i="6851" s="1"/>
  <c r="K81" i="6850"/>
  <c r="E58" i="6851"/>
  <c r="K52" i="6851"/>
  <c r="E52" i="6851" s="1"/>
  <c r="E72" i="6851"/>
  <c r="E43" i="6851"/>
  <c r="E90" i="6851"/>
  <c r="E55" i="6851"/>
  <c r="K79" i="6850"/>
  <c r="E63" i="6851"/>
  <c r="K104" i="6850"/>
  <c r="K16" i="6851"/>
  <c r="E16" i="6851" s="1"/>
  <c r="E105" i="6851"/>
  <c r="K54" i="6851"/>
  <c r="E54" i="6851" s="1"/>
  <c r="K45" i="6850"/>
  <c r="K30" i="6851"/>
  <c r="E30" i="6851" s="1"/>
  <c r="E57" i="6851"/>
  <c r="K10" i="6851"/>
  <c r="E10" i="6851" s="1"/>
  <c r="K42" i="6850"/>
  <c r="K29" i="6850"/>
  <c r="E22" i="6851"/>
  <c r="E60" i="6851"/>
  <c r="E78" i="6851"/>
  <c r="E31" i="6851"/>
  <c r="K84" i="6851"/>
  <c r="E84" i="6851" s="1"/>
  <c r="K35" i="6851"/>
  <c r="E35" i="6851" s="1"/>
  <c r="E48" i="6851"/>
  <c r="K29" i="6851"/>
  <c r="E29" i="6851" s="1"/>
  <c r="E40" i="6851"/>
  <c r="K94" i="6850"/>
  <c r="K69" i="6851"/>
  <c r="E69" i="6851" s="1"/>
  <c r="K36" i="6851"/>
  <c r="E36" i="6851" s="1"/>
  <c r="E91" i="6851"/>
  <c r="K71" i="6851"/>
  <c r="E71" i="6851" s="1"/>
  <c r="K11" i="6851"/>
  <c r="E11" i="6851" s="1"/>
  <c r="K34" i="6850"/>
  <c r="E23" i="6851"/>
  <c r="E38" i="6851"/>
  <c r="K9" i="6850"/>
  <c r="K19" i="6850"/>
  <c r="E61" i="6851"/>
  <c r="K91" i="6850"/>
  <c r="K67" i="6850"/>
  <c r="K23" i="6850"/>
  <c r="K52" i="6850"/>
  <c r="K15" i="6850"/>
  <c r="E24" i="6851"/>
  <c r="K14" i="6851"/>
  <c r="E14" i="6851" s="1"/>
  <c r="K32" i="6850"/>
  <c r="K53" i="6851"/>
  <c r="E53" i="6851" s="1"/>
  <c r="K101" i="6850"/>
  <c r="K9" i="6851"/>
  <c r="E9" i="6851" s="1"/>
  <c r="K102" i="6851"/>
  <c r="E102" i="6851" s="1"/>
  <c r="K24" i="6850"/>
  <c r="K70" i="6850"/>
  <c r="K19" i="6851"/>
  <c r="E19" i="6851" s="1"/>
  <c r="K62" i="6851"/>
  <c r="E62" i="6851" s="1"/>
  <c r="K18" i="6851"/>
  <c r="E18" i="6851" s="1"/>
  <c r="K25" i="6851"/>
  <c r="E25" i="6851" s="1"/>
  <c r="K96" i="6850"/>
  <c r="K38" i="6850"/>
  <c r="K81" i="6851"/>
  <c r="E81" i="6851" s="1"/>
  <c r="K88" i="6851"/>
  <c r="E88" i="6851" s="1"/>
  <c r="K101" i="6851"/>
  <c r="E101" i="6851" s="1"/>
  <c r="K51" i="6850"/>
  <c r="E68" i="6851"/>
  <c r="K89" i="6851"/>
  <c r="E89" i="6851" s="1"/>
  <c r="E26" i="6851"/>
  <c r="K37" i="6850"/>
  <c r="K103" i="6850"/>
  <c r="K90" i="6850"/>
  <c r="E39" i="6851"/>
  <c r="K86" i="6850"/>
  <c r="K73" i="6851"/>
  <c r="E73" i="6851" s="1"/>
  <c r="E49" i="6851"/>
  <c r="K58" i="6850"/>
  <c r="E47" i="6851"/>
  <c r="K68" i="6850"/>
  <c r="K102" i="6850"/>
  <c r="E79" i="6851"/>
  <c r="K45" i="6851"/>
  <c r="E45" i="6851" s="1"/>
  <c r="E97" i="6851"/>
  <c r="K83" i="6851"/>
  <c r="E83" i="6851" s="1"/>
  <c r="K34" i="6851"/>
  <c r="E34" i="6851" s="1"/>
  <c r="K43" i="6850"/>
  <c r="K33" i="6851"/>
  <c r="E33" i="6851" s="1"/>
  <c r="E51" i="6851"/>
  <c r="K14" i="6850"/>
  <c r="K92" i="6851"/>
  <c r="E92" i="6851" s="1"/>
  <c r="E15" i="6851"/>
  <c r="K33" i="6850"/>
  <c r="K18" i="6850"/>
  <c r="E13" i="6851"/>
  <c r="K10" i="6850"/>
  <c r="K96" i="6851"/>
  <c r="E96" i="6851" s="1"/>
  <c r="K70" i="6851"/>
  <c r="E70" i="6851" s="1"/>
  <c r="E44" i="6851"/>
  <c r="E28" i="6851"/>
  <c r="K17" i="6851"/>
  <c r="E17" i="6851" s="1"/>
  <c r="K92" i="6850"/>
  <c r="K37" i="6851"/>
  <c r="E37" i="6851" s="1"/>
  <c r="K32" i="6851"/>
  <c r="E32" i="6851" s="1"/>
  <c r="K104" i="6851"/>
  <c r="E104" i="6851" s="1"/>
  <c r="E77" i="6851"/>
  <c r="K80" i="6850"/>
  <c r="K30" i="6850"/>
  <c r="K76" i="6851"/>
  <c r="E76" i="6851" s="1"/>
  <c r="E82" i="6851"/>
  <c r="K21" i="6851"/>
  <c r="E21" i="6851" s="1"/>
  <c r="K16" i="6850"/>
  <c r="K83" i="6850"/>
  <c r="K93" i="6851"/>
  <c r="E93" i="6851" s="1"/>
  <c r="K40" i="6850"/>
  <c r="K71" i="6850"/>
  <c r="K20" i="6851"/>
  <c r="E20" i="6851" s="1"/>
  <c r="E64" i="6851"/>
  <c r="E42" i="6851"/>
  <c r="E41" i="6851"/>
  <c r="E65" i="6851"/>
  <c r="K85" i="6851"/>
  <c r="E85" i="6851" s="1"/>
  <c r="K100" i="6850"/>
  <c r="K87" i="6850"/>
  <c r="K50" i="6850"/>
  <c r="K20" i="6850"/>
  <c r="K84" i="6850"/>
  <c r="K89" i="6850"/>
  <c r="K87" i="6851"/>
  <c r="E87" i="6851" s="1"/>
  <c r="K80" i="6851"/>
  <c r="E80" i="6851" s="1"/>
  <c r="K56" i="6851"/>
  <c r="E56" i="6851" s="1"/>
  <c r="K98" i="6851"/>
  <c r="E98" i="6851" s="1"/>
  <c r="K74" i="6851"/>
  <c r="E74" i="6851" s="1"/>
  <c r="K11" i="6850"/>
  <c r="K103" i="6851"/>
  <c r="E103" i="6851" s="1"/>
  <c r="K66" i="6851"/>
  <c r="E66" i="6851" s="1"/>
  <c r="E50" i="6851"/>
  <c r="E59" i="6851"/>
  <c r="D87" i="6851" l="1"/>
  <c r="D92" i="6851"/>
  <c r="D74" i="6851"/>
  <c r="D62" i="6851"/>
  <c r="E45" i="6850"/>
  <c r="AQ45" i="6850"/>
  <c r="D66" i="6851"/>
  <c r="D100" i="6851" s="1"/>
  <c r="D101" i="6851" s="1"/>
  <c r="D102" i="6851" s="1"/>
  <c r="D103" i="6851" s="1"/>
  <c r="D104" i="6851" s="1"/>
  <c r="D32" i="6851" s="1"/>
  <c r="AQ50" i="6850"/>
  <c r="E50" i="6850"/>
  <c r="D93" i="6851"/>
  <c r="D29" i="6851" s="1"/>
  <c r="D35" i="6851" s="1"/>
  <c r="D19" i="6851" s="1"/>
  <c r="D20" i="6851" s="1"/>
  <c r="D73" i="6851" s="1"/>
  <c r="D30" i="6851" s="1"/>
  <c r="D36" i="6851" s="1"/>
  <c r="D80" i="6851" s="1"/>
  <c r="D81" i="6851" s="1"/>
  <c r="D88" i="6851" s="1"/>
  <c r="D89" i="6851" s="1"/>
  <c r="D96" i="6851" s="1"/>
  <c r="D98" i="6851" s="1"/>
  <c r="D85" i="6851" s="1"/>
  <c r="D37" i="6851" s="1"/>
  <c r="D56" i="6851" s="1"/>
  <c r="D69" i="6851" s="1"/>
  <c r="E43" i="6850"/>
  <c r="AQ43" i="6850"/>
  <c r="D83" i="6851"/>
  <c r="D84" i="6851" s="1"/>
  <c r="D25" i="6851"/>
  <c r="D16" i="6851" s="1"/>
  <c r="D8" i="6851" s="1"/>
  <c r="D33" i="6851" s="1"/>
  <c r="AQ91" i="6850"/>
  <c r="E91" i="6850"/>
  <c r="D70" i="6851"/>
  <c r="D71" i="6851" s="1"/>
  <c r="AQ51" i="6850"/>
  <c r="E51" i="6850"/>
  <c r="AQ84" i="6850"/>
  <c r="E84" i="6850"/>
  <c r="D11" i="6851"/>
  <c r="D27" i="6851" s="1"/>
  <c r="D9" i="6851"/>
  <c r="BH13" i="6950"/>
  <c r="C469" i="6847"/>
  <c r="E40" i="6850"/>
  <c r="AQ40" i="6850"/>
  <c r="AQ26" i="6850"/>
  <c r="E26" i="6850"/>
  <c r="D34" i="6851"/>
  <c r="D18" i="6851" s="1"/>
  <c r="D76" i="6851" s="1"/>
  <c r="D54" i="6851" s="1"/>
  <c r="D12" i="6851" s="1"/>
  <c r="D14" i="6851" s="1"/>
  <c r="D21" i="6851" s="1"/>
  <c r="D17" i="6851"/>
  <c r="D10" i="6851" s="1"/>
  <c r="E52" i="6850"/>
  <c r="AQ52" i="6850"/>
  <c r="E67" i="6850"/>
  <c r="AQ67" i="6850"/>
  <c r="E9" i="6892"/>
  <c r="D9" i="6892" s="1"/>
  <c r="C9" i="6892" s="1"/>
  <c r="L422" i="2"/>
  <c r="L23" i="2"/>
  <c r="L488" i="2"/>
  <c r="L50" i="2"/>
  <c r="L9" i="2"/>
  <c r="L24" i="2"/>
  <c r="L71" i="2"/>
  <c r="L349" i="2"/>
  <c r="L137" i="2"/>
  <c r="L138" i="2"/>
  <c r="L282" i="2"/>
  <c r="L575" i="2"/>
  <c r="L620" i="2"/>
  <c r="L441" i="2"/>
  <c r="L364" i="2"/>
  <c r="L350" i="2"/>
  <c r="L102" i="2"/>
  <c r="L420" i="2"/>
  <c r="L52" i="2"/>
  <c r="L377" i="2"/>
  <c r="L496" i="2"/>
  <c r="L251" i="2"/>
  <c r="L442" i="2"/>
  <c r="L430" i="2"/>
  <c r="L491" i="2"/>
  <c r="L625" i="2"/>
  <c r="L456" i="2"/>
  <c r="L246" i="2"/>
  <c r="L113" i="2"/>
  <c r="L82" i="2"/>
  <c r="L362" i="2"/>
  <c r="L215" i="2"/>
  <c r="L15" i="2"/>
  <c r="L579" i="2"/>
  <c r="L19" i="2"/>
  <c r="L271" i="2"/>
  <c r="L199" i="2"/>
  <c r="L482" i="2"/>
  <c r="L10" i="2"/>
  <c r="AR10" i="2" s="1"/>
  <c r="L584" i="2"/>
  <c r="L528" i="2"/>
  <c r="L343" i="2"/>
  <c r="L26" i="2"/>
  <c r="L444" i="2"/>
  <c r="L460" i="2"/>
  <c r="L122" i="2"/>
  <c r="L120" i="2"/>
  <c r="L454" i="2"/>
  <c r="L387" i="2"/>
  <c r="L396" i="2"/>
  <c r="L196" i="2"/>
  <c r="L247" i="2"/>
  <c r="L272" i="2"/>
  <c r="L311" i="2"/>
  <c r="L563" i="2"/>
  <c r="L341" i="2"/>
  <c r="L149" i="2"/>
  <c r="L402" i="2"/>
  <c r="L538" i="2"/>
  <c r="L228" i="2"/>
  <c r="L53" i="2"/>
  <c r="L42" i="2"/>
  <c r="AR42" i="2" s="1"/>
  <c r="L449" i="2"/>
  <c r="L279" i="2"/>
  <c r="L185" i="2"/>
  <c r="L161" i="2"/>
  <c r="L581" i="2"/>
  <c r="L241" i="2"/>
  <c r="L180" i="2"/>
  <c r="L335" i="2"/>
  <c r="L556" i="2"/>
  <c r="L43" i="2"/>
  <c r="AR43" i="2" s="1"/>
  <c r="L109" i="2"/>
  <c r="L130" i="2"/>
  <c r="L66" i="2"/>
  <c r="L549" i="2"/>
  <c r="L93" i="2"/>
  <c r="L415" i="2"/>
  <c r="L516" i="2"/>
  <c r="L443" i="2"/>
  <c r="L427" i="2"/>
  <c r="L162" i="2"/>
  <c r="L614" i="2"/>
  <c r="L237" i="2"/>
  <c r="L147" i="2"/>
  <c r="L265" i="2"/>
  <c r="L85" i="2"/>
  <c r="L577" i="2"/>
  <c r="L117" i="2"/>
  <c r="L230" i="2"/>
  <c r="L195" i="2"/>
  <c r="L178" i="2"/>
  <c r="L217" i="2"/>
  <c r="L177" i="2"/>
  <c r="L446" i="2"/>
  <c r="L41" i="2"/>
  <c r="L621" i="2"/>
  <c r="L458" i="2"/>
  <c r="L261" i="2"/>
  <c r="L574" i="2"/>
  <c r="L379" i="2"/>
  <c r="L604" i="2"/>
  <c r="L645" i="2"/>
  <c r="L426" i="2"/>
  <c r="L210" i="2"/>
  <c r="L546" i="2"/>
  <c r="L407" i="2"/>
  <c r="L405" i="2"/>
  <c r="L490" i="2"/>
  <c r="L351" i="2"/>
  <c r="L87" i="2"/>
  <c r="L36" i="2"/>
  <c r="L404" i="2"/>
  <c r="L133" i="2"/>
  <c r="L410" i="2"/>
  <c r="L181" i="2"/>
  <c r="L582" i="2"/>
  <c r="L278" i="2"/>
  <c r="L129" i="2"/>
  <c r="L346" i="2"/>
  <c r="L565" i="2"/>
  <c r="L92" i="2"/>
  <c r="L348" i="2"/>
  <c r="L103" i="2"/>
  <c r="L73" i="2"/>
  <c r="L54" i="2"/>
  <c r="L299" i="2"/>
  <c r="L378" i="2"/>
  <c r="L175" i="2"/>
  <c r="L433" i="2"/>
  <c r="L520" i="2"/>
  <c r="L79" i="2"/>
  <c r="L209" i="2"/>
  <c r="L353" i="2"/>
  <c r="L289" i="2"/>
  <c r="L190" i="2"/>
  <c r="L596" i="2"/>
  <c r="L55" i="2"/>
  <c r="L58" i="2"/>
  <c r="L229" i="2"/>
  <c r="L245" i="2"/>
  <c r="L380" i="2"/>
  <c r="L360" i="2"/>
  <c r="L500" i="2"/>
  <c r="L118" i="2"/>
  <c r="L192" i="2"/>
  <c r="L489" i="2"/>
  <c r="L352" i="2"/>
  <c r="L62" i="2"/>
  <c r="L290" i="2"/>
  <c r="L95" i="2"/>
  <c r="L510" i="2"/>
  <c r="L619" i="2"/>
  <c r="L618" i="2"/>
  <c r="L234" i="2"/>
  <c r="L126" i="2"/>
  <c r="L468" i="2"/>
  <c r="L599" i="2"/>
  <c r="L419" i="2"/>
  <c r="L136" i="2"/>
  <c r="L94" i="2"/>
  <c r="L325" i="2"/>
  <c r="L329" i="2"/>
  <c r="L160" i="2"/>
  <c r="L487" i="2"/>
  <c r="L29" i="2"/>
  <c r="L381" i="2"/>
  <c r="L594" i="2"/>
  <c r="L128" i="2"/>
  <c r="L628" i="2"/>
  <c r="L372" i="2"/>
  <c r="L114" i="2"/>
  <c r="L74" i="2"/>
  <c r="L139" i="2"/>
  <c r="L231" i="2"/>
  <c r="L176" i="2"/>
  <c r="L151" i="2"/>
  <c r="L328" i="2"/>
  <c r="L253" i="2"/>
  <c r="L540" i="2"/>
  <c r="L168" i="2"/>
  <c r="L636" i="2"/>
  <c r="L48" i="2"/>
  <c r="L319" i="2"/>
  <c r="L639" i="2"/>
  <c r="L125" i="2"/>
  <c r="L119" i="2"/>
  <c r="L532" i="2"/>
  <c r="L308" i="2"/>
  <c r="L386" i="2"/>
  <c r="L436" i="2"/>
  <c r="L583" i="2"/>
  <c r="L32" i="2"/>
  <c r="L59" i="2"/>
  <c r="L543" i="2"/>
  <c r="L634" i="2"/>
  <c r="L382" i="2"/>
  <c r="L497" i="2"/>
  <c r="L342" i="2"/>
  <c r="L369" i="2"/>
  <c r="L629" i="2"/>
  <c r="L531" i="2"/>
  <c r="L529" i="2"/>
  <c r="L200" i="2"/>
  <c r="L111" i="2"/>
  <c r="L371" i="2"/>
  <c r="L616" i="2"/>
  <c r="L635" i="2"/>
  <c r="L155" i="2"/>
  <c r="L131" i="2"/>
  <c r="L44" i="2"/>
  <c r="L56" i="2"/>
  <c r="AR56" i="2" s="1"/>
  <c r="L123" i="2"/>
  <c r="AR123" i="2" s="1"/>
  <c r="L140" i="2"/>
  <c r="L622" i="2"/>
  <c r="L548" i="2"/>
  <c r="L647" i="2"/>
  <c r="L307" i="2"/>
  <c r="L8" i="2"/>
  <c r="L69" i="2"/>
  <c r="L173" i="2"/>
  <c r="L324" i="2"/>
  <c r="L317" i="2"/>
  <c r="L90" i="2"/>
  <c r="L631" i="2"/>
  <c r="L148" i="2"/>
  <c r="L64" i="2"/>
  <c r="L198" i="2"/>
  <c r="L318" i="2"/>
  <c r="L201" i="2"/>
  <c r="L439" i="2"/>
  <c r="L515" i="2"/>
  <c r="L390" i="2"/>
  <c r="L60" i="2"/>
  <c r="L314" i="2"/>
  <c r="L398" i="2"/>
  <c r="L47" i="2"/>
  <c r="L233" i="2"/>
  <c r="L164" i="2"/>
  <c r="L576" i="2"/>
  <c r="L623" i="2"/>
  <c r="L388" i="2"/>
  <c r="L598" i="2"/>
  <c r="L12" i="2"/>
  <c r="L626" i="2"/>
  <c r="L630" i="2"/>
  <c r="L158" i="2"/>
  <c r="L366" i="2"/>
  <c r="L166" i="2"/>
  <c r="L5" i="2"/>
  <c r="L593" i="2"/>
  <c r="L338" i="2"/>
  <c r="L31" i="2"/>
  <c r="L423" i="2"/>
  <c r="L83" i="2"/>
  <c r="L63" i="2"/>
  <c r="L644" i="2"/>
  <c r="L252" i="2"/>
  <c r="L216" i="2"/>
  <c r="L37" i="2"/>
  <c r="AR37" i="2" s="1"/>
  <c r="L547" i="2"/>
  <c r="L98" i="2"/>
  <c r="L607" i="2"/>
  <c r="L78" i="2"/>
  <c r="L208" i="2"/>
  <c r="L75" i="2"/>
  <c r="L455" i="2"/>
  <c r="L30" i="2"/>
  <c r="AR30" i="2" s="1"/>
  <c r="L627" i="2"/>
  <c r="L99" i="2"/>
  <c r="L477" i="2"/>
  <c r="L143" i="2"/>
  <c r="L508" i="2"/>
  <c r="L165" i="2"/>
  <c r="L408" i="2"/>
  <c r="L523" i="2"/>
  <c r="L293" i="2"/>
  <c r="L135" i="2"/>
  <c r="L601" i="2"/>
  <c r="L205" i="2"/>
  <c r="L327" i="2"/>
  <c r="L70" i="2"/>
  <c r="L153" i="2"/>
  <c r="L476" i="2"/>
  <c r="L624" i="2"/>
  <c r="L163" i="2"/>
  <c r="L294" i="2"/>
  <c r="L617" i="2"/>
  <c r="L291" i="2"/>
  <c r="L4" i="2"/>
  <c r="L239" i="2"/>
  <c r="L115" i="2"/>
  <c r="L638" i="2"/>
  <c r="L273" i="2"/>
  <c r="L632" i="2"/>
  <c r="L560" i="2"/>
  <c r="L33" i="2"/>
  <c r="L498" i="2"/>
  <c r="L51" i="2"/>
  <c r="L45" i="2"/>
  <c r="L202" i="2"/>
  <c r="L557" i="2"/>
  <c r="L414" i="2"/>
  <c r="L146" i="2"/>
  <c r="L121" i="2"/>
  <c r="L646" i="2"/>
  <c r="L347" i="2"/>
  <c r="L14" i="2"/>
  <c r="L322" i="2"/>
  <c r="L156" i="2"/>
  <c r="L28" i="2"/>
  <c r="AR28" i="2" s="1"/>
  <c r="L214" i="2"/>
  <c r="L35" i="2"/>
  <c r="L223" i="2"/>
  <c r="L504" i="2"/>
  <c r="L221" i="2"/>
  <c r="L96" i="2"/>
  <c r="L331" i="2"/>
  <c r="L429" i="2"/>
  <c r="L608" i="2"/>
  <c r="L428" i="2"/>
  <c r="L602" i="2"/>
  <c r="L633" i="2"/>
  <c r="L545" i="2"/>
  <c r="L183" i="2"/>
  <c r="L108" i="2"/>
  <c r="L238" i="2"/>
  <c r="L40" i="2"/>
  <c r="L141" i="2"/>
  <c r="L57" i="2"/>
  <c r="L573" i="2"/>
  <c r="L88" i="2"/>
  <c r="L72" i="2"/>
  <c r="L384" i="2"/>
  <c r="L65" i="2"/>
  <c r="L296" i="2"/>
  <c r="L250" i="2"/>
  <c r="L101" i="2"/>
  <c r="L280" i="2"/>
  <c r="L86" i="2"/>
  <c r="L77" i="2"/>
  <c r="L106" i="2"/>
  <c r="AR106" i="2" s="1"/>
  <c r="L395" i="2"/>
  <c r="L397" i="2"/>
  <c r="L22" i="2"/>
  <c r="AR22" i="2" s="1"/>
  <c r="L499" i="2"/>
  <c r="L67" i="2"/>
  <c r="L615" i="2"/>
  <c r="L521" i="2"/>
  <c r="L124" i="2"/>
  <c r="L530" i="2"/>
  <c r="L49" i="2"/>
  <c r="L603" i="2"/>
  <c r="L553" i="2"/>
  <c r="L518" i="2"/>
  <c r="L566" i="2"/>
  <c r="L256" i="2"/>
  <c r="L281" i="2"/>
  <c r="L179" i="2"/>
  <c r="L284" i="2"/>
  <c r="L27" i="2"/>
  <c r="L276" i="2"/>
  <c r="L544" i="2"/>
  <c r="L535" i="2"/>
  <c r="L643" i="2"/>
  <c r="L472" i="2"/>
  <c r="L84" i="2"/>
  <c r="L416" i="2"/>
  <c r="L97" i="2"/>
  <c r="L132" i="2"/>
  <c r="L613" i="2"/>
  <c r="L76" i="2"/>
  <c r="L354" i="2"/>
  <c r="L7" i="2"/>
  <c r="L313" i="2"/>
  <c r="L469" i="2"/>
  <c r="L612" i="2"/>
  <c r="L473" i="2"/>
  <c r="L310" i="2"/>
  <c r="L38" i="2"/>
  <c r="L184" i="2"/>
  <c r="L642" i="2"/>
  <c r="L637" i="2"/>
  <c r="L376" i="2"/>
  <c r="L68" i="2"/>
  <c r="L641" i="2"/>
  <c r="L640" i="2"/>
  <c r="L309" i="2"/>
  <c r="L81" i="2"/>
  <c r="L440" i="2"/>
  <c r="L312" i="2"/>
  <c r="L580" i="2"/>
  <c r="L505" i="2"/>
  <c r="L206" i="2"/>
  <c r="L345" i="2"/>
  <c r="L590" i="2"/>
  <c r="L321" i="2"/>
  <c r="L365" i="2"/>
  <c r="L39" i="2"/>
  <c r="W30" i="6892" l="1"/>
  <c r="V30" i="6892" s="1"/>
  <c r="N30" i="6892"/>
  <c r="M30" i="6892" s="1"/>
  <c r="AF30" i="6892"/>
  <c r="AE30" i="6892" s="1"/>
  <c r="D22" i="6851"/>
  <c r="D23" i="6851" s="1"/>
  <c r="D28" i="6851" s="1"/>
  <c r="D49" i="6851" s="1"/>
  <c r="D57" i="6851" s="1"/>
  <c r="D58" i="6851" s="1"/>
  <c r="D59" i="6851" s="1"/>
  <c r="D77" i="6851" s="1"/>
  <c r="D105" i="6851" s="1"/>
  <c r="D46" i="6851" s="1"/>
  <c r="E22" i="2"/>
  <c r="AQ22" i="2"/>
  <c r="AQ123" i="2"/>
  <c r="E123" i="2"/>
  <c r="AQ37" i="2"/>
  <c r="E37" i="2"/>
  <c r="AQ28" i="2"/>
  <c r="E28" i="2"/>
  <c r="AQ10" i="2"/>
  <c r="E10" i="2"/>
  <c r="H10" i="6892"/>
  <c r="BH14" i="6950"/>
  <c r="C470" i="6847"/>
  <c r="E106" i="2"/>
  <c r="AQ106" i="2"/>
  <c r="AQ42" i="2"/>
  <c r="E42" i="2"/>
  <c r="D45" i="6851"/>
  <c r="D52" i="6851" s="1"/>
  <c r="D53" i="6851" s="1"/>
  <c r="AQ30" i="2"/>
  <c r="E30" i="2"/>
  <c r="AQ56" i="2"/>
  <c r="E56" i="2"/>
  <c r="E43" i="2"/>
  <c r="AQ43" i="2"/>
  <c r="G28" i="6892"/>
  <c r="D75" i="6851" l="1"/>
  <c r="D50" i="6851" s="1"/>
  <c r="D26" i="6851" s="1"/>
  <c r="D68" i="6851" s="1"/>
  <c r="D15" i="6851" s="1"/>
  <c r="D31" i="6851" s="1"/>
  <c r="D40" i="6851" s="1"/>
  <c r="D41" i="6851" s="1"/>
  <c r="D24" i="6851" s="1"/>
  <c r="D13" i="6851" s="1"/>
  <c r="D39" i="6851" s="1"/>
  <c r="D48" i="6851" s="1"/>
  <c r="D55" i="6851" s="1"/>
  <c r="D63" i="6851" s="1"/>
  <c r="D72" i="6851" s="1"/>
  <c r="D38" i="6851" s="1"/>
  <c r="D43" i="6851" s="1"/>
  <c r="D61" i="6851" s="1"/>
  <c r="D90" i="6851" s="1"/>
  <c r="D91" i="6851" s="1"/>
  <c r="D97" i="6851" s="1"/>
  <c r="D42" i="6851" s="1"/>
  <c r="D44" i="6851" s="1"/>
  <c r="D78" i="6851" s="1"/>
  <c r="D79" i="6851" s="1"/>
  <c r="D82" i="6851" s="1"/>
  <c r="D47" i="6851" s="1"/>
  <c r="D51" i="6851" s="1"/>
  <c r="D60" i="6851" s="1"/>
  <c r="D64" i="6851" s="1"/>
  <c r="D65" i="6851" s="1"/>
  <c r="D67" i="6851" s="1"/>
  <c r="D86" i="6851" s="1"/>
  <c r="D94" i="6851" s="1"/>
  <c r="D95" i="6851" s="1"/>
  <c r="D99" i="6851" s="1"/>
  <c r="BH15" i="6950"/>
  <c r="C471" i="6847"/>
  <c r="C472" i="6847" s="1"/>
  <c r="C473" i="6847" s="1"/>
  <c r="C474" i="6847" s="1"/>
  <c r="C475" i="6847" s="1"/>
  <c r="C476" i="6847" s="1"/>
  <c r="AG476" i="2" l="1"/>
  <c r="AR476" i="2" s="1"/>
  <c r="AG407" i="2"/>
  <c r="AR407" i="2" s="1"/>
  <c r="AG163" i="2"/>
  <c r="AR163" i="2" s="1"/>
  <c r="AG458" i="2"/>
  <c r="AR458" i="2" s="1"/>
  <c r="AG472" i="2"/>
  <c r="AR472" i="2" s="1"/>
  <c r="AG246" i="2"/>
  <c r="AR246" i="2" s="1"/>
  <c r="AG348" i="2"/>
  <c r="AR348" i="2" s="1"/>
  <c r="AG574" i="2"/>
  <c r="AR574" i="2" s="1"/>
  <c r="AG633" i="2"/>
  <c r="AR633" i="2" s="1"/>
  <c r="AG63" i="2"/>
  <c r="AR63" i="2" s="1"/>
  <c r="AG646" i="2"/>
  <c r="AR646" i="2" s="1"/>
  <c r="AG3" i="2"/>
  <c r="AR3" i="2" s="1"/>
  <c r="AG24" i="2"/>
  <c r="AR24" i="2" s="1"/>
  <c r="AG641" i="2"/>
  <c r="AR641" i="2" s="1"/>
  <c r="AG173" i="2"/>
  <c r="AR173" i="2" s="1"/>
  <c r="AG35" i="2"/>
  <c r="AR35" i="2" s="1"/>
  <c r="AG120" i="2"/>
  <c r="AR120" i="2" s="1"/>
  <c r="AG223" i="2"/>
  <c r="AR223" i="2" s="1"/>
  <c r="AG74" i="2"/>
  <c r="AR74" i="2" s="1"/>
  <c r="AG9" i="2"/>
  <c r="AR9" i="2" s="1"/>
  <c r="AG397" i="2"/>
  <c r="AR397" i="2" s="1"/>
  <c r="AG65" i="2"/>
  <c r="AR65" i="2" s="1"/>
  <c r="AG85" i="2"/>
  <c r="AR85" i="2" s="1"/>
  <c r="AG378" i="2"/>
  <c r="AR378" i="2" s="1"/>
  <c r="AG639" i="2"/>
  <c r="AR639" i="2" s="1"/>
  <c r="AG93" i="2"/>
  <c r="AR93" i="2" s="1"/>
  <c r="AG642" i="2"/>
  <c r="AR642" i="2" s="1"/>
  <c r="AG119" i="2"/>
  <c r="AR119" i="2" s="1"/>
  <c r="AG276" i="2"/>
  <c r="AR276" i="2" s="1"/>
  <c r="AG460" i="2"/>
  <c r="AR460" i="2" s="1"/>
  <c r="AG516" i="2"/>
  <c r="AR516" i="2" s="1"/>
  <c r="AG531" i="2"/>
  <c r="AR531" i="2" s="1"/>
  <c r="AG538" i="2"/>
  <c r="AR538" i="2" s="1"/>
  <c r="AG137" i="2"/>
  <c r="AR137" i="2" s="1"/>
  <c r="AG252" i="2"/>
  <c r="AR252" i="2" s="1"/>
  <c r="AG414" i="2"/>
  <c r="AR414" i="2" s="1"/>
  <c r="AG630" i="2"/>
  <c r="AR630" i="2" s="1"/>
  <c r="AG45" i="2"/>
  <c r="AR45" i="2" s="1"/>
  <c r="AG113" i="2"/>
  <c r="AR113" i="2" s="1"/>
  <c r="AG547" i="2"/>
  <c r="AR547" i="2" s="1"/>
  <c r="AG615" i="2"/>
  <c r="AR615" i="2" s="1"/>
  <c r="AG643" i="2"/>
  <c r="AR643" i="2" s="1"/>
  <c r="AG205" i="2"/>
  <c r="AR205" i="2" s="1"/>
  <c r="AG362" i="2"/>
  <c r="AR362" i="2" s="1"/>
  <c r="AG352" i="2"/>
  <c r="AR352" i="2" s="1"/>
  <c r="AG343" i="2"/>
  <c r="AR343" i="2" s="1"/>
  <c r="AG560" i="2"/>
  <c r="AR560" i="2" s="1"/>
  <c r="AG202" i="2"/>
  <c r="AR202" i="2" s="1"/>
  <c r="AG602" i="2"/>
  <c r="AR602" i="2" s="1"/>
  <c r="AG388" i="2"/>
  <c r="AR388" i="2" s="1"/>
  <c r="AG54" i="2"/>
  <c r="AR54" i="2" s="1"/>
  <c r="AG376" i="2"/>
  <c r="AR376" i="2" s="1"/>
  <c r="AG390" i="2"/>
  <c r="AR390" i="2" s="1"/>
  <c r="AG265" i="2"/>
  <c r="AR265" i="2" s="1"/>
  <c r="AG331" i="2"/>
  <c r="AR331" i="2" s="1"/>
  <c r="AG419" i="2"/>
  <c r="AR419" i="2" s="1"/>
  <c r="AG583" i="2"/>
  <c r="AR583" i="2" s="1"/>
  <c r="AG209" i="2"/>
  <c r="AR209" i="2" s="1"/>
  <c r="AG160" i="2"/>
  <c r="AR160" i="2" s="1"/>
  <c r="AG631" i="2"/>
  <c r="AR631" i="2" s="1"/>
  <c r="AG125" i="2"/>
  <c r="AR125" i="2" s="1"/>
  <c r="AG190" i="2"/>
  <c r="AR190" i="2" s="1"/>
  <c r="AG404" i="2"/>
  <c r="AR404" i="2" s="1"/>
  <c r="AG612" i="2"/>
  <c r="AR612" i="2" s="1"/>
  <c r="AG25" i="2"/>
  <c r="AR25" i="2" s="1"/>
  <c r="AG183" i="2"/>
  <c r="AR183" i="2" s="1"/>
  <c r="AG60" i="2"/>
  <c r="AR60" i="2" s="1"/>
  <c r="AG518" i="2"/>
  <c r="AR518" i="2" s="1"/>
  <c r="AG12" i="2"/>
  <c r="AR12" i="2" s="1"/>
  <c r="AG132" i="2"/>
  <c r="AR132" i="2" s="1"/>
  <c r="AG314" i="2"/>
  <c r="AR314" i="2" s="1"/>
  <c r="AG349" i="2"/>
  <c r="AR349" i="2" s="1"/>
  <c r="AG83" i="2"/>
  <c r="AR83" i="2" s="1"/>
  <c r="AG530" i="2"/>
  <c r="AR530" i="2" s="1"/>
  <c r="AG545" i="2"/>
  <c r="AR545" i="2" s="1"/>
  <c r="AG342" i="2"/>
  <c r="AR342" i="2" s="1"/>
  <c r="AG637" i="2"/>
  <c r="AR637" i="2" s="1"/>
  <c r="AG26" i="2"/>
  <c r="AR26" i="2" s="1"/>
  <c r="AG557" i="2"/>
  <c r="AR557" i="2" s="1"/>
  <c r="AG121" i="2"/>
  <c r="AR121" i="2" s="1"/>
  <c r="AG99" i="2"/>
  <c r="AR99" i="2" s="1"/>
  <c r="AG360" i="2"/>
  <c r="AR360" i="2" s="1"/>
  <c r="AG165" i="2"/>
  <c r="AR165" i="2" s="1"/>
  <c r="AG4" i="2"/>
  <c r="AR4" i="2" s="1"/>
  <c r="AG95" i="2"/>
  <c r="AR95" i="2" s="1"/>
  <c r="AG238" i="2"/>
  <c r="AR238" i="2" s="1"/>
  <c r="AG148" i="2"/>
  <c r="AR148" i="2" s="1"/>
  <c r="AG75" i="2"/>
  <c r="AR75" i="2" s="1"/>
  <c r="AG640" i="2"/>
  <c r="AR640" i="2" s="1"/>
  <c r="AG317" i="2"/>
  <c r="AR317" i="2" s="1"/>
  <c r="AG322" i="2"/>
  <c r="AR322" i="2" s="1"/>
  <c r="AG384" i="2"/>
  <c r="AR384" i="2" s="1"/>
  <c r="AG141" i="2"/>
  <c r="AR141" i="2" s="1"/>
  <c r="AG14" i="2"/>
  <c r="AR14" i="2" s="1"/>
  <c r="AG490" i="2"/>
  <c r="AR490" i="2" s="1"/>
  <c r="AG455" i="2"/>
  <c r="AR455" i="2" s="1"/>
  <c r="AG430" i="2"/>
  <c r="AR430" i="2" s="1"/>
  <c r="AG473" i="2"/>
  <c r="AR473" i="2" s="1"/>
  <c r="AG307" i="2"/>
  <c r="AR307" i="2" s="1"/>
  <c r="AG310" i="2"/>
  <c r="AR310" i="2" s="1"/>
  <c r="AG469" i="2"/>
  <c r="AR469" i="2" s="1"/>
  <c r="AG23" i="2"/>
  <c r="AR23" i="2" s="1"/>
  <c r="AG138" i="2"/>
  <c r="AR138" i="2" s="1"/>
  <c r="AG36" i="2"/>
  <c r="AR36" i="2" s="1"/>
  <c r="AG241" i="2"/>
  <c r="AR241" i="2" s="1"/>
  <c r="AG565" i="2"/>
  <c r="AR565" i="2" s="1"/>
  <c r="AG327" i="2"/>
  <c r="AR327" i="2" s="1"/>
  <c r="AG387" i="2"/>
  <c r="AR387" i="2" s="1"/>
  <c r="AG76" i="2"/>
  <c r="AR76" i="2" s="1"/>
  <c r="AG126" i="2"/>
  <c r="AR126" i="2" s="1"/>
  <c r="AG341" i="2"/>
  <c r="AR341" i="2" s="1"/>
  <c r="AG176" i="2"/>
  <c r="AR176" i="2" s="1"/>
  <c r="AG114" i="2"/>
  <c r="AR114" i="2" s="1"/>
  <c r="AG563" i="2"/>
  <c r="AR563" i="2" s="1"/>
  <c r="AG228" i="2"/>
  <c r="AR228" i="2" s="1"/>
  <c r="AG62" i="2"/>
  <c r="AR62" i="2" s="1"/>
  <c r="AG108" i="2"/>
  <c r="AR108" i="2" s="1"/>
  <c r="AG442" i="2"/>
  <c r="AR442" i="2" s="1"/>
  <c r="AG135" i="2"/>
  <c r="AR135" i="2" s="1"/>
  <c r="AG97" i="2"/>
  <c r="AR97" i="2" s="1"/>
  <c r="AG312" i="2"/>
  <c r="AR312" i="2" s="1"/>
  <c r="AG55" i="2"/>
  <c r="AR55" i="2" s="1"/>
  <c r="AG398" i="2"/>
  <c r="AR398" i="2" s="1"/>
  <c r="AG308" i="2"/>
  <c r="AR308" i="2" s="1"/>
  <c r="AG616" i="2"/>
  <c r="AR616" i="2" s="1"/>
  <c r="AG590" i="2"/>
  <c r="AR590" i="2" s="1"/>
  <c r="AG111" i="2"/>
  <c r="AR111" i="2" s="1"/>
  <c r="AG372" i="2"/>
  <c r="AR372" i="2" s="1"/>
  <c r="AG338" i="2"/>
  <c r="AR338" i="2" s="1"/>
  <c r="AG546" i="2"/>
  <c r="AR546" i="2" s="1"/>
  <c r="AG632" i="2"/>
  <c r="AR632" i="2" s="1"/>
  <c r="AG57" i="2"/>
  <c r="AR57" i="2" s="1"/>
  <c r="AG599" i="2"/>
  <c r="AR599" i="2" s="1"/>
  <c r="AG34" i="2"/>
  <c r="AR34" i="2" s="1"/>
  <c r="AG523" i="2"/>
  <c r="AR523" i="2" s="1"/>
  <c r="AG66" i="2"/>
  <c r="AR66" i="2" s="1"/>
  <c r="AG500" i="2"/>
  <c r="AR500" i="2" s="1"/>
  <c r="AG131" i="2"/>
  <c r="AR131" i="2" s="1"/>
  <c r="AG77" i="2"/>
  <c r="AR77" i="2" s="1"/>
  <c r="AG79" i="2"/>
  <c r="AR79" i="2" s="1"/>
  <c r="AG52" i="2"/>
  <c r="AR52" i="2" s="1"/>
  <c r="AG199" i="2"/>
  <c r="AR199" i="2" s="1"/>
  <c r="AG18" i="2"/>
  <c r="AR18" i="2" s="1"/>
  <c r="AG53" i="2"/>
  <c r="AR53" i="2" s="1"/>
  <c r="AG50" i="2"/>
  <c r="AR50" i="2" s="1"/>
  <c r="AG353" i="2"/>
  <c r="AR353" i="2" s="1"/>
  <c r="AG180" i="2"/>
  <c r="AR180" i="2" s="1"/>
  <c r="AG529" i="2"/>
  <c r="AR529" i="2" s="1"/>
  <c r="AG504" i="2"/>
  <c r="AR504" i="2" s="1"/>
  <c r="AG594" i="2"/>
  <c r="AR594" i="2" s="1"/>
  <c r="AG21" i="2"/>
  <c r="AR21" i="2" s="1"/>
  <c r="AG449" i="2"/>
  <c r="AR449" i="2" s="1"/>
  <c r="AG482" i="2"/>
  <c r="AR482" i="2" s="1"/>
  <c r="AG214" i="2"/>
  <c r="AR214" i="2" s="1"/>
  <c r="AG237" i="2"/>
  <c r="AR237" i="2" s="1"/>
  <c r="AG158" i="2"/>
  <c r="AR158" i="2" s="1"/>
  <c r="AG498" i="2"/>
  <c r="AR498" i="2" s="1"/>
  <c r="AG354" i="2"/>
  <c r="AR354" i="2" s="1"/>
  <c r="AG271" i="2"/>
  <c r="AR271" i="2" s="1"/>
  <c r="AG428" i="2"/>
  <c r="AR428" i="2" s="1"/>
  <c r="AG8" i="2"/>
  <c r="AR8" i="2" s="1"/>
  <c r="AG136" i="2"/>
  <c r="AR136" i="2" s="1"/>
  <c r="AG635" i="2"/>
  <c r="AR635" i="2" s="1"/>
  <c r="AG179" i="2"/>
  <c r="AR179" i="2" s="1"/>
  <c r="AG51" i="2"/>
  <c r="AR51" i="2" s="1"/>
  <c r="AG32" i="2"/>
  <c r="AR32" i="2" s="1"/>
  <c r="AG620" i="2"/>
  <c r="AR620" i="2" s="1"/>
  <c r="AG278" i="2"/>
  <c r="AR278" i="2" s="1"/>
  <c r="AG439" i="2"/>
  <c r="AR439" i="2" s="1"/>
  <c r="AG598" i="2"/>
  <c r="AR598" i="2" s="1"/>
  <c r="AG350" i="2"/>
  <c r="AR350" i="2" s="1"/>
  <c r="AG318" i="2"/>
  <c r="AR318" i="2" s="1"/>
  <c r="AG47" i="2"/>
  <c r="AR47" i="2" s="1"/>
  <c r="AG321" i="2"/>
  <c r="AR321" i="2" s="1"/>
  <c r="AG309" i="2"/>
  <c r="AR309" i="2" s="1"/>
  <c r="AG109" i="2"/>
  <c r="AR109" i="2" s="1"/>
  <c r="AG499" i="2"/>
  <c r="AR499" i="2" s="1"/>
  <c r="AG487" i="2"/>
  <c r="AR487" i="2" s="1"/>
  <c r="AG477" i="2"/>
  <c r="AR477" i="2" s="1"/>
  <c r="AG133" i="2"/>
  <c r="AR133" i="2" s="1"/>
  <c r="AG13" i="2"/>
  <c r="AR13" i="2" s="1"/>
  <c r="AG92" i="2"/>
  <c r="AR92" i="2" s="1"/>
  <c r="AG491" i="2"/>
  <c r="AR491" i="2" s="1"/>
  <c r="AG299" i="2"/>
  <c r="AR299" i="2" s="1"/>
  <c r="AG596" i="2"/>
  <c r="AR596" i="2" s="1"/>
  <c r="AG139" i="2"/>
  <c r="AR139" i="2" s="1"/>
  <c r="AG280" i="2"/>
  <c r="AR280" i="2" s="1"/>
  <c r="AG86" i="2"/>
  <c r="AR86" i="2" s="1"/>
  <c r="AG636" i="2"/>
  <c r="AR636" i="2" s="1"/>
  <c r="AG64" i="2"/>
  <c r="AR64" i="2" s="1"/>
  <c r="AG313" i="2"/>
  <c r="AR313" i="2" s="1"/>
  <c r="AG221" i="2"/>
  <c r="AR221" i="2" s="1"/>
  <c r="AG289" i="2"/>
  <c r="AR289" i="2" s="1"/>
  <c r="AG103" i="2"/>
  <c r="AR103" i="2" s="1"/>
  <c r="AG540" i="2"/>
  <c r="AR540" i="2" s="1"/>
  <c r="AG261" i="2"/>
  <c r="AR261" i="2" s="1"/>
  <c r="AG128" i="2"/>
  <c r="AR128" i="2" s="1"/>
  <c r="AG82" i="2"/>
  <c r="AR82" i="2" s="1"/>
  <c r="AG256" i="2"/>
  <c r="AR256" i="2" s="1"/>
  <c r="AG153" i="2"/>
  <c r="AR153" i="2" s="1"/>
  <c r="AG216" i="2"/>
  <c r="AR216" i="2" s="1"/>
  <c r="AG70" i="2"/>
  <c r="AR70" i="2" s="1"/>
  <c r="AG284" i="2"/>
  <c r="AR284" i="2" s="1"/>
  <c r="AG396" i="2"/>
  <c r="AR396" i="2" s="1"/>
  <c r="AG27" i="2"/>
  <c r="AR27" i="2" s="1"/>
  <c r="AG366" i="2"/>
  <c r="AR366" i="2" s="1"/>
  <c r="AG231" i="2"/>
  <c r="AR231" i="2" s="1"/>
  <c r="AG364" i="2"/>
  <c r="AR364" i="2" s="1"/>
  <c r="AG48" i="2"/>
  <c r="AR48" i="2" s="1"/>
  <c r="AG206" i="2"/>
  <c r="AR206" i="2" s="1"/>
  <c r="AG210" i="2"/>
  <c r="AR210" i="2" s="1"/>
  <c r="AG294" i="2"/>
  <c r="AR294" i="2" s="1"/>
  <c r="AG577" i="2"/>
  <c r="AR577" i="2" s="1"/>
  <c r="AG198" i="2"/>
  <c r="AR198" i="2" s="1"/>
  <c r="AG196" i="2"/>
  <c r="AR196" i="2" s="1"/>
  <c r="AG41" i="2"/>
  <c r="AR41" i="2" s="1"/>
  <c r="AG31" i="2"/>
  <c r="AR31" i="2" s="1"/>
  <c r="AG156" i="2"/>
  <c r="AR156" i="2" s="1"/>
  <c r="AG601" i="2"/>
  <c r="AR601" i="2" s="1"/>
  <c r="AG556" i="2"/>
  <c r="AR556" i="2" s="1"/>
  <c r="AG543" i="2"/>
  <c r="AR543" i="2" s="1"/>
  <c r="AG311" i="2"/>
  <c r="AR311" i="2" s="1"/>
  <c r="AG634" i="2"/>
  <c r="AR634" i="2" s="1"/>
  <c r="AG436" i="2"/>
  <c r="AR436" i="2" s="1"/>
  <c r="AG496" i="2"/>
  <c r="AR496" i="2" s="1"/>
  <c r="AG497" i="2"/>
  <c r="AR497" i="2" s="1"/>
  <c r="AG164" i="2"/>
  <c r="AR164" i="2" s="1"/>
  <c r="AG192" i="2"/>
  <c r="AR192" i="2" s="1"/>
  <c r="AG40" i="2"/>
  <c r="AR40" i="2" s="1"/>
  <c r="AG185" i="2"/>
  <c r="AR185" i="2" s="1"/>
  <c r="AG129" i="2"/>
  <c r="AR129" i="2" s="1"/>
  <c r="AG386" i="2"/>
  <c r="AR386" i="2" s="1"/>
  <c r="AG346" i="2"/>
  <c r="AR346" i="2" s="1"/>
  <c r="AG644" i="2"/>
  <c r="AR644" i="2" s="1"/>
  <c r="AG291" i="2"/>
  <c r="AR291" i="2" s="1"/>
  <c r="AG5" i="2"/>
  <c r="AR5" i="2" s="1"/>
  <c r="AG579" i="2"/>
  <c r="AR579" i="2" s="1"/>
  <c r="AG608" i="2"/>
  <c r="AR608" i="2" s="1"/>
  <c r="AG293" i="2"/>
  <c r="AR293" i="2" s="1"/>
  <c r="AG319" i="2"/>
  <c r="AR319" i="2" s="1"/>
  <c r="AG566" i="2"/>
  <c r="AR566" i="2" s="1"/>
  <c r="AG456" i="2"/>
  <c r="AR456" i="2" s="1"/>
  <c r="AG329" i="2"/>
  <c r="AR329" i="2" s="1"/>
  <c r="AG68" i="2"/>
  <c r="AR68" i="2" s="1"/>
  <c r="AG58" i="2"/>
  <c r="AR58" i="2" s="1"/>
  <c r="AG17" i="2"/>
  <c r="AR17" i="2" s="1"/>
  <c r="AG520" i="2"/>
  <c r="AR520" i="2" s="1"/>
  <c r="AG468" i="2"/>
  <c r="AR468" i="2" s="1"/>
  <c r="AG234" i="2"/>
  <c r="AR234" i="2" s="1"/>
  <c r="AG325" i="2"/>
  <c r="AR325" i="2" s="1"/>
  <c r="AG296" i="2"/>
  <c r="AR296" i="2" s="1"/>
  <c r="AG29" i="2"/>
  <c r="AR29" i="2" s="1"/>
  <c r="AG90" i="2"/>
  <c r="AR90" i="2" s="1"/>
  <c r="AG408" i="2"/>
  <c r="AR408" i="2" s="1"/>
  <c r="AG488" i="2"/>
  <c r="AR488" i="2" s="1"/>
  <c r="AG161" i="2"/>
  <c r="AR161" i="2" s="1"/>
  <c r="AG347" i="2"/>
  <c r="AR347" i="2" s="1"/>
  <c r="AG454" i="2"/>
  <c r="AR454" i="2" s="1"/>
  <c r="AG402" i="2"/>
  <c r="AR402" i="2" s="1"/>
  <c r="AG426" i="2"/>
  <c r="AR426" i="2" s="1"/>
  <c r="AG279" i="2"/>
  <c r="AR279" i="2" s="1"/>
  <c r="AG94" i="2"/>
  <c r="AR94" i="2" s="1"/>
  <c r="AG544" i="2"/>
  <c r="AR544" i="2" s="1"/>
  <c r="AG444" i="2"/>
  <c r="AR444" i="2" s="1"/>
  <c r="AG573" i="2"/>
  <c r="AR573" i="2" s="1"/>
  <c r="AG117" i="2"/>
  <c r="AR117" i="2" s="1"/>
  <c r="AG168" i="2"/>
  <c r="AR168" i="2" s="1"/>
  <c r="AG69" i="2"/>
  <c r="AR69" i="2" s="1"/>
  <c r="AG245" i="2"/>
  <c r="AR245" i="2" s="1"/>
  <c r="AG521" i="2"/>
  <c r="AR521" i="2" s="1"/>
  <c r="AG39" i="2"/>
  <c r="AR39" i="2" s="1"/>
  <c r="AG580" i="2"/>
  <c r="AR580" i="2" s="1"/>
  <c r="AG33" i="2"/>
  <c r="AR33" i="2" s="1"/>
  <c r="AG446" i="2"/>
  <c r="AR446" i="2" s="1"/>
  <c r="AG124" i="2"/>
  <c r="AR124" i="2" s="1"/>
  <c r="AG416" i="2"/>
  <c r="AR416" i="2" s="1"/>
  <c r="AG645" i="2"/>
  <c r="AR645" i="2" s="1"/>
  <c r="AG19" i="2"/>
  <c r="AR19" i="2" s="1"/>
  <c r="AG423" i="2"/>
  <c r="AR423" i="2" s="1"/>
  <c r="AG16" i="2"/>
  <c r="AR16" i="2" s="1"/>
  <c r="AG184" i="2"/>
  <c r="AR184" i="2" s="1"/>
  <c r="AG508" i="2"/>
  <c r="AR508" i="2" s="1"/>
  <c r="AG395" i="2"/>
  <c r="AR395" i="2" s="1"/>
  <c r="AG613" i="2"/>
  <c r="AR613" i="2" s="1"/>
  <c r="AG147" i="2"/>
  <c r="AR147" i="2" s="1"/>
  <c r="AG619" i="2"/>
  <c r="AR619" i="2" s="1"/>
  <c r="AG553" i="2"/>
  <c r="AR553" i="2" s="1"/>
  <c r="AG201" i="2"/>
  <c r="AR201" i="2" s="1"/>
  <c r="AG195" i="2"/>
  <c r="AR195" i="2" s="1"/>
  <c r="AG162" i="2"/>
  <c r="AR162" i="2" s="1"/>
  <c r="AG593" i="2"/>
  <c r="AR593" i="2" s="1"/>
  <c r="AG146" i="2"/>
  <c r="AR146" i="2" s="1"/>
  <c r="AG247" i="2"/>
  <c r="AR247" i="2" s="1"/>
  <c r="AG38" i="2"/>
  <c r="AR38" i="2" s="1"/>
  <c r="AG143" i="2"/>
  <c r="AR143" i="2" s="1"/>
  <c r="AG155" i="2"/>
  <c r="AR155" i="2" s="1"/>
  <c r="AG510" i="2"/>
  <c r="AR510" i="2" s="1"/>
  <c r="AG87" i="2"/>
  <c r="AR87" i="2" s="1"/>
  <c r="AG377" i="2"/>
  <c r="AR377" i="2" s="1"/>
  <c r="AG420" i="2"/>
  <c r="AR420" i="2" s="1"/>
  <c r="AG178" i="2"/>
  <c r="AR178" i="2" s="1"/>
  <c r="AG44" i="2"/>
  <c r="AR44" i="2" s="1"/>
  <c r="AG7" i="2"/>
  <c r="AR7" i="2" s="1"/>
  <c r="AG614" i="2"/>
  <c r="AR614" i="2" s="1"/>
  <c r="AG102" i="2"/>
  <c r="AR102" i="2" s="1"/>
  <c r="AG515" i="2"/>
  <c r="AR515" i="2" s="1"/>
  <c r="AG584" i="2"/>
  <c r="AR584" i="2" s="1"/>
  <c r="AG118" i="2"/>
  <c r="AR118" i="2" s="1"/>
  <c r="AG181" i="2"/>
  <c r="AR181" i="2" s="1"/>
  <c r="AG230" i="2"/>
  <c r="AR230" i="2" s="1"/>
  <c r="AG130" i="2"/>
  <c r="AR130" i="2" s="1"/>
  <c r="AG627" i="2"/>
  <c r="AR627" i="2" s="1"/>
  <c r="AG282" i="2"/>
  <c r="AR282" i="2" s="1"/>
  <c r="AG328" i="2"/>
  <c r="AR328" i="2" s="1"/>
  <c r="AG535" i="2"/>
  <c r="AR535" i="2" s="1"/>
  <c r="AG229" i="2"/>
  <c r="AR229" i="2" s="1"/>
  <c r="AG215" i="2"/>
  <c r="AR215" i="2" s="1"/>
  <c r="AG382" i="2"/>
  <c r="AR382" i="2" s="1"/>
  <c r="AG78" i="2"/>
  <c r="AR78" i="2" s="1"/>
  <c r="AG621" i="2"/>
  <c r="AR621" i="2" s="1"/>
  <c r="AG151" i="2"/>
  <c r="AR151" i="2" s="1"/>
  <c r="AG443" i="2"/>
  <c r="AR443" i="2" s="1"/>
  <c r="AG582" i="2"/>
  <c r="AR582" i="2" s="1"/>
  <c r="AG67" i="2"/>
  <c r="AR67" i="2" s="1"/>
  <c r="AG73" i="2"/>
  <c r="AR73" i="2" s="1"/>
  <c r="AG604" i="2"/>
  <c r="AR604" i="2" s="1"/>
  <c r="AG629" i="2"/>
  <c r="AR629" i="2" s="1"/>
  <c r="AG253" i="2"/>
  <c r="AR253" i="2" s="1"/>
  <c r="AG528" i="2"/>
  <c r="AR528" i="2" s="1"/>
  <c r="AG200" i="2"/>
  <c r="AR200" i="2" s="1"/>
  <c r="AG625" i="2"/>
  <c r="AR625" i="2" s="1"/>
  <c r="AG369" i="2"/>
  <c r="AR369" i="2" s="1"/>
  <c r="AG429" i="2"/>
  <c r="AR429" i="2" s="1"/>
  <c r="AG624" i="2"/>
  <c r="AR624" i="2" s="1"/>
  <c r="AG379" i="2"/>
  <c r="AR379" i="2" s="1"/>
  <c r="AG71" i="2"/>
  <c r="AR71" i="2" s="1"/>
  <c r="AG98" i="2"/>
  <c r="AR98" i="2" s="1"/>
  <c r="AG433" i="2"/>
  <c r="AR433" i="2" s="1"/>
  <c r="AG61" i="2"/>
  <c r="AR61" i="2" s="1"/>
  <c r="AG250" i="2"/>
  <c r="AR250" i="2" s="1"/>
  <c r="AG208" i="2"/>
  <c r="AR208" i="2" s="1"/>
  <c r="AG177" i="2"/>
  <c r="AR177" i="2" s="1"/>
  <c r="AG239" i="2"/>
  <c r="AR239" i="2" s="1"/>
  <c r="AG410" i="2"/>
  <c r="AR410" i="2" s="1"/>
  <c r="AG140" i="2"/>
  <c r="AR140" i="2" s="1"/>
  <c r="AG281" i="2"/>
  <c r="AR281" i="2" s="1"/>
  <c r="AG122" i="2"/>
  <c r="AR122" i="2" s="1"/>
  <c r="AG335" i="2"/>
  <c r="AR335" i="2" s="1"/>
  <c r="AG549" i="2"/>
  <c r="AR549" i="2" s="1"/>
  <c r="AG81" i="2"/>
  <c r="AR81" i="2" s="1"/>
  <c r="AG217" i="2"/>
  <c r="AR217" i="2" s="1"/>
  <c r="AG15" i="2"/>
  <c r="AR15" i="2" s="1"/>
  <c r="AG623" i="2"/>
  <c r="AR623" i="2" s="1"/>
  <c r="AG575" i="2"/>
  <c r="AR575" i="2" s="1"/>
  <c r="AG20" i="2"/>
  <c r="AR20" i="2" s="1"/>
  <c r="AG603" i="2"/>
  <c r="AR603" i="2" s="1"/>
  <c r="AG233" i="2"/>
  <c r="AR233" i="2" s="1"/>
  <c r="AG88" i="2"/>
  <c r="AR88" i="2" s="1"/>
  <c r="AG6" i="2"/>
  <c r="AR6" i="2" s="1"/>
  <c r="AG638" i="2"/>
  <c r="AR638" i="2" s="1"/>
  <c r="AG345" i="2"/>
  <c r="AR345" i="2" s="1"/>
  <c r="AG371" i="2"/>
  <c r="AR371" i="2" s="1"/>
  <c r="AG505" i="2"/>
  <c r="AR505" i="2" s="1"/>
  <c r="AG405" i="2"/>
  <c r="AR405" i="2" s="1"/>
  <c r="AG101" i="2"/>
  <c r="AR101" i="2" s="1"/>
  <c r="AG532" i="2"/>
  <c r="AR532" i="2" s="1"/>
  <c r="AG427" i="2"/>
  <c r="AR427" i="2" s="1"/>
  <c r="AG441" i="2"/>
  <c r="AR441" i="2" s="1"/>
  <c r="AG380" i="2"/>
  <c r="AR380" i="2" s="1"/>
  <c r="AG273" i="2"/>
  <c r="AR273" i="2" s="1"/>
  <c r="AG440" i="2"/>
  <c r="AR440" i="2" s="1"/>
  <c r="AG381" i="2"/>
  <c r="AR381" i="2" s="1"/>
  <c r="AG324" i="2"/>
  <c r="AR324" i="2" s="1"/>
  <c r="AG415" i="2"/>
  <c r="AR415" i="2" s="1"/>
  <c r="AG59" i="2"/>
  <c r="AR59" i="2" s="1"/>
  <c r="AG115" i="2"/>
  <c r="AR115" i="2" s="1"/>
  <c r="AG351" i="2"/>
  <c r="AR351" i="2" s="1"/>
  <c r="AG422" i="2"/>
  <c r="AR422" i="2" s="1"/>
  <c r="AG166" i="2"/>
  <c r="AR166" i="2" s="1"/>
  <c r="AG84" i="2"/>
  <c r="AR84" i="2" s="1"/>
  <c r="AG149" i="2"/>
  <c r="AR149" i="2" s="1"/>
  <c r="AG96" i="2"/>
  <c r="AR96" i="2" s="1"/>
  <c r="AG626" i="2"/>
  <c r="AR626" i="2" s="1"/>
  <c r="AG72" i="2"/>
  <c r="AR72" i="2" s="1"/>
  <c r="AG272" i="2"/>
  <c r="AR272" i="2" s="1"/>
  <c r="AG489" i="2"/>
  <c r="AR489" i="2" s="1"/>
  <c r="AG622" i="2"/>
  <c r="AR622" i="2" s="1"/>
  <c r="AG617" i="2"/>
  <c r="AR617" i="2" s="1"/>
  <c r="AG618" i="2"/>
  <c r="AR618" i="2" s="1"/>
  <c r="AG548" i="2"/>
  <c r="AR548" i="2" s="1"/>
  <c r="AG607" i="2"/>
  <c r="AR607" i="2" s="1"/>
  <c r="AG49" i="2"/>
  <c r="AR49" i="2" s="1"/>
  <c r="AG11" i="2"/>
  <c r="AR11" i="2" s="1"/>
  <c r="AG576" i="2"/>
  <c r="AR576" i="2" s="1"/>
  <c r="AG581" i="2"/>
  <c r="AR581" i="2" s="1"/>
  <c r="AG251" i="2"/>
  <c r="AR251" i="2" s="1"/>
  <c r="AG290" i="2"/>
  <c r="AR290" i="2" s="1"/>
  <c r="AG175" i="2"/>
  <c r="AR175" i="2" s="1"/>
  <c r="AG628" i="2"/>
  <c r="AR628" i="2" s="1"/>
  <c r="AG647" i="2"/>
  <c r="AR647" i="2" s="1"/>
  <c r="AG365" i="2"/>
  <c r="AR365" i="2" s="1"/>
  <c r="C477" i="6847"/>
  <c r="V647" i="2" l="1"/>
  <c r="W647" i="2"/>
  <c r="AQ647" i="2"/>
  <c r="V617" i="2"/>
  <c r="W617" i="2"/>
  <c r="AQ617" i="2"/>
  <c r="W115" i="2"/>
  <c r="V115" i="2"/>
  <c r="AQ115" i="2"/>
  <c r="V405" i="2"/>
  <c r="W405" i="2"/>
  <c r="AQ405" i="2"/>
  <c r="V15" i="2"/>
  <c r="W15" i="2"/>
  <c r="AQ15" i="2"/>
  <c r="V250" i="2"/>
  <c r="W250" i="2"/>
  <c r="AQ250" i="2"/>
  <c r="V369" i="2"/>
  <c r="W369" i="2"/>
  <c r="AQ369" i="2"/>
  <c r="W621" i="2"/>
  <c r="V621" i="2"/>
  <c r="AQ621" i="2"/>
  <c r="W118" i="2"/>
  <c r="V118" i="2"/>
  <c r="AQ118" i="2"/>
  <c r="V155" i="2"/>
  <c r="W155" i="2"/>
  <c r="AQ155" i="2"/>
  <c r="W201" i="2"/>
  <c r="V201" i="2"/>
  <c r="AQ201" i="2"/>
  <c r="W416" i="2"/>
  <c r="V416" i="2"/>
  <c r="AQ416" i="2"/>
  <c r="V444" i="2"/>
  <c r="W444" i="2"/>
  <c r="AQ444" i="2"/>
  <c r="W161" i="2"/>
  <c r="V161" i="2"/>
  <c r="AQ161" i="2"/>
  <c r="V68" i="2"/>
  <c r="W68" i="2"/>
  <c r="AQ68" i="2"/>
  <c r="V386" i="2"/>
  <c r="W386" i="2"/>
  <c r="AQ386" i="2"/>
  <c r="V556" i="2"/>
  <c r="W556" i="2"/>
  <c r="AQ556" i="2"/>
  <c r="V364" i="2"/>
  <c r="W364" i="2"/>
  <c r="AQ364" i="2"/>
  <c r="V153" i="2"/>
  <c r="W153" i="2"/>
  <c r="AQ153" i="2"/>
  <c r="V261" i="2"/>
  <c r="W261" i="2"/>
  <c r="AQ261" i="2"/>
  <c r="W86" i="2"/>
  <c r="V86" i="2"/>
  <c r="AQ86" i="2"/>
  <c r="W299" i="2"/>
  <c r="V299" i="2"/>
  <c r="AQ299" i="2"/>
  <c r="W133" i="2"/>
  <c r="V133" i="2"/>
  <c r="AQ133" i="2"/>
  <c r="W109" i="2"/>
  <c r="V109" i="2"/>
  <c r="AQ109" i="2"/>
  <c r="W318" i="2"/>
  <c r="V318" i="2"/>
  <c r="AQ318" i="2"/>
  <c r="W278" i="2"/>
  <c r="V278" i="2"/>
  <c r="AQ278" i="2"/>
  <c r="W179" i="2"/>
  <c r="V179" i="2"/>
  <c r="AQ179" i="2"/>
  <c r="W428" i="2"/>
  <c r="V428" i="2"/>
  <c r="AQ428" i="2"/>
  <c r="W158" i="2"/>
  <c r="V158" i="2"/>
  <c r="AQ158" i="2"/>
  <c r="V449" i="2"/>
  <c r="W449" i="2"/>
  <c r="AQ449" i="2"/>
  <c r="V529" i="2"/>
  <c r="W529" i="2"/>
  <c r="AQ529" i="2"/>
  <c r="V53" i="2"/>
  <c r="W53" i="2"/>
  <c r="AQ53" i="2"/>
  <c r="W79" i="2"/>
  <c r="V79" i="2"/>
  <c r="AQ79" i="2"/>
  <c r="W66" i="2"/>
  <c r="V66" i="2"/>
  <c r="AQ66" i="2"/>
  <c r="W57" i="2"/>
  <c r="V57" i="2"/>
  <c r="AQ57" i="2"/>
  <c r="V372" i="2"/>
  <c r="W372" i="2"/>
  <c r="AQ372" i="2"/>
  <c r="W308" i="2"/>
  <c r="V308" i="2"/>
  <c r="AQ308" i="2"/>
  <c r="V97" i="2"/>
  <c r="W97" i="2"/>
  <c r="AQ97" i="2"/>
  <c r="W62" i="2"/>
  <c r="V62" i="2"/>
  <c r="AQ62" i="2"/>
  <c r="V176" i="2"/>
  <c r="W176" i="2"/>
  <c r="AQ176" i="2"/>
  <c r="V387" i="2"/>
  <c r="W387" i="2"/>
  <c r="AQ387" i="2"/>
  <c r="V36" i="2"/>
  <c r="W36" i="2"/>
  <c r="AQ36" i="2"/>
  <c r="V310" i="2"/>
  <c r="W310" i="2"/>
  <c r="AQ310" i="2"/>
  <c r="V455" i="2"/>
  <c r="W455" i="2"/>
  <c r="AQ455" i="2"/>
  <c r="W384" i="2"/>
  <c r="V384" i="2"/>
  <c r="AQ384" i="2"/>
  <c r="W75" i="2"/>
  <c r="V75" i="2"/>
  <c r="AQ75" i="2"/>
  <c r="V4" i="2"/>
  <c r="W4" i="2"/>
  <c r="AQ4" i="2"/>
  <c r="W99" i="2"/>
  <c r="V99" i="2"/>
  <c r="AQ99" i="2"/>
  <c r="V637" i="2"/>
  <c r="W637" i="2"/>
  <c r="AQ637" i="2"/>
  <c r="W83" i="2"/>
  <c r="V83" i="2"/>
  <c r="AQ83" i="2"/>
  <c r="W12" i="2"/>
  <c r="V12" i="2"/>
  <c r="AQ12" i="2"/>
  <c r="AQ25" i="2"/>
  <c r="V25" i="2"/>
  <c r="W25" i="2"/>
  <c r="V125" i="2"/>
  <c r="W125" i="2"/>
  <c r="AQ125" i="2"/>
  <c r="W583" i="2"/>
  <c r="V583" i="2"/>
  <c r="AQ583" i="2"/>
  <c r="V390" i="2"/>
  <c r="W390" i="2"/>
  <c r="AQ390" i="2"/>
  <c r="W602" i="2"/>
  <c r="V602" i="2"/>
  <c r="AQ602" i="2"/>
  <c r="V352" i="2"/>
  <c r="W352" i="2"/>
  <c r="AQ352" i="2"/>
  <c r="W615" i="2"/>
  <c r="V615" i="2"/>
  <c r="AQ615" i="2"/>
  <c r="V630" i="2"/>
  <c r="W630" i="2"/>
  <c r="AQ630" i="2"/>
  <c r="W538" i="2"/>
  <c r="V538" i="2"/>
  <c r="AQ538" i="2"/>
  <c r="W276" i="2"/>
  <c r="V276" i="2"/>
  <c r="AQ276" i="2"/>
  <c r="V639" i="2"/>
  <c r="W639" i="2"/>
  <c r="AQ639" i="2"/>
  <c r="W397" i="2"/>
  <c r="V397" i="2"/>
  <c r="AQ397" i="2"/>
  <c r="W120" i="2"/>
  <c r="V120" i="2"/>
  <c r="AQ120" i="2"/>
  <c r="V24" i="2"/>
  <c r="W24" i="2"/>
  <c r="AQ24" i="2"/>
  <c r="V633" i="2"/>
  <c r="W633" i="2"/>
  <c r="AQ633" i="2"/>
  <c r="W472" i="2"/>
  <c r="V472" i="2"/>
  <c r="AQ472" i="2"/>
  <c r="W476" i="2"/>
  <c r="V476" i="2"/>
  <c r="AQ476" i="2"/>
  <c r="V628" i="2"/>
  <c r="W628" i="2"/>
  <c r="AQ628" i="2"/>
  <c r="W581" i="2"/>
  <c r="V581" i="2"/>
  <c r="AQ581" i="2"/>
  <c r="W607" i="2"/>
  <c r="V607" i="2"/>
  <c r="AQ607" i="2"/>
  <c r="V622" i="2"/>
  <c r="W622" i="2"/>
  <c r="AQ622" i="2"/>
  <c r="W626" i="2"/>
  <c r="V626" i="2"/>
  <c r="AQ626" i="2"/>
  <c r="W166" i="2"/>
  <c r="V166" i="2"/>
  <c r="AQ166" i="2"/>
  <c r="W59" i="2"/>
  <c r="V59" i="2"/>
  <c r="AQ59" i="2"/>
  <c r="V440" i="2"/>
  <c r="W440" i="2"/>
  <c r="AQ440" i="2"/>
  <c r="W427" i="2"/>
  <c r="V427" i="2"/>
  <c r="AQ427" i="2"/>
  <c r="W505" i="2"/>
  <c r="V505" i="2"/>
  <c r="AQ505" i="2"/>
  <c r="AQ6" i="2"/>
  <c r="W6" i="2"/>
  <c r="V6" i="2"/>
  <c r="V20" i="2"/>
  <c r="W20" i="2"/>
  <c r="AQ20" i="2"/>
  <c r="W217" i="2"/>
  <c r="V217" i="2"/>
  <c r="AQ217" i="2"/>
  <c r="V122" i="2"/>
  <c r="W122" i="2"/>
  <c r="AQ122" i="2"/>
  <c r="W239" i="2"/>
  <c r="V239" i="2"/>
  <c r="AQ239" i="2"/>
  <c r="W61" i="2"/>
  <c r="V61" i="2"/>
  <c r="AQ61" i="2"/>
  <c r="V379" i="2"/>
  <c r="W379" i="2"/>
  <c r="AQ379" i="2"/>
  <c r="V625" i="2"/>
  <c r="W625" i="2"/>
  <c r="AQ625" i="2"/>
  <c r="V629" i="2"/>
  <c r="W629" i="2"/>
  <c r="AQ629" i="2"/>
  <c r="V582" i="2"/>
  <c r="W582" i="2"/>
  <c r="AQ582" i="2"/>
  <c r="W78" i="2"/>
  <c r="V78" i="2"/>
  <c r="AQ78" i="2"/>
  <c r="V535" i="2"/>
  <c r="W535" i="2"/>
  <c r="AQ535" i="2"/>
  <c r="V130" i="2"/>
  <c r="W130" i="2"/>
  <c r="AQ130" i="2"/>
  <c r="V584" i="2"/>
  <c r="W584" i="2"/>
  <c r="AQ584" i="2"/>
  <c r="W7" i="2"/>
  <c r="V7" i="2"/>
  <c r="AQ7" i="2"/>
  <c r="V377" i="2"/>
  <c r="W377" i="2"/>
  <c r="AQ377" i="2"/>
  <c r="W143" i="2"/>
  <c r="V143" i="2"/>
  <c r="AQ143" i="2"/>
  <c r="V593" i="2"/>
  <c r="W593" i="2"/>
  <c r="AQ593" i="2"/>
  <c r="W553" i="2"/>
  <c r="V553" i="2"/>
  <c r="AQ553" i="2"/>
  <c r="W395" i="2"/>
  <c r="V395" i="2"/>
  <c r="AQ395" i="2"/>
  <c r="W423" i="2"/>
  <c r="V423" i="2"/>
  <c r="AQ423" i="2"/>
  <c r="V124" i="2"/>
  <c r="W124" i="2"/>
  <c r="AQ124" i="2"/>
  <c r="V39" i="2"/>
  <c r="W39" i="2"/>
  <c r="AQ39" i="2"/>
  <c r="V168" i="2"/>
  <c r="W168" i="2"/>
  <c r="AQ168" i="2"/>
  <c r="V544" i="2"/>
  <c r="W544" i="2"/>
  <c r="AQ544" i="2"/>
  <c r="V402" i="2"/>
  <c r="W402" i="2"/>
  <c r="AQ402" i="2"/>
  <c r="V488" i="2"/>
  <c r="W488" i="2"/>
  <c r="AQ488" i="2"/>
  <c r="V296" i="2"/>
  <c r="W296" i="2"/>
  <c r="AQ296" i="2"/>
  <c r="V520" i="2"/>
  <c r="W520" i="2"/>
  <c r="AQ520" i="2"/>
  <c r="W329" i="2"/>
  <c r="V329" i="2"/>
  <c r="AQ329" i="2"/>
  <c r="W293" i="2"/>
  <c r="V293" i="2"/>
  <c r="AQ293" i="2"/>
  <c r="V291" i="2"/>
  <c r="W291" i="2"/>
  <c r="AQ291" i="2"/>
  <c r="W129" i="2"/>
  <c r="V129" i="2"/>
  <c r="AQ129" i="2"/>
  <c r="V164" i="2"/>
  <c r="W164" i="2"/>
  <c r="AQ164" i="2"/>
  <c r="W634" i="2"/>
  <c r="V634" i="2"/>
  <c r="AQ634" i="2"/>
  <c r="V601" i="2"/>
  <c r="W601" i="2"/>
  <c r="AQ601" i="2"/>
  <c r="W196" i="2"/>
  <c r="V196" i="2"/>
  <c r="AQ196" i="2"/>
  <c r="W210" i="2"/>
  <c r="V210" i="2"/>
  <c r="AQ210" i="2"/>
  <c r="W231" i="2"/>
  <c r="V231" i="2"/>
  <c r="AQ231" i="2"/>
  <c r="V284" i="2"/>
  <c r="W284" i="2"/>
  <c r="AQ284" i="2"/>
  <c r="W256" i="2"/>
  <c r="V256" i="2"/>
  <c r="AQ256" i="2"/>
  <c r="V540" i="2"/>
  <c r="W540" i="2"/>
  <c r="AQ540" i="2"/>
  <c r="V313" i="2"/>
  <c r="W313" i="2"/>
  <c r="AQ313" i="2"/>
  <c r="V280" i="2"/>
  <c r="W280" i="2"/>
  <c r="AQ280" i="2"/>
  <c r="W491" i="2"/>
  <c r="V491" i="2"/>
  <c r="AQ491" i="2"/>
  <c r="V477" i="2"/>
  <c r="W477" i="2"/>
  <c r="AQ477" i="2"/>
  <c r="W309" i="2"/>
  <c r="V309" i="2"/>
  <c r="AQ309" i="2"/>
  <c r="W350" i="2"/>
  <c r="V350" i="2"/>
  <c r="AQ350" i="2"/>
  <c r="V620" i="2"/>
  <c r="W620" i="2"/>
  <c r="AQ620" i="2"/>
  <c r="W635" i="2"/>
  <c r="V635" i="2"/>
  <c r="AQ635" i="2"/>
  <c r="W271" i="2"/>
  <c r="V271" i="2"/>
  <c r="AQ271" i="2"/>
  <c r="W237" i="2"/>
  <c r="V237" i="2"/>
  <c r="AQ237" i="2"/>
  <c r="V21" i="2"/>
  <c r="W21" i="2"/>
  <c r="AQ21" i="2"/>
  <c r="W180" i="2"/>
  <c r="V180" i="2"/>
  <c r="AQ180" i="2"/>
  <c r="W18" i="2"/>
  <c r="V18" i="2"/>
  <c r="AQ18" i="2"/>
  <c r="V77" i="2"/>
  <c r="W77" i="2"/>
  <c r="AQ77" i="2"/>
  <c r="V523" i="2"/>
  <c r="W523" i="2"/>
  <c r="AQ523" i="2"/>
  <c r="V632" i="2"/>
  <c r="W632" i="2"/>
  <c r="AQ632" i="2"/>
  <c r="V111" i="2"/>
  <c r="W111" i="2"/>
  <c r="AQ111" i="2"/>
  <c r="V398" i="2"/>
  <c r="W398" i="2"/>
  <c r="AQ398" i="2"/>
  <c r="V135" i="2"/>
  <c r="W135" i="2"/>
  <c r="AQ135" i="2"/>
  <c r="V228" i="2"/>
  <c r="W228" i="2"/>
  <c r="AQ228" i="2"/>
  <c r="V341" i="2"/>
  <c r="W341" i="2"/>
  <c r="AQ341" i="2"/>
  <c r="W327" i="2"/>
  <c r="V327" i="2"/>
  <c r="AQ327" i="2"/>
  <c r="V138" i="2"/>
  <c r="W138" i="2"/>
  <c r="AQ138" i="2"/>
  <c r="W307" i="2"/>
  <c r="V307" i="2"/>
  <c r="AQ307" i="2"/>
  <c r="W490" i="2"/>
  <c r="V490" i="2"/>
  <c r="AQ490" i="2"/>
  <c r="W322" i="2"/>
  <c r="V322" i="2"/>
  <c r="AQ322" i="2"/>
  <c r="W148" i="2"/>
  <c r="V148" i="2"/>
  <c r="AQ148" i="2"/>
  <c r="V165" i="2"/>
  <c r="W165" i="2"/>
  <c r="AQ165" i="2"/>
  <c r="W121" i="2"/>
  <c r="V121" i="2"/>
  <c r="AQ121" i="2"/>
  <c r="W342" i="2"/>
  <c r="V342" i="2"/>
  <c r="AQ342" i="2"/>
  <c r="V349" i="2"/>
  <c r="W349" i="2"/>
  <c r="AQ349" i="2"/>
  <c r="W518" i="2"/>
  <c r="V518" i="2"/>
  <c r="AQ518" i="2"/>
  <c r="W612" i="2"/>
  <c r="V612" i="2"/>
  <c r="AQ612" i="2"/>
  <c r="V631" i="2"/>
  <c r="W631" i="2"/>
  <c r="AQ631" i="2"/>
  <c r="W419" i="2"/>
  <c r="V419" i="2"/>
  <c r="AQ419" i="2"/>
  <c r="W376" i="2"/>
  <c r="V376" i="2"/>
  <c r="AQ376" i="2"/>
  <c r="V202" i="2"/>
  <c r="W202" i="2"/>
  <c r="AQ202" i="2"/>
  <c r="W362" i="2"/>
  <c r="V362" i="2"/>
  <c r="AQ362" i="2"/>
  <c r="W547" i="2"/>
  <c r="V547" i="2"/>
  <c r="AQ547" i="2"/>
  <c r="V414" i="2"/>
  <c r="W414" i="2"/>
  <c r="AQ414" i="2"/>
  <c r="W531" i="2"/>
  <c r="V531" i="2"/>
  <c r="AQ531" i="2"/>
  <c r="V119" i="2"/>
  <c r="W119" i="2"/>
  <c r="AQ119" i="2"/>
  <c r="V378" i="2"/>
  <c r="W378" i="2"/>
  <c r="AQ378" i="2"/>
  <c r="V9" i="2"/>
  <c r="W9" i="2"/>
  <c r="AQ9" i="2"/>
  <c r="W35" i="2"/>
  <c r="V35" i="2"/>
  <c r="AQ35" i="2"/>
  <c r="I10" i="6892"/>
  <c r="G10" i="6892" s="1"/>
  <c r="C10" i="6892" s="1"/>
  <c r="AQ3" i="2"/>
  <c r="W3" i="2"/>
  <c r="V3" i="2"/>
  <c r="V574" i="2"/>
  <c r="W574" i="2"/>
  <c r="AQ574" i="2"/>
  <c r="V458" i="2"/>
  <c r="W458" i="2"/>
  <c r="AQ458" i="2"/>
  <c r="V251" i="2"/>
  <c r="W251" i="2"/>
  <c r="AQ251" i="2"/>
  <c r="V49" i="2"/>
  <c r="W49" i="2"/>
  <c r="AQ49" i="2"/>
  <c r="W72" i="2"/>
  <c r="V72" i="2"/>
  <c r="AQ72" i="2"/>
  <c r="W84" i="2"/>
  <c r="V84" i="2"/>
  <c r="AQ84" i="2"/>
  <c r="V381" i="2"/>
  <c r="W381" i="2"/>
  <c r="AQ381" i="2"/>
  <c r="V441" i="2"/>
  <c r="W441" i="2"/>
  <c r="AQ441" i="2"/>
  <c r="W638" i="2"/>
  <c r="V638" i="2"/>
  <c r="AQ638" i="2"/>
  <c r="V603" i="2"/>
  <c r="W603" i="2"/>
  <c r="AQ603" i="2"/>
  <c r="W335" i="2"/>
  <c r="V335" i="2"/>
  <c r="AQ335" i="2"/>
  <c r="W410" i="2"/>
  <c r="V410" i="2"/>
  <c r="AQ410" i="2"/>
  <c r="W71" i="2"/>
  <c r="V71" i="2"/>
  <c r="AQ71" i="2"/>
  <c r="V253" i="2"/>
  <c r="W253" i="2"/>
  <c r="AQ253" i="2"/>
  <c r="W67" i="2"/>
  <c r="V67" i="2"/>
  <c r="AQ67" i="2"/>
  <c r="V229" i="2"/>
  <c r="W229" i="2"/>
  <c r="AQ229" i="2"/>
  <c r="V627" i="2"/>
  <c r="W627" i="2"/>
  <c r="AQ627" i="2"/>
  <c r="W614" i="2"/>
  <c r="V614" i="2"/>
  <c r="AQ614" i="2"/>
  <c r="W420" i="2"/>
  <c r="V420" i="2"/>
  <c r="AQ420" i="2"/>
  <c r="V146" i="2"/>
  <c r="W146" i="2"/>
  <c r="AQ146" i="2"/>
  <c r="V613" i="2"/>
  <c r="W613" i="2"/>
  <c r="AQ613" i="2"/>
  <c r="V16" i="2"/>
  <c r="W16" i="2"/>
  <c r="AQ16" i="2"/>
  <c r="V580" i="2"/>
  <c r="W580" i="2"/>
  <c r="AQ580" i="2"/>
  <c r="V69" i="2"/>
  <c r="W69" i="2"/>
  <c r="AQ69" i="2"/>
  <c r="W426" i="2"/>
  <c r="V426" i="2"/>
  <c r="AQ426" i="2"/>
  <c r="W29" i="2"/>
  <c r="V29" i="2"/>
  <c r="AQ29" i="2"/>
  <c r="W468" i="2"/>
  <c r="V468" i="2"/>
  <c r="AQ468" i="2"/>
  <c r="W319" i="2"/>
  <c r="V319" i="2"/>
  <c r="AQ319" i="2"/>
  <c r="W5" i="2"/>
  <c r="V5" i="2"/>
  <c r="AQ5" i="2"/>
  <c r="W192" i="2"/>
  <c r="V192" i="2"/>
  <c r="AQ192" i="2"/>
  <c r="V436" i="2"/>
  <c r="W436" i="2"/>
  <c r="AQ436" i="2"/>
  <c r="V41" i="2"/>
  <c r="W41" i="2"/>
  <c r="AQ41" i="2"/>
  <c r="V294" i="2"/>
  <c r="W294" i="2"/>
  <c r="AQ294" i="2"/>
  <c r="W396" i="2"/>
  <c r="V396" i="2"/>
  <c r="AQ396" i="2"/>
  <c r="V221" i="2"/>
  <c r="W221" i="2"/>
  <c r="AQ221" i="2"/>
  <c r="V175" i="2"/>
  <c r="W175" i="2"/>
  <c r="AQ175" i="2"/>
  <c r="V576" i="2"/>
  <c r="W576" i="2"/>
  <c r="AQ576" i="2"/>
  <c r="V548" i="2"/>
  <c r="W548" i="2"/>
  <c r="AQ548" i="2"/>
  <c r="W489" i="2"/>
  <c r="V489" i="2"/>
  <c r="AQ489" i="2"/>
  <c r="W96" i="2"/>
  <c r="V96" i="2"/>
  <c r="AQ96" i="2"/>
  <c r="V422" i="2"/>
  <c r="W422" i="2"/>
  <c r="AQ422" i="2"/>
  <c r="V415" i="2"/>
  <c r="W415" i="2"/>
  <c r="AQ415" i="2"/>
  <c r="V273" i="2"/>
  <c r="W273" i="2"/>
  <c r="AQ273" i="2"/>
  <c r="V532" i="2"/>
  <c r="W532" i="2"/>
  <c r="AQ532" i="2"/>
  <c r="V371" i="2"/>
  <c r="W371" i="2"/>
  <c r="AQ371" i="2"/>
  <c r="V88" i="2"/>
  <c r="W88" i="2"/>
  <c r="AQ88" i="2"/>
  <c r="V575" i="2"/>
  <c r="W575" i="2"/>
  <c r="AQ575" i="2"/>
  <c r="V81" i="2"/>
  <c r="W81" i="2"/>
  <c r="AQ81" i="2"/>
  <c r="V281" i="2"/>
  <c r="W281" i="2"/>
  <c r="AQ281" i="2"/>
  <c r="W177" i="2"/>
  <c r="V177" i="2"/>
  <c r="AQ177" i="2"/>
  <c r="W433" i="2"/>
  <c r="V433" i="2"/>
  <c r="AQ433" i="2"/>
  <c r="W624" i="2"/>
  <c r="V624" i="2"/>
  <c r="AQ624" i="2"/>
  <c r="W200" i="2"/>
  <c r="V200" i="2"/>
  <c r="AQ200" i="2"/>
  <c r="W604" i="2"/>
  <c r="V604" i="2"/>
  <c r="AQ604" i="2"/>
  <c r="V443" i="2"/>
  <c r="W443" i="2"/>
  <c r="AQ443" i="2"/>
  <c r="V382" i="2"/>
  <c r="W382" i="2"/>
  <c r="AQ382" i="2"/>
  <c r="V328" i="2"/>
  <c r="W328" i="2"/>
  <c r="AQ328" i="2"/>
  <c r="V230" i="2"/>
  <c r="W230" i="2"/>
  <c r="AQ230" i="2"/>
  <c r="V515" i="2"/>
  <c r="W515" i="2"/>
  <c r="AQ515" i="2"/>
  <c r="W44" i="2"/>
  <c r="V44" i="2"/>
  <c r="AQ44" i="2"/>
  <c r="W87" i="2"/>
  <c r="V87" i="2"/>
  <c r="AQ87" i="2"/>
  <c r="W38" i="2"/>
  <c r="V38" i="2"/>
  <c r="AQ38" i="2"/>
  <c r="W162" i="2"/>
  <c r="V162" i="2"/>
  <c r="AQ162" i="2"/>
  <c r="V619" i="2"/>
  <c r="W619" i="2"/>
  <c r="AQ619" i="2"/>
  <c r="W508" i="2"/>
  <c r="V508" i="2"/>
  <c r="AQ508" i="2"/>
  <c r="V19" i="2"/>
  <c r="W19" i="2"/>
  <c r="AQ19" i="2"/>
  <c r="W446" i="2"/>
  <c r="V446" i="2"/>
  <c r="AQ446" i="2"/>
  <c r="V521" i="2"/>
  <c r="W521" i="2"/>
  <c r="AQ521" i="2"/>
  <c r="V117" i="2"/>
  <c r="W117" i="2"/>
  <c r="AQ117" i="2"/>
  <c r="W94" i="2"/>
  <c r="V94" i="2"/>
  <c r="AQ94" i="2"/>
  <c r="W454" i="2"/>
  <c r="V454" i="2"/>
  <c r="AQ454" i="2"/>
  <c r="W408" i="2"/>
  <c r="V408" i="2"/>
  <c r="AQ408" i="2"/>
  <c r="V325" i="2"/>
  <c r="W325" i="2"/>
  <c r="AQ325" i="2"/>
  <c r="W17" i="2"/>
  <c r="V17" i="2"/>
  <c r="AQ17" i="2"/>
  <c r="V456" i="2"/>
  <c r="W456" i="2"/>
  <c r="AQ456" i="2"/>
  <c r="W608" i="2"/>
  <c r="V608" i="2"/>
  <c r="AQ608" i="2"/>
  <c r="W644" i="2"/>
  <c r="V644" i="2"/>
  <c r="AQ644" i="2"/>
  <c r="W185" i="2"/>
  <c r="V185" i="2"/>
  <c r="AQ185" i="2"/>
  <c r="V497" i="2"/>
  <c r="W497" i="2"/>
  <c r="AQ497" i="2"/>
  <c r="W311" i="2"/>
  <c r="V311" i="2"/>
  <c r="AQ311" i="2"/>
  <c r="V156" i="2"/>
  <c r="W156" i="2"/>
  <c r="AQ156" i="2"/>
  <c r="W198" i="2"/>
  <c r="V198" i="2"/>
  <c r="AQ198" i="2"/>
  <c r="V206" i="2"/>
  <c r="W206" i="2"/>
  <c r="AQ206" i="2"/>
  <c r="V366" i="2"/>
  <c r="W366" i="2"/>
  <c r="AQ366" i="2"/>
  <c r="W70" i="2"/>
  <c r="V70" i="2"/>
  <c r="AQ70" i="2"/>
  <c r="W82" i="2"/>
  <c r="V82" i="2"/>
  <c r="AQ82" i="2"/>
  <c r="V103" i="2"/>
  <c r="W103" i="2"/>
  <c r="AQ103" i="2"/>
  <c r="W64" i="2"/>
  <c r="V64" i="2"/>
  <c r="AQ64" i="2"/>
  <c r="W139" i="2"/>
  <c r="V139" i="2"/>
  <c r="AQ139" i="2"/>
  <c r="W92" i="2"/>
  <c r="V92" i="2"/>
  <c r="AQ92" i="2"/>
  <c r="W487" i="2"/>
  <c r="V487" i="2"/>
  <c r="AQ487" i="2"/>
  <c r="W321" i="2"/>
  <c r="V321" i="2"/>
  <c r="AQ321" i="2"/>
  <c r="W598" i="2"/>
  <c r="V598" i="2"/>
  <c r="AQ598" i="2"/>
  <c r="V32" i="2"/>
  <c r="W32" i="2"/>
  <c r="AQ32" i="2"/>
  <c r="V136" i="2"/>
  <c r="W136" i="2"/>
  <c r="AQ136" i="2"/>
  <c r="W354" i="2"/>
  <c r="V354" i="2"/>
  <c r="AQ354" i="2"/>
  <c r="V214" i="2"/>
  <c r="W214" i="2"/>
  <c r="AQ214" i="2"/>
  <c r="W594" i="2"/>
  <c r="V594" i="2"/>
  <c r="AQ594" i="2"/>
  <c r="V353" i="2"/>
  <c r="W353" i="2"/>
  <c r="AQ353" i="2"/>
  <c r="W199" i="2"/>
  <c r="V199" i="2"/>
  <c r="AQ199" i="2"/>
  <c r="W131" i="2"/>
  <c r="V131" i="2"/>
  <c r="AQ131" i="2"/>
  <c r="V34" i="2"/>
  <c r="W34" i="2"/>
  <c r="AQ34" i="2"/>
  <c r="W546" i="2"/>
  <c r="V546" i="2"/>
  <c r="AQ546" i="2"/>
  <c r="W590" i="2"/>
  <c r="V590" i="2"/>
  <c r="AQ590" i="2"/>
  <c r="V55" i="2"/>
  <c r="W55" i="2"/>
  <c r="AQ55" i="2"/>
  <c r="V442" i="2"/>
  <c r="W442" i="2"/>
  <c r="AQ442" i="2"/>
  <c r="W563" i="2"/>
  <c r="V563" i="2"/>
  <c r="AQ563" i="2"/>
  <c r="W126" i="2"/>
  <c r="V126" i="2"/>
  <c r="AQ126" i="2"/>
  <c r="V565" i="2"/>
  <c r="W565" i="2"/>
  <c r="AQ565" i="2"/>
  <c r="W23" i="2"/>
  <c r="V23" i="2"/>
  <c r="AQ23" i="2"/>
  <c r="V473" i="2"/>
  <c r="W473" i="2"/>
  <c r="AQ473" i="2"/>
  <c r="V14" i="2"/>
  <c r="W14" i="2"/>
  <c r="AQ14" i="2"/>
  <c r="V317" i="2"/>
  <c r="W317" i="2"/>
  <c r="AQ317" i="2"/>
  <c r="V238" i="2"/>
  <c r="W238" i="2"/>
  <c r="AQ238" i="2"/>
  <c r="W557" i="2"/>
  <c r="V557" i="2"/>
  <c r="AQ557" i="2"/>
  <c r="W545" i="2"/>
  <c r="V545" i="2"/>
  <c r="AQ545" i="2"/>
  <c r="W314" i="2"/>
  <c r="V314" i="2"/>
  <c r="AQ314" i="2"/>
  <c r="W60" i="2"/>
  <c r="V60" i="2"/>
  <c r="AQ60" i="2"/>
  <c r="W404" i="2"/>
  <c r="V404" i="2"/>
  <c r="AQ404" i="2"/>
  <c r="W160" i="2"/>
  <c r="V160" i="2"/>
  <c r="AQ160" i="2"/>
  <c r="V331" i="2"/>
  <c r="W331" i="2"/>
  <c r="AQ331" i="2"/>
  <c r="V54" i="2"/>
  <c r="W54" i="2"/>
  <c r="AQ54" i="2"/>
  <c r="W560" i="2"/>
  <c r="V560" i="2"/>
  <c r="AQ560" i="2"/>
  <c r="V205" i="2"/>
  <c r="W205" i="2"/>
  <c r="AQ205" i="2"/>
  <c r="V113" i="2"/>
  <c r="W113" i="2"/>
  <c r="AQ113" i="2"/>
  <c r="V252" i="2"/>
  <c r="W252" i="2"/>
  <c r="AQ252" i="2"/>
  <c r="W516" i="2"/>
  <c r="V516" i="2"/>
  <c r="AQ516" i="2"/>
  <c r="V642" i="2"/>
  <c r="W642" i="2"/>
  <c r="AQ642" i="2"/>
  <c r="W85" i="2"/>
  <c r="V85" i="2"/>
  <c r="AQ85" i="2"/>
  <c r="W74" i="2"/>
  <c r="V74" i="2"/>
  <c r="AQ74" i="2"/>
  <c r="V173" i="2"/>
  <c r="W173" i="2"/>
  <c r="AQ173" i="2"/>
  <c r="W646" i="2"/>
  <c r="V646" i="2"/>
  <c r="AQ646" i="2"/>
  <c r="V348" i="2"/>
  <c r="W348" i="2"/>
  <c r="AQ348" i="2"/>
  <c r="W163" i="2"/>
  <c r="V163" i="2"/>
  <c r="AQ163" i="2"/>
  <c r="V365" i="2"/>
  <c r="W365" i="2"/>
  <c r="AQ365" i="2"/>
  <c r="V290" i="2"/>
  <c r="W290" i="2"/>
  <c r="AQ290" i="2"/>
  <c r="V11" i="2"/>
  <c r="W11" i="2"/>
  <c r="AQ11" i="2"/>
  <c r="V618" i="2"/>
  <c r="W618" i="2"/>
  <c r="AQ618" i="2"/>
  <c r="W272" i="2"/>
  <c r="V272" i="2"/>
  <c r="AQ272" i="2"/>
  <c r="W149" i="2"/>
  <c r="V149" i="2"/>
  <c r="AQ149" i="2"/>
  <c r="V351" i="2"/>
  <c r="W351" i="2"/>
  <c r="AQ351" i="2"/>
  <c r="W324" i="2"/>
  <c r="V324" i="2"/>
  <c r="AQ324" i="2"/>
  <c r="V380" i="2"/>
  <c r="W380" i="2"/>
  <c r="AQ380" i="2"/>
  <c r="W101" i="2"/>
  <c r="V101" i="2"/>
  <c r="AQ101" i="2"/>
  <c r="W345" i="2"/>
  <c r="V345" i="2"/>
  <c r="AQ345" i="2"/>
  <c r="V233" i="2"/>
  <c r="W233" i="2"/>
  <c r="AQ233" i="2"/>
  <c r="W623" i="2"/>
  <c r="V623" i="2"/>
  <c r="AQ623" i="2"/>
  <c r="W549" i="2"/>
  <c r="V549" i="2"/>
  <c r="AQ549" i="2"/>
  <c r="W140" i="2"/>
  <c r="V140" i="2"/>
  <c r="AQ140" i="2"/>
  <c r="V208" i="2"/>
  <c r="W208" i="2"/>
  <c r="AQ208" i="2"/>
  <c r="W98" i="2"/>
  <c r="V98" i="2"/>
  <c r="AQ98" i="2"/>
  <c r="W429" i="2"/>
  <c r="V429" i="2"/>
  <c r="AQ429" i="2"/>
  <c r="W528" i="2"/>
  <c r="V528" i="2"/>
  <c r="AQ528" i="2"/>
  <c r="W73" i="2"/>
  <c r="V73" i="2"/>
  <c r="AQ73" i="2"/>
  <c r="W151" i="2"/>
  <c r="V151" i="2"/>
  <c r="AQ151" i="2"/>
  <c r="W215" i="2"/>
  <c r="V215" i="2"/>
  <c r="AQ215" i="2"/>
  <c r="V282" i="2"/>
  <c r="W282" i="2"/>
  <c r="AQ282" i="2"/>
  <c r="W181" i="2"/>
  <c r="V181" i="2"/>
  <c r="AQ181" i="2"/>
  <c r="V102" i="2"/>
  <c r="W102" i="2"/>
  <c r="AQ102" i="2"/>
  <c r="W178" i="2"/>
  <c r="V178" i="2"/>
  <c r="AQ178" i="2"/>
  <c r="W510" i="2"/>
  <c r="V510" i="2"/>
  <c r="AQ510" i="2"/>
  <c r="W247" i="2"/>
  <c r="V247" i="2"/>
  <c r="AQ247" i="2"/>
  <c r="W195" i="2"/>
  <c r="V195" i="2"/>
  <c r="AQ195" i="2"/>
  <c r="W147" i="2"/>
  <c r="V147" i="2"/>
  <c r="AQ147" i="2"/>
  <c r="V184" i="2"/>
  <c r="W184" i="2"/>
  <c r="AQ184" i="2"/>
  <c r="W645" i="2"/>
  <c r="V645" i="2"/>
  <c r="AQ645" i="2"/>
  <c r="V33" i="2"/>
  <c r="W33" i="2"/>
  <c r="AQ33" i="2"/>
  <c r="W245" i="2"/>
  <c r="V245" i="2"/>
  <c r="AQ245" i="2"/>
  <c r="W573" i="2"/>
  <c r="V573" i="2"/>
  <c r="AQ573" i="2"/>
  <c r="V279" i="2"/>
  <c r="W279" i="2"/>
  <c r="AQ279" i="2"/>
  <c r="V347" i="2"/>
  <c r="W347" i="2"/>
  <c r="AQ347" i="2"/>
  <c r="V90" i="2"/>
  <c r="W90" i="2"/>
  <c r="AQ90" i="2"/>
  <c r="V234" i="2"/>
  <c r="W234" i="2"/>
  <c r="AQ234" i="2"/>
  <c r="W58" i="2"/>
  <c r="V58" i="2"/>
  <c r="AQ58" i="2"/>
  <c r="V566" i="2"/>
  <c r="W566" i="2"/>
  <c r="AQ566" i="2"/>
  <c r="V579" i="2"/>
  <c r="W579" i="2"/>
  <c r="AQ579" i="2"/>
  <c r="V346" i="2"/>
  <c r="W346" i="2"/>
  <c r="AQ346" i="2"/>
  <c r="V40" i="2"/>
  <c r="W40" i="2"/>
  <c r="AQ40" i="2"/>
  <c r="V496" i="2"/>
  <c r="W496" i="2"/>
  <c r="AQ496" i="2"/>
  <c r="V543" i="2"/>
  <c r="W543" i="2"/>
  <c r="AQ543" i="2"/>
  <c r="V31" i="2"/>
  <c r="W31" i="2"/>
  <c r="AQ31" i="2"/>
  <c r="V577" i="2"/>
  <c r="W577" i="2"/>
  <c r="AQ577" i="2"/>
  <c r="W48" i="2"/>
  <c r="V48" i="2"/>
  <c r="AQ48" i="2"/>
  <c r="W27" i="2"/>
  <c r="V27" i="2"/>
  <c r="AQ27" i="2"/>
  <c r="W216" i="2"/>
  <c r="V216" i="2"/>
  <c r="AQ216" i="2"/>
  <c r="V128" i="2"/>
  <c r="W128" i="2"/>
  <c r="AQ128" i="2"/>
  <c r="W289" i="2"/>
  <c r="V289" i="2"/>
  <c r="AQ289" i="2"/>
  <c r="W636" i="2"/>
  <c r="V636" i="2"/>
  <c r="AQ636" i="2"/>
  <c r="V596" i="2"/>
  <c r="W596" i="2"/>
  <c r="AQ596" i="2"/>
  <c r="W13" i="2"/>
  <c r="V13" i="2"/>
  <c r="AQ13" i="2"/>
  <c r="W499" i="2"/>
  <c r="V499" i="2"/>
  <c r="AQ499" i="2"/>
  <c r="V47" i="2"/>
  <c r="W47" i="2"/>
  <c r="AQ47" i="2"/>
  <c r="V439" i="2"/>
  <c r="W439" i="2"/>
  <c r="AQ439" i="2"/>
  <c r="V51" i="2"/>
  <c r="W51" i="2"/>
  <c r="AQ51" i="2"/>
  <c r="W8" i="2"/>
  <c r="V8" i="2"/>
  <c r="AQ8" i="2"/>
  <c r="W498" i="2"/>
  <c r="V498" i="2"/>
  <c r="AQ498" i="2"/>
  <c r="V482" i="2"/>
  <c r="W482" i="2"/>
  <c r="AQ482" i="2"/>
  <c r="W504" i="2"/>
  <c r="V504" i="2"/>
  <c r="AQ504" i="2"/>
  <c r="V50" i="2"/>
  <c r="W50" i="2"/>
  <c r="AQ50" i="2"/>
  <c r="W52" i="2"/>
  <c r="V52" i="2"/>
  <c r="AQ52" i="2"/>
  <c r="W500" i="2"/>
  <c r="V500" i="2"/>
  <c r="AQ500" i="2"/>
  <c r="W599" i="2"/>
  <c r="V599" i="2"/>
  <c r="AQ599" i="2"/>
  <c r="W338" i="2"/>
  <c r="V338" i="2"/>
  <c r="AQ338" i="2"/>
  <c r="W616" i="2"/>
  <c r="V616" i="2"/>
  <c r="AQ616" i="2"/>
  <c r="W312" i="2"/>
  <c r="V312" i="2"/>
  <c r="AQ312" i="2"/>
  <c r="V108" i="2"/>
  <c r="W108" i="2"/>
  <c r="AQ108" i="2"/>
  <c r="V114" i="2"/>
  <c r="W114" i="2"/>
  <c r="AQ114" i="2"/>
  <c r="W76" i="2"/>
  <c r="V76" i="2"/>
  <c r="AQ76" i="2"/>
  <c r="V241" i="2"/>
  <c r="W241" i="2"/>
  <c r="AQ241" i="2"/>
  <c r="W469" i="2"/>
  <c r="V469" i="2"/>
  <c r="AQ469" i="2"/>
  <c r="W430" i="2"/>
  <c r="V430" i="2"/>
  <c r="AQ430" i="2"/>
  <c r="W141" i="2"/>
  <c r="V141" i="2"/>
  <c r="AQ141" i="2"/>
  <c r="V640" i="2"/>
  <c r="W640" i="2"/>
  <c r="AQ640" i="2"/>
  <c r="V95" i="2"/>
  <c r="W95" i="2"/>
  <c r="AQ95" i="2"/>
  <c r="V360" i="2"/>
  <c r="W360" i="2"/>
  <c r="AQ360" i="2"/>
  <c r="W26" i="2"/>
  <c r="V26" i="2"/>
  <c r="AQ26" i="2"/>
  <c r="W530" i="2"/>
  <c r="V530" i="2"/>
  <c r="AQ530" i="2"/>
  <c r="V132" i="2"/>
  <c r="W132" i="2"/>
  <c r="AQ132" i="2"/>
  <c r="V183" i="2"/>
  <c r="W183" i="2"/>
  <c r="AQ183" i="2"/>
  <c r="W190" i="2"/>
  <c r="V190" i="2"/>
  <c r="AQ190" i="2"/>
  <c r="V209" i="2"/>
  <c r="W209" i="2"/>
  <c r="AQ209" i="2"/>
  <c r="W265" i="2"/>
  <c r="V265" i="2"/>
  <c r="AQ265" i="2"/>
  <c r="W388" i="2"/>
  <c r="V388" i="2"/>
  <c r="AQ388" i="2"/>
  <c r="V343" i="2"/>
  <c r="W343" i="2"/>
  <c r="AQ343" i="2"/>
  <c r="V643" i="2"/>
  <c r="W643" i="2"/>
  <c r="AQ643" i="2"/>
  <c r="V45" i="2"/>
  <c r="W45" i="2"/>
  <c r="AQ45" i="2"/>
  <c r="W137" i="2"/>
  <c r="V137" i="2"/>
  <c r="AQ137" i="2"/>
  <c r="W460" i="2"/>
  <c r="V460" i="2"/>
  <c r="AQ460" i="2"/>
  <c r="W93" i="2"/>
  <c r="V93" i="2"/>
  <c r="AQ93" i="2"/>
  <c r="V65" i="2"/>
  <c r="W65" i="2"/>
  <c r="AQ65" i="2"/>
  <c r="W223" i="2"/>
  <c r="V223" i="2"/>
  <c r="AQ223" i="2"/>
  <c r="V641" i="2"/>
  <c r="W641" i="2"/>
  <c r="AQ641" i="2"/>
  <c r="V63" i="2"/>
  <c r="W63" i="2"/>
  <c r="AQ63" i="2"/>
  <c r="W246" i="2"/>
  <c r="V246" i="2"/>
  <c r="AQ246" i="2"/>
  <c r="V407" i="2"/>
  <c r="W407" i="2"/>
  <c r="AQ407" i="2"/>
  <c r="D28" i="6892"/>
  <c r="C28" i="6892" s="1"/>
  <c r="C478" i="6847"/>
  <c r="AJ19" i="6892" l="1"/>
  <c r="R19" i="6892"/>
  <c r="Q19" i="6892"/>
  <c r="AI19" i="6892"/>
  <c r="AH19" i="6892" s="1"/>
  <c r="AD19" i="6892" s="1"/>
  <c r="AI37" i="6892"/>
  <c r="AH37" i="6892" s="1"/>
  <c r="Q37" i="6892"/>
  <c r="P37" i="6892" s="1"/>
  <c r="AJ18" i="6892"/>
  <c r="R18" i="6892"/>
  <c r="AI18" i="6892"/>
  <c r="Q18" i="6892"/>
  <c r="AI35" i="6892"/>
  <c r="AH35" i="6892" s="1"/>
  <c r="Q35" i="6892"/>
  <c r="P35" i="6892" s="1"/>
  <c r="AI17" i="6892"/>
  <c r="Q17" i="6892"/>
  <c r="AI36" i="6892"/>
  <c r="AH36" i="6892" s="1"/>
  <c r="Q36" i="6892"/>
  <c r="P36" i="6892" s="1"/>
  <c r="Q34" i="6892"/>
  <c r="P34" i="6892" s="1"/>
  <c r="L34" i="6892" s="1"/>
  <c r="AI34" i="6892"/>
  <c r="AH34" i="6892" s="1"/>
  <c r="AD34" i="6892" s="1"/>
  <c r="AI15" i="6892"/>
  <c r="Q15" i="6892"/>
  <c r="Q16" i="6892"/>
  <c r="AI16" i="6892"/>
  <c r="AI14" i="6892"/>
  <c r="AH14" i="6892" s="1"/>
  <c r="Q14" i="6892"/>
  <c r="P14" i="6892" s="1"/>
  <c r="Q12" i="6892"/>
  <c r="AI12" i="6892"/>
  <c r="R13" i="6892"/>
  <c r="AJ13" i="6892"/>
  <c r="Q13" i="6892"/>
  <c r="AI13" i="6892"/>
  <c r="AI33" i="6892"/>
  <c r="AH33" i="6892" s="1"/>
  <c r="Q33" i="6892"/>
  <c r="P33" i="6892" s="1"/>
  <c r="AI11" i="6892"/>
  <c r="Q11" i="6892"/>
  <c r="Q32" i="6892"/>
  <c r="P32" i="6892" s="1"/>
  <c r="AI32" i="6892"/>
  <c r="AH32" i="6892" s="1"/>
  <c r="E547" i="2"/>
  <c r="E419" i="2"/>
  <c r="E148" i="2"/>
  <c r="E491" i="2"/>
  <c r="E256" i="2"/>
  <c r="E196" i="2"/>
  <c r="E129" i="2"/>
  <c r="E423" i="2"/>
  <c r="E143" i="2"/>
  <c r="D144" i="2" s="1"/>
  <c r="E239" i="2"/>
  <c r="E59" i="2"/>
  <c r="E607" i="2"/>
  <c r="E472" i="2"/>
  <c r="E397" i="2"/>
  <c r="E12" i="2"/>
  <c r="E62" i="2"/>
  <c r="E57" i="2"/>
  <c r="E179" i="2"/>
  <c r="E133" i="2"/>
  <c r="E201" i="2"/>
  <c r="E115" i="2"/>
  <c r="E131" i="2"/>
  <c r="E598" i="2"/>
  <c r="E139" i="2"/>
  <c r="E70" i="2"/>
  <c r="E644" i="2"/>
  <c r="E508" i="2"/>
  <c r="E87" i="2"/>
  <c r="E200" i="2"/>
  <c r="E5" i="2"/>
  <c r="E426" i="2"/>
  <c r="E71" i="2"/>
  <c r="E638" i="2"/>
  <c r="E72" i="2"/>
  <c r="AJ10" i="6892"/>
  <c r="E460" i="2"/>
  <c r="E190" i="2"/>
  <c r="E26" i="2"/>
  <c r="E141" i="2"/>
  <c r="E76" i="2"/>
  <c r="E616" i="2"/>
  <c r="E52" i="2"/>
  <c r="E498" i="2"/>
  <c r="E636" i="2"/>
  <c r="E27" i="2"/>
  <c r="E245" i="2"/>
  <c r="E178" i="2"/>
  <c r="E215" i="2"/>
  <c r="E429" i="2"/>
  <c r="E549" i="2"/>
  <c r="E101" i="2"/>
  <c r="E149" i="2"/>
  <c r="E646" i="2"/>
  <c r="E160" i="2"/>
  <c r="E545" i="2"/>
  <c r="E246" i="2"/>
  <c r="E63" i="2"/>
  <c r="E643" i="2"/>
  <c r="E265" i="2"/>
  <c r="E209" i="2"/>
  <c r="E640" i="2"/>
  <c r="E469" i="2"/>
  <c r="D467" i="2" s="1"/>
  <c r="E241" i="2"/>
  <c r="E599" i="2"/>
  <c r="E504" i="2"/>
  <c r="E482" i="2"/>
  <c r="E439" i="2"/>
  <c r="E13" i="2"/>
  <c r="E596" i="2"/>
  <c r="E31" i="2"/>
  <c r="E346" i="2"/>
  <c r="E58" i="2"/>
  <c r="E645" i="2"/>
  <c r="E247" i="2"/>
  <c r="D249" i="2" s="1"/>
  <c r="E181" i="2"/>
  <c r="E73" i="2"/>
  <c r="E324" i="2"/>
  <c r="D462" i="2" s="1"/>
  <c r="D463" i="2" s="1"/>
  <c r="E223" i="2"/>
  <c r="D223" i="2" s="1"/>
  <c r="D224" i="2" s="1"/>
  <c r="D225" i="2" s="1"/>
  <c r="E137" i="2"/>
  <c r="E388" i="2"/>
  <c r="E183" i="2"/>
  <c r="E430" i="2"/>
  <c r="E338" i="2"/>
  <c r="E8" i="2"/>
  <c r="R10" i="6892"/>
  <c r="E234" i="2"/>
  <c r="E184" i="2"/>
  <c r="E282" i="2"/>
  <c r="E351" i="2"/>
  <c r="E11" i="2"/>
  <c r="E163" i="2"/>
  <c r="E348" i="2"/>
  <c r="E74" i="2"/>
  <c r="E113" i="2"/>
  <c r="E331" i="2"/>
  <c r="E60" i="2"/>
  <c r="E238" i="2"/>
  <c r="E563" i="2"/>
  <c r="E442" i="2"/>
  <c r="E546" i="2"/>
  <c r="E34" i="2"/>
  <c r="E32" i="2"/>
  <c r="E487" i="2"/>
  <c r="E454" i="2"/>
  <c r="E446" i="2"/>
  <c r="E19" i="2"/>
  <c r="E162" i="2"/>
  <c r="E230" i="2"/>
  <c r="E433" i="2"/>
  <c r="E88" i="2"/>
  <c r="E415" i="2"/>
  <c r="E489" i="2"/>
  <c r="E548" i="2"/>
  <c r="E468" i="2"/>
  <c r="E16" i="2"/>
  <c r="E420" i="2"/>
  <c r="E67" i="2"/>
  <c r="E253" i="2"/>
  <c r="D254" i="2" s="1"/>
  <c r="D255" i="2" s="1"/>
  <c r="E335" i="2"/>
  <c r="E603" i="2"/>
  <c r="E458" i="2"/>
  <c r="E35" i="2"/>
  <c r="E9" i="2"/>
  <c r="E531" i="2"/>
  <c r="E414" i="2"/>
  <c r="E612" i="2"/>
  <c r="E121" i="2"/>
  <c r="E165" i="2"/>
  <c r="E490" i="2"/>
  <c r="E228" i="2"/>
  <c r="D227" i="2" s="1"/>
  <c r="E632" i="2"/>
  <c r="E18" i="2"/>
  <c r="E271" i="2"/>
  <c r="E309" i="2"/>
  <c r="E477" i="2"/>
  <c r="E540" i="2"/>
  <c r="E231" i="2"/>
  <c r="D232" i="2" s="1"/>
  <c r="E634" i="2"/>
  <c r="E164" i="2"/>
  <c r="E293" i="2"/>
  <c r="E402" i="2"/>
  <c r="E124" i="2"/>
  <c r="E553" i="2"/>
  <c r="E593" i="2"/>
  <c r="E7" i="2"/>
  <c r="E584" i="2"/>
  <c r="E78" i="2"/>
  <c r="E582" i="2"/>
  <c r="E217" i="2"/>
  <c r="D218" i="2" s="1"/>
  <c r="E20" i="2"/>
  <c r="E427" i="2"/>
  <c r="E440" i="2"/>
  <c r="E626" i="2"/>
  <c r="E622" i="2"/>
  <c r="E276" i="2"/>
  <c r="E384" i="2"/>
  <c r="D385" i="2" s="1"/>
  <c r="E455" i="2"/>
  <c r="E176" i="2"/>
  <c r="D240" i="2" s="1"/>
  <c r="E308" i="2"/>
  <c r="E372" i="2"/>
  <c r="E79" i="2"/>
  <c r="E53" i="2"/>
  <c r="E158" i="2"/>
  <c r="E318" i="2"/>
  <c r="E86" i="2"/>
  <c r="E261" i="2"/>
  <c r="E386" i="2"/>
  <c r="E118" i="2"/>
  <c r="E405" i="2"/>
  <c r="E499" i="2"/>
  <c r="E289" i="2"/>
  <c r="E48" i="2"/>
  <c r="E195" i="2"/>
  <c r="E151" i="2"/>
  <c r="E98" i="2"/>
  <c r="E623" i="2"/>
  <c r="E272" i="2"/>
  <c r="E516" i="2"/>
  <c r="E560" i="2"/>
  <c r="E404" i="2"/>
  <c r="E557" i="2"/>
  <c r="E126" i="2"/>
  <c r="E590" i="2"/>
  <c r="E199" i="2"/>
  <c r="E354" i="2"/>
  <c r="D355" i="2" s="1"/>
  <c r="E321" i="2"/>
  <c r="E64" i="2"/>
  <c r="E311" i="2"/>
  <c r="E608" i="2"/>
  <c r="E408" i="2"/>
  <c r="E44" i="2"/>
  <c r="E624" i="2"/>
  <c r="E96" i="2"/>
  <c r="E319" i="2"/>
  <c r="E410" i="2"/>
  <c r="E362" i="2"/>
  <c r="E342" i="2"/>
  <c r="E322" i="2"/>
  <c r="E327" i="2"/>
  <c r="E237" i="2"/>
  <c r="D471" i="2" s="1"/>
  <c r="E350" i="2"/>
  <c r="E395" i="2"/>
  <c r="E6" i="2"/>
  <c r="E505" i="2"/>
  <c r="E166" i="2"/>
  <c r="E581" i="2"/>
  <c r="E615" i="2"/>
  <c r="D553" i="2" s="1"/>
  <c r="E583" i="2"/>
  <c r="E83" i="2"/>
  <c r="E75" i="2"/>
  <c r="E66" i="2"/>
  <c r="E278" i="2"/>
  <c r="E299" i="2"/>
  <c r="E161" i="2"/>
  <c r="D275" i="2" s="1"/>
  <c r="E341" i="2"/>
  <c r="E111" i="2"/>
  <c r="E379" i="2"/>
  <c r="E125" i="2"/>
  <c r="E637" i="2"/>
  <c r="AI31" i="6892"/>
  <c r="Q31" i="6892"/>
  <c r="P31" i="6892" s="1"/>
  <c r="E566" i="2"/>
  <c r="E380" i="2"/>
  <c r="E14" i="2"/>
  <c r="E521" i="2"/>
  <c r="AI30" i="6892"/>
  <c r="Q24" i="6892"/>
  <c r="AI24" i="6892"/>
  <c r="Q30" i="6892"/>
  <c r="P30" i="6892" s="1"/>
  <c r="L30" i="6892" s="1"/>
  <c r="E81" i="2"/>
  <c r="E175" i="2"/>
  <c r="E41" i="2"/>
  <c r="E631" i="2"/>
  <c r="E398" i="2"/>
  <c r="D399" i="2" s="1"/>
  <c r="E280" i="2"/>
  <c r="E284" i="2"/>
  <c r="D105" i="2" s="1"/>
  <c r="D285" i="2" s="1"/>
  <c r="E601" i="2"/>
  <c r="E633" i="2"/>
  <c r="E155" i="2"/>
  <c r="E250" i="2"/>
  <c r="E617" i="2"/>
  <c r="E65" i="2"/>
  <c r="E45" i="2"/>
  <c r="D43" i="2" s="1"/>
  <c r="E132" i="2"/>
  <c r="E95" i="2"/>
  <c r="E108" i="2"/>
  <c r="E51" i="2"/>
  <c r="E128" i="2"/>
  <c r="E577" i="2"/>
  <c r="E40" i="2"/>
  <c r="E279" i="2"/>
  <c r="D277" i="2" s="1"/>
  <c r="E208" i="2"/>
  <c r="D204" i="2" s="1"/>
  <c r="E233" i="2"/>
  <c r="E618" i="2"/>
  <c r="E252" i="2"/>
  <c r="E54" i="2"/>
  <c r="E473" i="2"/>
  <c r="E353" i="2"/>
  <c r="E136" i="2"/>
  <c r="E103" i="2"/>
  <c r="E206" i="2"/>
  <c r="D268" i="2" s="1"/>
  <c r="E497" i="2"/>
  <c r="E456" i="2"/>
  <c r="E515" i="2"/>
  <c r="E443" i="2"/>
  <c r="E575" i="2"/>
  <c r="E273" i="2"/>
  <c r="D274" i="2" s="1"/>
  <c r="E221" i="2"/>
  <c r="D222" i="2" s="1"/>
  <c r="E436" i="2"/>
  <c r="E580" i="2"/>
  <c r="D581" i="2" s="1"/>
  <c r="E381" i="2"/>
  <c r="E251" i="2"/>
  <c r="AI10" i="6892"/>
  <c r="AI9" i="6892"/>
  <c r="Q7" i="6892"/>
  <c r="Q10" i="6892"/>
  <c r="AI8" i="6892"/>
  <c r="AI6" i="6892"/>
  <c r="AI4" i="6892"/>
  <c r="AI25" i="6892"/>
  <c r="AI26" i="6892"/>
  <c r="Q9" i="6892"/>
  <c r="AI7" i="6892"/>
  <c r="Q8" i="6892"/>
  <c r="Q6" i="6892"/>
  <c r="Q4" i="6892"/>
  <c r="Q25" i="6892"/>
  <c r="Q26" i="6892"/>
  <c r="P26" i="6892" s="1"/>
  <c r="E202" i="2"/>
  <c r="D203" i="2" s="1"/>
  <c r="E313" i="2"/>
  <c r="E488" i="2"/>
  <c r="E39" i="2"/>
  <c r="E628" i="2"/>
  <c r="E24" i="2"/>
  <c r="E352" i="2"/>
  <c r="E387" i="2"/>
  <c r="E556" i="2"/>
  <c r="E444" i="2"/>
  <c r="E15" i="2"/>
  <c r="E647" i="2"/>
  <c r="E407" i="2"/>
  <c r="E360" i="2"/>
  <c r="E114" i="2"/>
  <c r="E50" i="2"/>
  <c r="E496" i="2"/>
  <c r="E347" i="2"/>
  <c r="E33" i="2"/>
  <c r="E102" i="2"/>
  <c r="E365" i="2"/>
  <c r="E173" i="2"/>
  <c r="D171" i="2" s="1"/>
  <c r="R6" i="6892"/>
  <c r="AJ6" i="6892"/>
  <c r="E366" i="2"/>
  <c r="D368" i="2" s="1"/>
  <c r="E619" i="2"/>
  <c r="E382" i="2"/>
  <c r="D383" i="2" s="1"/>
  <c r="E532" i="2"/>
  <c r="E69" i="2"/>
  <c r="AI28" i="6892"/>
  <c r="Q28" i="6892"/>
  <c r="P28" i="6892" s="1"/>
  <c r="E146" i="2"/>
  <c r="E229" i="2"/>
  <c r="E441" i="2"/>
  <c r="E49" i="2"/>
  <c r="E119" i="2"/>
  <c r="E77" i="2"/>
  <c r="E291" i="2"/>
  <c r="E296" i="2"/>
  <c r="D298" i="2" s="1"/>
  <c r="E168" i="2"/>
  <c r="E377" i="2"/>
  <c r="E535" i="2"/>
  <c r="D536" i="2" s="1"/>
  <c r="D537" i="2" s="1"/>
  <c r="E625" i="2"/>
  <c r="E122" i="2"/>
  <c r="D123" i="2" s="1"/>
  <c r="E639" i="2"/>
  <c r="E36" i="2"/>
  <c r="E97" i="2"/>
  <c r="E449" i="2"/>
  <c r="E364" i="2"/>
  <c r="E641" i="2"/>
  <c r="E93" i="2"/>
  <c r="D142" i="2" s="1"/>
  <c r="E343" i="2"/>
  <c r="E530" i="2"/>
  <c r="E312" i="2"/>
  <c r="E500" i="2"/>
  <c r="E47" i="2"/>
  <c r="E216" i="2"/>
  <c r="D217" i="2" s="1"/>
  <c r="E543" i="2"/>
  <c r="E579" i="2"/>
  <c r="E90" i="2"/>
  <c r="E573" i="2"/>
  <c r="E147" i="2"/>
  <c r="D145" i="2" s="1"/>
  <c r="E510" i="2"/>
  <c r="D510" i="2" s="1"/>
  <c r="E528" i="2"/>
  <c r="E140" i="2"/>
  <c r="E345" i="2"/>
  <c r="E290" i="2"/>
  <c r="E85" i="2"/>
  <c r="E642" i="2"/>
  <c r="E205" i="2"/>
  <c r="E314" i="2"/>
  <c r="E317" i="2"/>
  <c r="E23" i="2"/>
  <c r="E565" i="2"/>
  <c r="E55" i="2"/>
  <c r="E594" i="2"/>
  <c r="E214" i="2"/>
  <c r="E92" i="2"/>
  <c r="E82" i="2"/>
  <c r="E198" i="2"/>
  <c r="E156" i="2"/>
  <c r="D157" i="2" s="1"/>
  <c r="E185" i="2"/>
  <c r="E17" i="2"/>
  <c r="E325" i="2"/>
  <c r="E94" i="2"/>
  <c r="E117" i="2"/>
  <c r="E38" i="2"/>
  <c r="E328" i="2"/>
  <c r="E604" i="2"/>
  <c r="E177" i="2"/>
  <c r="E281" i="2"/>
  <c r="E371" i="2"/>
  <c r="E422" i="2"/>
  <c r="E576" i="2"/>
  <c r="E396" i="2"/>
  <c r="E294" i="2"/>
  <c r="D514" i="2" s="1"/>
  <c r="E192" i="2"/>
  <c r="E29" i="2"/>
  <c r="E613" i="2"/>
  <c r="E614" i="2"/>
  <c r="E627" i="2"/>
  <c r="E84" i="2"/>
  <c r="E574" i="2"/>
  <c r="E3" i="2"/>
  <c r="E378" i="2"/>
  <c r="E376" i="2"/>
  <c r="E518" i="2"/>
  <c r="E349" i="2"/>
  <c r="E307" i="2"/>
  <c r="E138" i="2"/>
  <c r="E135" i="2"/>
  <c r="E523" i="2"/>
  <c r="D527" i="2" s="1"/>
  <c r="E180" i="2"/>
  <c r="E21" i="2"/>
  <c r="E635" i="2"/>
  <c r="E620" i="2"/>
  <c r="E210" i="2"/>
  <c r="E329" i="2"/>
  <c r="E520" i="2"/>
  <c r="E544" i="2"/>
  <c r="E130" i="2"/>
  <c r="E629" i="2"/>
  <c r="E61" i="2"/>
  <c r="AI27" i="6892"/>
  <c r="AI29" i="6892"/>
  <c r="Q5" i="6892"/>
  <c r="AI5" i="6892"/>
  <c r="Q29" i="6892"/>
  <c r="P29" i="6892" s="1"/>
  <c r="Q27" i="6892"/>
  <c r="P27" i="6892" s="1"/>
  <c r="E476" i="2"/>
  <c r="E120" i="2"/>
  <c r="D121" i="2" s="1"/>
  <c r="E538" i="2"/>
  <c r="D540" i="2" s="1"/>
  <c r="E630" i="2"/>
  <c r="E602" i="2"/>
  <c r="E390" i="2"/>
  <c r="E25" i="2"/>
  <c r="E99" i="2"/>
  <c r="E4" i="2"/>
  <c r="E310" i="2"/>
  <c r="E529" i="2"/>
  <c r="E428" i="2"/>
  <c r="E109" i="2"/>
  <c r="E153" i="2"/>
  <c r="D154" i="2" s="1"/>
  <c r="E68" i="2"/>
  <c r="E416" i="2"/>
  <c r="E621" i="2"/>
  <c r="D622" i="2" s="1"/>
  <c r="E369" i="2"/>
  <c r="C479" i="6847"/>
  <c r="P19" i="6892" l="1"/>
  <c r="L19" i="6892" s="1"/>
  <c r="AA19" i="6892"/>
  <c r="D184" i="2"/>
  <c r="D241" i="2" s="1"/>
  <c r="Z37" i="6892"/>
  <c r="Y37" i="6892" s="1"/>
  <c r="D30" i="2"/>
  <c r="D283" i="2"/>
  <c r="D373" i="2"/>
  <c r="D104" i="2"/>
  <c r="P18" i="6892"/>
  <c r="D380" i="2"/>
  <c r="D547" i="2"/>
  <c r="D363" i="2"/>
  <c r="D82" i="2"/>
  <c r="D83" i="2" s="1"/>
  <c r="D182" i="2"/>
  <c r="AH18" i="6892"/>
  <c r="AA18" i="6892"/>
  <c r="D127" i="2"/>
  <c r="D186" i="2"/>
  <c r="D300" i="2"/>
  <c r="D262" i="2"/>
  <c r="D315" i="2"/>
  <c r="D316" i="2" s="1"/>
  <c r="D561" i="2"/>
  <c r="D152" i="2"/>
  <c r="D344" i="2"/>
  <c r="D89" i="2"/>
  <c r="D417" i="2"/>
  <c r="D418" i="2" s="1"/>
  <c r="D429" i="2"/>
  <c r="D631" i="2"/>
  <c r="D69" i="2"/>
  <c r="D379" i="2"/>
  <c r="D95" i="2"/>
  <c r="D195" i="2"/>
  <c r="D194" i="2"/>
  <c r="D80" i="2"/>
  <c r="D458" i="2"/>
  <c r="D403" i="2"/>
  <c r="D447" i="2"/>
  <c r="D394" i="2"/>
  <c r="D112" i="2"/>
  <c r="D293" i="2"/>
  <c r="D502" i="2"/>
  <c r="D503" i="2" s="1"/>
  <c r="D551" i="2"/>
  <c r="D150" i="2"/>
  <c r="D28" i="2"/>
  <c r="D178" i="2"/>
  <c r="D10" i="2"/>
  <c r="D110" i="2"/>
  <c r="D308" i="2"/>
  <c r="D334" i="2"/>
  <c r="D101" i="2"/>
  <c r="D106" i="2"/>
  <c r="Z36" i="6892"/>
  <c r="Y36" i="6892" s="1"/>
  <c r="Z35" i="6892"/>
  <c r="Y35" i="6892" s="1"/>
  <c r="D42" i="2"/>
  <c r="D22" i="2"/>
  <c r="D389" i="2"/>
  <c r="D100" i="2"/>
  <c r="D46" i="2"/>
  <c r="D37" i="2"/>
  <c r="D56" i="2"/>
  <c r="D72" i="2"/>
  <c r="D261" i="2"/>
  <c r="D126" i="2"/>
  <c r="D40" i="2"/>
  <c r="D74" i="2"/>
  <c r="D626" i="2"/>
  <c r="D621" i="2"/>
  <c r="D313" i="2"/>
  <c r="D618" i="2"/>
  <c r="D31" i="2"/>
  <c r="D441" i="2"/>
  <c r="D20" i="2"/>
  <c r="D245" i="2"/>
  <c r="D88" i="2"/>
  <c r="D319" i="2"/>
  <c r="D311" i="2"/>
  <c r="D397" i="2"/>
  <c r="D41" i="2"/>
  <c r="D19" i="2"/>
  <c r="D563" i="2"/>
  <c r="D580" i="2"/>
  <c r="D612" i="2"/>
  <c r="D73" i="2"/>
  <c r="D118" i="2"/>
  <c r="D489" i="2"/>
  <c r="D329" i="2"/>
  <c r="D205" i="2"/>
  <c r="D52" i="2"/>
  <c r="D482" i="2"/>
  <c r="D179" i="2"/>
  <c r="D566" i="2"/>
  <c r="D24" i="2"/>
  <c r="D535" i="2"/>
  <c r="D131" i="2"/>
  <c r="D629" i="2"/>
  <c r="D84" i="2"/>
  <c r="D499" i="2"/>
  <c r="D234" i="2"/>
  <c r="D239" i="2"/>
  <c r="D430" i="2"/>
  <c r="D444" i="2"/>
  <c r="D129" i="2"/>
  <c r="D120" i="2"/>
  <c r="D590" i="2"/>
  <c r="D136" i="2"/>
  <c r="D183" i="2"/>
  <c r="D85" i="2"/>
  <c r="D521" i="2"/>
  <c r="D411" i="2"/>
  <c r="D410" i="2"/>
  <c r="D210" i="2"/>
  <c r="D149" i="2"/>
  <c r="D147" i="2"/>
  <c r="D545" i="2"/>
  <c r="D174" i="2"/>
  <c r="D173" i="2"/>
  <c r="D549" i="2"/>
  <c r="D550" i="2" s="1"/>
  <c r="D246" i="2"/>
  <c r="D247" i="2" s="1"/>
  <c r="D168" i="2"/>
  <c r="D436" i="2"/>
  <c r="D156" i="2"/>
  <c r="D530" i="2"/>
  <c r="D350" i="2"/>
  <c r="D351" i="2" s="1"/>
  <c r="D615" i="2"/>
  <c r="D252" i="2"/>
  <c r="D327" i="2"/>
  <c r="D596" i="2"/>
  <c r="D386" i="2"/>
  <c r="D472" i="2"/>
  <c r="D216" i="2"/>
  <c r="D496" i="2"/>
  <c r="D497" i="2" s="1"/>
  <c r="D498" i="2" s="1"/>
  <c r="D66" i="2"/>
  <c r="D59" i="2"/>
  <c r="D366" i="2"/>
  <c r="D324" i="2"/>
  <c r="D312" i="2"/>
  <c r="D148" i="2"/>
  <c r="D109" i="2"/>
  <c r="D543" i="2"/>
  <c r="D604" i="2"/>
  <c r="D446" i="2"/>
  <c r="D490" i="2"/>
  <c r="D27" i="2"/>
  <c r="D180" i="2"/>
  <c r="D51" i="2"/>
  <c r="D63" i="2"/>
  <c r="D16" i="2"/>
  <c r="D601" i="2"/>
  <c r="D233" i="2"/>
  <c r="D94" i="2"/>
  <c r="D202" i="2"/>
  <c r="D608" i="2"/>
  <c r="D428" i="2"/>
  <c r="D79" i="2"/>
  <c r="D616" i="2"/>
  <c r="D416" i="2"/>
  <c r="D251" i="2"/>
  <c r="D253" i="2"/>
  <c r="D515" i="2"/>
  <c r="D516" i="2"/>
  <c r="D278" i="2"/>
  <c r="D279" i="2" s="1"/>
  <c r="D103" i="2"/>
  <c r="D208" i="2"/>
  <c r="D177" i="2"/>
  <c r="D132" i="2"/>
  <c r="D469" i="2"/>
  <c r="D625" i="2"/>
  <c r="D624" i="2"/>
  <c r="D384" i="2"/>
  <c r="D146" i="2"/>
  <c r="D594" i="2"/>
  <c r="D531" i="2"/>
  <c r="D532" i="2"/>
  <c r="D548" i="2"/>
  <c r="D546" i="2"/>
  <c r="D14" i="2"/>
  <c r="D318" i="2"/>
  <c r="D215" i="2"/>
  <c r="D102" i="2"/>
  <c r="D68" i="2"/>
  <c r="D387" i="2"/>
  <c r="D528" i="2"/>
  <c r="D529" i="2"/>
  <c r="D91" i="2"/>
  <c r="D90" i="2"/>
  <c r="D47" i="2"/>
  <c r="D81" i="2"/>
  <c r="D449" i="2"/>
  <c r="D454" i="2"/>
  <c r="D455" i="2" s="1"/>
  <c r="D209" i="2"/>
  <c r="D273" i="2"/>
  <c r="D307" i="2"/>
  <c r="D538" i="2"/>
  <c r="D456" i="2"/>
  <c r="D58" i="2"/>
  <c r="D50" i="2"/>
  <c r="D155" i="2"/>
  <c r="D331" i="2"/>
  <c r="D280" i="2"/>
  <c r="D439" i="2"/>
  <c r="D440" i="2" s="1"/>
  <c r="D381" i="2"/>
  <c r="D62" i="2"/>
  <c r="D328" i="2"/>
  <c r="D372" i="2"/>
  <c r="D296" i="2"/>
  <c r="D630" i="2"/>
  <c r="D23" i="2"/>
  <c r="D138" i="2"/>
  <c r="D175" i="2"/>
  <c r="D376" i="2"/>
  <c r="D377" i="2"/>
  <c r="D86" i="2"/>
  <c r="D25" i="2"/>
  <c r="D29" i="2"/>
  <c r="D96" i="2"/>
  <c r="D117" i="2"/>
  <c r="D201" i="2"/>
  <c r="D92" i="2"/>
  <c r="D71" i="2"/>
  <c r="D426" i="2"/>
  <c r="D565" i="2"/>
  <c r="D346" i="2"/>
  <c r="D347" i="2" s="1"/>
  <c r="D345" i="2"/>
  <c r="D166" i="2"/>
  <c r="D48" i="2"/>
  <c r="D199" i="2"/>
  <c r="D620" i="2"/>
  <c r="D348" i="2"/>
  <c r="D360" i="2"/>
  <c r="D593" i="2"/>
  <c r="D8" i="2"/>
  <c r="D619" i="2"/>
  <c r="D108" i="2"/>
  <c r="D116" i="2"/>
  <c r="D65" i="2"/>
  <c r="D111" i="2"/>
  <c r="D573" i="2"/>
  <c r="D130" i="2"/>
  <c r="D125" i="2"/>
  <c r="D402" i="2"/>
  <c r="D161" i="2"/>
  <c r="D76" i="2"/>
  <c r="D582" i="2"/>
  <c r="D395" i="2"/>
  <c r="D396" i="2"/>
  <c r="D325" i="2"/>
  <c r="D427" i="2"/>
  <c r="D408" i="2"/>
  <c r="D409" i="2"/>
  <c r="D322" i="2"/>
  <c r="D518" i="2"/>
  <c r="D500" i="2"/>
  <c r="D64" i="2"/>
  <c r="D53" i="2"/>
  <c r="D623" i="2"/>
  <c r="D21" i="2"/>
  <c r="D128" i="2"/>
  <c r="D124" i="2"/>
  <c r="D310" i="2"/>
  <c r="D309" i="2"/>
  <c r="D228" i="2"/>
  <c r="D230" i="2"/>
  <c r="D231" i="2" s="1"/>
  <c r="D613" i="2"/>
  <c r="D38" i="2"/>
  <c r="D18" i="2"/>
  <c r="D33" i="2"/>
  <c r="D32" i="2"/>
  <c r="D113" i="2"/>
  <c r="D114" i="2"/>
  <c r="D238" i="2"/>
  <c r="D433" i="2"/>
  <c r="D487" i="2"/>
  <c r="D237" i="2"/>
  <c r="D160" i="2"/>
  <c r="D170" i="2"/>
  <c r="D35" i="2"/>
  <c r="D26" i="2"/>
  <c r="D49" i="2"/>
  <c r="D75" i="2"/>
  <c r="D398" i="2"/>
  <c r="D176" i="2"/>
  <c r="D196" i="2"/>
  <c r="D197" i="2"/>
  <c r="D419" i="2"/>
  <c r="D422" i="2"/>
  <c r="D198" i="2"/>
  <c r="D140" i="2"/>
  <c r="D139" i="2" s="1"/>
  <c r="D317" i="2"/>
  <c r="D321" i="2"/>
  <c r="D371" i="2"/>
  <c r="D284" i="2"/>
  <c r="D153" i="2"/>
  <c r="D390" i="2"/>
  <c r="D221" i="2"/>
  <c r="D365" i="2"/>
  <c r="D135" i="2"/>
  <c r="D520" i="2"/>
  <c r="D614" i="2"/>
  <c r="D282" i="2"/>
  <c r="D281" i="2"/>
  <c r="D55" i="2"/>
  <c r="D57" i="2"/>
  <c r="D36" i="2"/>
  <c r="D15" i="2"/>
  <c r="D44" i="2"/>
  <c r="D54" i="2"/>
  <c r="D289" i="2"/>
  <c r="D291" i="2"/>
  <c r="D158" i="2"/>
  <c r="D159" i="2"/>
  <c r="D235" i="2"/>
  <c r="D276" i="2"/>
  <c r="D335" i="2"/>
  <c r="D338" i="2"/>
  <c r="D17" i="2"/>
  <c r="D107" i="2"/>
  <c r="D162" i="2"/>
  <c r="D488" i="2"/>
  <c r="D442" i="2"/>
  <c r="D443" i="2"/>
  <c r="D163" i="2"/>
  <c r="D164" i="2"/>
  <c r="D341" i="2"/>
  <c r="D342" i="2" s="1"/>
  <c r="D137" i="2"/>
  <c r="D119" i="2"/>
  <c r="D165" i="2"/>
  <c r="D267" i="2"/>
  <c r="D265" i="2"/>
  <c r="D388" i="2"/>
  <c r="D141" i="2"/>
  <c r="D93" i="2"/>
  <c r="D599" i="2"/>
  <c r="D213" i="2"/>
  <c r="D133" i="2"/>
  <c r="D39" i="2"/>
  <c r="D98" i="2"/>
  <c r="D99" i="2"/>
  <c r="D349" i="2"/>
  <c r="D369" i="2"/>
  <c r="D192" i="2"/>
  <c r="D193" i="2"/>
  <c r="D423" i="2"/>
  <c r="D607" i="2"/>
  <c r="D560" i="2" s="1"/>
  <c r="D378" i="2"/>
  <c r="D579" i="2"/>
  <c r="D364" i="2"/>
  <c r="D250" i="2"/>
  <c r="D214" i="2"/>
  <c r="D77" i="2"/>
  <c r="D143" i="2"/>
  <c r="D229" i="2"/>
  <c r="D414" i="2"/>
  <c r="D415" i="2" s="1"/>
  <c r="D294" i="2"/>
  <c r="D420" i="2"/>
  <c r="D206" i="2"/>
  <c r="D269" i="2"/>
  <c r="D473" i="2"/>
  <c r="D477" i="2"/>
  <c r="D382" i="2"/>
  <c r="D97" i="2"/>
  <c r="D505" i="2"/>
  <c r="D603" i="2"/>
  <c r="D632" i="2"/>
  <c r="D633" i="2" s="1"/>
  <c r="D634" i="2" s="1"/>
  <c r="D468" i="2" s="1"/>
  <c r="D508" i="2" s="1"/>
  <c r="D460" i="2" s="1"/>
  <c r="D576" i="2" s="1"/>
  <c r="D544" i="2" s="1"/>
  <c r="D635" i="2" s="1"/>
  <c r="D636" i="2" s="1"/>
  <c r="D637" i="2" s="1"/>
  <c r="D574" i="2" s="1"/>
  <c r="D577" i="2" s="1"/>
  <c r="D575" i="2" s="1"/>
  <c r="D638" i="2" s="1"/>
  <c r="D602" i="2" s="1"/>
  <c r="D639" i="2" s="1"/>
  <c r="D404" i="2" s="1"/>
  <c r="D640" i="2" s="1"/>
  <c r="D584" i="2" s="1"/>
  <c r="D583" i="2" s="1"/>
  <c r="D476" i="2" s="1"/>
  <c r="D641" i="2" s="1"/>
  <c r="D556" i="2" s="1"/>
  <c r="D642" i="2" s="1"/>
  <c r="D557" i="2" s="1"/>
  <c r="D643" i="2" s="1"/>
  <c r="D644" i="2" s="1"/>
  <c r="D407" i="2" s="1"/>
  <c r="D405" i="2" s="1"/>
  <c r="D645" i="2" s="1"/>
  <c r="D646" i="2" s="1"/>
  <c r="D647" i="2" s="1"/>
  <c r="D648" i="2" s="1"/>
  <c r="D649" i="2" s="1"/>
  <c r="D650" i="2" s="1"/>
  <c r="D651" i="2" s="1"/>
  <c r="D652" i="2" s="1"/>
  <c r="D653" i="2" s="1"/>
  <c r="D654" i="2" s="1"/>
  <c r="D655" i="2" s="1"/>
  <c r="D656" i="2" s="1"/>
  <c r="D657" i="2" s="1"/>
  <c r="D523" i="2"/>
  <c r="D290" i="2"/>
  <c r="D299" i="2"/>
  <c r="D181" i="2"/>
  <c r="D314" i="2"/>
  <c r="D343" i="2"/>
  <c r="D87" i="2"/>
  <c r="D627" i="2"/>
  <c r="D491" i="2"/>
  <c r="D362" i="2"/>
  <c r="D61" i="2"/>
  <c r="D272" i="2"/>
  <c r="D271" i="2" s="1"/>
  <c r="D45" i="2"/>
  <c r="D34" i="2"/>
  <c r="D78" i="2"/>
  <c r="D352" i="2"/>
  <c r="D353" i="2" s="1"/>
  <c r="D354" i="2" s="1"/>
  <c r="D598" i="2"/>
  <c r="D617" i="2"/>
  <c r="D67" i="2"/>
  <c r="D504" i="2"/>
  <c r="D190" i="2"/>
  <c r="D191" i="2"/>
  <c r="D200" i="2"/>
  <c r="D185" i="2"/>
  <c r="D70" i="2"/>
  <c r="D151" i="2"/>
  <c r="D115" i="2"/>
  <c r="D122" i="2"/>
  <c r="D60" i="2"/>
  <c r="D256" i="2"/>
  <c r="D257" i="2"/>
  <c r="D628" i="2"/>
  <c r="D5" i="2"/>
  <c r="D9" i="2"/>
  <c r="Z34" i="6892"/>
  <c r="Y34" i="6892" s="1"/>
  <c r="U34" i="6892" s="1"/>
  <c r="D12" i="2"/>
  <c r="D11" i="2"/>
  <c r="D13" i="2"/>
  <c r="AA13" i="6892"/>
  <c r="Z33" i="6892"/>
  <c r="Y33" i="6892" s="1"/>
  <c r="AA10" i="6892"/>
  <c r="Z32" i="6892"/>
  <c r="Y32" i="6892" s="1"/>
  <c r="Z24" i="6892"/>
  <c r="Z30" i="6892"/>
  <c r="Z31" i="6892"/>
  <c r="Y31" i="6892" s="1"/>
  <c r="AA6" i="6892"/>
  <c r="D7" i="2"/>
  <c r="Z27" i="6892"/>
  <c r="D4" i="2"/>
  <c r="D6" i="2"/>
  <c r="D3" i="2"/>
  <c r="Z26" i="6892"/>
  <c r="Z25" i="6892"/>
  <c r="Z29" i="6892"/>
  <c r="Z28" i="6892"/>
  <c r="C480" i="6847"/>
  <c r="D492" i="2" l="1"/>
  <c r="D493" i="2" s="1"/>
  <c r="D494" i="2" s="1"/>
  <c r="D519" i="2" s="1"/>
  <c r="D525" i="2" s="1"/>
  <c r="D526" i="2" s="1"/>
  <c r="D226" i="2"/>
  <c r="D248" i="2" s="1"/>
  <c r="D263" i="2" s="1"/>
  <c r="D264" i="2" s="1"/>
  <c r="D295" i="2" s="1"/>
  <c r="D297" i="2" s="1"/>
  <c r="D332" i="2" s="1"/>
  <c r="D333" i="2" s="1"/>
  <c r="D336" i="2" s="1"/>
  <c r="D337" i="2" s="1"/>
  <c r="D339" i="2" s="1"/>
  <c r="D340" i="2" s="1"/>
  <c r="D172" i="2" s="1"/>
  <c r="D361" i="2" s="1"/>
  <c r="D374" i="2" s="1"/>
  <c r="D406" i="2" s="1"/>
  <c r="D412" i="2" s="1"/>
  <c r="D413" i="2" s="1"/>
  <c r="D421" i="2" s="1"/>
  <c r="D431" i="2" s="1"/>
  <c r="D432" i="2" s="1"/>
  <c r="D434" i="2" s="1"/>
  <c r="D435" i="2" s="1"/>
  <c r="D438" i="2" s="1"/>
  <c r="D445" i="2" s="1"/>
  <c r="D448" i="2" s="1"/>
  <c r="D450" i="2" s="1"/>
  <c r="D451" i="2" s="1"/>
  <c r="D452" i="2" s="1"/>
  <c r="D453" i="2" s="1"/>
  <c r="D457" i="2" s="1"/>
  <c r="D459" i="2" s="1"/>
  <c r="D474" i="2" s="1"/>
  <c r="D475" i="2" s="1"/>
  <c r="D478" i="2" s="1"/>
  <c r="D479" i="2" s="1"/>
  <c r="D480" i="2" s="1"/>
  <c r="D481" i="2" s="1"/>
  <c r="D483" i="2" s="1"/>
  <c r="D484" i="2" s="1"/>
  <c r="D485" i="2" s="1"/>
  <c r="D486" i="2" s="1"/>
  <c r="D495" i="2" s="1"/>
  <c r="D501" i="2" s="1"/>
  <c r="D506" i="2" s="1"/>
  <c r="D507" i="2" s="1"/>
  <c r="D509" i="2" s="1"/>
  <c r="D511" i="2" s="1"/>
  <c r="D512" i="2" s="1"/>
  <c r="D513" i="2" s="1"/>
  <c r="D517" i="2" s="1"/>
  <c r="D522" i="2" s="1"/>
  <c r="D524" i="2" s="1"/>
  <c r="D533" i="2" s="1"/>
  <c r="D534" i="2" s="1"/>
  <c r="D541" i="2" s="1"/>
  <c r="D542" i="2" s="1"/>
  <c r="D554" i="2" s="1"/>
  <c r="D558" i="2" s="1"/>
  <c r="D559" i="2" s="1"/>
  <c r="D562" i="2" s="1"/>
  <c r="D567" i="2" s="1"/>
  <c r="D568" i="2" s="1"/>
  <c r="D569" i="2" s="1"/>
  <c r="D570" i="2" s="1"/>
  <c r="D571" i="2" s="1"/>
  <c r="D572" i="2" s="1"/>
  <c r="D578" i="2" s="1"/>
  <c r="D591" i="2" s="1"/>
  <c r="D595" i="2" s="1"/>
  <c r="D597" i="2" s="1"/>
  <c r="D600" i="2" s="1"/>
  <c r="D610" i="2" s="1"/>
  <c r="D611" i="2" s="1"/>
  <c r="D658" i="2" s="1"/>
  <c r="D659" i="2" s="1"/>
  <c r="D660" i="2" s="1"/>
  <c r="D661" i="2" s="1"/>
  <c r="D662" i="2" s="1"/>
  <c r="D663" i="2" s="1"/>
  <c r="D664" i="2" s="1"/>
  <c r="D242" i="2"/>
  <c r="D266" i="2" s="1"/>
  <c r="D304" i="2" s="1"/>
  <c r="D305" i="2" s="1"/>
  <c r="D306" i="2" s="1"/>
  <c r="D320" i="2" s="1"/>
  <c r="D370" i="2" s="1"/>
  <c r="D375" i="2" s="1"/>
  <c r="D134" i="2"/>
  <c r="D187" i="2" s="1"/>
  <c r="D188" i="2" s="1"/>
  <c r="D189" i="2" s="1"/>
  <c r="D211" i="2" s="1"/>
  <c r="D303" i="2" s="1"/>
  <c r="D401" i="2" s="1"/>
  <c r="C481" i="6847"/>
  <c r="D167" i="2" l="1"/>
  <c r="D207" i="2" s="1"/>
  <c r="D212" i="2" s="1"/>
  <c r="D219" i="2" s="1"/>
  <c r="D220" i="2" s="1"/>
  <c r="D286" i="2" s="1"/>
  <c r="D287" i="2" s="1"/>
  <c r="D288" i="2" s="1"/>
  <c r="D292" i="2" s="1"/>
  <c r="D323" i="2" s="1"/>
  <c r="D367" i="2" s="1"/>
  <c r="D424" i="2" s="1"/>
  <c r="D425" i="2" s="1"/>
  <c r="D461" i="2" s="1"/>
  <c r="D465" i="2" s="1"/>
  <c r="D466" i="2" s="1"/>
  <c r="D470" i="2" s="1"/>
  <c r="D539" i="2" s="1"/>
  <c r="D552" i="2" s="1"/>
  <c r="D564" i="2" s="1"/>
  <c r="D585" i="2" s="1"/>
  <c r="D586" i="2" s="1"/>
  <c r="D587" i="2" s="1"/>
  <c r="D588" i="2" s="1"/>
  <c r="D589" i="2" s="1"/>
  <c r="D592" i="2" s="1"/>
  <c r="D605" i="2" s="1"/>
  <c r="D606" i="2" s="1"/>
  <c r="D609" i="2" s="1"/>
  <c r="D169" i="2"/>
  <c r="D326" i="2" s="1"/>
  <c r="D330" i="2" s="1"/>
  <c r="D391" i="2" s="1"/>
  <c r="D392" i="2" s="1"/>
  <c r="D393" i="2" s="1"/>
  <c r="D437" i="2" s="1"/>
  <c r="D243" i="2" s="1"/>
  <c r="D244" i="2" s="1"/>
  <c r="D555" i="2" s="1"/>
  <c r="C482" i="6847"/>
  <c r="C483" i="6847" l="1"/>
  <c r="C484" i="6847" l="1"/>
  <c r="C485" i="6847" l="1"/>
  <c r="C486" i="6847" l="1"/>
  <c r="C487" i="6847" l="1"/>
  <c r="G12" i="6892" l="1"/>
  <c r="C488" i="6847"/>
  <c r="C489" i="6847" l="1"/>
  <c r="C490" i="6847" l="1"/>
  <c r="C491" i="6847" l="1"/>
  <c r="C492" i="6847" l="1"/>
  <c r="C493" i="6847" l="1"/>
  <c r="C494" i="6847" l="1"/>
  <c r="C495" i="6847" l="1"/>
  <c r="C496" i="6847" l="1"/>
  <c r="D12" i="6892"/>
  <c r="C12" i="6892" s="1"/>
  <c r="C497" i="6847" l="1"/>
  <c r="C498" i="6847" l="1"/>
  <c r="C499" i="6847" l="1"/>
  <c r="C500" i="6847" l="1"/>
  <c r="C501" i="6847" l="1"/>
  <c r="C502" i="6847" l="1"/>
  <c r="C503" i="6847" l="1"/>
  <c r="C504" i="6847" l="1"/>
  <c r="C505" i="6847" l="1"/>
  <c r="C506" i="6847" l="1"/>
  <c r="C507" i="6847" l="1"/>
  <c r="H13" i="6892"/>
  <c r="G13" i="6892" s="1"/>
  <c r="C508" i="6847" l="1"/>
  <c r="C509" i="6847" l="1"/>
  <c r="C510" i="6847" l="1"/>
  <c r="C511" i="6847" l="1"/>
  <c r="E13" i="6892" l="1"/>
  <c r="D13" i="6892" s="1"/>
  <c r="C13" i="6892" s="1"/>
  <c r="C512" i="6847"/>
  <c r="C513" i="6847" l="1"/>
  <c r="C514" i="6847" s="1"/>
  <c r="C515" i="6847" l="1"/>
  <c r="C516" i="6847" l="1"/>
  <c r="G29" i="6892"/>
  <c r="C517" i="6847" l="1"/>
  <c r="D29" i="6892"/>
  <c r="C29" i="6892" s="1"/>
  <c r="C518" i="6847" l="1"/>
  <c r="C519" i="6847" l="1"/>
  <c r="C520" i="6847" l="1"/>
  <c r="C521" i="6847" l="1"/>
  <c r="C522" i="6847" l="1"/>
  <c r="C523" i="6847" l="1"/>
  <c r="C524" i="6847" l="1"/>
  <c r="C525" i="6847" l="1"/>
  <c r="C526" i="6847" l="1"/>
  <c r="C527" i="6847" l="1"/>
  <c r="C528" i="6847" l="1"/>
  <c r="C529" i="6847" l="1"/>
  <c r="C530" i="6847" l="1"/>
  <c r="C531" i="6847" l="1"/>
  <c r="C532" i="6847" l="1"/>
  <c r="C533" i="6847" l="1"/>
  <c r="H14" i="6892" l="1"/>
  <c r="G14" i="6892" s="1"/>
  <c r="C534" i="6847"/>
  <c r="C535" i="6847" l="1"/>
  <c r="C536" i="6847" l="1"/>
  <c r="C537" i="6847" l="1"/>
  <c r="C538" i="6847" l="1"/>
  <c r="E14" i="6892" l="1"/>
  <c r="D14" i="6892" s="1"/>
  <c r="C14" i="6892" s="1"/>
  <c r="C539" i="6847"/>
  <c r="C540" i="6847" l="1"/>
  <c r="C541" i="6847" l="1"/>
  <c r="C542" i="6847" l="1"/>
  <c r="C543" i="6847" l="1"/>
  <c r="C544" i="6847" l="1"/>
  <c r="C545" i="6847" l="1"/>
  <c r="H15" i="6892" l="1"/>
  <c r="G15" i="6892" s="1"/>
  <c r="C15" i="6892" s="1"/>
  <c r="C546" i="6847"/>
  <c r="C547" i="6847" l="1"/>
  <c r="C548" i="6847" l="1"/>
  <c r="C549" i="6847" l="1"/>
  <c r="E16" i="6892" l="1"/>
  <c r="D16" i="6892" s="1"/>
  <c r="C550" i="6847"/>
  <c r="C551" i="6847" l="1"/>
  <c r="C552" i="6847" l="1"/>
  <c r="C553" i="6847" l="1"/>
  <c r="C554" i="6847" l="1"/>
  <c r="C555" i="6847" l="1"/>
  <c r="C556" i="6847" l="1"/>
  <c r="C557" i="6847" l="1"/>
  <c r="C558" i="6847" l="1"/>
  <c r="C559" i="6847" l="1"/>
  <c r="C560" i="6847" l="1"/>
  <c r="C561" i="6847" l="1"/>
  <c r="C562" i="6847" l="1"/>
  <c r="C563" i="6847" l="1"/>
  <c r="C564" i="6847" l="1"/>
  <c r="C565" i="6847" l="1"/>
  <c r="C566" i="6847" l="1"/>
  <c r="C567" i="6847" l="1"/>
  <c r="C568" i="6847" l="1"/>
  <c r="H16" i="6892" l="1"/>
  <c r="G16" i="6892" s="1"/>
  <c r="C16" i="6892" s="1"/>
  <c r="C569" i="6847"/>
  <c r="C570" i="6847" l="1"/>
  <c r="C571" i="6847" l="1"/>
  <c r="C572" i="6847" l="1"/>
  <c r="C573" i="6847" l="1"/>
  <c r="H17" i="6892"/>
  <c r="G17" i="6892" s="1"/>
  <c r="C17" i="6892" s="1"/>
  <c r="C574" i="6847" l="1"/>
  <c r="G30" i="6892" l="1"/>
  <c r="C30" i="6892" s="1"/>
  <c r="C575" i="6847"/>
  <c r="C576" i="6847" l="1"/>
  <c r="C577" i="6847" l="1"/>
  <c r="C578" i="6847" l="1"/>
  <c r="C579" i="6847" l="1"/>
  <c r="C580" i="6847" l="1"/>
  <c r="AQ3" i="6850" l="1"/>
  <c r="C581" i="6847"/>
  <c r="E18" i="6892"/>
  <c r="C582" i="6847" l="1"/>
  <c r="W3" i="6850"/>
  <c r="V3" i="6850"/>
  <c r="E3" i="6850" l="1"/>
  <c r="V35" i="6850"/>
  <c r="W35" i="6850"/>
  <c r="V9" i="6850"/>
  <c r="W9" i="6850"/>
  <c r="AQ9" i="6850"/>
  <c r="V15" i="6850"/>
  <c r="W15" i="6850"/>
  <c r="C583" i="6847"/>
  <c r="W30" i="6850" l="1"/>
  <c r="V30" i="6850"/>
  <c r="E9" i="6850"/>
  <c r="C584" i="6847"/>
  <c r="V11" i="6850"/>
  <c r="W11" i="6850"/>
  <c r="V48" i="6850"/>
  <c r="W48" i="6850"/>
  <c r="W94" i="6850" l="1"/>
  <c r="V94" i="6850"/>
  <c r="C585" i="6847"/>
  <c r="W73" i="6850" l="1"/>
  <c r="AQ94" i="6850"/>
  <c r="E94" i="6850"/>
  <c r="W33" i="6850"/>
  <c r="V33" i="6850"/>
  <c r="W68" i="6850"/>
  <c r="V68" i="6850"/>
  <c r="V73" i="6850"/>
  <c r="C586" i="6847"/>
  <c r="C587" i="6847" l="1"/>
  <c r="C588" i="6847" l="1"/>
  <c r="C589" i="6847" l="1"/>
  <c r="C590" i="6847" l="1"/>
  <c r="C591" i="6847" l="1"/>
  <c r="W38" i="6850" l="1"/>
  <c r="V38" i="6850"/>
  <c r="V64" i="6850"/>
  <c r="W64" i="6850"/>
  <c r="V80" i="6850"/>
  <c r="W80" i="6850"/>
  <c r="W17" i="6850"/>
  <c r="V17" i="6850"/>
  <c r="W16" i="6850"/>
  <c r="V16" i="6850"/>
  <c r="W37" i="6850"/>
  <c r="V37" i="6850"/>
  <c r="V41" i="6850"/>
  <c r="W41" i="6850"/>
  <c r="V22" i="6850"/>
  <c r="W22" i="6850"/>
  <c r="W70" i="6850"/>
  <c r="V70" i="6850"/>
  <c r="V76" i="6850"/>
  <c r="W76" i="6850"/>
  <c r="W62" i="6850"/>
  <c r="V62" i="6850"/>
  <c r="V47" i="6850"/>
  <c r="W47" i="6850"/>
  <c r="V21" i="6850"/>
  <c r="W21" i="6850"/>
  <c r="W4" i="6850"/>
  <c r="V4" i="6850"/>
  <c r="V90" i="6850"/>
  <c r="W90" i="6850"/>
  <c r="V19" i="6850"/>
  <c r="W19" i="6850"/>
  <c r="W6" i="6850"/>
  <c r="V6" i="6850"/>
  <c r="W81" i="6850"/>
  <c r="V81" i="6850"/>
  <c r="V66" i="6850"/>
  <c r="W66" i="6850"/>
  <c r="V5" i="6850"/>
  <c r="W5" i="6850"/>
  <c r="V31" i="6850"/>
  <c r="W31" i="6850"/>
  <c r="W65" i="6850"/>
  <c r="V65" i="6850"/>
  <c r="W34" i="6850"/>
  <c r="V34" i="6850"/>
  <c r="W77" i="6850"/>
  <c r="V77" i="6850"/>
  <c r="W88" i="6850"/>
  <c r="V88" i="6850"/>
  <c r="W46" i="6850"/>
  <c r="V46" i="6850"/>
  <c r="V87" i="6850"/>
  <c r="W87" i="6850"/>
  <c r="W100" i="6850"/>
  <c r="V100" i="6850"/>
  <c r="W44" i="6850"/>
  <c r="V44" i="6850"/>
  <c r="W14" i="6850"/>
  <c r="V14" i="6850"/>
  <c r="W42" i="6850"/>
  <c r="V42" i="6850"/>
  <c r="W75" i="6850"/>
  <c r="V75" i="6850"/>
  <c r="W12" i="6850"/>
  <c r="V12" i="6850"/>
  <c r="V61" i="6850"/>
  <c r="W61" i="6850"/>
  <c r="W27" i="6850"/>
  <c r="V27" i="6850"/>
  <c r="W83" i="6850"/>
  <c r="V83" i="6850"/>
  <c r="W71" i="6850"/>
  <c r="V71" i="6850"/>
  <c r="V28" i="6850"/>
  <c r="W28" i="6850"/>
  <c r="W78" i="6850"/>
  <c r="V78" i="6850"/>
  <c r="V24" i="6850"/>
  <c r="W24" i="6850"/>
  <c r="W82" i="6850"/>
  <c r="V82" i="6850"/>
  <c r="W18" i="6850"/>
  <c r="V18" i="6850"/>
  <c r="W58" i="6850"/>
  <c r="V58" i="6850"/>
  <c r="V53" i="6850"/>
  <c r="W53" i="6850"/>
  <c r="W32" i="6850"/>
  <c r="V32" i="6850"/>
  <c r="V69" i="6850"/>
  <c r="W69" i="6850"/>
  <c r="W8" i="6850"/>
  <c r="V8" i="6850"/>
  <c r="W36" i="6850"/>
  <c r="V36" i="6850"/>
  <c r="C592" i="6847"/>
  <c r="W72" i="6850"/>
  <c r="V72" i="6850"/>
  <c r="V55" i="6850"/>
  <c r="W55" i="6850"/>
  <c r="W60" i="6850"/>
  <c r="V60" i="6850"/>
  <c r="W63" i="6850"/>
  <c r="V63" i="6850"/>
  <c r="W57" i="6850"/>
  <c r="V57" i="6850"/>
  <c r="W29" i="6850"/>
  <c r="V29" i="6850"/>
  <c r="V101" i="6850"/>
  <c r="W101" i="6850"/>
  <c r="V74" i="6850"/>
  <c r="W74" i="6850"/>
  <c r="W86" i="6850"/>
  <c r="V86" i="6850"/>
  <c r="D18" i="6892"/>
  <c r="V7" i="6850"/>
  <c r="W7" i="6850"/>
  <c r="V49" i="6850"/>
  <c r="W49" i="6850"/>
  <c r="W92" i="6850"/>
  <c r="V92" i="6850"/>
  <c r="V54" i="6850"/>
  <c r="W54" i="6850"/>
  <c r="W102" i="6850"/>
  <c r="V102" i="6850"/>
  <c r="V96" i="6850"/>
  <c r="W96" i="6850"/>
  <c r="V20" i="6850"/>
  <c r="W20" i="6850"/>
  <c r="W23" i="6850"/>
  <c r="V23" i="6850"/>
  <c r="W105" i="6850"/>
  <c r="V105" i="6850"/>
  <c r="W13" i="6850"/>
  <c r="V13" i="6850"/>
  <c r="W39" i="6850"/>
  <c r="V39" i="6850"/>
  <c r="W79" i="6850"/>
  <c r="V79" i="6850"/>
  <c r="W103" i="6850"/>
  <c r="V103" i="6850"/>
  <c r="W59" i="6850"/>
  <c r="V59" i="6850"/>
  <c r="W25" i="6850"/>
  <c r="V25" i="6850"/>
  <c r="V10" i="6850"/>
  <c r="W10" i="6850"/>
  <c r="W89" i="6850"/>
  <c r="V89" i="6850"/>
  <c r="C593" i="6847" l="1"/>
  <c r="C594" i="6847" l="1"/>
  <c r="C595" i="6847" l="1"/>
  <c r="C596" i="6847" l="1"/>
  <c r="C597" i="6847" l="1"/>
  <c r="C598" i="6847" l="1"/>
  <c r="C599" i="6847" l="1"/>
  <c r="C600" i="6847" l="1"/>
  <c r="C601" i="6847" l="1"/>
  <c r="C602" i="6847" l="1"/>
  <c r="C603" i="6847" l="1"/>
  <c r="C604" i="6847" l="1"/>
  <c r="C605" i="6847" l="1"/>
  <c r="C606" i="6847" l="1"/>
  <c r="C607" i="6847" l="1"/>
  <c r="C608" i="6847" l="1"/>
  <c r="C609" i="6847" l="1"/>
  <c r="C610" i="6847" l="1"/>
  <c r="C611" i="6847" l="1"/>
  <c r="C612" i="6847" l="1"/>
  <c r="C613" i="6847" l="1"/>
  <c r="C614" i="6847" l="1"/>
  <c r="C615" i="6847" l="1"/>
  <c r="C616" i="6847" l="1"/>
  <c r="C617" i="6847" l="1"/>
  <c r="C618" i="6847" l="1"/>
  <c r="C619" i="6847" l="1"/>
  <c r="C620" i="6847" l="1"/>
  <c r="C621" i="6847" l="1"/>
  <c r="C622" i="6847" l="1"/>
  <c r="C623" i="6847" l="1"/>
  <c r="C624" i="6847" l="1"/>
  <c r="C625" i="6847" l="1"/>
  <c r="G31" i="6892"/>
  <c r="C31" i="6892" s="1"/>
  <c r="C626" i="6847" l="1"/>
  <c r="C627" i="6847" l="1"/>
  <c r="C628" i="6847" l="1"/>
  <c r="H18" i="6892" l="1"/>
  <c r="C629" i="6847"/>
  <c r="C630" i="6847" l="1"/>
  <c r="C631" i="6847" l="1"/>
  <c r="C632" i="6847" l="1"/>
  <c r="C633" i="6847" l="1"/>
  <c r="C634" i="6847" l="1"/>
  <c r="C635" i="6847" l="1"/>
  <c r="C636" i="6847" l="1"/>
  <c r="C637" i="6847" l="1"/>
  <c r="C638" i="6847" l="1"/>
  <c r="C639" i="6847" l="1"/>
  <c r="C640" i="6847" l="1"/>
  <c r="C641" i="6847" l="1"/>
  <c r="C642" i="6847" l="1"/>
  <c r="C643" i="6847" l="1"/>
  <c r="C644" i="6847" l="1"/>
  <c r="C645" i="6847" l="1"/>
  <c r="C646" i="6847" l="1"/>
  <c r="C647" i="6847" l="1"/>
  <c r="C648" i="6847" l="1"/>
  <c r="C649" i="6847" l="1"/>
  <c r="C650" i="6847" l="1"/>
  <c r="C651" i="6847" l="1"/>
  <c r="C652" i="6847" l="1"/>
  <c r="C653" i="6847" l="1"/>
  <c r="C654" i="6847" l="1"/>
  <c r="C655" i="6847" l="1"/>
  <c r="C656" i="6847" l="1"/>
  <c r="C657" i="6847" l="1"/>
  <c r="C658" i="6847" l="1"/>
  <c r="C659" i="6847" l="1"/>
  <c r="C660" i="6847" l="1"/>
  <c r="C661" i="6847" l="1"/>
  <c r="C662" i="6847" l="1"/>
  <c r="C663" i="6847" l="1"/>
  <c r="C664" i="6847" l="1"/>
  <c r="C665" i="6847" l="1"/>
  <c r="C666" i="6847" l="1"/>
  <c r="C667" i="6847" l="1"/>
  <c r="C668" i="6847" l="1"/>
  <c r="C669" i="6847" l="1"/>
  <c r="C670" i="6847" l="1"/>
  <c r="C671" i="6847" l="1"/>
  <c r="C672" i="6847" l="1"/>
  <c r="C673" i="6847" l="1"/>
  <c r="C674" i="6847" l="1"/>
  <c r="C675" i="6847" l="1"/>
  <c r="C676" i="6847" l="1"/>
  <c r="C677" i="6847" l="1"/>
  <c r="C678" i="6847" l="1"/>
  <c r="C679" i="6847" l="1"/>
  <c r="C680" i="6847" l="1"/>
  <c r="C681" i="6847" l="1"/>
  <c r="C682" i="6847" l="1"/>
  <c r="C683" i="6847" l="1"/>
  <c r="C684" i="6847" l="1"/>
  <c r="C685" i="6847" l="1"/>
  <c r="C686" i="6847" l="1"/>
  <c r="C687" i="6847" l="1"/>
  <c r="C688" i="6847" l="1"/>
  <c r="C689" i="6847" l="1"/>
  <c r="C690" i="6847" l="1"/>
  <c r="C691" i="6847" l="1"/>
  <c r="C692" i="6847" l="1"/>
  <c r="C693" i="6847" l="1"/>
  <c r="C694" i="6847" l="1"/>
  <c r="C695" i="6847" l="1"/>
  <c r="C696" i="6847" l="1"/>
  <c r="C697" i="6847" l="1"/>
  <c r="C698" i="6847" l="1"/>
  <c r="C699" i="6847" l="1"/>
  <c r="C700" i="6847" l="1"/>
  <c r="C701" i="6847" l="1"/>
  <c r="C702" i="6847" l="1"/>
  <c r="C703" i="6847" l="1"/>
  <c r="C704" i="6847" l="1"/>
  <c r="C705" i="6847" l="1"/>
  <c r="C706" i="6847" l="1"/>
  <c r="C707" i="6847" l="1"/>
  <c r="C708" i="6847" l="1"/>
  <c r="C709" i="6847" l="1"/>
  <c r="C710" i="6847" l="1"/>
  <c r="C711" i="6847" l="1"/>
  <c r="C712" i="6847" l="1"/>
  <c r="C713" i="6847" l="1"/>
  <c r="C714" i="6847" l="1"/>
  <c r="C715" i="6847" l="1"/>
  <c r="C716" i="6847" l="1"/>
  <c r="C717" i="6847" l="1"/>
  <c r="C718" i="6847" l="1"/>
  <c r="C719" i="6847" l="1"/>
  <c r="C720" i="6847" l="1"/>
  <c r="C721" i="6847" l="1"/>
  <c r="C722" i="6847" l="1"/>
  <c r="C723" i="6847" l="1"/>
  <c r="C724" i="6847" l="1"/>
  <c r="C725" i="6847" l="1"/>
  <c r="C726" i="6847" l="1"/>
  <c r="C727" i="6847" l="1"/>
  <c r="C728" i="6847" l="1"/>
  <c r="C729" i="6847" l="1"/>
  <c r="C730" i="6847" l="1"/>
  <c r="C731" i="6847" l="1"/>
  <c r="C732" i="6847" l="1"/>
  <c r="G18" i="6892" l="1"/>
  <c r="C18" i="6892" s="1"/>
  <c r="C733" i="6847"/>
  <c r="C734" i="6847" l="1"/>
  <c r="C735" i="6847" l="1"/>
  <c r="C736" i="6847" l="1"/>
  <c r="C737" i="6847" l="1"/>
  <c r="C738" i="6847" l="1"/>
  <c r="C739" i="6847" l="1"/>
  <c r="C740" i="6847" l="1"/>
  <c r="C741" i="6847" l="1"/>
  <c r="C742" i="6847" l="1"/>
  <c r="C743" i="6847" l="1"/>
  <c r="C744" i="6847" s="1"/>
  <c r="C745" i="6847" l="1"/>
  <c r="C746" i="6847" l="1"/>
  <c r="E76" i="6850"/>
  <c r="AQ76" i="6850"/>
  <c r="AQ49" i="6850"/>
  <c r="E49" i="6850"/>
  <c r="AQ11" i="6850"/>
  <c r="E11" i="6850"/>
  <c r="E61" i="6850"/>
  <c r="AQ61" i="6850"/>
  <c r="E66" i="6850"/>
  <c r="AQ66" i="6850"/>
  <c r="AQ47" i="6850"/>
  <c r="E47" i="6850"/>
  <c r="AQ80" i="6850"/>
  <c r="E80" i="6850"/>
  <c r="AQ57" i="6850"/>
  <c r="E57" i="6850"/>
  <c r="AQ6" i="6850"/>
  <c r="E6" i="6850"/>
  <c r="E36" i="6850"/>
  <c r="AQ36" i="6850"/>
  <c r="E64" i="6850"/>
  <c r="AQ64" i="6850"/>
  <c r="E18" i="6850"/>
  <c r="AQ18" i="6850"/>
  <c r="E7" i="6850"/>
  <c r="W37" i="6892" s="1"/>
  <c r="V37" i="6892" s="1"/>
  <c r="U37" i="6892" s="1"/>
  <c r="AQ7" i="6850"/>
  <c r="E89" i="6850"/>
  <c r="AQ89" i="6850"/>
  <c r="E22" i="6850"/>
  <c r="AQ22" i="6850"/>
  <c r="E62" i="6850"/>
  <c r="AQ62" i="6850"/>
  <c r="E15" i="6850"/>
  <c r="AQ15" i="6850"/>
  <c r="E29" i="6850"/>
  <c r="AQ29" i="6850"/>
  <c r="E77" i="6850"/>
  <c r="AQ77" i="6850"/>
  <c r="E102" i="6850"/>
  <c r="AQ102" i="6850"/>
  <c r="AQ35" i="6850"/>
  <c r="E35" i="6850"/>
  <c r="AQ34" i="6850"/>
  <c r="E34" i="6850"/>
  <c r="E69" i="6850"/>
  <c r="AQ69" i="6850"/>
  <c r="E63" i="6850"/>
  <c r="AQ63" i="6850"/>
  <c r="E53" i="6850"/>
  <c r="AQ53" i="6850"/>
  <c r="AQ88" i="6850"/>
  <c r="E88" i="6850"/>
  <c r="E13" i="6850"/>
  <c r="AQ13" i="6850"/>
  <c r="AQ8" i="6850"/>
  <c r="E8" i="6850"/>
  <c r="E65" i="6850"/>
  <c r="AQ65" i="6850"/>
  <c r="E17" i="6850"/>
  <c r="AQ17" i="6850"/>
  <c r="AQ5" i="6850"/>
  <c r="E5" i="6850"/>
  <c r="E14" i="6850"/>
  <c r="AQ14" i="6850"/>
  <c r="E92" i="6850"/>
  <c r="AQ92" i="6850"/>
  <c r="AQ12" i="6850"/>
  <c r="E12" i="6850"/>
  <c r="E28" i="6850"/>
  <c r="AQ28" i="6850"/>
  <c r="AQ31" i="6850"/>
  <c r="E31" i="6850"/>
  <c r="Y28" i="6892"/>
  <c r="Z8" i="6892"/>
  <c r="Y8" i="6892" s="1"/>
  <c r="AH28" i="6892"/>
  <c r="P8" i="6892"/>
  <c r="AH8" i="6892"/>
  <c r="Z16" i="6892"/>
  <c r="Y16" i="6892" s="1"/>
  <c r="Z10" i="6892"/>
  <c r="Y10" i="6892" s="1"/>
  <c r="Z4" i="6892"/>
  <c r="Y4" i="6892" s="1"/>
  <c r="Z13" i="6892"/>
  <c r="Y13" i="6892" s="1"/>
  <c r="Z15" i="6892"/>
  <c r="Y15" i="6892" s="1"/>
  <c r="Z9" i="6892"/>
  <c r="Y9" i="6892" s="1"/>
  <c r="Z14" i="6892"/>
  <c r="Y14" i="6892" s="1"/>
  <c r="Y29" i="6892"/>
  <c r="Z7" i="6892"/>
  <c r="Y7" i="6892" s="1"/>
  <c r="Z6" i="6892"/>
  <c r="Y30" i="6892"/>
  <c r="U30" i="6892" s="1"/>
  <c r="Z11" i="6892"/>
  <c r="Y25" i="6892"/>
  <c r="AQ20" i="6850"/>
  <c r="E20" i="6850"/>
  <c r="E38" i="6850"/>
  <c r="AQ38" i="6850"/>
  <c r="E105" i="6850"/>
  <c r="AQ105" i="6850"/>
  <c r="E75" i="6850"/>
  <c r="AQ75" i="6850"/>
  <c r="AQ32" i="6850"/>
  <c r="E32" i="6850"/>
  <c r="AQ16" i="6850"/>
  <c r="E16" i="6850"/>
  <c r="AQ93" i="6850"/>
  <c r="AQ74" i="6850"/>
  <c r="E74" i="6850"/>
  <c r="AQ19" i="6850"/>
  <c r="E19" i="6850"/>
  <c r="AQ103" i="6850"/>
  <c r="E103" i="6850"/>
  <c r="AQ21" i="6850"/>
  <c r="E21" i="6850"/>
  <c r="E101" i="6850"/>
  <c r="AQ101" i="6850"/>
  <c r="AQ55" i="6850"/>
  <c r="E55" i="6850"/>
  <c r="E10" i="6850"/>
  <c r="AQ10" i="6850"/>
  <c r="E70" i="6850"/>
  <c r="AQ70" i="6850"/>
  <c r="AQ30" i="6850"/>
  <c r="E30" i="6850"/>
  <c r="AQ104" i="6850"/>
  <c r="E104" i="6850"/>
  <c r="AH5" i="6892"/>
  <c r="P5" i="6892"/>
  <c r="AH31" i="6892"/>
  <c r="AH26" i="6892"/>
  <c r="E4" i="6850"/>
  <c r="AQ4" i="6850"/>
  <c r="E79" i="6850"/>
  <c r="AQ79" i="6850"/>
  <c r="E78" i="6850"/>
  <c r="AQ78" i="6850"/>
  <c r="E60" i="6850"/>
  <c r="AQ60" i="6850"/>
  <c r="AQ54" i="6850"/>
  <c r="E54" i="6850"/>
  <c r="E41" i="6850"/>
  <c r="AQ41" i="6850"/>
  <c r="E72" i="6850"/>
  <c r="AQ72" i="6850"/>
  <c r="E25" i="6850"/>
  <c r="AQ25" i="6850"/>
  <c r="Y24" i="6892"/>
  <c r="Y27" i="6892"/>
  <c r="Z12" i="6892"/>
  <c r="Z18" i="6892"/>
  <c r="Z17" i="6892"/>
  <c r="Y17" i="6892" s="1"/>
  <c r="AH27" i="6892"/>
  <c r="P24" i="6892"/>
  <c r="AH24" i="6892"/>
  <c r="AH17" i="6892"/>
  <c r="P17" i="6892"/>
  <c r="Y26" i="6892"/>
  <c r="Z5" i="6892"/>
  <c r="Y5" i="6892" s="1"/>
  <c r="Z19" i="6892"/>
  <c r="Y19" i="6892" s="1"/>
  <c r="AH4" i="6892"/>
  <c r="AH10" i="6892"/>
  <c r="AH13" i="6892"/>
  <c r="P13" i="6892"/>
  <c r="AH16" i="6892"/>
  <c r="P4" i="6892"/>
  <c r="AH29" i="6892"/>
  <c r="P16" i="6892"/>
  <c r="P15" i="6892"/>
  <c r="AH15" i="6892"/>
  <c r="P9" i="6892"/>
  <c r="AH7" i="6892"/>
  <c r="P10" i="6892"/>
  <c r="P7" i="6892"/>
  <c r="AH30" i="6892"/>
  <c r="AD30" i="6892" s="1"/>
  <c r="AH25" i="6892"/>
  <c r="P25" i="6892"/>
  <c r="AH9" i="6892"/>
  <c r="E59" i="6850"/>
  <c r="AQ59" i="6850"/>
  <c r="AQ68" i="6850"/>
  <c r="E68" i="6850"/>
  <c r="E46" i="6850"/>
  <c r="AQ46" i="6850"/>
  <c r="E81" i="6850"/>
  <c r="AQ81" i="6850"/>
  <c r="AQ73" i="6850"/>
  <c r="E73" i="6850"/>
  <c r="E37" i="6850"/>
  <c r="AQ37" i="6850"/>
  <c r="E23" i="6850"/>
  <c r="AQ23" i="6850"/>
  <c r="E71" i="6850"/>
  <c r="AQ71" i="6850"/>
  <c r="AQ90" i="6850"/>
  <c r="E90" i="6850"/>
  <c r="E33" i="6850"/>
  <c r="AQ33" i="6850"/>
  <c r="E24" i="6850"/>
  <c r="AQ24" i="6850"/>
  <c r="E44" i="6850"/>
  <c r="AQ44" i="6850"/>
  <c r="AQ87" i="6850"/>
  <c r="E87" i="6850"/>
  <c r="E27" i="6850"/>
  <c r="AQ27" i="6850"/>
  <c r="AQ82" i="6850"/>
  <c r="E82" i="6850"/>
  <c r="E96" i="6850"/>
  <c r="AQ96" i="6850"/>
  <c r="AQ83" i="6850"/>
  <c r="E83" i="6850"/>
  <c r="E39" i="6850"/>
  <c r="AQ39" i="6850"/>
  <c r="E86" i="6850"/>
  <c r="AQ86" i="6850"/>
  <c r="E42" i="6850"/>
  <c r="AQ42" i="6850"/>
  <c r="AQ48" i="6850"/>
  <c r="E48" i="6850"/>
  <c r="AQ58" i="6850"/>
  <c r="E58" i="6850"/>
  <c r="AQ100" i="6850"/>
  <c r="E100" i="6850"/>
  <c r="N37" i="6892" l="1"/>
  <c r="M37" i="6892" s="1"/>
  <c r="L37" i="6892" s="1"/>
  <c r="AF37" i="6892"/>
  <c r="AE37" i="6892" s="1"/>
  <c r="AD37" i="6892" s="1"/>
  <c r="X18" i="6892"/>
  <c r="AG18" i="6892"/>
  <c r="O18" i="6892"/>
  <c r="W36" i="6892"/>
  <c r="V36" i="6892" s="1"/>
  <c r="U36" i="6892" s="1"/>
  <c r="N36" i="6892"/>
  <c r="M36" i="6892" s="1"/>
  <c r="L36" i="6892" s="1"/>
  <c r="AF36" i="6892"/>
  <c r="AE36" i="6892" s="1"/>
  <c r="AD36" i="6892" s="1"/>
  <c r="AF35" i="6892"/>
  <c r="AE35" i="6892" s="1"/>
  <c r="AD35" i="6892" s="1"/>
  <c r="N35" i="6892"/>
  <c r="M35" i="6892" s="1"/>
  <c r="L35" i="6892" s="1"/>
  <c r="W29" i="6892"/>
  <c r="V29" i="6892" s="1"/>
  <c r="U29" i="6892" s="1"/>
  <c r="W35" i="6892"/>
  <c r="V35" i="6892" s="1"/>
  <c r="U35" i="6892" s="1"/>
  <c r="N16" i="6892"/>
  <c r="M16" i="6892" s="1"/>
  <c r="L16" i="6892" s="1"/>
  <c r="AG13" i="6892"/>
  <c r="O13" i="6892"/>
  <c r="X13" i="6892"/>
  <c r="W33" i="6892"/>
  <c r="V33" i="6892" s="1"/>
  <c r="U33" i="6892" s="1"/>
  <c r="AF33" i="6892"/>
  <c r="AE33" i="6892" s="1"/>
  <c r="AD33" i="6892" s="1"/>
  <c r="N33" i="6892"/>
  <c r="M33" i="6892" s="1"/>
  <c r="L33" i="6892" s="1"/>
  <c r="AF32" i="6892"/>
  <c r="AE32" i="6892" s="1"/>
  <c r="AD32" i="6892" s="1"/>
  <c r="N32" i="6892"/>
  <c r="M32" i="6892" s="1"/>
  <c r="L32" i="6892" s="1"/>
  <c r="W32" i="6892"/>
  <c r="V32" i="6892" s="1"/>
  <c r="U32" i="6892" s="1"/>
  <c r="X10" i="6892"/>
  <c r="AG10" i="6892"/>
  <c r="O10" i="6892"/>
  <c r="W27" i="6892"/>
  <c r="V27" i="6892" s="1"/>
  <c r="U27" i="6892" s="1"/>
  <c r="D62" i="6850"/>
  <c r="D100" i="6850" s="1"/>
  <c r="D101" i="6850" s="1"/>
  <c r="D102" i="6850" s="1"/>
  <c r="D103" i="6850" s="1"/>
  <c r="D104" i="6850" s="1"/>
  <c r="W31" i="6892"/>
  <c r="V31" i="6892" s="1"/>
  <c r="U31" i="6892" s="1"/>
  <c r="N31" i="6892"/>
  <c r="M31" i="6892" s="1"/>
  <c r="L31" i="6892" s="1"/>
  <c r="AF31" i="6892"/>
  <c r="AE31" i="6892" s="1"/>
  <c r="AD31" i="6892" s="1"/>
  <c r="AF29" i="6892"/>
  <c r="AE29" i="6892" s="1"/>
  <c r="AD29" i="6892" s="1"/>
  <c r="N29" i="6892"/>
  <c r="M29" i="6892" s="1"/>
  <c r="L29" i="6892" s="1"/>
  <c r="X6" i="6892"/>
  <c r="N6" i="6892"/>
  <c r="O6" i="6892"/>
  <c r="AG6" i="6892"/>
  <c r="W28" i="6892"/>
  <c r="V28" i="6892" s="1"/>
  <c r="U28" i="6892" s="1"/>
  <c r="N27" i="6892"/>
  <c r="M27" i="6892" s="1"/>
  <c r="L27" i="6892" s="1"/>
  <c r="AF27" i="6892"/>
  <c r="AE27" i="6892" s="1"/>
  <c r="AD27" i="6892" s="1"/>
  <c r="N28" i="6892"/>
  <c r="M28" i="6892" s="1"/>
  <c r="L28" i="6892" s="1"/>
  <c r="AF28" i="6892"/>
  <c r="AE28" i="6892" s="1"/>
  <c r="AD28" i="6892" s="1"/>
  <c r="P11" i="6892"/>
  <c r="AH11" i="6892"/>
  <c r="Y18" i="6892"/>
  <c r="Y11" i="6892"/>
  <c r="C747" i="6847"/>
  <c r="C748" i="6847" s="1"/>
  <c r="C749" i="6847" s="1"/>
  <c r="C750" i="6847" s="1"/>
  <c r="C751" i="6847" s="1"/>
  <c r="C752" i="6847" s="1"/>
  <c r="C753" i="6847" s="1"/>
  <c r="C754" i="6847" s="1"/>
  <c r="Y12" i="6892"/>
  <c r="P6" i="6892"/>
  <c r="W26" i="6892"/>
  <c r="V26" i="6892" s="1"/>
  <c r="U26" i="6892" s="1"/>
  <c r="W11" i="6892"/>
  <c r="AH6" i="6892"/>
  <c r="N26" i="6892"/>
  <c r="M26" i="6892" s="1"/>
  <c r="L26" i="6892" s="1"/>
  <c r="AF26" i="6892"/>
  <c r="AE26" i="6892" s="1"/>
  <c r="AD26" i="6892" s="1"/>
  <c r="AF11" i="6892"/>
  <c r="N11" i="6892"/>
  <c r="AH12" i="6892"/>
  <c r="N25" i="6892"/>
  <c r="M25" i="6892" s="1"/>
  <c r="L25" i="6892" s="1"/>
  <c r="AF25" i="6892"/>
  <c r="AE25" i="6892" s="1"/>
  <c r="AD25" i="6892" s="1"/>
  <c r="Y6" i="6892"/>
  <c r="AF7" i="6892"/>
  <c r="AE7" i="6892" s="1"/>
  <c r="AD7" i="6892" s="1"/>
  <c r="N5" i="6892"/>
  <c r="M5" i="6892" s="1"/>
  <c r="L5" i="6892" s="1"/>
  <c r="AF18" i="6892"/>
  <c r="N17" i="6892"/>
  <c r="M17" i="6892" s="1"/>
  <c r="L17" i="6892" s="1"/>
  <c r="AF4" i="6892"/>
  <c r="AE4" i="6892" s="1"/>
  <c r="AD4" i="6892" s="1"/>
  <c r="AF24" i="6892"/>
  <c r="AE24" i="6892" s="1"/>
  <c r="AD24" i="6892" s="1"/>
  <c r="N13" i="6892"/>
  <c r="N7" i="6892"/>
  <c r="M7" i="6892" s="1"/>
  <c r="L7" i="6892" s="1"/>
  <c r="N18" i="6892"/>
  <c r="AF5" i="6892"/>
  <c r="AE5" i="6892" s="1"/>
  <c r="AD5" i="6892" s="1"/>
  <c r="N10" i="6892"/>
  <c r="AF15" i="6892"/>
  <c r="AE15" i="6892" s="1"/>
  <c r="AD15" i="6892" s="1"/>
  <c r="AF9" i="6892"/>
  <c r="AE9" i="6892" s="1"/>
  <c r="AD9" i="6892" s="1"/>
  <c r="AF10" i="6892"/>
  <c r="N4" i="6892"/>
  <c r="M4" i="6892" s="1"/>
  <c r="L4" i="6892" s="1"/>
  <c r="N15" i="6892"/>
  <c r="M15" i="6892" s="1"/>
  <c r="L15" i="6892" s="1"/>
  <c r="AF16" i="6892"/>
  <c r="AE16" i="6892" s="1"/>
  <c r="AD16" i="6892" s="1"/>
  <c r="AF13" i="6892"/>
  <c r="AF6" i="6892"/>
  <c r="N9" i="6892"/>
  <c r="M9" i="6892" s="1"/>
  <c r="L9" i="6892" s="1"/>
  <c r="AF17" i="6892"/>
  <c r="AE17" i="6892" s="1"/>
  <c r="AD17" i="6892" s="1"/>
  <c r="N24" i="6892"/>
  <c r="M24" i="6892" s="1"/>
  <c r="L24" i="6892" s="1"/>
  <c r="P12" i="6892"/>
  <c r="W25" i="6892"/>
  <c r="V25" i="6892" s="1"/>
  <c r="U25" i="6892" s="1"/>
  <c r="W14" i="6892"/>
  <c r="V14" i="6892" s="1"/>
  <c r="U14" i="6892" s="1"/>
  <c r="W5" i="6892"/>
  <c r="V5" i="6892" s="1"/>
  <c r="U5" i="6892" s="1"/>
  <c r="W18" i="6892"/>
  <c r="W7" i="6892"/>
  <c r="V7" i="6892" s="1"/>
  <c r="U7" i="6892" s="1"/>
  <c r="D7" i="6850"/>
  <c r="W24" i="6892"/>
  <c r="V24" i="6892" s="1"/>
  <c r="U24" i="6892" s="1"/>
  <c r="W15" i="6892"/>
  <c r="V15" i="6892" s="1"/>
  <c r="U15" i="6892" s="1"/>
  <c r="W9" i="6892"/>
  <c r="V9" i="6892" s="1"/>
  <c r="U9" i="6892" s="1"/>
  <c r="W6" i="6892"/>
  <c r="W17" i="6892"/>
  <c r="V17" i="6892" s="1"/>
  <c r="U17" i="6892" s="1"/>
  <c r="W16" i="6892"/>
  <c r="V16" i="6892" s="1"/>
  <c r="U16" i="6892" s="1"/>
  <c r="W13" i="6892"/>
  <c r="D3" i="6850"/>
  <c r="W4" i="6892"/>
  <c r="V4" i="6892" s="1"/>
  <c r="U4" i="6892" s="1"/>
  <c r="W10" i="6892"/>
  <c r="D5" i="6850"/>
  <c r="D4" i="6850" s="1"/>
  <c r="D9" i="6850" s="1"/>
  <c r="N14" i="6892"/>
  <c r="M14" i="6892" s="1"/>
  <c r="L14" i="6892" s="1"/>
  <c r="AF14" i="6892"/>
  <c r="AE14" i="6892" s="1"/>
  <c r="AD14" i="6892" s="1"/>
  <c r="N8" i="6892"/>
  <c r="M8" i="6892" s="1"/>
  <c r="L8" i="6892" s="1"/>
  <c r="AF8" i="6892"/>
  <c r="AE8" i="6892" s="1"/>
  <c r="AD8" i="6892" s="1"/>
  <c r="AF12" i="6892"/>
  <c r="N12" i="6892"/>
  <c r="V19" i="6892"/>
  <c r="U19" i="6892" s="1"/>
  <c r="W12" i="6892"/>
  <c r="W8" i="6892"/>
  <c r="V8" i="6892" s="1"/>
  <c r="U8" i="6892" s="1"/>
  <c r="AE13" i="6892" l="1"/>
  <c r="AD13" i="6892" s="1"/>
  <c r="M13" i="6892"/>
  <c r="L13" i="6892" s="1"/>
  <c r="V13" i="6892"/>
  <c r="U13" i="6892" s="1"/>
  <c r="V10" i="6892"/>
  <c r="U10" i="6892" s="1"/>
  <c r="AE10" i="6892"/>
  <c r="AD10" i="6892" s="1"/>
  <c r="C45" i="6850"/>
  <c r="B179" i="2"/>
  <c r="C548" i="2"/>
  <c r="C308" i="2"/>
  <c r="B40" i="6850"/>
  <c r="B45" i="6851"/>
  <c r="B85" i="2"/>
  <c r="B329" i="2"/>
  <c r="C441" i="2"/>
  <c r="C149" i="2"/>
  <c r="C85" i="2"/>
  <c r="B50" i="6850"/>
  <c r="C32" i="6851"/>
  <c r="C179" i="2"/>
  <c r="B45" i="6850"/>
  <c r="C51" i="6850"/>
  <c r="B147" i="2"/>
  <c r="B441" i="2"/>
  <c r="C210" i="2"/>
  <c r="B195" i="2"/>
  <c r="B210" i="2"/>
  <c r="C178" i="2"/>
  <c r="C329" i="2"/>
  <c r="B53" i="6851"/>
  <c r="B101" i="2"/>
  <c r="C246" i="2"/>
  <c r="B32" i="6851"/>
  <c r="C247" i="2"/>
  <c r="C195" i="2"/>
  <c r="B149" i="2"/>
  <c r="B178" i="2"/>
  <c r="C101" i="2"/>
  <c r="C53" i="6851"/>
  <c r="B545" i="2"/>
  <c r="B308" i="2"/>
  <c r="C45" i="6851"/>
  <c r="C545" i="2"/>
  <c r="B217" i="2"/>
  <c r="C217" i="2"/>
  <c r="B245" i="2"/>
  <c r="B143" i="2"/>
  <c r="B247" i="2"/>
  <c r="C183" i="2"/>
  <c r="B246" i="2"/>
  <c r="C245" i="2"/>
  <c r="B51" i="6850"/>
  <c r="C52" i="6851"/>
  <c r="C147" i="2"/>
  <c r="C143" i="2"/>
  <c r="B52" i="6851"/>
  <c r="B548" i="2"/>
  <c r="B183" i="2"/>
  <c r="C40" i="6850"/>
  <c r="C50" i="6850"/>
  <c r="M10" i="6892"/>
  <c r="L10" i="6892" s="1"/>
  <c r="D40" i="6850"/>
  <c r="D45" i="6850" s="1"/>
  <c r="D50" i="6850" s="1"/>
  <c r="D51" i="6850" s="1"/>
  <c r="B205" i="2"/>
  <c r="B11" i="6850"/>
  <c r="C120" i="2"/>
  <c r="C253" i="2"/>
  <c r="C168" i="2"/>
  <c r="C205" i="2"/>
  <c r="C173" i="2"/>
  <c r="C11" i="6851"/>
  <c r="B139" i="2"/>
  <c r="C156" i="2"/>
  <c r="B11" i="6851"/>
  <c r="C139" i="2"/>
  <c r="B27" i="6851"/>
  <c r="B436" i="2"/>
  <c r="C563" i="2"/>
  <c r="B136" i="2"/>
  <c r="B121" i="2"/>
  <c r="B129" i="2"/>
  <c r="C52" i="2"/>
  <c r="B590" i="2"/>
  <c r="B34" i="6850"/>
  <c r="B331" i="2"/>
  <c r="B563" i="2"/>
  <c r="C436" i="2"/>
  <c r="B126" i="2"/>
  <c r="B173" i="2"/>
  <c r="B168" i="2"/>
  <c r="C11" i="6850"/>
  <c r="C27" i="6851"/>
  <c r="C34" i="6850"/>
  <c r="C121" i="2"/>
  <c r="C136" i="2"/>
  <c r="B156" i="2"/>
  <c r="B120" i="2"/>
  <c r="B128" i="2"/>
  <c r="B164" i="2"/>
  <c r="C128" i="2"/>
  <c r="B410" i="2"/>
  <c r="B253" i="2"/>
  <c r="C410" i="2"/>
  <c r="C126" i="2"/>
  <c r="C129" i="2"/>
  <c r="C164" i="2"/>
  <c r="B140" i="2"/>
  <c r="C590" i="2"/>
  <c r="B52" i="2"/>
  <c r="C140" i="2"/>
  <c r="C331" i="2"/>
  <c r="V6" i="6892"/>
  <c r="U6" i="6892" s="1"/>
  <c r="B214" i="2"/>
  <c r="B371" i="2"/>
  <c r="C94" i="2"/>
  <c r="C458" i="2"/>
  <c r="C371" i="2"/>
  <c r="B196" i="2"/>
  <c r="B94" i="2"/>
  <c r="C350" i="2"/>
  <c r="B223" i="2"/>
  <c r="B87" i="2"/>
  <c r="C423" i="2"/>
  <c r="B291" i="2"/>
  <c r="C278" i="2"/>
  <c r="C364" i="2"/>
  <c r="C291" i="2"/>
  <c r="C325" i="2"/>
  <c r="C328" i="2"/>
  <c r="B230" i="2"/>
  <c r="C279" i="2"/>
  <c r="C90" i="2"/>
  <c r="C351" i="2"/>
  <c r="C196" i="2"/>
  <c r="B647" i="2"/>
  <c r="C342" i="2"/>
  <c r="C231" i="2"/>
  <c r="B364" i="2"/>
  <c r="B341" i="2"/>
  <c r="B328" i="2"/>
  <c r="C341" i="2"/>
  <c r="B350" i="2"/>
  <c r="C230" i="2"/>
  <c r="B231" i="2"/>
  <c r="C95" i="2"/>
  <c r="C379" i="2"/>
  <c r="B86" i="2"/>
  <c r="C214" i="2"/>
  <c r="B279" i="2"/>
  <c r="C87" i="2"/>
  <c r="B351" i="2"/>
  <c r="C647" i="2"/>
  <c r="C86" i="2"/>
  <c r="B278" i="2"/>
  <c r="B90" i="2"/>
  <c r="B379" i="2"/>
  <c r="B342" i="2"/>
  <c r="B423" i="2"/>
  <c r="B95" i="2"/>
  <c r="C223" i="2"/>
  <c r="B458" i="2"/>
  <c r="B325" i="2"/>
  <c r="C69" i="6851"/>
  <c r="B67" i="6850"/>
  <c r="C52" i="6850"/>
  <c r="B91" i="6850"/>
  <c r="C37" i="6851"/>
  <c r="C85" i="6851"/>
  <c r="B85" i="6851"/>
  <c r="C43" i="6850"/>
  <c r="C67" i="6850"/>
  <c r="B37" i="6851"/>
  <c r="B69" i="6851"/>
  <c r="B56" i="6851"/>
  <c r="B43" i="6850"/>
  <c r="B52" i="6850"/>
  <c r="C56" i="6851"/>
  <c r="C91" i="6850"/>
  <c r="AE6" i="6892"/>
  <c r="AD6" i="6892" s="1"/>
  <c r="C20" i="6851"/>
  <c r="C102" i="6851"/>
  <c r="C89" i="6850"/>
  <c r="B102" i="6851"/>
  <c r="B90" i="6850"/>
  <c r="C42" i="6850"/>
  <c r="C30" i="6850"/>
  <c r="B35" i="6851"/>
  <c r="C104" i="6850"/>
  <c r="C36" i="6851"/>
  <c r="C66" i="6851"/>
  <c r="C20" i="6850"/>
  <c r="C101" i="6850"/>
  <c r="B88" i="6851"/>
  <c r="B68" i="6850"/>
  <c r="C96" i="6850"/>
  <c r="B104" i="6851"/>
  <c r="B100" i="6851"/>
  <c r="B62" i="6850"/>
  <c r="C81" i="6850"/>
  <c r="C68" i="6850"/>
  <c r="B92" i="6850"/>
  <c r="B20" i="6851"/>
  <c r="C35" i="6851"/>
  <c r="C89" i="6851"/>
  <c r="C98" i="6851"/>
  <c r="B96" i="6850"/>
  <c r="B89" i="6851"/>
  <c r="B80" i="6851"/>
  <c r="B19" i="6850"/>
  <c r="C104" i="6851"/>
  <c r="B89" i="6850"/>
  <c r="B103" i="6851"/>
  <c r="C81" i="6851"/>
  <c r="B80" i="6850"/>
  <c r="B104" i="6850"/>
  <c r="C19" i="6851"/>
  <c r="C96" i="6851"/>
  <c r="B33" i="6850"/>
  <c r="B30" i="6850"/>
  <c r="C100" i="6850"/>
  <c r="B42" i="6850"/>
  <c r="C100" i="6851"/>
  <c r="C33" i="6850"/>
  <c r="B19" i="6851"/>
  <c r="C30" i="6851"/>
  <c r="B29" i="6851"/>
  <c r="C92" i="6850"/>
  <c r="C101" i="6851"/>
  <c r="C80" i="6850"/>
  <c r="C103" i="6851"/>
  <c r="B73" i="6851"/>
  <c r="C62" i="6850"/>
  <c r="C73" i="6851"/>
  <c r="B20" i="6850"/>
  <c r="B102" i="6850"/>
  <c r="B37" i="6850"/>
  <c r="C90" i="6850"/>
  <c r="B96" i="6851"/>
  <c r="C103" i="6850"/>
  <c r="C102" i="6850"/>
  <c r="B101" i="6850"/>
  <c r="B103" i="6850"/>
  <c r="C88" i="6851"/>
  <c r="C29" i="6851"/>
  <c r="B98" i="6851"/>
  <c r="B100" i="6850"/>
  <c r="B81" i="6851"/>
  <c r="B81" i="6850"/>
  <c r="B36" i="6851"/>
  <c r="C19" i="6850"/>
  <c r="B66" i="6851"/>
  <c r="C80" i="6851"/>
  <c r="C37" i="6850"/>
  <c r="B30" i="6851"/>
  <c r="B101" i="6851"/>
  <c r="C546" i="2"/>
  <c r="C376" i="2"/>
  <c r="B108" i="2"/>
  <c r="B504" i="2"/>
  <c r="B366" i="2"/>
  <c r="C135" i="2"/>
  <c r="C627" i="2"/>
  <c r="B132" i="2"/>
  <c r="C577" i="2"/>
  <c r="C596" i="2"/>
  <c r="B135" i="2"/>
  <c r="B602" i="2"/>
  <c r="C623" i="2"/>
  <c r="B490" i="2"/>
  <c r="C500" i="2"/>
  <c r="B282" i="2"/>
  <c r="B579" i="2"/>
  <c r="C314" i="2"/>
  <c r="C175" i="2"/>
  <c r="B638" i="2"/>
  <c r="B557" i="2"/>
  <c r="C402" i="2"/>
  <c r="B402" i="2"/>
  <c r="B468" i="2"/>
  <c r="B607" i="2"/>
  <c r="B580" i="2"/>
  <c r="B645" i="2"/>
  <c r="B429" i="2"/>
  <c r="C472" i="2"/>
  <c r="C98" i="2"/>
  <c r="B185" i="2"/>
  <c r="C581" i="2"/>
  <c r="B177" i="2"/>
  <c r="B631" i="2"/>
  <c r="B604" i="2"/>
  <c r="C645" i="2"/>
  <c r="B398" i="2"/>
  <c r="C70" i="2"/>
  <c r="C576" i="2"/>
  <c r="C553" i="2"/>
  <c r="C416" i="2"/>
  <c r="C508" i="2"/>
  <c r="B360" i="2"/>
  <c r="B362" i="2"/>
  <c r="C622" i="2"/>
  <c r="C556" i="2"/>
  <c r="C108" i="2"/>
  <c r="C510" i="2"/>
  <c r="C388" i="2"/>
  <c r="B577" i="2"/>
  <c r="B313" i="2"/>
  <c r="B428" i="2"/>
  <c r="C614" i="2"/>
  <c r="C69" i="2"/>
  <c r="C619" i="2"/>
  <c r="C491" i="2"/>
  <c r="C582" i="2"/>
  <c r="B388" i="2"/>
  <c r="B641" i="2"/>
  <c r="C60" i="2"/>
  <c r="B636" i="2"/>
  <c r="C256" i="2"/>
  <c r="C504" i="2"/>
  <c r="B206" i="2"/>
  <c r="B273" i="2"/>
  <c r="B365" i="2"/>
  <c r="C618" i="2"/>
  <c r="C405" i="2"/>
  <c r="C299" i="2"/>
  <c r="B510" i="2"/>
  <c r="C639" i="2"/>
  <c r="C307" i="2"/>
  <c r="B515" i="2"/>
  <c r="C631" i="2"/>
  <c r="B161" i="2"/>
  <c r="B628" i="2"/>
  <c r="B380" i="2"/>
  <c r="B575" i="2"/>
  <c r="C566" i="2"/>
  <c r="B317" i="2"/>
  <c r="B635" i="2"/>
  <c r="C319" i="2"/>
  <c r="B233" i="2"/>
  <c r="C290" i="2"/>
  <c r="C75" i="2"/>
  <c r="C138" i="2"/>
  <c r="C469" i="2"/>
  <c r="B643" i="2"/>
  <c r="C318" i="2"/>
  <c r="C575" i="2"/>
  <c r="B372" i="2"/>
  <c r="B544" i="2"/>
  <c r="B229" i="2"/>
  <c r="C476" i="2"/>
  <c r="C499" i="2"/>
  <c r="C637" i="2"/>
  <c r="B430" i="2"/>
  <c r="C612" i="2"/>
  <c r="B138" i="2"/>
  <c r="B314" i="2"/>
  <c r="C155" i="2"/>
  <c r="B180" i="2"/>
  <c r="C628" i="2"/>
  <c r="B319" i="2"/>
  <c r="B630" i="2"/>
  <c r="C162" i="2"/>
  <c r="C636" i="2"/>
  <c r="B59" i="2"/>
  <c r="B166" i="2"/>
  <c r="B538" i="2"/>
  <c r="C281" i="2"/>
  <c r="B74" i="2"/>
  <c r="C185" i="2"/>
  <c r="C640" i="2"/>
  <c r="C629" i="2"/>
  <c r="C349" i="2"/>
  <c r="C404" i="2"/>
  <c r="C335" i="2"/>
  <c r="C482" i="2"/>
  <c r="C380" i="2"/>
  <c r="C221" i="2"/>
  <c r="C601" i="2"/>
  <c r="B98" i="2"/>
  <c r="C488" i="2"/>
  <c r="C229" i="2"/>
  <c r="C426" i="2"/>
  <c r="C133" i="2"/>
  <c r="B76" i="2"/>
  <c r="C166" i="2"/>
  <c r="B75" i="2"/>
  <c r="C381" i="2"/>
  <c r="C396" i="2"/>
  <c r="B629" i="2"/>
  <c r="B621" i="2"/>
  <c r="B639" i="2"/>
  <c r="B395" i="2"/>
  <c r="B574" i="2"/>
  <c r="B299" i="2"/>
  <c r="B560" i="2"/>
  <c r="C547" i="2"/>
  <c r="B531" i="2"/>
  <c r="B573" i="2"/>
  <c r="B623" i="2"/>
  <c r="C560" i="2"/>
  <c r="B642" i="2"/>
  <c r="C518" i="2"/>
  <c r="C446" i="2"/>
  <c r="B397" i="2"/>
  <c r="C626" i="2"/>
  <c r="C644" i="2"/>
  <c r="B250" i="2"/>
  <c r="B348" i="2"/>
  <c r="B449" i="2"/>
  <c r="B386" i="2"/>
  <c r="C540" i="2"/>
  <c r="C55" i="2"/>
  <c r="B487" i="2"/>
  <c r="B594" i="2"/>
  <c r="B601" i="2"/>
  <c r="B520" i="2"/>
  <c r="C365" i="2"/>
  <c r="C615" i="2"/>
  <c r="B619" i="2"/>
  <c r="B81" i="2"/>
  <c r="B239" i="2"/>
  <c r="B221" i="2"/>
  <c r="B614" i="2"/>
  <c r="B476" i="2"/>
  <c r="C141" i="2"/>
  <c r="B617" i="2"/>
  <c r="C635" i="2"/>
  <c r="C529" i="2"/>
  <c r="C382" i="2"/>
  <c r="B460" i="2"/>
  <c r="C39" i="2"/>
  <c r="C630" i="2"/>
  <c r="C377" i="2"/>
  <c r="B499" i="2"/>
  <c r="B55" i="2"/>
  <c r="B469" i="2"/>
  <c r="C366" i="2"/>
  <c r="C97" i="2"/>
  <c r="C442" i="2"/>
  <c r="B576" i="2"/>
  <c r="C177" i="2"/>
  <c r="C148" i="2"/>
  <c r="B618" i="2"/>
  <c r="B583" i="2"/>
  <c r="C312" i="2"/>
  <c r="B115" i="2"/>
  <c r="C584" i="2"/>
  <c r="C603" i="2"/>
  <c r="C239" i="2"/>
  <c r="B472" i="2"/>
  <c r="B565" i="2"/>
  <c r="C641" i="2"/>
  <c r="B294" i="2"/>
  <c r="C620" i="2"/>
  <c r="C593" i="2"/>
  <c r="B530" i="2"/>
  <c r="B528" i="2"/>
  <c r="B599" i="2"/>
  <c r="B148" i="2"/>
  <c r="B482" i="2"/>
  <c r="C487" i="2"/>
  <c r="C460" i="2"/>
  <c r="C574" i="2"/>
  <c r="B281" i="2"/>
  <c r="C280" i="2"/>
  <c r="B593" i="2"/>
  <c r="B324" i="2"/>
  <c r="C443" i="2"/>
  <c r="C520" i="2"/>
  <c r="B146" i="2"/>
  <c r="C103" i="2"/>
  <c r="B256" i="2"/>
  <c r="C130" i="2"/>
  <c r="C624" i="2"/>
  <c r="C273" i="2"/>
  <c r="C180" i="2"/>
  <c r="C598" i="2"/>
  <c r="C489" i="2"/>
  <c r="C397" i="2"/>
  <c r="C456" i="2"/>
  <c r="B523" i="2"/>
  <c r="B488" i="2"/>
  <c r="C419" i="2"/>
  <c r="B133" i="2"/>
  <c r="B540" i="2"/>
  <c r="C360" i="2"/>
  <c r="B505" i="2"/>
  <c r="C327" i="2"/>
  <c r="B40" i="2"/>
  <c r="B518" i="2"/>
  <c r="C160" i="2"/>
  <c r="C348" i="2"/>
  <c r="B109" i="2"/>
  <c r="C176" i="2"/>
  <c r="B640" i="2"/>
  <c r="C532" i="2"/>
  <c r="C251" i="2"/>
  <c r="C638" i="2"/>
  <c r="C531" i="2"/>
  <c r="C505" i="2"/>
  <c r="C294" i="2"/>
  <c r="B535" i="2"/>
  <c r="B637" i="2"/>
  <c r="C420" i="2"/>
  <c r="B443" i="2"/>
  <c r="B162" i="2"/>
  <c r="C490" i="2"/>
  <c r="B69" i="2"/>
  <c r="C444" i="2"/>
  <c r="C599" i="2"/>
  <c r="C233" i="2"/>
  <c r="C261" i="2"/>
  <c r="C206" i="2"/>
  <c r="C642" i="2"/>
  <c r="B626" i="2"/>
  <c r="C109" i="2"/>
  <c r="B500" i="2"/>
  <c r="B612" i="2"/>
  <c r="B130" i="2"/>
  <c r="C398" i="2"/>
  <c r="B446" i="2"/>
  <c r="C407" i="2"/>
  <c r="B70" i="2"/>
  <c r="B176" i="2"/>
  <c r="B251" i="2"/>
  <c r="C161" i="2"/>
  <c r="C557" i="2"/>
  <c r="B608" i="2"/>
  <c r="B553" i="2"/>
  <c r="B616" i="2"/>
  <c r="B596" i="2"/>
  <c r="B175" i="2"/>
  <c r="C565" i="2"/>
  <c r="C81" i="2"/>
  <c r="B387" i="2"/>
  <c r="C604" i="2"/>
  <c r="C132" i="2"/>
  <c r="B598" i="2"/>
  <c r="C74" i="2"/>
  <c r="B624" i="2"/>
  <c r="C573" i="2"/>
  <c r="B622" i="2"/>
  <c r="B141" i="2"/>
  <c r="C579" i="2"/>
  <c r="C616" i="2"/>
  <c r="C282" i="2"/>
  <c r="B547" i="2"/>
  <c r="B581" i="2"/>
  <c r="B376" i="2"/>
  <c r="C313" i="2"/>
  <c r="B584" i="2"/>
  <c r="B335" i="2"/>
  <c r="C608" i="2"/>
  <c r="B556" i="2"/>
  <c r="C387" i="2"/>
  <c r="C625" i="2"/>
  <c r="C59" i="2"/>
  <c r="B382" i="2"/>
  <c r="B103" i="2"/>
  <c r="C250" i="2"/>
  <c r="B377" i="2"/>
  <c r="B160" i="2"/>
  <c r="B613" i="2"/>
  <c r="C449" i="2"/>
  <c r="B419" i="2"/>
  <c r="B237" i="2"/>
  <c r="C528" i="2"/>
  <c r="B381" i="2"/>
  <c r="C602" i="2"/>
  <c r="B318" i="2"/>
  <c r="B627" i="2"/>
  <c r="C429" i="2"/>
  <c r="B60" i="2"/>
  <c r="C428" i="2"/>
  <c r="B181" i="2"/>
  <c r="C237" i="2"/>
  <c r="C317" i="2"/>
  <c r="C324" i="2"/>
  <c r="B349" i="2"/>
  <c r="C199" i="2"/>
  <c r="C115" i="2"/>
  <c r="B615" i="2"/>
  <c r="B603" i="2"/>
  <c r="B532" i="2"/>
  <c r="B404" i="2"/>
  <c r="B546" i="2"/>
  <c r="B199" i="2"/>
  <c r="C643" i="2"/>
  <c r="B489" i="2"/>
  <c r="C617" i="2"/>
  <c r="B97" i="2"/>
  <c r="C362" i="2"/>
  <c r="B646" i="2"/>
  <c r="C209" i="2"/>
  <c r="B307" i="2"/>
  <c r="C430" i="2"/>
  <c r="C146" i="2"/>
  <c r="B155" i="2"/>
  <c r="C284" i="2"/>
  <c r="C523" i="2"/>
  <c r="B521" i="2"/>
  <c r="B620" i="2"/>
  <c r="B327" i="2"/>
  <c r="B625" i="2"/>
  <c r="C530" i="2"/>
  <c r="C468" i="2"/>
  <c r="B426" i="2"/>
  <c r="C535" i="2"/>
  <c r="B416" i="2"/>
  <c r="B442" i="2"/>
  <c r="C594" i="2"/>
  <c r="C544" i="2"/>
  <c r="C580" i="2"/>
  <c r="C515" i="2"/>
  <c r="B209" i="2"/>
  <c r="C607" i="2"/>
  <c r="B312" i="2"/>
  <c r="B444" i="2"/>
  <c r="B566" i="2"/>
  <c r="B39" i="2"/>
  <c r="C621" i="2"/>
  <c r="B396" i="2"/>
  <c r="C372" i="2"/>
  <c r="B290" i="2"/>
  <c r="B407" i="2"/>
  <c r="B420" i="2"/>
  <c r="B280" i="2"/>
  <c r="C646" i="2"/>
  <c r="B529" i="2"/>
  <c r="B284" i="2"/>
  <c r="B405" i="2"/>
  <c r="B261" i="2"/>
  <c r="C613" i="2"/>
  <c r="C583" i="2"/>
  <c r="B456" i="2"/>
  <c r="C181" i="2"/>
  <c r="B644" i="2"/>
  <c r="C76" i="2"/>
  <c r="B491" i="2"/>
  <c r="C386" i="2"/>
  <c r="C395" i="2"/>
  <c r="B582" i="2"/>
  <c r="B508" i="2"/>
  <c r="C538" i="2"/>
  <c r="C40" i="2"/>
  <c r="C521" i="2"/>
  <c r="C543" i="2"/>
  <c r="C71" i="2"/>
  <c r="B6" i="6850"/>
  <c r="C293" i="2"/>
  <c r="B633" i="2"/>
  <c r="C84" i="6850"/>
  <c r="B10" i="6851"/>
  <c r="B92" i="6851"/>
  <c r="B354" i="2"/>
  <c r="C74" i="6851"/>
  <c r="C93" i="6851"/>
  <c r="B93" i="6851"/>
  <c r="B113" i="2"/>
  <c r="C92" i="6851"/>
  <c r="B78" i="6850"/>
  <c r="B311" i="2"/>
  <c r="B427" i="2"/>
  <c r="B293" i="2"/>
  <c r="C111" i="2"/>
  <c r="B352" i="2"/>
  <c r="C83" i="6851"/>
  <c r="B86" i="6850"/>
  <c r="B28" i="2"/>
  <c r="C352" i="2"/>
  <c r="B439" i="2"/>
  <c r="B84" i="6851"/>
  <c r="C439" i="2"/>
  <c r="B543" i="2"/>
  <c r="B265" i="2"/>
  <c r="C276" i="2"/>
  <c r="C378" i="2"/>
  <c r="C198" i="2"/>
  <c r="C86" i="6850"/>
  <c r="C440" i="2"/>
  <c r="C216" i="2"/>
  <c r="B73" i="2"/>
  <c r="C516" i="2"/>
  <c r="C353" i="2"/>
  <c r="C296" i="2"/>
  <c r="B94" i="6850"/>
  <c r="C384" i="2"/>
  <c r="B87" i="6851"/>
  <c r="B84" i="6850"/>
  <c r="C113" i="2"/>
  <c r="B122" i="2"/>
  <c r="C87" i="6851"/>
  <c r="B477" i="2"/>
  <c r="C497" i="2"/>
  <c r="C633" i="2"/>
  <c r="B497" i="2"/>
  <c r="C10" i="6851"/>
  <c r="B498" i="2"/>
  <c r="B71" i="2"/>
  <c r="C414" i="2"/>
  <c r="B10" i="6850"/>
  <c r="C477" i="2"/>
  <c r="C311" i="2"/>
  <c r="B289" i="2"/>
  <c r="B74" i="6851"/>
  <c r="B163" i="2"/>
  <c r="C10" i="2"/>
  <c r="B198" i="2"/>
  <c r="B473" i="2"/>
  <c r="C433" i="2"/>
  <c r="C88" i="2"/>
  <c r="B378" i="2"/>
  <c r="B216" i="2"/>
  <c r="C549" i="2"/>
  <c r="B634" i="2"/>
  <c r="C67" i="2"/>
  <c r="C354" i="2"/>
  <c r="B516" i="2"/>
  <c r="B296" i="2"/>
  <c r="B440" i="2"/>
  <c r="B414" i="2"/>
  <c r="C415" i="2"/>
  <c r="B79" i="6850"/>
  <c r="C422" i="2"/>
  <c r="B549" i="2"/>
  <c r="B83" i="6851"/>
  <c r="C6" i="6851"/>
  <c r="C163" i="2"/>
  <c r="B67" i="2"/>
  <c r="B384" i="2"/>
  <c r="C87" i="6850"/>
  <c r="B353" i="2"/>
  <c r="C73" i="2"/>
  <c r="B87" i="6850"/>
  <c r="B433" i="2"/>
  <c r="B10" i="2"/>
  <c r="C427" i="2"/>
  <c r="C122" i="2"/>
  <c r="C6" i="6850"/>
  <c r="C496" i="2"/>
  <c r="C473" i="2"/>
  <c r="C265" i="2"/>
  <c r="B88" i="2"/>
  <c r="B111" i="2"/>
  <c r="C634" i="2"/>
  <c r="B276" i="2"/>
  <c r="C94" i="6850"/>
  <c r="C84" i="6851"/>
  <c r="C79" i="6850"/>
  <c r="B415" i="2"/>
  <c r="C498" i="2"/>
  <c r="C10" i="6850"/>
  <c r="B422" i="2"/>
  <c r="C289" i="2"/>
  <c r="C28" i="2"/>
  <c r="B632" i="2"/>
  <c r="B496" i="2"/>
  <c r="C632" i="2"/>
  <c r="C78" i="6850"/>
  <c r="B6" i="6851"/>
  <c r="C15" i="6850"/>
  <c r="C25" i="6851"/>
  <c r="C58" i="6850"/>
  <c r="B71" i="6850"/>
  <c r="B15" i="6850"/>
  <c r="C54" i="6851"/>
  <c r="B8" i="6850"/>
  <c r="B71" i="6851"/>
  <c r="C16" i="6851"/>
  <c r="C32" i="6850"/>
  <c r="C70" i="6850"/>
  <c r="C83" i="6850"/>
  <c r="C62" i="6851"/>
  <c r="C33" i="6851"/>
  <c r="C12" i="6850"/>
  <c r="B34" i="6851"/>
  <c r="C12" i="6851"/>
  <c r="C18" i="6851"/>
  <c r="C70" i="6851"/>
  <c r="C8" i="6850"/>
  <c r="B24" i="6850"/>
  <c r="C38" i="6850"/>
  <c r="B8" i="6851"/>
  <c r="B70" i="6851"/>
  <c r="C34" i="6851"/>
  <c r="C21" i="6851"/>
  <c r="B12" i="6850"/>
  <c r="B23" i="6850"/>
  <c r="B25" i="6851"/>
  <c r="B16" i="6851"/>
  <c r="B18" i="6850"/>
  <c r="B33" i="6851"/>
  <c r="B58" i="6850"/>
  <c r="B76" i="6851"/>
  <c r="B38" i="6850"/>
  <c r="B32" i="6850"/>
  <c r="B12" i="6851"/>
  <c r="B14" i="6850"/>
  <c r="B54" i="6851"/>
  <c r="B29" i="6850"/>
  <c r="C24" i="6850"/>
  <c r="C8" i="6851"/>
  <c r="C18" i="6850"/>
  <c r="B17" i="6851"/>
  <c r="C14" i="6850"/>
  <c r="C29" i="6850"/>
  <c r="C16" i="6850"/>
  <c r="B21" i="6851"/>
  <c r="C76" i="6851"/>
  <c r="C71" i="6850"/>
  <c r="C17" i="6851"/>
  <c r="C71" i="6851"/>
  <c r="C14" i="6851"/>
  <c r="B16" i="6850"/>
  <c r="C23" i="6850"/>
  <c r="B70" i="6850"/>
  <c r="B62" i="6851"/>
  <c r="B83" i="6850"/>
  <c r="B14" i="6851"/>
  <c r="B18" i="6851"/>
  <c r="B309" i="2"/>
  <c r="B27" i="2"/>
  <c r="B455" i="2"/>
  <c r="B51" i="2"/>
  <c r="C102" i="2"/>
  <c r="B241" i="2"/>
  <c r="B72" i="2"/>
  <c r="C201" i="2"/>
  <c r="B131" i="2"/>
  <c r="C241" i="2"/>
  <c r="C96" i="2"/>
  <c r="C454" i="2"/>
  <c r="C347" i="2"/>
  <c r="C47" i="2"/>
  <c r="B201" i="2"/>
  <c r="B151" i="2"/>
  <c r="C27" i="2"/>
  <c r="B200" i="2"/>
  <c r="C234" i="2"/>
  <c r="C106" i="2"/>
  <c r="C43" i="2"/>
  <c r="C15" i="2"/>
  <c r="B77" i="2"/>
  <c r="B47" i="2"/>
  <c r="B118" i="2"/>
  <c r="C114" i="2"/>
  <c r="C123" i="2"/>
  <c r="B114" i="2"/>
  <c r="B153" i="2"/>
  <c r="C56" i="2"/>
  <c r="C455" i="2"/>
  <c r="C51" i="2"/>
  <c r="C84" i="2"/>
  <c r="B346" i="2"/>
  <c r="C343" i="2"/>
  <c r="C118" i="2"/>
  <c r="B321" i="2"/>
  <c r="B408" i="2"/>
  <c r="B68" i="2"/>
  <c r="C322" i="2"/>
  <c r="C57" i="2"/>
  <c r="C8" i="2"/>
  <c r="B57" i="2"/>
  <c r="B43" i="2"/>
  <c r="B8" i="2"/>
  <c r="B347" i="2"/>
  <c r="C68" i="2"/>
  <c r="C346" i="2"/>
  <c r="B102" i="2"/>
  <c r="B65" i="2"/>
  <c r="B208" i="2"/>
  <c r="B310" i="2"/>
  <c r="C158" i="2"/>
  <c r="B106" i="2"/>
  <c r="B56" i="2"/>
  <c r="B390" i="2"/>
  <c r="B15" i="2"/>
  <c r="B158" i="2"/>
  <c r="C271" i="2"/>
  <c r="B38" i="2"/>
  <c r="C338" i="2"/>
  <c r="B454" i="2"/>
  <c r="C272" i="2"/>
  <c r="C58" i="2"/>
  <c r="C310" i="2"/>
  <c r="C184" i="2"/>
  <c r="B124" i="2"/>
  <c r="C309" i="2"/>
  <c r="C64" i="2"/>
  <c r="B228" i="2"/>
  <c r="C78" i="2"/>
  <c r="B343" i="2"/>
  <c r="B322" i="2"/>
  <c r="C200" i="2"/>
  <c r="C22" i="2"/>
  <c r="C252" i="2"/>
  <c r="B96" i="2"/>
  <c r="C61" i="2"/>
  <c r="B84" i="2"/>
  <c r="B123" i="2"/>
  <c r="B22" i="2"/>
  <c r="C202" i="2"/>
  <c r="C48" i="2"/>
  <c r="C131" i="2"/>
  <c r="B64" i="2"/>
  <c r="C390" i="2"/>
  <c r="C208" i="2"/>
  <c r="B184" i="2"/>
  <c r="C7" i="2"/>
  <c r="C408" i="2"/>
  <c r="C72" i="2"/>
  <c r="B48" i="2"/>
  <c r="C151" i="2"/>
  <c r="C321" i="2"/>
  <c r="B61" i="2"/>
  <c r="C38" i="2"/>
  <c r="B78" i="2"/>
  <c r="C65" i="2"/>
  <c r="B7" i="2"/>
  <c r="B272" i="2"/>
  <c r="B338" i="2"/>
  <c r="C77" i="2"/>
  <c r="B271" i="2"/>
  <c r="B234" i="2"/>
  <c r="B202" i="2"/>
  <c r="C124" i="2"/>
  <c r="B58" i="2"/>
  <c r="B252" i="2"/>
  <c r="C153" i="2"/>
  <c r="C228" i="2"/>
  <c r="B215" i="2"/>
  <c r="B9" i="2"/>
  <c r="C345" i="2"/>
  <c r="B49" i="2"/>
  <c r="C5" i="6850"/>
  <c r="B3" i="2"/>
  <c r="C42" i="2"/>
  <c r="B29" i="2"/>
  <c r="B45" i="2"/>
  <c r="B35" i="2"/>
  <c r="B25" i="2"/>
  <c r="C4" i="6851"/>
  <c r="B21" i="2"/>
  <c r="C6" i="2"/>
  <c r="B33" i="2"/>
  <c r="C4" i="6850"/>
  <c r="C165" i="2"/>
  <c r="B3" i="6850"/>
  <c r="B7" i="6850"/>
  <c r="C25" i="2"/>
  <c r="B99" i="2"/>
  <c r="C119" i="2"/>
  <c r="C369" i="2"/>
  <c r="C7" i="6850"/>
  <c r="B192" i="2"/>
  <c r="B66" i="2"/>
  <c r="B12" i="2"/>
  <c r="C62" i="2"/>
  <c r="C29" i="2"/>
  <c r="B31" i="2"/>
  <c r="B5" i="6851"/>
  <c r="C93" i="2"/>
  <c r="B6" i="2"/>
  <c r="B93" i="2"/>
  <c r="C7" i="6851"/>
  <c r="C215" i="2"/>
  <c r="B190" i="2"/>
  <c r="C190" i="2"/>
  <c r="C137" i="2"/>
  <c r="B54" i="2"/>
  <c r="B36" i="2"/>
  <c r="B125" i="2"/>
  <c r="C192" i="2"/>
  <c r="B83" i="2"/>
  <c r="C37" i="2"/>
  <c r="B32" i="2"/>
  <c r="C31" i="2"/>
  <c r="C23" i="2"/>
  <c r="C66" i="2"/>
  <c r="C24" i="2"/>
  <c r="C99" i="2"/>
  <c r="C63" i="2"/>
  <c r="C14" i="2"/>
  <c r="B62" i="2"/>
  <c r="C34" i="2"/>
  <c r="B41" i="2"/>
  <c r="B4" i="6850"/>
  <c r="C3" i="6851"/>
  <c r="B238" i="2"/>
  <c r="C117" i="2"/>
  <c r="C125" i="2"/>
  <c r="B20" i="2"/>
  <c r="B3" i="6851"/>
  <c r="C3" i="2"/>
  <c r="C49" i="2"/>
  <c r="B9" i="6851"/>
  <c r="B11" i="2"/>
  <c r="C83" i="2"/>
  <c r="B117" i="2"/>
  <c r="C54" i="2"/>
  <c r="C36" i="2"/>
  <c r="C21" i="2"/>
  <c r="C20" i="2"/>
  <c r="B7" i="6851"/>
  <c r="C238" i="2"/>
  <c r="C44" i="2"/>
  <c r="B16" i="2"/>
  <c r="C82" i="2"/>
  <c r="B26" i="2"/>
  <c r="C9" i="6851"/>
  <c r="C3" i="6850"/>
  <c r="C33" i="2"/>
  <c r="B369" i="2"/>
  <c r="B137" i="2"/>
  <c r="C9" i="6850"/>
  <c r="B9" i="6850"/>
  <c r="B92" i="2"/>
  <c r="C35" i="2"/>
  <c r="C41" i="2"/>
  <c r="C92" i="2"/>
  <c r="B4" i="6851"/>
  <c r="B82" i="2"/>
  <c r="C26" i="2"/>
  <c r="C12" i="2"/>
  <c r="B165" i="2"/>
  <c r="B17" i="2"/>
  <c r="C9" i="2"/>
  <c r="B23" i="2"/>
  <c r="C5" i="6851"/>
  <c r="B19" i="2"/>
  <c r="C11" i="2"/>
  <c r="B345" i="2"/>
  <c r="B119" i="2"/>
  <c r="B34" i="2"/>
  <c r="C32" i="2"/>
  <c r="B24" i="2"/>
  <c r="B63" i="2"/>
  <c r="B79" i="2"/>
  <c r="C16" i="2"/>
  <c r="B14" i="2"/>
  <c r="B5" i="6850"/>
  <c r="C45" i="2"/>
  <c r="B44" i="2"/>
  <c r="C17" i="2"/>
  <c r="C19" i="2"/>
  <c r="C79" i="2"/>
  <c r="B42" i="2"/>
  <c r="M6" i="6892"/>
  <c r="L6" i="6892" s="1"/>
  <c r="AE11" i="6892"/>
  <c r="AD11" i="6892" s="1"/>
  <c r="M11" i="6892"/>
  <c r="L11" i="6892" s="1"/>
  <c r="V12" i="6892"/>
  <c r="U12" i="6892" s="1"/>
  <c r="AE12" i="6892"/>
  <c r="AD12" i="6892" s="1"/>
  <c r="AE18" i="6892"/>
  <c r="AD18" i="6892" s="1"/>
  <c r="V11" i="6892"/>
  <c r="U11" i="6892" s="1"/>
  <c r="V18" i="6892"/>
  <c r="U18" i="6892" s="1"/>
  <c r="M18" i="6892"/>
  <c r="L18" i="6892" s="1"/>
  <c r="M12" i="6892"/>
  <c r="L12" i="6892" s="1"/>
  <c r="D24" i="6850" l="1"/>
  <c r="D15" i="6850" s="1"/>
  <c r="D8" i="6850" s="1"/>
  <c r="D38" i="6850" s="1"/>
  <c r="D58" i="6850" s="1"/>
  <c r="D70" i="6850" s="1"/>
  <c r="D71" i="6850" s="1"/>
  <c r="D29" i="6850" s="1"/>
  <c r="D14" i="6850" s="1"/>
  <c r="D83" i="6850" s="1"/>
  <c r="D32" i="6850" s="1"/>
  <c r="D12" i="6850" s="1"/>
  <c r="D16" i="6850" s="1"/>
  <c r="D23" i="6850" s="1"/>
  <c r="D18" i="6850" s="1"/>
  <c r="D10" i="6850" s="1"/>
  <c r="D6" i="6850" s="1"/>
  <c r="D84" i="6850" s="1"/>
  <c r="D94" i="6850" s="1"/>
  <c r="D78" i="6850" s="1"/>
  <c r="D79" i="6850" s="1"/>
  <c r="D86" i="6850" s="1"/>
  <c r="D87" i="6850" s="1"/>
  <c r="D30" i="6850" s="1"/>
  <c r="D33" i="6850" s="1"/>
  <c r="D19" i="6850" s="1"/>
  <c r="D25" i="6850" l="1"/>
  <c r="D27" i="6850" s="1"/>
  <c r="D35" i="6850" s="1"/>
  <c r="D48" i="6850" s="1"/>
  <c r="D59" i="6850" s="1"/>
  <c r="D60" i="6850" s="1"/>
  <c r="D61" i="6850" s="1"/>
  <c r="D88" i="6850" s="1"/>
  <c r="D105" i="6850" s="1"/>
  <c r="D43" i="6850"/>
  <c r="D52" i="6850" s="1"/>
  <c r="D67" i="6850" s="1"/>
  <c r="D91" i="6850" s="1"/>
  <c r="D11" i="6850" s="1"/>
  <c r="D34" i="6850" s="1"/>
  <c r="D93" i="6850" l="1"/>
  <c r="D53" i="6850" s="1"/>
  <c r="D28" i="6850" s="1"/>
  <c r="D76" i="6850" s="1"/>
  <c r="D13" i="6850" s="1"/>
  <c r="D31" i="6850" s="1"/>
  <c r="D21" i="6850" s="1"/>
  <c r="D22" i="6850" s="1"/>
  <c r="D26" i="6850" s="1"/>
  <c r="D17" i="6850" s="1"/>
  <c r="D41" i="6850" s="1"/>
  <c r="D46" i="6850" s="1"/>
  <c r="D49" i="6850" s="1"/>
  <c r="D63" i="6850" s="1"/>
  <c r="D73" i="6850" s="1"/>
  <c r="D44" i="6850" s="1"/>
  <c r="D47" i="6850" s="1"/>
  <c r="D54" i="6850" s="1"/>
  <c r="D65" i="6850" s="1"/>
  <c r="D66" i="6850" s="1"/>
  <c r="D69" i="6850" s="1"/>
  <c r="D36" i="6850" s="1"/>
  <c r="D39" i="6850" s="1"/>
  <c r="D72" i="6850" s="1"/>
  <c r="D74" i="6850" s="1"/>
  <c r="D77" i="6850" s="1"/>
  <c r="D55" i="6850" s="1"/>
  <c r="D57" i="6850" s="1"/>
  <c r="D64" i="6850" s="1"/>
  <c r="D75" i="6850" s="1"/>
  <c r="D82" i="6850" s="1"/>
  <c r="D85" i="6850" s="1"/>
  <c r="D95" i="6850" s="1"/>
  <c r="D97" i="6850" s="1"/>
  <c r="D98" i="6850" s="1"/>
  <c r="D99" i="6850" s="1"/>
  <c r="D20" i="6850"/>
  <c r="D68" i="6850" s="1"/>
  <c r="D37" i="6850" s="1"/>
  <c r="D42" i="6850" s="1"/>
  <c r="D80" i="6850" s="1"/>
  <c r="D81" i="6850" s="1"/>
  <c r="D89" i="6850" s="1"/>
  <c r="D90" i="6850" s="1"/>
  <c r="D92" i="6850" s="1"/>
  <c r="D96" i="6850" s="1"/>
  <c r="D56" i="6850" l="1"/>
</calcChain>
</file>

<file path=xl/sharedStrings.xml><?xml version="1.0" encoding="utf-8"?>
<sst xmlns="http://schemas.openxmlformats.org/spreadsheetml/2006/main" count="18138" uniqueCount="2953">
  <si>
    <t>K</t>
  </si>
  <si>
    <t>BikeOrient</t>
  </si>
  <si>
    <t>Herman-Iżycki</t>
  </si>
  <si>
    <t>Mazurskie Tropy</t>
  </si>
  <si>
    <t>Złoto dla zuchwałych</t>
  </si>
  <si>
    <t>Grassor 300km</t>
  </si>
  <si>
    <t>Grassor 150km</t>
  </si>
  <si>
    <t>Szaga 150km</t>
  </si>
  <si>
    <t>Szaga 100km</t>
  </si>
  <si>
    <t>Mordownik</t>
  </si>
  <si>
    <t>Nocna Masakra 200km</t>
  </si>
  <si>
    <t>Nocna Masakra 100km</t>
  </si>
  <si>
    <t>Owczarski</t>
  </si>
  <si>
    <t>NAZWISKO</t>
  </si>
  <si>
    <t>Cecuła</t>
  </si>
  <si>
    <t>ZESPÓŁ</t>
  </si>
  <si>
    <t>PUNKTY PPM</t>
  </si>
  <si>
    <t>Miejsce PPM</t>
  </si>
  <si>
    <t>NAZWISKO I IMIĘ</t>
  </si>
  <si>
    <t>Piotr</t>
  </si>
  <si>
    <t>Paweł</t>
  </si>
  <si>
    <t>Marcin</t>
  </si>
  <si>
    <t>Liszka</t>
  </si>
  <si>
    <t>Grzegorz</t>
  </si>
  <si>
    <t>Nowicki</t>
  </si>
  <si>
    <t>Jacek</t>
  </si>
  <si>
    <t>Krzysztof</t>
  </si>
  <si>
    <t>Witkowski</t>
  </si>
  <si>
    <t>Przemysław</t>
  </si>
  <si>
    <t>Leszek</t>
  </si>
  <si>
    <t>Andrzej</t>
  </si>
  <si>
    <t>Papis</t>
  </si>
  <si>
    <t>Orłowski</t>
  </si>
  <si>
    <t>Smejda</t>
  </si>
  <si>
    <t>Waga</t>
  </si>
  <si>
    <t>pp</t>
  </si>
  <si>
    <t>M</t>
  </si>
  <si>
    <t>Róża Wiatrów</t>
  </si>
  <si>
    <t>Marek</t>
  </si>
  <si>
    <t>Zieliński</t>
  </si>
  <si>
    <t>Magdalena</t>
  </si>
  <si>
    <t>Leśne Dukty</t>
  </si>
  <si>
    <t>Rajd Konwalii</t>
  </si>
  <si>
    <t>IMIĘ</t>
  </si>
  <si>
    <t>czas</t>
  </si>
  <si>
    <t>pk</t>
  </si>
  <si>
    <t>pk^0,2</t>
  </si>
  <si>
    <t>PPM</t>
  </si>
  <si>
    <t>max1_50</t>
  </si>
  <si>
    <t>max2_50</t>
  </si>
  <si>
    <t>Rafał</t>
  </si>
  <si>
    <t>Bartosz</t>
  </si>
  <si>
    <t>Konieczny</t>
  </si>
  <si>
    <t>Tomasz</t>
  </si>
  <si>
    <t>Robert</t>
  </si>
  <si>
    <t>Stanek</t>
  </si>
  <si>
    <t>Artur</t>
  </si>
  <si>
    <t>Gładysiak</t>
  </si>
  <si>
    <t>Zając</t>
  </si>
  <si>
    <t>Skoracki</t>
  </si>
  <si>
    <t>Szawdzin</t>
  </si>
  <si>
    <t>Dymno</t>
  </si>
  <si>
    <t>Abentojra</t>
  </si>
  <si>
    <t>Trudy 200km</t>
  </si>
  <si>
    <t>ROCZNIK</t>
  </si>
  <si>
    <t>Michał</t>
  </si>
  <si>
    <t>Blank</t>
  </si>
  <si>
    <t>Danuta</t>
  </si>
  <si>
    <t>Wrona</t>
  </si>
  <si>
    <t>Łukasz</t>
  </si>
  <si>
    <t>Jańczak</t>
  </si>
  <si>
    <t>Wiesław</t>
  </si>
  <si>
    <t>Asia</t>
  </si>
  <si>
    <t>Szajduk</t>
  </si>
  <si>
    <t>Konrad</t>
  </si>
  <si>
    <t>Sójka</t>
  </si>
  <si>
    <t>Maciej</t>
  </si>
  <si>
    <t>id</t>
  </si>
  <si>
    <t>id tech</t>
  </si>
  <si>
    <t>rocznik</t>
  </si>
  <si>
    <t>id tech 2</t>
  </si>
  <si>
    <t>zespół</t>
  </si>
  <si>
    <t>Wiktorowski</t>
  </si>
  <si>
    <t>Krystian</t>
  </si>
  <si>
    <t>Jakubek</t>
  </si>
  <si>
    <t>Wieczorek</t>
  </si>
  <si>
    <t>Mirowski</t>
  </si>
  <si>
    <t>Formanowski</t>
  </si>
  <si>
    <t>Janik</t>
  </si>
  <si>
    <t>Adam</t>
  </si>
  <si>
    <t>Wieszczeczyński</t>
  </si>
  <si>
    <t>Stefański</t>
  </si>
  <si>
    <t>Marcinkowska</t>
  </si>
  <si>
    <t>Rygalski</t>
  </si>
  <si>
    <t>Bujakiewicz</t>
  </si>
  <si>
    <t>Tadeusz</t>
  </si>
  <si>
    <t>Jarosław</t>
  </si>
  <si>
    <t>Mateusz</t>
  </si>
  <si>
    <t>Sławomir</t>
  </si>
  <si>
    <t>Makowiec</t>
  </si>
  <si>
    <t>Sadowski</t>
  </si>
  <si>
    <t>Karol</t>
  </si>
  <si>
    <t>Jan</t>
  </si>
  <si>
    <t>Grabowski</t>
  </si>
  <si>
    <t>Wiśniewski</t>
  </si>
  <si>
    <t>nazwisko</t>
  </si>
  <si>
    <t>imię</t>
  </si>
  <si>
    <t>Procek</t>
  </si>
  <si>
    <t>Głomski</t>
  </si>
  <si>
    <t>Aleksander</t>
  </si>
  <si>
    <t>Sosiński</t>
  </si>
  <si>
    <t>Parzybut</t>
  </si>
  <si>
    <t>Pawlak</t>
  </si>
  <si>
    <t>Cichoń</t>
  </si>
  <si>
    <t>Hoffmann</t>
  </si>
  <si>
    <t>KoRNO</t>
  </si>
  <si>
    <t>Szynkarek</t>
  </si>
  <si>
    <t>Czaplicki</t>
  </si>
  <si>
    <t>Rapp</t>
  </si>
  <si>
    <t>Adkonis</t>
  </si>
  <si>
    <t>Harpagan 51 200km</t>
  </si>
  <si>
    <t>X Rajd z Kompasem</t>
  </si>
  <si>
    <t>XI Rajd z Kompasem</t>
  </si>
  <si>
    <t>Harpagan 52 200km</t>
  </si>
  <si>
    <t>Harpagan 51 100km</t>
  </si>
  <si>
    <t>Nadwiślański Maraton na Orientację</t>
  </si>
  <si>
    <t>XII Szago</t>
  </si>
  <si>
    <t>XI Szago</t>
  </si>
  <si>
    <t>Pazur Gryfa</t>
  </si>
  <si>
    <t xml:space="preserve">Azymut Orient </t>
  </si>
  <si>
    <t>Odyseja Zagnańska</t>
  </si>
  <si>
    <t>Świetlik</t>
  </si>
  <si>
    <t>Fałowski</t>
  </si>
  <si>
    <t>Kajetan</t>
  </si>
  <si>
    <t>Rystał</t>
  </si>
  <si>
    <t>Piłat</t>
  </si>
  <si>
    <t>Gabriel</t>
  </si>
  <si>
    <t>Florczak</t>
  </si>
  <si>
    <t>Miron</t>
  </si>
  <si>
    <t>Toboła</t>
  </si>
  <si>
    <t>Bartek</t>
  </si>
  <si>
    <t>Naglewicz</t>
  </si>
  <si>
    <t>Kasseja</t>
  </si>
  <si>
    <t>Wiosenne 360</t>
  </si>
  <si>
    <t>pierwsze zawody</t>
  </si>
  <si>
    <t>RW</t>
  </si>
  <si>
    <t>płeć</t>
  </si>
  <si>
    <t>BikeStats.pl</t>
  </si>
  <si>
    <t>Agnieszka</t>
  </si>
  <si>
    <t>Bukowska</t>
  </si>
  <si>
    <t>RUDY KOT</t>
  </si>
  <si>
    <t>Towanda</t>
  </si>
  <si>
    <t>Miejsce</t>
  </si>
  <si>
    <t>Piwakowski</t>
  </si>
  <si>
    <t>Daniel</t>
  </si>
  <si>
    <t>Jaskólski</t>
  </si>
  <si>
    <t>Jakub</t>
  </si>
  <si>
    <t>Jóźwiuk</t>
  </si>
  <si>
    <t>Harpagan</t>
  </si>
  <si>
    <t>Dariusz</t>
  </si>
  <si>
    <t>Drapella</t>
  </si>
  <si>
    <t>Morawski</t>
  </si>
  <si>
    <t>Fitserwis MTB Team</t>
  </si>
  <si>
    <t>Kasierski</t>
  </si>
  <si>
    <t>Siewruk</t>
  </si>
  <si>
    <t>Troll Team</t>
  </si>
  <si>
    <t>Wojciech</t>
  </si>
  <si>
    <t>Hołdakowski</t>
  </si>
  <si>
    <t>Orzoł</t>
  </si>
  <si>
    <t>Paszkowski</t>
  </si>
  <si>
    <t>Chojecki</t>
  </si>
  <si>
    <t>Filipiuk</t>
  </si>
  <si>
    <t>Śmieja</t>
  </si>
  <si>
    <t>GR3miasto</t>
  </si>
  <si>
    <t>Szot</t>
  </si>
  <si>
    <t>Nazwisko</t>
  </si>
  <si>
    <t>Imię</t>
  </si>
  <si>
    <t>Mitutoyo AZS Wratislavia</t>
  </si>
  <si>
    <t>Kliniewski</t>
  </si>
  <si>
    <t>mrdp.pl</t>
  </si>
  <si>
    <t>Pachulski</t>
  </si>
  <si>
    <t>Oprychy</t>
  </si>
  <si>
    <t>Galla</t>
  </si>
  <si>
    <t>Rajd Konwalii TEAM</t>
  </si>
  <si>
    <t>Jasik</t>
  </si>
  <si>
    <t>OlsztynKocham</t>
  </si>
  <si>
    <t>SONY MTB TEAM</t>
  </si>
  <si>
    <t>AMBIT RACING TEAM</t>
  </si>
  <si>
    <t>SŁAWOMIR</t>
  </si>
  <si>
    <t>Błaszczyk</t>
  </si>
  <si>
    <t>Darek</t>
  </si>
  <si>
    <t>Bez Skorka</t>
  </si>
  <si>
    <t>Hajduk</t>
  </si>
  <si>
    <t>agmar.eu</t>
  </si>
  <si>
    <t>jogurtnarowerze.pl</t>
  </si>
  <si>
    <t>Szumański</t>
  </si>
  <si>
    <t>KOOPER Architektura</t>
  </si>
  <si>
    <t>Postęp team</t>
  </si>
  <si>
    <t>Zawadzki</t>
  </si>
  <si>
    <t>Brotherhood of Moonshine</t>
  </si>
  <si>
    <t>Welocypedy</t>
  </si>
  <si>
    <t>Tomasy</t>
  </si>
  <si>
    <t>Szopa</t>
  </si>
  <si>
    <t>SISU-OWB team</t>
  </si>
  <si>
    <t>Sopoliński</t>
  </si>
  <si>
    <t>Wysocki</t>
  </si>
  <si>
    <t>Królowie Lasu</t>
  </si>
  <si>
    <t>Kotkowski</t>
  </si>
  <si>
    <t>Kamil</t>
  </si>
  <si>
    <t>TYGRYSKRIS</t>
  </si>
  <si>
    <t>Wheelie Garage</t>
  </si>
  <si>
    <t>BikeBoys CadMario Team</t>
  </si>
  <si>
    <t>Lidka</t>
  </si>
  <si>
    <t>Truszkowska</t>
  </si>
  <si>
    <t>Kamila</t>
  </si>
  <si>
    <t>ZdZ</t>
  </si>
  <si>
    <t>Kraków</t>
  </si>
  <si>
    <t>SKF Bikeholicy</t>
  </si>
  <si>
    <t>Konopiński</t>
  </si>
  <si>
    <t>Maria</t>
  </si>
  <si>
    <t>Labut</t>
  </si>
  <si>
    <t>Dąbrowa Górnicza</t>
  </si>
  <si>
    <t>Rowerowa Norka</t>
  </si>
  <si>
    <t>Monika</t>
  </si>
  <si>
    <t>Kosmala</t>
  </si>
  <si>
    <t>Jerzy</t>
  </si>
  <si>
    <t>Bożek</t>
  </si>
  <si>
    <t>Jeliński</t>
  </si>
  <si>
    <t>Etisoft Bike Team</t>
  </si>
  <si>
    <t>Kawecki</t>
  </si>
  <si>
    <t>Bogdan</t>
  </si>
  <si>
    <t>Kurzawa</t>
  </si>
  <si>
    <t>Baster</t>
  </si>
  <si>
    <t>LUKS Zabrzeg</t>
  </si>
  <si>
    <t>Zdzisław</t>
  </si>
  <si>
    <t>Kurtok</t>
  </si>
  <si>
    <t>Ludwik</t>
  </si>
  <si>
    <t>Tomaszczyk</t>
  </si>
  <si>
    <t>Lubin</t>
  </si>
  <si>
    <t>RKS Fiedorek</t>
  </si>
  <si>
    <t>oi punx</t>
  </si>
  <si>
    <t>Staszewski</t>
  </si>
  <si>
    <t>Malicki</t>
  </si>
  <si>
    <t>Staszek</t>
  </si>
  <si>
    <t>Korzec</t>
  </si>
  <si>
    <t>Zdezorientowani</t>
  </si>
  <si>
    <t>Adamczyk</t>
  </si>
  <si>
    <t>Agata</t>
  </si>
  <si>
    <t>Motyl-Adamczyk</t>
  </si>
  <si>
    <t>Tychy</t>
  </si>
  <si>
    <t>Roman</t>
  </si>
  <si>
    <t>Tyszkowski</t>
  </si>
  <si>
    <t>LosMaruderos</t>
  </si>
  <si>
    <t>Melon-Mika</t>
  </si>
  <si>
    <t>Łódź</t>
  </si>
  <si>
    <t>Gryszkalis</t>
  </si>
  <si>
    <t>podrozerowerowe.info</t>
  </si>
  <si>
    <t>Radosław</t>
  </si>
  <si>
    <t>Średnicki</t>
  </si>
  <si>
    <t>bajkers.com</t>
  </si>
  <si>
    <t>Kot</t>
  </si>
  <si>
    <t>Walentowski</t>
  </si>
  <si>
    <t>Wrocław</t>
  </si>
  <si>
    <t>Europa Ubezpieczenia</t>
  </si>
  <si>
    <t>Q4Net</t>
  </si>
  <si>
    <t>Rozbiegajmy To Miasto</t>
  </si>
  <si>
    <t>Borgieł</t>
  </si>
  <si>
    <t>Tim ti rim tim team</t>
  </si>
  <si>
    <t>Skowronek</t>
  </si>
  <si>
    <t>Warszawa</t>
  </si>
  <si>
    <t>Translation Cafe</t>
  </si>
  <si>
    <t>Niedośpiał</t>
  </si>
  <si>
    <t>Cieślicki</t>
  </si>
  <si>
    <t>Pisarek</t>
  </si>
  <si>
    <t>małymi literami</t>
  </si>
  <si>
    <t>Zadworny</t>
  </si>
  <si>
    <t>KTR BikeOrient</t>
  </si>
  <si>
    <t>Banaszkiewicz</t>
  </si>
  <si>
    <t>Gorczyca</t>
  </si>
  <si>
    <t>Modlniczka</t>
  </si>
  <si>
    <t>totalnie niezorientowani</t>
  </si>
  <si>
    <t>Królikowski</t>
  </si>
  <si>
    <t>KTE Tramp</t>
  </si>
  <si>
    <t>Brudło</t>
  </si>
  <si>
    <t>Bikeboard</t>
  </si>
  <si>
    <t>Zbigniew</t>
  </si>
  <si>
    <t>Mossoczy</t>
  </si>
  <si>
    <t>NMnO</t>
  </si>
  <si>
    <t>Bartłomiej</t>
  </si>
  <si>
    <t>Olsztyn</t>
  </si>
  <si>
    <t>Sirocki</t>
  </si>
  <si>
    <t>Skompska</t>
  </si>
  <si>
    <t>Anna</t>
  </si>
  <si>
    <t>Mierzwicki</t>
  </si>
  <si>
    <t>Pustelnik</t>
  </si>
  <si>
    <t>Stanisław</t>
  </si>
  <si>
    <t>Czajki na jajkach</t>
  </si>
  <si>
    <t>Kędziorek</t>
  </si>
  <si>
    <t>Damian</t>
  </si>
  <si>
    <t>Żółwin</t>
  </si>
  <si>
    <t>Benesz</t>
  </si>
  <si>
    <t>AGR Podlasie</t>
  </si>
  <si>
    <t>Waszkiewicz</t>
  </si>
  <si>
    <t>Białystok</t>
  </si>
  <si>
    <t>Siemieniuk</t>
  </si>
  <si>
    <t>Team360</t>
  </si>
  <si>
    <t>1976</t>
  </si>
  <si>
    <t>Gruziel</t>
  </si>
  <si>
    <t>inov-8</t>
  </si>
  <si>
    <t>Foland</t>
  </si>
  <si>
    <t>Team 360°</t>
  </si>
  <si>
    <t>Senderek</t>
  </si>
  <si>
    <t>KTR Bikeorient</t>
  </si>
  <si>
    <t>Słomka</t>
  </si>
  <si>
    <t>Bober</t>
  </si>
  <si>
    <t>Piastów</t>
  </si>
  <si>
    <t>Wojciechowski</t>
  </si>
  <si>
    <t>Team 360º</t>
  </si>
  <si>
    <t>Buciak</t>
  </si>
  <si>
    <t>wyindywidualizowany</t>
  </si>
  <si>
    <t>Nowaczyk</t>
  </si>
  <si>
    <t>We mgle po łydki</t>
  </si>
  <si>
    <t>Bory Team</t>
  </si>
  <si>
    <t>Szczecin</t>
  </si>
  <si>
    <t>Samotny Jeździec</t>
  </si>
  <si>
    <t>Jankowski</t>
  </si>
  <si>
    <t>Grupa Rowerowa Lipka</t>
  </si>
  <si>
    <t>KR Grunone</t>
  </si>
  <si>
    <t>Los Maruderos</t>
  </si>
  <si>
    <t>Czaple</t>
  </si>
  <si>
    <t>Ciesielski</t>
  </si>
  <si>
    <t>Witold</t>
  </si>
  <si>
    <t>turbo</t>
  </si>
  <si>
    <t>Różak</t>
  </si>
  <si>
    <t>ZNN Zespół Niespokojnych Nóg</t>
  </si>
  <si>
    <t>Potyrała</t>
  </si>
  <si>
    <t>Dąbrowski</t>
  </si>
  <si>
    <t>Nikonowicz</t>
  </si>
  <si>
    <t>Adrian</t>
  </si>
  <si>
    <t>Gruba</t>
  </si>
  <si>
    <t>Perła Team</t>
  </si>
  <si>
    <t>Doppke</t>
  </si>
  <si>
    <t>Chmielewski</t>
  </si>
  <si>
    <t>Ciepłe Kluchy</t>
  </si>
  <si>
    <t>Warmowski</t>
  </si>
  <si>
    <t>WARMA Team</t>
  </si>
  <si>
    <t>Chomicki</t>
  </si>
  <si>
    <t>Konieczna</t>
  </si>
  <si>
    <t>Krystyna</t>
  </si>
  <si>
    <t>anpi</t>
  </si>
  <si>
    <t>Ewa</t>
  </si>
  <si>
    <t>Zbieranina z Niesięcina</t>
  </si>
  <si>
    <t>Jarek</t>
  </si>
  <si>
    <t>Chojnowski</t>
  </si>
  <si>
    <t>Toruński Klub Triathlonowy</t>
  </si>
  <si>
    <t>Walter</t>
  </si>
  <si>
    <t>zwijakchcesz</t>
  </si>
  <si>
    <t>Zagozdon</t>
  </si>
  <si>
    <t>Zagony</t>
  </si>
  <si>
    <t>Grey Wolf</t>
  </si>
  <si>
    <t>Szago Wiosna</t>
  </si>
  <si>
    <t>Wodziński</t>
  </si>
  <si>
    <t>Dolaniecki</t>
  </si>
  <si>
    <t>mamy.to</t>
  </si>
  <si>
    <t>KTS IRONMAN KWIDZYN</t>
  </si>
  <si>
    <t>Radoslaw</t>
  </si>
  <si>
    <t>Rutka</t>
  </si>
  <si>
    <t>Andrzejczak</t>
  </si>
  <si>
    <t>Montownia</t>
  </si>
  <si>
    <t>Urbanowski</t>
  </si>
  <si>
    <t>Kulawi Krulowie</t>
  </si>
  <si>
    <t>Myślak</t>
  </si>
  <si>
    <t>Rzepecki</t>
  </si>
  <si>
    <t>Redlarski</t>
  </si>
  <si>
    <t>Partia Razem</t>
  </si>
  <si>
    <t>Larczyński</t>
  </si>
  <si>
    <t>Piątkowski</t>
  </si>
  <si>
    <t>MH Automatyka Team</t>
  </si>
  <si>
    <t>Kalinowski</t>
  </si>
  <si>
    <t>Arkadiusz</t>
  </si>
  <si>
    <t>Paszkiewicz</t>
  </si>
  <si>
    <t>Waldemar</t>
  </si>
  <si>
    <t>Skolimowski</t>
  </si>
  <si>
    <t>fan MTB4FUN</t>
  </si>
  <si>
    <t>Dunowski</t>
  </si>
  <si>
    <t>MTB4FUN</t>
  </si>
  <si>
    <t>Ilona</t>
  </si>
  <si>
    <t>Dunowska</t>
  </si>
  <si>
    <t>KulawiKrulowie</t>
  </si>
  <si>
    <t>Dominik</t>
  </si>
  <si>
    <t>Deja</t>
  </si>
  <si>
    <t>K2</t>
  </si>
  <si>
    <t>Stępień</t>
  </si>
  <si>
    <t>Kryszewski</t>
  </si>
  <si>
    <t>C&amp;F - YAK CHCESZ</t>
  </si>
  <si>
    <t>Patryk</t>
  </si>
  <si>
    <t>Szubert</t>
  </si>
  <si>
    <t>Woźniak</t>
  </si>
  <si>
    <t>Globtrowerzyści</t>
  </si>
  <si>
    <t>Mariusz</t>
  </si>
  <si>
    <t>Jakubiniec</t>
  </si>
  <si>
    <t>Gdzie jest mój bronks?</t>
  </si>
  <si>
    <t>Florek</t>
  </si>
  <si>
    <t>Jaś</t>
  </si>
  <si>
    <t>Gdzie jest mój Bronks</t>
  </si>
  <si>
    <t>Karel</t>
  </si>
  <si>
    <t>Hála</t>
  </si>
  <si>
    <t>GREY WOLF</t>
  </si>
  <si>
    <t>Mirosław</t>
  </si>
  <si>
    <t>Potocki</t>
  </si>
  <si>
    <t>Olgierd</t>
  </si>
  <si>
    <t>Bagiński</t>
  </si>
  <si>
    <t>W to drugie lewo</t>
  </si>
  <si>
    <t>Rybiński</t>
  </si>
  <si>
    <t>Szymon</t>
  </si>
  <si>
    <t>Ciarkowski</t>
  </si>
  <si>
    <t>Figas</t>
  </si>
  <si>
    <t>Flisikowski</t>
  </si>
  <si>
    <t>Wierciński</t>
  </si>
  <si>
    <t>Marcinkiewicz</t>
  </si>
  <si>
    <t>Klecha</t>
  </si>
  <si>
    <t>Alive!</t>
  </si>
  <si>
    <t>Dzich</t>
  </si>
  <si>
    <t>Rukszto</t>
  </si>
  <si>
    <t>Ścibisz</t>
  </si>
  <si>
    <t>Barbara</t>
  </si>
  <si>
    <t>Nieścioruk</t>
  </si>
  <si>
    <t>Januszewski</t>
  </si>
  <si>
    <t>Sielski</t>
  </si>
  <si>
    <t>Staniszewski</t>
  </si>
  <si>
    <t>Kozacy z Wybrzeża</t>
  </si>
  <si>
    <t>Kulka</t>
  </si>
  <si>
    <t>Grześ</t>
  </si>
  <si>
    <t>ITS</t>
  </si>
  <si>
    <t>Tuminski</t>
  </si>
  <si>
    <t>Kross Centrum Rowerowe Olsztyn</t>
  </si>
  <si>
    <t>Kozdryk</t>
  </si>
  <si>
    <t>Sławek</t>
  </si>
  <si>
    <t>Brechelke</t>
  </si>
  <si>
    <t>PROGRESBIKE.COM</t>
  </si>
  <si>
    <t>Marciniuk</t>
  </si>
  <si>
    <t>RADMOR Team</t>
  </si>
  <si>
    <t>HAPPYTOM</t>
  </si>
  <si>
    <t>Szymański</t>
  </si>
  <si>
    <t>CUMULUS</t>
  </si>
  <si>
    <t>Buczek</t>
  </si>
  <si>
    <t>Wylężek</t>
  </si>
  <si>
    <t>Mikołaj</t>
  </si>
  <si>
    <t>Waliński</t>
  </si>
  <si>
    <t>Barlinecka Grupa Kolarska</t>
  </si>
  <si>
    <t>Poździk</t>
  </si>
  <si>
    <t>Bliska Team</t>
  </si>
  <si>
    <t>Ruchlicki</t>
  </si>
  <si>
    <t>Bogumił</t>
  </si>
  <si>
    <t>Warda</t>
  </si>
  <si>
    <t>Jędrusik</t>
  </si>
  <si>
    <t>Szyngwelski</t>
  </si>
  <si>
    <t>Kuźdub</t>
  </si>
  <si>
    <t>Arek</t>
  </si>
  <si>
    <t>Makowski</t>
  </si>
  <si>
    <t>Kałka</t>
  </si>
  <si>
    <t>DO UZGODNIENIA</t>
  </si>
  <si>
    <t>Wysocka</t>
  </si>
  <si>
    <t>Megger</t>
  </si>
  <si>
    <t>Do Uzgodnienia</t>
  </si>
  <si>
    <t>Kutzmann</t>
  </si>
  <si>
    <t>Koszewski</t>
  </si>
  <si>
    <t>Tempczyk</t>
  </si>
  <si>
    <t>Gałczyński</t>
  </si>
  <si>
    <t>Masterlease</t>
  </si>
  <si>
    <t>Jurand</t>
  </si>
  <si>
    <t>Filipczyk</t>
  </si>
  <si>
    <t>Pietralik</t>
  </si>
  <si>
    <t>Iwanowski</t>
  </si>
  <si>
    <t>Kurzyński</t>
  </si>
  <si>
    <t>SHOCKBLAZERSI</t>
  </si>
  <si>
    <t>Block</t>
  </si>
  <si>
    <t>Bałdowski</t>
  </si>
  <si>
    <t>49 BAZA LOTNICZA</t>
  </si>
  <si>
    <t>Edyta</t>
  </si>
  <si>
    <t>Mamczak</t>
  </si>
  <si>
    <t>Trzcina Team</t>
  </si>
  <si>
    <t>Trzciński</t>
  </si>
  <si>
    <t>Dawid</t>
  </si>
  <si>
    <t>Gatzke</t>
  </si>
  <si>
    <t>nie pytaj</t>
  </si>
  <si>
    <t>Kapica</t>
  </si>
  <si>
    <t>Trzynski</t>
  </si>
  <si>
    <t>Mazur</t>
  </si>
  <si>
    <t>Sienkiewicz</t>
  </si>
  <si>
    <t>Wernik</t>
  </si>
  <si>
    <t>Hop, Siup, Bęc !!!</t>
  </si>
  <si>
    <t>Lipiński</t>
  </si>
  <si>
    <t>BYSEWO KOLOR TEAM</t>
  </si>
  <si>
    <t>Salamon</t>
  </si>
  <si>
    <t>Szymkowicz</t>
  </si>
  <si>
    <t>Reszka</t>
  </si>
  <si>
    <t>Anita</t>
  </si>
  <si>
    <t>Kopania</t>
  </si>
  <si>
    <t>Aleksandra</t>
  </si>
  <si>
    <t>Błędowska</t>
  </si>
  <si>
    <t>Gawroński</t>
  </si>
  <si>
    <t>Kunstetter</t>
  </si>
  <si>
    <t>Beata</t>
  </si>
  <si>
    <t>BŁAJET TEAM</t>
  </si>
  <si>
    <t>Joanna</t>
  </si>
  <si>
    <t>Błajet</t>
  </si>
  <si>
    <t>Kuba</t>
  </si>
  <si>
    <t>Kocur</t>
  </si>
  <si>
    <t>Kotowski</t>
  </si>
  <si>
    <t>Kuchta</t>
  </si>
  <si>
    <t>Grzelak</t>
  </si>
  <si>
    <t>Rock and Road Rowery i Narty</t>
  </si>
  <si>
    <t>Dorota</t>
  </si>
  <si>
    <t>Buż</t>
  </si>
  <si>
    <t>Rybacki</t>
  </si>
  <si>
    <t>Małgorzata</t>
  </si>
  <si>
    <t>Górska</t>
  </si>
  <si>
    <t>Oprychy Team</t>
  </si>
  <si>
    <t>Rogowski</t>
  </si>
  <si>
    <t>IronTeam3City</t>
  </si>
  <si>
    <t>Witek</t>
  </si>
  <si>
    <t>Banachewicz</t>
  </si>
  <si>
    <t>Ciskowski</t>
  </si>
  <si>
    <t>Tomaszewski</t>
  </si>
  <si>
    <t>tea time team</t>
  </si>
  <si>
    <t>Najder</t>
  </si>
  <si>
    <t>Juliusz</t>
  </si>
  <si>
    <t>Koropecki</t>
  </si>
  <si>
    <t>BCT TEAM</t>
  </si>
  <si>
    <t>Zawisza</t>
  </si>
  <si>
    <t>Sokolski</t>
  </si>
  <si>
    <t>Ten TeGes Team</t>
  </si>
  <si>
    <t>Galek</t>
  </si>
  <si>
    <t>Gustaw</t>
  </si>
  <si>
    <t>Ceier</t>
  </si>
  <si>
    <t>ROWEREK</t>
  </si>
  <si>
    <t>Omieczyński</t>
  </si>
  <si>
    <t>Klain</t>
  </si>
  <si>
    <t>Klan Klainów</t>
  </si>
  <si>
    <t>Dzwonkowski</t>
  </si>
  <si>
    <t>SOPOT_54</t>
  </si>
  <si>
    <t>Lech</t>
  </si>
  <si>
    <t>Nadolny</t>
  </si>
  <si>
    <t>Intel Runners</t>
  </si>
  <si>
    <t>Świąder</t>
  </si>
  <si>
    <t>Pawłusiów</t>
  </si>
  <si>
    <t>Wanat</t>
  </si>
  <si>
    <t>Tuczyński</t>
  </si>
  <si>
    <t>NULL</t>
  </si>
  <si>
    <t>Kowalkowski</t>
  </si>
  <si>
    <t>Telepski</t>
  </si>
  <si>
    <t>Maciejewski</t>
  </si>
  <si>
    <t>Maliszewski</t>
  </si>
  <si>
    <t>Czajka</t>
  </si>
  <si>
    <t>Kacper</t>
  </si>
  <si>
    <t>Sawicki</t>
  </si>
  <si>
    <t>Ramdade</t>
  </si>
  <si>
    <t>Witaszewski</t>
  </si>
  <si>
    <t>Cyklon</t>
  </si>
  <si>
    <t>Filip</t>
  </si>
  <si>
    <t>Bojdecki</t>
  </si>
  <si>
    <t>Karaś</t>
  </si>
  <si>
    <t>Cyklo Kwidzyn</t>
  </si>
  <si>
    <t>Prazanowski</t>
  </si>
  <si>
    <t>Team 360</t>
  </si>
  <si>
    <t>Karolina</t>
  </si>
  <si>
    <t>Pacek</t>
  </si>
  <si>
    <t>Bowar</t>
  </si>
  <si>
    <t>KS Pidrina Gdynia</t>
  </si>
  <si>
    <t>Ryszard</t>
  </si>
  <si>
    <t>Borko</t>
  </si>
  <si>
    <t>Pod Napięciem</t>
  </si>
  <si>
    <t>Grodecki</t>
  </si>
  <si>
    <t>Intel/Dziubasy w lasy</t>
  </si>
  <si>
    <t>Skuras</t>
  </si>
  <si>
    <t>Benasiewicz</t>
  </si>
  <si>
    <t>tym razem na pewno się uda !</t>
  </si>
  <si>
    <t>Duda</t>
  </si>
  <si>
    <t>Wenta</t>
  </si>
  <si>
    <t>Legat</t>
  </si>
  <si>
    <t>GRAWITACJA GDAŃSK</t>
  </si>
  <si>
    <t>Lisowski</t>
  </si>
  <si>
    <t>Bejbol Team</t>
  </si>
  <si>
    <t>Pelichowski</t>
  </si>
  <si>
    <t>Alina</t>
  </si>
  <si>
    <t>Harasimowicz-Pelichowska</t>
  </si>
  <si>
    <t>Wild Snakes</t>
  </si>
  <si>
    <t>Knitter</t>
  </si>
  <si>
    <t>Black Cat Dawn</t>
  </si>
  <si>
    <t>Teległów</t>
  </si>
  <si>
    <t>DORACO</t>
  </si>
  <si>
    <t>Cisoń</t>
  </si>
  <si>
    <t>Jarosiewicz</t>
  </si>
  <si>
    <t>team DORACO</t>
  </si>
  <si>
    <t>Radek</t>
  </si>
  <si>
    <t>Ballerstadt</t>
  </si>
  <si>
    <t>Bróż</t>
  </si>
  <si>
    <t>Polewko</t>
  </si>
  <si>
    <t>SKPT</t>
  </si>
  <si>
    <t>Dominika</t>
  </si>
  <si>
    <t>Ślósarczyk</t>
  </si>
  <si>
    <t>Ogryczak</t>
  </si>
  <si>
    <t>Klucznik</t>
  </si>
  <si>
    <t>Michal</t>
  </si>
  <si>
    <t>Zdonczyk</t>
  </si>
  <si>
    <t>KS Pidrina</t>
  </si>
  <si>
    <t>Semsch</t>
  </si>
  <si>
    <t>Ysiaki</t>
  </si>
  <si>
    <t>Domachowska</t>
  </si>
  <si>
    <t>Domachowski</t>
  </si>
  <si>
    <t>Cucjew</t>
  </si>
  <si>
    <t>GIWK Biega</t>
  </si>
  <si>
    <t>Połczyński</t>
  </si>
  <si>
    <t>Tessar</t>
  </si>
  <si>
    <t>Stary i Młody</t>
  </si>
  <si>
    <t>Romuald</t>
  </si>
  <si>
    <t>tańczący z kompasem</t>
  </si>
  <si>
    <t>Nowak</t>
  </si>
  <si>
    <t>Tańczący z kompasem</t>
  </si>
  <si>
    <t>Cieślik</t>
  </si>
  <si>
    <t>Chełminiak</t>
  </si>
  <si>
    <t>Koperski</t>
  </si>
  <si>
    <t>Kostrzewa</t>
  </si>
  <si>
    <t>MM</t>
  </si>
  <si>
    <t>Hołod</t>
  </si>
  <si>
    <t>Marzejon</t>
  </si>
  <si>
    <t>Elbląska Strona Rowerowa</t>
  </si>
  <si>
    <t>Korsak</t>
  </si>
  <si>
    <t>OgryS</t>
  </si>
  <si>
    <t>Stencel</t>
  </si>
  <si>
    <t>Staples</t>
  </si>
  <si>
    <t>Glaser</t>
  </si>
  <si>
    <t>Sitek</t>
  </si>
  <si>
    <t>Dziubasy w lasy</t>
  </si>
  <si>
    <t>Boguszewski</t>
  </si>
  <si>
    <t>Intel</t>
  </si>
  <si>
    <t>Miotk</t>
  </si>
  <si>
    <t>Kikuś Team</t>
  </si>
  <si>
    <t>Kobus</t>
  </si>
  <si>
    <t>Bielenny</t>
  </si>
  <si>
    <t>QoS</t>
  </si>
  <si>
    <t>Ferdek</t>
  </si>
  <si>
    <t>Kaliska</t>
  </si>
  <si>
    <t>Liczywek</t>
  </si>
  <si>
    <t>Cieśliński</t>
  </si>
  <si>
    <t>SKPT Gdańsk / Comarch Team</t>
  </si>
  <si>
    <t>MIG</t>
  </si>
  <si>
    <t>Dębski</t>
  </si>
  <si>
    <t>Grzonka</t>
  </si>
  <si>
    <t>Świat Rowerów Racing Team</t>
  </si>
  <si>
    <t>Alicja</t>
  </si>
  <si>
    <t>Młyńska</t>
  </si>
  <si>
    <t>Wykrojniki TSA</t>
  </si>
  <si>
    <t>Polasz</t>
  </si>
  <si>
    <t>Drabik</t>
  </si>
  <si>
    <t>Popczyk</t>
  </si>
  <si>
    <t>Priebe</t>
  </si>
  <si>
    <t>Matylda pozdr. ciepłego brata</t>
  </si>
  <si>
    <t>Burkiciak</t>
  </si>
  <si>
    <t>Lesław</t>
  </si>
  <si>
    <t>Grundkowski</t>
  </si>
  <si>
    <t>ADVA Optical Networking</t>
  </si>
  <si>
    <t>PKO HARPAGAN</t>
  </si>
  <si>
    <t>Lisewska</t>
  </si>
  <si>
    <t>Jaroszek</t>
  </si>
  <si>
    <t>Grupa Rowerowo Kajtowa</t>
  </si>
  <si>
    <t>Piotrowicz</t>
  </si>
  <si>
    <t>4mmol</t>
  </si>
  <si>
    <t>Deptuła</t>
  </si>
  <si>
    <t>Piast Słupsk</t>
  </si>
  <si>
    <t>Wasilewski</t>
  </si>
  <si>
    <t>KS Hades</t>
  </si>
  <si>
    <t>Remik</t>
  </si>
  <si>
    <t>Race-Evolution.pl</t>
  </si>
  <si>
    <t>Wróbel</t>
  </si>
  <si>
    <t>Leśniowski</t>
  </si>
  <si>
    <t>STOPA Słupsk</t>
  </si>
  <si>
    <t>Ćwirko</t>
  </si>
  <si>
    <t>Łys-Pisowacki</t>
  </si>
  <si>
    <t>FilipKordian</t>
  </si>
  <si>
    <t>TomaszPiotr</t>
  </si>
  <si>
    <t>H51 200</t>
  </si>
  <si>
    <t>H51 100</t>
  </si>
  <si>
    <t>Pruchnickie Harce Rowerowe</t>
  </si>
  <si>
    <t xml:space="preserve">Arcon Team </t>
  </si>
  <si>
    <t>WIĘCEJ FUNKU</t>
  </si>
  <si>
    <t>IBOX MTB TEAM</t>
  </si>
  <si>
    <t>Bioliki</t>
  </si>
  <si>
    <t>KIno Stowarzysze</t>
  </si>
  <si>
    <t>Kielakowie.pl</t>
  </si>
  <si>
    <t>KB GALERIA WARSZAWA</t>
  </si>
  <si>
    <t>Cenzus Pro Bike Team</t>
  </si>
  <si>
    <t>KB Galeria Warszawa</t>
  </si>
  <si>
    <t>Trezado BikeTires.pl</t>
  </si>
  <si>
    <t>PAWEŁ</t>
  </si>
  <si>
    <t>PIOTR</t>
  </si>
  <si>
    <t>GRZEGORZ</t>
  </si>
  <si>
    <t>KRZYSZTOF</t>
  </si>
  <si>
    <t>TOMASZ</t>
  </si>
  <si>
    <t>KIELAK</t>
  </si>
  <si>
    <t>MARCIN</t>
  </si>
  <si>
    <t>HUBERT</t>
  </si>
  <si>
    <t>KUTHAN</t>
  </si>
  <si>
    <t>MIŚKIEWICZ</t>
  </si>
  <si>
    <t>SKORUPOWSKI</t>
  </si>
  <si>
    <t>JACEK</t>
  </si>
  <si>
    <t>MISIACZEK</t>
  </si>
  <si>
    <t>EWA</t>
  </si>
  <si>
    <t>BIOLIK</t>
  </si>
  <si>
    <t>AGNIESZKA</t>
  </si>
  <si>
    <t>IGOR</t>
  </si>
  <si>
    <t>ROZWADOWSKI</t>
  </si>
  <si>
    <t>PAWEł</t>
  </si>
  <si>
    <t>WASIAK</t>
  </si>
  <si>
    <t>GERARD</t>
  </si>
  <si>
    <t>ZAJĄC</t>
  </si>
  <si>
    <t>MISZCZUK</t>
  </si>
  <si>
    <t>SŁOMA</t>
  </si>
  <si>
    <t>LIPIŃSKA</t>
  </si>
  <si>
    <t>KATARZYNA</t>
  </si>
  <si>
    <t>KOŁODZIEJ</t>
  </si>
  <si>
    <t>NIEWĘGŁOWSKI</t>
  </si>
  <si>
    <t>SERWACKI</t>
  </si>
  <si>
    <t>ANNA</t>
  </si>
  <si>
    <t>Rajd Dolnego Sanu</t>
  </si>
  <si>
    <t>Puka</t>
  </si>
  <si>
    <t>Hubert</t>
  </si>
  <si>
    <t>Skubida</t>
  </si>
  <si>
    <t>Kompania</t>
  </si>
  <si>
    <t>Książek</t>
  </si>
  <si>
    <t>Jakubas</t>
  </si>
  <si>
    <t>Motorola Bike Team</t>
  </si>
  <si>
    <t>Dudek</t>
  </si>
  <si>
    <t>Klimczak</t>
  </si>
  <si>
    <t>Sport Serwis Sandomierz</t>
  </si>
  <si>
    <t>Pawełczak</t>
  </si>
  <si>
    <t>Grdeń</t>
  </si>
  <si>
    <t>JGB SOKÓŁ Jarosław</t>
  </si>
  <si>
    <t>Gwóźdź</t>
  </si>
  <si>
    <t>Kozdrowicki</t>
  </si>
  <si>
    <t>Kciukowscy</t>
  </si>
  <si>
    <t>Potoczny</t>
  </si>
  <si>
    <t>Karasowska</t>
  </si>
  <si>
    <t>PSK PRZEWORSK OLD BOYS</t>
  </si>
  <si>
    <t>Jendruszczak</t>
  </si>
  <si>
    <t>Motyka</t>
  </si>
  <si>
    <t>Harce</t>
  </si>
  <si>
    <t>Horyzont zdarzeń</t>
  </si>
  <si>
    <t>Zdezorientowani w terenie</t>
  </si>
  <si>
    <t>Pod krawatem :-)</t>
  </si>
  <si>
    <t>PK</t>
  </si>
  <si>
    <t>Tomek</t>
  </si>
  <si>
    <t>Witt</t>
  </si>
  <si>
    <t>Lanc</t>
  </si>
  <si>
    <t>Stefanek</t>
  </si>
  <si>
    <t>Wojtuń</t>
  </si>
  <si>
    <t>Kowalska</t>
  </si>
  <si>
    <t>X Kompas</t>
  </si>
  <si>
    <t>Skrzyniarz</t>
  </si>
  <si>
    <t>Włodzimierz</t>
  </si>
  <si>
    <t>Duras</t>
  </si>
  <si>
    <t>Rower Janka</t>
  </si>
  <si>
    <t>Baworowski</t>
  </si>
  <si>
    <t>Kucharski</t>
  </si>
  <si>
    <t>OrientAkcja</t>
  </si>
  <si>
    <t>Rychlik</t>
  </si>
  <si>
    <t>Krasuski</t>
  </si>
  <si>
    <t>Dukty</t>
  </si>
  <si>
    <t>Rącze Pomrowy</t>
  </si>
  <si>
    <t>Katner</t>
  </si>
  <si>
    <t>Jolanta</t>
  </si>
  <si>
    <t>Brzezińska</t>
  </si>
  <si>
    <t>Arletta</t>
  </si>
  <si>
    <t>Szybcy Inaczej</t>
  </si>
  <si>
    <t>Sawko</t>
  </si>
  <si>
    <t>szybcy inaczej</t>
  </si>
  <si>
    <t>Walczyk</t>
  </si>
  <si>
    <t>Sadłowski</t>
  </si>
  <si>
    <t>Kuncewicz</t>
  </si>
  <si>
    <t>Bo ja kręcić chcę!</t>
  </si>
  <si>
    <t>Olechowska</t>
  </si>
  <si>
    <t>Emilia</t>
  </si>
  <si>
    <t>Trzeciakiewicz</t>
  </si>
  <si>
    <t>dziewczynynastart.pl / Smashing pĄpkins</t>
  </si>
  <si>
    <t>Karpa</t>
  </si>
  <si>
    <t>Katarzyna</t>
  </si>
  <si>
    <t>Trykozko</t>
  </si>
  <si>
    <t>Urszula</t>
  </si>
  <si>
    <t>Tumiński</t>
  </si>
  <si>
    <t>Brodowicz</t>
  </si>
  <si>
    <t>Domański</t>
  </si>
  <si>
    <t>AKT Olsztyn</t>
  </si>
  <si>
    <t>Kokłowski</t>
  </si>
  <si>
    <t>Tropy</t>
  </si>
  <si>
    <t>Forest Gaps</t>
  </si>
  <si>
    <t>Szaciłowski</t>
  </si>
  <si>
    <t>Grassor</t>
  </si>
  <si>
    <t xml:space="preserve">Rystał </t>
  </si>
  <si>
    <t>Pellegrino</t>
  </si>
  <si>
    <t>Klepacki</t>
  </si>
  <si>
    <t>NN</t>
  </si>
  <si>
    <t>Brankiewicz</t>
  </si>
  <si>
    <t>Julia</t>
  </si>
  <si>
    <t>Michałowska</t>
  </si>
  <si>
    <t>K. Wędrowniczki</t>
  </si>
  <si>
    <t>Sebastian</t>
  </si>
  <si>
    <t>Michalak</t>
  </si>
  <si>
    <t>K. Wędrowniczniki</t>
  </si>
  <si>
    <t>Sosnowski</t>
  </si>
  <si>
    <t>Bińczyk</t>
  </si>
  <si>
    <t>RSL</t>
  </si>
  <si>
    <t>Lisak</t>
  </si>
  <si>
    <t>Trepczyński</t>
  </si>
  <si>
    <t>Nie jesteś w moim typie</t>
  </si>
  <si>
    <t>Zadworna</t>
  </si>
  <si>
    <t>HELl BIKe</t>
  </si>
  <si>
    <t>Helbik</t>
  </si>
  <si>
    <t>DZIABNIĘCI</t>
  </si>
  <si>
    <t>MARZKA</t>
  </si>
  <si>
    <t>JANERKA MOROŃ</t>
  </si>
  <si>
    <t>Cybercom</t>
  </si>
  <si>
    <t>Jacak</t>
  </si>
  <si>
    <t>Szkoła Fechtunku ARAMIS</t>
  </si>
  <si>
    <t>Basia</t>
  </si>
  <si>
    <t>Czarny</t>
  </si>
  <si>
    <t>T-MobileCyclingTeam</t>
  </si>
  <si>
    <t>Goroński</t>
  </si>
  <si>
    <t>Lunatycy</t>
  </si>
  <si>
    <t>Defeciński</t>
  </si>
  <si>
    <t>Strachowski</t>
  </si>
  <si>
    <t>M/K</t>
  </si>
  <si>
    <t/>
  </si>
  <si>
    <t>BO</t>
  </si>
  <si>
    <t>MONIKA</t>
  </si>
  <si>
    <t>KORZENIEWSKA</t>
  </si>
  <si>
    <t>FURMAN</t>
  </si>
  <si>
    <t>HENRYK</t>
  </si>
  <si>
    <t>WĄCHNICKI</t>
  </si>
  <si>
    <t>KANKAN</t>
  </si>
  <si>
    <t>KLUCZEK-KOLLAR</t>
  </si>
  <si>
    <t>KINOWSKA</t>
  </si>
  <si>
    <t>Nietoperze Koszalin</t>
  </si>
  <si>
    <t>SEBASTIAN</t>
  </si>
  <si>
    <t>BESZTERDA</t>
  </si>
  <si>
    <t>Morenka Team</t>
  </si>
  <si>
    <t>MARIUSZ</t>
  </si>
  <si>
    <t>ŁOSIEWICZ</t>
  </si>
  <si>
    <t>Morpol Racing Team</t>
  </si>
  <si>
    <t>SIECIECHOWICZ</t>
  </si>
  <si>
    <t>KWAPISIEWICZ</t>
  </si>
  <si>
    <t>BILOR</t>
  </si>
  <si>
    <t>Pazur</t>
  </si>
  <si>
    <t>Halamus</t>
  </si>
  <si>
    <t>Rudnicki</t>
  </si>
  <si>
    <t>Kowalski</t>
  </si>
  <si>
    <t>Tomasiewicz</t>
  </si>
  <si>
    <t>Polcyn</t>
  </si>
  <si>
    <t>Pogorzelska</t>
  </si>
  <si>
    <t>Tomczak</t>
  </si>
  <si>
    <t>Wawrzyniak</t>
  </si>
  <si>
    <t>Kowalicki</t>
  </si>
  <si>
    <t>Gierszewski</t>
  </si>
  <si>
    <t>Gosia</t>
  </si>
  <si>
    <t>Wulf</t>
  </si>
  <si>
    <t>Trafas</t>
  </si>
  <si>
    <t>Tyranowska</t>
  </si>
  <si>
    <t>Aneta</t>
  </si>
  <si>
    <t>Słomińska</t>
  </si>
  <si>
    <t>Marta</t>
  </si>
  <si>
    <t>Lipiak</t>
  </si>
  <si>
    <t>Szaga</t>
  </si>
  <si>
    <t>Zarzycki</t>
  </si>
  <si>
    <t>Krzfysztof</t>
  </si>
  <si>
    <t>Walczyna</t>
  </si>
  <si>
    <t>Szmyt</t>
  </si>
  <si>
    <t>29freak</t>
  </si>
  <si>
    <t>Pakulska</t>
  </si>
  <si>
    <t>Pakulski</t>
  </si>
  <si>
    <t>Kotiki</t>
  </si>
  <si>
    <t>Cieszkowska-Kuchta</t>
  </si>
  <si>
    <t>Drużyna Szpiku</t>
  </si>
  <si>
    <t>Cieślak</t>
  </si>
  <si>
    <t>Olejnik</t>
  </si>
  <si>
    <t>Miłka</t>
  </si>
  <si>
    <t>EPO Adventure Race Team</t>
  </si>
  <si>
    <t>Dutkiewicz</t>
  </si>
  <si>
    <t>Kaczyński</t>
  </si>
  <si>
    <t>Wołów</t>
  </si>
  <si>
    <t>Orient Express</t>
  </si>
  <si>
    <t>Leszno</t>
  </si>
  <si>
    <t>Ambit Racing Team</t>
  </si>
  <si>
    <t>Woziński</t>
  </si>
  <si>
    <t>Straszyn</t>
  </si>
  <si>
    <t>Złomańczuk</t>
  </si>
  <si>
    <t>Baumgart</t>
  </si>
  <si>
    <t>On-Sight MM</t>
  </si>
  <si>
    <t>Zielińska-Dawidziak</t>
  </si>
  <si>
    <t>Dawidziak</t>
  </si>
  <si>
    <t>Augustyniak</t>
  </si>
  <si>
    <t>06:19:00</t>
  </si>
  <si>
    <t>Konwalie</t>
  </si>
  <si>
    <t>Odyseja</t>
  </si>
  <si>
    <t>Gołąb</t>
  </si>
  <si>
    <t>Banasik</t>
  </si>
  <si>
    <t>Patrzałek</t>
  </si>
  <si>
    <t>Nocna Masakra</t>
  </si>
  <si>
    <t>długa K</t>
  </si>
  <si>
    <t>krótka K</t>
  </si>
  <si>
    <t>razem K</t>
  </si>
  <si>
    <t>razem M</t>
  </si>
  <si>
    <t>długa M</t>
  </si>
  <si>
    <t>krótka M</t>
  </si>
  <si>
    <t>łącznie</t>
  </si>
  <si>
    <t>ASPIRANT</t>
  </si>
  <si>
    <t>Rok urodzenia</t>
  </si>
  <si>
    <t>Miasto</t>
  </si>
  <si>
    <t>Stachura</t>
  </si>
  <si>
    <t>Wodzionka</t>
  </si>
  <si>
    <t>Azja</t>
  </si>
  <si>
    <t>Chmielarz</t>
  </si>
  <si>
    <t>Lider Bajk eMTeBe</t>
  </si>
  <si>
    <t>Sylwia</t>
  </si>
  <si>
    <t>Ziętek</t>
  </si>
  <si>
    <t>Pozytywnie Zakręceni</t>
  </si>
  <si>
    <t>Krysia</t>
  </si>
  <si>
    <t>Lenczak</t>
  </si>
  <si>
    <t>Malawska</t>
  </si>
  <si>
    <t>Velocilamy</t>
  </si>
  <si>
    <t>KW Kraków</t>
  </si>
  <si>
    <t>Drewniak</t>
  </si>
  <si>
    <t>CoGościCisną Team</t>
  </si>
  <si>
    <t>Bergier</t>
  </si>
  <si>
    <t>Zgórmysyny</t>
  </si>
  <si>
    <t>Widera</t>
  </si>
  <si>
    <t>Pasiecznik</t>
  </si>
  <si>
    <t>Bad Medicine</t>
  </si>
  <si>
    <t>Orszulski</t>
  </si>
  <si>
    <t>Abu</t>
  </si>
  <si>
    <t>Szajna</t>
  </si>
  <si>
    <t>Małodobry</t>
  </si>
  <si>
    <t>OMEGA-MIECHÓW</t>
  </si>
  <si>
    <t>Ziach</t>
  </si>
  <si>
    <t>beboki</t>
  </si>
  <si>
    <t>Turek</t>
  </si>
  <si>
    <t>Miłosz</t>
  </si>
  <si>
    <t>Brych</t>
  </si>
  <si>
    <t>Technikum nr 8 Katowice</t>
  </si>
  <si>
    <t>Dyszy</t>
  </si>
  <si>
    <t>Malawski</t>
  </si>
  <si>
    <t>Korno</t>
  </si>
  <si>
    <t>Oskar</t>
  </si>
  <si>
    <t>Niegowski</t>
  </si>
  <si>
    <t>Kosiorek</t>
  </si>
  <si>
    <t>Koźmiński</t>
  </si>
  <si>
    <t>Zakrzewski</t>
  </si>
  <si>
    <t>Chmiel</t>
  </si>
  <si>
    <t>Radomir</t>
  </si>
  <si>
    <t>Dudko</t>
  </si>
  <si>
    <t>05:21:17</t>
  </si>
  <si>
    <t>Renata</t>
  </si>
  <si>
    <t>Cezary</t>
  </si>
  <si>
    <t>Horabik</t>
  </si>
  <si>
    <t>Nowińska</t>
  </si>
  <si>
    <t>Madagaskar</t>
  </si>
  <si>
    <t>Goławski</t>
  </si>
  <si>
    <t>Dyba</t>
  </si>
  <si>
    <t>Spróbuj Sypciej</t>
  </si>
  <si>
    <t>Pieniążek</t>
  </si>
  <si>
    <t>Odjechani</t>
  </si>
  <si>
    <t>Klimsza</t>
  </si>
  <si>
    <t>Kasia</t>
  </si>
  <si>
    <t>Żoraki</t>
  </si>
  <si>
    <t>Kapustka</t>
  </si>
  <si>
    <t>Kucharczyk</t>
  </si>
  <si>
    <t>Seweryn</t>
  </si>
  <si>
    <t>TEAM Skauting Jurajski</t>
  </si>
  <si>
    <t>Myga</t>
  </si>
  <si>
    <t>Sylwester</t>
  </si>
  <si>
    <t>Muchowicz</t>
  </si>
  <si>
    <t>Zelent</t>
  </si>
  <si>
    <t>Tyka</t>
  </si>
  <si>
    <t>Nawrocki</t>
  </si>
  <si>
    <t>Kubiak</t>
  </si>
  <si>
    <t>Walczak</t>
  </si>
  <si>
    <t>Kurek</t>
  </si>
  <si>
    <t>Compass</t>
  </si>
  <si>
    <t>Trzmielewski</t>
  </si>
  <si>
    <t>Jaśkiewicz</t>
  </si>
  <si>
    <t>Gibiec</t>
  </si>
  <si>
    <t>Pońc</t>
  </si>
  <si>
    <t>wszyscy</t>
  </si>
  <si>
    <t>min 6 wyników</t>
  </si>
  <si>
    <t>suma wyniku PPM</t>
  </si>
  <si>
    <t>Nadwiślański MnO</t>
  </si>
  <si>
    <t>liczba startów liczonych do PPM</t>
  </si>
  <si>
    <t>suma liczby startów liczonych do PPM</t>
  </si>
  <si>
    <t>Easy Riders</t>
  </si>
  <si>
    <t>Babiański</t>
  </si>
  <si>
    <t>Bieliński</t>
  </si>
  <si>
    <t>XI Kompas</t>
  </si>
  <si>
    <t>Perchel</t>
  </si>
  <si>
    <t>KAISER</t>
  </si>
  <si>
    <t>ERNEST</t>
  </si>
  <si>
    <t>Trudy</t>
  </si>
  <si>
    <t>KKG</t>
  </si>
  <si>
    <t>Nawigator</t>
  </si>
  <si>
    <t>Krzysztof Mirosław</t>
  </si>
  <si>
    <t>Kwiatkowski</t>
  </si>
  <si>
    <t>Malinowski</t>
  </si>
  <si>
    <t>Cudowne dzieci dwóch pedałów</t>
  </si>
  <si>
    <t>Tysarczyk</t>
  </si>
  <si>
    <t>Belica</t>
  </si>
  <si>
    <t>Skalski</t>
  </si>
  <si>
    <t>Wioletta</t>
  </si>
  <si>
    <t>Rodzicz</t>
  </si>
  <si>
    <t>MTB4fun</t>
  </si>
  <si>
    <t>Bernatowicz</t>
  </si>
  <si>
    <t>Szeliga</t>
  </si>
  <si>
    <t>Lenckowski</t>
  </si>
  <si>
    <t>Wasilkowski</t>
  </si>
  <si>
    <t>Łupicki</t>
  </si>
  <si>
    <t>Krawczak</t>
  </si>
  <si>
    <t>Bielski</t>
  </si>
  <si>
    <t>Rowerowo i Kajtowo</t>
  </si>
  <si>
    <t>Caspari</t>
  </si>
  <si>
    <t>ROWEROWO I KAJTOWO</t>
  </si>
  <si>
    <t>Łowcy KOMów</t>
  </si>
  <si>
    <t>Karwatowski</t>
  </si>
  <si>
    <t>Wadowski</t>
  </si>
  <si>
    <t>c02b</t>
  </si>
  <si>
    <t>Bramowicz</t>
  </si>
  <si>
    <t>KKG / AIC</t>
  </si>
  <si>
    <t>Kaniewski</t>
  </si>
  <si>
    <t>Wawrzyniec</t>
  </si>
  <si>
    <t>Rybak</t>
  </si>
  <si>
    <t>Kaszewski</t>
  </si>
  <si>
    <t>Urban</t>
  </si>
  <si>
    <t>Izabela</t>
  </si>
  <si>
    <t>Szwaracka</t>
  </si>
  <si>
    <t>Rowerowo i kajtowo</t>
  </si>
  <si>
    <t>Sulikowski</t>
  </si>
  <si>
    <t>SamOn</t>
  </si>
  <si>
    <t>Jadwiga Barbara</t>
  </si>
  <si>
    <t>Zielińska</t>
  </si>
  <si>
    <t>MTB4Fun</t>
  </si>
  <si>
    <t>Piaskowski</t>
  </si>
  <si>
    <t>PaweŁ</t>
  </si>
  <si>
    <t>Bossy</t>
  </si>
  <si>
    <t>Dudak</t>
  </si>
  <si>
    <t>Szybkie Kopyto</t>
  </si>
  <si>
    <t>Romejko</t>
  </si>
  <si>
    <t>Napiórkowski</t>
  </si>
  <si>
    <t>Ławecki</t>
  </si>
  <si>
    <t>Derk</t>
  </si>
  <si>
    <t>MBT4FUN</t>
  </si>
  <si>
    <t>Żbik</t>
  </si>
  <si>
    <t>Smola</t>
  </si>
  <si>
    <t>CST VELMAR MERIDA TEAM</t>
  </si>
  <si>
    <t>Tusiński</t>
  </si>
  <si>
    <t>Pierogi z Wiśnią</t>
  </si>
  <si>
    <t>Kałuża</t>
  </si>
  <si>
    <t>Palusiński</t>
  </si>
  <si>
    <t>Burny</t>
  </si>
  <si>
    <t>Strugiński</t>
  </si>
  <si>
    <t>Misiaki</t>
  </si>
  <si>
    <t>Zofia</t>
  </si>
  <si>
    <t>Babiańska</t>
  </si>
  <si>
    <t>Fanbit</t>
  </si>
  <si>
    <t>Wójcik</t>
  </si>
  <si>
    <t>Bernaszuk</t>
  </si>
  <si>
    <t>Pułkowska</t>
  </si>
  <si>
    <t>Orlean</t>
  </si>
  <si>
    <t>Szperling</t>
  </si>
  <si>
    <t>Mechliński</t>
  </si>
  <si>
    <t>Czubalski</t>
  </si>
  <si>
    <t>CST</t>
  </si>
  <si>
    <t>POLESTAR</t>
  </si>
  <si>
    <t>Walasz</t>
  </si>
  <si>
    <t>Ogrodnik</t>
  </si>
  <si>
    <t>Janczak</t>
  </si>
  <si>
    <t>Darmach</t>
  </si>
  <si>
    <t>ATC Cargo</t>
  </si>
  <si>
    <t>Soroka</t>
  </si>
  <si>
    <t>Manista</t>
  </si>
  <si>
    <t>TEAM NOWINKA</t>
  </si>
  <si>
    <t>Pogorzelski</t>
  </si>
  <si>
    <t>Bez różnicy</t>
  </si>
  <si>
    <t>Robert Witold</t>
  </si>
  <si>
    <t>Chłodnicy</t>
  </si>
  <si>
    <t>Grygo</t>
  </si>
  <si>
    <t>KAC klub anemicznych cyklistów</t>
  </si>
  <si>
    <t>Soboczynski</t>
  </si>
  <si>
    <t>Stojące wentyle</t>
  </si>
  <si>
    <t>Purple Mushrooms</t>
  </si>
  <si>
    <t>Basiak</t>
  </si>
  <si>
    <t>K-lub A-nemicznych C-yklistów</t>
  </si>
  <si>
    <t>Glazik</t>
  </si>
  <si>
    <t>KAC Klub Anemicznych Cyklistow</t>
  </si>
  <si>
    <t>Justyna</t>
  </si>
  <si>
    <t>Kasperska</t>
  </si>
  <si>
    <t>Stanisławski</t>
  </si>
  <si>
    <t>Wejher</t>
  </si>
  <si>
    <t>Kuprian</t>
  </si>
  <si>
    <t>DORACO BIKE TEAM</t>
  </si>
  <si>
    <t>Gruda</t>
  </si>
  <si>
    <t>Celejewski</t>
  </si>
  <si>
    <t>Prażyński</t>
  </si>
  <si>
    <t>Maroszek</t>
  </si>
  <si>
    <t>Szmagliński</t>
  </si>
  <si>
    <t>Zabolewicz</t>
  </si>
  <si>
    <t>Michał Aleksander</t>
  </si>
  <si>
    <t>Kulwikowski</t>
  </si>
  <si>
    <t>Łys - Pisowacki</t>
  </si>
  <si>
    <t>Maciej Piotr</t>
  </si>
  <si>
    <t>Maciak</t>
  </si>
  <si>
    <t>Gizela</t>
  </si>
  <si>
    <t>Żylaste batony</t>
  </si>
  <si>
    <t>Grzybek</t>
  </si>
  <si>
    <t>Skórski</t>
  </si>
  <si>
    <t>Szuca</t>
  </si>
  <si>
    <t>panzerfaust</t>
  </si>
  <si>
    <t>Julita</t>
  </si>
  <si>
    <t>Jażdżewska</t>
  </si>
  <si>
    <t>Chylak</t>
  </si>
  <si>
    <t>Świątkiewicz</t>
  </si>
  <si>
    <t>Winczewski</t>
  </si>
  <si>
    <t>Hamak na bananach</t>
  </si>
  <si>
    <t>Robert Janusz</t>
  </si>
  <si>
    <t>Szurała</t>
  </si>
  <si>
    <t>Nowiński</t>
  </si>
  <si>
    <t>Ackermann</t>
  </si>
  <si>
    <t>Wasiniewski</t>
  </si>
  <si>
    <t>górzyskowskie orły</t>
  </si>
  <si>
    <t>Mikita</t>
  </si>
  <si>
    <t>Kawczyński</t>
  </si>
  <si>
    <t>Luks</t>
  </si>
  <si>
    <t>Wasilczuk</t>
  </si>
  <si>
    <t>Sawon</t>
  </si>
  <si>
    <t>Żylaste Batony</t>
  </si>
  <si>
    <t>Dalmer</t>
  </si>
  <si>
    <t>Ndf</t>
  </si>
  <si>
    <t>Król</t>
  </si>
  <si>
    <t>3Team</t>
  </si>
  <si>
    <t>Dzido</t>
  </si>
  <si>
    <t>NDF TEAM CZŁUCHÓW</t>
  </si>
  <si>
    <t>Leciejewski</t>
  </si>
  <si>
    <t>Paterek</t>
  </si>
  <si>
    <t>Gojtowski</t>
  </si>
  <si>
    <t>Cygan</t>
  </si>
  <si>
    <t>Krauze</t>
  </si>
  <si>
    <t>NDF Team Człuchów</t>
  </si>
  <si>
    <t>Grzegorz Henryk</t>
  </si>
  <si>
    <t>Sudolski</t>
  </si>
  <si>
    <t>www.SKLEPKAROL.PL</t>
  </si>
  <si>
    <t>Sprutta</t>
  </si>
  <si>
    <t>Golembka</t>
  </si>
  <si>
    <t>Szkudlarz</t>
  </si>
  <si>
    <t>Prażanowski</t>
  </si>
  <si>
    <t>GRBS</t>
  </si>
  <si>
    <t>Jarecki</t>
  </si>
  <si>
    <t>Popek</t>
  </si>
  <si>
    <t>Musielski</t>
  </si>
  <si>
    <t>Olczak</t>
  </si>
  <si>
    <t>Przemko</t>
  </si>
  <si>
    <t>Ustianowski</t>
  </si>
  <si>
    <t>Kummer</t>
  </si>
  <si>
    <t>Dwóch takich co się zgubiło</t>
  </si>
  <si>
    <t>Mroczek</t>
  </si>
  <si>
    <t>Masterlease Sport Team</t>
  </si>
  <si>
    <t>Wulczyński</t>
  </si>
  <si>
    <t>Kudela</t>
  </si>
  <si>
    <t>Imianowski</t>
  </si>
  <si>
    <t>TEAMNITKA.PL</t>
  </si>
  <si>
    <t>Tomczyk</t>
  </si>
  <si>
    <t>NDF</t>
  </si>
  <si>
    <t>Marcin Wojciech</t>
  </si>
  <si>
    <t>Odalanowski</t>
  </si>
  <si>
    <t>MASTERLEASE TEAM</t>
  </si>
  <si>
    <t>Gałaguz</t>
  </si>
  <si>
    <t>Szamrej</t>
  </si>
  <si>
    <t>Nypel Reda</t>
  </si>
  <si>
    <t>Kuhn</t>
  </si>
  <si>
    <t>Przemek</t>
  </si>
  <si>
    <t>Roszkowski</t>
  </si>
  <si>
    <t>Żadkowski</t>
  </si>
  <si>
    <t>Kowalewski</t>
  </si>
  <si>
    <t>Miller</t>
  </si>
  <si>
    <t>Aktywna Krajenka</t>
  </si>
  <si>
    <t>Szpot</t>
  </si>
  <si>
    <t>Gała</t>
  </si>
  <si>
    <t>Asian Hookers</t>
  </si>
  <si>
    <t>Jurak</t>
  </si>
  <si>
    <t>Lewińska</t>
  </si>
  <si>
    <t>Milordzi</t>
  </si>
  <si>
    <t>Lindemann</t>
  </si>
  <si>
    <t>Dorawa</t>
  </si>
  <si>
    <t>Trzydziestkapiątka</t>
  </si>
  <si>
    <t>Usowski</t>
  </si>
  <si>
    <t>trzydziestkapiątka</t>
  </si>
  <si>
    <t>Kokociński</t>
  </si>
  <si>
    <t>31 BLT</t>
  </si>
  <si>
    <t>Jakubik</t>
  </si>
  <si>
    <t>H52 200</t>
  </si>
  <si>
    <t>H52 100</t>
  </si>
  <si>
    <t xml:space="preserve"> </t>
  </si>
  <si>
    <t>Harpagan 52 100km</t>
  </si>
  <si>
    <t>?</t>
  </si>
  <si>
    <t>wespół w zespół</t>
  </si>
  <si>
    <t>Perełki z Elbląga</t>
  </si>
  <si>
    <t>Pasłęk</t>
  </si>
  <si>
    <t>zButa</t>
  </si>
  <si>
    <t>RowerOWCE</t>
  </si>
  <si>
    <t>Kauss</t>
  </si>
  <si>
    <t>Bożyczko</t>
  </si>
  <si>
    <t>Dudziński</t>
  </si>
  <si>
    <t>Krupka</t>
  </si>
  <si>
    <t>Rychlewski</t>
  </si>
  <si>
    <t>Czyrkiewicz</t>
  </si>
  <si>
    <t>Serkowski</t>
  </si>
  <si>
    <t>Płotka</t>
  </si>
  <si>
    <t>Piachulec Orient</t>
  </si>
  <si>
    <t>Sobieszczański</t>
  </si>
  <si>
    <t>Energiaigaz.pl</t>
  </si>
  <si>
    <t>Wieliński</t>
  </si>
  <si>
    <t>SKR Gryfus</t>
  </si>
  <si>
    <t>Paulina</t>
  </si>
  <si>
    <t>Kusajda</t>
  </si>
  <si>
    <t>Gajków</t>
  </si>
  <si>
    <t>BikeBoys.pl CadMario Team</t>
  </si>
  <si>
    <t>Mantycki</t>
  </si>
  <si>
    <t>UTMB 2013</t>
  </si>
  <si>
    <t>Janusz</t>
  </si>
  <si>
    <t>Adamski</t>
  </si>
  <si>
    <t>LEGIONY ULICY</t>
  </si>
  <si>
    <t>Gulbinowicz</t>
  </si>
  <si>
    <t>Ratusz Maszewo</t>
  </si>
  <si>
    <t>Kaczor</t>
  </si>
  <si>
    <t>Wiktoria</t>
  </si>
  <si>
    <t>Kowal</t>
  </si>
  <si>
    <t>STOPA SŁUPSK</t>
  </si>
  <si>
    <t>Elżbieta</t>
  </si>
  <si>
    <t>Nowacka</t>
  </si>
  <si>
    <t>NM 200</t>
  </si>
  <si>
    <t>NM 100</t>
  </si>
  <si>
    <t>Rajd Liczyrzepy zima</t>
  </si>
  <si>
    <t>Harpagan 54 100km</t>
  </si>
  <si>
    <t>Jesienne 360</t>
  </si>
  <si>
    <t>Rajd Waligóry</t>
  </si>
  <si>
    <t>XIII Rajd z Kompasem</t>
  </si>
  <si>
    <t>Sudecka Wyrypa 100km</t>
  </si>
  <si>
    <t>XII Rajd z Kompasem</t>
  </si>
  <si>
    <t>Rajd Liczyrzepy wiosna</t>
  </si>
  <si>
    <t>Harpagan 53 100km</t>
  </si>
  <si>
    <t>Wertepy</t>
  </si>
  <si>
    <t>XIII Szago</t>
  </si>
  <si>
    <t>Harpagan 53 200km</t>
  </si>
  <si>
    <t>Sudecka Wyrypa 150km</t>
  </si>
  <si>
    <t>XIV Szago</t>
  </si>
  <si>
    <t>Harpagan 54 200km</t>
  </si>
  <si>
    <t>ArsBona</t>
  </si>
  <si>
    <t>Żory</t>
  </si>
  <si>
    <t>Tarnów</t>
  </si>
  <si>
    <t>Czas karny za PK15</t>
  </si>
  <si>
    <t>Czas meta</t>
  </si>
  <si>
    <t>pkt Czas</t>
  </si>
  <si>
    <t>Czas trasy</t>
  </si>
  <si>
    <t>Razem pkt</t>
  </si>
  <si>
    <t>Klub / drużyna</t>
  </si>
  <si>
    <t>Krzystof</t>
  </si>
  <si>
    <t>RL-Z</t>
  </si>
  <si>
    <t>Harpagan 53</t>
  </si>
  <si>
    <t>Sudecka Wyrypa</t>
  </si>
  <si>
    <t>Harpagan 54</t>
  </si>
  <si>
    <t>Nr</t>
  </si>
  <si>
    <t>Team</t>
  </si>
  <si>
    <t>Płeć</t>
  </si>
  <si>
    <t>Rocznik</t>
  </si>
  <si>
    <t>Trasa</t>
  </si>
  <si>
    <t>Suma punktów</t>
  </si>
  <si>
    <t>Meta</t>
  </si>
  <si>
    <t>Start</t>
  </si>
  <si>
    <t>Czas</t>
  </si>
  <si>
    <t>Kara</t>
  </si>
  <si>
    <t>Punkty</t>
  </si>
  <si>
    <t>Miejsce kat.</t>
  </si>
  <si>
    <t>TR100</t>
  </si>
  <si>
    <t xml:space="preserve">Mitutoyo AZS Wratislavia </t>
  </si>
  <si>
    <t>mrdp..pl</t>
  </si>
  <si>
    <t xml:space="preserve">Grey Wolf </t>
  </si>
  <si>
    <t xml:space="preserve">Oprychy Team </t>
  </si>
  <si>
    <t xml:space="preserve">Piachulec Orient </t>
  </si>
  <si>
    <t xml:space="preserve">Nie jesteś w moim typie </t>
  </si>
  <si>
    <t xml:space="preserve">STOPA SŁUPSK </t>
  </si>
  <si>
    <t xml:space="preserve">SONY MTB TEAM </t>
  </si>
  <si>
    <t>Wrzaskun</t>
  </si>
  <si>
    <t>Forrest Gaps</t>
  </si>
  <si>
    <t xml:space="preserve">Bydgoszcz City Race </t>
  </si>
  <si>
    <t xml:space="preserve">Zbieranina z Niesięcina </t>
  </si>
  <si>
    <t xml:space="preserve">Światowid Małe Gacno </t>
  </si>
  <si>
    <t xml:space="preserve">Tup Tuś Kizia </t>
  </si>
  <si>
    <t>Niewęgłowski</t>
  </si>
  <si>
    <t xml:space="preserve">T-Mobile Cycling Team </t>
  </si>
  <si>
    <t xml:space="preserve">OrientAkcja </t>
  </si>
  <si>
    <t xml:space="preserve">Welocypedy </t>
  </si>
  <si>
    <t xml:space="preserve">Fitserwis MTB Team </t>
  </si>
  <si>
    <t xml:space="preserve">KOOPER Architetura </t>
  </si>
  <si>
    <t>Szmejda</t>
  </si>
  <si>
    <t xml:space="preserve">SISU-OWB Team </t>
  </si>
  <si>
    <t xml:space="preserve">podrozerowerowe.info </t>
  </si>
  <si>
    <t>test</t>
  </si>
  <si>
    <t> Kicin </t>
  </si>
  <si>
    <t>    TR100</t>
  </si>
  <si>
    <t> Poznań </t>
  </si>
  <si>
    <t> Poznan </t>
  </si>
  <si>
    <t> Szczecin </t>
  </si>
  <si>
    <t> Skoki </t>
  </si>
  <si>
    <t> Lipka </t>
  </si>
  <si>
    <t>KV</t>
  </si>
  <si>
    <t>Pruszków</t>
  </si>
  <si>
    <t> Skrzynki </t>
  </si>
  <si>
    <t> Dąbrówka Wlkp. </t>
  </si>
  <si>
    <t>Murawski</t>
  </si>
  <si>
    <t> Wołów </t>
  </si>
  <si>
    <t>MV</t>
  </si>
  <si>
    <t> Koszalin </t>
  </si>
  <si>
    <t> Pobiedziska </t>
  </si>
  <si>
    <t> Siekierczyn </t>
  </si>
  <si>
    <t> Lubin </t>
  </si>
  <si>
    <t> Rokietnica </t>
  </si>
  <si>
    <t> Leszno </t>
  </si>
  <si>
    <t> Lipno </t>
  </si>
  <si>
    <t> Warszawa </t>
  </si>
  <si>
    <t> Józefów </t>
  </si>
  <si>
    <t> Barlinek </t>
  </si>
  <si>
    <t> Gajków </t>
  </si>
  <si>
    <t> Siedlce </t>
  </si>
  <si>
    <t> Biała Podlaska </t>
  </si>
  <si>
    <t> Czerwonak </t>
  </si>
  <si>
    <t> Wrocław </t>
  </si>
  <si>
    <t> warszawa </t>
  </si>
  <si>
    <t> Swarzędz </t>
  </si>
  <si>
    <t>MIEJSCOWOŚĆ</t>
  </si>
  <si>
    <t>KLUB/DRUŻYNA</t>
  </si>
  <si>
    <t>CZAS</t>
  </si>
  <si>
    <t>liczba otrzymanych punktów karnych</t>
  </si>
  <si>
    <t>liczba otrzymanych punktów przeliczeniowych</t>
  </si>
  <si>
    <t>liczba zaliczonych punktów kontrolnych</t>
  </si>
  <si>
    <t>DYSTANS</t>
  </si>
  <si>
    <t>UR</t>
  </si>
  <si>
    <t>K/M</t>
  </si>
  <si>
    <t>MIEJSCE</t>
  </si>
  <si>
    <t>v</t>
  </si>
  <si>
    <t>Tup Tuś Kizia</t>
  </si>
  <si>
    <t>ZNN</t>
  </si>
  <si>
    <t>Zespół Niespokojnych Nóg</t>
  </si>
  <si>
    <t>PKO Harpagan</t>
  </si>
  <si>
    <t>Posprzątaj po swoim psie</t>
  </si>
  <si>
    <t>Boryteam</t>
  </si>
  <si>
    <t>OPRYCHY</t>
  </si>
  <si>
    <t>Ba-Bi</t>
  </si>
  <si>
    <t>PK23</t>
  </si>
  <si>
    <t>PK22</t>
  </si>
  <si>
    <t>PK21</t>
  </si>
  <si>
    <t>PK20</t>
  </si>
  <si>
    <t>PK19</t>
  </si>
  <si>
    <t>PK18</t>
  </si>
  <si>
    <t>PK17</t>
  </si>
  <si>
    <t>PK16</t>
  </si>
  <si>
    <t>PK15</t>
  </si>
  <si>
    <t>PK14</t>
  </si>
  <si>
    <t>PK13</t>
  </si>
  <si>
    <t>PK12</t>
  </si>
  <si>
    <t>PK11</t>
  </si>
  <si>
    <t>PK10</t>
  </si>
  <si>
    <t>PK9</t>
  </si>
  <si>
    <t>PK8</t>
  </si>
  <si>
    <t>PK7</t>
  </si>
  <si>
    <t>PK6</t>
  </si>
  <si>
    <t>PK5</t>
  </si>
  <si>
    <t>PK4</t>
  </si>
  <si>
    <t>PK3</t>
  </si>
  <si>
    <t>PK2</t>
  </si>
  <si>
    <t>PK1</t>
  </si>
  <si>
    <t>limit spóźnień</t>
  </si>
  <si>
    <t>(min.)</t>
  </si>
  <si>
    <t>(h)</t>
  </si>
  <si>
    <t>mety</t>
  </si>
  <si>
    <t>startu</t>
  </si>
  <si>
    <t>min. karne</t>
  </si>
  <si>
    <r>
      <rPr>
        <b/>
        <sz val="10"/>
        <color theme="1"/>
        <rFont val="Symbol"/>
        <family val="1"/>
        <charset val="2"/>
      </rPr>
      <t>D</t>
    </r>
    <r>
      <rPr>
        <b/>
        <sz val="10"/>
        <color theme="1"/>
        <rFont val="Czcionka tekstu podstawowego"/>
        <family val="2"/>
        <charset val="238"/>
      </rPr>
      <t>T</t>
    </r>
  </si>
  <si>
    <t>PK 23 (3)</t>
  </si>
  <si>
    <t>PK 22 (3)</t>
  </si>
  <si>
    <t>PK 21 (3)</t>
  </si>
  <si>
    <t>PK 20 (3)</t>
  </si>
  <si>
    <t>PK 19 (3)</t>
  </si>
  <si>
    <t>PK 18 (4)</t>
  </si>
  <si>
    <t>PK 17 (4)</t>
  </si>
  <si>
    <t>PK 16 (4)</t>
  </si>
  <si>
    <t>PK 15 (4)</t>
  </si>
  <si>
    <t>PK 14 (4)</t>
  </si>
  <si>
    <t>PK 13 (3)</t>
  </si>
  <si>
    <t>PK 12 (1)</t>
  </si>
  <si>
    <t>PK 11 (1)</t>
  </si>
  <si>
    <t>PK 10 (1)</t>
  </si>
  <si>
    <t>PK 9 (2)</t>
  </si>
  <si>
    <t>PK 8 (2)</t>
  </si>
  <si>
    <t>PK 7 (2)</t>
  </si>
  <si>
    <t>PK 6 (2)</t>
  </si>
  <si>
    <t>PK 5 (2)</t>
  </si>
  <si>
    <t>PK 4 (2)</t>
  </si>
  <si>
    <t>PK 3  (1)</t>
  </si>
  <si>
    <t>PK 2 (1)</t>
  </si>
  <si>
    <t>PK 1 (1)</t>
  </si>
  <si>
    <t>zespołu</t>
  </si>
  <si>
    <t>Znak</t>
  </si>
  <si>
    <t>liczba punktów wagowych</t>
  </si>
  <si>
    <t>max</t>
  </si>
  <si>
    <t>godz.</t>
  </si>
  <si>
    <t>Wynik</t>
  </si>
  <si>
    <t>Czas pokonania trasy</t>
  </si>
  <si>
    <t>Suma</t>
  </si>
  <si>
    <t>Punkty zdobyte podczas pokonywania trasy</t>
  </si>
  <si>
    <t xml:space="preserve">Nazwa </t>
  </si>
  <si>
    <t>Uczestnik</t>
  </si>
  <si>
    <t>Lp</t>
  </si>
  <si>
    <t>min 0</t>
  </si>
  <si>
    <r>
      <rPr>
        <b/>
        <sz val="24"/>
        <color theme="1"/>
        <rFont val="Brother Tattoo"/>
        <charset val="238"/>
      </rPr>
      <t>Szago</t>
    </r>
    <r>
      <rPr>
        <sz val="10"/>
        <rFont val="Arial CE"/>
        <charset val="238"/>
      </rPr>
      <t xml:space="preserve"> </t>
    </r>
    <r>
      <rPr>
        <sz val="11"/>
        <color theme="1"/>
        <rFont val="Algerian"/>
        <family val="5"/>
      </rPr>
      <t>XIII 25.03.2017 Osiek      tr 120</t>
    </r>
  </si>
  <si>
    <t>Truszkowska Kamila</t>
  </si>
  <si>
    <t>Kinowska, Katarzyna</t>
  </si>
  <si>
    <r>
      <rPr>
        <b/>
        <sz val="36"/>
        <color theme="1"/>
        <rFont val="Brother Tattoo"/>
        <charset val="238"/>
      </rPr>
      <t>Szago</t>
    </r>
    <r>
      <rPr>
        <b/>
        <sz val="11"/>
        <color theme="1"/>
        <rFont val="Czcionka tekstu podstawowego"/>
        <family val="2"/>
        <charset val="238"/>
      </rPr>
      <t xml:space="preserve"> </t>
    </r>
    <r>
      <rPr>
        <sz val="14"/>
        <color theme="1"/>
        <rFont val="Algerian"/>
        <family val="5"/>
      </rPr>
      <t>25.03.2017 Osiek</t>
    </r>
  </si>
  <si>
    <t>mBank</t>
  </si>
  <si>
    <t>TR 100</t>
  </si>
  <si>
    <t>28 (8)</t>
  </si>
  <si>
    <t>UKA</t>
  </si>
  <si>
    <t>26 (6)</t>
  </si>
  <si>
    <t>23 (5)</t>
  </si>
  <si>
    <t>22 (4)</t>
  </si>
  <si>
    <t>SNAG / Smashing pĄpkins</t>
  </si>
  <si>
    <t>TRI4FUN TEAM PIASECZNO</t>
  </si>
  <si>
    <t>20 (3)</t>
  </si>
  <si>
    <t>Cenzus Pro MTB Team</t>
  </si>
  <si>
    <t>16 (2)</t>
  </si>
  <si>
    <t>2PU</t>
  </si>
  <si>
    <t>KSAT</t>
  </si>
  <si>
    <t>MoPi.Team</t>
  </si>
  <si>
    <t>Bydgoszcz</t>
  </si>
  <si>
    <t>Klub InO Stowarzysze</t>
  </si>
  <si>
    <t>9 (1)</t>
  </si>
  <si>
    <t>INDYWIDUALNIE MAZOWSZE</t>
  </si>
  <si>
    <t>DKE</t>
  </si>
  <si>
    <t>orienteering.waw.pl</t>
  </si>
  <si>
    <t>Liczba PK</t>
  </si>
  <si>
    <t>Klub</t>
  </si>
  <si>
    <t>Kategoria</t>
  </si>
  <si>
    <t>Lebioda</t>
  </si>
  <si>
    <t>Kleszczyński</t>
  </si>
  <si>
    <t>Beszterda</t>
  </si>
  <si>
    <t>Janowski</t>
  </si>
  <si>
    <t>Grajek</t>
  </si>
  <si>
    <t>Wolny</t>
  </si>
  <si>
    <t>Stefaniak</t>
  </si>
  <si>
    <t>Olszański</t>
  </si>
  <si>
    <t>Miedkowska</t>
  </si>
  <si>
    <t>Klonowska</t>
  </si>
  <si>
    <t>.</t>
  </si>
  <si>
    <t>ColcaPeru</t>
  </si>
  <si>
    <t>Rudy Kot</t>
  </si>
  <si>
    <t>On-sight</t>
  </si>
  <si>
    <t>wrzaskliwe kojoty</t>
  </si>
  <si>
    <t>Tour De Sklep Skoki Team</t>
  </si>
  <si>
    <t>Tour De Sklep Team Skoki</t>
  </si>
  <si>
    <t>Skoki</t>
  </si>
  <si>
    <t>Skoki Team</t>
  </si>
  <si>
    <t>Rycerz na koniu mknie PJP</t>
  </si>
  <si>
    <t>Roza</t>
  </si>
  <si>
    <t>Łosiewicz</t>
  </si>
  <si>
    <t>Szago W</t>
  </si>
  <si>
    <t>Kinowska</t>
  </si>
  <si>
    <t>Rozwadowski</t>
  </si>
  <si>
    <t>Olszewski</t>
  </si>
  <si>
    <t>Gębarowski</t>
  </si>
  <si>
    <t>Drażan</t>
  </si>
  <si>
    <t>Duszak</t>
  </si>
  <si>
    <t>Skorupowski</t>
  </si>
  <si>
    <t>Gasparska</t>
  </si>
  <si>
    <t>Gasparski</t>
  </si>
  <si>
    <t>Lipińska</t>
  </si>
  <si>
    <t>Czeczott</t>
  </si>
  <si>
    <t>Boiński</t>
  </si>
  <si>
    <t>Rally</t>
  </si>
  <si>
    <t>Wachtel</t>
  </si>
  <si>
    <t>360 W</t>
  </si>
  <si>
    <t>nkl</t>
  </si>
  <si>
    <t>ETISOFT BIKE TEAM</t>
  </si>
  <si>
    <t>Zabrze</t>
  </si>
  <si>
    <t>Rozbiegamy To Miasto - Czechowice-Dziedzice</t>
  </si>
  <si>
    <t>Czechowice-Dziedzice</t>
  </si>
  <si>
    <t>Zabrzeg</t>
  </si>
  <si>
    <t>Ochaby Małe</t>
  </si>
  <si>
    <t>Kidoń</t>
  </si>
  <si>
    <t>Ligota</t>
  </si>
  <si>
    <t>Bikeholicy</t>
  </si>
  <si>
    <t>Maciek</t>
  </si>
  <si>
    <t>Ars Bona</t>
  </si>
  <si>
    <t>Rybnik</t>
  </si>
  <si>
    <t>Konstantynów Łódzki</t>
  </si>
  <si>
    <t>Timtirim Team</t>
  </si>
  <si>
    <t>Trzop</t>
  </si>
  <si>
    <t>ŁODYGOWICE</t>
  </si>
  <si>
    <t>Rajda</t>
  </si>
  <si>
    <t>IT Orient</t>
  </si>
  <si>
    <t>Józefów</t>
  </si>
  <si>
    <t>Skierniewice</t>
  </si>
  <si>
    <t>Orzesze</t>
  </si>
  <si>
    <t>Gdańsk</t>
  </si>
  <si>
    <t>Bolechowice</t>
  </si>
  <si>
    <t>Azymut Team</t>
  </si>
  <si>
    <t>Bedyk</t>
  </si>
  <si>
    <t>T-Mobile Cycling Team</t>
  </si>
  <si>
    <t>Chlewo</t>
  </si>
  <si>
    <t>PRAWDZIWA STAL</t>
  </si>
  <si>
    <t>BIELSKO BIAŁA</t>
  </si>
  <si>
    <t>Pilchowice</t>
  </si>
  <si>
    <t>Kobylnica</t>
  </si>
  <si>
    <t>BIKEBOARD</t>
  </si>
  <si>
    <t>Zabierzów</t>
  </si>
  <si>
    <t>Zbyszek</t>
  </si>
  <si>
    <t>META</t>
  </si>
  <si>
    <t>PK 29</t>
  </si>
  <si>
    <t>PK 28</t>
  </si>
  <si>
    <t>PK 27</t>
  </si>
  <si>
    <t>PK 26</t>
  </si>
  <si>
    <t>PK 25</t>
  </si>
  <si>
    <t>PK 24</t>
  </si>
  <si>
    <t>PK 23</t>
  </si>
  <si>
    <t>PK 22</t>
  </si>
  <si>
    <t>PK 21</t>
  </si>
  <si>
    <t>PK 20</t>
  </si>
  <si>
    <t>PK 18</t>
  </si>
  <si>
    <t>PK 17</t>
  </si>
  <si>
    <t>PK 16</t>
  </si>
  <si>
    <t>PK 15</t>
  </si>
  <si>
    <t>PK 14</t>
  </si>
  <si>
    <t>PK 13</t>
  </si>
  <si>
    <t>PK 12</t>
  </si>
  <si>
    <t>PK 11</t>
  </si>
  <si>
    <t>PK 10</t>
  </si>
  <si>
    <t>PK 9</t>
  </si>
  <si>
    <t>PK 8</t>
  </si>
  <si>
    <t>PK 7</t>
  </si>
  <si>
    <t>PK 6</t>
  </si>
  <si>
    <t>PK 5</t>
  </si>
  <si>
    <t>PK 4</t>
  </si>
  <si>
    <t>PK 3</t>
  </si>
  <si>
    <t>PK 2</t>
  </si>
  <si>
    <t>PK 1</t>
  </si>
  <si>
    <t>PPM K</t>
  </si>
  <si>
    <t>PPM M</t>
  </si>
  <si>
    <t>Czas (min)</t>
  </si>
  <si>
    <t>Suma PK</t>
  </si>
  <si>
    <t>Suma PP</t>
  </si>
  <si>
    <t>Klub/drużyna</t>
  </si>
  <si>
    <t>Miejscowość</t>
  </si>
  <si>
    <t>Rok</t>
  </si>
  <si>
    <t>P</t>
  </si>
  <si>
    <t>M-ce</t>
  </si>
  <si>
    <t>PP</t>
  </si>
  <si>
    <t>Trasa: TR150</t>
  </si>
  <si>
    <t>Lista wyników wg tras</t>
  </si>
  <si>
    <t>Talanda</t>
  </si>
  <si>
    <t>name1</t>
  </si>
  <si>
    <t>surname1</t>
  </si>
  <si>
    <t>NUMER</t>
  </si>
  <si>
    <t>START</t>
  </si>
  <si>
    <t>KARA</t>
  </si>
  <si>
    <t>Uwagi</t>
  </si>
  <si>
    <t>WIŚNIEWSKI</t>
  </si>
  <si>
    <t>ARTUR</t>
  </si>
  <si>
    <t>WOZIŃSKI</t>
  </si>
  <si>
    <t>ADAM</t>
  </si>
  <si>
    <t>JANIK</t>
  </si>
  <si>
    <t>FORMANOWSKI</t>
  </si>
  <si>
    <t>Rajewski</t>
  </si>
  <si>
    <t>Benamer</t>
  </si>
  <si>
    <t>Umyszkiewicz</t>
  </si>
  <si>
    <t>Grychowski</t>
  </si>
  <si>
    <t>Czyżewski</t>
  </si>
  <si>
    <t>Marzena</t>
  </si>
  <si>
    <t>Bosacka</t>
  </si>
  <si>
    <t>Mariola</t>
  </si>
  <si>
    <t>Gruszczyńska</t>
  </si>
  <si>
    <t>Zbierski</t>
  </si>
  <si>
    <t>Matuszewska</t>
  </si>
  <si>
    <t>Wojtek</t>
  </si>
  <si>
    <t>Maćkowiak</t>
  </si>
  <si>
    <t>Olga</t>
  </si>
  <si>
    <t>Grabowska</t>
  </si>
  <si>
    <t>Błażej</t>
  </si>
  <si>
    <t>Sobków</t>
  </si>
  <si>
    <t>DSQ</t>
  </si>
  <si>
    <t>BRAK</t>
  </si>
  <si>
    <t>KARTY</t>
  </si>
  <si>
    <t>Szuwalski</t>
  </si>
  <si>
    <t>Stawski</t>
  </si>
  <si>
    <t>Godz METY</t>
  </si>
  <si>
    <t>1</t>
  </si>
  <si>
    <t>Startowało 91 osób</t>
  </si>
  <si>
    <t>Ostatnia aktualizacja 30.04.2017</t>
  </si>
  <si>
    <t>Wyniki ostateczne H53 trasa TR200</t>
  </si>
  <si>
    <t>NKL</t>
  </si>
  <si>
    <t>NKL - brak karty startowej</t>
  </si>
  <si>
    <t>Lasocka</t>
  </si>
  <si>
    <t>Pogórze</t>
  </si>
  <si>
    <t>Zalewski</t>
  </si>
  <si>
    <t>Gdynia</t>
  </si>
  <si>
    <t>KTS Ironman Kwidzyn</t>
  </si>
  <si>
    <t>Kwidzyn</t>
  </si>
  <si>
    <t>Sobczak</t>
  </si>
  <si>
    <t>Nexus Team</t>
  </si>
  <si>
    <t>Kuczkowski</t>
  </si>
  <si>
    <t>Malbork</t>
  </si>
  <si>
    <t>Wejherowo</t>
  </si>
  <si>
    <t>Kętrzyn</t>
  </si>
  <si>
    <t>Wrześniewski</t>
  </si>
  <si>
    <t>Wiktorów</t>
  </si>
  <si>
    <t>MH Automatyka team</t>
  </si>
  <si>
    <t>Bońkowski</t>
  </si>
  <si>
    <t>Ełk</t>
  </si>
  <si>
    <t>Kuniniec</t>
  </si>
  <si>
    <t>Winek</t>
  </si>
  <si>
    <t>STK Czersk</t>
  </si>
  <si>
    <t>Łąg</t>
  </si>
  <si>
    <t>Gorzów Wielkopolski</t>
  </si>
  <si>
    <t>Stargard</t>
  </si>
  <si>
    <t>Werecki</t>
  </si>
  <si>
    <t>WMW</t>
  </si>
  <si>
    <t>Myślibórz</t>
  </si>
  <si>
    <t>Pszczółki</t>
  </si>
  <si>
    <t>Grube Dupska</t>
  </si>
  <si>
    <t>Brzeziński</t>
  </si>
  <si>
    <t>Gdansk</t>
  </si>
  <si>
    <t>WRZASKUN</t>
  </si>
  <si>
    <t>R62</t>
  </si>
  <si>
    <t>Lębork</t>
  </si>
  <si>
    <t>Laura</t>
  </si>
  <si>
    <t>Lis</t>
  </si>
  <si>
    <t>Cewice</t>
  </si>
  <si>
    <t>Wica</t>
  </si>
  <si>
    <t>Kalisz</t>
  </si>
  <si>
    <t>Milanówek</t>
  </si>
  <si>
    <t>Siedlce</t>
  </si>
  <si>
    <t>Elbląg</t>
  </si>
  <si>
    <t>Barlinek</t>
  </si>
  <si>
    <t>Biala Podlaska</t>
  </si>
  <si>
    <t>-</t>
  </si>
  <si>
    <t>Koleczkowo</t>
  </si>
  <si>
    <t>Sopot</t>
  </si>
  <si>
    <t>Stefan</t>
  </si>
  <si>
    <t>Zachara</t>
  </si>
  <si>
    <t>Wheelie garage</t>
  </si>
  <si>
    <t>GR3miasto / Harpagan</t>
  </si>
  <si>
    <t>Słupsk</t>
  </si>
  <si>
    <t>KB Galeria Warszawa AT</t>
  </si>
  <si>
    <t>Kozienice</t>
  </si>
  <si>
    <t>Miśkiewicz</t>
  </si>
  <si>
    <t>Zaszyci</t>
  </si>
  <si>
    <t>Majewski</t>
  </si>
  <si>
    <t>A Team</t>
  </si>
  <si>
    <t>Ciechocinek</t>
  </si>
  <si>
    <t>MMGO Boryteam</t>
  </si>
  <si>
    <t>Chojnice</t>
  </si>
  <si>
    <t>Team 360 stopni</t>
  </si>
  <si>
    <t>Rumia</t>
  </si>
  <si>
    <t>OPRYCHY TEAM</t>
  </si>
  <si>
    <t>W5</t>
  </si>
  <si>
    <t>W4</t>
  </si>
  <si>
    <t>W3</t>
  </si>
  <si>
    <t>W2</t>
  </si>
  <si>
    <t>W1</t>
  </si>
  <si>
    <t>pkt. Czas</t>
  </si>
  <si>
    <t>pkt. PK</t>
  </si>
  <si>
    <t>ilość PK</t>
  </si>
  <si>
    <t>RAZEM pkt.</t>
  </si>
  <si>
    <t>WYNIK KOŃCOWY</t>
  </si>
  <si>
    <t>Rok ur.</t>
  </si>
  <si>
    <t>Nr start</t>
  </si>
  <si>
    <t>M-ce K</t>
  </si>
  <si>
    <t>M-ce M</t>
  </si>
  <si>
    <t>Cewice 21-23.04.2017</t>
  </si>
  <si>
    <t>Jelenia Góra</t>
  </si>
  <si>
    <t>Soszyca</t>
  </si>
  <si>
    <t>Dziechno</t>
  </si>
  <si>
    <t>Gajek</t>
  </si>
  <si>
    <t>Kotłowe Góry</t>
  </si>
  <si>
    <t>Podkomorzyce</t>
  </si>
  <si>
    <t>Przeryte</t>
  </si>
  <si>
    <t>Rzechcino</t>
  </si>
  <si>
    <t>Nowa Wieś</t>
  </si>
  <si>
    <t>Węgierskie</t>
  </si>
  <si>
    <t>Mirachowo</t>
  </si>
  <si>
    <t>Małoszyce</t>
  </si>
  <si>
    <t>Paczewo</t>
  </si>
  <si>
    <t>Poganice</t>
  </si>
  <si>
    <t>Tłuczewo</t>
  </si>
  <si>
    <t>Kozin</t>
  </si>
  <si>
    <t>Dąbrówka Wielka</t>
  </si>
  <si>
    <t>Redkowice</t>
  </si>
  <si>
    <t>Oskowo</t>
  </si>
  <si>
    <t>Jez. Brody</t>
  </si>
  <si>
    <t>CERTYFIKAT HARPAGANA</t>
  </si>
  <si>
    <t>POSZCZEGOLNE CZASY – TRASA ROWEROWA TR200 – ERnO HARPAGAN-53</t>
  </si>
  <si>
    <r>
      <rPr>
        <b/>
        <sz val="36"/>
        <color indexed="8"/>
        <rFont val="PL Stamp"/>
        <family val="2"/>
      </rPr>
      <t>ERnO HARPAGAN-53                          TRASA TR200</t>
    </r>
    <r>
      <rPr>
        <sz val="36"/>
        <color indexed="8"/>
        <rFont val="PL Stamp"/>
        <family val="2"/>
      </rPr>
      <t xml:space="preserve"> </t>
    </r>
    <r>
      <rPr>
        <sz val="48"/>
        <color indexed="8"/>
        <rFont val="Arial"/>
        <family val="2"/>
        <charset val="238"/>
      </rPr>
      <t xml:space="preserve">        </t>
    </r>
    <r>
      <rPr>
        <sz val="11"/>
        <color indexed="8"/>
        <rFont val="Arial"/>
        <family val="2"/>
        <charset val="238"/>
      </rPr>
      <t/>
    </r>
  </si>
  <si>
    <t>Startowało 167 osób</t>
  </si>
  <si>
    <t>Wyniki ostateczne H53 trasa TR100</t>
  </si>
  <si>
    <t>GdaŃsk</t>
  </si>
  <si>
    <t>Rawicz</t>
  </si>
  <si>
    <t>Banino</t>
  </si>
  <si>
    <t>Dobecki</t>
  </si>
  <si>
    <t>Siwek</t>
  </si>
  <si>
    <t>Wataha</t>
  </si>
  <si>
    <t>Szymkun</t>
  </si>
  <si>
    <t>Nowinka</t>
  </si>
  <si>
    <t>Tolkmicko</t>
  </si>
  <si>
    <t>Kaczorowski</t>
  </si>
  <si>
    <t>Solecki</t>
  </si>
  <si>
    <t>Żmigród</t>
  </si>
  <si>
    <t>Filipczak</t>
  </si>
  <si>
    <t>WATAHA</t>
  </si>
  <si>
    <t>Łaszkiewicz</t>
  </si>
  <si>
    <t>Jabłońska-Nabayaogo</t>
  </si>
  <si>
    <t>Samociuk</t>
  </si>
  <si>
    <t>Witaszewska</t>
  </si>
  <si>
    <t>Piaseczno</t>
  </si>
  <si>
    <t>Anszperger</t>
  </si>
  <si>
    <t>Jacewicz</t>
  </si>
  <si>
    <t>Polejowska</t>
  </si>
  <si>
    <t>WARMATeam</t>
  </si>
  <si>
    <t>Mikołajczyk</t>
  </si>
  <si>
    <t>Hashimoto-Benecol-Gandi Team</t>
  </si>
  <si>
    <t>Poznań-baranowo</t>
  </si>
  <si>
    <t>Borkowo</t>
  </si>
  <si>
    <t>Ironteam3city</t>
  </si>
  <si>
    <t>Rybakowski</t>
  </si>
  <si>
    <t>Fundacja Pies Szuka Domu MTB</t>
  </si>
  <si>
    <t>Szturmowcy</t>
  </si>
  <si>
    <t>Borys</t>
  </si>
  <si>
    <t>Gostomski</t>
  </si>
  <si>
    <t>Intel/Grupa Trójmiasto</t>
  </si>
  <si>
    <t>dziki</t>
  </si>
  <si>
    <t>Speina</t>
  </si>
  <si>
    <t>Sprengel</t>
  </si>
  <si>
    <t>Konopka</t>
  </si>
  <si>
    <t>Miejska Górka</t>
  </si>
  <si>
    <t>Bysewo Kolor Team</t>
  </si>
  <si>
    <t>Jaworski</t>
  </si>
  <si>
    <t>Dream Team</t>
  </si>
  <si>
    <t>Kustusz</t>
  </si>
  <si>
    <t>Chwaszczyno</t>
  </si>
  <si>
    <t>Kochanowicz</t>
  </si>
  <si>
    <t>2 honest</t>
  </si>
  <si>
    <t>Komorowski</t>
  </si>
  <si>
    <t>Komorowska</t>
  </si>
  <si>
    <t>Rivierowcy</t>
  </si>
  <si>
    <t>Gorzkowice</t>
  </si>
  <si>
    <t>Urbanik</t>
  </si>
  <si>
    <t>Kaczmarczyk</t>
  </si>
  <si>
    <t>Bogusław</t>
  </si>
  <si>
    <t>Stefanowicz</t>
  </si>
  <si>
    <t>CykloKwidzyn</t>
  </si>
  <si>
    <t>Szott</t>
  </si>
  <si>
    <t>Kartuzy</t>
  </si>
  <si>
    <t>Kunat</t>
  </si>
  <si>
    <t>Starogard Gdański</t>
  </si>
  <si>
    <t>Ceynowa</t>
  </si>
  <si>
    <t>Navigatoria Fatal</t>
  </si>
  <si>
    <t>Pruszcz Gdański</t>
  </si>
  <si>
    <t>Pruszcz Gdanski</t>
  </si>
  <si>
    <t>Lipka</t>
  </si>
  <si>
    <t>Szałła</t>
  </si>
  <si>
    <t>Iława</t>
  </si>
  <si>
    <t>Topolska</t>
  </si>
  <si>
    <t>Targosz</t>
  </si>
  <si>
    <t>Wielki Klicz</t>
  </si>
  <si>
    <t>Bronisław</t>
  </si>
  <si>
    <t>Domarus</t>
  </si>
  <si>
    <t>Disco Italiano Team</t>
  </si>
  <si>
    <t>Poznań</t>
  </si>
  <si>
    <t>Kwietniak</t>
  </si>
  <si>
    <t>Berlin</t>
  </si>
  <si>
    <t>Siemieniec</t>
  </si>
  <si>
    <t>Graczyk</t>
  </si>
  <si>
    <t>Balticparts</t>
  </si>
  <si>
    <t>Światowid Małe Gacno</t>
  </si>
  <si>
    <t>Olszewska</t>
  </si>
  <si>
    <t>Młyński</t>
  </si>
  <si>
    <t>Nasz Bike Team</t>
  </si>
  <si>
    <t>Masłowo</t>
  </si>
  <si>
    <t>Wierzchucino</t>
  </si>
  <si>
    <t>Misys</t>
  </si>
  <si>
    <t>ArcheoStorage.pl</t>
  </si>
  <si>
    <t>Ogrys</t>
  </si>
  <si>
    <t>Muńko</t>
  </si>
  <si>
    <t>Dadasiewicz</t>
  </si>
  <si>
    <t>Sekator</t>
  </si>
  <si>
    <t>LufthansaSystemsPoland Active!</t>
  </si>
  <si>
    <t>Pieciukiewicz</t>
  </si>
  <si>
    <t>Comarch</t>
  </si>
  <si>
    <t>Kwarciany</t>
  </si>
  <si>
    <t>Babula</t>
  </si>
  <si>
    <t>Stolarski</t>
  </si>
  <si>
    <t>Kamyk</t>
  </si>
  <si>
    <t>Nowisz</t>
  </si>
  <si>
    <t>Kaliska Team</t>
  </si>
  <si>
    <t>Toruń</t>
  </si>
  <si>
    <t>Dzierżążno</t>
  </si>
  <si>
    <t>Pięty Szalonego Gnoma i Sp.</t>
  </si>
  <si>
    <t>LPP TEAM</t>
  </si>
  <si>
    <t>AZS Opole</t>
  </si>
  <si>
    <t>Prabucki</t>
  </si>
  <si>
    <t>Oglęcki</t>
  </si>
  <si>
    <t>Laskowski</t>
  </si>
  <si>
    <t>MIG BYTÓW</t>
  </si>
  <si>
    <t>Bytów</t>
  </si>
  <si>
    <t>Inowrocław</t>
  </si>
  <si>
    <t>Czapielsk</t>
  </si>
  <si>
    <t>#browarbytow</t>
  </si>
  <si>
    <t>Reda</t>
  </si>
  <si>
    <t>Solec Kujawski</t>
  </si>
  <si>
    <t>BOTRANS MTB TEAM</t>
  </si>
  <si>
    <t>Kościerzyna</t>
  </si>
  <si>
    <t>Radelski</t>
  </si>
  <si>
    <t>Bojano</t>
  </si>
  <si>
    <t>Ilość PK</t>
  </si>
  <si>
    <t>Pogorzelice</t>
  </si>
  <si>
    <t>Nawcz</t>
  </si>
  <si>
    <t>Okalice</t>
  </si>
  <si>
    <t>Osiek</t>
  </si>
  <si>
    <t>Graniczne Gróy</t>
  </si>
  <si>
    <t>Kętrzyno</t>
  </si>
  <si>
    <t>Kotuszewo</t>
  </si>
  <si>
    <t>POSZCZEGÓLNE CZASY – TRASA ROWEROWA TR100 – ERnO HARPAGAN-53</t>
  </si>
  <si>
    <t>ERnO HARPAGAN-53                                TRASA TR100</t>
  </si>
  <si>
    <t>PPM test</t>
  </si>
  <si>
    <t>Rokur.</t>
  </si>
  <si>
    <t>H53 200</t>
  </si>
  <si>
    <t>H53 100</t>
  </si>
  <si>
    <t>Romuald Henryk</t>
  </si>
  <si>
    <t>STREFA</t>
  </si>
  <si>
    <t>IM_NAZW</t>
  </si>
  <si>
    <t>PLEC</t>
  </si>
  <si>
    <t>ROK_UR</t>
  </si>
  <si>
    <t>KLUB</t>
  </si>
  <si>
    <t>MiEJSCOWOSC</t>
  </si>
  <si>
    <t>KATEGORIA</t>
  </si>
  <si>
    <t>KAT_WIEKOWA</t>
  </si>
  <si>
    <t>KARA CZAS</t>
  </si>
  <si>
    <t>KARA PP</t>
  </si>
  <si>
    <t>WYNIK</t>
  </si>
  <si>
    <t>A</t>
  </si>
  <si>
    <t>B</t>
  </si>
  <si>
    <t>C</t>
  </si>
  <si>
    <t>D</t>
  </si>
  <si>
    <t>E</t>
  </si>
  <si>
    <t>F</t>
  </si>
  <si>
    <t>G</t>
  </si>
  <si>
    <t>H</t>
  </si>
  <si>
    <t>T</t>
  </si>
  <si>
    <t>Y</t>
  </si>
  <si>
    <t>U</t>
  </si>
  <si>
    <t>S</t>
  </si>
  <si>
    <t>R</t>
  </si>
  <si>
    <t>Z</t>
  </si>
  <si>
    <t>V</t>
  </si>
  <si>
    <t>X</t>
  </si>
  <si>
    <t>OPEN</t>
  </si>
  <si>
    <t>M40</t>
  </si>
  <si>
    <t>Łód?</t>
  </si>
  <si>
    <t>LosMaruders</t>
  </si>
  <si>
    <t>Tłuszcz</t>
  </si>
  <si>
    <t>Marki</t>
  </si>
  <si>
    <t>WARSZAWA</t>
  </si>
  <si>
    <t>TOWANDA</t>
  </si>
  <si>
    <t>Biała Podlaska</t>
  </si>
  <si>
    <t>OPEN K</t>
  </si>
  <si>
    <t>Stowarzysze</t>
  </si>
  <si>
    <t>Brwinów</t>
  </si>
  <si>
    <t>ZBIERANINA Z NIESIĘCINA</t>
  </si>
  <si>
    <t>KONSTANTYNÓW ŁÓDZKI</t>
  </si>
  <si>
    <t>K40</t>
  </si>
  <si>
    <t>Chotomów Orient Team</t>
  </si>
  <si>
    <t>Zgorzała</t>
  </si>
  <si>
    <t>Smashing Pšpkins/SNAG</t>
  </si>
  <si>
    <t>TR</t>
  </si>
  <si>
    <t>BRUDŁO</t>
  </si>
  <si>
    <t>MIROWSKI</t>
  </si>
  <si>
    <t>ŁUKASZ</t>
  </si>
  <si>
    <t>BANASZKIEWICZ</t>
  </si>
  <si>
    <t>SZAWDZIN</t>
  </si>
  <si>
    <t>WIKTOROWSKI</t>
  </si>
  <si>
    <t>WALENTOWSKI</t>
  </si>
  <si>
    <t>RADOSŁAW</t>
  </si>
  <si>
    <t>LISZKA</t>
  </si>
  <si>
    <t>BOBER</t>
  </si>
  <si>
    <t>BARTŁOMIEJ</t>
  </si>
  <si>
    <t>HOŁDAKOWSKI</t>
  </si>
  <si>
    <t>WOJCIECH</t>
  </si>
  <si>
    <t>ZAWADZKI</t>
  </si>
  <si>
    <t>WITKOWSKI</t>
  </si>
  <si>
    <t>KRÓLIKOWSKI</t>
  </si>
  <si>
    <t>ROMAN</t>
  </si>
  <si>
    <t>TRZMIELEWSKI</t>
  </si>
  <si>
    <t>RUCHLICKI</t>
  </si>
  <si>
    <t>STANISŁAW</t>
  </si>
  <si>
    <t>STEFAŃSKI</t>
  </si>
  <si>
    <t>RYGALSKI</t>
  </si>
  <si>
    <t>BLANK</t>
  </si>
  <si>
    <t>DANUTA</t>
  </si>
  <si>
    <t>BELICA</t>
  </si>
  <si>
    <t>ROBERT</t>
  </si>
  <si>
    <t>CICHOŃ</t>
  </si>
  <si>
    <t>ADAMCZYK</t>
  </si>
  <si>
    <t>JAREK</t>
  </si>
  <si>
    <t>DRABIK</t>
  </si>
  <si>
    <t>SKOMPSKA</t>
  </si>
  <si>
    <t>SIEMIENIUK</t>
  </si>
  <si>
    <t>SMEJDA</t>
  </si>
  <si>
    <t>ANDRZEJ</t>
  </si>
  <si>
    <t>WRONA</t>
  </si>
  <si>
    <t>ZADWORNY</t>
  </si>
  <si>
    <t>BASTER</t>
  </si>
  <si>
    <t>PRZEMYSŁAW</t>
  </si>
  <si>
    <t>TRZECIAKIEWICZ</t>
  </si>
  <si>
    <t>KARPA</t>
  </si>
  <si>
    <t>21a</t>
  </si>
  <si>
    <t>21b</t>
  </si>
  <si>
    <t>Natalia</t>
  </si>
  <si>
    <t>Dubaj</t>
  </si>
  <si>
    <t>24a</t>
  </si>
  <si>
    <t>24b</t>
  </si>
  <si>
    <t>Jędruszczak</t>
  </si>
  <si>
    <t>50a</t>
  </si>
  <si>
    <t>27a</t>
  </si>
  <si>
    <t>27b</t>
  </si>
  <si>
    <t>Skotnicki</t>
  </si>
  <si>
    <t>Tomas</t>
  </si>
  <si>
    <t>AZYMUTY</t>
  </si>
  <si>
    <t>17a</t>
  </si>
  <si>
    <t>17b</t>
  </si>
  <si>
    <t>22a</t>
  </si>
  <si>
    <t>22b</t>
  </si>
  <si>
    <t>13a</t>
  </si>
  <si>
    <t>13b</t>
  </si>
  <si>
    <t>Kwaśnik</t>
  </si>
  <si>
    <t>19a</t>
  </si>
  <si>
    <t>Kruczek</t>
  </si>
  <si>
    <t>31a</t>
  </si>
  <si>
    <t>Bojarski</t>
  </si>
  <si>
    <t>49a</t>
  </si>
  <si>
    <t>49b</t>
  </si>
  <si>
    <t>Kamiński</t>
  </si>
  <si>
    <t>32a</t>
  </si>
  <si>
    <t>32b</t>
  </si>
  <si>
    <t>50b</t>
  </si>
  <si>
    <t>28a</t>
  </si>
  <si>
    <t>Gałuszka</t>
  </si>
  <si>
    <t>DNF</t>
  </si>
  <si>
    <t>Nr startowy</t>
  </si>
  <si>
    <t>Nazwa zespołu</t>
  </si>
  <si>
    <t>Stała dezorientacji</t>
  </si>
  <si>
    <t>PSK OLDBOY'E</t>
  </si>
  <si>
    <t>Bikeholicy T-Mobile Cycling Team</t>
  </si>
  <si>
    <t>Midlife Crisis</t>
  </si>
  <si>
    <t>Wawel Kraków</t>
  </si>
  <si>
    <t>Tropiciele pigwy</t>
  </si>
  <si>
    <t>Wynik w [min]</t>
  </si>
  <si>
    <t>Smashing Pąpkins</t>
  </si>
  <si>
    <t>Kielak</t>
  </si>
  <si>
    <t>Igor</t>
  </si>
  <si>
    <t>Biolik</t>
  </si>
  <si>
    <t>Dąbrówka Wlkp.</t>
  </si>
  <si>
    <t>-----------</t>
  </si>
  <si>
    <t>ZASZYCI</t>
  </si>
  <si>
    <t>Swarzędz</t>
  </si>
  <si>
    <t>Rajd Liczyrzepy</t>
  </si>
  <si>
    <t>Czas mety</t>
  </si>
  <si>
    <t>Pkt karne za czas</t>
  </si>
  <si>
    <t>Miton</t>
  </si>
  <si>
    <t>Wozinski</t>
  </si>
  <si>
    <t>PPM - test</t>
  </si>
  <si>
    <t>RL - W</t>
  </si>
  <si>
    <t>Lp.</t>
  </si>
  <si>
    <t>Drużyna</t>
  </si>
  <si>
    <t>Rocznik zawodnika</t>
  </si>
  <si>
    <t>PKO Harpagan Gdańsk</t>
  </si>
  <si>
    <t>Gańsk</t>
  </si>
  <si>
    <t>Oprychy Team/ GREY WOLF</t>
  </si>
  <si>
    <t>Dąbrowa</t>
  </si>
  <si>
    <t>zwijjakchcesz</t>
  </si>
  <si>
    <t>Studzienice</t>
  </si>
  <si>
    <t>Tuchomie Team</t>
  </si>
  <si>
    <t>Tuchomie</t>
  </si>
  <si>
    <t>Zamykam stawkę</t>
  </si>
  <si>
    <t>Urazisz się w stopę</t>
  </si>
  <si>
    <t>Juszkowo</t>
  </si>
  <si>
    <t>Nawalaniec</t>
  </si>
  <si>
    <t>Mochol</t>
  </si>
  <si>
    <t>Megier</t>
  </si>
  <si>
    <t>Białogrodzki</t>
  </si>
  <si>
    <t>Szawkało</t>
  </si>
  <si>
    <t>Pięta</t>
  </si>
  <si>
    <t>XII Kompas</t>
  </si>
  <si>
    <t>miejsce</t>
  </si>
  <si>
    <t>Wet.</t>
  </si>
  <si>
    <t>PROLOG</t>
  </si>
  <si>
    <t>OS</t>
  </si>
  <si>
    <t>pkt. czas</t>
  </si>
  <si>
    <t>PK1 pro</t>
  </si>
  <si>
    <t>PK2 pro</t>
  </si>
  <si>
    <t>PK3 pro</t>
  </si>
  <si>
    <t>PK4 pro</t>
  </si>
  <si>
    <t>PK5 pro</t>
  </si>
  <si>
    <t>PK6 pro</t>
  </si>
  <si>
    <t>PK7 pro</t>
  </si>
  <si>
    <t>PK8 pro</t>
  </si>
  <si>
    <t>PK22 ZS</t>
  </si>
  <si>
    <t>Marczewski</t>
  </si>
  <si>
    <t>Szymańska</t>
  </si>
  <si>
    <t>Zuzanna</t>
  </si>
  <si>
    <t>Witucki</t>
  </si>
  <si>
    <t>Mężczyzna</t>
  </si>
  <si>
    <t>9:47:32</t>
  </si>
  <si>
    <t>Szybcy Inczaj</t>
  </si>
  <si>
    <t>A46</t>
  </si>
  <si>
    <t>11:52:51</t>
  </si>
  <si>
    <t>A22</t>
  </si>
  <si>
    <t>10:28:18</t>
  </si>
  <si>
    <t>A48</t>
  </si>
  <si>
    <t>Niezgódka</t>
  </si>
  <si>
    <t>11:13:27</t>
  </si>
  <si>
    <t>A41</t>
  </si>
  <si>
    <t>12:16:53</t>
  </si>
  <si>
    <t>Kobieta</t>
  </si>
  <si>
    <t>A52</t>
  </si>
  <si>
    <t>A47</t>
  </si>
  <si>
    <t>KATNER</t>
  </si>
  <si>
    <t>JOLANTA</t>
  </si>
  <si>
    <t>12:08:52</t>
  </si>
  <si>
    <t>A29</t>
  </si>
  <si>
    <t>Pyjor</t>
  </si>
  <si>
    <t>Wawrszawa</t>
  </si>
  <si>
    <t>A28</t>
  </si>
  <si>
    <t>11:56:27</t>
  </si>
  <si>
    <t>A11</t>
  </si>
  <si>
    <t>11:55:23</t>
  </si>
  <si>
    <t>A57</t>
  </si>
  <si>
    <t>Brdys</t>
  </si>
  <si>
    <t>11:54:07</t>
  </si>
  <si>
    <t>A26</t>
  </si>
  <si>
    <t>12:10:05</t>
  </si>
  <si>
    <t>A38</t>
  </si>
  <si>
    <t>Ula</t>
  </si>
  <si>
    <t>8:51:26</t>
  </si>
  <si>
    <t>Kwaśne żelki</t>
  </si>
  <si>
    <t>A40</t>
  </si>
  <si>
    <t>Piekarczyk</t>
  </si>
  <si>
    <t>Kwaśne Żelki</t>
  </si>
  <si>
    <t>Izabelin</t>
  </si>
  <si>
    <t>A39</t>
  </si>
  <si>
    <t>Sobieski</t>
  </si>
  <si>
    <t>8:51:24</t>
  </si>
  <si>
    <t>Łomianki</t>
  </si>
  <si>
    <t>A12</t>
  </si>
  <si>
    <t>Chełmicki</t>
  </si>
  <si>
    <t>12:22:47</t>
  </si>
  <si>
    <t>A7</t>
  </si>
  <si>
    <t>Charycka</t>
  </si>
  <si>
    <t>12:29:01</t>
  </si>
  <si>
    <t>A10</t>
  </si>
  <si>
    <t>Studencki Klub Górski</t>
  </si>
  <si>
    <t>A6</t>
  </si>
  <si>
    <t>Weksej</t>
  </si>
  <si>
    <t>A42</t>
  </si>
  <si>
    <t>12:18:42</t>
  </si>
  <si>
    <t>AIRBIKE.PL</t>
  </si>
  <si>
    <t>A63</t>
  </si>
  <si>
    <t>Dalbiak</t>
  </si>
  <si>
    <t>Kwirynów</t>
  </si>
  <si>
    <t>A19</t>
  </si>
  <si>
    <t>A18</t>
  </si>
  <si>
    <t>Wasiak</t>
  </si>
  <si>
    <t>Gerard</t>
  </si>
  <si>
    <t>A23</t>
  </si>
  <si>
    <t>11:37:56</t>
  </si>
  <si>
    <t>A16</t>
  </si>
  <si>
    <t>11:30:57</t>
  </si>
  <si>
    <t>MCkwadrat</t>
  </si>
  <si>
    <t>Rotmanka</t>
  </si>
  <si>
    <t>A66</t>
  </si>
  <si>
    <t>Buchajewicz</t>
  </si>
  <si>
    <t>11:17:41</t>
  </si>
  <si>
    <t>Ciski</t>
  </si>
  <si>
    <t>A33</t>
  </si>
  <si>
    <t>11:04:50</t>
  </si>
  <si>
    <t>A20</t>
  </si>
  <si>
    <t>11:04:46</t>
  </si>
  <si>
    <t>A21</t>
  </si>
  <si>
    <t>10:57:58</t>
  </si>
  <si>
    <t>-----------------</t>
  </si>
  <si>
    <t>A34</t>
  </si>
  <si>
    <t>10:49:16</t>
  </si>
  <si>
    <t>A44</t>
  </si>
  <si>
    <t>10:36:41</t>
  </si>
  <si>
    <t>A32</t>
  </si>
  <si>
    <t>10:32:17</t>
  </si>
  <si>
    <t>A50</t>
  </si>
  <si>
    <t>10:31:35</t>
  </si>
  <si>
    <t>A14</t>
  </si>
  <si>
    <t>10:26:44</t>
  </si>
  <si>
    <t>A36</t>
  </si>
  <si>
    <t>9:55:15</t>
  </si>
  <si>
    <t>A56</t>
  </si>
  <si>
    <t>A53</t>
  </si>
  <si>
    <t>9:55:00</t>
  </si>
  <si>
    <t>A37</t>
  </si>
  <si>
    <t>9:54:06</t>
  </si>
  <si>
    <t>A54</t>
  </si>
  <si>
    <t>9:44:28</t>
  </si>
  <si>
    <t>A3</t>
  </si>
  <si>
    <t>A1</t>
  </si>
  <si>
    <t>9:41:50</t>
  </si>
  <si>
    <t>A24</t>
  </si>
  <si>
    <t>A13</t>
  </si>
  <si>
    <t>9:25:15</t>
  </si>
  <si>
    <t>A67</t>
  </si>
  <si>
    <t>9:19:30</t>
  </si>
  <si>
    <t>A5</t>
  </si>
  <si>
    <t>9:18:44</t>
  </si>
  <si>
    <t>A15</t>
  </si>
  <si>
    <t>9:15:27</t>
  </si>
  <si>
    <t>A27</t>
  </si>
  <si>
    <t>9:14:27</t>
  </si>
  <si>
    <t>A30</t>
  </si>
  <si>
    <t>9:05:19</t>
  </si>
  <si>
    <t>A43</t>
  </si>
  <si>
    <t>9:03:07</t>
  </si>
  <si>
    <t>Błaźej Kielak 1%</t>
  </si>
  <si>
    <t>A59</t>
  </si>
  <si>
    <t>9:03:05</t>
  </si>
  <si>
    <t>A62</t>
  </si>
  <si>
    <t>Trezado .plBikeTires</t>
  </si>
  <si>
    <t>A31</t>
  </si>
  <si>
    <t>9:01:45</t>
  </si>
  <si>
    <t>A58</t>
  </si>
  <si>
    <t>8:40:46</t>
  </si>
  <si>
    <t>A60</t>
  </si>
  <si>
    <t>8:38:43</t>
  </si>
  <si>
    <t>A70</t>
  </si>
  <si>
    <t>GREY  WOLF</t>
  </si>
  <si>
    <t>A69</t>
  </si>
  <si>
    <t>8:22:42</t>
  </si>
  <si>
    <t>A4</t>
  </si>
  <si>
    <t>8:13:16</t>
  </si>
  <si>
    <t>A35</t>
  </si>
  <si>
    <t>8:03:56</t>
  </si>
  <si>
    <t>Polska</t>
  </si>
  <si>
    <t>A49</t>
  </si>
  <si>
    <t>7:55:37</t>
  </si>
  <si>
    <t>A17</t>
  </si>
  <si>
    <t>7:37:12</t>
  </si>
  <si>
    <t>A51</t>
  </si>
  <si>
    <t>Czas koncowy</t>
  </si>
  <si>
    <t>Kara*</t>
  </si>
  <si>
    <t xml:space="preserve">Nazwisko </t>
  </si>
  <si>
    <t xml:space="preserve">Imię </t>
  </si>
  <si>
    <t>Miejsce kat. K</t>
  </si>
  <si>
    <t>Miejsce OPEN</t>
  </si>
  <si>
    <t>TR 130</t>
  </si>
  <si>
    <t>z - zejście z trasy</t>
  </si>
  <si>
    <t>z</t>
  </si>
  <si>
    <t>TR300</t>
  </si>
  <si>
    <t>MIRT</t>
  </si>
  <si>
    <t>LOP6</t>
  </si>
  <si>
    <t>LOP5</t>
  </si>
  <si>
    <t>LOP4</t>
  </si>
  <si>
    <t>LOP3</t>
  </si>
  <si>
    <t>LOP2</t>
  </si>
  <si>
    <t>LOP1</t>
  </si>
  <si>
    <t>OS21</t>
  </si>
  <si>
    <t>OS20</t>
  </si>
  <si>
    <t>OS19</t>
  </si>
  <si>
    <t>OS18</t>
  </si>
  <si>
    <t>OS17</t>
  </si>
  <si>
    <t>OS16</t>
  </si>
  <si>
    <t>OS15</t>
  </si>
  <si>
    <t>OS14</t>
  </si>
  <si>
    <t>OS13</t>
  </si>
  <si>
    <t>OS12</t>
  </si>
  <si>
    <t>OS11</t>
  </si>
  <si>
    <t>OS10</t>
  </si>
  <si>
    <t>OS9</t>
  </si>
  <si>
    <t>OS8</t>
  </si>
  <si>
    <t>OS7</t>
  </si>
  <si>
    <t>OS6</t>
  </si>
  <si>
    <t>OS5</t>
  </si>
  <si>
    <t>OS4</t>
  </si>
  <si>
    <t>OS3</t>
  </si>
  <si>
    <t>OS2</t>
  </si>
  <si>
    <t>OS1</t>
  </si>
  <si>
    <t>PK31</t>
  </si>
  <si>
    <t>PK30</t>
  </si>
  <si>
    <t>PK29</t>
  </si>
  <si>
    <t>PK28</t>
  </si>
  <si>
    <t>PK27</t>
  </si>
  <si>
    <t>PK26</t>
  </si>
  <si>
    <t>PK25</t>
  </si>
  <si>
    <t>PK24</t>
  </si>
  <si>
    <t>Suma pkt.</t>
  </si>
  <si>
    <t>Czas startu</t>
  </si>
  <si>
    <t>Kat.</t>
  </si>
  <si>
    <t>The Walkie Talkies</t>
  </si>
  <si>
    <t>Wesołowski</t>
  </si>
  <si>
    <t>TR150</t>
  </si>
  <si>
    <t>Czynszak</t>
  </si>
  <si>
    <t>Lumbago</t>
  </si>
  <si>
    <t>Mańczak</t>
  </si>
  <si>
    <t>Koszalin</t>
  </si>
  <si>
    <t>msc</t>
  </si>
  <si>
    <t>numer</t>
  </si>
  <si>
    <t>OWCZARSKI</t>
  </si>
  <si>
    <t>JANKOWSKI</t>
  </si>
  <si>
    <t>GR3miasto/Harpagan</t>
  </si>
  <si>
    <t>CIESIELSKI</t>
  </si>
  <si>
    <t>WITOLD</t>
  </si>
  <si>
    <t>TOWAREK</t>
  </si>
  <si>
    <t>IRENEUSZ</t>
  </si>
  <si>
    <t>Gliwice</t>
  </si>
  <si>
    <t>KONIECZNY</t>
  </si>
  <si>
    <t>SZOT</t>
  </si>
  <si>
    <t>PASZKOWSKI</t>
  </si>
  <si>
    <t>SZYPLIŃSKI</t>
  </si>
  <si>
    <t>MICHAŁ</t>
  </si>
  <si>
    <t>JASKÓLSKI</t>
  </si>
  <si>
    <t>KONRAD</t>
  </si>
  <si>
    <t>CHOMICKI</t>
  </si>
  <si>
    <t>ADRIAN</t>
  </si>
  <si>
    <t>CECUŁA</t>
  </si>
  <si>
    <t>ORŁOWSKI</t>
  </si>
  <si>
    <t>LESZEK</t>
  </si>
  <si>
    <t>PAPIS</t>
  </si>
  <si>
    <t>ŚMIEJA</t>
  </si>
  <si>
    <t>DANIEL</t>
  </si>
  <si>
    <t>TRUSZKOWSKA</t>
  </si>
  <si>
    <t>KAMILA</t>
  </si>
  <si>
    <t>LIPIŃSKI</t>
  </si>
  <si>
    <t>MORAWSKI</t>
  </si>
  <si>
    <t>KONIECZNA</t>
  </si>
  <si>
    <t>JOANNA</t>
  </si>
  <si>
    <t>KRYSTYNA</t>
  </si>
  <si>
    <t>PIONK</t>
  </si>
  <si>
    <t>SZAWKAŁO</t>
  </si>
  <si>
    <t>KOMETA Gliwice</t>
  </si>
  <si>
    <t>start</t>
  </si>
  <si>
    <t>meta</t>
  </si>
  <si>
    <t>kary PK</t>
  </si>
  <si>
    <t>kara czas</t>
  </si>
  <si>
    <t>Zespół</t>
  </si>
  <si>
    <t>BUCIAK</t>
  </si>
  <si>
    <t>WOJCIECHOWSKI</t>
  </si>
  <si>
    <t>JAKUBEK</t>
  </si>
  <si>
    <t>PACHULSKI</t>
  </si>
  <si>
    <t>SŁOMKA</t>
  </si>
  <si>
    <t>Piechowice</t>
  </si>
  <si>
    <t>GRABOWSKI</t>
  </si>
  <si>
    <t>Team Cyklomaniacy</t>
  </si>
  <si>
    <t>KRASUSKI</t>
  </si>
  <si>
    <t>WIECZOREK</t>
  </si>
  <si>
    <t>Rajd Liczyrzepy / Europa Ubezpieczenia</t>
  </si>
  <si>
    <t>ZARZYCKI</t>
  </si>
  <si>
    <t>Trezado Biketires.pl</t>
  </si>
  <si>
    <t>DZIEWIOR</t>
  </si>
  <si>
    <t>Dziewiorki</t>
  </si>
  <si>
    <t>SENDEREK</t>
  </si>
  <si>
    <t>STRACHOWSKI</t>
  </si>
  <si>
    <t>Ślądkowice</t>
  </si>
  <si>
    <t>POŃC</t>
  </si>
  <si>
    <t>Cieszyn</t>
  </si>
  <si>
    <t>PILAK</t>
  </si>
  <si>
    <t>Zamarski</t>
  </si>
  <si>
    <t>KOMOROWSKI</t>
  </si>
  <si>
    <t>FAŁOWSKI</t>
  </si>
  <si>
    <t>MELON-MIKA</t>
  </si>
  <si>
    <t>STASZEWSKI</t>
  </si>
  <si>
    <t>DERK</t>
  </si>
  <si>
    <t>SOBCZYŃSKI</t>
  </si>
  <si>
    <t>Speleoklub Łódzki</t>
  </si>
  <si>
    <t>JONAS</t>
  </si>
  <si>
    <t>KOSTRZEWA</t>
  </si>
  <si>
    <t>GRYSZKALIS</t>
  </si>
  <si>
    <t>RYCHLIK</t>
  </si>
  <si>
    <t>JACAK</t>
  </si>
  <si>
    <t>MIERZWICKI</t>
  </si>
  <si>
    <t>DOMACHOWSKI</t>
  </si>
  <si>
    <t>Święta Katarzyna</t>
  </si>
  <si>
    <t>FIRUTA</t>
  </si>
  <si>
    <t>PG KMP</t>
  </si>
  <si>
    <t>KAPUSTKA</t>
  </si>
  <si>
    <t>SMOŁKA</t>
  </si>
  <si>
    <t>HRmax Żory</t>
  </si>
  <si>
    <t>ROGOWSKI</t>
  </si>
  <si>
    <t>Team Banderska.pl</t>
  </si>
  <si>
    <t>PASIECZNIK</t>
  </si>
  <si>
    <t>Förhudsförträngning</t>
  </si>
  <si>
    <t>Katowice</t>
  </si>
  <si>
    <t>OPASZOWSKI</t>
  </si>
  <si>
    <t>BOGDAN</t>
  </si>
  <si>
    <t>Włóczęgi</t>
  </si>
  <si>
    <t>Ruda Ślaska</t>
  </si>
  <si>
    <t>BIŃCZYK</t>
  </si>
  <si>
    <t>K.Wędrowniczki</t>
  </si>
  <si>
    <t>Piotrków Tryb.</t>
  </si>
  <si>
    <t>CHOJWA</t>
  </si>
  <si>
    <t>SOSNOWSKI</t>
  </si>
  <si>
    <t>URBANIK</t>
  </si>
  <si>
    <t>Wspomnienie Dziadka</t>
  </si>
  <si>
    <t>Słowik</t>
  </si>
  <si>
    <t>REDO</t>
  </si>
  <si>
    <t>Głowno</t>
  </si>
  <si>
    <t>NIEGOWSKI</t>
  </si>
  <si>
    <t>CIEŚLICKI</t>
  </si>
  <si>
    <t>AZYMUT TEAM</t>
  </si>
  <si>
    <t>CIEPLAK</t>
  </si>
  <si>
    <t>CZĘSTOCHOWA</t>
  </si>
  <si>
    <t>TOMCZYK</t>
  </si>
  <si>
    <t>BUCZEK</t>
  </si>
  <si>
    <t>PYTEL</t>
  </si>
  <si>
    <t>DAWIDZIAK</t>
  </si>
  <si>
    <t>FLORCZAK</t>
  </si>
  <si>
    <t>TOBOŁA</t>
  </si>
  <si>
    <t>Iwona</t>
  </si>
  <si>
    <t>BRUKWIŃSKA</t>
  </si>
  <si>
    <t>CZECZOTT</t>
  </si>
  <si>
    <t>PACEK</t>
  </si>
  <si>
    <t>DOMACHOWSKA</t>
  </si>
  <si>
    <t>URBANIK-REDO</t>
  </si>
  <si>
    <t>KRAMKOWSKA</t>
  </si>
  <si>
    <t>GRZEGORCZYK</t>
  </si>
  <si>
    <t>ZIELIŃSKA-DAWIDZIAK</t>
  </si>
  <si>
    <t>Dziewior</t>
  </si>
  <si>
    <t>Brukwińska</t>
  </si>
  <si>
    <t>Urbanik-Redo</t>
  </si>
  <si>
    <t>Kramkowska</t>
  </si>
  <si>
    <t>Grzegorczyk</t>
  </si>
  <si>
    <t>Pytel</t>
  </si>
  <si>
    <t>Pilak</t>
  </si>
  <si>
    <t>Sobczyński</t>
  </si>
  <si>
    <t>Jonas</t>
  </si>
  <si>
    <t>Firuta</t>
  </si>
  <si>
    <t>Smołka</t>
  </si>
  <si>
    <t>Opaszowski</t>
  </si>
  <si>
    <t>Chojwa</t>
  </si>
  <si>
    <t>Redo</t>
  </si>
  <si>
    <t>Cieplak</t>
  </si>
  <si>
    <t>Towarek</t>
  </si>
  <si>
    <t>Ireneusz</t>
  </si>
  <si>
    <t>Szypliński</t>
  </si>
  <si>
    <t>Kwapisiewicz</t>
  </si>
  <si>
    <t>Sieciechowicz</t>
  </si>
  <si>
    <t>Pionk</t>
  </si>
  <si>
    <t>Imię i nazwisko</t>
  </si>
  <si>
    <t>Ireneusz Towarek</t>
  </si>
  <si>
    <t>Krzysiek Wesoły</t>
  </si>
  <si>
    <t>InsERT Team</t>
  </si>
  <si>
    <t>Michał Rychlik</t>
  </si>
  <si>
    <t>Grzegorz Baworowski</t>
  </si>
  <si>
    <t>Zielona Góra</t>
  </si>
  <si>
    <t>Krzysztof Ciosek</t>
  </si>
  <si>
    <t>Opole</t>
  </si>
  <si>
    <t>Do zobaczenia na mecie</t>
  </si>
  <si>
    <t>Michał Młynarkiewicz</t>
  </si>
  <si>
    <t>Immotion Team Wrocław</t>
  </si>
  <si>
    <t>Dawid Kleszczyński</t>
  </si>
  <si>
    <t>Siekierczyn</t>
  </si>
  <si>
    <t>Horanin</t>
  </si>
  <si>
    <t>Topolewski</t>
  </si>
  <si>
    <t>Anula</t>
  </si>
  <si>
    <t>Wydymus</t>
  </si>
  <si>
    <t>Pijanka</t>
  </si>
  <si>
    <t>PPteam</t>
  </si>
  <si>
    <t>Mirek</t>
  </si>
  <si>
    <t>Pilch</t>
  </si>
  <si>
    <t>AR Poznań</t>
  </si>
  <si>
    <t>PG KMP Wrocław</t>
  </si>
  <si>
    <t>Leśni Poznań</t>
  </si>
  <si>
    <t>Horcio Team</t>
  </si>
  <si>
    <t>Olsztyn Team</t>
  </si>
  <si>
    <t>NR START</t>
  </si>
  <si>
    <t>WYNIKI KOŃCOWE TR150</t>
  </si>
  <si>
    <t>Godzina startu</t>
  </si>
  <si>
    <t>Godzina mety</t>
  </si>
  <si>
    <t>Czas całkowity</t>
  </si>
  <si>
    <t>056</t>
  </si>
  <si>
    <t>052</t>
  </si>
  <si>
    <t>061</t>
  </si>
  <si>
    <t>051</t>
  </si>
  <si>
    <t>065</t>
  </si>
  <si>
    <t>054</t>
  </si>
  <si>
    <t>053</t>
  </si>
  <si>
    <t>064</t>
  </si>
  <si>
    <t>060</t>
  </si>
  <si>
    <t>057</t>
  </si>
  <si>
    <t>058</t>
  </si>
  <si>
    <t>070</t>
  </si>
  <si>
    <t>063</t>
  </si>
  <si>
    <t>062</t>
  </si>
  <si>
    <t>066</t>
  </si>
  <si>
    <t>Rajkiewicz</t>
  </si>
  <si>
    <t>Szprotawa</t>
  </si>
  <si>
    <t>055</t>
  </si>
  <si>
    <t>WYNIKI KOŃCOWE TR100</t>
  </si>
  <si>
    <t>Białka</t>
  </si>
  <si>
    <t>Elewów Team</t>
  </si>
  <si>
    <t>Gil</t>
  </si>
  <si>
    <t>KTR BIKE ORIENT</t>
  </si>
  <si>
    <t>Dąbrowa Szlachecka</t>
  </si>
  <si>
    <t>Marzka</t>
  </si>
  <si>
    <t>Janerka-Moroń</t>
  </si>
  <si>
    <t>Chorzów</t>
  </si>
  <si>
    <t>Dziabnięci</t>
  </si>
  <si>
    <t>Paluch</t>
  </si>
  <si>
    <t>Lubań</t>
  </si>
  <si>
    <t>Szachowicz</t>
  </si>
  <si>
    <t>Ciosek</t>
  </si>
  <si>
    <t>Opole-Bolków</t>
  </si>
  <si>
    <t>Kijewski</t>
  </si>
  <si>
    <t>Świeradów-Zdrój</t>
  </si>
  <si>
    <t>Fałowska</t>
  </si>
  <si>
    <t>Młynarkiewicz</t>
  </si>
  <si>
    <t>IMMOTION Team Wrocław</t>
  </si>
  <si>
    <t>Brzezina</t>
  </si>
  <si>
    <t>Oleśków</t>
  </si>
  <si>
    <t>Potwory i spółka</t>
  </si>
  <si>
    <t>Henryk</t>
  </si>
  <si>
    <t>Raciborowice Dolne</t>
  </si>
  <si>
    <t>Walacik</t>
  </si>
  <si>
    <t>Obora</t>
  </si>
  <si>
    <t>Szychowski</t>
  </si>
  <si>
    <t>SIechnice</t>
  </si>
  <si>
    <t>Golis</t>
  </si>
  <si>
    <t>Iwiny</t>
  </si>
  <si>
    <t>Oleśnica</t>
  </si>
  <si>
    <t>Sudecka</t>
  </si>
  <si>
    <r>
      <rPr>
        <sz val="11"/>
        <rFont val="Calibri"/>
        <family val="2"/>
      </rPr>
      <t>Szczeciński Klub Rowerowy Gryfus</t>
    </r>
  </si>
  <si>
    <r>
      <rPr>
        <sz val="11"/>
        <rFont val="Calibri"/>
        <family val="2"/>
      </rPr>
      <t>Rajd Liczyrzepy / Europa Ubezpieczenia</t>
    </r>
  </si>
  <si>
    <r>
      <rPr>
        <sz val="11"/>
        <rFont val="Calibri"/>
        <family val="2"/>
      </rPr>
      <t>STK Czersk</t>
    </r>
  </si>
  <si>
    <r>
      <rPr>
        <sz val="11"/>
        <rFont val="Calibri"/>
        <family val="2"/>
      </rPr>
      <t>JMDekoratornia.pl</t>
    </r>
  </si>
  <si>
    <r>
      <rPr>
        <sz val="11"/>
        <rFont val="Calibri"/>
        <family val="2"/>
      </rPr>
      <t>DT4YOU MTB TEAM</t>
    </r>
  </si>
  <si>
    <r>
      <rPr>
        <sz val="11"/>
        <rFont val="Calibri"/>
        <family val="2"/>
      </rPr>
      <t>OrientAkcja</t>
    </r>
  </si>
  <si>
    <r>
      <rPr>
        <sz val="11"/>
        <rFont val="Calibri"/>
        <family val="2"/>
      </rPr>
      <t>ON-SIGHT</t>
    </r>
  </si>
  <si>
    <r>
      <rPr>
        <sz val="11"/>
        <rFont val="Calibri"/>
        <family val="2"/>
      </rPr>
      <t>Grupa Rowerowa Lipka</t>
    </r>
  </si>
  <si>
    <r>
      <rPr>
        <sz val="11"/>
        <rFont val="Calibri"/>
        <family val="2"/>
      </rPr>
      <t>SANFI</t>
    </r>
  </si>
  <si>
    <r>
      <rPr>
        <sz val="11"/>
        <rFont val="Calibri"/>
        <family val="2"/>
      </rPr>
      <t>Rower Janka</t>
    </r>
  </si>
  <si>
    <r>
      <rPr>
        <sz val="11"/>
        <rFont val="Calibri"/>
        <family val="2"/>
      </rPr>
      <t>Bez Skorka</t>
    </r>
  </si>
  <si>
    <r>
      <rPr>
        <sz val="11"/>
        <rFont val="Calibri"/>
        <family val="2"/>
      </rPr>
      <t>RKS Fiedorek</t>
    </r>
  </si>
  <si>
    <r>
      <rPr>
        <sz val="11"/>
        <rFont val="Calibri"/>
        <family val="2"/>
      </rPr>
      <t>Orient Express</t>
    </r>
  </si>
  <si>
    <r>
      <rPr>
        <sz val="11"/>
        <rFont val="Calibri"/>
        <family val="2"/>
      </rPr>
      <t>KS Hades</t>
    </r>
  </si>
  <si>
    <r>
      <rPr>
        <sz val="11"/>
        <rFont val="Calibri"/>
        <family val="2"/>
      </rPr>
      <t>Straszyn</t>
    </r>
  </si>
  <si>
    <r>
      <rPr>
        <sz val="11"/>
        <rFont val="Calibri"/>
        <family val="2"/>
      </rPr>
      <t>turbo</t>
    </r>
  </si>
  <si>
    <r>
      <rPr>
        <sz val="11"/>
        <rFont val="Calibri"/>
        <family val="2"/>
      </rPr>
      <t>VY</t>
    </r>
  </si>
  <si>
    <r>
      <rPr>
        <sz val="11"/>
        <rFont val="Calibri"/>
        <family val="2"/>
      </rPr>
      <t>Harpagan</t>
    </r>
  </si>
  <si>
    <r>
      <rPr>
        <sz val="11"/>
        <rFont val="Calibri"/>
        <family val="2"/>
      </rPr>
      <t>Team 360</t>
    </r>
  </si>
  <si>
    <r>
      <rPr>
        <sz val="11"/>
        <rFont val="Calibri"/>
        <family val="2"/>
      </rPr>
      <t>Oprychy Team</t>
    </r>
  </si>
  <si>
    <r>
      <rPr>
        <sz val="11"/>
        <rFont val="Calibri"/>
        <family val="2"/>
      </rPr>
      <t>LosMaruderos</t>
    </r>
  </si>
  <si>
    <r>
      <rPr>
        <sz val="11"/>
        <rFont val="Calibri"/>
        <family val="2"/>
      </rPr>
      <t>mrdp.pl</t>
    </r>
  </si>
  <si>
    <r>
      <rPr>
        <sz val="11"/>
        <rFont val="Calibri"/>
        <family val="2"/>
      </rPr>
      <t>Czas</t>
    </r>
  </si>
  <si>
    <r>
      <rPr>
        <sz val="11"/>
        <rFont val="Calibri"/>
        <family val="2"/>
      </rPr>
      <t>PK</t>
    </r>
  </si>
  <si>
    <r>
      <rPr>
        <sz val="11"/>
        <rFont val="Calibri"/>
        <family val="2"/>
      </rPr>
      <t>Rocznik</t>
    </r>
  </si>
  <si>
    <r>
      <rPr>
        <sz val="11"/>
        <rFont val="Calibri"/>
        <family val="2"/>
      </rPr>
      <t>Klub</t>
    </r>
  </si>
  <si>
    <r>
      <rPr>
        <sz val="11"/>
        <rFont val="Calibri"/>
        <family val="2"/>
      </rPr>
      <t>Nr</t>
    </r>
  </si>
  <si>
    <r>
      <rPr>
        <sz val="11"/>
        <rFont val="Calibri"/>
        <family val="2"/>
      </rPr>
      <t>K</t>
    </r>
  </si>
  <si>
    <r>
      <rPr>
        <sz val="11"/>
        <rFont val="Calibri"/>
        <family val="2"/>
      </rPr>
      <t>M-sce</t>
    </r>
  </si>
  <si>
    <r>
      <rPr>
        <sz val="21"/>
        <rFont val="Calibri"/>
        <family val="2"/>
      </rPr>
      <t>Wyniki nieoficjalne VIII Rajd Konwalii - Bike</t>
    </r>
  </si>
  <si>
    <t>Gorzelańczyk</t>
  </si>
  <si>
    <t>Lidia</t>
  </si>
  <si>
    <t>Kasperowicz</t>
  </si>
  <si>
    <t>Komosa</t>
  </si>
  <si>
    <t>Walkowiak</t>
  </si>
  <si>
    <t>Batogowski</t>
  </si>
  <si>
    <t>DT4YOU MTB TEAM</t>
  </si>
  <si>
    <t>ON-SIGHT</t>
  </si>
  <si>
    <t>Szczeciński Klub Rowerowy Gryfus</t>
  </si>
  <si>
    <t>Numer</t>
  </si>
  <si>
    <t>Limit</t>
  </si>
  <si>
    <t>Liczba PP</t>
  </si>
  <si>
    <t>Liczba punktów karnych</t>
  </si>
  <si>
    <t>KTE Tranp</t>
  </si>
  <si>
    <t>Bielsko-Biała</t>
  </si>
  <si>
    <t>nie zrzeszony</t>
  </si>
  <si>
    <t>KK Cyklon Warszawa</t>
  </si>
  <si>
    <t>PG KMP WROCŁAW</t>
  </si>
  <si>
    <t>Zielonki</t>
  </si>
  <si>
    <t>Sujkowski</t>
  </si>
  <si>
    <t>Miechów</t>
  </si>
  <si>
    <t>Sandomierz</t>
  </si>
  <si>
    <t>Pluciński</t>
  </si>
  <si>
    <t>Sosnowiec</t>
  </si>
  <si>
    <t>To ja kazali synowi</t>
  </si>
  <si>
    <t>Stare Niedobre Małżeństwo</t>
  </si>
  <si>
    <t>Jabs</t>
  </si>
  <si>
    <t>GLIWICE</t>
  </si>
  <si>
    <t>UKS Kometa Gliwice</t>
  </si>
  <si>
    <t>Żółty</t>
  </si>
  <si>
    <t>Jabłoński</t>
  </si>
  <si>
    <t>H - team</t>
  </si>
  <si>
    <t>Wiktor</t>
  </si>
  <si>
    <t>Pałęgi</t>
  </si>
  <si>
    <t>Szymczyk</t>
  </si>
  <si>
    <t>zjazd z trasy</t>
  </si>
  <si>
    <t>Samorodny</t>
  </si>
  <si>
    <t>Świerklaniec</t>
  </si>
  <si>
    <t>Nieduziak</t>
  </si>
  <si>
    <t>Golcza</t>
  </si>
  <si>
    <t>Wieliczka</t>
  </si>
  <si>
    <t>Sonia</t>
  </si>
  <si>
    <t>Klich</t>
  </si>
  <si>
    <t>Dziedzic -Jabs</t>
  </si>
  <si>
    <t>13/24</t>
  </si>
  <si>
    <t>17/24</t>
  </si>
  <si>
    <t>20/24</t>
  </si>
  <si>
    <t>Kobiety</t>
  </si>
  <si>
    <t>10/24</t>
  </si>
  <si>
    <t>Bałacenko</t>
  </si>
  <si>
    <t>1/24</t>
  </si>
  <si>
    <t>2/24</t>
  </si>
  <si>
    <t>Filipek</t>
  </si>
  <si>
    <t>3/24</t>
  </si>
  <si>
    <t>Krom</t>
  </si>
  <si>
    <t>9/24</t>
  </si>
  <si>
    <t>12/24</t>
  </si>
  <si>
    <t>Tyszka</t>
  </si>
  <si>
    <t>14/24</t>
  </si>
  <si>
    <t>15/24</t>
  </si>
  <si>
    <t>Ścibor-Rylski</t>
  </si>
  <si>
    <t>18/24</t>
  </si>
  <si>
    <t>19/24</t>
  </si>
  <si>
    <t>21/24</t>
  </si>
  <si>
    <t>22/24</t>
  </si>
  <si>
    <t>23/24</t>
  </si>
  <si>
    <t>24/24</t>
  </si>
  <si>
    <t>Mężczyźni</t>
  </si>
  <si>
    <t>Punkty kontrolne</t>
  </si>
  <si>
    <t>Numer startowy</t>
  </si>
  <si>
    <t>["TR-100 km"]</t>
  </si>
  <si>
    <t>VI Mordownik, 9-09-2017, Chocho?ów</t>
  </si>
  <si>
    <t>Wyniki TP 130</t>
  </si>
  <si>
    <t>Open</t>
  </si>
  <si>
    <t>Franke</t>
  </si>
  <si>
    <t>Puchalski</t>
  </si>
  <si>
    <t>Sieradzki</t>
  </si>
  <si>
    <t>Kopczewski</t>
  </si>
  <si>
    <t>Radczuk</t>
  </si>
  <si>
    <t>N/K</t>
  </si>
  <si>
    <t>n/k</t>
  </si>
  <si>
    <t>#VALUE!</t>
  </si>
  <si>
    <t>Moroń</t>
  </si>
  <si>
    <t>Kopeć</t>
  </si>
  <si>
    <t>Jóźwicki</t>
  </si>
  <si>
    <t>Ilość punktów</t>
  </si>
  <si>
    <t>Godzina ukończenia</t>
  </si>
  <si>
    <t>Żmuda-Trzebiatowski</t>
  </si>
  <si>
    <t>Lęborskie Tygrysy</t>
  </si>
  <si>
    <t>Lasertechnika Team</t>
  </si>
  <si>
    <t>P. karne</t>
  </si>
  <si>
    <t>Fikus</t>
  </si>
  <si>
    <t>Kalczuk</t>
  </si>
  <si>
    <t>Kosiński</t>
  </si>
  <si>
    <t>XIII z Kompasem</t>
  </si>
  <si>
    <t>CZARNY</t>
  </si>
  <si>
    <t>Ruda Śląska</t>
  </si>
  <si>
    <t>SRT</t>
  </si>
  <si>
    <t>STOJEK</t>
  </si>
  <si>
    <t>Frycowa</t>
  </si>
  <si>
    <t>Aktywni Nałogowo Inaczej</t>
  </si>
  <si>
    <t>WALECZEK</t>
  </si>
  <si>
    <t>Wyrwidęby</t>
  </si>
  <si>
    <t>FRĄTCZAK</t>
  </si>
  <si>
    <t>Nowy Sącz</t>
  </si>
  <si>
    <t>Sądecka Grupa Rowerowa PTT</t>
  </si>
  <si>
    <t>POŁOMSKI</t>
  </si>
  <si>
    <t>NOWY SĄCZ</t>
  </si>
  <si>
    <t>BEREZIŃSKI</t>
  </si>
  <si>
    <t>Janek</t>
  </si>
  <si>
    <t>MIKULEC</t>
  </si>
  <si>
    <t>BACKCOUNTRYMTB.ORG</t>
  </si>
  <si>
    <t>Dymitr</t>
  </si>
  <si>
    <t>MURAWICKI</t>
  </si>
  <si>
    <t>KRAKÓW</t>
  </si>
  <si>
    <t>MALICKI</t>
  </si>
  <si>
    <t>brak</t>
  </si>
  <si>
    <t>Władysław</t>
  </si>
  <si>
    <t>WACHULEC</t>
  </si>
  <si>
    <t>Piastow</t>
  </si>
  <si>
    <t>Gołcza</t>
  </si>
  <si>
    <t>Angelika</t>
  </si>
  <si>
    <t>NIEDUZIAK</t>
  </si>
  <si>
    <t>Waligóra</t>
  </si>
  <si>
    <t>Wachulec</t>
  </si>
  <si>
    <t>Murawicki</t>
  </si>
  <si>
    <t>Mikulec</t>
  </si>
  <si>
    <t>Bereziński</t>
  </si>
  <si>
    <t>Połomski</t>
  </si>
  <si>
    <t>Frątczak</t>
  </si>
  <si>
    <t>Waleczek</t>
  </si>
  <si>
    <t>Stojek</t>
  </si>
  <si>
    <t>Szago XIV 30.09.2017 Stara Kiszewa     R 100</t>
  </si>
  <si>
    <t>rok</t>
  </si>
  <si>
    <t>PK 4 (1)</t>
  </si>
  <si>
    <t>PK 5 (1)</t>
  </si>
  <si>
    <t>PK 10 (2)</t>
  </si>
  <si>
    <t>PK 11 (2)</t>
  </si>
  <si>
    <t>PK 12 (3)</t>
  </si>
  <si>
    <t>PK 14 (3)</t>
  </si>
  <si>
    <t>PK 15 (3)</t>
  </si>
  <si>
    <t>PK 16 (3)</t>
  </si>
  <si>
    <t>PK 17 (3)</t>
  </si>
  <si>
    <t>PK 18 (3)</t>
  </si>
  <si>
    <t>DT</t>
  </si>
  <si>
    <t xml:space="preserve">mrdp.pl </t>
  </si>
  <si>
    <t>Placek</t>
  </si>
  <si>
    <t>STOPA</t>
  </si>
  <si>
    <t>ZTF</t>
  </si>
  <si>
    <t>Robert Potocki</t>
  </si>
  <si>
    <t>Kaszebskie Wariaty</t>
  </si>
  <si>
    <t>Road to nowhere</t>
  </si>
  <si>
    <t>DK</t>
  </si>
  <si>
    <t>Team Kaliska</t>
  </si>
  <si>
    <t>BIKE NOW BEER LATER</t>
  </si>
  <si>
    <t>Zaraz wracam</t>
  </si>
  <si>
    <t>sanfi</t>
  </si>
  <si>
    <t>cyklista uporczywy</t>
  </si>
  <si>
    <t>Byle do przodu</t>
  </si>
  <si>
    <t>Poehali.net</t>
  </si>
  <si>
    <t>Sąsiedzi</t>
  </si>
  <si>
    <t>Szago XIV 30.09.2017 Stara Kiszewa     R 100 (K)</t>
  </si>
  <si>
    <t>x</t>
  </si>
  <si>
    <t>I miejsce kobiet</t>
  </si>
  <si>
    <t>podrozerowerowe</t>
  </si>
  <si>
    <t>II miejsce kobiet</t>
  </si>
  <si>
    <t>Cenkier</t>
  </si>
  <si>
    <t>Julian</t>
  </si>
  <si>
    <t>Gałązka</t>
  </si>
  <si>
    <t>Bołbot</t>
  </si>
  <si>
    <t>Sobek</t>
  </si>
  <si>
    <t>Karbanovich</t>
  </si>
  <si>
    <t>Alexander</t>
  </si>
  <si>
    <t>16 (4)</t>
  </si>
  <si>
    <t>14/39</t>
  </si>
  <si>
    <t>1984</t>
  </si>
  <si>
    <t>BPJ :)</t>
  </si>
  <si>
    <t>Domańska</t>
  </si>
  <si>
    <t>R100</t>
  </si>
  <si>
    <t>1985</t>
  </si>
  <si>
    <t>BPJ</t>
  </si>
  <si>
    <t>Wędroch</t>
  </si>
  <si>
    <t>1978</t>
  </si>
  <si>
    <t>Bżeszczotem po ...</t>
  </si>
  <si>
    <t>Kondracki</t>
  </si>
  <si>
    <t>13(2)</t>
  </si>
  <si>
    <t>15/39</t>
  </si>
  <si>
    <t>1977</t>
  </si>
  <si>
    <t>Pacowska-Brudło</t>
  </si>
  <si>
    <t>Ola</t>
  </si>
  <si>
    <t>2010</t>
  </si>
  <si>
    <t>Zbych</t>
  </si>
  <si>
    <t>2007</t>
  </si>
  <si>
    <t>19/39</t>
  </si>
  <si>
    <t>Radzikowski</t>
  </si>
  <si>
    <t>Szkutowicz</t>
  </si>
  <si>
    <t>Rodziewicz</t>
  </si>
  <si>
    <t>1981</t>
  </si>
  <si>
    <t>8(1)</t>
  </si>
  <si>
    <t>39/39</t>
  </si>
  <si>
    <t>1965</t>
  </si>
  <si>
    <t>1979</t>
  </si>
  <si>
    <t>1970</t>
  </si>
  <si>
    <t>liczba PK</t>
  </si>
  <si>
    <t>Jesienne 361</t>
  </si>
  <si>
    <t>Jesienne 362</t>
  </si>
  <si>
    <t>Jesienne 363</t>
  </si>
  <si>
    <t>Jesienne 364</t>
  </si>
  <si>
    <t>Jesienne 365</t>
  </si>
  <si>
    <t>Jesienne 366</t>
  </si>
  <si>
    <t>Jesienne 367</t>
  </si>
  <si>
    <t>Jesienne 368</t>
  </si>
  <si>
    <t>AOAIK Team</t>
  </si>
  <si>
    <t>Kosakowo</t>
  </si>
  <si>
    <t>CUMULUS sleeping bags</t>
  </si>
  <si>
    <t>Maciej..</t>
  </si>
  <si>
    <t>Sieć</t>
  </si>
  <si>
    <t>Chorąży</t>
  </si>
  <si>
    <t>Choroszcz</t>
  </si>
  <si>
    <t>APG CZĘŚCI I AKCESORIA ROWEROW</t>
  </si>
  <si>
    <t>Piotrowski</t>
  </si>
  <si>
    <t>Bielsk Podlaski</t>
  </si>
  <si>
    <t>Duszyński</t>
  </si>
  <si>
    <t>RadosŁaw</t>
  </si>
  <si>
    <t>KTS</t>
  </si>
  <si>
    <t>PogÓrze</t>
  </si>
  <si>
    <t>Marek.</t>
  </si>
  <si>
    <t>Jadwiga</t>
  </si>
  <si>
    <t>CH#%$JOWE są zmiany w TR200 !</t>
  </si>
  <si>
    <t>Mejka</t>
  </si>
  <si>
    <t>TheEndOfTheRace</t>
  </si>
  <si>
    <t>Sioch</t>
  </si>
  <si>
    <t>PZU SPORT TEAM</t>
  </si>
  <si>
    <t>Stankiewicz</t>
  </si>
  <si>
    <t>Kulesza</t>
  </si>
  <si>
    <t>T-Mobile Cycling Teams</t>
  </si>
  <si>
    <t>Górski</t>
  </si>
  <si>
    <t>Łuczak</t>
  </si>
  <si>
    <t>Żnin</t>
  </si>
  <si>
    <t>Ziaja</t>
  </si>
  <si>
    <t>Warma Team</t>
  </si>
  <si>
    <t>Gorzów Wlkp.</t>
  </si>
  <si>
    <t>Różanki</t>
  </si>
  <si>
    <t>GorzÓw Wlkp.</t>
  </si>
  <si>
    <t>Napieraj</t>
  </si>
  <si>
    <t>Deszczno</t>
  </si>
  <si>
    <t>Smolec</t>
  </si>
  <si>
    <t>Ząbki</t>
  </si>
  <si>
    <t>ERnO HARPAGAN-54                                     TRASA TR100</t>
  </si>
  <si>
    <t>POSZCZEGÓLNE CZASY – TRASA ROWEROWA TR100 – ERnO HARPAGAN-54</t>
  </si>
  <si>
    <t>Borowo</t>
  </si>
  <si>
    <t>Okuniewko</t>
  </si>
  <si>
    <t>Smażyno</t>
  </si>
  <si>
    <t>Sosnowa Góra</t>
  </si>
  <si>
    <t>Leśno</t>
  </si>
  <si>
    <t>Lewino</t>
  </si>
  <si>
    <t>Marszewo</t>
  </si>
  <si>
    <t>Barłomino</t>
  </si>
  <si>
    <t>Hejtus</t>
  </si>
  <si>
    <t>Dąbrówka</t>
  </si>
  <si>
    <t>Szmelta</t>
  </si>
  <si>
    <t>Świni Rów</t>
  </si>
  <si>
    <t>Grabowiec</t>
  </si>
  <si>
    <t>Lipki</t>
  </si>
  <si>
    <t>Otalżyno</t>
  </si>
  <si>
    <t>Głodówko</t>
  </si>
  <si>
    <t>Szemud</t>
  </si>
  <si>
    <t>Szemud 20-22.10.2017</t>
  </si>
  <si>
    <t>Nasz BIKE Team</t>
  </si>
  <si>
    <t>Groth</t>
  </si>
  <si>
    <t>flypics.pl</t>
  </si>
  <si>
    <t>Gronity</t>
  </si>
  <si>
    <t>Dla Kuby</t>
  </si>
  <si>
    <t>Szydłowski</t>
  </si>
  <si>
    <t>Jaroszewski</t>
  </si>
  <si>
    <t>Tryszczyn</t>
  </si>
  <si>
    <t>Deep Forest</t>
  </si>
  <si>
    <t>Kozak</t>
  </si>
  <si>
    <t>lasertechnika</t>
  </si>
  <si>
    <t>InO Trolino</t>
  </si>
  <si>
    <t>sekator</t>
  </si>
  <si>
    <t>Jurjewicz</t>
  </si>
  <si>
    <t>CZŁOWIEK ZNIKĄD</t>
  </si>
  <si>
    <t>Wanoga</t>
  </si>
  <si>
    <t>Machtronic Team Gostyń</t>
  </si>
  <si>
    <t>Radoła</t>
  </si>
  <si>
    <t>Kunowo</t>
  </si>
  <si>
    <t>Machtronic</t>
  </si>
  <si>
    <t>Gordon</t>
  </si>
  <si>
    <t>Diana</t>
  </si>
  <si>
    <t>KU AZS WAT Warszawa</t>
  </si>
  <si>
    <t>Gędziorowski</t>
  </si>
  <si>
    <t>Pionki</t>
  </si>
  <si>
    <t>Dargacz</t>
  </si>
  <si>
    <t>Niestępowo</t>
  </si>
  <si>
    <t>off-las</t>
  </si>
  <si>
    <t>Matczuk</t>
  </si>
  <si>
    <t>Łyse Charty</t>
  </si>
  <si>
    <t>Wycichowski</t>
  </si>
  <si>
    <t>Ostaszewo</t>
  </si>
  <si>
    <t>Łukasz.</t>
  </si>
  <si>
    <t>Krzywda</t>
  </si>
  <si>
    <t>Ustroń</t>
  </si>
  <si>
    <t>Lufthansa Systems Poland Activ</t>
  </si>
  <si>
    <t>Wasilczyk</t>
  </si>
  <si>
    <t>Bukowski</t>
  </si>
  <si>
    <t>Vector</t>
  </si>
  <si>
    <t>Sieńko</t>
  </si>
  <si>
    <t>Rynkiewicz</t>
  </si>
  <si>
    <t>Dargacze team</t>
  </si>
  <si>
    <t>Marcin.</t>
  </si>
  <si>
    <t>Stk Czersk</t>
  </si>
  <si>
    <t>Paweł.</t>
  </si>
  <si>
    <t>Strzelińska</t>
  </si>
  <si>
    <t>Gnojno</t>
  </si>
  <si>
    <t>Klan Klainnów</t>
  </si>
  <si>
    <t>Formela</t>
  </si>
  <si>
    <t>Rokitnica</t>
  </si>
  <si>
    <t>Ćwikliński</t>
  </si>
  <si>
    <t>Dobrzański</t>
  </si>
  <si>
    <t>Cywiński</t>
  </si>
  <si>
    <t>Korniszon</t>
  </si>
  <si>
    <t>Plenikowski</t>
  </si>
  <si>
    <t>PrzemysŁaw</t>
  </si>
  <si>
    <t>bysewo kolor team</t>
  </si>
  <si>
    <t>Modrzyński</t>
  </si>
  <si>
    <t>Puckowski</t>
  </si>
  <si>
    <t>Karsin</t>
  </si>
  <si>
    <t>Dobek</t>
  </si>
  <si>
    <t>Pejas</t>
  </si>
  <si>
    <t>Skierka</t>
  </si>
  <si>
    <t>Sierakowice</t>
  </si>
  <si>
    <t>Rehabilitacja Skierka</t>
  </si>
  <si>
    <t>Gabryś</t>
  </si>
  <si>
    <t>Pawel</t>
  </si>
  <si>
    <t>Stawiguda</t>
  </si>
  <si>
    <t>ITS Stawiguda</t>
  </si>
  <si>
    <t>Czajkowski</t>
  </si>
  <si>
    <t>Roziewska</t>
  </si>
  <si>
    <t>Ewelina</t>
  </si>
  <si>
    <t>Lea Group</t>
  </si>
  <si>
    <t>Trojmiasto.pl</t>
  </si>
  <si>
    <t>Wróblewska</t>
  </si>
  <si>
    <t>Dworski</t>
  </si>
  <si>
    <t>Ciupa</t>
  </si>
  <si>
    <t>UKS Orientuś</t>
  </si>
  <si>
    <t>Dalasiński</t>
  </si>
  <si>
    <t>Oss</t>
  </si>
  <si>
    <t>IgKiMa</t>
  </si>
  <si>
    <t>Stojące Wentyle</t>
  </si>
  <si>
    <t>Czerny</t>
  </si>
  <si>
    <t>PruszkÓw</t>
  </si>
  <si>
    <t>Maleńska</t>
  </si>
  <si>
    <t>Czyż</t>
  </si>
  <si>
    <t>Judyta</t>
  </si>
  <si>
    <t>Skoczów</t>
  </si>
  <si>
    <t>Apollo</t>
  </si>
  <si>
    <t>Kłapino</t>
  </si>
  <si>
    <t>Sypuła</t>
  </si>
  <si>
    <t>UNTS Warszawa</t>
  </si>
  <si>
    <t>Gralak</t>
  </si>
  <si>
    <t>DzikaSzprychaTeam</t>
  </si>
  <si>
    <t>Grzenkowicz</t>
  </si>
  <si>
    <t>Góra</t>
  </si>
  <si>
    <t>Ciszkowski</t>
  </si>
  <si>
    <t>15 Pułk Przeciwlotniczy</t>
  </si>
  <si>
    <t>Kuniszyk</t>
  </si>
  <si>
    <t>Gołdap</t>
  </si>
  <si>
    <t>16 dywizja zmech.</t>
  </si>
  <si>
    <t>Maciaszczyk</t>
  </si>
  <si>
    <t>Dobra</t>
  </si>
  <si>
    <t>Henszel</t>
  </si>
  <si>
    <t>Góral Police</t>
  </si>
  <si>
    <t>Ciura</t>
  </si>
  <si>
    <t>Sztum</t>
  </si>
  <si>
    <t>Wyniki ostateczne H54 trasa TR50</t>
  </si>
  <si>
    <t>Ostatnia aktualizacja 07.11.2017</t>
  </si>
  <si>
    <t>Startowały 173 osoby</t>
  </si>
  <si>
    <r>
      <rPr>
        <b/>
        <sz val="36"/>
        <color indexed="8"/>
        <rFont val="PL Stamp"/>
        <family val="2"/>
      </rPr>
      <t>ERnO HARPAGAN-54                                      TRASA TR200</t>
    </r>
    <r>
      <rPr>
        <sz val="36"/>
        <color indexed="8"/>
        <rFont val="PL Stamp"/>
        <family val="2"/>
      </rPr>
      <t xml:space="preserve"> </t>
    </r>
    <r>
      <rPr>
        <sz val="48"/>
        <color indexed="8"/>
        <rFont val="Arial"/>
        <family val="2"/>
        <charset val="238"/>
      </rPr>
      <t xml:space="preserve">        </t>
    </r>
    <r>
      <rPr>
        <sz val="11"/>
        <color indexed="8"/>
        <rFont val="Arial"/>
        <family val="2"/>
        <charset val="238"/>
      </rPr>
      <t/>
    </r>
  </si>
  <si>
    <t>POSZCZEGOLNE CZASY – TRASA ROWEROWA TR200 - 1 pętla – ERnO HARPAGAN-54</t>
  </si>
  <si>
    <t>POSZCZEGOLNE CZASY – TRASA ROWEROWA TR200 - 2 pętla – ERnO HARPAGAN-54</t>
  </si>
  <si>
    <t>Porzecze</t>
  </si>
  <si>
    <t>Robakowo</t>
  </si>
  <si>
    <t>Jez. Kamienne</t>
  </si>
  <si>
    <t>Wypalone</t>
  </si>
  <si>
    <t>Góra Donas</t>
  </si>
  <si>
    <t>CZAS 1 pętli</t>
  </si>
  <si>
    <t>Maszyna</t>
  </si>
  <si>
    <t>Zagórska Struga</t>
  </si>
  <si>
    <t>Młynki</t>
  </si>
  <si>
    <t>Szemudzka Huta</t>
  </si>
  <si>
    <t>Tępcz</t>
  </si>
  <si>
    <t>Rąbówko</t>
  </si>
  <si>
    <t>CZAS 2 pętli</t>
  </si>
  <si>
    <t>SZEMUD 20-22.10.2017</t>
  </si>
  <si>
    <t>półmetek</t>
  </si>
  <si>
    <t>baza</t>
  </si>
  <si>
    <t>Wyniki ostateczne H54 trasa TR200</t>
  </si>
  <si>
    <t>Ostatnia aktualizacja 29.10.2017</t>
  </si>
  <si>
    <t>Startowały 102 osoby</t>
  </si>
  <si>
    <t>H54 200</t>
  </si>
  <si>
    <t>H54 100</t>
  </si>
  <si>
    <t>1982</t>
  </si>
  <si>
    <t>Pakość</t>
  </si>
  <si>
    <t>Goły Jon</t>
  </si>
  <si>
    <t>1969</t>
  </si>
  <si>
    <t>TRASA</t>
  </si>
  <si>
    <t>PŁEĆ</t>
  </si>
  <si>
    <t>ROK</t>
  </si>
  <si>
    <t>MIASTO</t>
  </si>
  <si>
    <t>TEAM</t>
  </si>
  <si>
    <t>1974</t>
  </si>
  <si>
    <t>1951</t>
  </si>
  <si>
    <t>Janikowo</t>
  </si>
  <si>
    <t>1986</t>
  </si>
  <si>
    <t>SISU-OWB TEAM</t>
  </si>
  <si>
    <t>SISU-OWB Team</t>
  </si>
  <si>
    <t>1975</t>
  </si>
  <si>
    <t>1988</t>
  </si>
  <si>
    <t>1963</t>
  </si>
  <si>
    <t>1966</t>
  </si>
  <si>
    <t>1964</t>
  </si>
  <si>
    <t>1980</t>
  </si>
  <si>
    <t>1967</t>
  </si>
  <si>
    <t>Rajd Liczyrzepy / Europa Ubezpie</t>
  </si>
  <si>
    <t>Topolów</t>
  </si>
  <si>
    <t>Supermaraton Kalisz</t>
  </si>
  <si>
    <t>Lodz</t>
  </si>
  <si>
    <t>1968</t>
  </si>
  <si>
    <t>1992</t>
  </si>
  <si>
    <t>Gołębiewski</t>
  </si>
  <si>
    <t>Asperski</t>
  </si>
  <si>
    <t>Hampelski</t>
  </si>
  <si>
    <t>Majer</t>
  </si>
  <si>
    <t>Świdziński</t>
  </si>
  <si>
    <t>Wojciechowska</t>
  </si>
  <si>
    <t>Azymut</t>
  </si>
  <si>
    <t>awans</t>
  </si>
  <si>
    <t>spadek -3 nkl</t>
  </si>
  <si>
    <t>spadek - spóżnienie</t>
  </si>
  <si>
    <t>spadek baraż -1 nkl</t>
  </si>
  <si>
    <t>awans baraż</t>
  </si>
  <si>
    <t xml:space="preserve">kara czaasowa </t>
  </si>
  <si>
    <t>limit czasu</t>
  </si>
  <si>
    <t>Czasy na PK</t>
  </si>
  <si>
    <t>m-ce</t>
  </si>
  <si>
    <t>pkt czas</t>
  </si>
  <si>
    <t>RAZEM PKT</t>
  </si>
  <si>
    <t>PK 19</t>
  </si>
  <si>
    <t>TR200</t>
  </si>
  <si>
    <t>Kleosin</t>
  </si>
  <si>
    <t>Wanatko</t>
  </si>
  <si>
    <t>Nocny Rower</t>
  </si>
  <si>
    <t>Pl</t>
  </si>
  <si>
    <t>KOPER Architektura</t>
  </si>
  <si>
    <t>Nowacki</t>
  </si>
  <si>
    <t>Zdezorientowane</t>
  </si>
  <si>
    <t>Borciuch</t>
  </si>
  <si>
    <t>Przyjaciele Konrada</t>
  </si>
  <si>
    <t>Juszczyk</t>
  </si>
  <si>
    <t>Andrzej Czubalski</t>
  </si>
  <si>
    <t>Rochowski</t>
  </si>
  <si>
    <t>KS Hades/AR Poznań</t>
  </si>
  <si>
    <t>TE150</t>
  </si>
  <si>
    <t>Dopierała</t>
  </si>
  <si>
    <t>Dopiewo</t>
  </si>
  <si>
    <t>STOPA SŁUPSK, MORPOL</t>
  </si>
  <si>
    <t>Ślepe Kociaki Team</t>
  </si>
  <si>
    <t>Dobrzyniewo Duże</t>
  </si>
  <si>
    <t>0</t>
  </si>
  <si>
    <t>NM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</si>
</sst>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164" formatCode="#,##0.00\ [$zł-415];[Red]\-#,##0.00\ [$zł-415]"/>
    <numFmt numFmtId="165" formatCode="\ #,##0.00&quot; zł &quot;;\-#,##0.00&quot; zł &quot;;&quot; -&quot;#&quot; zł &quot;;@\ "/>
    <numFmt numFmtId="166" formatCode="[$-F400]h:mm:ss\ AM/PM"/>
    <numFmt numFmtId="167" formatCode="#,##0_);\-#,##0"/>
    <numFmt numFmtId="168" formatCode="0.0"/>
    <numFmt numFmtId="169" formatCode="[h]:mm:ss;@"/>
    <numFmt numFmtId="170" formatCode="h:mm:ss;@"/>
    <numFmt numFmtId="171" formatCode="[hh]:mm:ss"/>
    <numFmt numFmtId="172" formatCode="[$-415]General"/>
    <numFmt numFmtId="173" formatCode="h&quot;:&quot;mm;@"/>
    <numFmt numFmtId="174" formatCode="[$-415]0.00"/>
    <numFmt numFmtId="175" formatCode="[hh]:mm"/>
    <numFmt numFmtId="176" formatCode="[h]:mm"/>
    <numFmt numFmtId="177" formatCode="hh&quot;:&quot;mm&quot;:&quot;ss"/>
    <numFmt numFmtId="178" formatCode="h:mm;@"/>
  </numFmts>
  <fonts count="157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1"/>
      <color theme="1"/>
      <name val="Czcionka tekstu podstawowego"/>
      <family val="2"/>
      <charset val="238"/>
    </font>
    <font>
      <sz val="10"/>
      <name val="Arial CE"/>
      <charset val="238"/>
    </font>
    <font>
      <sz val="10"/>
      <name val="Arial CE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62"/>
      <name val="Czcionka tekstu podstawowego"/>
      <family val="2"/>
      <charset val="238"/>
    </font>
    <font>
      <b/>
      <sz val="13"/>
      <color indexed="62"/>
      <name val="Czcionka tekstu podstawowego"/>
      <family val="2"/>
      <charset val="238"/>
    </font>
    <font>
      <b/>
      <sz val="11"/>
      <color indexed="62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62"/>
      <name val="Cambria"/>
      <family val="2"/>
    </font>
    <font>
      <sz val="11"/>
      <color indexed="20"/>
      <name val="Czcionka tekstu podstawowego"/>
      <family val="2"/>
      <charset val="238"/>
    </font>
    <font>
      <b/>
      <sz val="10"/>
      <name val="Arial CE"/>
      <charset val="238"/>
    </font>
    <font>
      <sz val="10"/>
      <name val="Arial CE"/>
      <charset val="238"/>
    </font>
    <font>
      <sz val="11"/>
      <color indexed="62"/>
      <name val="Calibri"/>
      <family val="2"/>
    </font>
    <font>
      <b/>
      <sz val="10"/>
      <name val="Arial"/>
      <family val="2"/>
    </font>
    <font>
      <sz val="10"/>
      <name val="Arial"/>
      <family val="2"/>
    </font>
    <font>
      <b/>
      <sz val="10"/>
      <color indexed="10"/>
      <name val="Arial CE"/>
      <charset val="238"/>
    </font>
    <font>
      <sz val="11"/>
      <color indexed="8"/>
      <name val="Calibri"/>
      <family val="2"/>
      <charset val="238"/>
    </font>
    <font>
      <sz val="11"/>
      <color theme="1"/>
      <name val="Czcionka tekstu podstawowego"/>
      <family val="2"/>
      <charset val="238"/>
    </font>
    <font>
      <sz val="12"/>
      <color indexed="8"/>
      <name val="Calibri"/>
      <family val="2"/>
    </font>
    <font>
      <sz val="11"/>
      <color theme="1"/>
      <name val="Calibri"/>
      <family val="2"/>
      <charset val="238"/>
      <scheme val="minor"/>
    </font>
    <font>
      <sz val="10"/>
      <name val="Arial"/>
      <family val="2"/>
      <charset val="238"/>
    </font>
    <font>
      <sz val="11"/>
      <color rgb="FF000000"/>
      <name val="Czcionka tekstu podstawowego"/>
      <family val="2"/>
      <charset val="238"/>
    </font>
    <font>
      <sz val="11"/>
      <color indexed="8"/>
      <name val="Arial"/>
      <family val="2"/>
      <charset val="238"/>
    </font>
    <font>
      <sz val="11"/>
      <color indexed="8"/>
      <name val="Czcionka tekstu podstawowego"/>
      <family val="2"/>
      <charset val="238"/>
    </font>
    <font>
      <b/>
      <i/>
      <sz val="16"/>
      <color indexed="8"/>
      <name val="Arial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b/>
      <i/>
      <u/>
      <sz val="11"/>
      <color indexed="8"/>
      <name val="Arial"/>
      <family val="2"/>
      <charset val="238"/>
    </font>
    <font>
      <b/>
      <sz val="11"/>
      <color indexed="8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0"/>
      <name val="Times New Roman"/>
      <family val="1"/>
      <charset val="204"/>
    </font>
    <font>
      <sz val="10"/>
      <name val="Arial CE"/>
      <family val="2"/>
      <charset val="238"/>
    </font>
    <font>
      <sz val="10"/>
      <color indexed="17"/>
      <name val="Calibri"/>
      <family val="2"/>
      <charset val="238"/>
    </font>
    <font>
      <sz val="10"/>
      <name val="Mangal"/>
      <family val="2"/>
      <charset val="238"/>
    </font>
    <font>
      <sz val="11"/>
      <color indexed="9"/>
      <name val="Calibri"/>
      <family val="2"/>
      <charset val="238"/>
    </font>
    <font>
      <sz val="11"/>
      <color indexed="17"/>
      <name val="Calibri"/>
      <family val="2"/>
      <charset val="238"/>
    </font>
    <font>
      <sz val="11"/>
      <color indexed="60"/>
      <name val="Calibri"/>
      <family val="2"/>
      <charset val="238"/>
    </font>
    <font>
      <sz val="11"/>
      <color indexed="20"/>
      <name val="Calibri"/>
      <family val="2"/>
      <charset val="238"/>
    </font>
    <font>
      <u/>
      <sz val="11"/>
      <color theme="10"/>
      <name val="Calibri"/>
      <family val="2"/>
      <charset val="238"/>
      <scheme val="minor"/>
    </font>
    <font>
      <b/>
      <sz val="10"/>
      <color theme="6" tint="0.79998168889431442"/>
      <name val="Arial"/>
      <family val="2"/>
    </font>
    <font>
      <sz val="10"/>
      <color indexed="8"/>
      <name val="arial"/>
      <family val="2"/>
      <charset val="1"/>
    </font>
    <font>
      <b/>
      <u/>
      <sz val="10"/>
      <name val="Arial CE"/>
      <charset val="238"/>
    </font>
    <font>
      <sz val="10"/>
      <color theme="0"/>
      <name val="Arial CE"/>
      <charset val="238"/>
    </font>
    <font>
      <b/>
      <sz val="10"/>
      <color theme="4" tint="0.79998168889431442"/>
      <name val="Arial"/>
      <family val="2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  <charset val="238"/>
    </font>
    <font>
      <b/>
      <sz val="11"/>
      <color indexed="8"/>
      <name val="Czcionka tekstu podstawowego"/>
      <charset val="238"/>
    </font>
    <font>
      <sz val="11"/>
      <color indexed="8"/>
      <name val="Czcionka tekstu podstawowego"/>
      <charset val="238"/>
    </font>
    <font>
      <sz val="10"/>
      <color indexed="8"/>
      <name val="Calibri"/>
      <family val="2"/>
      <charset val="238"/>
    </font>
    <font>
      <sz val="10"/>
      <color indexed="8"/>
      <name val="Times New Roman"/>
      <family val="1"/>
      <charset val="238"/>
    </font>
    <font>
      <sz val="10"/>
      <color indexed="10"/>
      <name val="Calibri"/>
      <family val="2"/>
      <charset val="238"/>
    </font>
    <font>
      <sz val="10"/>
      <name val="Times New Roman"/>
      <family val="1"/>
      <charset val="238"/>
    </font>
    <font>
      <sz val="10"/>
      <name val="Calibri"/>
      <family val="2"/>
      <charset val="238"/>
    </font>
    <font>
      <b/>
      <sz val="10"/>
      <color indexed="8"/>
      <name val="Calibri"/>
      <family val="2"/>
      <charset val="238"/>
    </font>
    <font>
      <b/>
      <sz val="10"/>
      <color indexed="63"/>
      <name val="Arial"/>
      <family val="2"/>
      <charset val="238"/>
    </font>
    <font>
      <sz val="10"/>
      <color theme="1"/>
      <name val="Czcionka tekstu podstawowego"/>
      <family val="2"/>
      <charset val="238"/>
    </font>
    <font>
      <sz val="10"/>
      <color rgb="FF111111"/>
      <name val="Consolas"/>
      <family val="3"/>
      <charset val="238"/>
    </font>
    <font>
      <sz val="9"/>
      <color theme="1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sz val="9"/>
      <name val="Arial"/>
      <family val="2"/>
      <charset val="238"/>
    </font>
    <font>
      <u/>
      <sz val="9"/>
      <color rgb="FF1155CC"/>
      <name val="Arial"/>
      <family val="2"/>
      <charset val="238"/>
    </font>
    <font>
      <sz val="10"/>
      <color theme="1"/>
      <name val="Arial"/>
      <family val="2"/>
      <charset val="238"/>
    </font>
    <font>
      <sz val="8"/>
      <color theme="1"/>
      <name val="Czcionka tekstu podstawowego"/>
      <family val="2"/>
      <charset val="238"/>
    </font>
    <font>
      <b/>
      <sz val="10"/>
      <color theme="1"/>
      <name val="Czcionka tekstu podstawowego"/>
      <charset val="238"/>
    </font>
    <font>
      <b/>
      <sz val="7"/>
      <color theme="1"/>
      <name val="Czcionka tekstu podstawowego"/>
      <family val="2"/>
      <charset val="238"/>
    </font>
    <font>
      <b/>
      <sz val="10"/>
      <color theme="1"/>
      <name val="Czcionka tekstu podstawowego"/>
      <family val="2"/>
      <charset val="238"/>
    </font>
    <font>
      <b/>
      <sz val="10"/>
      <color theme="1"/>
      <name val="Symbol"/>
      <family val="1"/>
      <charset val="2"/>
    </font>
    <font>
      <b/>
      <sz val="10"/>
      <color rgb="FFFF0000"/>
      <name val="Czcionka tekstu podstawowego"/>
      <charset val="238"/>
    </font>
    <font>
      <b/>
      <sz val="10"/>
      <color theme="1"/>
      <name val="Arial"/>
      <family val="2"/>
      <charset val="238"/>
    </font>
    <font>
      <b/>
      <sz val="7"/>
      <color rgb="FFFF0000"/>
      <name val="Czcionka tekstu podstawowego"/>
      <charset val="238"/>
    </font>
    <font>
      <b/>
      <sz val="24"/>
      <color theme="1"/>
      <name val="Brother Tattoo"/>
      <charset val="238"/>
    </font>
    <font>
      <sz val="11"/>
      <color theme="1"/>
      <name val="Algerian"/>
      <family val="5"/>
    </font>
    <font>
      <b/>
      <sz val="11"/>
      <color theme="1"/>
      <name val="Czcionka tekstu podstawowego"/>
      <family val="2"/>
      <charset val="238"/>
    </font>
    <font>
      <b/>
      <sz val="36"/>
      <color theme="1"/>
      <name val="Brother Tattoo"/>
      <charset val="238"/>
    </font>
    <font>
      <sz val="14"/>
      <color theme="1"/>
      <name val="Algerian"/>
      <family val="5"/>
    </font>
    <font>
      <b/>
      <sz val="10"/>
      <name val="Arial"/>
      <family val="2"/>
      <charset val="238"/>
    </font>
    <font>
      <sz val="11"/>
      <color rgb="FF000000"/>
      <name val="Arial"/>
      <family val="2"/>
      <charset val="238"/>
    </font>
    <font>
      <sz val="11"/>
      <color theme="1"/>
      <name val="Arial"/>
      <family val="2"/>
      <charset val="238"/>
    </font>
    <font>
      <sz val="11"/>
      <color rgb="FF000000"/>
      <name val="Calibri"/>
      <family val="2"/>
      <charset val="238"/>
    </font>
    <font>
      <sz val="11"/>
      <color rgb="FF000000"/>
      <name val="Czcionka tekstu podstawowego"/>
      <charset val="238"/>
    </font>
    <font>
      <sz val="10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b/>
      <sz val="12"/>
      <color rgb="FF000000"/>
      <name val="Times New Roman"/>
      <family val="1"/>
      <charset val="238"/>
    </font>
    <font>
      <b/>
      <sz val="16"/>
      <color rgb="FF000000"/>
      <name val="Times New Roman"/>
      <family val="1"/>
      <charset val="238"/>
    </font>
    <font>
      <b/>
      <sz val="11"/>
      <color indexed="8"/>
      <name val="Arial"/>
      <family val="2"/>
      <charset val="238"/>
    </font>
    <font>
      <b/>
      <sz val="11"/>
      <name val="Arial"/>
      <family val="2"/>
      <charset val="238"/>
    </font>
    <font>
      <sz val="11"/>
      <name val="Arial"/>
      <family val="2"/>
      <charset val="238"/>
    </font>
    <font>
      <b/>
      <sz val="48"/>
      <color indexed="8"/>
      <name val="Arial"/>
      <family val="2"/>
      <charset val="238"/>
    </font>
    <font>
      <b/>
      <sz val="22"/>
      <color indexed="8"/>
      <name val="PL Stamp"/>
      <family val="2"/>
    </font>
    <font>
      <b/>
      <sz val="10"/>
      <color indexed="8"/>
      <name val="Arial"/>
      <family val="2"/>
      <charset val="238"/>
    </font>
    <font>
      <b/>
      <sz val="36"/>
      <color indexed="8"/>
      <name val="PL Stamp"/>
      <family val="2"/>
    </font>
    <font>
      <sz val="36"/>
      <color indexed="8"/>
      <name val="PL Stamp"/>
      <family val="2"/>
    </font>
    <font>
      <sz val="48"/>
      <color indexed="8"/>
      <name val="Arial"/>
      <family val="2"/>
      <charset val="238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1"/>
      <name val="Czcionka tekstu podstawowego"/>
      <family val="2"/>
      <charset val="238"/>
    </font>
    <font>
      <sz val="11"/>
      <name val="Czcionka tekstu podstawowego"/>
      <family val="2"/>
      <charset val="238"/>
    </font>
    <font>
      <u/>
      <sz val="11"/>
      <color theme="10"/>
      <name val="Czcionka tekstu podstawowego"/>
      <family val="2"/>
      <charset val="238"/>
    </font>
    <font>
      <b/>
      <sz val="11"/>
      <color theme="1"/>
      <name val="Courier New"/>
      <family val="3"/>
      <charset val="238"/>
    </font>
    <font>
      <sz val="11"/>
      <color theme="1"/>
      <name val="Courier New"/>
      <family val="3"/>
      <charset val="238"/>
    </font>
    <font>
      <sz val="10"/>
      <color theme="1"/>
      <name val="Calibri"/>
      <family val="2"/>
      <charset val="238"/>
      <scheme val="minor"/>
    </font>
    <font>
      <b/>
      <sz val="10"/>
      <color theme="1"/>
      <name val="Calibri"/>
      <family val="2"/>
      <charset val="238"/>
      <scheme val="minor"/>
    </font>
    <font>
      <sz val="7.5"/>
      <color theme="1"/>
      <name val="Calibri"/>
      <family val="2"/>
      <charset val="238"/>
      <scheme val="minor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b/>
      <sz val="12"/>
      <name val="Times New Roman"/>
      <family val="1"/>
      <charset val="238"/>
    </font>
    <font>
      <sz val="11"/>
      <color rgb="FF000000"/>
      <name val="Calibri"/>
      <family val="2"/>
      <charset val="238"/>
      <scheme val="minor"/>
    </font>
    <font>
      <sz val="8"/>
      <name val="Arial"/>
      <family val="2"/>
      <charset val="238"/>
    </font>
    <font>
      <sz val="11"/>
      <color rgb="FF000000"/>
      <name val="Czcionka tekstu podstawowego"/>
    </font>
    <font>
      <b/>
      <sz val="12"/>
      <color rgb="FF000000"/>
      <name val="Arimo"/>
    </font>
    <font>
      <b/>
      <sz val="10"/>
      <color rgb="FF000000"/>
      <name val="Arimo"/>
    </font>
    <font>
      <b/>
      <sz val="10"/>
      <name val="Arimo"/>
    </font>
    <font>
      <b/>
      <sz val="11"/>
      <color rgb="FF000000"/>
      <name val="Czcionka tekstu podstawowego"/>
    </font>
    <font>
      <sz val="10"/>
      <color rgb="FF000000"/>
      <name val="Arimo"/>
      <charset val="238"/>
    </font>
    <font>
      <sz val="10"/>
      <color theme="1"/>
      <name val="Arimo"/>
      <charset val="238"/>
    </font>
    <font>
      <sz val="10"/>
      <name val="Arimo"/>
      <charset val="238"/>
    </font>
    <font>
      <sz val="10"/>
      <color rgb="FF000000"/>
      <name val="Arimo"/>
    </font>
    <font>
      <sz val="11"/>
      <color rgb="FF000000"/>
      <name val="Calibri"/>
      <family val="2"/>
    </font>
    <font>
      <sz val="11"/>
      <name val="Calibri"/>
      <family val="2"/>
      <charset val="238"/>
    </font>
    <font>
      <sz val="11"/>
      <name val="Calibri"/>
      <family val="2"/>
    </font>
    <font>
      <sz val="21"/>
      <name val="Calibri"/>
      <family val="2"/>
      <charset val="238"/>
    </font>
    <font>
      <sz val="21"/>
      <name val="Calibri"/>
      <family val="2"/>
    </font>
    <font>
      <sz val="10"/>
      <name val="Microsoft YaHei"/>
      <family val="2"/>
      <charset val="238"/>
    </font>
    <font>
      <b/>
      <sz val="10"/>
      <name val="Verdana"/>
      <family val="2"/>
      <charset val="238"/>
    </font>
    <font>
      <sz val="10"/>
      <name val="Verdana"/>
      <family val="2"/>
      <charset val="238"/>
    </font>
    <font>
      <sz val="10"/>
      <color indexed="8"/>
      <name val="Microsoft YaHei"/>
      <family val="2"/>
      <charset val="238"/>
    </font>
    <font>
      <sz val="10"/>
      <color indexed="9"/>
      <name val="Microsoft YaHei"/>
      <family val="2"/>
      <charset val="238"/>
    </font>
    <font>
      <sz val="10"/>
      <color indexed="23"/>
      <name val="Microsoft YaHei"/>
      <family val="2"/>
      <charset val="238"/>
    </font>
    <font>
      <sz val="10"/>
      <color indexed="10"/>
      <name val="Microsoft YaHei"/>
      <family val="2"/>
      <charset val="238"/>
    </font>
    <font>
      <sz val="9"/>
      <color theme="1"/>
      <name val="Arimo"/>
      <charset val="238"/>
    </font>
    <font>
      <sz val="11"/>
      <color theme="1"/>
      <name val="Cambria"/>
      <family val="1"/>
      <charset val="238"/>
    </font>
    <font>
      <sz val="10"/>
      <color theme="1"/>
      <name val="Liberation Serif"/>
      <charset val="238"/>
    </font>
    <font>
      <sz val="10"/>
      <color rgb="FF000000"/>
      <name val="Arial"/>
      <family val="2"/>
      <charset val="238"/>
    </font>
    <font>
      <b/>
      <sz val="11"/>
      <color indexed="8"/>
      <name val="Calibri"/>
      <family val="2"/>
      <charset val="238"/>
    </font>
    <font>
      <b/>
      <sz val="10"/>
      <color indexed="9"/>
      <name val="Arial"/>
      <family val="2"/>
      <charset val="238"/>
    </font>
    <font>
      <sz val="10"/>
      <color rgb="FFFF0000"/>
      <name val="Arial CE"/>
      <charset val="238"/>
    </font>
    <font>
      <sz val="10"/>
      <color rgb="FF00B050"/>
      <name val="Arial CE"/>
      <charset val="238"/>
    </font>
    <font>
      <sz val="12"/>
      <name val="Times New Roman"/>
      <family val="1"/>
      <charset val="238"/>
    </font>
    <font>
      <sz val="12"/>
      <color rgb="FFFF0000"/>
      <name val="Times New Roman"/>
      <family val="1"/>
      <charset val="238"/>
    </font>
  </fonts>
  <fills count="70">
    <fill>
      <patternFill patternType="none"/>
    </fill>
    <fill>
      <patternFill patternType="gray125"/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43"/>
      </patternFill>
    </fill>
    <fill>
      <patternFill patternType="solid">
        <fgColor indexed="49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42"/>
      </patternFill>
    </fill>
    <fill>
      <patternFill patternType="solid">
        <fgColor indexed="47"/>
        <bgColor indexed="22"/>
      </patternFill>
    </fill>
    <fill>
      <patternFill patternType="solid">
        <fgColor indexed="55"/>
      </patternFill>
    </fill>
    <fill>
      <patternFill patternType="solid">
        <fgColor indexed="45"/>
      </patternFill>
    </fill>
    <fill>
      <patternFill patternType="solid">
        <fgColor indexed="4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42"/>
        <bgColor indexed="27"/>
      </patternFill>
    </fill>
    <fill>
      <patternFill patternType="solid">
        <fgColor indexed="10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11"/>
        <bgColor indexed="49"/>
      </patternFill>
    </fill>
    <fill>
      <patternFill patternType="solid">
        <fgColor indexed="22"/>
        <bgColor indexed="31"/>
      </patternFill>
    </fill>
    <fill>
      <patternFill patternType="solid">
        <fgColor indexed="26"/>
        <bgColor indexed="9"/>
      </patternFill>
    </fill>
    <fill>
      <patternFill patternType="solid">
        <fgColor indexed="31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55"/>
        <bgColor indexed="23"/>
      </patternFill>
    </fill>
    <fill>
      <patternFill patternType="solid">
        <fgColor indexed="43"/>
        <bgColor indexed="26"/>
      </patternFill>
    </fill>
    <fill>
      <patternFill patternType="solid">
        <fgColor indexed="9"/>
        <bgColor indexed="26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40"/>
        <bgColor indexed="49"/>
      </patternFill>
    </fill>
    <fill>
      <patternFill patternType="solid">
        <fgColor indexed="13"/>
        <bgColor indexed="3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CCFF"/>
        <bgColor rgb="FFFFCCFF"/>
      </patternFill>
    </fill>
    <fill>
      <patternFill patternType="solid">
        <fgColor rgb="FFCC99FF"/>
        <bgColor rgb="FFCC99FF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59999389629810485"/>
        <bgColor indexed="22"/>
      </patternFill>
    </fill>
    <fill>
      <patternFill patternType="solid">
        <fgColor theme="9" tint="-0.49998474074526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CC00"/>
        <bgColor rgb="FFFFCC00"/>
      </patternFill>
    </fill>
    <fill>
      <patternFill patternType="solid">
        <fgColor rgb="FFCCCCCC"/>
        <bgColor rgb="FFCCCCCC"/>
      </patternFill>
    </fill>
    <fill>
      <patternFill patternType="solid">
        <fgColor rgb="FFF0C40E"/>
      </patternFill>
    </fill>
    <fill>
      <patternFill patternType="solid">
        <fgColor rgb="FFFFFFFF"/>
        <bgColor rgb="FFFFFFCC"/>
      </patternFill>
    </fill>
    <fill>
      <patternFill patternType="solid">
        <fgColor indexed="49"/>
        <bgColor indexed="44"/>
      </patternFill>
    </fill>
    <fill>
      <patternFill patternType="solid">
        <fgColor indexed="8"/>
        <bgColor indexed="18"/>
      </patternFill>
    </fill>
    <fill>
      <patternFill patternType="solid">
        <fgColor indexed="23"/>
        <bgColor indexed="55"/>
      </patternFill>
    </fill>
    <fill>
      <patternFill patternType="solid">
        <fgColor indexed="22"/>
        <bgColor indexed="22"/>
      </patternFill>
    </fill>
    <fill>
      <patternFill patternType="solid">
        <fgColor indexed="10"/>
        <bgColor indexed="16"/>
      </patternFill>
    </fill>
    <fill>
      <patternFill patternType="solid">
        <fgColor rgb="FFFFFFFF"/>
        <bgColor rgb="FFFFFFFF"/>
      </patternFill>
    </fill>
    <fill>
      <patternFill patternType="solid">
        <fgColor rgb="FFFCDDC4"/>
        <bgColor indexed="64"/>
      </patternFill>
    </fill>
    <fill>
      <patternFill patternType="solid">
        <fgColor indexed="23"/>
      </patternFill>
    </fill>
  </fills>
  <borders count="1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medium">
        <color indexed="23"/>
      </left>
      <right style="medium">
        <color indexed="23"/>
      </right>
      <top style="medium">
        <color indexed="23"/>
      </top>
      <bottom style="medium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medium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 style="medium">
        <color rgb="FF000000"/>
      </left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indexed="64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rgb="FF000000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/>
      <bottom style="medium">
        <color rgb="FF000000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rgb="FF000000"/>
      </bottom>
      <diagonal/>
    </border>
    <border>
      <left/>
      <right/>
      <top style="thin">
        <color auto="1"/>
      </top>
      <bottom style="medium">
        <color rgb="FF000000"/>
      </bottom>
      <diagonal/>
    </border>
    <border>
      <left/>
      <right style="thin">
        <color auto="1"/>
      </right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rgb="FF000000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rgb="FF000000"/>
      </bottom>
      <diagonal/>
    </border>
    <border>
      <left style="thin">
        <color auto="1"/>
      </left>
      <right/>
      <top style="thin">
        <color auto="1"/>
      </top>
      <bottom style="medium">
        <color rgb="FF000000"/>
      </bottom>
      <diagonal/>
    </border>
    <border>
      <left/>
      <right style="thin">
        <color auto="1"/>
      </right>
      <top style="thin">
        <color auto="1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 style="medium">
        <color rgb="FF000000"/>
      </left>
      <right style="thin">
        <color rgb="FF000000"/>
      </right>
      <top style="medium">
        <color auto="1"/>
      </top>
      <bottom style="thin">
        <color rgb="FF000000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64"/>
      </right>
      <top style="thin">
        <color indexed="8"/>
      </top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medium">
        <color indexed="64"/>
      </left>
      <right/>
      <top/>
      <bottom style="thin">
        <color indexed="8"/>
      </bottom>
      <diagonal/>
    </border>
    <border>
      <left/>
      <right style="thin">
        <color indexed="8"/>
      </right>
      <top/>
      <bottom/>
      <diagonal/>
    </border>
    <border>
      <left style="medium">
        <color indexed="64"/>
      </left>
      <right/>
      <top/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thin">
        <color indexed="8"/>
      </bottom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thin">
        <color indexed="8"/>
      </left>
      <right/>
      <top/>
      <bottom/>
      <diagonal/>
    </border>
    <border>
      <left style="hair">
        <color indexed="8"/>
      </left>
      <right style="hair">
        <color indexed="8"/>
      </right>
      <top style="hair">
        <color indexed="8"/>
      </top>
      <bottom style="hair">
        <color indexed="8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 style="thin">
        <color rgb="FFCCCCCC"/>
      </left>
      <right style="thin">
        <color rgb="FFCCCCCC"/>
      </right>
      <top style="thin">
        <color rgb="FFCCCCCC"/>
      </top>
      <bottom style="thin">
        <color rgb="FFCCCCCC"/>
      </bottom>
      <diagonal/>
    </border>
    <border>
      <left/>
      <right style="thin">
        <color rgb="FFCCCCCC"/>
      </right>
      <top style="thin">
        <color rgb="FFCCCCCC"/>
      </top>
      <bottom style="thin">
        <color rgb="FFCCCCCC"/>
      </bottom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/>
      <diagonal/>
    </border>
    <border>
      <left/>
      <right style="thin">
        <color indexed="8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56">
    <xf numFmtId="0" fontId="0" fillId="0" borderId="0"/>
    <xf numFmtId="0" fontId="12" fillId="5" borderId="0" applyNumberFormat="0" applyBorder="0" applyAlignment="0" applyProtection="0"/>
    <xf numFmtId="0" fontId="12" fillId="6" borderId="0" applyNumberFormat="0" applyBorder="0" applyAlignment="0" applyProtection="0"/>
    <xf numFmtId="0" fontId="12" fillId="7" borderId="0" applyNumberFormat="0" applyBorder="0" applyAlignment="0" applyProtection="0"/>
    <xf numFmtId="0" fontId="12" fillId="8" borderId="0" applyNumberFormat="0" applyBorder="0" applyAlignment="0" applyProtection="0"/>
    <xf numFmtId="0" fontId="12" fillId="5" borderId="0" applyNumberFormat="0" applyBorder="0" applyAlignment="0" applyProtection="0"/>
    <xf numFmtId="0" fontId="12" fillId="9" borderId="0" applyNumberFormat="0" applyBorder="0" applyAlignment="0" applyProtection="0"/>
    <xf numFmtId="0" fontId="13" fillId="3" borderId="1" applyNumberFormat="0" applyAlignment="0" applyProtection="0"/>
    <xf numFmtId="0" fontId="15" fillId="10" borderId="0" applyNumberFormat="0" applyBorder="0" applyAlignment="0" applyProtection="0"/>
    <xf numFmtId="0" fontId="29" fillId="11" borderId="2"/>
    <xf numFmtId="0" fontId="16" fillId="0" borderId="3" applyNumberFormat="0" applyFill="0" applyAlignment="0" applyProtection="0"/>
    <xf numFmtId="0" fontId="17" fillId="12" borderId="4" applyNumberFormat="0" applyAlignment="0" applyProtection="0"/>
    <xf numFmtId="0" fontId="18" fillId="0" borderId="5" applyNumberFormat="0" applyFill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20" fillId="0" borderId="0" applyNumberFormat="0" applyFill="0" applyBorder="0" applyAlignment="0" applyProtection="0"/>
    <xf numFmtId="0" fontId="21" fillId="4" borderId="0" applyNumberFormat="0" applyBorder="0" applyAlignment="0" applyProtection="0"/>
    <xf numFmtId="0" fontId="28" fillId="0" borderId="0"/>
    <xf numFmtId="0" fontId="11" fillId="0" borderId="0"/>
    <xf numFmtId="0" fontId="10" fillId="0" borderId="0"/>
    <xf numFmtId="0" fontId="31" fillId="0" borderId="0"/>
    <xf numFmtId="0" fontId="22" fillId="2" borderId="1" applyNumberFormat="0" applyAlignment="0" applyProtection="0"/>
    <xf numFmtId="0" fontId="14" fillId="0" borderId="8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0" borderId="0" applyNumberFormat="0" applyFill="0" applyBorder="0" applyAlignment="0" applyProtection="0"/>
    <xf numFmtId="0" fontId="26" fillId="13" borderId="0" applyNumberFormat="0" applyBorder="0" applyAlignment="0" applyProtection="0"/>
    <xf numFmtId="0" fontId="33" fillId="0" borderId="0"/>
    <xf numFmtId="0" fontId="34" fillId="0" borderId="0"/>
    <xf numFmtId="0" fontId="35" fillId="0" borderId="0"/>
    <xf numFmtId="0" fontId="36" fillId="0" borderId="0"/>
    <xf numFmtId="0" fontId="37" fillId="0" borderId="0"/>
    <xf numFmtId="0" fontId="38" fillId="0" borderId="0"/>
    <xf numFmtId="0" fontId="39" fillId="0" borderId="0"/>
    <xf numFmtId="0" fontId="40" fillId="24" borderId="0" applyNumberFormat="0" applyBorder="0" applyAlignment="0" applyProtection="0"/>
    <xf numFmtId="0" fontId="40" fillId="25" borderId="0" applyNumberFormat="0" applyBorder="0" applyAlignment="0" applyProtection="0"/>
    <xf numFmtId="0" fontId="40" fillId="18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11" borderId="0" applyNumberFormat="0" applyBorder="0" applyAlignment="0" applyProtection="0"/>
    <xf numFmtId="0" fontId="40" fillId="28" borderId="0" applyNumberFormat="0" applyBorder="0" applyAlignment="0" applyProtection="0"/>
    <xf numFmtId="0" fontId="40" fillId="29" borderId="0" applyNumberFormat="0" applyBorder="0" applyAlignment="0" applyProtection="0"/>
    <xf numFmtId="0" fontId="40" fillId="21" borderId="0" applyNumberFormat="0" applyBorder="0" applyAlignment="0" applyProtection="0"/>
    <xf numFmtId="0" fontId="40" fillId="26" borderId="0" applyNumberFormat="0" applyBorder="0" applyAlignment="0" applyProtection="0"/>
    <xf numFmtId="0" fontId="40" fillId="28" borderId="0" applyNumberFormat="0" applyBorder="0" applyAlignment="0" applyProtection="0"/>
    <xf numFmtId="0" fontId="40" fillId="30" borderId="0" applyNumberFormat="0" applyBorder="0" applyAlignment="0" applyProtection="0"/>
    <xf numFmtId="0" fontId="12" fillId="31" borderId="0" applyNumberFormat="0" applyBorder="0" applyAlignment="0" applyProtection="0"/>
    <xf numFmtId="0" fontId="12" fillId="29" borderId="0" applyNumberFormat="0" applyBorder="0" applyAlignment="0" applyProtection="0"/>
    <xf numFmtId="0" fontId="12" fillId="21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4" borderId="0" applyNumberFormat="0" applyBorder="0" applyAlignment="0" applyProtection="0"/>
    <xf numFmtId="0" fontId="12" fillId="35" borderId="0" applyNumberFormat="0" applyBorder="0" applyAlignment="0" applyProtection="0"/>
    <xf numFmtId="0" fontId="12" fillId="36" borderId="0" applyNumberFormat="0" applyBorder="0" applyAlignment="0" applyProtection="0"/>
    <xf numFmtId="0" fontId="12" fillId="37" borderId="0" applyNumberFormat="0" applyBorder="0" applyAlignment="0" applyProtection="0"/>
    <xf numFmtId="0" fontId="12" fillId="32" borderId="0" applyNumberFormat="0" applyBorder="0" applyAlignment="0" applyProtection="0"/>
    <xf numFmtId="0" fontId="12" fillId="33" borderId="0" applyNumberFormat="0" applyBorder="0" applyAlignment="0" applyProtection="0"/>
    <xf numFmtId="0" fontId="12" fillId="38" borderId="0" applyNumberFormat="0" applyBorder="0" applyAlignment="0" applyProtection="0"/>
    <xf numFmtId="0" fontId="13" fillId="11" borderId="1" applyNumberFormat="0" applyAlignment="0" applyProtection="0"/>
    <xf numFmtId="0" fontId="14" fillId="22" borderId="11" applyNumberFormat="0" applyAlignment="0" applyProtection="0"/>
    <xf numFmtId="0" fontId="15" fillId="18" borderId="0" applyNumberFormat="0" applyBorder="0" applyAlignment="0" applyProtection="0"/>
    <xf numFmtId="0" fontId="41" fillId="0" borderId="0">
      <alignment horizontal="center"/>
    </xf>
    <xf numFmtId="0" fontId="41" fillId="0" borderId="0">
      <alignment horizontal="center" textRotation="90"/>
    </xf>
    <xf numFmtId="0" fontId="16" fillId="0" borderId="3" applyNumberFormat="0" applyFill="0" applyAlignment="0" applyProtection="0"/>
    <xf numFmtId="0" fontId="17" fillId="39" borderId="4" applyNumberFormat="0" applyAlignment="0" applyProtection="0"/>
    <xf numFmtId="0" fontId="42" fillId="0" borderId="12" applyNumberFormat="0" applyFill="0" applyAlignment="0" applyProtection="0"/>
    <xf numFmtId="0" fontId="43" fillId="0" borderId="6" applyNumberFormat="0" applyFill="0" applyAlignment="0" applyProtection="0"/>
    <xf numFmtId="0" fontId="44" fillId="0" borderId="13" applyNumberFormat="0" applyFill="0" applyAlignment="0" applyProtection="0"/>
    <xf numFmtId="0" fontId="44" fillId="0" borderId="0" applyNumberFormat="0" applyFill="0" applyBorder="0" applyAlignment="0" applyProtection="0"/>
    <xf numFmtId="0" fontId="21" fillId="40" borderId="0" applyNumberFormat="0" applyBorder="0" applyAlignment="0" applyProtection="0"/>
    <xf numFmtId="0" fontId="22" fillId="22" borderId="1" applyNumberFormat="0" applyAlignment="0" applyProtection="0"/>
    <xf numFmtId="0" fontId="45" fillId="0" borderId="0"/>
    <xf numFmtId="164" fontId="45" fillId="0" borderId="0"/>
    <xf numFmtId="0" fontId="46" fillId="0" borderId="14" applyNumberFormat="0" applyFill="0" applyAlignment="0" applyProtection="0"/>
    <xf numFmtId="0" fontId="23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37" fillId="23" borderId="10" applyNumberFormat="0" applyAlignment="0" applyProtection="0"/>
    <xf numFmtId="165" fontId="37" fillId="0" borderId="0" applyFill="0" applyBorder="0" applyAlignment="0" applyProtection="0"/>
    <xf numFmtId="0" fontId="26" fillId="25" borderId="0" applyNumberFormat="0" applyBorder="0" applyAlignment="0" applyProtection="0"/>
    <xf numFmtId="0" fontId="9" fillId="0" borderId="0"/>
    <xf numFmtId="0" fontId="8" fillId="0" borderId="0"/>
    <xf numFmtId="0" fontId="37" fillId="0" borderId="0"/>
    <xf numFmtId="0" fontId="33" fillId="0" borderId="0"/>
    <xf numFmtId="0" fontId="41" fillId="0" borderId="0">
      <alignment horizontal="center" textRotation="90"/>
    </xf>
    <xf numFmtId="0" fontId="45" fillId="0" borderId="0"/>
    <xf numFmtId="164" fontId="45" fillId="0" borderId="0"/>
    <xf numFmtId="0" fontId="7" fillId="0" borderId="0"/>
    <xf numFmtId="0" fontId="48" fillId="0" borderId="0" applyNumberFormat="0" applyFill="0" applyBorder="0" applyProtection="0">
      <alignment vertical="top" wrapText="1"/>
    </xf>
    <xf numFmtId="0" fontId="49" fillId="0" borderId="0"/>
    <xf numFmtId="0" fontId="50" fillId="18" borderId="0" applyNumberFormat="0" applyBorder="0" applyAlignment="0" applyProtection="0"/>
    <xf numFmtId="0" fontId="39" fillId="0" borderId="0"/>
    <xf numFmtId="0" fontId="51" fillId="0" borderId="0" applyNumberFormat="0" applyFill="0" applyBorder="0" applyProtection="0">
      <alignment horizontal="left"/>
    </xf>
    <xf numFmtId="0" fontId="51" fillId="34" borderId="0" applyNumberFormat="0" applyBorder="0" applyAlignment="0" applyProtection="0"/>
    <xf numFmtId="0" fontId="33" fillId="0" borderId="0"/>
    <xf numFmtId="0" fontId="49" fillId="0" borderId="0"/>
    <xf numFmtId="0" fontId="33" fillId="27" borderId="0" applyNumberFormat="0" applyBorder="0" applyAlignment="0" applyProtection="0"/>
    <xf numFmtId="0" fontId="33" fillId="11" borderId="0" applyNumberFormat="0" applyBorder="0" applyAlignment="0" applyProtection="0"/>
    <xf numFmtId="0" fontId="33" fillId="41" borderId="0" applyNumberFormat="0" applyBorder="0" applyAlignment="0" applyProtection="0"/>
    <xf numFmtId="0" fontId="33" fillId="23" borderId="0" applyNumberFormat="0" applyBorder="0" applyAlignment="0" applyProtection="0"/>
    <xf numFmtId="0" fontId="33" fillId="24" borderId="0" applyNumberFormat="0" applyBorder="0" applyAlignment="0" applyProtection="0"/>
    <xf numFmtId="0" fontId="33" fillId="18" borderId="0" applyNumberFormat="0" applyBorder="0" applyAlignment="0" applyProtection="0"/>
    <xf numFmtId="0" fontId="33" fillId="28" borderId="0" applyNumberFormat="0" applyBorder="0" applyAlignment="0" applyProtection="0"/>
    <xf numFmtId="0" fontId="33" fillId="11" borderId="0" applyNumberFormat="0" applyBorder="0" applyAlignment="0" applyProtection="0"/>
    <xf numFmtId="0" fontId="33" fillId="22" borderId="0" applyNumberFormat="0" applyBorder="0" applyAlignment="0" applyProtection="0"/>
    <xf numFmtId="0" fontId="33" fillId="40" borderId="0" applyNumberFormat="0" applyBorder="0" applyAlignment="0" applyProtection="0"/>
    <xf numFmtId="0" fontId="33" fillId="28" borderId="0" applyNumberFormat="0" applyBorder="0" applyAlignment="0" applyProtection="0"/>
    <xf numFmtId="0" fontId="33" fillId="40" borderId="0" applyNumberFormat="0" applyBorder="0" applyAlignment="0" applyProtection="0"/>
    <xf numFmtId="0" fontId="52" fillId="28" borderId="0" applyNumberFormat="0" applyBorder="0" applyAlignment="0" applyProtection="0"/>
    <xf numFmtId="0" fontId="52" fillId="11" borderId="0" applyNumberFormat="0" applyBorder="0" applyAlignment="0" applyProtection="0"/>
    <xf numFmtId="0" fontId="52" fillId="22" borderId="0" applyNumberFormat="0" applyBorder="0" applyAlignment="0" applyProtection="0"/>
    <xf numFmtId="0" fontId="52" fillId="40" borderId="0" applyNumberFormat="0" applyBorder="0" applyAlignment="0" applyProtection="0"/>
    <xf numFmtId="0" fontId="52" fillId="33" borderId="0" applyNumberFormat="0" applyBorder="0" applyAlignment="0" applyProtection="0"/>
    <xf numFmtId="0" fontId="52" fillId="37" borderId="0" applyNumberFormat="0" applyBorder="0" applyAlignment="0" applyProtection="0"/>
    <xf numFmtId="0" fontId="53" fillId="18" borderId="0" applyNumberFormat="0" applyBorder="0" applyAlignment="0" applyProtection="0"/>
    <xf numFmtId="0" fontId="54" fillId="40" borderId="0" applyNumberFormat="0" applyBorder="0" applyAlignment="0" applyProtection="0"/>
    <xf numFmtId="0" fontId="55" fillId="25" borderId="0" applyNumberFormat="0" applyBorder="0" applyAlignment="0" applyProtection="0"/>
    <xf numFmtId="0" fontId="6" fillId="0" borderId="0"/>
    <xf numFmtId="0" fontId="56" fillId="0" borderId="0" applyNumberFormat="0" applyFill="0" applyBorder="0" applyAlignment="0" applyProtection="0"/>
    <xf numFmtId="0" fontId="33" fillId="0" borderId="0"/>
    <xf numFmtId="0" fontId="6" fillId="0" borderId="0"/>
    <xf numFmtId="0" fontId="37" fillId="0" borderId="0"/>
    <xf numFmtId="0" fontId="5" fillId="0" borderId="0"/>
    <xf numFmtId="0" fontId="4" fillId="0" borderId="0"/>
    <xf numFmtId="0" fontId="56" fillId="0" borderId="0" applyNumberFormat="0" applyFill="0" applyBorder="0" applyAlignment="0" applyProtection="0"/>
    <xf numFmtId="0" fontId="49" fillId="0" borderId="0"/>
    <xf numFmtId="0" fontId="58" fillId="0" borderId="0"/>
    <xf numFmtId="0" fontId="3" fillId="0" borderId="0"/>
    <xf numFmtId="0" fontId="33" fillId="0" borderId="0" applyFill="0" applyProtection="0"/>
    <xf numFmtId="0" fontId="31" fillId="0" borderId="0"/>
    <xf numFmtId="165" fontId="33" fillId="0" borderId="0"/>
    <xf numFmtId="0" fontId="5" fillId="0" borderId="0"/>
    <xf numFmtId="0" fontId="62" fillId="0" borderId="0"/>
    <xf numFmtId="0" fontId="63" fillId="0" borderId="0" applyNumberFormat="0" applyFill="0" applyBorder="0" applyAlignment="0" applyProtection="0">
      <alignment vertical="top"/>
      <protection locked="0"/>
    </xf>
    <xf numFmtId="0" fontId="40" fillId="0" borderId="0"/>
    <xf numFmtId="0" fontId="21" fillId="40" borderId="0" applyNumberFormat="0" applyBorder="0" applyAlignment="0" applyProtection="0"/>
    <xf numFmtId="172" fontId="94" fillId="0" borderId="0"/>
    <xf numFmtId="0" fontId="95" fillId="0" borderId="0"/>
    <xf numFmtId="172" fontId="96" fillId="0" borderId="0"/>
    <xf numFmtId="172" fontId="97" fillId="0" borderId="0"/>
    <xf numFmtId="0" fontId="115" fillId="0" borderId="0" applyNumberFormat="0" applyFill="0" applyBorder="0" applyAlignment="0" applyProtection="0">
      <alignment vertical="top"/>
      <protection locked="0"/>
    </xf>
    <xf numFmtId="0" fontId="2" fillId="0" borderId="0"/>
    <xf numFmtId="0" fontId="1" fillId="0" borderId="0"/>
    <xf numFmtId="0" fontId="95" fillId="58" borderId="0"/>
    <xf numFmtId="0" fontId="126" fillId="0" borderId="0"/>
    <xf numFmtId="0" fontId="98" fillId="0" borderId="0"/>
    <xf numFmtId="0" fontId="140" fillId="0" borderId="0"/>
    <xf numFmtId="0" fontId="143" fillId="0" borderId="0" applyNumberFormat="0" applyFill="0" applyBorder="0" applyAlignment="0" applyProtection="0"/>
    <xf numFmtId="0" fontId="144" fillId="63" borderId="0" applyNumberFormat="0" applyBorder="0" applyAlignment="0" applyProtection="0"/>
    <xf numFmtId="0" fontId="144" fillId="64" borderId="0" applyNumberFormat="0" applyBorder="0" applyAlignment="0" applyProtection="0"/>
    <xf numFmtId="0" fontId="143" fillId="65" borderId="0" applyNumberFormat="0" applyBorder="0" applyAlignment="0" applyProtection="0"/>
    <xf numFmtId="0" fontId="144" fillId="66" borderId="0" applyNumberFormat="0" applyBorder="0" applyAlignment="0" applyProtection="0"/>
    <xf numFmtId="0" fontId="145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0" fillId="0" borderId="0" applyNumberFormat="0" applyFill="0" applyBorder="0" applyAlignment="0" applyProtection="0"/>
    <xf numFmtId="0" fontId="146" fillId="0" borderId="0" applyNumberFormat="0" applyFill="0" applyBorder="0" applyAlignment="0" applyProtection="0"/>
  </cellStyleXfs>
  <cellXfs count="646">
    <xf numFmtId="0" fontId="0" fillId="0" borderId="0" xfId="0"/>
    <xf numFmtId="49" fontId="0" fillId="0" borderId="0" xfId="0" applyNumberFormat="1" applyAlignment="1">
      <alignment textRotation="90" wrapText="1"/>
    </xf>
    <xf numFmtId="0" fontId="27" fillId="14" borderId="9" xfId="0" applyFont="1" applyFill="1" applyBorder="1"/>
    <xf numFmtId="49" fontId="0" fillId="15" borderId="9" xfId="0" applyNumberFormat="1" applyFill="1" applyBorder="1" applyAlignment="1">
      <alignment wrapText="1"/>
    </xf>
    <xf numFmtId="49" fontId="0" fillId="16" borderId="9" xfId="0" applyNumberFormat="1" applyFill="1" applyBorder="1" applyAlignment="1">
      <alignment textRotation="90" wrapText="1"/>
    </xf>
    <xf numFmtId="49" fontId="32" fillId="15" borderId="9" xfId="0" applyNumberFormat="1" applyFont="1" applyFill="1" applyBorder="1" applyAlignment="1">
      <alignment horizontal="center" wrapText="1"/>
    </xf>
    <xf numFmtId="0" fontId="30" fillId="18" borderId="9" xfId="0" applyNumberFormat="1" applyFont="1" applyFill="1" applyBorder="1" applyAlignment="1">
      <alignment horizontal="center" vertical="center" wrapText="1"/>
    </xf>
    <xf numFmtId="0" fontId="11" fillId="19" borderId="9" xfId="0" applyNumberFormat="1" applyFont="1" applyFill="1" applyBorder="1" applyAlignment="1">
      <alignment textRotation="90" wrapText="1"/>
    </xf>
    <xf numFmtId="0" fontId="0" fillId="0" borderId="0" xfId="0" applyNumberFormat="1"/>
    <xf numFmtId="0" fontId="31" fillId="0" borderId="0" xfId="20"/>
    <xf numFmtId="2" fontId="0" fillId="0" borderId="9" xfId="0" applyNumberFormat="1" applyBorder="1"/>
    <xf numFmtId="2" fontId="27" fillId="20" borderId="9" xfId="0" applyNumberFormat="1" applyFont="1" applyFill="1" applyBorder="1"/>
    <xf numFmtId="2" fontId="0" fillId="0" borderId="9" xfId="0" applyNumberFormat="1" applyFill="1" applyBorder="1"/>
    <xf numFmtId="0" fontId="0" fillId="0" borderId="0" xfId="0" applyFill="1"/>
    <xf numFmtId="2" fontId="0" fillId="0" borderId="9" xfId="0" applyNumberFormat="1" applyFont="1" applyFill="1" applyBorder="1"/>
    <xf numFmtId="0" fontId="37" fillId="0" borderId="0" xfId="20" applyFont="1" applyBorder="1" applyAlignment="1">
      <alignment horizontal="center"/>
    </xf>
    <xf numFmtId="167" fontId="31" fillId="0" borderId="0" xfId="20" applyNumberFormat="1"/>
    <xf numFmtId="0" fontId="30" fillId="18" borderId="15" xfId="0" applyNumberFormat="1" applyFont="1" applyFill="1" applyBorder="1" applyAlignment="1">
      <alignment horizontal="center" vertical="center" wrapText="1"/>
    </xf>
    <xf numFmtId="2" fontId="0" fillId="0" borderId="15" xfId="0" applyNumberFormat="1" applyFill="1" applyBorder="1"/>
    <xf numFmtId="2" fontId="0" fillId="0" borderId="15" xfId="0" applyNumberFormat="1" applyFont="1" applyFill="1" applyBorder="1"/>
    <xf numFmtId="49" fontId="0" fillId="17" borderId="15" xfId="0" applyNumberFormat="1" applyFill="1" applyBorder="1" applyAlignment="1">
      <alignment horizontal="center" textRotation="90" wrapText="1"/>
    </xf>
    <xf numFmtId="49" fontId="0" fillId="17" borderId="9" xfId="0" applyNumberFormat="1" applyFill="1" applyBorder="1" applyAlignment="1">
      <alignment horizontal="center" textRotation="90" wrapText="1"/>
    </xf>
    <xf numFmtId="0" fontId="0" fillId="0" borderId="15" xfId="0" applyFont="1" applyBorder="1"/>
    <xf numFmtId="0" fontId="57" fillId="18" borderId="9" xfId="0" applyNumberFormat="1" applyFont="1" applyFill="1" applyBorder="1" applyAlignment="1">
      <alignment horizontal="center" vertical="center" wrapText="1"/>
    </xf>
    <xf numFmtId="0" fontId="37" fillId="0" borderId="0" xfId="121"/>
    <xf numFmtId="0" fontId="60" fillId="0" borderId="0" xfId="0" applyFont="1"/>
    <xf numFmtId="168" fontId="0" fillId="0" borderId="0" xfId="0" applyNumberFormat="1" applyFont="1" applyFill="1"/>
    <xf numFmtId="168" fontId="60" fillId="0" borderId="0" xfId="0" applyNumberFormat="1" applyFont="1" applyAlignment="1">
      <alignment textRotation="90" wrapText="1"/>
    </xf>
    <xf numFmtId="168" fontId="0" fillId="0" borderId="0" xfId="0" applyNumberFormat="1" applyFont="1" applyAlignment="1">
      <alignment textRotation="90" wrapText="1"/>
    </xf>
    <xf numFmtId="0" fontId="0" fillId="0" borderId="0" xfId="0" applyNumberFormat="1" applyFill="1"/>
    <xf numFmtId="3" fontId="0" fillId="0" borderId="0" xfId="0" applyNumberFormat="1" applyFill="1"/>
    <xf numFmtId="0" fontId="61" fillId="18" borderId="9" xfId="0" applyNumberFormat="1" applyFont="1" applyFill="1" applyBorder="1" applyAlignment="1">
      <alignment horizontal="center" vertical="center" wrapText="1"/>
    </xf>
    <xf numFmtId="166" fontId="0" fillId="0" borderId="0" xfId="0" applyNumberFormat="1" applyAlignment="1">
      <alignment horizontal="right"/>
    </xf>
    <xf numFmtId="20" fontId="37" fillId="0" borderId="15" xfId="121" applyNumberFormat="1" applyBorder="1"/>
    <xf numFmtId="0" fontId="37" fillId="0" borderId="15" xfId="121" applyBorder="1"/>
    <xf numFmtId="0" fontId="37" fillId="0" borderId="15" xfId="121" applyFont="1" applyFill="1" applyBorder="1" applyAlignment="1">
      <alignment wrapText="1"/>
    </xf>
    <xf numFmtId="0" fontId="37" fillId="0" borderId="15" xfId="121" applyFont="1" applyBorder="1" applyAlignment="1">
      <alignment wrapText="1"/>
    </xf>
    <xf numFmtId="0" fontId="37" fillId="0" borderId="15" xfId="121" applyFont="1" applyBorder="1" applyAlignment="1">
      <alignment horizontal="right" wrapText="1"/>
    </xf>
    <xf numFmtId="0" fontId="37" fillId="0" borderId="18" xfId="121" applyFont="1" applyBorder="1" applyAlignment="1">
      <alignment wrapText="1"/>
    </xf>
    <xf numFmtId="0" fontId="37" fillId="0" borderId="16" xfId="121" applyBorder="1"/>
    <xf numFmtId="0" fontId="37" fillId="0" borderId="15" xfId="121" applyNumberFormat="1" applyBorder="1"/>
    <xf numFmtId="0" fontId="63" fillId="0" borderId="15" xfId="133" applyBorder="1" applyAlignment="1" applyProtection="1">
      <alignment wrapText="1"/>
    </xf>
    <xf numFmtId="0" fontId="37" fillId="0" borderId="17" xfId="121" applyBorder="1"/>
    <xf numFmtId="0" fontId="37" fillId="0" borderId="16" xfId="121" applyFont="1" applyFill="1" applyBorder="1" applyAlignment="1">
      <alignment horizontal="center" wrapText="1"/>
    </xf>
    <xf numFmtId="0" fontId="37" fillId="0" borderId="15" xfId="121" applyFont="1" applyFill="1" applyBorder="1" applyAlignment="1">
      <alignment horizontal="center" wrapText="1"/>
    </xf>
    <xf numFmtId="166" fontId="37" fillId="0" borderId="15" xfId="121" applyNumberFormat="1" applyFont="1" applyFill="1" applyBorder="1" applyAlignment="1">
      <alignment horizontal="center" wrapText="1"/>
    </xf>
    <xf numFmtId="0" fontId="37" fillId="0" borderId="15" xfId="121" applyFont="1" applyBorder="1" applyAlignment="1">
      <alignment horizontal="center" wrapText="1"/>
    </xf>
    <xf numFmtId="0" fontId="59" fillId="0" borderId="0" xfId="0" applyFont="1" applyFill="1"/>
    <xf numFmtId="3" fontId="0" fillId="0" borderId="0" xfId="0" applyNumberFormat="1" applyFont="1" applyFill="1"/>
    <xf numFmtId="0" fontId="0" fillId="42" borderId="0" xfId="0" applyNumberFormat="1" applyFill="1"/>
    <xf numFmtId="0" fontId="64" fillId="43" borderId="0" xfId="134" applyFont="1" applyFill="1" applyAlignment="1">
      <alignment horizontal="center"/>
    </xf>
    <xf numFmtId="0" fontId="40" fillId="43" borderId="0" xfId="134" applyFont="1" applyFill="1"/>
    <xf numFmtId="0" fontId="64" fillId="43" borderId="0" xfId="134" applyFont="1" applyFill="1" applyAlignment="1">
      <alignment horizontal="right"/>
    </xf>
    <xf numFmtId="0" fontId="64" fillId="0" borderId="0" xfId="134" applyFont="1" applyAlignment="1">
      <alignment horizontal="center"/>
    </xf>
    <xf numFmtId="0" fontId="40" fillId="0" borderId="0" xfId="134"/>
    <xf numFmtId="0" fontId="40" fillId="0" borderId="0" xfId="134" applyAlignment="1">
      <alignment horizontal="center"/>
    </xf>
    <xf numFmtId="20" fontId="65" fillId="0" borderId="0" xfId="134" applyNumberFormat="1" applyFont="1" applyAlignment="1">
      <alignment wrapText="1"/>
    </xf>
    <xf numFmtId="21" fontId="40" fillId="0" borderId="0" xfId="134" applyNumberFormat="1" applyAlignment="1">
      <alignment horizontal="center"/>
    </xf>
    <xf numFmtId="169" fontId="40" fillId="0" borderId="0" xfId="134" applyNumberFormat="1" applyAlignment="1">
      <alignment horizontal="right" wrapText="1"/>
    </xf>
    <xf numFmtId="0" fontId="40" fillId="0" borderId="0" xfId="134" applyAlignment="1">
      <alignment wrapText="1"/>
    </xf>
    <xf numFmtId="0" fontId="46" fillId="0" borderId="0" xfId="134" applyFont="1" applyAlignment="1">
      <alignment wrapText="1"/>
    </xf>
    <xf numFmtId="0" fontId="40" fillId="0" borderId="0" xfId="134" applyFont="1" applyAlignment="1">
      <alignment wrapText="1"/>
    </xf>
    <xf numFmtId="0" fontId="21" fillId="40" borderId="0" xfId="135" applyNumberFormat="1" applyBorder="1" applyAlignment="1" applyProtection="1"/>
    <xf numFmtId="0" fontId="21" fillId="40" borderId="0" xfId="135" applyNumberFormat="1" applyFont="1" applyBorder="1" applyAlignment="1" applyProtection="1">
      <alignment horizontal="center"/>
    </xf>
    <xf numFmtId="20" fontId="21" fillId="40" borderId="0" xfId="135" applyNumberFormat="1" applyBorder="1" applyAlignment="1" applyProtection="1">
      <alignment wrapText="1"/>
    </xf>
    <xf numFmtId="21" fontId="21" fillId="40" borderId="0" xfId="135" applyNumberFormat="1" applyBorder="1" applyAlignment="1" applyProtection="1">
      <alignment horizontal="center"/>
    </xf>
    <xf numFmtId="169" fontId="21" fillId="40" borderId="0" xfId="135" applyNumberFormat="1" applyBorder="1" applyAlignment="1" applyProtection="1">
      <alignment horizontal="right" wrapText="1"/>
    </xf>
    <xf numFmtId="0" fontId="21" fillId="40" borderId="0" xfId="135" applyNumberFormat="1" applyBorder="1" applyAlignment="1" applyProtection="1">
      <alignment wrapText="1"/>
    </xf>
    <xf numFmtId="0" fontId="40" fillId="0" borderId="0" xfId="134" applyNumberFormat="1" applyAlignment="1">
      <alignment wrapText="1"/>
    </xf>
    <xf numFmtId="0" fontId="21" fillId="40" borderId="0" xfId="135" applyFont="1" applyAlignment="1">
      <alignment wrapText="1"/>
    </xf>
    <xf numFmtId="0" fontId="65" fillId="0" borderId="0" xfId="134" applyFont="1"/>
    <xf numFmtId="0" fontId="40" fillId="0" borderId="0" xfId="134" applyAlignment="1">
      <alignment horizontal="right"/>
    </xf>
    <xf numFmtId="0" fontId="66" fillId="0" borderId="0" xfId="27" applyFont="1"/>
    <xf numFmtId="0" fontId="66" fillId="0" borderId="0" xfId="27" applyFont="1" applyBorder="1" applyAlignment="1">
      <alignment horizontal="center"/>
    </xf>
    <xf numFmtId="0" fontId="66" fillId="0" borderId="0" xfId="27" applyFont="1" applyBorder="1" applyAlignment="1">
      <alignment horizontal="center" wrapText="1"/>
    </xf>
    <xf numFmtId="0" fontId="67" fillId="0" borderId="19" xfId="27" applyFont="1" applyFill="1" applyBorder="1" applyAlignment="1">
      <alignment vertical="center" wrapText="1"/>
    </xf>
    <xf numFmtId="21" fontId="66" fillId="36" borderId="19" xfId="27" applyNumberFormat="1" applyFont="1" applyFill="1" applyBorder="1" applyAlignment="1">
      <alignment horizontal="center"/>
    </xf>
    <xf numFmtId="0" fontId="66" fillId="0" borderId="19" xfId="27" applyFont="1" applyBorder="1" applyAlignment="1">
      <alignment horizontal="center"/>
    </xf>
    <xf numFmtId="0" fontId="68" fillId="0" borderId="19" xfId="27" applyFont="1" applyBorder="1" applyAlignment="1">
      <alignment horizontal="center"/>
    </xf>
    <xf numFmtId="0" fontId="68" fillId="0" borderId="19" xfId="27" applyFont="1" applyBorder="1" applyAlignment="1">
      <alignment horizontal="center" wrapText="1"/>
    </xf>
    <xf numFmtId="0" fontId="66" fillId="36" borderId="19" xfId="27" applyFont="1" applyFill="1" applyBorder="1" applyAlignment="1">
      <alignment horizontal="center"/>
    </xf>
    <xf numFmtId="0" fontId="66" fillId="44" borderId="19" xfId="27" applyFont="1" applyFill="1" applyBorder="1" applyAlignment="1">
      <alignment horizontal="center"/>
    </xf>
    <xf numFmtId="0" fontId="69" fillId="0" borderId="19" xfId="27" applyFont="1" applyFill="1" applyBorder="1" applyAlignment="1">
      <alignment vertical="center" wrapText="1"/>
    </xf>
    <xf numFmtId="0" fontId="70" fillId="36" borderId="19" xfId="27" applyFont="1" applyFill="1" applyBorder="1" applyAlignment="1">
      <alignment horizontal="center"/>
    </xf>
    <xf numFmtId="0" fontId="66" fillId="0" borderId="19" xfId="27" applyFont="1" applyBorder="1" applyAlignment="1">
      <alignment horizontal="center" wrapText="1"/>
    </xf>
    <xf numFmtId="0" fontId="68" fillId="44" borderId="19" xfId="27" applyFont="1" applyFill="1" applyBorder="1" applyAlignment="1">
      <alignment horizontal="center"/>
    </xf>
    <xf numFmtId="0" fontId="71" fillId="0" borderId="0" xfId="27" applyFont="1" applyAlignment="1">
      <alignment horizontal="center" vertical="center"/>
    </xf>
    <xf numFmtId="0" fontId="71" fillId="44" borderId="19" xfId="27" applyFont="1" applyFill="1" applyBorder="1" applyAlignment="1">
      <alignment horizontal="center" vertical="center"/>
    </xf>
    <xf numFmtId="170" fontId="71" fillId="44" borderId="19" xfId="27" applyNumberFormat="1" applyFont="1" applyFill="1" applyBorder="1" applyAlignment="1">
      <alignment horizontal="center" vertical="center"/>
    </xf>
    <xf numFmtId="0" fontId="72" fillId="44" borderId="19" xfId="27" applyFont="1" applyFill="1" applyBorder="1" applyAlignment="1">
      <alignment horizontal="center" vertical="center" wrapText="1"/>
    </xf>
    <xf numFmtId="0" fontId="71" fillId="44" borderId="19" xfId="27" applyFont="1" applyFill="1" applyBorder="1" applyAlignment="1">
      <alignment horizontal="center" vertical="center" wrapText="1"/>
    </xf>
    <xf numFmtId="0" fontId="5" fillId="0" borderId="0" xfId="131"/>
    <xf numFmtId="0" fontId="5" fillId="0" borderId="0" xfId="131" applyAlignment="1">
      <alignment horizontal="center"/>
    </xf>
    <xf numFmtId="0" fontId="73" fillId="0" borderId="0" xfId="131" applyNumberFormat="1" applyFont="1" applyAlignment="1">
      <alignment horizontal="center" vertical="center"/>
    </xf>
    <xf numFmtId="166" fontId="73" fillId="0" borderId="0" xfId="131" applyNumberFormat="1" applyFont="1" applyAlignment="1">
      <alignment horizontal="center" vertical="center"/>
    </xf>
    <xf numFmtId="0" fontId="5" fillId="0" borderId="0" xfId="131" applyBorder="1"/>
    <xf numFmtId="0" fontId="5" fillId="0" borderId="0" xfId="131" applyBorder="1" applyAlignment="1">
      <alignment horizontal="center"/>
    </xf>
    <xf numFmtId="0" fontId="74" fillId="0" borderId="0" xfId="131" applyFont="1" applyBorder="1" applyAlignment="1">
      <alignment horizontal="center" vertical="center"/>
    </xf>
    <xf numFmtId="0" fontId="75" fillId="0" borderId="0" xfId="131" applyFont="1" applyBorder="1" applyAlignment="1">
      <alignment horizontal="center" vertical="center" wrapText="1"/>
    </xf>
    <xf numFmtId="0" fontId="73" fillId="0" borderId="0" xfId="131" applyFont="1" applyBorder="1" applyAlignment="1">
      <alignment horizontal="center" vertical="center"/>
    </xf>
    <xf numFmtId="0" fontId="76" fillId="0" borderId="0" xfId="131" applyFont="1" applyBorder="1" applyAlignment="1">
      <alignment horizontal="center" vertical="center"/>
    </xf>
    <xf numFmtId="0" fontId="5" fillId="0" borderId="0" xfId="131" applyBorder="1" applyAlignment="1">
      <alignment horizontal="center" vertical="center"/>
    </xf>
    <xf numFmtId="0" fontId="5" fillId="0" borderId="0" xfId="131" applyBorder="1" applyAlignment="1">
      <alignment wrapText="1"/>
    </xf>
    <xf numFmtId="0" fontId="37" fillId="0" borderId="0" xfId="131" applyFont="1" applyBorder="1" applyAlignment="1">
      <alignment vertical="center" wrapText="1"/>
    </xf>
    <xf numFmtId="0" fontId="77" fillId="0" borderId="0" xfId="131" applyFont="1" applyBorder="1" applyAlignment="1">
      <alignment vertical="center" wrapText="1"/>
    </xf>
    <xf numFmtId="0" fontId="73" fillId="0" borderId="0" xfId="131" applyFont="1" applyBorder="1" applyAlignment="1">
      <alignment horizontal="center"/>
    </xf>
    <xf numFmtId="0" fontId="73" fillId="0" borderId="0" xfId="131" applyFont="1" applyFill="1" applyBorder="1" applyAlignment="1">
      <alignment horizontal="center"/>
    </xf>
    <xf numFmtId="0" fontId="75" fillId="0" borderId="0" xfId="131" applyFont="1" applyFill="1" applyBorder="1" applyAlignment="1">
      <alignment horizontal="center" vertical="center" wrapText="1"/>
    </xf>
    <xf numFmtId="0" fontId="75" fillId="0" borderId="20" xfId="131" applyFont="1" applyFill="1" applyBorder="1" applyAlignment="1">
      <alignment horizontal="center" vertical="center" wrapText="1"/>
    </xf>
    <xf numFmtId="0" fontId="75" fillId="0" borderId="21" xfId="131" applyFont="1" applyBorder="1" applyAlignment="1">
      <alignment horizontal="center" vertical="center" wrapText="1"/>
    </xf>
    <xf numFmtId="0" fontId="75" fillId="0" borderId="22" xfId="131" applyFont="1" applyBorder="1" applyAlignment="1">
      <alignment horizontal="center" vertical="center" wrapText="1"/>
    </xf>
    <xf numFmtId="0" fontId="73" fillId="0" borderId="20" xfId="131" applyFont="1" applyBorder="1" applyAlignment="1">
      <alignment horizontal="center" vertical="center"/>
    </xf>
    <xf numFmtId="0" fontId="73" fillId="0" borderId="23" xfId="131" applyFont="1" applyBorder="1" applyAlignment="1">
      <alignment horizontal="center" vertical="center"/>
    </xf>
    <xf numFmtId="21" fontId="76" fillId="0" borderId="24" xfId="131" applyNumberFormat="1" applyFont="1" applyBorder="1" applyAlignment="1">
      <alignment horizontal="center" vertical="center"/>
    </xf>
    <xf numFmtId="0" fontId="73" fillId="0" borderId="22" xfId="131" applyFont="1" applyBorder="1" applyAlignment="1">
      <alignment horizontal="center" vertical="center"/>
    </xf>
    <xf numFmtId="0" fontId="73" fillId="0" borderId="25" xfId="131" applyFont="1" applyBorder="1" applyAlignment="1">
      <alignment horizontal="center" vertical="center"/>
    </xf>
    <xf numFmtId="0" fontId="73" fillId="0" borderId="26" xfId="131" applyFont="1" applyBorder="1" applyAlignment="1">
      <alignment horizontal="center" vertical="center"/>
    </xf>
    <xf numFmtId="0" fontId="73" fillId="0" borderId="27" xfId="131" applyFont="1" applyBorder="1" applyAlignment="1">
      <alignment horizontal="center" vertical="center"/>
    </xf>
    <xf numFmtId="0" fontId="73" fillId="0" borderId="28" xfId="131" applyFont="1" applyBorder="1" applyAlignment="1">
      <alignment horizontal="center" vertical="center"/>
    </xf>
    <xf numFmtId="0" fontId="77" fillId="0" borderId="29" xfId="131" applyFont="1" applyBorder="1" applyAlignment="1">
      <alignment vertical="center" wrapText="1"/>
    </xf>
    <xf numFmtId="0" fontId="37" fillId="0" borderId="29" xfId="131" applyFont="1" applyBorder="1" applyAlignment="1">
      <alignment vertical="center" wrapText="1"/>
    </xf>
    <xf numFmtId="0" fontId="73" fillId="0" borderId="21" xfId="131" applyFont="1" applyBorder="1" applyAlignment="1">
      <alignment horizontal="center" vertical="center"/>
    </xf>
    <xf numFmtId="0" fontId="75" fillId="0" borderId="30" xfId="131" applyFont="1" applyFill="1" applyBorder="1" applyAlignment="1">
      <alignment horizontal="center" vertical="center" wrapText="1"/>
    </xf>
    <xf numFmtId="0" fontId="75" fillId="0" borderId="31" xfId="131" applyFont="1" applyBorder="1" applyAlignment="1">
      <alignment horizontal="center" vertical="center" wrapText="1"/>
    </xf>
    <xf numFmtId="0" fontId="75" fillId="0" borderId="32" xfId="131" applyFont="1" applyBorder="1" applyAlignment="1">
      <alignment horizontal="center" vertical="center" wrapText="1"/>
    </xf>
    <xf numFmtId="0" fontId="73" fillId="0" borderId="30" xfId="131" applyFont="1" applyBorder="1" applyAlignment="1">
      <alignment horizontal="center" vertical="center"/>
    </xf>
    <xf numFmtId="0" fontId="73" fillId="0" borderId="33" xfId="131" applyFont="1" applyBorder="1" applyAlignment="1">
      <alignment horizontal="center"/>
    </xf>
    <xf numFmtId="21" fontId="76" fillId="0" borderId="34" xfId="131" applyNumberFormat="1" applyFont="1" applyBorder="1" applyAlignment="1">
      <alignment horizontal="center" vertical="center"/>
    </xf>
    <xf numFmtId="0" fontId="73" fillId="0" borderId="32" xfId="131" applyFont="1" applyBorder="1" applyAlignment="1">
      <alignment horizontal="center" vertical="center"/>
    </xf>
    <xf numFmtId="0" fontId="73" fillId="0" borderId="35" xfId="131" applyFont="1" applyBorder="1" applyAlignment="1">
      <alignment horizontal="center" vertical="center"/>
    </xf>
    <xf numFmtId="0" fontId="73" fillId="0" borderId="36" xfId="131" applyFont="1" applyBorder="1" applyAlignment="1">
      <alignment horizontal="center" vertical="center"/>
    </xf>
    <xf numFmtId="0" fontId="73" fillId="0" borderId="37" xfId="131" applyFont="1" applyBorder="1" applyAlignment="1">
      <alignment horizontal="center" vertical="center"/>
    </xf>
    <xf numFmtId="0" fontId="73" fillId="0" borderId="38" xfId="131" applyFont="1" applyBorder="1" applyAlignment="1">
      <alignment horizontal="center" vertical="center"/>
    </xf>
    <xf numFmtId="0" fontId="73" fillId="0" borderId="39" xfId="131" applyFont="1" applyBorder="1" applyAlignment="1">
      <alignment horizontal="center" vertical="center"/>
    </xf>
    <xf numFmtId="0" fontId="73" fillId="0" borderId="40" xfId="131" applyFont="1" applyBorder="1" applyAlignment="1">
      <alignment horizontal="center" vertical="center"/>
    </xf>
    <xf numFmtId="0" fontId="77" fillId="0" borderId="41" xfId="131" applyFont="1" applyBorder="1" applyAlignment="1">
      <alignment vertical="center" wrapText="1"/>
    </xf>
    <xf numFmtId="0" fontId="37" fillId="0" borderId="41" xfId="131" applyFont="1" applyBorder="1" applyAlignment="1">
      <alignment vertical="center" wrapText="1"/>
    </xf>
    <xf numFmtId="0" fontId="73" fillId="0" borderId="42" xfId="131" applyFont="1" applyBorder="1" applyAlignment="1">
      <alignment horizontal="center" vertical="center"/>
    </xf>
    <xf numFmtId="0" fontId="5" fillId="0" borderId="33" xfId="131" applyBorder="1" applyAlignment="1">
      <alignment horizontal="center" vertical="center"/>
    </xf>
    <xf numFmtId="0" fontId="5" fillId="0" borderId="38" xfId="131" applyBorder="1" applyAlignment="1">
      <alignment horizontal="center" vertical="center"/>
    </xf>
    <xf numFmtId="0" fontId="5" fillId="0" borderId="40" xfId="131" applyBorder="1" applyAlignment="1">
      <alignment horizontal="center" vertical="center"/>
    </xf>
    <xf numFmtId="0" fontId="73" fillId="0" borderId="31" xfId="131" applyFont="1" applyBorder="1" applyAlignment="1">
      <alignment horizontal="center" vertical="center"/>
    </xf>
    <xf numFmtId="0" fontId="5" fillId="0" borderId="33" xfId="131" applyBorder="1" applyAlignment="1">
      <alignment horizontal="center"/>
    </xf>
    <xf numFmtId="0" fontId="77" fillId="0" borderId="0" xfId="131" applyFont="1" applyAlignment="1">
      <alignment vertical="center" wrapText="1"/>
    </xf>
    <xf numFmtId="0" fontId="75" fillId="0" borderId="30" xfId="131" applyFont="1" applyBorder="1" applyAlignment="1">
      <alignment horizontal="center" vertical="center" wrapText="1"/>
    </xf>
    <xf numFmtId="0" fontId="5" fillId="0" borderId="43" xfId="131" applyBorder="1" applyAlignment="1">
      <alignment horizontal="center"/>
    </xf>
    <xf numFmtId="0" fontId="73" fillId="0" borderId="44" xfId="131" applyFont="1" applyBorder="1" applyAlignment="1">
      <alignment horizontal="center" vertical="center"/>
    </xf>
    <xf numFmtId="0" fontId="73" fillId="0" borderId="45" xfId="131" applyFont="1" applyBorder="1" applyAlignment="1">
      <alignment horizontal="center" vertical="center"/>
    </xf>
    <xf numFmtId="0" fontId="5" fillId="0" borderId="45" xfId="131" applyBorder="1" applyAlignment="1">
      <alignment horizontal="center" vertical="center"/>
    </xf>
    <xf numFmtId="0" fontId="5" fillId="0" borderId="46" xfId="131" applyBorder="1" applyAlignment="1">
      <alignment horizontal="center" vertical="center"/>
    </xf>
    <xf numFmtId="0" fontId="73" fillId="0" borderId="47" xfId="131" applyFont="1" applyBorder="1" applyAlignment="1">
      <alignment horizontal="center" vertical="center"/>
    </xf>
    <xf numFmtId="0" fontId="5" fillId="0" borderId="34" xfId="131" applyBorder="1" applyAlignment="1">
      <alignment horizontal="center" vertical="center"/>
    </xf>
    <xf numFmtId="0" fontId="5" fillId="0" borderId="31" xfId="131" applyBorder="1" applyAlignment="1">
      <alignment horizontal="center" vertical="center"/>
    </xf>
    <xf numFmtId="0" fontId="5" fillId="0" borderId="48" xfId="131" applyBorder="1" applyAlignment="1">
      <alignment horizontal="center" vertical="center"/>
    </xf>
    <xf numFmtId="0" fontId="77" fillId="0" borderId="49" xfId="131" applyFont="1" applyBorder="1" applyAlignment="1">
      <alignment vertical="center" wrapText="1"/>
    </xf>
    <xf numFmtId="0" fontId="73" fillId="0" borderId="46" xfId="131" applyFont="1" applyBorder="1" applyAlignment="1">
      <alignment horizontal="center" vertical="center"/>
    </xf>
    <xf numFmtId="0" fontId="5" fillId="0" borderId="43" xfId="131" applyBorder="1" applyAlignment="1">
      <alignment horizontal="center" vertical="center"/>
    </xf>
    <xf numFmtId="0" fontId="73" fillId="0" borderId="43" xfId="131" applyFont="1" applyBorder="1" applyAlignment="1">
      <alignment horizontal="center"/>
    </xf>
    <xf numFmtId="0" fontId="73" fillId="0" borderId="34" xfId="131" applyFont="1" applyBorder="1" applyAlignment="1">
      <alignment horizontal="center" vertical="center"/>
    </xf>
    <xf numFmtId="0" fontId="73" fillId="0" borderId="48" xfId="131" applyFont="1" applyBorder="1" applyAlignment="1">
      <alignment horizontal="center" vertical="center"/>
    </xf>
    <xf numFmtId="0" fontId="73" fillId="0" borderId="0" xfId="131" applyFont="1" applyBorder="1"/>
    <xf numFmtId="0" fontId="5" fillId="0" borderId="0" xfId="131" applyAlignment="1">
      <alignment horizontal="center" vertical="center"/>
    </xf>
    <xf numFmtId="0" fontId="37" fillId="0" borderId="49" xfId="131" applyFont="1" applyBorder="1" applyAlignment="1">
      <alignment vertical="center" wrapText="1"/>
    </xf>
    <xf numFmtId="0" fontId="78" fillId="0" borderId="49" xfId="131" applyFont="1" applyBorder="1" applyAlignment="1">
      <alignment vertical="center" wrapText="1"/>
    </xf>
    <xf numFmtId="0" fontId="75" fillId="0" borderId="50" xfId="131" applyFont="1" applyBorder="1" applyAlignment="1">
      <alignment horizontal="center" vertical="center" wrapText="1"/>
    </xf>
    <xf numFmtId="0" fontId="73" fillId="0" borderId="51" xfId="131" applyFont="1" applyBorder="1" applyAlignment="1">
      <alignment horizontal="center"/>
    </xf>
    <xf numFmtId="0" fontId="73" fillId="0" borderId="50" xfId="131" applyFont="1" applyBorder="1" applyAlignment="1">
      <alignment horizontal="center" vertical="center"/>
    </xf>
    <xf numFmtId="0" fontId="73" fillId="0" borderId="52" xfId="131" applyFont="1" applyBorder="1" applyAlignment="1">
      <alignment horizontal="center" vertical="center"/>
    </xf>
    <xf numFmtId="0" fontId="73" fillId="0" borderId="53" xfId="131" applyFont="1" applyBorder="1" applyAlignment="1">
      <alignment horizontal="center" vertical="center"/>
    </xf>
    <xf numFmtId="0" fontId="73" fillId="0" borderId="54" xfId="131" applyFont="1" applyBorder="1" applyAlignment="1">
      <alignment horizontal="center" vertical="center"/>
    </xf>
    <xf numFmtId="0" fontId="79" fillId="0" borderId="0" xfId="131" applyFont="1" applyBorder="1"/>
    <xf numFmtId="0" fontId="73" fillId="0" borderId="0" xfId="131" applyFont="1"/>
    <xf numFmtId="0" fontId="80" fillId="0" borderId="0" xfId="131" applyFont="1"/>
    <xf numFmtId="0" fontId="73" fillId="0" borderId="0" xfId="131" applyFont="1" applyFill="1" applyBorder="1"/>
    <xf numFmtId="0" fontId="81" fillId="0" borderId="0" xfId="131" applyFont="1" applyBorder="1" applyAlignment="1">
      <alignment horizontal="center" vertical="center"/>
    </xf>
    <xf numFmtId="0" fontId="81" fillId="0" borderId="22" xfId="131" applyFont="1" applyBorder="1"/>
    <xf numFmtId="0" fontId="82" fillId="45" borderId="57" xfId="131" applyFont="1" applyFill="1" applyBorder="1" applyAlignment="1">
      <alignment horizontal="center" wrapText="1"/>
    </xf>
    <xf numFmtId="0" fontId="83" fillId="45" borderId="58" xfId="131" applyFont="1" applyFill="1" applyBorder="1" applyAlignment="1">
      <alignment horizontal="center" vertical="center"/>
    </xf>
    <xf numFmtId="0" fontId="81" fillId="0" borderId="22" xfId="131" applyFont="1" applyBorder="1" applyAlignment="1">
      <alignment horizontal="center" vertical="center"/>
    </xf>
    <xf numFmtId="0" fontId="73" fillId="0" borderId="22" xfId="131" applyFont="1" applyBorder="1"/>
    <xf numFmtId="0" fontId="73" fillId="0" borderId="21" xfId="131" applyFont="1" applyBorder="1"/>
    <xf numFmtId="0" fontId="86" fillId="0" borderId="0" xfId="131" applyFont="1" applyFill="1" applyBorder="1" applyAlignment="1">
      <alignment horizontal="center" vertical="center"/>
    </xf>
    <xf numFmtId="0" fontId="81" fillId="0" borderId="65" xfId="131" applyFont="1" applyBorder="1"/>
    <xf numFmtId="0" fontId="81" fillId="0" borderId="65" xfId="131" applyFont="1" applyBorder="1" applyAlignment="1">
      <alignment horizontal="center" vertical="center"/>
    </xf>
    <xf numFmtId="0" fontId="73" fillId="0" borderId="64" xfId="131" applyFont="1" applyBorder="1"/>
    <xf numFmtId="166" fontId="73" fillId="0" borderId="0" xfId="131" applyNumberFormat="1" applyFont="1"/>
    <xf numFmtId="0" fontId="75" fillId="0" borderId="72" xfId="131" applyFont="1" applyBorder="1" applyAlignment="1">
      <alignment horizontal="center" vertical="center" wrapText="1"/>
    </xf>
    <xf numFmtId="0" fontId="73" fillId="0" borderId="73" xfId="131" applyFont="1" applyBorder="1" applyAlignment="1">
      <alignment horizontal="center" vertical="center"/>
    </xf>
    <xf numFmtId="0" fontId="5" fillId="0" borderId="74" xfId="131" applyBorder="1" applyAlignment="1">
      <alignment horizontal="center" vertical="center"/>
    </xf>
    <xf numFmtId="21" fontId="76" fillId="0" borderId="75" xfId="131" applyNumberFormat="1" applyFont="1" applyBorder="1" applyAlignment="1">
      <alignment horizontal="center" vertical="center"/>
    </xf>
    <xf numFmtId="0" fontId="73" fillId="0" borderId="76" xfId="131" applyFont="1" applyBorder="1" applyAlignment="1">
      <alignment horizontal="center" vertical="center"/>
    </xf>
    <xf numFmtId="0" fontId="73" fillId="0" borderId="77" xfId="131" applyFont="1" applyBorder="1" applyAlignment="1">
      <alignment horizontal="center" vertical="center"/>
    </xf>
    <xf numFmtId="0" fontId="73" fillId="0" borderId="78" xfId="131" applyFont="1" applyBorder="1" applyAlignment="1">
      <alignment horizontal="center" vertical="center"/>
    </xf>
    <xf numFmtId="0" fontId="73" fillId="0" borderId="79" xfId="131" applyFont="1" applyBorder="1" applyAlignment="1">
      <alignment horizontal="center" vertical="center"/>
    </xf>
    <xf numFmtId="0" fontId="73" fillId="0" borderId="80" xfId="131" applyFont="1" applyBorder="1" applyAlignment="1">
      <alignment horizontal="center" vertical="center"/>
    </xf>
    <xf numFmtId="0" fontId="5" fillId="0" borderId="80" xfId="131" applyBorder="1" applyAlignment="1">
      <alignment horizontal="center" vertical="center"/>
    </xf>
    <xf numFmtId="0" fontId="5" fillId="0" borderId="78" xfId="131" applyBorder="1" applyAlignment="1">
      <alignment horizontal="center" vertical="center"/>
    </xf>
    <xf numFmtId="0" fontId="77" fillId="0" borderId="81" xfId="131" applyFont="1" applyBorder="1" applyAlignment="1">
      <alignment vertical="center" wrapText="1"/>
    </xf>
    <xf numFmtId="0" fontId="37" fillId="0" borderId="82" xfId="131" applyFont="1" applyBorder="1" applyAlignment="1">
      <alignment vertical="center" wrapText="1"/>
    </xf>
    <xf numFmtId="0" fontId="73" fillId="0" borderId="83" xfId="131" applyFont="1" applyBorder="1" applyAlignment="1">
      <alignment horizontal="center" vertical="center"/>
    </xf>
    <xf numFmtId="0" fontId="37" fillId="0" borderId="84" xfId="131" applyFont="1" applyBorder="1" applyAlignment="1">
      <alignment vertical="center" wrapText="1"/>
    </xf>
    <xf numFmtId="0" fontId="81" fillId="0" borderId="0" xfId="131" applyFont="1" applyBorder="1" applyAlignment="1">
      <alignment horizontal="center"/>
    </xf>
    <xf numFmtId="0" fontId="81" fillId="0" borderId="22" xfId="131" applyFont="1" applyBorder="1" applyAlignment="1">
      <alignment horizontal="center"/>
    </xf>
    <xf numFmtId="0" fontId="73" fillId="0" borderId="65" xfId="131" applyFont="1" applyBorder="1"/>
    <xf numFmtId="0" fontId="37" fillId="0" borderId="0" xfId="121" applyAlignment="1">
      <alignment horizontal="center"/>
    </xf>
    <xf numFmtId="0" fontId="37" fillId="0" borderId="85" xfId="121" applyBorder="1" applyAlignment="1">
      <alignment horizontal="center"/>
    </xf>
    <xf numFmtId="169" fontId="37" fillId="0" borderId="85" xfId="121" applyNumberFormat="1" applyBorder="1"/>
    <xf numFmtId="49" fontId="37" fillId="0" borderId="85" xfId="121" applyNumberFormat="1" applyFont="1" applyBorder="1" applyAlignment="1">
      <alignment horizontal="center"/>
    </xf>
    <xf numFmtId="0" fontId="37" fillId="0" borderId="85" xfId="121" applyFont="1" applyBorder="1"/>
    <xf numFmtId="171" fontId="37" fillId="0" borderId="0" xfId="121" applyNumberFormat="1"/>
    <xf numFmtId="0" fontId="37" fillId="44" borderId="85" xfId="121" applyFont="1" applyFill="1" applyBorder="1"/>
    <xf numFmtId="0" fontId="93" fillId="0" borderId="0" xfId="121" applyFont="1" applyAlignment="1">
      <alignment horizontal="center"/>
    </xf>
    <xf numFmtId="0" fontId="93" fillId="0" borderId="0" xfId="121" applyFont="1"/>
    <xf numFmtId="49" fontId="31" fillId="0" borderId="0" xfId="20" applyNumberFormat="1"/>
    <xf numFmtId="21" fontId="37" fillId="0" borderId="0" xfId="121" applyNumberFormat="1"/>
    <xf numFmtId="172" fontId="94" fillId="0" borderId="0" xfId="136"/>
    <xf numFmtId="0" fontId="95" fillId="0" borderId="0" xfId="137"/>
    <xf numFmtId="172" fontId="96" fillId="0" borderId="0" xfId="138"/>
    <xf numFmtId="172" fontId="94" fillId="0" borderId="0" xfId="136" applyAlignment="1">
      <alignment horizontal="center" vertical="center"/>
    </xf>
    <xf numFmtId="173" fontId="96" fillId="48" borderId="41" xfId="139" applyNumberFormat="1" applyFont="1" applyFill="1" applyBorder="1" applyAlignment="1">
      <alignment horizontal="center" vertical="center" shrinkToFit="1"/>
    </xf>
    <xf numFmtId="174" fontId="96" fillId="48" borderId="41" xfId="139" applyNumberFormat="1" applyFont="1" applyFill="1" applyBorder="1" applyAlignment="1">
      <alignment horizontal="center" vertical="center" shrinkToFit="1"/>
    </xf>
    <xf numFmtId="172" fontId="96" fillId="48" borderId="41" xfId="139" applyFont="1" applyFill="1" applyBorder="1" applyAlignment="1">
      <alignment horizontal="center" vertical="center" shrinkToFit="1"/>
    </xf>
    <xf numFmtId="172" fontId="96" fillId="48" borderId="41" xfId="139" applyFont="1" applyFill="1" applyBorder="1" applyAlignment="1">
      <alignment shrinkToFit="1"/>
    </xf>
    <xf numFmtId="173" fontId="96" fillId="49" borderId="41" xfId="139" applyNumberFormat="1" applyFont="1" applyFill="1" applyBorder="1" applyAlignment="1">
      <alignment horizontal="center" vertical="center" shrinkToFit="1"/>
    </xf>
    <xf numFmtId="174" fontId="96" fillId="49" borderId="41" xfId="139" applyNumberFormat="1" applyFont="1" applyFill="1" applyBorder="1" applyAlignment="1">
      <alignment horizontal="center" vertical="center" shrinkToFit="1"/>
    </xf>
    <xf numFmtId="172" fontId="96" fillId="49" borderId="41" xfId="139" applyFont="1" applyFill="1" applyBorder="1" applyAlignment="1">
      <alignment horizontal="center" vertical="center" shrinkToFit="1"/>
    </xf>
    <xf numFmtId="172" fontId="96" fillId="49" borderId="41" xfId="139" applyFont="1" applyFill="1" applyBorder="1" applyAlignment="1">
      <alignment shrinkToFit="1"/>
    </xf>
    <xf numFmtId="172" fontId="98" fillId="0" borderId="41" xfId="136" applyFont="1" applyBorder="1" applyAlignment="1">
      <alignment horizontal="center" vertical="center"/>
    </xf>
    <xf numFmtId="172" fontId="99" fillId="0" borderId="41" xfId="136" applyFont="1" applyBorder="1" applyAlignment="1">
      <alignment horizontal="center" vertical="center"/>
    </xf>
    <xf numFmtId="173" fontId="98" fillId="0" borderId="41" xfId="136" applyNumberFormat="1" applyFont="1" applyBorder="1" applyAlignment="1">
      <alignment horizontal="center" vertical="center"/>
    </xf>
    <xf numFmtId="172" fontId="100" fillId="0" borderId="41" xfId="136" applyFont="1" applyBorder="1" applyAlignment="1"/>
    <xf numFmtId="172" fontId="101" fillId="0" borderId="41" xfId="136" applyFont="1" applyBorder="1" applyAlignment="1"/>
    <xf numFmtId="172" fontId="31" fillId="0" borderId="0" xfId="20" applyNumberFormat="1"/>
    <xf numFmtId="21" fontId="0" fillId="0" borderId="0" xfId="0" applyNumberFormat="1"/>
    <xf numFmtId="0" fontId="0" fillId="0" borderId="0" xfId="0" applyNumberFormat="1" applyFill="1" applyAlignment="1">
      <alignment horizontal="right"/>
    </xf>
    <xf numFmtId="0" fontId="102" fillId="0" borderId="0" xfId="121" applyFont="1"/>
    <xf numFmtId="0" fontId="37" fillId="0" borderId="0" xfId="121" applyFill="1"/>
    <xf numFmtId="0" fontId="39" fillId="50" borderId="86" xfId="121" applyFont="1" applyFill="1" applyBorder="1" applyAlignment="1">
      <alignment horizontal="center" vertical="center"/>
    </xf>
    <xf numFmtId="0" fontId="104" fillId="50" borderId="86" xfId="121" applyFont="1" applyFill="1" applyBorder="1" applyAlignment="1">
      <alignment horizontal="center" vertical="center"/>
    </xf>
    <xf numFmtId="0" fontId="94" fillId="50" borderId="86" xfId="121" applyFont="1" applyFill="1" applyBorder="1" applyAlignment="1">
      <alignment horizontal="center" vertical="center" wrapText="1"/>
    </xf>
    <xf numFmtId="20" fontId="94" fillId="50" borderId="86" xfId="121" applyNumberFormat="1" applyFont="1" applyFill="1" applyBorder="1" applyAlignment="1">
      <alignment horizontal="center" vertical="center" wrapText="1"/>
    </xf>
    <xf numFmtId="21" fontId="94" fillId="50" borderId="86" xfId="121" applyNumberFormat="1" applyFont="1" applyFill="1" applyBorder="1" applyAlignment="1">
      <alignment horizontal="center" vertical="center" wrapText="1"/>
    </xf>
    <xf numFmtId="0" fontId="39" fillId="51" borderId="86" xfId="121" applyFont="1" applyFill="1" applyBorder="1" applyAlignment="1">
      <alignment horizontal="center" vertical="center"/>
    </xf>
    <xf numFmtId="0" fontId="102" fillId="43" borderId="91" xfId="121" applyFont="1" applyFill="1" applyBorder="1" applyAlignment="1">
      <alignment horizontal="center" vertical="center"/>
    </xf>
    <xf numFmtId="0" fontId="102" fillId="43" borderId="91" xfId="121" applyFont="1" applyFill="1" applyBorder="1" applyAlignment="1">
      <alignment horizontal="center" vertical="center" wrapText="1"/>
    </xf>
    <xf numFmtId="0" fontId="102" fillId="43" borderId="85" xfId="121" applyFont="1" applyFill="1" applyBorder="1" applyAlignment="1">
      <alignment horizontal="center" vertical="center"/>
    </xf>
    <xf numFmtId="0" fontId="104" fillId="50" borderId="86" xfId="121" applyFont="1" applyFill="1" applyBorder="1" applyAlignment="1">
      <alignment horizontal="center"/>
    </xf>
    <xf numFmtId="0" fontId="94" fillId="50" borderId="86" xfId="121" applyFont="1" applyFill="1" applyBorder="1" applyAlignment="1">
      <alignment horizontal="center" wrapText="1"/>
    </xf>
    <xf numFmtId="20" fontId="94" fillId="50" borderId="86" xfId="121" applyNumberFormat="1" applyFont="1" applyFill="1" applyBorder="1" applyAlignment="1">
      <alignment horizontal="center" wrapText="1"/>
    </xf>
    <xf numFmtId="21" fontId="94" fillId="50" borderId="86" xfId="121" applyNumberFormat="1" applyFont="1" applyFill="1" applyBorder="1" applyAlignment="1">
      <alignment horizontal="center" wrapText="1"/>
    </xf>
    <xf numFmtId="0" fontId="102" fillId="43" borderId="90" xfId="121" applyFont="1" applyFill="1" applyBorder="1" applyAlignment="1">
      <alignment horizontal="center" vertical="center" wrapText="1"/>
    </xf>
    <xf numFmtId="0" fontId="102" fillId="43" borderId="93" xfId="121" applyFont="1" applyFill="1" applyBorder="1" applyAlignment="1">
      <alignment horizontal="center" wrapText="1"/>
    </xf>
    <xf numFmtId="0" fontId="102" fillId="43" borderId="85" xfId="121" applyFont="1" applyFill="1" applyBorder="1" applyAlignment="1">
      <alignment horizontal="center" wrapText="1"/>
    </xf>
    <xf numFmtId="49" fontId="0" fillId="0" borderId="0" xfId="0" applyNumberFormat="1" applyFill="1" applyAlignment="1">
      <alignment horizontal="right"/>
    </xf>
    <xf numFmtId="0" fontId="111" fillId="0" borderId="106" xfId="129" applyFont="1" applyBorder="1" applyAlignment="1">
      <alignment horizontal="center"/>
    </xf>
    <xf numFmtId="0" fontId="31" fillId="0" borderId="106" xfId="129" applyBorder="1"/>
    <xf numFmtId="0" fontId="31" fillId="0" borderId="0" xfId="129"/>
    <xf numFmtId="0" fontId="31" fillId="0" borderId="106" xfId="129" applyFont="1" applyBorder="1" applyAlignment="1">
      <alignment horizontal="center"/>
    </xf>
    <xf numFmtId="46" fontId="31" fillId="0" borderId="106" xfId="129" applyNumberFormat="1" applyBorder="1" applyAlignment="1">
      <alignment horizontal="center"/>
    </xf>
    <xf numFmtId="175" fontId="31" fillId="0" borderId="106" xfId="129" applyNumberFormat="1" applyBorder="1" applyAlignment="1">
      <alignment horizontal="center" vertical="center"/>
    </xf>
    <xf numFmtId="175" fontId="31" fillId="0" borderId="106" xfId="129" applyNumberFormat="1" applyBorder="1" applyAlignment="1">
      <alignment horizontal="center"/>
    </xf>
    <xf numFmtId="46" fontId="111" fillId="0" borderId="106" xfId="129" applyNumberFormat="1" applyFont="1" applyBorder="1" applyAlignment="1">
      <alignment horizontal="center"/>
    </xf>
    <xf numFmtId="0" fontId="31" fillId="0" borderId="0" xfId="129" applyAlignment="1">
      <alignment horizontal="center"/>
    </xf>
    <xf numFmtId="20" fontId="39" fillId="0" borderId="86" xfId="121" applyNumberFormat="1" applyFont="1" applyBorder="1" applyAlignment="1">
      <alignment horizontal="right"/>
    </xf>
    <xf numFmtId="0" fontId="39" fillId="0" borderId="86" xfId="121" applyFont="1" applyBorder="1" applyAlignment="1">
      <alignment horizontal="right"/>
    </xf>
    <xf numFmtId="0" fontId="39" fillId="0" borderId="86" xfId="121" applyFont="1" applyBorder="1"/>
    <xf numFmtId="0" fontId="37" fillId="0" borderId="86" xfId="121" applyFont="1" applyBorder="1" applyAlignment="1">
      <alignment horizontal="right" wrapText="1"/>
    </xf>
    <xf numFmtId="0" fontId="37" fillId="0" borderId="86" xfId="121" applyFont="1" applyBorder="1" applyAlignment="1">
      <alignment horizontal="center" wrapText="1"/>
    </xf>
    <xf numFmtId="0" fontId="37" fillId="0" borderId="86" xfId="121" applyFont="1" applyBorder="1" applyAlignment="1">
      <alignment wrapText="1"/>
    </xf>
    <xf numFmtId="0" fontId="104" fillId="0" borderId="86" xfId="121" applyFont="1" applyBorder="1" applyAlignment="1">
      <alignment wrapText="1"/>
    </xf>
    <xf numFmtId="0" fontId="63" fillId="0" borderId="86" xfId="133" applyBorder="1" applyAlignment="1" applyProtection="1"/>
    <xf numFmtId="0" fontId="37" fillId="0" borderId="86" xfId="121" applyFont="1" applyBorder="1" applyAlignment="1">
      <alignment horizontal="center"/>
    </xf>
    <xf numFmtId="0" fontId="0" fillId="0" borderId="0" xfId="0" applyNumberFormat="1" applyFill="1" applyAlignment="1">
      <alignment horizontal="center"/>
    </xf>
    <xf numFmtId="0" fontId="113" fillId="0" borderId="86" xfId="131" applyFont="1" applyBorder="1" applyAlignment="1">
      <alignment horizontal="center" vertical="center" wrapText="1"/>
    </xf>
    <xf numFmtId="0" fontId="113" fillId="0" borderId="86" xfId="131" applyFont="1" applyFill="1" applyBorder="1" applyAlignment="1">
      <alignment horizontal="center" vertical="center" wrapText="1"/>
    </xf>
    <xf numFmtId="0" fontId="114" fillId="0" borderId="86" xfId="131" applyFont="1" applyBorder="1" applyAlignment="1">
      <alignment wrapText="1"/>
    </xf>
    <xf numFmtId="0" fontId="114" fillId="0" borderId="86" xfId="140" applyFont="1" applyBorder="1" applyAlignment="1" applyProtection="1">
      <alignment wrapText="1"/>
    </xf>
    <xf numFmtId="21" fontId="114" fillId="0" borderId="86" xfId="131" applyNumberFormat="1" applyFont="1" applyBorder="1" applyAlignment="1">
      <alignment wrapText="1"/>
    </xf>
    <xf numFmtId="0" fontId="5" fillId="0" borderId="86" xfId="131" applyBorder="1"/>
    <xf numFmtId="0" fontId="116" fillId="0" borderId="0" xfId="141" applyFont="1" applyAlignment="1">
      <alignment horizontal="center" vertical="center" wrapText="1"/>
    </xf>
    <xf numFmtId="0" fontId="2" fillId="0" borderId="0" xfId="141"/>
    <xf numFmtId="0" fontId="117" fillId="0" borderId="0" xfId="141" applyFont="1" applyFill="1" applyAlignment="1">
      <alignment vertical="center" wrapText="1"/>
    </xf>
    <xf numFmtId="21" fontId="117" fillId="0" borderId="0" xfId="141" applyNumberFormat="1" applyFont="1" applyFill="1" applyAlignment="1">
      <alignment vertical="center" wrapText="1"/>
    </xf>
    <xf numFmtId="20" fontId="117" fillId="0" borderId="0" xfId="141" applyNumberFormat="1" applyFont="1" applyFill="1" applyAlignment="1">
      <alignment vertical="center" wrapText="1"/>
    </xf>
    <xf numFmtId="0" fontId="2" fillId="0" borderId="0" xfId="141" applyFill="1"/>
    <xf numFmtId="0" fontId="118" fillId="0" borderId="0" xfId="131" applyFont="1"/>
    <xf numFmtId="0" fontId="118" fillId="0" borderId="0" xfId="131" applyFont="1" applyAlignment="1">
      <alignment horizontal="center"/>
    </xf>
    <xf numFmtId="0" fontId="118" fillId="0" borderId="86" xfId="131" applyFont="1" applyBorder="1"/>
    <xf numFmtId="0" fontId="118" fillId="0" borderId="86" xfId="131" applyFont="1" applyFill="1" applyBorder="1" applyAlignment="1">
      <alignment horizontal="center" wrapText="1"/>
    </xf>
    <xf numFmtId="0" fontId="118" fillId="0" borderId="86" xfId="131" applyFont="1" applyFill="1" applyBorder="1"/>
    <xf numFmtId="0" fontId="118" fillId="52" borderId="0" xfId="131" applyFont="1" applyFill="1"/>
    <xf numFmtId="166" fontId="119" fillId="0" borderId="86" xfId="131" applyNumberFormat="1" applyFont="1" applyFill="1" applyBorder="1" applyAlignment="1">
      <alignment horizontal="center" wrapText="1"/>
    </xf>
    <xf numFmtId="49" fontId="118" fillId="0" borderId="86" xfId="131" applyNumberFormat="1" applyFont="1" applyFill="1" applyBorder="1" applyAlignment="1">
      <alignment horizontal="center" wrapText="1"/>
    </xf>
    <xf numFmtId="0" fontId="118" fillId="0" borderId="86" xfId="131" applyFont="1" applyFill="1" applyBorder="1" applyAlignment="1">
      <alignment horizontal="center"/>
    </xf>
    <xf numFmtId="0" fontId="119" fillId="53" borderId="86" xfId="131" applyFont="1" applyFill="1" applyBorder="1" applyAlignment="1">
      <alignment horizontal="center"/>
    </xf>
    <xf numFmtId="0" fontId="119" fillId="53" borderId="89" xfId="131" applyFont="1" applyFill="1" applyBorder="1" applyAlignment="1">
      <alignment horizontal="center"/>
    </xf>
    <xf numFmtId="0" fontId="119" fillId="53" borderId="86" xfId="131" applyFont="1" applyFill="1" applyBorder="1"/>
    <xf numFmtId="0" fontId="118" fillId="0" borderId="0" xfId="131" applyFont="1" applyAlignment="1">
      <alignment horizontal="center" wrapText="1"/>
    </xf>
    <xf numFmtId="0" fontId="118" fillId="54" borderId="86" xfId="131" applyFont="1" applyFill="1" applyBorder="1" applyAlignment="1">
      <alignment horizontal="center"/>
    </xf>
    <xf numFmtId="166" fontId="119" fillId="55" borderId="86" xfId="131" applyNumberFormat="1" applyFont="1" applyFill="1" applyBorder="1" applyAlignment="1">
      <alignment horizontal="center" wrapText="1"/>
    </xf>
    <xf numFmtId="49" fontId="118" fillId="55" borderId="86" xfId="131" applyNumberFormat="1" applyFont="1" applyFill="1" applyBorder="1" applyAlignment="1">
      <alignment horizontal="center" wrapText="1"/>
    </xf>
    <xf numFmtId="0" fontId="118" fillId="55" borderId="86" xfId="131" applyFont="1" applyFill="1" applyBorder="1" applyAlignment="1">
      <alignment horizontal="center" wrapText="1"/>
    </xf>
    <xf numFmtId="0" fontId="118" fillId="55" borderId="86" xfId="131" applyFont="1" applyFill="1" applyBorder="1"/>
    <xf numFmtId="0" fontId="119" fillId="55" borderId="86" xfId="131" applyFont="1" applyFill="1" applyBorder="1" applyAlignment="1">
      <alignment horizontal="center"/>
    </xf>
    <xf numFmtId="0" fontId="119" fillId="55" borderId="89" xfId="131" applyFont="1" applyFill="1" applyBorder="1" applyAlignment="1">
      <alignment horizontal="center"/>
    </xf>
    <xf numFmtId="0" fontId="118" fillId="55" borderId="86" xfId="131" applyFont="1" applyFill="1" applyBorder="1" applyAlignment="1">
      <alignment horizontal="center"/>
    </xf>
    <xf numFmtId="0" fontId="118" fillId="46" borderId="0" xfId="131" applyFont="1" applyFill="1"/>
    <xf numFmtId="0" fontId="118" fillId="0" borderId="0" xfId="131" applyFont="1" applyFill="1" applyAlignment="1">
      <alignment horizontal="center" wrapText="1"/>
    </xf>
    <xf numFmtId="0" fontId="118" fillId="52" borderId="0" xfId="131" applyFont="1" applyFill="1" applyAlignment="1">
      <alignment horizontal="center" wrapText="1"/>
    </xf>
    <xf numFmtId="166" fontId="119" fillId="50" borderId="86" xfId="131" applyNumberFormat="1" applyFont="1" applyFill="1" applyBorder="1" applyAlignment="1">
      <alignment horizontal="center" wrapText="1"/>
    </xf>
    <xf numFmtId="49" fontId="118" fillId="50" borderId="86" xfId="131" applyNumberFormat="1" applyFont="1" applyFill="1" applyBorder="1" applyAlignment="1">
      <alignment horizontal="center" wrapText="1"/>
    </xf>
    <xf numFmtId="0" fontId="118" fillId="50" borderId="86" xfId="131" applyFont="1" applyFill="1" applyBorder="1" applyAlignment="1">
      <alignment horizontal="center" wrapText="1"/>
    </xf>
    <xf numFmtId="0" fontId="118" fillId="50" borderId="86" xfId="131" applyFont="1" applyFill="1" applyBorder="1" applyAlignment="1">
      <alignment horizontal="center"/>
    </xf>
    <xf numFmtId="0" fontId="118" fillId="50" borderId="86" xfId="131" applyFont="1" applyFill="1" applyBorder="1"/>
    <xf numFmtId="0" fontId="119" fillId="50" borderId="86" xfId="131" applyFont="1" applyFill="1" applyBorder="1" applyAlignment="1">
      <alignment horizontal="center"/>
    </xf>
    <xf numFmtId="0" fontId="119" fillId="50" borderId="89" xfId="131" applyFont="1" applyFill="1" applyBorder="1" applyAlignment="1">
      <alignment horizontal="center"/>
    </xf>
    <xf numFmtId="0" fontId="119" fillId="53" borderId="86" xfId="131" applyFont="1" applyFill="1" applyBorder="1" applyAlignment="1">
      <alignment horizontal="center" wrapText="1"/>
    </xf>
    <xf numFmtId="0" fontId="5" fillId="0" borderId="86" xfId="131" applyNumberFormat="1" applyBorder="1"/>
    <xf numFmtId="0" fontId="119" fillId="53" borderId="86" xfId="131" applyNumberFormat="1" applyFont="1" applyFill="1" applyBorder="1" applyAlignment="1">
      <alignment horizontal="center" wrapText="1"/>
    </xf>
    <xf numFmtId="0" fontId="5" fillId="0" borderId="86" xfId="131" applyNumberFormat="1" applyFill="1" applyBorder="1"/>
    <xf numFmtId="0" fontId="118" fillId="0" borderId="0" xfId="131" applyNumberFormat="1" applyFont="1" applyBorder="1"/>
    <xf numFmtId="0" fontId="118" fillId="0" borderId="0" xfId="131" applyNumberFormat="1" applyFont="1"/>
    <xf numFmtId="0" fontId="1" fillId="0" borderId="0" xfId="142"/>
    <xf numFmtId="20" fontId="120" fillId="0" borderId="0" xfId="142" applyNumberFormat="1" applyFont="1" applyAlignment="1">
      <alignment vertical="center" wrapText="1"/>
    </xf>
    <xf numFmtId="0" fontId="1" fillId="0" borderId="0" xfId="142" applyFont="1" applyFill="1" applyBorder="1" applyAlignment="1">
      <alignment horizontal="left" vertical="center"/>
    </xf>
    <xf numFmtId="0" fontId="121" fillId="0" borderId="86" xfId="142" applyFont="1" applyBorder="1" applyAlignment="1">
      <alignment vertical="center" wrapText="1"/>
    </xf>
    <xf numFmtId="20" fontId="120" fillId="0" borderId="86" xfId="142" applyNumberFormat="1" applyFont="1" applyBorder="1" applyAlignment="1">
      <alignment vertical="center" wrapText="1"/>
    </xf>
    <xf numFmtId="0" fontId="1" fillId="0" borderId="86" xfId="142" applyBorder="1" applyAlignment="1">
      <alignment vertical="center" wrapText="1"/>
    </xf>
    <xf numFmtId="0" fontId="122" fillId="0" borderId="86" xfId="142" applyFont="1" applyBorder="1" applyAlignment="1">
      <alignment vertical="center" wrapText="1"/>
    </xf>
    <xf numFmtId="20" fontId="1" fillId="0" borderId="86" xfId="142" applyNumberFormat="1" applyBorder="1"/>
    <xf numFmtId="20" fontId="1" fillId="0" borderId="86" xfId="142" applyNumberFormat="1" applyFont="1" applyBorder="1" applyAlignment="1">
      <alignment vertical="center" wrapText="1"/>
    </xf>
    <xf numFmtId="0" fontId="1" fillId="0" borderId="86" xfId="142" applyFont="1" applyFill="1" applyBorder="1" applyAlignment="1">
      <alignment horizontal="left" vertical="center" shrinkToFit="1"/>
    </xf>
    <xf numFmtId="0" fontId="1" fillId="0" borderId="86" xfId="142" applyFont="1" applyFill="1" applyBorder="1" applyAlignment="1">
      <alignment vertical="center"/>
    </xf>
    <xf numFmtId="0" fontId="1" fillId="0" borderId="86" xfId="142" applyBorder="1"/>
    <xf numFmtId="0" fontId="1" fillId="0" borderId="86" xfId="142" applyFont="1" applyFill="1" applyBorder="1" applyAlignment="1">
      <alignment horizontal="center" vertical="center"/>
    </xf>
    <xf numFmtId="0" fontId="122" fillId="57" borderId="107" xfId="142" applyFont="1" applyFill="1" applyBorder="1" applyAlignment="1">
      <alignment horizontal="center" vertical="center"/>
    </xf>
    <xf numFmtId="0" fontId="123" fillId="0" borderId="108" xfId="142" applyFont="1" applyFill="1" applyBorder="1" applyAlignment="1" applyProtection="1">
      <alignment horizontal="center"/>
      <protection locked="0"/>
    </xf>
    <xf numFmtId="0" fontId="122" fillId="57" borderId="86" xfId="142" applyFont="1" applyFill="1" applyBorder="1" applyAlignment="1">
      <alignment horizontal="center" vertical="center"/>
    </xf>
    <xf numFmtId="0" fontId="124" fillId="0" borderId="86" xfId="142" applyFont="1" applyBorder="1" applyAlignment="1">
      <alignment vertical="center"/>
    </xf>
    <xf numFmtId="0" fontId="1" fillId="0" borderId="86" xfId="142" applyBorder="1" applyAlignment="1">
      <alignment horizontal="left"/>
    </xf>
    <xf numFmtId="0" fontId="122" fillId="0" borderId="86" xfId="142" applyFont="1" applyBorder="1" applyAlignment="1">
      <alignment horizontal="center" vertical="center" wrapText="1"/>
    </xf>
    <xf numFmtId="0" fontId="121" fillId="0" borderId="0" xfId="142" applyFont="1" applyAlignment="1">
      <alignment vertical="center" wrapText="1"/>
    </xf>
    <xf numFmtId="0" fontId="1" fillId="0" borderId="0" xfId="142" applyAlignment="1">
      <alignment vertical="center" wrapText="1"/>
    </xf>
    <xf numFmtId="0" fontId="122" fillId="0" borderId="0" xfId="142" applyFont="1" applyAlignment="1">
      <alignment vertical="center" wrapText="1"/>
    </xf>
    <xf numFmtId="20" fontId="1" fillId="0" borderId="0" xfId="142" applyNumberFormat="1" applyFont="1" applyAlignment="1">
      <alignment vertical="center" wrapText="1"/>
    </xf>
    <xf numFmtId="0" fontId="1" fillId="0" borderId="89" xfId="142" applyFont="1" applyFill="1" applyBorder="1" applyAlignment="1">
      <alignment horizontal="center" vertical="center" shrinkToFit="1"/>
    </xf>
    <xf numFmtId="0" fontId="1" fillId="0" borderId="86" xfId="142" applyFill="1" applyBorder="1" applyAlignment="1">
      <alignment vertical="center" wrapText="1"/>
    </xf>
    <xf numFmtId="0" fontId="122" fillId="0" borderId="89" xfId="142" applyFont="1" applyBorder="1" applyAlignment="1">
      <alignment horizontal="center" vertical="center" wrapText="1"/>
    </xf>
    <xf numFmtId="166" fontId="0" fillId="0" borderId="0" xfId="0" applyNumberFormat="1"/>
    <xf numFmtId="0" fontId="125" fillId="0" borderId="41" xfId="0" applyFont="1" applyBorder="1" applyAlignment="1">
      <alignment horizontal="center" wrapText="1"/>
    </xf>
    <xf numFmtId="0" fontId="125" fillId="0" borderId="41" xfId="0" applyFont="1" applyBorder="1" applyAlignment="1">
      <alignment horizontal="center"/>
    </xf>
    <xf numFmtId="0" fontId="125" fillId="0" borderId="41" xfId="0" applyFont="1" applyBorder="1" applyAlignment="1">
      <alignment wrapText="1"/>
    </xf>
    <xf numFmtId="0" fontId="125" fillId="0" borderId="41" xfId="0" applyFont="1" applyBorder="1" applyAlignment="1">
      <alignment horizontal="right" wrapText="1"/>
    </xf>
    <xf numFmtId="0" fontId="94" fillId="0" borderId="41" xfId="0" applyFont="1" applyBorder="1"/>
    <xf numFmtId="0" fontId="94" fillId="0" borderId="41" xfId="0" applyFont="1" applyBorder="1" applyAlignment="1">
      <alignment horizontal="right"/>
    </xf>
    <xf numFmtId="20" fontId="94" fillId="0" borderId="41" xfId="0" applyNumberFormat="1" applyFont="1" applyBorder="1" applyAlignment="1">
      <alignment horizontal="right"/>
    </xf>
    <xf numFmtId="0" fontId="104" fillId="0" borderId="41" xfId="0" applyFont="1" applyBorder="1" applyAlignment="1">
      <alignment wrapText="1"/>
    </xf>
    <xf numFmtId="0" fontId="126" fillId="0" borderId="0" xfId="144" applyFont="1"/>
    <xf numFmtId="0" fontId="126" fillId="0" borderId="0" xfId="144" applyFont="1" applyAlignment="1"/>
    <xf numFmtId="0" fontId="128" fillId="59" borderId="110" xfId="144" applyFont="1" applyFill="1" applyBorder="1" applyAlignment="1">
      <alignment wrapText="1"/>
    </xf>
    <xf numFmtId="176" fontId="128" fillId="59" borderId="110" xfId="144" applyNumberFormat="1" applyFont="1" applyFill="1" applyBorder="1" applyAlignment="1">
      <alignment wrapText="1"/>
    </xf>
    <xf numFmtId="0" fontId="129" fillId="59" borderId="110" xfId="144" applyFont="1" applyFill="1" applyBorder="1" applyAlignment="1">
      <alignment wrapText="1"/>
    </xf>
    <xf numFmtId="0" fontId="130" fillId="0" borderId="0" xfId="144" applyFont="1"/>
    <xf numFmtId="49" fontId="131" fillId="0" borderId="86" xfId="144" applyNumberFormat="1" applyFont="1" applyBorder="1" applyAlignment="1">
      <alignment horizontal="center"/>
    </xf>
    <xf numFmtId="0" fontId="132" fillId="0" borderId="86" xfId="144" applyFont="1" applyBorder="1" applyAlignment="1">
      <alignment wrapText="1"/>
    </xf>
    <xf numFmtId="0" fontId="131" fillId="0" borderId="86" xfId="144" applyFont="1" applyBorder="1"/>
    <xf numFmtId="176" fontId="131" fillId="0" borderId="86" xfId="144" applyNumberFormat="1" applyFont="1" applyBorder="1" applyAlignment="1"/>
    <xf numFmtId="176" fontId="131" fillId="0" borderId="86" xfId="144" applyNumberFormat="1" applyFont="1" applyBorder="1"/>
    <xf numFmtId="0" fontId="132" fillId="0" borderId="86" xfId="144" applyFont="1" applyBorder="1"/>
    <xf numFmtId="0" fontId="133" fillId="0" borderId="86" xfId="144" applyFont="1" applyBorder="1" applyAlignment="1">
      <alignment horizontal="right"/>
    </xf>
    <xf numFmtId="0" fontId="131" fillId="0" borderId="86" xfId="144" applyFont="1" applyBorder="1" applyAlignment="1">
      <alignment horizontal="right"/>
    </xf>
    <xf numFmtId="0" fontId="134" fillId="0" borderId="0" xfId="144" applyFont="1"/>
    <xf numFmtId="176" fontId="126" fillId="0" borderId="0" xfId="144" applyNumberFormat="1" applyFont="1"/>
    <xf numFmtId="0" fontId="131" fillId="0" borderId="86" xfId="144" applyNumberFormat="1" applyFont="1" applyBorder="1" applyAlignment="1">
      <alignment horizontal="center"/>
    </xf>
    <xf numFmtId="0" fontId="133" fillId="0" borderId="86" xfId="144" applyFont="1" applyBorder="1"/>
    <xf numFmtId="0" fontId="97" fillId="0" borderId="0" xfId="144" applyFont="1"/>
    <xf numFmtId="0" fontId="126" fillId="0" borderId="0" xfId="144" applyNumberFormat="1" applyFont="1"/>
    <xf numFmtId="0" fontId="97" fillId="0" borderId="0" xfId="144" applyFont="1" applyAlignment="1"/>
    <xf numFmtId="0" fontId="98" fillId="0" borderId="0" xfId="145" applyFill="1" applyBorder="1" applyAlignment="1">
      <alignment horizontal="left" vertical="top"/>
    </xf>
    <xf numFmtId="170" fontId="135" fillId="0" borderId="41" xfId="145" applyNumberFormat="1" applyFont="1" applyFill="1" applyBorder="1" applyAlignment="1">
      <alignment horizontal="left" vertical="top" wrapText="1"/>
    </xf>
    <xf numFmtId="1" fontId="135" fillId="0" borderId="41" xfId="145" applyNumberFormat="1" applyFont="1" applyFill="1" applyBorder="1" applyAlignment="1">
      <alignment horizontal="right" vertical="top" wrapText="1"/>
    </xf>
    <xf numFmtId="0" fontId="98" fillId="0" borderId="41" xfId="145" applyFill="1" applyBorder="1" applyAlignment="1">
      <alignment horizontal="left" vertical="top" wrapText="1"/>
    </xf>
    <xf numFmtId="0" fontId="136" fillId="0" borderId="41" xfId="145" applyFont="1" applyFill="1" applyBorder="1" applyAlignment="1">
      <alignment horizontal="left" vertical="top" wrapText="1"/>
    </xf>
    <xf numFmtId="1" fontId="135" fillId="0" borderId="41" xfId="145" applyNumberFormat="1" applyFont="1" applyFill="1" applyBorder="1" applyAlignment="1">
      <alignment horizontal="center" vertical="top" wrapText="1"/>
    </xf>
    <xf numFmtId="0" fontId="136" fillId="0" borderId="41" xfId="145" applyFont="1" applyFill="1" applyBorder="1" applyAlignment="1">
      <alignment horizontal="center" vertical="top" wrapText="1"/>
    </xf>
    <xf numFmtId="0" fontId="136" fillId="0" borderId="41" xfId="145" applyFont="1" applyFill="1" applyBorder="1" applyAlignment="1">
      <alignment horizontal="right" vertical="top" wrapText="1"/>
    </xf>
    <xf numFmtId="0" fontId="138" fillId="60" borderId="112" xfId="145" applyFont="1" applyFill="1" applyBorder="1" applyAlignment="1">
      <alignment vertical="top" wrapText="1"/>
    </xf>
    <xf numFmtId="0" fontId="138" fillId="60" borderId="111" xfId="145" applyFont="1" applyFill="1" applyBorder="1" applyAlignment="1">
      <alignment vertical="top" wrapText="1"/>
    </xf>
    <xf numFmtId="0" fontId="138" fillId="60" borderId="49" xfId="145" applyFont="1" applyFill="1" applyBorder="1" applyAlignment="1">
      <alignment vertical="top"/>
    </xf>
    <xf numFmtId="1" fontId="31" fillId="0" borderId="0" xfId="20" applyNumberFormat="1"/>
    <xf numFmtId="0" fontId="135" fillId="0" borderId="41" xfId="145" applyNumberFormat="1" applyFont="1" applyFill="1" applyBorder="1" applyAlignment="1">
      <alignment horizontal="right" vertical="top" wrapText="1"/>
    </xf>
    <xf numFmtId="0" fontId="138" fillId="60" borderId="112" xfId="145" applyNumberFormat="1" applyFont="1" applyFill="1" applyBorder="1" applyAlignment="1">
      <alignment horizontal="right" vertical="top" wrapText="1"/>
    </xf>
    <xf numFmtId="0" fontId="136" fillId="0" borderId="41" xfId="145" applyNumberFormat="1" applyFont="1" applyFill="1" applyBorder="1" applyAlignment="1">
      <alignment horizontal="right" vertical="top" wrapText="1"/>
    </xf>
    <xf numFmtId="0" fontId="98" fillId="0" borderId="41" xfId="145" applyNumberFormat="1" applyFill="1" applyBorder="1" applyAlignment="1">
      <alignment horizontal="right" vertical="top" wrapText="1"/>
    </xf>
    <xf numFmtId="0" fontId="98" fillId="0" borderId="0" xfId="145" applyNumberFormat="1" applyFill="1" applyBorder="1" applyAlignment="1">
      <alignment horizontal="right" vertical="top"/>
    </xf>
    <xf numFmtId="0" fontId="37" fillId="61" borderId="0" xfId="121" applyFont="1" applyFill="1"/>
    <xf numFmtId="0" fontId="37" fillId="61" borderId="0" xfId="121" applyFill="1"/>
    <xf numFmtId="1" fontId="37" fillId="61" borderId="0" xfId="121" applyNumberFormat="1" applyFont="1" applyFill="1"/>
    <xf numFmtId="21" fontId="37" fillId="61" borderId="0" xfId="121" applyNumberFormat="1" applyFill="1"/>
    <xf numFmtId="49" fontId="37" fillId="61" borderId="0" xfId="121" applyNumberFormat="1" applyFont="1" applyFill="1"/>
    <xf numFmtId="1" fontId="37" fillId="61" borderId="0" xfId="121" applyNumberFormat="1" applyFill="1"/>
    <xf numFmtId="168" fontId="37" fillId="61" borderId="0" xfId="121" applyNumberFormat="1" applyFont="1" applyFill="1"/>
    <xf numFmtId="21" fontId="93" fillId="61" borderId="0" xfId="121" applyNumberFormat="1" applyFont="1" applyFill="1"/>
    <xf numFmtId="0" fontId="62" fillId="0" borderId="0" xfId="132"/>
    <xf numFmtId="21" fontId="62" fillId="0" borderId="0" xfId="132" applyNumberFormat="1"/>
    <xf numFmtId="49" fontId="62" fillId="0" borderId="0" xfId="132" applyNumberFormat="1"/>
    <xf numFmtId="0" fontId="141" fillId="0" borderId="0" xfId="146" applyFont="1" applyFill="1" applyBorder="1" applyAlignment="1">
      <alignment horizontal="center"/>
    </xf>
    <xf numFmtId="20" fontId="141" fillId="0" borderId="0" xfId="146" applyNumberFormat="1" applyFont="1" applyFill="1" applyBorder="1" applyAlignment="1">
      <alignment horizontal="center"/>
    </xf>
    <xf numFmtId="0" fontId="37" fillId="0" borderId="0" xfId="146" applyFont="1"/>
    <xf numFmtId="0" fontId="141" fillId="0" borderId="0" xfId="146" applyFont="1" applyFill="1" applyBorder="1" applyAlignment="1">
      <alignment horizontal="center" vertical="center"/>
    </xf>
    <xf numFmtId="0" fontId="141" fillId="0" borderId="85" xfId="146" applyFont="1" applyFill="1" applyBorder="1" applyAlignment="1">
      <alignment horizontal="center"/>
    </xf>
    <xf numFmtId="20" fontId="141" fillId="0" borderId="85" xfId="146" applyNumberFormat="1" applyFont="1" applyFill="1" applyBorder="1" applyAlignment="1">
      <alignment horizontal="center"/>
    </xf>
    <xf numFmtId="0" fontId="142" fillId="62" borderId="85" xfId="146" applyFont="1" applyFill="1" applyBorder="1" applyAlignment="1">
      <alignment horizontal="center"/>
    </xf>
    <xf numFmtId="0" fontId="142" fillId="62" borderId="85" xfId="146" applyFont="1" applyFill="1" applyBorder="1"/>
    <xf numFmtId="20" fontId="142" fillId="62" borderId="85" xfId="146" applyNumberFormat="1" applyFont="1" applyFill="1" applyBorder="1" applyAlignment="1">
      <alignment horizontal="center"/>
    </xf>
    <xf numFmtId="0" fontId="142" fillId="0" borderId="85" xfId="146" applyFont="1" applyFill="1" applyBorder="1" applyAlignment="1">
      <alignment horizontal="center"/>
    </xf>
    <xf numFmtId="0" fontId="142" fillId="0" borderId="85" xfId="146" applyFont="1" applyFill="1" applyBorder="1"/>
    <xf numFmtId="20" fontId="142" fillId="0" borderId="85" xfId="146" applyNumberFormat="1" applyFont="1" applyFill="1" applyBorder="1" applyAlignment="1">
      <alignment horizontal="center"/>
    </xf>
    <xf numFmtId="0" fontId="142" fillId="25" borderId="85" xfId="146" applyFont="1" applyFill="1" applyBorder="1" applyAlignment="1">
      <alignment horizontal="center"/>
    </xf>
    <xf numFmtId="0" fontId="142" fillId="25" borderId="85" xfId="146" applyFont="1" applyFill="1" applyBorder="1"/>
    <xf numFmtId="20" fontId="142" fillId="25" borderId="85" xfId="146" applyNumberFormat="1" applyFont="1" applyFill="1" applyBorder="1" applyAlignment="1">
      <alignment horizontal="center"/>
    </xf>
    <xf numFmtId="49" fontId="0" fillId="0" borderId="0" xfId="0" applyNumberFormat="1" applyFill="1"/>
    <xf numFmtId="0" fontId="147" fillId="0" borderId="113" xfId="137" applyFont="1" applyBorder="1" applyAlignment="1">
      <alignment horizontal="left" shrinkToFit="1"/>
    </xf>
    <xf numFmtId="177" fontId="147" fillId="0" borderId="113" xfId="137" applyNumberFormat="1" applyFont="1" applyBorder="1" applyAlignment="1">
      <alignment horizontal="left"/>
    </xf>
    <xf numFmtId="0" fontId="148" fillId="0" borderId="0" xfId="137" applyFont="1" applyAlignment="1">
      <alignment horizontal="left"/>
    </xf>
    <xf numFmtId="0" fontId="149" fillId="0" borderId="0" xfId="137" applyFont="1" applyAlignment="1">
      <alignment wrapText="1"/>
    </xf>
    <xf numFmtId="0" fontId="148" fillId="0" borderId="0" xfId="137" applyFont="1" applyAlignment="1">
      <alignment horizontal="right"/>
    </xf>
    <xf numFmtId="0" fontId="79" fillId="0" borderId="113" xfId="137" applyFont="1" applyBorder="1" applyAlignment="1">
      <alignment horizontal="left" shrinkToFit="1"/>
    </xf>
    <xf numFmtId="177" fontId="79" fillId="0" borderId="114" xfId="137" applyNumberFormat="1" applyFont="1" applyBorder="1" applyAlignment="1">
      <alignment horizontal="left" shrinkToFit="1"/>
    </xf>
    <xf numFmtId="0" fontId="79" fillId="0" borderId="0" xfId="137" applyFont="1" applyAlignment="1">
      <alignment horizontal="left"/>
    </xf>
    <xf numFmtId="0" fontId="79" fillId="0" borderId="0" xfId="137" applyFont="1" applyAlignment="1">
      <alignment horizontal="left" wrapText="1"/>
    </xf>
    <xf numFmtId="177" fontId="79" fillId="0" borderId="114" xfId="137" applyNumberFormat="1" applyFont="1" applyBorder="1" applyAlignment="1">
      <alignment horizontal="left"/>
    </xf>
    <xf numFmtId="177" fontId="150" fillId="67" borderId="0" xfId="137" applyNumberFormat="1" applyFont="1" applyFill="1" applyAlignment="1">
      <alignment horizontal="left"/>
    </xf>
    <xf numFmtId="0" fontId="86" fillId="0" borderId="0" xfId="137" applyFont="1" applyAlignment="1">
      <alignment horizontal="left"/>
    </xf>
    <xf numFmtId="0" fontId="33" fillId="0" borderId="0" xfId="119"/>
    <xf numFmtId="0" fontId="33" fillId="0" borderId="0" xfId="119" applyAlignment="1">
      <alignment horizontal="left"/>
    </xf>
    <xf numFmtId="21" fontId="33" fillId="0" borderId="0" xfId="119" applyNumberFormat="1"/>
    <xf numFmtId="0" fontId="33" fillId="0" borderId="0" xfId="119" applyFont="1" applyFill="1" applyAlignment="1" applyProtection="1">
      <alignment horizontal="left"/>
    </xf>
    <xf numFmtId="0" fontId="33" fillId="0" borderId="0" xfId="119" applyFill="1" applyProtection="1"/>
    <xf numFmtId="0" fontId="151" fillId="0" borderId="0" xfId="119" applyFont="1" applyFill="1" applyAlignment="1" applyProtection="1">
      <alignment horizontal="left"/>
    </xf>
    <xf numFmtId="0" fontId="151" fillId="0" borderId="0" xfId="119" applyFont="1" applyFill="1" applyProtection="1"/>
    <xf numFmtId="0" fontId="102" fillId="43" borderId="85" xfId="121" applyFont="1" applyFill="1" applyBorder="1" applyAlignment="1">
      <alignment horizontal="center" vertical="center"/>
    </xf>
    <xf numFmtId="0" fontId="102" fillId="43" borderId="91" xfId="121" applyFont="1" applyFill="1" applyBorder="1" applyAlignment="1">
      <alignment horizontal="center" vertical="center"/>
    </xf>
    <xf numFmtId="0" fontId="102" fillId="43" borderId="91" xfId="121" applyFont="1" applyFill="1" applyBorder="1" applyAlignment="1">
      <alignment horizontal="center" vertical="center" wrapText="1"/>
    </xf>
    <xf numFmtId="0" fontId="102" fillId="43" borderId="85" xfId="121" applyFont="1" applyFill="1" applyBorder="1" applyAlignment="1">
      <alignment horizontal="center" wrapText="1"/>
    </xf>
    <xf numFmtId="0" fontId="104" fillId="68" borderId="116" xfId="121" applyFont="1" applyFill="1" applyBorder="1" applyAlignment="1">
      <alignment horizontal="center" vertical="center" wrapText="1"/>
    </xf>
    <xf numFmtId="0" fontId="104" fillId="68" borderId="86" xfId="121" applyFont="1" applyFill="1" applyBorder="1" applyAlignment="1">
      <alignment horizontal="center" vertical="center" wrapText="1"/>
    </xf>
    <xf numFmtId="21" fontId="104" fillId="68" borderId="86" xfId="121" applyNumberFormat="1" applyFont="1" applyFill="1" applyBorder="1" applyAlignment="1">
      <alignment horizontal="center" vertical="center" wrapText="1"/>
    </xf>
    <xf numFmtId="178" fontId="104" fillId="68" borderId="86" xfId="121" applyNumberFormat="1" applyFont="1" applyFill="1" applyBorder="1" applyAlignment="1">
      <alignment horizontal="center" vertical="center" wrapText="1"/>
    </xf>
    <xf numFmtId="178" fontId="104" fillId="68" borderId="117" xfId="121" applyNumberFormat="1" applyFont="1" applyFill="1" applyBorder="1" applyAlignment="1">
      <alignment horizontal="center" vertical="center" wrapText="1"/>
    </xf>
    <xf numFmtId="0" fontId="104" fillId="0" borderId="116" xfId="121" applyFont="1" applyFill="1" applyBorder="1" applyAlignment="1">
      <alignment horizontal="center" vertical="center" wrapText="1"/>
    </xf>
    <xf numFmtId="0" fontId="104" fillId="0" borderId="86" xfId="121" applyFont="1" applyFill="1" applyBorder="1" applyAlignment="1">
      <alignment horizontal="center" vertical="center" wrapText="1"/>
    </xf>
    <xf numFmtId="21" fontId="104" fillId="0" borderId="86" xfId="121" applyNumberFormat="1" applyFont="1" applyFill="1" applyBorder="1" applyAlignment="1">
      <alignment horizontal="center" vertical="center" wrapText="1"/>
    </xf>
    <xf numFmtId="178" fontId="104" fillId="0" borderId="86" xfId="121" applyNumberFormat="1" applyFont="1" applyFill="1" applyBorder="1" applyAlignment="1">
      <alignment horizontal="center" vertical="center" wrapText="1"/>
    </xf>
    <xf numFmtId="178" fontId="104" fillId="0" borderId="117" xfId="121" applyNumberFormat="1" applyFont="1" applyFill="1" applyBorder="1" applyAlignment="1">
      <alignment horizontal="center" vertical="center" wrapText="1"/>
    </xf>
    <xf numFmtId="0" fontId="104" fillId="0" borderId="86" xfId="121" applyFont="1" applyFill="1" applyBorder="1" applyAlignment="1">
      <alignment horizontal="center" vertical="center"/>
    </xf>
    <xf numFmtId="0" fontId="104" fillId="0" borderId="117" xfId="121" applyFont="1" applyFill="1" applyBorder="1" applyAlignment="1">
      <alignment horizontal="center" vertical="center"/>
    </xf>
    <xf numFmtId="0" fontId="104" fillId="68" borderId="119" xfId="121" applyFont="1" applyFill="1" applyBorder="1" applyAlignment="1">
      <alignment horizontal="center" vertical="center"/>
    </xf>
    <xf numFmtId="0" fontId="104" fillId="68" borderId="120" xfId="121" applyFont="1" applyFill="1" applyBorder="1" applyAlignment="1">
      <alignment horizontal="center" vertical="center"/>
    </xf>
    <xf numFmtId="0" fontId="102" fillId="43" borderId="124" xfId="121" applyFont="1" applyFill="1" applyBorder="1" applyAlignment="1">
      <alignment horizontal="center" vertical="center"/>
    </xf>
    <xf numFmtId="0" fontId="102" fillId="43" borderId="86" xfId="121" applyFont="1" applyFill="1" applyBorder="1" applyAlignment="1">
      <alignment horizontal="center" vertical="center" wrapText="1"/>
    </xf>
    <xf numFmtId="0" fontId="102" fillId="43" borderId="125" xfId="121" applyFont="1" applyFill="1" applyBorder="1" applyAlignment="1">
      <alignment horizontal="center" vertical="center"/>
    </xf>
    <xf numFmtId="0" fontId="94" fillId="68" borderId="116" xfId="121" applyFont="1" applyFill="1" applyBorder="1" applyAlignment="1">
      <alignment horizontal="center" vertical="center" wrapText="1"/>
    </xf>
    <xf numFmtId="0" fontId="94" fillId="68" borderId="86" xfId="121" applyFont="1" applyFill="1" applyBorder="1" applyAlignment="1">
      <alignment horizontal="center" vertical="center" wrapText="1"/>
    </xf>
    <xf numFmtId="21" fontId="94" fillId="68" borderId="86" xfId="121" applyNumberFormat="1" applyFont="1" applyFill="1" applyBorder="1" applyAlignment="1">
      <alignment horizontal="center" vertical="center" wrapText="1"/>
    </xf>
    <xf numFmtId="20" fontId="94" fillId="68" borderId="86" xfId="121" applyNumberFormat="1" applyFont="1" applyFill="1" applyBorder="1" applyAlignment="1">
      <alignment horizontal="center" vertical="center" wrapText="1"/>
    </xf>
    <xf numFmtId="0" fontId="37" fillId="68" borderId="117" xfId="121" applyFill="1" applyBorder="1" applyAlignment="1">
      <alignment horizontal="center" vertical="center"/>
    </xf>
    <xf numFmtId="0" fontId="94" fillId="0" borderId="116" xfId="121" applyFont="1" applyFill="1" applyBorder="1" applyAlignment="1">
      <alignment horizontal="center" vertical="center" wrapText="1"/>
    </xf>
    <xf numFmtId="0" fontId="94" fillId="0" borderId="86" xfId="121" applyFont="1" applyFill="1" applyBorder="1" applyAlignment="1">
      <alignment horizontal="center" vertical="center" wrapText="1"/>
    </xf>
    <xf numFmtId="21" fontId="94" fillId="0" borderId="86" xfId="121" applyNumberFormat="1" applyFont="1" applyFill="1" applyBorder="1" applyAlignment="1">
      <alignment horizontal="center" vertical="center" wrapText="1"/>
    </xf>
    <xf numFmtId="20" fontId="94" fillId="0" borderId="86" xfId="121" applyNumberFormat="1" applyFont="1" applyFill="1" applyBorder="1" applyAlignment="1">
      <alignment horizontal="center" vertical="center" wrapText="1"/>
    </xf>
    <xf numFmtId="0" fontId="37" fillId="0" borderId="117" xfId="121" applyFill="1" applyBorder="1" applyAlignment="1">
      <alignment horizontal="center" vertical="center"/>
    </xf>
    <xf numFmtId="0" fontId="104" fillId="0" borderId="119" xfId="121" applyFont="1" applyFill="1" applyBorder="1" applyAlignment="1">
      <alignment horizontal="center" vertical="center"/>
    </xf>
    <xf numFmtId="0" fontId="104" fillId="0" borderId="120" xfId="121" applyFont="1" applyFill="1" applyBorder="1" applyAlignment="1">
      <alignment horizontal="center" vertical="center"/>
    </xf>
    <xf numFmtId="0" fontId="37" fillId="0" borderId="0" xfId="121" applyProtection="1">
      <protection locked="0"/>
    </xf>
    <xf numFmtId="0" fontId="37" fillId="0" borderId="0" xfId="121" applyAlignment="1" applyProtection="1">
      <alignment horizontal="center"/>
      <protection locked="0"/>
    </xf>
    <xf numFmtId="170" fontId="37" fillId="0" borderId="0" xfId="121" applyNumberFormat="1" applyAlignment="1" applyProtection="1">
      <alignment horizontal="center"/>
      <protection locked="0"/>
    </xf>
    <xf numFmtId="178" fontId="37" fillId="0" borderId="0" xfId="121" applyNumberFormat="1" applyAlignment="1" applyProtection="1">
      <alignment horizontal="center"/>
      <protection locked="0"/>
    </xf>
    <xf numFmtId="0" fontId="152" fillId="69" borderId="0" xfId="121" applyFont="1" applyFill="1" applyAlignment="1" applyProtection="1">
      <alignment horizontal="center"/>
      <protection locked="0"/>
    </xf>
    <xf numFmtId="0" fontId="152" fillId="69" borderId="0" xfId="121" applyFont="1" applyFill="1" applyAlignment="1" applyProtection="1">
      <alignment horizontal="left"/>
      <protection locked="0"/>
    </xf>
    <xf numFmtId="0" fontId="37" fillId="0" borderId="0" xfId="121" applyNumberFormat="1" applyProtection="1">
      <protection locked="0"/>
    </xf>
    <xf numFmtId="0" fontId="153" fillId="0" borderId="0" xfId="0" applyFont="1" applyFill="1"/>
    <xf numFmtId="0" fontId="154" fillId="0" borderId="0" xfId="0" applyFont="1" applyFill="1"/>
    <xf numFmtId="0" fontId="153" fillId="0" borderId="0" xfId="0" quotePrefix="1" applyFont="1" applyFill="1"/>
    <xf numFmtId="0" fontId="0" fillId="0" borderId="0" xfId="0" applyFont="1" applyFill="1"/>
    <xf numFmtId="0" fontId="90" fillId="0" borderId="71" xfId="131" applyFont="1" applyBorder="1" applyAlignment="1">
      <alignment horizontal="center" vertical="center"/>
    </xf>
    <xf numFmtId="0" fontId="85" fillId="0" borderId="64" xfId="131" applyFont="1" applyBorder="1" applyAlignment="1">
      <alignment horizontal="center" vertical="center"/>
    </xf>
    <xf numFmtId="0" fontId="85" fillId="0" borderId="70" xfId="131" applyFont="1" applyBorder="1" applyAlignment="1">
      <alignment horizontal="center" vertical="center"/>
    </xf>
    <xf numFmtId="0" fontId="85" fillId="0" borderId="69" xfId="131" applyFont="1" applyBorder="1" applyAlignment="1">
      <alignment horizontal="center" vertical="center"/>
    </xf>
    <xf numFmtId="0" fontId="85" fillId="46" borderId="65" xfId="131" applyFont="1" applyFill="1" applyBorder="1" applyAlignment="1">
      <alignment horizontal="center" vertical="center"/>
    </xf>
    <xf numFmtId="0" fontId="85" fillId="46" borderId="22" xfId="131" applyFont="1" applyFill="1" applyBorder="1" applyAlignment="1">
      <alignment horizontal="center" vertical="center"/>
    </xf>
    <xf numFmtId="0" fontId="87" fillId="0" borderId="68" xfId="131" applyFont="1" applyBorder="1" applyAlignment="1">
      <alignment horizontal="center" vertical="center" wrapText="1"/>
    </xf>
    <xf numFmtId="0" fontId="87" fillId="0" borderId="67" xfId="131" applyFont="1" applyBorder="1" applyAlignment="1">
      <alignment horizontal="center" vertical="center" wrapText="1"/>
    </xf>
    <xf numFmtId="0" fontId="81" fillId="0" borderId="66" xfId="131" applyFont="1" applyBorder="1" applyAlignment="1">
      <alignment horizontal="center" vertical="center"/>
    </xf>
    <xf numFmtId="0" fontId="81" fillId="0" borderId="56" xfId="131" applyFont="1" applyBorder="1" applyAlignment="1">
      <alignment horizontal="center" vertical="center"/>
    </xf>
    <xf numFmtId="0" fontId="83" fillId="47" borderId="61" xfId="131" applyFont="1" applyFill="1" applyBorder="1" applyAlignment="1">
      <alignment horizontal="center"/>
    </xf>
    <xf numFmtId="0" fontId="83" fillId="47" borderId="59" xfId="131" applyFont="1" applyFill="1" applyBorder="1" applyAlignment="1">
      <alignment horizontal="center"/>
    </xf>
    <xf numFmtId="0" fontId="83" fillId="47" borderId="60" xfId="131" applyFont="1" applyFill="1" applyBorder="1" applyAlignment="1">
      <alignment horizontal="center"/>
    </xf>
    <xf numFmtId="0" fontId="73" fillId="0" borderId="0" xfId="131" applyFont="1" applyBorder="1" applyAlignment="1">
      <alignment horizontal="center" vertical="center"/>
    </xf>
    <xf numFmtId="0" fontId="83" fillId="47" borderId="63" xfId="131" applyFont="1" applyFill="1" applyBorder="1" applyAlignment="1">
      <alignment horizontal="center"/>
    </xf>
    <xf numFmtId="0" fontId="83" fillId="47" borderId="62" xfId="131" applyFont="1" applyFill="1" applyBorder="1" applyAlignment="1">
      <alignment horizontal="center"/>
    </xf>
    <xf numFmtId="0" fontId="81" fillId="0" borderId="50" xfId="131" applyFont="1" applyBorder="1" applyAlignment="1">
      <alignment horizontal="center" vertical="center"/>
    </xf>
    <xf numFmtId="0" fontId="81" fillId="0" borderId="55" xfId="131" applyFont="1" applyBorder="1" applyAlignment="1">
      <alignment horizontal="center" vertical="center"/>
    </xf>
    <xf numFmtId="0" fontId="5" fillId="0" borderId="71" xfId="131" applyBorder="1" applyAlignment="1">
      <alignment horizontal="center" vertical="top"/>
    </xf>
    <xf numFmtId="0" fontId="81" fillId="0" borderId="64" xfId="131" applyFont="1" applyBorder="1" applyAlignment="1">
      <alignment horizontal="center" vertical="center"/>
    </xf>
    <xf numFmtId="0" fontId="81" fillId="0" borderId="21" xfId="131" applyFont="1" applyBorder="1" applyAlignment="1">
      <alignment horizontal="center" vertical="center"/>
    </xf>
    <xf numFmtId="0" fontId="102" fillId="43" borderId="91" xfId="121" applyFont="1" applyFill="1" applyBorder="1" applyAlignment="1">
      <alignment horizontal="center" vertical="center" textRotation="90"/>
    </xf>
    <xf numFmtId="0" fontId="102" fillId="43" borderId="95" xfId="121" applyFont="1" applyFill="1" applyBorder="1" applyAlignment="1">
      <alignment horizontal="center" vertical="center" textRotation="90"/>
    </xf>
    <xf numFmtId="0" fontId="102" fillId="43" borderId="85" xfId="121" applyFont="1" applyFill="1" applyBorder="1" applyAlignment="1">
      <alignment horizontal="center" vertical="center"/>
    </xf>
    <xf numFmtId="0" fontId="107" fillId="43" borderId="102" xfId="121" applyFont="1" applyFill="1" applyBorder="1" applyAlignment="1">
      <alignment horizontal="center"/>
    </xf>
    <xf numFmtId="0" fontId="102" fillId="43" borderId="101" xfId="121" applyFont="1" applyFill="1" applyBorder="1" applyAlignment="1">
      <alignment horizontal="center" vertical="center" textRotation="90"/>
    </xf>
    <xf numFmtId="0" fontId="102" fillId="43" borderId="93" xfId="121" applyFont="1" applyFill="1" applyBorder="1" applyAlignment="1">
      <alignment horizontal="center" vertical="center" textRotation="90"/>
    </xf>
    <xf numFmtId="0" fontId="102" fillId="43" borderId="90" xfId="121" applyFont="1" applyFill="1" applyBorder="1" applyAlignment="1">
      <alignment horizontal="center" vertical="center" textRotation="90"/>
    </xf>
    <xf numFmtId="0" fontId="102" fillId="43" borderId="91" xfId="121" applyFont="1" applyFill="1" applyBorder="1" applyAlignment="1">
      <alignment horizontal="center" vertical="center" textRotation="90" wrapText="1"/>
    </xf>
    <xf numFmtId="0" fontId="102" fillId="43" borderId="95" xfId="121" applyFont="1" applyFill="1" applyBorder="1" applyAlignment="1">
      <alignment horizontal="center" vertical="center" textRotation="90" wrapText="1"/>
    </xf>
    <xf numFmtId="0" fontId="102" fillId="43" borderId="91" xfId="121" applyFont="1" applyFill="1" applyBorder="1" applyAlignment="1">
      <alignment horizontal="center" vertical="center"/>
    </xf>
    <xf numFmtId="0" fontId="103" fillId="0" borderId="0" xfId="121" applyFont="1" applyAlignment="1">
      <alignment horizontal="center"/>
    </xf>
    <xf numFmtId="0" fontId="105" fillId="0" borderId="64" xfId="121" applyFont="1" applyBorder="1" applyAlignment="1">
      <alignment horizontal="center" vertical="center" wrapText="1"/>
    </xf>
    <xf numFmtId="0" fontId="105" fillId="0" borderId="70" xfId="121" applyFont="1" applyBorder="1" applyAlignment="1">
      <alignment horizontal="center" vertical="center" wrapText="1"/>
    </xf>
    <xf numFmtId="0" fontId="105" fillId="0" borderId="103" xfId="121" applyFont="1" applyBorder="1" applyAlignment="1">
      <alignment horizontal="center" vertical="center" wrapText="1"/>
    </xf>
    <xf numFmtId="0" fontId="105" fillId="0" borderId="100" xfId="121" applyFont="1" applyBorder="1" applyAlignment="1">
      <alignment horizontal="center" vertical="center" wrapText="1"/>
    </xf>
    <xf numFmtId="0" fontId="105" fillId="0" borderId="0" xfId="121" applyFont="1" applyBorder="1" applyAlignment="1">
      <alignment horizontal="center" vertical="center" wrapText="1"/>
    </xf>
    <xf numFmtId="0" fontId="105" fillId="0" borderId="99" xfId="121" applyFont="1" applyBorder="1" applyAlignment="1">
      <alignment horizontal="center" vertical="center" wrapText="1"/>
    </xf>
    <xf numFmtId="0" fontId="102" fillId="43" borderId="94" xfId="121" applyFont="1" applyFill="1" applyBorder="1" applyAlignment="1">
      <alignment horizontal="center" vertical="center"/>
    </xf>
    <xf numFmtId="0" fontId="102" fillId="43" borderId="92" xfId="121" applyFont="1" applyFill="1" applyBorder="1" applyAlignment="1">
      <alignment horizontal="center" vertical="center"/>
    </xf>
    <xf numFmtId="0" fontId="106" fillId="0" borderId="98" xfId="121" applyFont="1" applyBorder="1" applyAlignment="1">
      <alignment horizontal="center" vertical="center" wrapText="1"/>
    </xf>
    <xf numFmtId="0" fontId="105" fillId="0" borderId="97" xfId="121" applyFont="1" applyBorder="1" applyAlignment="1">
      <alignment horizontal="center" vertical="center" wrapText="1"/>
    </xf>
    <xf numFmtId="0" fontId="105" fillId="0" borderId="96" xfId="121" applyFont="1" applyBorder="1" applyAlignment="1">
      <alignment horizontal="center" vertical="center" wrapText="1"/>
    </xf>
    <xf numFmtId="0" fontId="94" fillId="50" borderId="89" xfId="121" applyFont="1" applyFill="1" applyBorder="1" applyAlignment="1">
      <alignment horizontal="center" vertical="center" wrapText="1"/>
    </xf>
    <xf numFmtId="0" fontId="94" fillId="50" borderId="88" xfId="121" applyFont="1" applyFill="1" applyBorder="1" applyAlignment="1">
      <alignment horizontal="center" vertical="center" wrapText="1"/>
    </xf>
    <xf numFmtId="0" fontId="94" fillId="50" borderId="87" xfId="121" applyFont="1" applyFill="1" applyBorder="1" applyAlignment="1">
      <alignment horizontal="center" vertical="center" wrapText="1"/>
    </xf>
    <xf numFmtId="0" fontId="102" fillId="43" borderId="90" xfId="121" applyFont="1" applyFill="1" applyBorder="1" applyAlignment="1">
      <alignment horizontal="center" vertical="center" textRotation="90" wrapText="1"/>
    </xf>
    <xf numFmtId="0" fontId="102" fillId="43" borderId="104" xfId="121" applyFont="1" applyFill="1" applyBorder="1" applyAlignment="1">
      <alignment horizontal="center" vertical="center" textRotation="90" wrapText="1"/>
    </xf>
    <xf numFmtId="0" fontId="102" fillId="43" borderId="85" xfId="121" applyFont="1" applyFill="1" applyBorder="1" applyAlignment="1">
      <alignment horizontal="center" wrapText="1"/>
    </xf>
    <xf numFmtId="0" fontId="102" fillId="43" borderId="85" xfId="121" applyFont="1" applyFill="1" applyBorder="1" applyAlignment="1">
      <alignment horizontal="center" vertical="center" wrapText="1"/>
    </xf>
    <xf numFmtId="0" fontId="102" fillId="43" borderId="91" xfId="121" applyFont="1" applyFill="1" applyBorder="1" applyAlignment="1">
      <alignment horizontal="center" vertical="center" wrapText="1"/>
    </xf>
    <xf numFmtId="0" fontId="107" fillId="43" borderId="105" xfId="121" applyFont="1" applyFill="1" applyBorder="1" applyAlignment="1">
      <alignment horizontal="center" wrapText="1"/>
    </xf>
    <xf numFmtId="0" fontId="107" fillId="43" borderId="0" xfId="121" applyFont="1" applyFill="1" applyBorder="1" applyAlignment="1">
      <alignment horizontal="center" wrapText="1"/>
    </xf>
    <xf numFmtId="0" fontId="108" fillId="0" borderId="64" xfId="121" applyFont="1" applyBorder="1" applyAlignment="1">
      <alignment horizontal="center" vertical="center" wrapText="1"/>
    </xf>
    <xf numFmtId="0" fontId="108" fillId="0" borderId="70" xfId="121" applyFont="1" applyBorder="1" applyAlignment="1">
      <alignment horizontal="center" vertical="center" wrapText="1"/>
    </xf>
    <xf numFmtId="0" fontId="108" fillId="0" borderId="103" xfId="121" applyFont="1" applyBorder="1" applyAlignment="1">
      <alignment horizontal="center" vertical="center" wrapText="1"/>
    </xf>
    <xf numFmtId="0" fontId="108" fillId="0" borderId="100" xfId="121" applyFont="1" applyBorder="1" applyAlignment="1">
      <alignment horizontal="center" vertical="center" wrapText="1"/>
    </xf>
    <xf numFmtId="0" fontId="108" fillId="0" borderId="0" xfId="121" applyFont="1" applyBorder="1" applyAlignment="1">
      <alignment horizontal="center" vertical="center" wrapText="1"/>
    </xf>
    <xf numFmtId="0" fontId="108" fillId="0" borderId="99" xfId="121" applyFont="1" applyBorder="1" applyAlignment="1">
      <alignment horizontal="center" vertical="center" wrapText="1"/>
    </xf>
    <xf numFmtId="0" fontId="102" fillId="43" borderId="94" xfId="121" applyFont="1" applyFill="1" applyBorder="1" applyAlignment="1">
      <alignment horizontal="center" vertical="center" wrapText="1"/>
    </xf>
    <xf numFmtId="0" fontId="102" fillId="43" borderId="92" xfId="121" applyFont="1" applyFill="1" applyBorder="1" applyAlignment="1">
      <alignment horizontal="center" vertical="center" wrapText="1"/>
    </xf>
    <xf numFmtId="0" fontId="112" fillId="0" borderId="106" xfId="129" applyFont="1" applyBorder="1" applyAlignment="1">
      <alignment horizontal="center" vertical="center"/>
    </xf>
    <xf numFmtId="0" fontId="119" fillId="56" borderId="89" xfId="131" applyFont="1" applyFill="1" applyBorder="1" applyAlignment="1">
      <alignment horizontal="center"/>
    </xf>
    <xf numFmtId="0" fontId="119" fillId="56" borderId="88" xfId="131" applyFont="1" applyFill="1" applyBorder="1" applyAlignment="1">
      <alignment horizontal="center"/>
    </xf>
    <xf numFmtId="0" fontId="119" fillId="56" borderId="87" xfId="131" applyFont="1" applyFill="1" applyBorder="1" applyAlignment="1">
      <alignment horizontal="center"/>
    </xf>
    <xf numFmtId="0" fontId="127" fillId="0" borderId="109" xfId="144" applyFont="1" applyBorder="1" applyAlignment="1">
      <alignment horizontal="center"/>
    </xf>
    <xf numFmtId="0" fontId="107" fillId="43" borderId="121" xfId="121" applyFont="1" applyFill="1" applyBorder="1" applyAlignment="1">
      <alignment horizontal="center"/>
    </xf>
    <xf numFmtId="0" fontId="102" fillId="43" borderId="122" xfId="121" applyFont="1" applyFill="1" applyBorder="1" applyAlignment="1">
      <alignment horizontal="center" vertical="center" textRotation="90"/>
    </xf>
    <xf numFmtId="0" fontId="102" fillId="43" borderId="123" xfId="121" applyFont="1" applyFill="1" applyBorder="1" applyAlignment="1">
      <alignment horizontal="center" vertical="center" textRotation="90" wrapText="1"/>
    </xf>
    <xf numFmtId="0" fontId="102" fillId="43" borderId="123" xfId="121" applyFont="1" applyFill="1" applyBorder="1" applyAlignment="1">
      <alignment horizontal="center" vertical="center" textRotation="90"/>
    </xf>
    <xf numFmtId="0" fontId="102" fillId="43" borderId="99" xfId="121" applyFont="1" applyFill="1" applyBorder="1" applyAlignment="1">
      <alignment horizontal="center" vertical="center" textRotation="90" wrapText="1"/>
    </xf>
    <xf numFmtId="0" fontId="102" fillId="43" borderId="126" xfId="121" applyFont="1" applyFill="1" applyBorder="1" applyAlignment="1">
      <alignment horizontal="center" vertical="center" textRotation="90" wrapText="1"/>
    </xf>
    <xf numFmtId="0" fontId="102" fillId="0" borderId="0" xfId="121" applyFont="1" applyAlignment="1">
      <alignment horizontal="center"/>
    </xf>
    <xf numFmtId="0" fontId="104" fillId="0" borderId="118" xfId="121" applyFont="1" applyFill="1" applyBorder="1" applyAlignment="1">
      <alignment horizontal="center" vertical="center" wrapText="1"/>
    </xf>
    <xf numFmtId="0" fontId="104" fillId="0" borderId="119" xfId="121" applyFont="1" applyFill="1" applyBorder="1" applyAlignment="1">
      <alignment horizontal="center" vertical="center" wrapText="1"/>
    </xf>
    <xf numFmtId="0" fontId="107" fillId="43" borderId="115" xfId="121" applyFont="1" applyFill="1" applyBorder="1" applyAlignment="1">
      <alignment horizontal="center" wrapText="1"/>
    </xf>
    <xf numFmtId="0" fontId="107" fillId="43" borderId="70" xfId="121" applyFont="1" applyFill="1" applyBorder="1" applyAlignment="1">
      <alignment horizontal="center" wrapText="1"/>
    </xf>
    <xf numFmtId="0" fontId="107" fillId="43" borderId="69" xfId="121" applyFont="1" applyFill="1" applyBorder="1" applyAlignment="1">
      <alignment horizontal="center" wrapText="1"/>
    </xf>
    <xf numFmtId="0" fontId="103" fillId="0" borderId="0" xfId="121" applyFont="1" applyAlignment="1">
      <alignment horizontal="center" vertical="center"/>
    </xf>
    <xf numFmtId="0" fontId="39" fillId="0" borderId="116" xfId="121" applyFont="1" applyFill="1" applyBorder="1" applyAlignment="1">
      <alignment horizontal="center" vertical="center"/>
    </xf>
    <xf numFmtId="0" fontId="39" fillId="0" borderId="86" xfId="121" applyFont="1" applyFill="1" applyBorder="1" applyAlignment="1">
      <alignment horizontal="center" vertical="center"/>
    </xf>
    <xf numFmtId="0" fontId="39" fillId="68" borderId="118" xfId="121" applyFont="1" applyFill="1" applyBorder="1" applyAlignment="1">
      <alignment horizontal="center" vertical="center"/>
    </xf>
    <xf numFmtId="0" fontId="39" fillId="68" borderId="119" xfId="121" applyFont="1" applyFill="1" applyBorder="1" applyAlignment="1">
      <alignment horizontal="center" vertical="center"/>
    </xf>
    <xf numFmtId="0" fontId="123" fillId="0" borderId="0" xfId="0" applyFont="1" applyFill="1" applyAlignment="1" applyProtection="1">
      <alignment horizontal="center"/>
      <protection locked="0"/>
    </xf>
    <xf numFmtId="0" fontId="155" fillId="0" borderId="0" xfId="0" applyFont="1" applyFill="1" applyProtection="1">
      <protection locked="0"/>
    </xf>
    <xf numFmtId="0" fontId="155" fillId="0" borderId="0" xfId="0" applyFont="1" applyFill="1" applyAlignment="1" applyProtection="1">
      <alignment horizontal="center" shrinkToFit="1"/>
      <protection locked="0"/>
    </xf>
    <xf numFmtId="0" fontId="155" fillId="0" borderId="0" xfId="0" applyFont="1" applyFill="1" applyAlignment="1" applyProtection="1">
      <alignment horizontal="center"/>
      <protection locked="0"/>
    </xf>
    <xf numFmtId="0" fontId="123" fillId="0" borderId="0" xfId="0" applyFont="1" applyFill="1" applyAlignment="1" applyProtection="1">
      <alignment horizontal="center" shrinkToFit="1"/>
      <protection locked="0"/>
    </xf>
    <xf numFmtId="169" fontId="155" fillId="0" borderId="0" xfId="0" applyNumberFormat="1" applyFont="1" applyFill="1" applyAlignment="1" applyProtection="1">
      <alignment horizontal="center" shrinkToFit="1"/>
      <protection locked="0"/>
    </xf>
    <xf numFmtId="0" fontId="155" fillId="0" borderId="0" xfId="0" applyFont="1" applyFill="1" applyAlignment="1">
      <alignment horizontal="center" shrinkToFit="1"/>
    </xf>
    <xf numFmtId="178" fontId="155" fillId="0" borderId="0" xfId="0" applyNumberFormat="1" applyFont="1" applyFill="1" applyAlignment="1" applyProtection="1">
      <alignment horizontal="center" shrinkToFit="1"/>
      <protection locked="0"/>
    </xf>
    <xf numFmtId="0" fontId="155" fillId="0" borderId="0" xfId="0" applyFont="1" applyFill="1" applyAlignment="1" applyProtection="1">
      <alignment horizontal="right"/>
      <protection locked="0"/>
    </xf>
    <xf numFmtId="20" fontId="155" fillId="0" borderId="0" xfId="0" applyNumberFormat="1" applyFont="1" applyFill="1" applyAlignment="1"/>
    <xf numFmtId="0" fontId="155" fillId="0" borderId="71" xfId="0" applyFont="1" applyFill="1" applyBorder="1" applyAlignment="1" applyProtection="1">
      <alignment horizontal="right"/>
      <protection locked="0"/>
    </xf>
    <xf numFmtId="178" fontId="155" fillId="0" borderId="0" xfId="0" applyNumberFormat="1" applyFont="1" applyFill="1" applyAlignment="1"/>
    <xf numFmtId="0" fontId="155" fillId="0" borderId="0" xfId="0" applyFont="1" applyFill="1"/>
    <xf numFmtId="0" fontId="123" fillId="0" borderId="64" xfId="0" applyFont="1" applyFill="1" applyBorder="1" applyAlignment="1" applyProtection="1">
      <alignment vertical="center" wrapText="1"/>
      <protection locked="0"/>
    </xf>
    <xf numFmtId="0" fontId="123" fillId="0" borderId="70" xfId="0" applyFont="1" applyFill="1" applyBorder="1" applyAlignment="1" applyProtection="1">
      <alignment vertical="center" wrapText="1"/>
      <protection locked="0"/>
    </xf>
    <xf numFmtId="0" fontId="123" fillId="0" borderId="70" xfId="0" applyFont="1" applyFill="1" applyBorder="1" applyAlignment="1" applyProtection="1">
      <alignment vertical="center" wrapText="1" shrinkToFit="1"/>
      <protection locked="0"/>
    </xf>
    <xf numFmtId="0" fontId="123" fillId="0" borderId="69" xfId="0" applyFont="1" applyFill="1" applyBorder="1" applyAlignment="1" applyProtection="1">
      <alignment vertical="center" wrapText="1"/>
      <protection locked="0"/>
    </xf>
    <xf numFmtId="0" fontId="123" fillId="0" borderId="127" xfId="0" applyFont="1" applyFill="1" applyBorder="1" applyAlignment="1" applyProtection="1">
      <alignment horizontal="center" vertical="center" shrinkToFit="1"/>
      <protection locked="0"/>
    </xf>
    <xf numFmtId="0" fontId="123" fillId="0" borderId="121" xfId="0" applyFont="1" applyFill="1" applyBorder="1" applyAlignment="1" applyProtection="1">
      <alignment horizontal="center" vertical="center" shrinkToFit="1"/>
      <protection locked="0"/>
    </xf>
    <xf numFmtId="0" fontId="123" fillId="0" borderId="128" xfId="0" applyFont="1" applyFill="1" applyBorder="1" applyAlignment="1" applyProtection="1">
      <alignment horizontal="center" vertical="center" shrinkToFit="1"/>
      <protection locked="0"/>
    </xf>
    <xf numFmtId="0" fontId="123" fillId="0" borderId="69" xfId="0" applyFont="1" applyFill="1" applyBorder="1" applyAlignment="1" applyProtection="1">
      <alignment vertical="center" shrinkToFit="1"/>
      <protection locked="0"/>
    </xf>
    <xf numFmtId="0" fontId="123" fillId="0" borderId="129" xfId="0" applyFont="1" applyFill="1" applyBorder="1" applyAlignment="1" applyProtection="1">
      <alignment horizontal="center" vertical="center"/>
      <protection locked="0"/>
    </xf>
    <xf numFmtId="0" fontId="123" fillId="0" borderId="130" xfId="0" applyFont="1" applyFill="1" applyBorder="1" applyAlignment="1" applyProtection="1">
      <alignment horizontal="center" vertical="center"/>
      <protection locked="0"/>
    </xf>
    <xf numFmtId="0" fontId="123" fillId="0" borderId="100" xfId="0" applyFont="1" applyFill="1" applyBorder="1" applyAlignment="1" applyProtection="1">
      <alignment vertical="center" wrapText="1"/>
      <protection locked="0"/>
    </xf>
    <xf numFmtId="0" fontId="123" fillId="0" borderId="0" xfId="0" applyFont="1" applyFill="1" applyBorder="1" applyAlignment="1" applyProtection="1">
      <alignment vertical="center" wrapText="1"/>
      <protection locked="0"/>
    </xf>
    <xf numFmtId="0" fontId="123" fillId="0" borderId="0" xfId="0" applyFont="1" applyFill="1" applyBorder="1" applyAlignment="1" applyProtection="1">
      <alignment vertical="center" wrapText="1" shrinkToFit="1"/>
      <protection locked="0"/>
    </xf>
    <xf numFmtId="0" fontId="123" fillId="0" borderId="131" xfId="0" applyFont="1" applyFill="1" applyBorder="1" applyAlignment="1" applyProtection="1">
      <alignment vertical="center" wrapText="1"/>
      <protection locked="0"/>
    </xf>
    <xf numFmtId="0" fontId="123" fillId="0" borderId="116" xfId="0" applyFont="1" applyFill="1" applyBorder="1" applyAlignment="1" applyProtection="1">
      <alignment horizontal="center" vertical="center" shrinkToFit="1"/>
      <protection locked="0"/>
    </xf>
    <xf numFmtId="0" fontId="123" fillId="0" borderId="86" xfId="0" applyFont="1" applyFill="1" applyBorder="1" applyAlignment="1" applyProtection="1">
      <alignment horizontal="center" vertical="center" shrinkToFit="1"/>
      <protection locked="0"/>
    </xf>
    <xf numFmtId="0" fontId="123" fillId="0" borderId="117" xfId="0" applyFont="1" applyFill="1" applyBorder="1" applyAlignment="1" applyProtection="1">
      <alignment horizontal="center" vertical="center" shrinkToFit="1"/>
      <protection locked="0"/>
    </xf>
    <xf numFmtId="0" fontId="123" fillId="0" borderId="131" xfId="0" applyFont="1" applyFill="1" applyBorder="1" applyAlignment="1" applyProtection="1">
      <alignment vertical="center" shrinkToFit="1"/>
      <protection locked="0"/>
    </xf>
    <xf numFmtId="0" fontId="123" fillId="0" borderId="116" xfId="0" applyFont="1" applyFill="1" applyBorder="1" applyAlignment="1" applyProtection="1">
      <alignment horizontal="center" vertical="center"/>
      <protection locked="0"/>
    </xf>
    <xf numFmtId="0" fontId="123" fillId="0" borderId="86" xfId="0" applyFont="1" applyFill="1" applyBorder="1" applyAlignment="1" applyProtection="1">
      <alignment horizontal="center" vertical="center"/>
      <protection locked="0"/>
    </xf>
    <xf numFmtId="0" fontId="123" fillId="0" borderId="89" xfId="0" applyFont="1" applyFill="1" applyBorder="1" applyAlignment="1" applyProtection="1">
      <alignment horizontal="center" vertical="center"/>
      <protection locked="0"/>
    </xf>
    <xf numFmtId="0" fontId="123" fillId="0" borderId="118" xfId="0" applyFont="1" applyFill="1" applyBorder="1" applyAlignment="1" applyProtection="1">
      <alignment horizontal="center" vertical="center" wrapText="1"/>
      <protection locked="0"/>
    </xf>
    <xf numFmtId="0" fontId="123" fillId="0" borderId="132" xfId="0" applyFont="1" applyFill="1" applyBorder="1" applyAlignment="1" applyProtection="1">
      <alignment horizontal="center" vertical="center" wrapText="1" shrinkToFit="1"/>
      <protection locked="0"/>
    </xf>
    <xf numFmtId="0" fontId="123" fillId="0" borderId="132" xfId="0" applyFont="1" applyFill="1" applyBorder="1" applyAlignment="1" applyProtection="1">
      <alignment horizontal="center" vertical="center" wrapText="1"/>
      <protection locked="0"/>
    </xf>
    <xf numFmtId="0" fontId="123" fillId="0" borderId="119" xfId="0" applyFont="1" applyFill="1" applyBorder="1" applyAlignment="1" applyProtection="1">
      <alignment horizontal="center" vertical="center" wrapText="1" shrinkToFit="1"/>
      <protection locked="0"/>
    </xf>
    <xf numFmtId="0" fontId="123" fillId="0" borderId="133" xfId="0" applyFont="1" applyFill="1" applyBorder="1" applyAlignment="1" applyProtection="1">
      <alignment horizontal="center" vertical="center" shrinkToFit="1"/>
      <protection locked="0"/>
    </xf>
    <xf numFmtId="0" fontId="123" fillId="0" borderId="118" xfId="0" applyFont="1" applyFill="1" applyBorder="1" applyAlignment="1" applyProtection="1">
      <alignment horizontal="center" vertical="center" shrinkToFit="1"/>
      <protection locked="0"/>
    </xf>
    <xf numFmtId="0" fontId="123" fillId="0" borderId="119" xfId="0" applyFont="1" applyFill="1" applyBorder="1" applyAlignment="1" applyProtection="1">
      <alignment horizontal="center" vertical="center" shrinkToFit="1"/>
      <protection locked="0"/>
    </xf>
    <xf numFmtId="169" fontId="123" fillId="0" borderId="120" xfId="0" applyNumberFormat="1" applyFont="1" applyFill="1" applyBorder="1" applyAlignment="1" applyProtection="1">
      <alignment horizontal="center" vertical="center" shrinkToFit="1"/>
      <protection locked="0"/>
    </xf>
    <xf numFmtId="0" fontId="123" fillId="0" borderId="134" xfId="0" applyFont="1" applyFill="1" applyBorder="1" applyAlignment="1" applyProtection="1">
      <alignment horizontal="center" vertical="center" shrinkToFit="1"/>
      <protection locked="0"/>
    </xf>
    <xf numFmtId="0" fontId="123" fillId="0" borderId="21" xfId="0" applyFont="1" applyFill="1" applyBorder="1" applyAlignment="1" applyProtection="1">
      <alignment horizontal="center" vertical="center" shrinkToFit="1"/>
      <protection locked="0"/>
    </xf>
    <xf numFmtId="0" fontId="123" fillId="0" borderId="135" xfId="0" applyFont="1" applyFill="1" applyBorder="1" applyAlignment="1" applyProtection="1">
      <alignment horizontal="center" vertical="center"/>
      <protection locked="0"/>
    </xf>
    <xf numFmtId="0" fontId="123" fillId="0" borderId="24" xfId="0" applyFont="1" applyFill="1" applyBorder="1" applyAlignment="1" applyProtection="1">
      <alignment horizontal="center" vertical="center"/>
      <protection locked="0"/>
    </xf>
    <xf numFmtId="0" fontId="123" fillId="0" borderId="71" xfId="0" applyFont="1" applyFill="1" applyBorder="1" applyAlignment="1" applyProtection="1">
      <alignment horizontal="center" vertical="center"/>
      <protection locked="0"/>
    </xf>
    <xf numFmtId="0" fontId="123" fillId="0" borderId="108" xfId="0" applyFont="1" applyFill="1" applyBorder="1" applyAlignment="1" applyProtection="1">
      <alignment horizontal="center"/>
      <protection locked="0"/>
    </xf>
    <xf numFmtId="0" fontId="155" fillId="0" borderId="136" xfId="0" applyFont="1" applyFill="1" applyBorder="1" applyAlignment="1" applyProtection="1">
      <alignment horizontal="center" shrinkToFit="1"/>
      <protection locked="0"/>
    </xf>
    <xf numFmtId="0" fontId="155" fillId="0" borderId="136" xfId="0" applyFont="1" applyFill="1" applyBorder="1" applyAlignment="1" applyProtection="1">
      <alignment horizontal="left" shrinkToFit="1"/>
      <protection locked="0"/>
    </xf>
    <xf numFmtId="0" fontId="155" fillId="0" borderId="137" xfId="0" applyFont="1" applyFill="1" applyBorder="1" applyAlignment="1" applyProtection="1">
      <alignment horizontal="left" shrinkToFit="1"/>
      <protection locked="0"/>
    </xf>
    <xf numFmtId="0" fontId="155" fillId="0" borderId="108" xfId="0" applyFont="1" applyFill="1" applyBorder="1" applyAlignment="1" applyProtection="1">
      <alignment horizontal="center" shrinkToFit="1"/>
      <protection locked="0"/>
    </xf>
    <xf numFmtId="1" fontId="155" fillId="0" borderId="138" xfId="0" applyNumberFormat="1" applyFont="1" applyFill="1" applyBorder="1" applyAlignment="1" applyProtection="1">
      <alignment horizontal="center" shrinkToFit="1"/>
      <protection locked="0"/>
    </xf>
    <xf numFmtId="0" fontId="155" fillId="0" borderId="138" xfId="0" applyFont="1" applyFill="1" applyBorder="1" applyAlignment="1" applyProtection="1">
      <alignment horizontal="center" shrinkToFit="1"/>
      <protection locked="0"/>
    </xf>
    <xf numFmtId="20" fontId="155" fillId="0" borderId="138" xfId="0" applyNumberFormat="1" applyFont="1" applyBorder="1" applyAlignment="1">
      <alignment horizontal="center"/>
    </xf>
    <xf numFmtId="0" fontId="123" fillId="0" borderId="138" xfId="0" applyFont="1" applyFill="1" applyBorder="1" applyAlignment="1" applyProtection="1">
      <alignment horizontal="center" shrinkToFit="1"/>
      <protection locked="0"/>
    </xf>
    <xf numFmtId="169" fontId="155" fillId="0" borderId="139" xfId="0" applyNumberFormat="1" applyFont="1" applyFill="1" applyBorder="1" applyAlignment="1" applyProtection="1">
      <alignment horizontal="center" shrinkToFit="1"/>
      <protection locked="0"/>
    </xf>
    <xf numFmtId="0" fontId="156" fillId="0" borderId="137" xfId="0" applyFont="1" applyFill="1" applyBorder="1" applyAlignment="1" applyProtection="1">
      <alignment horizontal="center" shrinkToFit="1"/>
      <protection locked="0"/>
    </xf>
    <xf numFmtId="178" fontId="155" fillId="0" borderId="108" xfId="0" applyNumberFormat="1" applyFont="1" applyFill="1" applyBorder="1" applyAlignment="1" applyProtection="1">
      <alignment horizontal="center" shrinkToFit="1"/>
      <protection locked="0"/>
    </xf>
    <xf numFmtId="20" fontId="155" fillId="0" borderId="86" xfId="0" applyNumberFormat="1" applyFont="1" applyBorder="1" applyAlignment="1">
      <alignment horizontal="center"/>
    </xf>
    <xf numFmtId="178" fontId="155" fillId="0" borderId="140" xfId="0" applyNumberFormat="1" applyFont="1" applyBorder="1" applyAlignment="1">
      <alignment horizontal="center"/>
    </xf>
    <xf numFmtId="0" fontId="155" fillId="0" borderId="116" xfId="0" applyFont="1" applyFill="1" applyBorder="1" applyAlignment="1" applyProtection="1">
      <alignment horizontal="center" shrinkToFit="1"/>
      <protection locked="0"/>
    </xf>
    <xf numFmtId="1" fontId="155" fillId="0" borderId="86" xfId="0" applyNumberFormat="1" applyFont="1" applyFill="1" applyBorder="1" applyAlignment="1" applyProtection="1">
      <alignment horizontal="center" shrinkToFit="1"/>
      <protection locked="0"/>
    </xf>
    <xf numFmtId="0" fontId="155" fillId="0" borderId="86" xfId="0" applyFont="1" applyFill="1" applyBorder="1" applyAlignment="1" applyProtection="1">
      <alignment horizontal="center" shrinkToFit="1"/>
      <protection locked="0"/>
    </xf>
    <xf numFmtId="0" fontId="123" fillId="0" borderId="86" xfId="0" applyFont="1" applyFill="1" applyBorder="1" applyAlignment="1" applyProtection="1">
      <alignment horizontal="center" shrinkToFit="1"/>
      <protection locked="0"/>
    </xf>
    <xf numFmtId="169" fontId="155" fillId="0" borderId="117" xfId="0" applyNumberFormat="1" applyFont="1" applyFill="1" applyBorder="1" applyAlignment="1" applyProtection="1">
      <alignment horizontal="center" shrinkToFit="1"/>
      <protection locked="0"/>
    </xf>
    <xf numFmtId="20" fontId="155" fillId="0" borderId="140" xfId="0" applyNumberFormat="1" applyFont="1" applyBorder="1" applyAlignment="1">
      <alignment horizontal="center"/>
    </xf>
    <xf numFmtId="178" fontId="155" fillId="0" borderId="86" xfId="0" applyNumberFormat="1" applyFont="1" applyBorder="1" applyAlignment="1">
      <alignment horizontal="center"/>
    </xf>
    <xf numFmtId="0" fontId="155" fillId="0" borderId="118" xfId="0" applyFont="1" applyFill="1" applyBorder="1" applyAlignment="1" applyProtection="1">
      <alignment horizontal="center" shrinkToFit="1"/>
      <protection locked="0"/>
    </xf>
    <xf numFmtId="1" fontId="155" fillId="0" borderId="119" xfId="0" applyNumberFormat="1" applyFont="1" applyFill="1" applyBorder="1" applyAlignment="1" applyProtection="1">
      <alignment horizontal="center" shrinkToFit="1"/>
      <protection locked="0"/>
    </xf>
    <xf numFmtId="0" fontId="155" fillId="0" borderId="119" xfId="0" applyFont="1" applyFill="1" applyBorder="1" applyAlignment="1" applyProtection="1">
      <alignment horizontal="center" shrinkToFit="1"/>
      <protection locked="0"/>
    </xf>
    <xf numFmtId="20" fontId="155" fillId="0" borderId="119" xfId="0" applyNumberFormat="1" applyFont="1" applyBorder="1" applyAlignment="1">
      <alignment horizontal="center"/>
    </xf>
    <xf numFmtId="0" fontId="123" fillId="0" borderId="119" xfId="0" applyFont="1" applyFill="1" applyBorder="1" applyAlignment="1" applyProtection="1">
      <alignment horizontal="center" shrinkToFit="1"/>
      <protection locked="0"/>
    </xf>
    <xf numFmtId="169" fontId="155" fillId="0" borderId="120" xfId="0" applyNumberFormat="1" applyFont="1" applyFill="1" applyBorder="1" applyAlignment="1" applyProtection="1">
      <alignment horizontal="center" shrinkToFit="1"/>
      <protection locked="0"/>
    </xf>
    <xf numFmtId="0" fontId="123" fillId="0" borderId="0" xfId="0" applyFont="1" applyFill="1" applyAlignment="1">
      <alignment horizontal="center"/>
    </xf>
    <xf numFmtId="0" fontId="155" fillId="0" borderId="0" xfId="0" applyFont="1" applyFill="1" applyAlignment="1">
      <alignment horizontal="center"/>
    </xf>
    <xf numFmtId="0" fontId="123" fillId="0" borderId="0" xfId="0" applyFont="1" applyFill="1" applyAlignment="1">
      <alignment horizontal="center" shrinkToFit="1"/>
    </xf>
    <xf numFmtId="169" fontId="155" fillId="0" borderId="0" xfId="0" applyNumberFormat="1" applyFont="1" applyFill="1" applyAlignment="1">
      <alignment horizontal="center" shrinkToFit="1"/>
    </xf>
  </cellXfs>
  <cellStyles count="156">
    <cellStyle name="20% - akcent 1 2" xfId="34"/>
    <cellStyle name="20% — akcent 1 2" xfId="96"/>
    <cellStyle name="20% - akcent 2 2" xfId="35"/>
    <cellStyle name="20% — akcent 2 2" xfId="97"/>
    <cellStyle name="20% - akcent 3 2" xfId="36"/>
    <cellStyle name="20% — akcent 3 2" xfId="98"/>
    <cellStyle name="20% - akcent 4 2" xfId="37"/>
    <cellStyle name="20% — akcent 4 2" xfId="99"/>
    <cellStyle name="20% - akcent 5 2" xfId="38"/>
    <cellStyle name="20% — akcent 5 2" xfId="100"/>
    <cellStyle name="20% - akcent 6 2" xfId="39"/>
    <cellStyle name="20% — akcent 6 2" xfId="101"/>
    <cellStyle name="40% - akcent 1 2" xfId="40"/>
    <cellStyle name="40% — akcent 1 2" xfId="102"/>
    <cellStyle name="40% - akcent 2 2" xfId="41"/>
    <cellStyle name="40% — akcent 2 2" xfId="103"/>
    <cellStyle name="40% - akcent 3 2" xfId="42"/>
    <cellStyle name="40% — akcent 3 2" xfId="104"/>
    <cellStyle name="40% - akcent 4 2" xfId="43"/>
    <cellStyle name="40% — akcent 4 2" xfId="105"/>
    <cellStyle name="40% - akcent 5 2" xfId="44"/>
    <cellStyle name="40% — akcent 5 2" xfId="106"/>
    <cellStyle name="40% - akcent 6 2" xfId="45"/>
    <cellStyle name="40% — akcent 6 2" xfId="107"/>
    <cellStyle name="60% - akcent 1 2" xfId="46"/>
    <cellStyle name="60% — akcent 1 2" xfId="108"/>
    <cellStyle name="60% - akcent 2 2" xfId="47"/>
    <cellStyle name="60% — akcent 2 2" xfId="109"/>
    <cellStyle name="60% - akcent 3 2" xfId="48"/>
    <cellStyle name="60% — akcent 3 2" xfId="110"/>
    <cellStyle name="60% - akcent 4 2" xfId="49"/>
    <cellStyle name="60% — akcent 4 2" xfId="111"/>
    <cellStyle name="60% - akcent 5 2" xfId="50"/>
    <cellStyle name="60% — akcent 5 2" xfId="112"/>
    <cellStyle name="60% - akcent 6 2" xfId="51"/>
    <cellStyle name="60% — akcent 6 2" xfId="113"/>
    <cellStyle name="Accent" xfId="147"/>
    <cellStyle name="Accent 1" xfId="148"/>
    <cellStyle name="Accent 2" xfId="149"/>
    <cellStyle name="Accent 3" xfId="150"/>
    <cellStyle name="Accent1" xfId="1" builtinId="29" customBuiltin="1"/>
    <cellStyle name="Accent2" xfId="2" builtinId="33" customBuiltin="1"/>
    <cellStyle name="Accent3" xfId="3" builtinId="37" customBuiltin="1"/>
    <cellStyle name="Accent4" xfId="4" builtinId="41" customBuiltin="1"/>
    <cellStyle name="Accent5" xfId="5" builtinId="45" customBuiltin="1"/>
    <cellStyle name="Accent6" xfId="6" builtinId="49" customBuiltin="1"/>
    <cellStyle name="Akcent 1 2" xfId="52"/>
    <cellStyle name="Akcent 2 2" xfId="53"/>
    <cellStyle name="Akcent 3 2" xfId="54"/>
    <cellStyle name="Akcent 4 2" xfId="55"/>
    <cellStyle name="Akcent 5 2" xfId="56"/>
    <cellStyle name="Akcent 6 2" xfId="57"/>
    <cellStyle name="Bad" xfId="26" builtinId="27" customBuiltin="1"/>
    <cellStyle name="Bez tytułu1" xfId="93"/>
    <cellStyle name="Calculation" xfId="21" builtinId="22" customBuiltin="1"/>
    <cellStyle name="Check Cell" xfId="11" builtinId="23" customBuiltin="1"/>
    <cellStyle name="ConditionalStyle_1" xfId="143"/>
    <cellStyle name="Dane wejściowe 2" xfId="58"/>
    <cellStyle name="Dane wyjściowe 2" xfId="59"/>
    <cellStyle name="Dobre 2" xfId="60"/>
    <cellStyle name="Dobry 2" xfId="114"/>
    <cellStyle name="Error" xfId="151"/>
    <cellStyle name="Excel Built-in Currency" xfId="130"/>
    <cellStyle name="Excel Built-in Input" xfId="9"/>
    <cellStyle name="Excel Built-in Normal" xfId="27"/>
    <cellStyle name="Excel Built-in Normal 1" xfId="83"/>
    <cellStyle name="Excel Built-in Normal 2" xfId="138"/>
    <cellStyle name="Excel_BuiltIn_Dobry" xfId="90"/>
    <cellStyle name="Excel_BuiltIn_Neutralne" xfId="135"/>
    <cellStyle name="Explanatory Text" xfId="23" builtinId="53" customBuiltin="1"/>
    <cellStyle name="Footnote" xfId="152"/>
    <cellStyle name="Good" xfId="8" builtinId="26" customBuiltin="1"/>
    <cellStyle name="Heading" xfId="61"/>
    <cellStyle name="Heading 1" xfId="12"/>
    <cellStyle name="Heading 2" xfId="13" builtinId="17" customBuiltin="1"/>
    <cellStyle name="Heading 3" xfId="14" builtinId="18" customBuiltin="1"/>
    <cellStyle name="Heading 4" xfId="15" builtinId="19" customBuiltin="1"/>
    <cellStyle name="Heading1" xfId="62"/>
    <cellStyle name="Heading1 1" xfId="84"/>
    <cellStyle name="Hiperłącze 2" xfId="118"/>
    <cellStyle name="Hyperlink 2" xfId="124"/>
    <cellStyle name="Hyperlink 3" xfId="133"/>
    <cellStyle name="Hyperlink 4" xfId="140"/>
    <cellStyle name="Input" xfId="7" builtinId="20" customBuiltin="1"/>
    <cellStyle name="Kategoria tabeli przestawnej" xfId="92"/>
    <cellStyle name="Komórka połączona 2" xfId="63"/>
    <cellStyle name="Komórka zaznaczona 2" xfId="64"/>
    <cellStyle name="Linked Cell" xfId="10" builtinId="24" customBuiltin="1"/>
    <cellStyle name="Nagłówek 1 2" xfId="65"/>
    <cellStyle name="Nagłówek 2 2" xfId="66"/>
    <cellStyle name="Nagłówek 3 2" xfId="67"/>
    <cellStyle name="Nagłówek 4 2" xfId="68"/>
    <cellStyle name="Neutral" xfId="16" builtinId="28" customBuiltin="1"/>
    <cellStyle name="Neutralne 2" xfId="69"/>
    <cellStyle name="Neutralny 2" xfId="115"/>
    <cellStyle name="Normal" xfId="0" builtinId="0"/>
    <cellStyle name="Normal 10" xfId="131"/>
    <cellStyle name="Normal 11" xfId="132"/>
    <cellStyle name="Normal 12" xfId="134"/>
    <cellStyle name="Normal 13" xfId="137"/>
    <cellStyle name="Normal 14" xfId="141"/>
    <cellStyle name="Normal 15" xfId="142"/>
    <cellStyle name="Normal 16" xfId="144"/>
    <cellStyle name="Normal 17" xfId="145"/>
    <cellStyle name="Normal 18" xfId="146"/>
    <cellStyle name="Normal 2" xfId="119"/>
    <cellStyle name="Normal 3" xfId="120"/>
    <cellStyle name="Normal 4" xfId="121"/>
    <cellStyle name="Normal 5" xfId="123"/>
    <cellStyle name="Normal 6" xfId="126"/>
    <cellStyle name="Normal 7" xfId="127"/>
    <cellStyle name="Normal 8" xfId="128"/>
    <cellStyle name="Normal 9" xfId="129"/>
    <cellStyle name="Normalny 10" xfId="80"/>
    <cellStyle name="Normalny 11" xfId="81"/>
    <cellStyle name="Normalny 12" xfId="87"/>
    <cellStyle name="Normalny 13" xfId="88"/>
    <cellStyle name="Normalny 14" xfId="89"/>
    <cellStyle name="Normalny 15" xfId="94"/>
    <cellStyle name="Normalny 16" xfId="117"/>
    <cellStyle name="Normalny 17" xfId="122"/>
    <cellStyle name="Normalny 2" xfId="17"/>
    <cellStyle name="Normalny 2 2" xfId="18"/>
    <cellStyle name="Normalny 2 3" xfId="82"/>
    <cellStyle name="Normalny 2 4" xfId="91"/>
    <cellStyle name="Normalny 2 5" xfId="125"/>
    <cellStyle name="Normalny 2 6" xfId="139"/>
    <cellStyle name="Normalny 2_PPM K" xfId="19"/>
    <cellStyle name="Normalny 3" xfId="20"/>
    <cellStyle name="Normalny 3 2" xfId="95"/>
    <cellStyle name="Normalny 3 3" xfId="136"/>
    <cellStyle name="Normalny 4" xfId="28"/>
    <cellStyle name="Normalny 5" xfId="29"/>
    <cellStyle name="Normalny 6" xfId="30"/>
    <cellStyle name="Normalny 7" xfId="31"/>
    <cellStyle name="Normalny 8" xfId="32"/>
    <cellStyle name="Normalny 9" xfId="33"/>
    <cellStyle name="Obliczenia 2" xfId="70"/>
    <cellStyle name="Result" xfId="71"/>
    <cellStyle name="Result 1" xfId="85"/>
    <cellStyle name="Result2" xfId="72"/>
    <cellStyle name="Result2 1" xfId="86"/>
    <cellStyle name="Status" xfId="153"/>
    <cellStyle name="Suma 2" xfId="73"/>
    <cellStyle name="Tekst objaśnienia 2" xfId="74"/>
    <cellStyle name="Tekst ostrzeżenia 2" xfId="75"/>
    <cellStyle name="Text" xfId="154"/>
    <cellStyle name="Title" xfId="25" builtinId="15" customBuiltin="1"/>
    <cellStyle name="Total" xfId="22" builtinId="25" customBuiltin="1"/>
    <cellStyle name="Tytuł 2" xfId="76"/>
    <cellStyle name="Uwaga 2" xfId="77"/>
    <cellStyle name="Walutowy 2" xfId="78"/>
    <cellStyle name="Warning" xfId="155"/>
    <cellStyle name="Warning Text" xfId="24" builtinId="11" customBuiltin="1"/>
    <cellStyle name="Złe 2" xfId="79"/>
    <cellStyle name="Zły 2" xfId="116"/>
  </cellStyles>
  <dxfs count="12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0.39994506668294322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99FF99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theme" Target="theme/theme1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calcChain" Target="calcChain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36</xdr:col>
      <xdr:colOff>161331</xdr:colOff>
      <xdr:row>0</xdr:row>
      <xdr:rowOff>28574</xdr:rowOff>
    </xdr:from>
    <xdr:to>
      <xdr:col>39</xdr:col>
      <xdr:colOff>123825</xdr:colOff>
      <xdr:row>0</xdr:row>
      <xdr:rowOff>828675</xdr:rowOff>
    </xdr:to>
    <xdr:pic>
      <xdr:nvPicPr>
        <xdr:cNvPr id="2" name="Obraz 1" descr="włóczykij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24301491" y="28574"/>
          <a:ext cx="1974174" cy="144781"/>
        </a:xfrm>
        <a:prstGeom prst="rect">
          <a:avLst/>
        </a:prstGeom>
      </xdr:spPr>
    </xdr:pic>
    <xdr:clientData/>
  </xdr:twoCellAnchor>
  <xdr:twoCellAnchor editAs="oneCell">
    <xdr:from>
      <xdr:col>3</xdr:col>
      <xdr:colOff>514470</xdr:colOff>
      <xdr:row>0</xdr:row>
      <xdr:rowOff>1</xdr:rowOff>
    </xdr:from>
    <xdr:to>
      <xdr:col>6</xdr:col>
      <xdr:colOff>266699</xdr:colOff>
      <xdr:row>0</xdr:row>
      <xdr:rowOff>790575</xdr:rowOff>
    </xdr:to>
    <xdr:pic>
      <xdr:nvPicPr>
        <xdr:cNvPr id="3" name="Obraz 2" descr="szago wios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2526150" y="1"/>
          <a:ext cx="1763909" cy="173354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313266</xdr:colOff>
      <xdr:row>0</xdr:row>
      <xdr:rowOff>28575</xdr:rowOff>
    </xdr:from>
    <xdr:to>
      <xdr:col>1</xdr:col>
      <xdr:colOff>898504</xdr:colOff>
      <xdr:row>0</xdr:row>
      <xdr:rowOff>567267</xdr:rowOff>
    </xdr:to>
    <xdr:pic>
      <xdr:nvPicPr>
        <xdr:cNvPr id="2" name="Obraz 1" descr="włóczykij.jpg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983826" y="28575"/>
          <a:ext cx="356638" cy="150072"/>
        </a:xfrm>
        <a:prstGeom prst="rect">
          <a:avLst/>
        </a:prstGeom>
      </xdr:spPr>
    </xdr:pic>
    <xdr:clientData/>
  </xdr:twoCellAnchor>
  <xdr:twoCellAnchor editAs="oneCell">
    <xdr:from>
      <xdr:col>55</xdr:col>
      <xdr:colOff>364066</xdr:colOff>
      <xdr:row>0</xdr:row>
      <xdr:rowOff>16934</xdr:rowOff>
    </xdr:from>
    <xdr:to>
      <xdr:col>56</xdr:col>
      <xdr:colOff>301566</xdr:colOff>
      <xdr:row>0</xdr:row>
      <xdr:rowOff>584200</xdr:rowOff>
    </xdr:to>
    <xdr:pic>
      <xdr:nvPicPr>
        <xdr:cNvPr id="3" name="Obraz 2" descr="szago wiosna.jpg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6574306" y="16934"/>
          <a:ext cx="608061" cy="155786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id="1" name="__Anonymous_Sheet_DB__0" displayName="__Anonymous_Sheet_DB__0" ref="A1:H62" headerRowCount="0" totalsRowShown="0">
  <sortState ref="A1:H62">
    <sortCondition ref="D1:D62"/>
  </sortState>
  <tableColumns count="8">
    <tableColumn id="1" name="Column1"/>
    <tableColumn id="2" name="Column2"/>
    <tableColumn id="3" name="Column3"/>
    <tableColumn id="4" name="Column4"/>
    <tableColumn id="5" name="Column5"/>
    <tableColumn id="6" name="Column6"/>
    <tableColumn id="7" name="Column7"/>
    <tableColumn id="8" name="Column8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Motyw pakietu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hyperlink" Target="http://mrdp.pl/" TargetMode="Externa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hyperlink" Target="http://zkompasem.pl/taxonomy/term/373" TargetMode="External"/><Relationship Id="rId2" Type="http://schemas.openxmlformats.org/officeDocument/2006/relationships/hyperlink" Target="http://zkompasem.pl/taxonomy/term/373" TargetMode="External"/><Relationship Id="rId1" Type="http://schemas.openxmlformats.org/officeDocument/2006/relationships/hyperlink" Target="http://zkompasem.pl/taxonomy/term/184" TargetMode="External"/><Relationship Id="rId4" Type="http://schemas.openxmlformats.org/officeDocument/2006/relationships/printerSettings" Target="../printerSettings/printerSettings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hyperlink" Target="http://zkompasem.pl/taxonomy/term/269" TargetMode="External"/><Relationship Id="rId13" Type="http://schemas.openxmlformats.org/officeDocument/2006/relationships/hyperlink" Target="http://zkompasem.pl/taxonomy/term/578" TargetMode="External"/><Relationship Id="rId18" Type="http://schemas.openxmlformats.org/officeDocument/2006/relationships/hyperlink" Target="http://zkompasem.pl/taxonomy/term/439" TargetMode="External"/><Relationship Id="rId3" Type="http://schemas.openxmlformats.org/officeDocument/2006/relationships/hyperlink" Target="http://zkompasem.pl/taxonomy/term/101" TargetMode="External"/><Relationship Id="rId21" Type="http://schemas.openxmlformats.org/officeDocument/2006/relationships/hyperlink" Target="http://zkompasem.pl/taxonomy/term/111" TargetMode="External"/><Relationship Id="rId7" Type="http://schemas.openxmlformats.org/officeDocument/2006/relationships/hyperlink" Target="http://zkompasem.pl/taxonomy/term/62" TargetMode="External"/><Relationship Id="rId12" Type="http://schemas.openxmlformats.org/officeDocument/2006/relationships/hyperlink" Target="http://zkompasem.pl/taxonomy/term/578" TargetMode="External"/><Relationship Id="rId17" Type="http://schemas.openxmlformats.org/officeDocument/2006/relationships/hyperlink" Target="http://zkompasem.pl/taxonomy/term/321" TargetMode="External"/><Relationship Id="rId2" Type="http://schemas.openxmlformats.org/officeDocument/2006/relationships/hyperlink" Target="http://zkompasem.pl/taxonomy/term/311" TargetMode="External"/><Relationship Id="rId16" Type="http://schemas.openxmlformats.org/officeDocument/2006/relationships/hyperlink" Target="http://zkompasem.pl/taxonomy/term/354" TargetMode="External"/><Relationship Id="rId20" Type="http://schemas.openxmlformats.org/officeDocument/2006/relationships/hyperlink" Target="http://zkompasem.pl/taxonomy/term/111" TargetMode="External"/><Relationship Id="rId1" Type="http://schemas.openxmlformats.org/officeDocument/2006/relationships/hyperlink" Target="http://zkompasem.pl/taxonomy/term/184" TargetMode="External"/><Relationship Id="rId6" Type="http://schemas.openxmlformats.org/officeDocument/2006/relationships/hyperlink" Target="http://zkompasem.pl/taxonomy/term/373" TargetMode="External"/><Relationship Id="rId11" Type="http://schemas.openxmlformats.org/officeDocument/2006/relationships/hyperlink" Target="http://zkompasem.pl/taxonomy/term/166" TargetMode="External"/><Relationship Id="rId5" Type="http://schemas.openxmlformats.org/officeDocument/2006/relationships/hyperlink" Target="http://zkompasem.pl/taxonomy/term/469" TargetMode="External"/><Relationship Id="rId15" Type="http://schemas.openxmlformats.org/officeDocument/2006/relationships/hyperlink" Target="http://zkompasem.pl/taxonomy/term/62" TargetMode="External"/><Relationship Id="rId10" Type="http://schemas.openxmlformats.org/officeDocument/2006/relationships/hyperlink" Target="http://zkompasem.pl/taxonomy/term/166" TargetMode="External"/><Relationship Id="rId19" Type="http://schemas.openxmlformats.org/officeDocument/2006/relationships/hyperlink" Target="http://zkompasem.pl/taxonomy/term/101" TargetMode="External"/><Relationship Id="rId4" Type="http://schemas.openxmlformats.org/officeDocument/2006/relationships/hyperlink" Target="http://zkompasem.pl/taxonomy/term/626" TargetMode="External"/><Relationship Id="rId9" Type="http://schemas.openxmlformats.org/officeDocument/2006/relationships/hyperlink" Target="http://zkompasem.pl/taxonomy/term/130" TargetMode="External"/><Relationship Id="rId14" Type="http://schemas.openxmlformats.org/officeDocument/2006/relationships/hyperlink" Target="http://zkompasem.pl/taxonomy/term/578" TargetMode="External"/><Relationship Id="rId22" Type="http://schemas.openxmlformats.org/officeDocument/2006/relationships/printerSettings" Target="../printerSettings/printerSettings9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hyperlink" Target="http://mrdp.pl/" TargetMode="Externa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hyperlink" Target="http://sporttrack.pl/zdz2017/tabela/map.php/?task=coordinates&amp;param=135&amp;group=TR100" TargetMode="External"/><Relationship Id="rId2" Type="http://schemas.openxmlformats.org/officeDocument/2006/relationships/hyperlink" Target="http://sporttrack.pl/zdz2017/tabela/map.php/?task=coordinates&amp;param=173&amp;group=TR100" TargetMode="External"/><Relationship Id="rId1" Type="http://schemas.openxmlformats.org/officeDocument/2006/relationships/hyperlink" Target="http://sporttrack.pl/zdz2017/tabela/map.php/?task=coordinates&amp;param=137&amp;group=TR100" TargetMode="External"/><Relationship Id="rId6" Type="http://schemas.openxmlformats.org/officeDocument/2006/relationships/hyperlink" Target="http://sporttrack.pl/zdz2017/tabela/map.php/?task=coordinates&amp;param=158&amp;group=TR100" TargetMode="External"/><Relationship Id="rId5" Type="http://schemas.openxmlformats.org/officeDocument/2006/relationships/hyperlink" Target="http://sporttrack.pl/zdz2017/tabela/map.php/?task=coordinates&amp;param=182&amp;group=TR100" TargetMode="External"/><Relationship Id="rId4" Type="http://schemas.openxmlformats.org/officeDocument/2006/relationships/hyperlink" Target="http://sporttrack.pl/zdz2017/tabela/map.php/?task=coordinates&amp;param=164&amp;group=TR100" TargetMode="External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hyperlink" Target="http://sporttrack.pl/zdz2017/tabela/map.php/?task=coordinates&amp;param=138&amp;group=TR100" TargetMode="External"/><Relationship Id="rId13" Type="http://schemas.openxmlformats.org/officeDocument/2006/relationships/hyperlink" Target="http://sporttrack.pl/zdz2017/tabela/map.php/?task=coordinates&amp;param=156&amp;group=TR100" TargetMode="External"/><Relationship Id="rId18" Type="http://schemas.openxmlformats.org/officeDocument/2006/relationships/hyperlink" Target="http://sporttrack.pl/zdz2017/tabela/map.php/?task=coordinates&amp;param=176&amp;group=TR100" TargetMode="External"/><Relationship Id="rId26" Type="http://schemas.openxmlformats.org/officeDocument/2006/relationships/hyperlink" Target="http://sporttrack.pl/zdz2017/tabela/map.php/?task=coordinates&amp;param=143&amp;group=TR100" TargetMode="External"/><Relationship Id="rId39" Type="http://schemas.openxmlformats.org/officeDocument/2006/relationships/hyperlink" Target="http://sporttrack.pl/zdz2017/tabela/map.php/?task=coordinates&amp;param=157&amp;group=TR100" TargetMode="External"/><Relationship Id="rId3" Type="http://schemas.openxmlformats.org/officeDocument/2006/relationships/hyperlink" Target="http://sporttrack.pl/zdz2017/tabela/map.php/?task=coordinates&amp;param=160&amp;group=TR100" TargetMode="External"/><Relationship Id="rId21" Type="http://schemas.openxmlformats.org/officeDocument/2006/relationships/hyperlink" Target="http://sporttrack.pl/zdz2017/tabela/map.php/?task=coordinates&amp;param=184&amp;group=TR100" TargetMode="External"/><Relationship Id="rId34" Type="http://schemas.openxmlformats.org/officeDocument/2006/relationships/hyperlink" Target="http://sporttrack.pl/zdz2017/tabela/map.php/?task=coordinates&amp;param=144&amp;group=TR100" TargetMode="External"/><Relationship Id="rId7" Type="http://schemas.openxmlformats.org/officeDocument/2006/relationships/hyperlink" Target="http://sporttrack.pl/zdz2017/tabela/map.php/?task=coordinates&amp;param=178&amp;group=TR100" TargetMode="External"/><Relationship Id="rId12" Type="http://schemas.openxmlformats.org/officeDocument/2006/relationships/hyperlink" Target="http://sporttrack.pl/zdz2017/tabela/map.php/?task=coordinates&amp;param=185&amp;group=TR100" TargetMode="External"/><Relationship Id="rId17" Type="http://schemas.openxmlformats.org/officeDocument/2006/relationships/hyperlink" Target="http://sporttrack.pl/zdz2017/tabela/map.php/?task=coordinates&amp;param=174&amp;group=TR100" TargetMode="External"/><Relationship Id="rId25" Type="http://schemas.openxmlformats.org/officeDocument/2006/relationships/hyperlink" Target="http://sporttrack.pl/zdz2017/tabela/map.php/?task=coordinates&amp;param=162&amp;group=TR100" TargetMode="External"/><Relationship Id="rId33" Type="http://schemas.openxmlformats.org/officeDocument/2006/relationships/hyperlink" Target="http://sporttrack.pl/zdz2017/tabela/map.php/?task=coordinates&amp;param=139&amp;group=TR100" TargetMode="External"/><Relationship Id="rId38" Type="http://schemas.openxmlformats.org/officeDocument/2006/relationships/hyperlink" Target="http://sporttrack.pl/zdz2017/tabela/map.php/?task=coordinates&amp;param=141&amp;group=TR100" TargetMode="External"/><Relationship Id="rId2" Type="http://schemas.openxmlformats.org/officeDocument/2006/relationships/hyperlink" Target="http://sporttrack.pl/zdz2017/tabela/map.php/?task=coordinates&amp;param=147&amp;group=TR100" TargetMode="External"/><Relationship Id="rId16" Type="http://schemas.openxmlformats.org/officeDocument/2006/relationships/hyperlink" Target="http://sporttrack.pl/zdz2017/tabela/map.php/?task=coordinates&amp;param=183&amp;group=TR100" TargetMode="External"/><Relationship Id="rId20" Type="http://schemas.openxmlformats.org/officeDocument/2006/relationships/hyperlink" Target="http://sporttrack.pl/zdz2017/tabela/map.php/?task=coordinates&amp;param=186&amp;group=TR100" TargetMode="External"/><Relationship Id="rId29" Type="http://schemas.openxmlformats.org/officeDocument/2006/relationships/hyperlink" Target="http://sporttrack.pl/zdz2017/tabela/map.php/?task=coordinates&amp;param=169&amp;group=TR100" TargetMode="External"/><Relationship Id="rId1" Type="http://schemas.openxmlformats.org/officeDocument/2006/relationships/hyperlink" Target="http://sporttrack.pl/zdz2017/tabela/map.php/?task=coordinates&amp;param=137&amp;group=TR100" TargetMode="External"/><Relationship Id="rId6" Type="http://schemas.openxmlformats.org/officeDocument/2006/relationships/hyperlink" Target="http://sporttrack.pl/zdz2017/tabela/map.php/?task=coordinates&amp;param=166&amp;group=TR100" TargetMode="External"/><Relationship Id="rId11" Type="http://schemas.openxmlformats.org/officeDocument/2006/relationships/hyperlink" Target="http://sporttrack.pl/zdz2017/tabela/map.php/?task=coordinates&amp;param=146&amp;group=TR100" TargetMode="External"/><Relationship Id="rId24" Type="http://schemas.openxmlformats.org/officeDocument/2006/relationships/hyperlink" Target="http://sporttrack.pl/zdz2017/tabela/map.php/?task=coordinates&amp;param=133&amp;group=TR100" TargetMode="External"/><Relationship Id="rId32" Type="http://schemas.openxmlformats.org/officeDocument/2006/relationships/hyperlink" Target="http://sporttrack.pl/zdz2017/tabela/map.php/?task=coordinates&amp;param=150&amp;group=TR100" TargetMode="External"/><Relationship Id="rId37" Type="http://schemas.openxmlformats.org/officeDocument/2006/relationships/hyperlink" Target="http://sporttrack.pl/zdz2017/tabela/map.php/?task=coordinates&amp;param=177&amp;group=TR100" TargetMode="External"/><Relationship Id="rId40" Type="http://schemas.openxmlformats.org/officeDocument/2006/relationships/hyperlink" Target="http://sporttrack.pl/zdz2017/tabela/map.php/?task=coordinates&amp;param=163&amp;group=TR100" TargetMode="External"/><Relationship Id="rId5" Type="http://schemas.openxmlformats.org/officeDocument/2006/relationships/hyperlink" Target="http://sporttrack.pl/zdz2017/tabela/map.php/?task=coordinates&amp;param=165&amp;group=TR100" TargetMode="External"/><Relationship Id="rId15" Type="http://schemas.openxmlformats.org/officeDocument/2006/relationships/hyperlink" Target="http://sporttrack.pl/zdz2017/tabela/map.php/?task=coordinates&amp;param=140&amp;group=TR100" TargetMode="External"/><Relationship Id="rId23" Type="http://schemas.openxmlformats.org/officeDocument/2006/relationships/hyperlink" Target="http://sporttrack.pl/zdz2017/tabela/map.php/?task=coordinates&amp;param=152&amp;group=TR100" TargetMode="External"/><Relationship Id="rId28" Type="http://schemas.openxmlformats.org/officeDocument/2006/relationships/hyperlink" Target="http://sporttrack.pl/zdz2017/tabela/map.php/?task=coordinates&amp;param=134&amp;group=TR100" TargetMode="External"/><Relationship Id="rId36" Type="http://schemas.openxmlformats.org/officeDocument/2006/relationships/hyperlink" Target="http://sporttrack.pl/zdz2017/tabela/map.php/?task=coordinates&amp;param=172&amp;group=TR100" TargetMode="External"/><Relationship Id="rId10" Type="http://schemas.openxmlformats.org/officeDocument/2006/relationships/hyperlink" Target="http://sporttrack.pl/zdz2017/tabela/map.php/?task=coordinates&amp;param=171&amp;group=TR100" TargetMode="External"/><Relationship Id="rId19" Type="http://schemas.openxmlformats.org/officeDocument/2006/relationships/hyperlink" Target="http://sporttrack.pl/zdz2017/tabela/map.php/?task=coordinates&amp;param=145&amp;group=TR100" TargetMode="External"/><Relationship Id="rId31" Type="http://schemas.openxmlformats.org/officeDocument/2006/relationships/hyperlink" Target="http://sporttrack.pl/zdz2017/tabela/map.php/?task=coordinates&amp;param=148&amp;group=TR100" TargetMode="External"/><Relationship Id="rId4" Type="http://schemas.openxmlformats.org/officeDocument/2006/relationships/hyperlink" Target="http://sporttrack.pl/zdz2017/tabela/map.php/?task=coordinates&amp;param=181&amp;group=TR100" TargetMode="External"/><Relationship Id="rId9" Type="http://schemas.openxmlformats.org/officeDocument/2006/relationships/hyperlink" Target="http://sporttrack.pl/zdz2017/tabela/map.php/?task=coordinates&amp;param=136&amp;group=TR100" TargetMode="External"/><Relationship Id="rId14" Type="http://schemas.openxmlformats.org/officeDocument/2006/relationships/hyperlink" Target="http://sporttrack.pl/zdz2017/tabela/map.php/?task=coordinates&amp;param=155&amp;group=TR100" TargetMode="External"/><Relationship Id="rId22" Type="http://schemas.openxmlformats.org/officeDocument/2006/relationships/hyperlink" Target="http://sporttrack.pl/zdz2017/tabela/map.php/?task=coordinates&amp;param=149&amp;group=TR100" TargetMode="External"/><Relationship Id="rId27" Type="http://schemas.openxmlformats.org/officeDocument/2006/relationships/hyperlink" Target="http://sporttrack.pl/zdz2017/tabela/map.php/?task=coordinates&amp;param=161&amp;group=TR100" TargetMode="External"/><Relationship Id="rId30" Type="http://schemas.openxmlformats.org/officeDocument/2006/relationships/hyperlink" Target="http://sporttrack.pl/zdz2017/tabela/map.php/?task=coordinates&amp;param=175&amp;group=TR100" TargetMode="External"/><Relationship Id="rId35" Type="http://schemas.openxmlformats.org/officeDocument/2006/relationships/hyperlink" Target="http://sporttrack.pl/zdz2017/tabela/map.php/?task=coordinates&amp;param=180&amp;group=TR100" TargetMode="External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podrozerowerowe.info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05"/>
  <sheetViews>
    <sheetView tabSelected="1" workbookViewId="0"/>
  </sheetViews>
  <sheetFormatPr defaultColWidth="9.109375" defaultRowHeight="13.2"/>
  <cols>
    <col min="1" max="1" width="4" bestFit="1" customWidth="1"/>
    <col min="2" max="2" width="22.109375" bestFit="1" customWidth="1"/>
    <col min="3" max="3" width="19.6640625" bestFit="1" customWidth="1"/>
    <col min="4" max="4" width="3.33203125" bestFit="1" customWidth="1"/>
    <col min="5" max="5" width="6.5546875" style="8" bestFit="1" customWidth="1"/>
    <col min="6" max="23" width="6.5546875" bestFit="1" customWidth="1"/>
    <col min="24" max="24" width="3.33203125" bestFit="1" customWidth="1"/>
    <col min="25" max="29" width="5.5546875" bestFit="1" customWidth="1"/>
    <col min="30" max="31" width="5.77734375" bestFit="1" customWidth="1"/>
    <col min="32" max="35" width="5.5546875" bestFit="1" customWidth="1"/>
    <col min="36" max="36" width="5.77734375" bestFit="1" customWidth="1"/>
    <col min="37" max="37" width="3.33203125" bestFit="1" customWidth="1"/>
    <col min="38" max="41" width="5.5546875" bestFit="1" customWidth="1"/>
    <col min="42" max="42" width="5.77734375" bestFit="1" customWidth="1"/>
    <col min="43" max="43" width="5.77734375" style="25" bestFit="1" customWidth="1"/>
  </cols>
  <sheetData>
    <row r="1" spans="1:43" s="1" customFormat="1" ht="124.2" customHeight="1">
      <c r="A1" s="1" t="s">
        <v>77</v>
      </c>
      <c r="B1" s="3" t="s">
        <v>18</v>
      </c>
      <c r="C1" s="3" t="s">
        <v>15</v>
      </c>
      <c r="D1" s="4" t="s">
        <v>17</v>
      </c>
      <c r="E1" s="7" t="s">
        <v>16</v>
      </c>
      <c r="F1" s="20" t="s">
        <v>4</v>
      </c>
      <c r="G1" s="21" t="s">
        <v>37</v>
      </c>
      <c r="H1" s="21" t="s">
        <v>1256</v>
      </c>
      <c r="I1" s="21" t="s">
        <v>61</v>
      </c>
      <c r="J1" s="21" t="s">
        <v>41</v>
      </c>
      <c r="K1" s="21" t="s">
        <v>3</v>
      </c>
      <c r="L1" s="21" t="s">
        <v>5</v>
      </c>
      <c r="M1" s="21" t="s">
        <v>1</v>
      </c>
      <c r="N1" s="21" t="s">
        <v>42</v>
      </c>
      <c r="O1" s="21" t="s">
        <v>1257</v>
      </c>
      <c r="P1" s="21" t="s">
        <v>115</v>
      </c>
      <c r="Q1" s="21" t="s">
        <v>62</v>
      </c>
      <c r="R1" s="21" t="s">
        <v>9</v>
      </c>
      <c r="S1" s="21" t="s">
        <v>1258</v>
      </c>
      <c r="T1" s="21" t="s">
        <v>1259</v>
      </c>
      <c r="U1" s="21" t="s">
        <v>10</v>
      </c>
      <c r="V1" s="21" t="s">
        <v>48</v>
      </c>
      <c r="W1" s="21" t="s">
        <v>49</v>
      </c>
      <c r="X1" s="20" t="s">
        <v>1245</v>
      </c>
      <c r="Y1" s="21" t="s">
        <v>1255</v>
      </c>
      <c r="Z1" s="21" t="s">
        <v>143</v>
      </c>
      <c r="AA1" s="20" t="s">
        <v>994</v>
      </c>
      <c r="AB1" s="21" t="s">
        <v>1254</v>
      </c>
      <c r="AC1" s="21" t="s">
        <v>1253</v>
      </c>
      <c r="AD1" s="20" t="s">
        <v>1252</v>
      </c>
      <c r="AE1" s="21" t="s">
        <v>684</v>
      </c>
      <c r="AF1" s="20" t="s">
        <v>1251</v>
      </c>
      <c r="AG1" s="21" t="s">
        <v>6</v>
      </c>
      <c r="AH1" s="20" t="s">
        <v>128</v>
      </c>
      <c r="AI1" s="21" t="s">
        <v>7</v>
      </c>
      <c r="AJ1" s="20" t="s">
        <v>1250</v>
      </c>
      <c r="AK1" s="20" t="s">
        <v>1249</v>
      </c>
      <c r="AL1" s="20" t="s">
        <v>1248</v>
      </c>
      <c r="AM1" s="20" t="s">
        <v>1247</v>
      </c>
      <c r="AN1" s="21" t="s">
        <v>1246</v>
      </c>
      <c r="AO1" s="21" t="s">
        <v>129</v>
      </c>
      <c r="AP1" s="21" t="s">
        <v>11</v>
      </c>
      <c r="AQ1" s="28" t="s">
        <v>995</v>
      </c>
    </row>
    <row r="2" spans="1:43" s="1" customFormat="1">
      <c r="B2" s="3"/>
      <c r="C2" s="5" t="s">
        <v>34</v>
      </c>
      <c r="D2" s="4"/>
      <c r="E2" s="31" t="s">
        <v>1205</v>
      </c>
      <c r="F2" s="6">
        <v>100</v>
      </c>
      <c r="G2" s="17">
        <v>100</v>
      </c>
      <c r="H2" s="6">
        <v>100</v>
      </c>
      <c r="I2" s="6">
        <v>100</v>
      </c>
      <c r="J2" s="17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23">
        <v>100</v>
      </c>
      <c r="W2" s="23">
        <v>100</v>
      </c>
      <c r="X2" s="6">
        <v>50</v>
      </c>
      <c r="Y2" s="17">
        <v>50</v>
      </c>
      <c r="Z2" s="17">
        <v>50</v>
      </c>
      <c r="AA2" s="6">
        <v>50</v>
      </c>
      <c r="AB2" s="6">
        <v>50</v>
      </c>
      <c r="AC2" s="6">
        <v>50</v>
      </c>
      <c r="AD2" s="17">
        <v>50</v>
      </c>
      <c r="AE2" s="6">
        <v>50</v>
      </c>
      <c r="AF2" s="6">
        <v>50</v>
      </c>
      <c r="AG2" s="6">
        <v>50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6">
        <v>50</v>
      </c>
      <c r="AN2" s="6">
        <v>50</v>
      </c>
      <c r="AO2" s="6">
        <v>50</v>
      </c>
      <c r="AP2" s="6">
        <v>50</v>
      </c>
      <c r="AQ2" s="27"/>
    </row>
    <row r="3" spans="1:43" s="13" customFormat="1">
      <c r="A3" s="13">
        <v>58</v>
      </c>
      <c r="B3" s="22" t="str">
        <f>VLOOKUP($A3,id!$C:$H,6,0)</f>
        <v>Blank Danuta</v>
      </c>
      <c r="C3" s="22" t="str">
        <f>VLOOKUP($A3,id!$C:$H,4,0)</f>
        <v>Towanda</v>
      </c>
      <c r="D3" s="2">
        <f>IF(E2=E3,D2,ROW(B1))</f>
        <v>1</v>
      </c>
      <c r="E3" s="11">
        <f>LARGE(F3:W3,1)+LARGE(F3:W3,2)+IFERROR(LARGE(F3:W3,3),0)+IFERROR(LARGE(F3:W3,4),0)+IFERROR(LARGE(F3:W3,5),0)+IFERROR(LARGE(F3:W3,6),0)</f>
        <v>600</v>
      </c>
      <c r="F3" s="12">
        <f>IFERROR(VLOOKUP($A3,'ZdZ K'!$S$1:$Y$43,7,0),"")</f>
        <v>98.068350668647838</v>
      </c>
      <c r="G3" s="12">
        <f>IFERROR(VLOOKUP($A3,'Roza K'!N:T,7,0),"")</f>
        <v>97.257182536238176</v>
      </c>
      <c r="H3" s="12">
        <f>IFERROR(VLOOKUP($A3,'H53 200 K'!$AL$5:$AS$12,7,0),"")</f>
        <v>100</v>
      </c>
      <c r="I3" s="14">
        <f>IFERROR(VLOOKUP($A3,'Dymno K'!$BO$4:$BU$10,7,0),"")</f>
        <v>100</v>
      </c>
      <c r="J3" s="19">
        <f>IFERROR(VLOOKUP($A3,'Dukty K'!$AU$1:$BA$11,7,0),"")</f>
        <v>100</v>
      </c>
      <c r="K3" s="19">
        <f>IFERROR(VLOOKUP($A3,'Tropy K'!$Q$3:$X$15,7,0),"")</f>
        <v>100</v>
      </c>
      <c r="L3" s="19">
        <f>IFERROR(VLOOKUP($A3,'Grassor TR300 K'!$BX$2:$CD$6,7,0),"")</f>
        <v>100</v>
      </c>
      <c r="M3" s="19" t="str">
        <f>IFERROR(VLOOKUP($A3,'BO K'!$K$3:$Q$16,7,0),"")</f>
        <v/>
      </c>
      <c r="N3" s="19" t="str">
        <f>IFERROR(VLOOKUP($A3,'Konwalie K'!$K$3:$Q$10,7,0),"")</f>
        <v/>
      </c>
      <c r="O3" s="19">
        <f>IFERROR(VLOOKUP($A3,'Sudecka 150 K'!$M$2:$S$4,7,0),"")</f>
        <v>100</v>
      </c>
      <c r="P3" s="19">
        <f>IFERROR(VLOOKUP($A3,'Korno K'!$BR$3:$BX$15,7,0),"")</f>
        <v>93.765743073047858</v>
      </c>
      <c r="Q3" s="19">
        <f>IFERROR(VLOOKUP($A3,'Abentojra K'!$J$4:$P$7,7,0),"")</f>
        <v>100</v>
      </c>
      <c r="R3" s="19" t="str">
        <f>IFERROR(VLOOKUP($A3,'Mordownik K'!$M$6:$S$10,7,0),"")</f>
        <v/>
      </c>
      <c r="S3" s="19" t="str">
        <f>IFERROR(VLOOKUP($A3,'XIV Szago K'!$BB$4:$BH$5,7,0),"")</f>
        <v/>
      </c>
      <c r="T3" s="19">
        <f>IFERROR(VLOOKUP($A3,'H54 TR200 K'!$AS$5:$AY$17,7,0),"")</f>
        <v>41.02387347901233</v>
      </c>
      <c r="U3" s="19" t="str">
        <f>IFERROR(VLOOKUP($A3,'NM TR200 K'!$AN$5:$AT$7,7,0),"")</f>
        <v/>
      </c>
      <c r="V3" s="10">
        <f>IFERROR(LARGE(X3:AP3,1),0)+IFERROR(LARGE(X3:AP3,2),0)</f>
        <v>50</v>
      </c>
      <c r="W3" s="10">
        <f>IFERROR(LARGE(X3:AP3,3),0)+IFERROR(LARGE(X3:AP3,4),0)</f>
        <v>0</v>
      </c>
      <c r="X3" s="12"/>
      <c r="Y3" s="12" t="str">
        <f>IFERROR(VLOOKUP($A3,'XIII Szago K'!DJ:DP,7,0),"")</f>
        <v/>
      </c>
      <c r="Z3" s="12" t="str">
        <f>IFERROR(VLOOKUP($A3,'Wiosenne 360 K'!K:Q,7,0),"")</f>
        <v/>
      </c>
      <c r="AA3" s="12" t="str">
        <f>IFERROR(VLOOKUP($A3,'NMnO K'!AT:AZ,7,0),"")</f>
        <v/>
      </c>
      <c r="AB3" s="12" t="str">
        <f>IFERROR(VLOOKUP($A3,'Wertepy K'!M:S,7,0),"")</f>
        <v/>
      </c>
      <c r="AC3" s="12" t="str">
        <f>IFERROR(VLOOKUP($A3,'H53 100 K'!$AG$5:$AN$22,7,0),"")</f>
        <v/>
      </c>
      <c r="AD3" s="18" t="str">
        <f>IFERROR(VLOOKUP($A3,'Liczyrzepa - wiosna K'!$N$2:$U$3,7,0),"")</f>
        <v/>
      </c>
      <c r="AE3" s="12" t="str">
        <f>IFERROR(VLOOKUP($A3,'Harce K'!$H$2:$O$4,7,0),"")</f>
        <v/>
      </c>
      <c r="AF3" s="18" t="str">
        <f>IFERROR(VLOOKUP($A3,'XII z Kompasem K'!$K$1:$Q$8,7,0),"")</f>
        <v/>
      </c>
      <c r="AG3" s="19" t="str">
        <f>IFERROR(VLOOKUP($A3,'Grassor TR150 K'!$BH$2:$BN$6,7,0),"")</f>
        <v/>
      </c>
      <c r="AH3" s="19" t="str">
        <f>IFERROR(VLOOKUP($A3,'Pazur Gryfa K'!$P$2:$V$5,7,0),"")</f>
        <v/>
      </c>
      <c r="AI3" s="19" t="str">
        <f>IFERROR(VLOOKUP($A3,'Szaga K'!$J$2:$P$6,7,0),"")</f>
        <v/>
      </c>
      <c r="AJ3" s="19" t="str">
        <f>IFERROR(VLOOKUP($A3,'Sudecka 100 K'!$M$2:$S$6,7,0),"")</f>
        <v/>
      </c>
      <c r="AK3" s="18"/>
      <c r="AL3" s="19" t="str">
        <f>IFERROR(VLOOKUP($A3,'Waligóra K'!$J$2:$P$5,7,0),"")</f>
        <v/>
      </c>
      <c r="AM3" s="19">
        <f>IFERROR(VLOOKUP($A3,'Jesienne 360 K'!$K$2:$Q$6,7,0),"")</f>
        <v>50</v>
      </c>
      <c r="AN3" s="19" t="str">
        <f>IFERROR(VLOOKUP($A3,'H54 TR100 K'!$AG$6:$AM$23,7,0),"")</f>
        <v/>
      </c>
      <c r="AO3" s="19" t="str">
        <f>IFERROR(VLOOKUP($A3,'Azymut K'!$O$3:$U$4,7,0),"")</f>
        <v/>
      </c>
      <c r="AP3" s="19" t="str">
        <f>IFERROR(VLOOKUP($A3,'NM TR100 K'!$AD$5:$AJ$6,7,0),"")</f>
        <v/>
      </c>
      <c r="AQ3" s="26">
        <f>MIN(COUNT(F3:U3)+MIN(COUNT(X3:AP3)/2,2),6)</f>
        <v>6</v>
      </c>
    </row>
    <row r="4" spans="1:43" s="13" customFormat="1">
      <c r="A4" s="13">
        <v>60</v>
      </c>
      <c r="B4" s="22" t="str">
        <f>VLOOKUP($A4,id!$C:$H,6,0)</f>
        <v>Truszkowska Kamila</v>
      </c>
      <c r="C4" s="22">
        <f>VLOOKUP($A4,id!$C:$H,4,0)</f>
        <v>0</v>
      </c>
      <c r="D4" s="2">
        <f>IF(E3=E4,D3,ROW(B2))</f>
        <v>2</v>
      </c>
      <c r="E4" s="11">
        <f>LARGE(F4:W4,1)+LARGE(F4:W4,2)+IFERROR(LARGE(F4:W4,3),0)+IFERROR(LARGE(F4:W4,4),0)+IFERROR(LARGE(F4:W4,5),0)+IFERROR(LARGE(F4:W4,6),0)</f>
        <v>589.69591537540907</v>
      </c>
      <c r="F4" s="12">
        <f>IFERROR(VLOOKUP($A4,'ZdZ K'!$S$1:$Y$43,7,0),"")</f>
        <v>97.028231797919759</v>
      </c>
      <c r="G4" s="12" t="str">
        <f>IFERROR(VLOOKUP($A4,'Roza K'!N:T,7,0),"")</f>
        <v/>
      </c>
      <c r="H4" s="12" t="str">
        <f>IFERROR(VLOOKUP($A4,'H53 200 K'!$AL$5:$AS$12,7,0),"")</f>
        <v/>
      </c>
      <c r="I4" s="14" t="str">
        <f>IFERROR(VLOOKUP($A4,'Dymno K'!$BO$4:$BU$10,7,0),"")</f>
        <v/>
      </c>
      <c r="J4" s="19">
        <f>IFERROR(VLOOKUP($A4,'Dukty K'!$AU$1:$BA$11,7,0),"")</f>
        <v>84.320557491289208</v>
      </c>
      <c r="K4" s="19">
        <f>IFERROR(VLOOKUP($A4,'Tropy K'!$Q$3:$X$15,7,0),"")</f>
        <v>89.110776186887719</v>
      </c>
      <c r="L4" s="19">
        <f>IFERROR(VLOOKUP($A4,'Grassor TR300 K'!$BX$2:$CD$6,7,0),"")</f>
        <v>100</v>
      </c>
      <c r="M4" s="19" t="str">
        <f>IFERROR(VLOOKUP($A4,'BO K'!$K$3:$Q$16,7,0),"")</f>
        <v/>
      </c>
      <c r="N4" s="19">
        <f>IFERROR(VLOOKUP($A4,'Konwalie K'!$K$3:$Q$10,7,0),"")</f>
        <v>92.667683577489271</v>
      </c>
      <c r="O4" s="12"/>
      <c r="P4" s="19" t="str">
        <f>IFERROR(VLOOKUP($A4,'Korno K'!$BR$3:$BX$15,7,0),"")</f>
        <v/>
      </c>
      <c r="Q4" s="19" t="str">
        <f>IFERROR(VLOOKUP($A4,'Abentojra K'!$J$4:$P$7,7,0),"")</f>
        <v/>
      </c>
      <c r="R4" s="19" t="str">
        <f>IFERROR(VLOOKUP($A4,'Mordownik K'!$M$6:$S$10,7,0),"")</f>
        <v/>
      </c>
      <c r="S4" s="19">
        <f>IFERROR(VLOOKUP($A4,'XIV Szago K'!$BB$4:$BH$5,7,0),"")</f>
        <v>100</v>
      </c>
      <c r="T4" s="19" t="str">
        <f>IFERROR(VLOOKUP($A4,'H54 TR200 K'!$AS$5:$AY$17,7,0),"")</f>
        <v/>
      </c>
      <c r="U4" s="19" t="str">
        <f>IFERROR(VLOOKUP($A4,'NM TR200 K'!$AN$5:$AT$7,7,0),"")</f>
        <v/>
      </c>
      <c r="V4" s="10">
        <f>IFERROR(LARGE(X4:AP4,1),0)+IFERROR(LARGE(X4:AP4,2),0)</f>
        <v>100</v>
      </c>
      <c r="W4" s="10">
        <f>IFERROR(LARGE(X4:AP4,3),0)+IFERROR(LARGE(X4:AP4,4),0)</f>
        <v>100</v>
      </c>
      <c r="X4" s="12"/>
      <c r="Y4" s="12">
        <f>IFERROR(VLOOKUP($A4,'XIII Szago K'!DJ:DP,7,0),"")</f>
        <v>50</v>
      </c>
      <c r="Z4" s="12" t="str">
        <f>IFERROR(VLOOKUP($A4,'Wiosenne 360 K'!K:Q,7,0),"")</f>
        <v/>
      </c>
      <c r="AA4" s="12">
        <f>IFERROR(VLOOKUP($A4,'NMnO K'!AT:AZ,7,0),"")</f>
        <v>50</v>
      </c>
      <c r="AB4" s="12" t="str">
        <f>IFERROR(VLOOKUP($A4,'Wertepy K'!M:S,7,0),"")</f>
        <v/>
      </c>
      <c r="AC4" s="12" t="str">
        <f>IFERROR(VLOOKUP($A4,'H53 100 K'!$AG$5:$AN$22,7,0),"")</f>
        <v/>
      </c>
      <c r="AD4" s="18" t="str">
        <f>IFERROR(VLOOKUP($A4,'Liczyrzepa - wiosna K'!$N$2:$U$3,7,0),"")</f>
        <v/>
      </c>
      <c r="AE4" s="12" t="str">
        <f>IFERROR(VLOOKUP($A4,'Harce K'!$H$2:$O$4,7,0),"")</f>
        <v/>
      </c>
      <c r="AF4" s="18">
        <f>IFERROR(VLOOKUP($A4,'XII z Kompasem K'!$K$1:$Q$8,7,0),"")</f>
        <v>50</v>
      </c>
      <c r="AG4" s="19" t="str">
        <f>IFERROR(VLOOKUP($A4,'Grassor TR150 K'!$BH$2:$BN$6,7,0),"")</f>
        <v/>
      </c>
      <c r="AH4" s="19">
        <f>IFERROR(VLOOKUP($A4,'Pazur Gryfa K'!$P$2:$V$5,7,0),"")</f>
        <v>50</v>
      </c>
      <c r="AI4" s="19" t="str">
        <f>IFERROR(VLOOKUP($A4,'Szaga K'!$J$2:$P$6,7,0),"")</f>
        <v/>
      </c>
      <c r="AJ4" s="19" t="str">
        <f>IFERROR(VLOOKUP($A4,'Sudecka 100 K'!$M$2:$S$6,7,0),"")</f>
        <v/>
      </c>
      <c r="AK4" s="18"/>
      <c r="AL4" s="19" t="str">
        <f>IFERROR(VLOOKUP($A4,'Waligóra K'!$J$2:$P$5,7,0),"")</f>
        <v/>
      </c>
      <c r="AM4" s="19" t="str">
        <f>IFERROR(VLOOKUP($A4,'Jesienne 360 K'!$K$2:$Q$6,7,0),"")</f>
        <v/>
      </c>
      <c r="AN4" s="19" t="str">
        <f>IFERROR(VLOOKUP($A4,'H54 TR100 K'!$AG$6:$AM$23,7,0),"")</f>
        <v/>
      </c>
      <c r="AO4" s="19" t="str">
        <f>IFERROR(VLOOKUP($A4,'Azymut K'!$O$3:$U$4,7,0),"")</f>
        <v/>
      </c>
      <c r="AP4" s="19" t="str">
        <f>IFERROR(VLOOKUP($A4,'NM TR100 K'!$AD$5:$AJ$6,7,0),"")</f>
        <v/>
      </c>
      <c r="AQ4" s="26">
        <f>MIN(COUNT(F4:U4)+MIN(COUNT(X4:AP4)/2,2),6)</f>
        <v>6</v>
      </c>
    </row>
    <row r="5" spans="1:43" s="13" customFormat="1">
      <c r="A5">
        <v>59</v>
      </c>
      <c r="B5" s="22" t="str">
        <f>VLOOKUP($A5,id!$C:$H,6,0)</f>
        <v>Pacek Karolina</v>
      </c>
      <c r="C5" s="22">
        <f>VLOOKUP($A5,id!$C:$H,4,0)</f>
        <v>0</v>
      </c>
      <c r="D5" s="2">
        <f>IF(E4=E5,D4,ROW(B3))</f>
        <v>3</v>
      </c>
      <c r="E5" s="11">
        <f>LARGE(F5:W5,1)+LARGE(F5:W5,2)+IFERROR(LARGE(F5:W5,3),0)+IFERROR(LARGE(F5:W5,4),0)+IFERROR(LARGE(F5:W5,5),0)+IFERROR(LARGE(F5:W5,6),0)</f>
        <v>555.15420105937801</v>
      </c>
      <c r="F5" s="12">
        <f>IFERROR(VLOOKUP($A5,'ZdZ K'!$S$1:$Y$43,7,0),"")</f>
        <v>97.028231797919759</v>
      </c>
      <c r="G5" s="12">
        <f>IFERROR(VLOOKUP($A5,'Roza K'!N:T,7,0),"")</f>
        <v>92.165330043183246</v>
      </c>
      <c r="H5" s="12" t="str">
        <f>IFERROR(VLOOKUP($A5,'H53 200 K'!$AL$5:$AS$12,7,0),"")</f>
        <v/>
      </c>
      <c r="I5" s="14" t="str">
        <f>IFERROR(VLOOKUP($A5,'Dymno K'!$BO$4:$BU$10,7,0),"")</f>
        <v/>
      </c>
      <c r="J5" s="19">
        <f>IFERROR(VLOOKUP($A5,'Dukty K'!$AU$1:$BA$11,7,0),"")</f>
        <v>81.881533101045306</v>
      </c>
      <c r="K5" s="19">
        <f>IFERROR(VLOOKUP($A5,'Tropy K'!$Q$3:$X$15,7,0),"")</f>
        <v>91.623543736336728</v>
      </c>
      <c r="L5" s="19" t="str">
        <f>IFERROR(VLOOKUP($A5,'Grassor TR300 K'!$BX$2:$CD$6,7,0),"")</f>
        <v/>
      </c>
      <c r="M5" s="19">
        <f>IFERROR(VLOOKUP($A5,'BO K'!$K$3:$Q$16,7,0),"")</f>
        <v>89.337095481938192</v>
      </c>
      <c r="N5" s="19" t="str">
        <f>IFERROR(VLOOKUP($A5,'Konwalie K'!$K$3:$Q$10,7,0),"")</f>
        <v/>
      </c>
      <c r="O5" s="12"/>
      <c r="P5" s="19" t="str">
        <f>IFERROR(VLOOKUP($A5,'Korno K'!$BR$3:$BX$15,7,0),"")</f>
        <v/>
      </c>
      <c r="Q5" s="19">
        <f>IFERROR(VLOOKUP($A5,'Abentojra K'!$J$4:$P$7,7,0),"")</f>
        <v>85</v>
      </c>
      <c r="R5" s="19" t="str">
        <f>IFERROR(VLOOKUP($A5,'Mordownik K'!$M$6:$S$10,7,0),"")</f>
        <v/>
      </c>
      <c r="S5" s="19" t="str">
        <f>IFERROR(VLOOKUP($A5,'XIV Szago K'!$BB$4:$BH$5,7,0),"")</f>
        <v/>
      </c>
      <c r="T5" s="19" t="str">
        <f>IFERROR(VLOOKUP($A5,'H54 TR200 K'!$AS$5:$AY$17,7,0),"")</f>
        <v/>
      </c>
      <c r="U5" s="19" t="str">
        <f>IFERROR(VLOOKUP($A5,'NM TR200 K'!$AN$5:$AT$7,7,0),"")</f>
        <v/>
      </c>
      <c r="V5" s="10">
        <f>IFERROR(LARGE(X5:AP5,1),0)+IFERROR(LARGE(X5:AP5,2),0)</f>
        <v>100</v>
      </c>
      <c r="W5" s="10">
        <f>IFERROR(LARGE(X5:AP5,3),0)+IFERROR(LARGE(X5:AP5,4),0)</f>
        <v>0</v>
      </c>
      <c r="X5" s="12"/>
      <c r="Y5" s="12" t="str">
        <f>IFERROR(VLOOKUP($A5,'XIII Szago K'!DJ:DP,7,0),"")</f>
        <v/>
      </c>
      <c r="Z5" s="12">
        <f>IFERROR(VLOOKUP($A5,'Wiosenne 360 K'!K:Q,7,0),"")</f>
        <v>50</v>
      </c>
      <c r="AA5" s="12" t="str">
        <f>IFERROR(VLOOKUP($A5,'NMnO K'!AT:AZ,7,0),"")</f>
        <v/>
      </c>
      <c r="AB5" s="12" t="str">
        <f>IFERROR(VLOOKUP($A5,'Wertepy K'!M:S,7,0),"")</f>
        <v/>
      </c>
      <c r="AC5" s="12" t="str">
        <f>IFERROR(VLOOKUP($A5,'H53 100 K'!$AG$5:$AN$22,7,0),"")</f>
        <v/>
      </c>
      <c r="AD5" s="18" t="str">
        <f>IFERROR(VLOOKUP($A5,'Liczyrzepa - wiosna K'!$N$2:$U$3,7,0),"")</f>
        <v/>
      </c>
      <c r="AE5" s="12" t="str">
        <f>IFERROR(VLOOKUP($A5,'Harce K'!$H$2:$O$4,7,0),"")</f>
        <v/>
      </c>
      <c r="AF5" s="18">
        <f>IFERROR(VLOOKUP($A5,'XII z Kompasem K'!$K$1:$Q$8,7,0),"")</f>
        <v>50</v>
      </c>
      <c r="AG5" s="19" t="str">
        <f>IFERROR(VLOOKUP($A5,'Grassor TR150 K'!$BH$2:$BN$6,7,0),"")</f>
        <v/>
      </c>
      <c r="AH5" s="19" t="str">
        <f>IFERROR(VLOOKUP($A5,'Pazur Gryfa K'!$P$2:$V$5,7,0),"")</f>
        <v/>
      </c>
      <c r="AI5" s="19" t="str">
        <f>IFERROR(VLOOKUP($A5,'Szaga K'!$J$2:$P$6,7,0),"")</f>
        <v/>
      </c>
      <c r="AJ5" s="19" t="str">
        <f>IFERROR(VLOOKUP($A5,'Sudecka 100 K'!$M$2:$S$6,7,0),"")</f>
        <v/>
      </c>
      <c r="AK5" s="18"/>
      <c r="AL5" s="19" t="str">
        <f>IFERROR(VLOOKUP($A5,'Waligóra K'!$J$2:$P$5,7,0),"")</f>
        <v/>
      </c>
      <c r="AM5" s="19" t="str">
        <f>IFERROR(VLOOKUP($A5,'Jesienne 360 K'!$K$2:$Q$6,7,0),"")</f>
        <v/>
      </c>
      <c r="AN5" s="19" t="str">
        <f>IFERROR(VLOOKUP($A5,'H54 TR100 K'!$AG$6:$AM$23,7,0),"")</f>
        <v/>
      </c>
      <c r="AO5" s="19" t="str">
        <f>IFERROR(VLOOKUP($A5,'Azymut K'!$O$3:$U$4,7,0),"")</f>
        <v/>
      </c>
      <c r="AP5" s="19" t="str">
        <f>IFERROR(VLOOKUP($A5,'NM TR100 K'!$AD$5:$AJ$6,7,0),"")</f>
        <v/>
      </c>
      <c r="AQ5" s="26">
        <f>MIN(COUNT(F5:U5)+MIN(COUNT(X5:AP5)/2,2),6)</f>
        <v>6</v>
      </c>
    </row>
    <row r="6" spans="1:43" s="13" customFormat="1">
      <c r="A6">
        <v>160</v>
      </c>
      <c r="B6" s="22" t="str">
        <f>VLOOKUP($A6,id!$C:$H,6,0)</f>
        <v>Adamczyk Ewa</v>
      </c>
      <c r="C6" s="22" t="str">
        <f>VLOOKUP($A6,id!$C:$H,4,0)</f>
        <v>Zbieranina z Niesięcina</v>
      </c>
      <c r="D6" s="2">
        <f>IF(E5=E6,D5,ROW(B4))</f>
        <v>4</v>
      </c>
      <c r="E6" s="11">
        <f>LARGE(F6:W6,1)+LARGE(F6:W6,2)+IFERROR(LARGE(F6:W6,3),0)+IFERROR(LARGE(F6:W6,4),0)+IFERROR(LARGE(F6:W6,5),0)+IFERROR(LARGE(F6:W6,6),0)</f>
        <v>536.25085157264243</v>
      </c>
      <c r="F6" s="12"/>
      <c r="G6" s="12"/>
      <c r="H6" s="12" t="str">
        <f>IFERROR(VLOOKUP($A6,'H53 200 K'!$AL$5:$AS$12,7,0),"")</f>
        <v/>
      </c>
      <c r="I6" s="14">
        <f>IFERROR(VLOOKUP($A6,'Dymno K'!$BO$4:$BU$10,7,0),"")</f>
        <v>87.385938423160241</v>
      </c>
      <c r="J6" s="19">
        <f>IFERROR(VLOOKUP($A6,'Dukty K'!$AU$1:$BA$11,7,0),"")</f>
        <v>87.804878048780495</v>
      </c>
      <c r="K6" s="19">
        <f>IFERROR(VLOOKUP($A6,'Tropy K'!$Q$3:$X$15,7,0),"")</f>
        <v>86.925702284064059</v>
      </c>
      <c r="L6" s="19" t="str">
        <f>IFERROR(VLOOKUP($A6,'Grassor TR300 K'!$BX$2:$CD$6,7,0),"")</f>
        <v/>
      </c>
      <c r="M6" s="19">
        <f>IFERROR(VLOOKUP($A6,'BO K'!$K$3:$Q$16,7,0),"")</f>
        <v>74.410316471433504</v>
      </c>
      <c r="N6" s="19" t="str">
        <f>IFERROR(VLOOKUP($A6,'Konwalie K'!$K$3:$Q$10,7,0),"")</f>
        <v/>
      </c>
      <c r="O6" s="12"/>
      <c r="P6" s="19">
        <f>IFERROR(VLOOKUP($A6,'Korno K'!$BR$3:$BX$15,7,0),"")</f>
        <v>93.765743073047858</v>
      </c>
      <c r="Q6" s="19" t="str">
        <f>IFERROR(VLOOKUP($A6,'Abentojra K'!$J$4:$P$7,7,0),"")</f>
        <v/>
      </c>
      <c r="R6" s="19" t="str">
        <f>IFERROR(VLOOKUP($A6,'Mordownik K'!$M$6:$S$10,7,0),"")</f>
        <v/>
      </c>
      <c r="S6" s="19" t="str">
        <f>IFERROR(VLOOKUP($A6,'XIV Szago K'!$BB$4:$BH$5,7,0),"")</f>
        <v/>
      </c>
      <c r="T6" s="19">
        <f>IFERROR(VLOOKUP($A6,'H54 TR200 K'!$AS$5:$AY$17,7,0),"")</f>
        <v>89.743589743589752</v>
      </c>
      <c r="U6" s="19" t="str">
        <f>IFERROR(VLOOKUP($A6,'NM TR200 K'!$AN$5:$AT$7,7,0),"")</f>
        <v/>
      </c>
      <c r="V6" s="10">
        <f>IFERROR(LARGE(X6:AP6,1),0)+IFERROR(LARGE(X6:AP6,2),0)</f>
        <v>90.625</v>
      </c>
      <c r="W6" s="10">
        <f>IFERROR(LARGE(X6:AP6,3),0)+IFERROR(LARGE(X6:AP6,4),0)</f>
        <v>34.736842105263158</v>
      </c>
      <c r="X6" s="12"/>
      <c r="Y6" s="12"/>
      <c r="Z6" s="12"/>
      <c r="AA6" s="12">
        <f>IFERROR(VLOOKUP($A6,'NMnO K'!AT:AZ,7,0),"")</f>
        <v>34.736842105263158</v>
      </c>
      <c r="AB6" s="12" t="str">
        <f>IFERROR(VLOOKUP($A6,'Wertepy K'!M:S,7,0),"")</f>
        <v/>
      </c>
      <c r="AC6" s="12" t="str">
        <f>IFERROR(VLOOKUP($A6,'H53 100 K'!$AG$5:$AN$22,7,0),"")</f>
        <v/>
      </c>
      <c r="AD6" s="18">
        <f>IFERROR(VLOOKUP($A6,'Liczyrzepa - wiosna K'!$N$2:$U$3,7,0),"")</f>
        <v>50</v>
      </c>
      <c r="AE6" s="12" t="str">
        <f>IFERROR(VLOOKUP($A6,'Harce K'!$H$2:$O$4,7,0),"")</f>
        <v/>
      </c>
      <c r="AF6" s="18" t="str">
        <f>IFERROR(VLOOKUP($A6,'XII z Kompasem K'!$K$1:$Q$8,7,0),"")</f>
        <v/>
      </c>
      <c r="AG6" s="19" t="str">
        <f>IFERROR(VLOOKUP($A6,'Grassor TR150 K'!$BH$2:$BN$6,7,0),"")</f>
        <v/>
      </c>
      <c r="AH6" s="19" t="str">
        <f>IFERROR(VLOOKUP($A6,'Pazur Gryfa K'!$P$2:$V$5,7,0),"")</f>
        <v/>
      </c>
      <c r="AI6" s="19" t="str">
        <f>IFERROR(VLOOKUP($A6,'Szaga K'!$J$2:$P$6,7,0),"")</f>
        <v/>
      </c>
      <c r="AJ6" s="19" t="str">
        <f>IFERROR(VLOOKUP($A6,'Sudecka 100 K'!$M$2:$S$6,7,0),"")</f>
        <v/>
      </c>
      <c r="AK6" s="18"/>
      <c r="AL6" s="19">
        <f>IFERROR(VLOOKUP($A6,'Waligóra K'!$J$2:$P$5,7,0),"")</f>
        <v>40.625</v>
      </c>
      <c r="AM6" s="19" t="str">
        <f>IFERROR(VLOOKUP($A6,'Jesienne 360 K'!$K$2:$Q$6,7,0),"")</f>
        <v/>
      </c>
      <c r="AN6" s="19" t="str">
        <f>IFERROR(VLOOKUP($A6,'H54 TR100 K'!$AG$6:$AM$23,7,0),"")</f>
        <v/>
      </c>
      <c r="AO6" s="19" t="str">
        <f>IFERROR(VLOOKUP($A6,'Azymut K'!$O$3:$U$4,7,0),"")</f>
        <v/>
      </c>
      <c r="AP6" s="19" t="str">
        <f>IFERROR(VLOOKUP($A6,'NM TR100 K'!$AD$5:$AJ$6,7,0),"")</f>
        <v/>
      </c>
      <c r="AQ6" s="26">
        <f>MIN(COUNT(F6:U6)+MIN(COUNT(X6:AP6)/2,2),6)</f>
        <v>6</v>
      </c>
    </row>
    <row r="7" spans="1:43" s="13" customFormat="1">
      <c r="A7" s="13">
        <v>57</v>
      </c>
      <c r="B7" s="22" t="str">
        <f>VLOOKUP($A7,id!$C:$H,6,0)</f>
        <v>Stanek Asia</v>
      </c>
      <c r="C7" s="22" t="str">
        <f>VLOOKUP($A7,id!$C:$H,4,0)</f>
        <v>RUDY KOT</v>
      </c>
      <c r="D7" s="2">
        <f>IF(E6=E7,D6,ROW(B5))</f>
        <v>5</v>
      </c>
      <c r="E7" s="11">
        <f>LARGE(F7:W7,1)+LARGE(F7:W7,2)+IFERROR(LARGE(F7:W7,3),0)+IFERROR(LARGE(F7:W7,4),0)+IFERROR(LARGE(F7:W7,5),0)+IFERROR(LARGE(F7:W7,6),0)</f>
        <v>498.43198705598809</v>
      </c>
      <c r="F7" s="12">
        <f>IFERROR(VLOOKUP($A7,'ZdZ K'!$S$1:$Y$43,7,0),"")</f>
        <v>100</v>
      </c>
      <c r="G7" s="12">
        <f>IFERROR(VLOOKUP($A7,'Roza K'!N:T,7,0),"")</f>
        <v>77.097739704819901</v>
      </c>
      <c r="H7" s="12">
        <f>IFERROR(VLOOKUP($A7,'H53 200 K'!$AL$5:$AS$12,7,0),"")</f>
        <v>85</v>
      </c>
      <c r="I7" s="14" t="str">
        <f>IFERROR(VLOOKUP($A7,'Dymno K'!$BO$4:$BU$10,7,0),"")</f>
        <v/>
      </c>
      <c r="J7" s="19">
        <f>IFERROR(VLOOKUP($A7,'Dukty K'!$AU$1:$BA$11,7,0),"")</f>
        <v>80.83623693379792</v>
      </c>
      <c r="K7" s="19">
        <f>IFERROR(VLOOKUP($A7,'Tropy K'!$Q$3:$X$15,7,0),"")</f>
        <v>83.706231829098712</v>
      </c>
      <c r="L7" s="19">
        <f>IFERROR(VLOOKUP($A7,'Grassor TR300 K'!$BX$2:$CD$6,7,0),"")</f>
        <v>13.917525773195877</v>
      </c>
      <c r="M7" s="19" t="str">
        <f>IFERROR(VLOOKUP($A7,'BO K'!$K$3:$Q$16,7,0),"")</f>
        <v/>
      </c>
      <c r="N7" s="19" t="str">
        <f>IFERROR(VLOOKUP($A7,'Konwalie K'!$K$3:$Q$10,7,0),"")</f>
        <v/>
      </c>
      <c r="O7" s="12"/>
      <c r="P7" s="19" t="str">
        <f>IFERROR(VLOOKUP($A7,'Korno K'!$BR$3:$BX$15,7,0),"")</f>
        <v/>
      </c>
      <c r="Q7" s="19" t="str">
        <f>IFERROR(VLOOKUP($A7,'Abentojra K'!$J$4:$P$7,7,0),"")</f>
        <v/>
      </c>
      <c r="R7" s="19" t="str">
        <f>IFERROR(VLOOKUP($A7,'Mordownik K'!$M$6:$S$10,7,0),"")</f>
        <v/>
      </c>
      <c r="S7" s="19" t="str">
        <f>IFERROR(VLOOKUP($A7,'XIV Szago K'!$BB$4:$BH$5,7,0),"")</f>
        <v/>
      </c>
      <c r="T7" s="19">
        <f>IFERROR(VLOOKUP($A7,'H54 TR200 K'!$AS$5:$AY$17,7,0),"")</f>
        <v>71.791778588271569</v>
      </c>
      <c r="U7" s="19" t="str">
        <f>IFERROR(VLOOKUP($A7,'NM TR200 K'!$AN$5:$AT$7,7,0),"")</f>
        <v/>
      </c>
      <c r="V7" s="10">
        <f>IFERROR(LARGE(X7:AP7,1),0)+IFERROR(LARGE(X7:AP7,2),0)</f>
        <v>49.019607843137244</v>
      </c>
      <c r="W7" s="10">
        <f>IFERROR(LARGE(X7:AP7,3),0)+IFERROR(LARGE(X7:AP7,4),0)</f>
        <v>0</v>
      </c>
      <c r="X7" s="12"/>
      <c r="Y7" s="12" t="str">
        <f>IFERROR(VLOOKUP($A7,'XIII Szago K'!DJ:DP,7,0),"")</f>
        <v/>
      </c>
      <c r="Z7" s="12" t="str">
        <f>IFERROR(VLOOKUP($A7,'Wiosenne 360 K'!K:Q,7,0),"")</f>
        <v/>
      </c>
      <c r="AA7" s="12" t="str">
        <f>IFERROR(VLOOKUP($A7,'NMnO K'!AT:AZ,7,0),"")</f>
        <v/>
      </c>
      <c r="AB7" s="12" t="str">
        <f>IFERROR(VLOOKUP($A7,'Wertepy K'!M:S,7,0),"")</f>
        <v/>
      </c>
      <c r="AC7" s="12" t="str">
        <f>IFERROR(VLOOKUP($A7,'H53 100 K'!$AG$5:$AN$22,7,0),"")</f>
        <v/>
      </c>
      <c r="AD7" s="18" t="str">
        <f>IFERROR(VLOOKUP($A7,'Liczyrzepa - wiosna K'!$N$2:$U$3,7,0),"")</f>
        <v/>
      </c>
      <c r="AE7" s="12" t="str">
        <f>IFERROR(VLOOKUP($A7,'Harce K'!$H$2:$O$4,7,0),"")</f>
        <v/>
      </c>
      <c r="AF7" s="18" t="str">
        <f>IFERROR(VLOOKUP($A7,'XII z Kompasem K'!$K$1:$Q$8,7,0),"")</f>
        <v/>
      </c>
      <c r="AG7" s="19" t="str">
        <f>IFERROR(VLOOKUP($A7,'Grassor TR150 K'!$BH$2:$BN$6,7,0),"")</f>
        <v/>
      </c>
      <c r="AH7" s="19" t="str">
        <f>IFERROR(VLOOKUP($A7,'Pazur Gryfa K'!$P$2:$V$5,7,0),"")</f>
        <v/>
      </c>
      <c r="AI7" s="19" t="str">
        <f>IFERROR(VLOOKUP($A7,'Szaga K'!$J$2:$P$6,7,0),"")</f>
        <v/>
      </c>
      <c r="AJ7" s="19" t="str">
        <f>IFERROR(VLOOKUP($A7,'Sudecka 100 K'!$M$2:$S$6,7,0),"")</f>
        <v/>
      </c>
      <c r="AK7" s="18"/>
      <c r="AL7" s="19" t="str">
        <f>IFERROR(VLOOKUP($A7,'Waligóra K'!$J$2:$P$5,7,0),"")</f>
        <v/>
      </c>
      <c r="AM7" s="19" t="str">
        <f>IFERROR(VLOOKUP($A7,'Jesienne 360 K'!$K$2:$Q$6,7,0),"")</f>
        <v/>
      </c>
      <c r="AN7" s="19" t="str">
        <f>IFERROR(VLOOKUP($A7,'H54 TR100 K'!$AG$6:$AM$23,7,0),"")</f>
        <v/>
      </c>
      <c r="AO7" s="19">
        <f>IFERROR(VLOOKUP($A7,'Azymut K'!$O$3:$U$4,7,0),"")</f>
        <v>49.019607843137244</v>
      </c>
      <c r="AP7" s="19" t="str">
        <f>IFERROR(VLOOKUP($A7,'NM TR100 K'!$AD$5:$AJ$6,7,0),"")</f>
        <v/>
      </c>
      <c r="AQ7" s="26">
        <f>MIN(COUNT(F7:U7)+MIN(COUNT(X7:AP7)/2,2),6)</f>
        <v>6</v>
      </c>
    </row>
    <row r="8" spans="1:43" s="13" customFormat="1">
      <c r="A8">
        <v>88</v>
      </c>
      <c r="B8" s="22" t="str">
        <f>VLOOKUP($A8,id!$C:$H,6,0)</f>
        <v>Konieczna Krystyna</v>
      </c>
      <c r="C8" s="22" t="str">
        <f>VLOOKUP($A8,id!$C:$H,4,0)</f>
        <v>Grupa Rowerowa Lipka</v>
      </c>
      <c r="D8" s="2">
        <f>IF(E7=E8,D7,ROW(B6))</f>
        <v>6</v>
      </c>
      <c r="E8" s="11">
        <f>LARGE(F8:W8,1)+LARGE(F8:W8,2)+IFERROR(LARGE(F8:W8,3),0)+IFERROR(LARGE(F8:W8,4),0)+IFERROR(LARGE(F8:W8,5),0)+IFERROR(LARGE(F8:W8,6),0)</f>
        <v>425.31285901091985</v>
      </c>
      <c r="F8" s="12"/>
      <c r="G8" s="12">
        <f>IFERROR(VLOOKUP($A8,'Roza K'!N:T,7,0),"")</f>
        <v>69.522966762346144</v>
      </c>
      <c r="H8" s="12" t="str">
        <f>IFERROR(VLOOKUP($A8,'H53 200 K'!$AL$5:$AS$12,7,0),"")</f>
        <v/>
      </c>
      <c r="I8" s="14" t="str">
        <f>IFERROR(VLOOKUP($A8,'Dymno K'!$BO$4:$BU$10,7,0),"")</f>
        <v/>
      </c>
      <c r="J8" s="19" t="str">
        <f>IFERROR(VLOOKUP($A8,'Dukty K'!$AU$1:$BA$11,7,0),"")</f>
        <v/>
      </c>
      <c r="K8" s="19">
        <f>IFERROR(VLOOKUP($A8,'Tropy K'!$Q$3:$X$15,7,0),"")</f>
        <v>80.48676137413338</v>
      </c>
      <c r="L8" s="19" t="str">
        <f>IFERROR(VLOOKUP($A8,'Grassor TR300 K'!$BX$2:$CD$6,7,0),"")</f>
        <v/>
      </c>
      <c r="M8" s="19" t="str">
        <f>IFERROR(VLOOKUP($A8,'BO K'!$K$3:$Q$16,7,0),"")</f>
        <v/>
      </c>
      <c r="N8" s="19">
        <f>IFERROR(VLOOKUP($A8,'Konwalie K'!$K$3:$Q$10,7,0),"")</f>
        <v>88.034299398614806</v>
      </c>
      <c r="O8" s="12"/>
      <c r="P8" s="19" t="str">
        <f>IFERROR(VLOOKUP($A8,'Korno K'!$BR$3:$BX$15,7,0),"")</f>
        <v/>
      </c>
      <c r="Q8" s="19" t="str">
        <f>IFERROR(VLOOKUP($A8,'Abentojra K'!$J$4:$P$7,7,0),"")</f>
        <v/>
      </c>
      <c r="R8" s="19" t="str">
        <f>IFERROR(VLOOKUP($A8,'Mordownik K'!$M$6:$S$10,7,0),"")</f>
        <v/>
      </c>
      <c r="S8" s="19" t="str">
        <f>IFERROR(VLOOKUP($A8,'XIV Szago K'!$BB$4:$BH$5,7,0),"")</f>
        <v/>
      </c>
      <c r="T8" s="19" t="str">
        <f>IFERROR(VLOOKUP($A8,'H54 TR200 K'!$AS$5:$AY$17,7,0),"")</f>
        <v/>
      </c>
      <c r="U8" s="19" t="str">
        <f>IFERROR(VLOOKUP($A8,'NM TR200 K'!$AN$5:$AT$7,7,0),"")</f>
        <v/>
      </c>
      <c r="V8" s="10">
        <f>IFERROR(LARGE(X8:AP8,1),0)+IFERROR(LARGE(X8:AP8,2),0)</f>
        <v>100</v>
      </c>
      <c r="W8" s="10">
        <f>IFERROR(LARGE(X8:AP8,3),0)+IFERROR(LARGE(X8:AP8,4),0)</f>
        <v>87.26883147582555</v>
      </c>
      <c r="X8" s="12"/>
      <c r="Y8" s="12" t="str">
        <f>IFERROR(VLOOKUP($A8,'XIII Szago K'!DJ:DP,7,0),"")</f>
        <v/>
      </c>
      <c r="Z8" s="12" t="str">
        <f>IFERROR(VLOOKUP($A8,'Wiosenne 360 K'!K:Q,7,0),"")</f>
        <v/>
      </c>
      <c r="AA8" s="12" t="str">
        <f>IFERROR(VLOOKUP($A8,'NMnO K'!AT:AZ,7,0),"")</f>
        <v/>
      </c>
      <c r="AB8" s="12">
        <f>IFERROR(VLOOKUP($A8,'Wertepy K'!M:S,7,0),"")</f>
        <v>50</v>
      </c>
      <c r="AC8" s="12">
        <f>IFERROR(VLOOKUP($A8,'H53 100 K'!$AG$5:$AN$22,7,0),"")</f>
        <v>29.649354565856971</v>
      </c>
      <c r="AD8" s="18" t="str">
        <f>IFERROR(VLOOKUP($A8,'Liczyrzepa - wiosna K'!$N$2:$U$3,7,0),"")</f>
        <v/>
      </c>
      <c r="AE8" s="12" t="str">
        <f>IFERROR(VLOOKUP($A8,'Harce K'!$H$2:$O$4,7,0),"")</f>
        <v/>
      </c>
      <c r="AF8" s="18">
        <f>IFERROR(VLOOKUP($A8,'XII z Kompasem K'!$K$1:$Q$8,7,0),"")</f>
        <v>36.854243542435427</v>
      </c>
      <c r="AG8" s="19">
        <f>IFERROR(VLOOKUP($A8,'Grassor TR150 K'!$BH$2:$BN$6,7,0),"")</f>
        <v>29.411764705882355</v>
      </c>
      <c r="AH8" s="19">
        <f>IFERROR(VLOOKUP($A8,'Pazur Gryfa K'!$P$2:$V$5,7,0),"")</f>
        <v>45.102685624012636</v>
      </c>
      <c r="AI8" s="19">
        <f>IFERROR(VLOOKUP($A8,'Szaga K'!$J$2:$P$6,7,0),"")</f>
        <v>50</v>
      </c>
      <c r="AJ8" s="19" t="str">
        <f>IFERROR(VLOOKUP($A8,'Sudecka 100 K'!$M$2:$S$6,7,0),"")</f>
        <v/>
      </c>
      <c r="AK8" s="18"/>
      <c r="AL8" s="19" t="str">
        <f>IFERROR(VLOOKUP($A8,'Waligóra K'!$J$2:$P$5,7,0),"")</f>
        <v/>
      </c>
      <c r="AM8" s="19" t="str">
        <f>IFERROR(VLOOKUP($A8,'Jesienne 360 K'!$K$2:$Q$6,7,0),"")</f>
        <v/>
      </c>
      <c r="AN8" s="19">
        <f>IFERROR(VLOOKUP($A8,'H54 TR100 K'!$AG$6:$AM$23,7,0),"")</f>
        <v>42.166145851812907</v>
      </c>
      <c r="AO8" s="19" t="str">
        <f>IFERROR(VLOOKUP($A8,'Azymut K'!$O$3:$U$4,7,0),"")</f>
        <v/>
      </c>
      <c r="AP8" s="19" t="str">
        <f>IFERROR(VLOOKUP($A8,'NM TR100 K'!$AD$5:$AJ$6,7,0),"")</f>
        <v/>
      </c>
      <c r="AQ8" s="26">
        <f>MIN(COUNT(F8:U8)+MIN(COUNT(X8:AP8)/2,2),6)</f>
        <v>5</v>
      </c>
    </row>
    <row r="9" spans="1:43" s="13" customFormat="1">
      <c r="A9" s="13">
        <v>61</v>
      </c>
      <c r="B9" s="22" t="str">
        <f>VLOOKUP($A9,id!$C:$H,6,0)</f>
        <v>Marcinkowska Magdalena</v>
      </c>
      <c r="C9" s="22" t="str">
        <f>VLOOKUP($A9,id!$C:$H,4,0)</f>
        <v xml:space="preserve">podrozerowerowe.info </v>
      </c>
      <c r="D9" s="2">
        <f>IF(E8=E9,D8,ROW(B7))</f>
        <v>7</v>
      </c>
      <c r="E9" s="11">
        <f>LARGE(F9:W9,1)+LARGE(F9:W9,2)+IFERROR(LARGE(F9:W9,3),0)+IFERROR(LARGE(F9:W9,4),0)+IFERROR(LARGE(F9:W9,5),0)+IFERROR(LARGE(F9:W9,6),0)</f>
        <v>336.50930477258748</v>
      </c>
      <c r="F9" s="12">
        <f>IFERROR(VLOOKUP($A9,'ZdZ K'!$S$1:$Y$43,7,0),"")</f>
        <v>68.64784546805349</v>
      </c>
      <c r="G9" s="12">
        <f>IFERROR(VLOOKUP($A9,'Roza K'!N:T,7,0),"")</f>
        <v>77.385268828343513</v>
      </c>
      <c r="H9" s="12" t="str">
        <f>IFERROR(VLOOKUP($A9,'H53 200 K'!$AL$5:$AS$12,7,0),"")</f>
        <v/>
      </c>
      <c r="I9" s="14" t="str">
        <f>IFERROR(VLOOKUP($A9,'Dymno K'!$BO$4:$BU$10,7,0),"")</f>
        <v/>
      </c>
      <c r="J9" s="19" t="str">
        <f>IFERROR(VLOOKUP($A9,'Dukty K'!$AU$1:$BA$11,7,0),"")</f>
        <v/>
      </c>
      <c r="K9" s="19" t="str">
        <f>IFERROR(VLOOKUP($A9,'Tropy K'!$Q$3:$X$15,7,0),"")</f>
        <v/>
      </c>
      <c r="L9" s="19" t="str">
        <f>IFERROR(VLOOKUP($A9,'Grassor TR300 K'!$BX$2:$CD$6,7,0),"")</f>
        <v/>
      </c>
      <c r="M9" s="19" t="str">
        <f>IFERROR(VLOOKUP($A9,'BO K'!$K$3:$Q$16,7,0),"")</f>
        <v/>
      </c>
      <c r="N9" s="19" t="str">
        <f>IFERROR(VLOOKUP($A9,'Konwalie K'!$K$3:$Q$10,7,0),"")</f>
        <v/>
      </c>
      <c r="O9" s="12"/>
      <c r="P9" s="19" t="str">
        <f>IFERROR(VLOOKUP($A9,'Korno K'!$BR$3:$BX$15,7,0),"")</f>
        <v/>
      </c>
      <c r="Q9" s="19" t="str">
        <f>IFERROR(VLOOKUP($A9,'Abentojra K'!$J$4:$P$7,7,0),"")</f>
        <v/>
      </c>
      <c r="R9" s="19" t="str">
        <f>IFERROR(VLOOKUP($A9,'Mordownik K'!$M$6:$S$10,7,0),"")</f>
        <v/>
      </c>
      <c r="S9" s="19">
        <f>IFERROR(VLOOKUP($A9,'XIV Szago K'!$BB$4:$BH$5,7,0),"")</f>
        <v>90.476190476190482</v>
      </c>
      <c r="T9" s="19">
        <f>IFERROR(VLOOKUP($A9,'H54 TR200 K'!$AS$5:$AY$17,7,0),"")</f>
        <v>100</v>
      </c>
      <c r="U9" s="19" t="str">
        <f>IFERROR(VLOOKUP($A9,'NM TR200 K'!$AN$5:$AT$7,7,0),"")</f>
        <v/>
      </c>
      <c r="V9" s="10">
        <f>IFERROR(LARGE(X9:AP9,1),0)+IFERROR(LARGE(X9:AP9,2),0)</f>
        <v>0</v>
      </c>
      <c r="W9" s="10">
        <f>IFERROR(LARGE(X9:AP9,3),0)+IFERROR(LARGE(X9:AP9,4),0)</f>
        <v>0</v>
      </c>
      <c r="X9" s="12"/>
      <c r="Y9" s="12" t="str">
        <f>IFERROR(VLOOKUP($A9,'XIII Szago K'!DJ:DP,7,0),"")</f>
        <v/>
      </c>
      <c r="Z9" s="12" t="str">
        <f>IFERROR(VLOOKUP($A9,'Wiosenne 360 K'!K:Q,7,0),"")</f>
        <v/>
      </c>
      <c r="AA9" s="12" t="str">
        <f>IFERROR(VLOOKUP($A9,'NMnO K'!AT:AZ,7,0),"")</f>
        <v/>
      </c>
      <c r="AB9" s="12" t="str">
        <f>IFERROR(VLOOKUP($A9,'Wertepy K'!M:S,7,0),"")</f>
        <v/>
      </c>
      <c r="AC9" s="12" t="str">
        <f>IFERROR(VLOOKUP($A9,'H53 100 K'!$AG$5:$AN$22,7,0),"")</f>
        <v/>
      </c>
      <c r="AD9" s="18" t="str">
        <f>IFERROR(VLOOKUP($A9,'Liczyrzepa - wiosna K'!$N$2:$U$3,7,0),"")</f>
        <v/>
      </c>
      <c r="AE9" s="12" t="str">
        <f>IFERROR(VLOOKUP($A9,'Harce K'!$H$2:$O$4,7,0),"")</f>
        <v/>
      </c>
      <c r="AF9" s="18" t="str">
        <f>IFERROR(VLOOKUP($A9,'XII z Kompasem K'!$K$1:$Q$8,7,0),"")</f>
        <v/>
      </c>
      <c r="AG9" s="19" t="str">
        <f>IFERROR(VLOOKUP($A9,'Grassor TR150 K'!$BH$2:$BN$6,7,0),"")</f>
        <v/>
      </c>
      <c r="AH9" s="19" t="str">
        <f>IFERROR(VLOOKUP($A9,'Pazur Gryfa K'!$P$2:$V$5,7,0),"")</f>
        <v/>
      </c>
      <c r="AI9" s="19" t="str">
        <f>IFERROR(VLOOKUP($A9,'Szaga K'!$J$2:$P$6,7,0),"")</f>
        <v/>
      </c>
      <c r="AJ9" s="19" t="str">
        <f>IFERROR(VLOOKUP($A9,'Sudecka 100 K'!$M$2:$S$6,7,0),"")</f>
        <v/>
      </c>
      <c r="AK9" s="18"/>
      <c r="AL9" s="19" t="str">
        <f>IFERROR(VLOOKUP($A9,'Waligóra K'!$J$2:$P$5,7,0),"")</f>
        <v/>
      </c>
      <c r="AM9" s="19" t="str">
        <f>IFERROR(VLOOKUP($A9,'Jesienne 360 K'!$K$2:$Q$6,7,0),"")</f>
        <v/>
      </c>
      <c r="AN9" s="19" t="str">
        <f>IFERROR(VLOOKUP($A9,'H54 TR100 K'!$AG$6:$AM$23,7,0),"")</f>
        <v/>
      </c>
      <c r="AO9" s="19" t="str">
        <f>IFERROR(VLOOKUP($A9,'Azymut K'!$O$3:$U$4,7,0),"")</f>
        <v/>
      </c>
      <c r="AP9" s="19" t="str">
        <f>IFERROR(VLOOKUP($A9,'NM TR100 K'!$AD$5:$AJ$6,7,0),"")</f>
        <v/>
      </c>
      <c r="AQ9" s="26">
        <f>MIN(COUNT(F9:U9)+MIN(COUNT(X9:AP9)/2,2),6)</f>
        <v>4</v>
      </c>
    </row>
    <row r="10" spans="1:43" s="13" customFormat="1">
      <c r="A10" s="13">
        <v>159</v>
      </c>
      <c r="B10" s="22" t="str">
        <f>VLOOKUP($A10,id!$C:$H,6,0)</f>
        <v>Czarny Basia</v>
      </c>
      <c r="C10" s="22" t="str">
        <f>VLOOKUP($A10,id!$C:$H,4,0)</f>
        <v>Szkoła Fechtunku ARAMIS</v>
      </c>
      <c r="D10" s="2">
        <f>IF(E9=E10,D9,ROW(B8))</f>
        <v>8</v>
      </c>
      <c r="E10" s="11">
        <f>LARGE(F10:W10,1)+LARGE(F10:W10,2)+IFERROR(LARGE(F10:W10,3),0)+IFERROR(LARGE(F10:W10,4),0)+IFERROR(LARGE(F10:W10,5),0)+IFERROR(LARGE(F10:W10,6),0)</f>
        <v>287.70848800212116</v>
      </c>
      <c r="F10" s="12"/>
      <c r="G10" s="12"/>
      <c r="H10" s="12" t="str">
        <f>IFERROR(VLOOKUP($A10,'H53 200 K'!$AL$5:$AS$12,7,0),"")</f>
        <v/>
      </c>
      <c r="I10" s="14" t="str">
        <f>IFERROR(VLOOKUP($A10,'Dymno K'!$BO$4:$BU$10,7,0),"")</f>
        <v/>
      </c>
      <c r="J10" s="19" t="str">
        <f>IFERROR(VLOOKUP($A10,'Dukty K'!$AU$1:$BA$11,7,0),"")</f>
        <v/>
      </c>
      <c r="K10" s="19" t="str">
        <f>IFERROR(VLOOKUP($A10,'Tropy K'!$Q$3:$X$15,7,0),"")</f>
        <v/>
      </c>
      <c r="L10" s="19" t="str">
        <f>IFERROR(VLOOKUP($A10,'Grassor TR300 K'!$BX$2:$CD$6,7,0),"")</f>
        <v/>
      </c>
      <c r="M10" s="19" t="str">
        <f>IFERROR(VLOOKUP($A10,'BO K'!$K$3:$Q$16,7,0),"")</f>
        <v/>
      </c>
      <c r="N10" s="19" t="str">
        <f>IFERROR(VLOOKUP($A10,'Konwalie K'!$K$3:$Q$10,7,0),"")</f>
        <v/>
      </c>
      <c r="O10" s="12"/>
      <c r="P10" s="19">
        <f>IFERROR(VLOOKUP($A10,'Korno K'!$BR$3:$BX$15,7,0),"")</f>
        <v>95.780856423173802</v>
      </c>
      <c r="Q10" s="19" t="str">
        <f>IFERROR(VLOOKUP($A10,'Abentojra K'!$J$4:$P$7,7,0),"")</f>
        <v/>
      </c>
      <c r="R10" s="19">
        <f>IFERROR(VLOOKUP($A10,'Mordownik K'!$M$6:$S$10,7,0),"")</f>
        <v>100</v>
      </c>
      <c r="S10" s="19" t="str">
        <f>IFERROR(VLOOKUP($A10,'XIV Szago K'!$BB$4:$BH$5,7,0),"")</f>
        <v/>
      </c>
      <c r="T10" s="19" t="str">
        <f>IFERROR(VLOOKUP($A10,'H54 TR200 K'!$AS$5:$AY$17,7,0),"")</f>
        <v/>
      </c>
      <c r="U10" s="19" t="str">
        <f>IFERROR(VLOOKUP($A10,'NM TR200 K'!$AN$5:$AT$7,7,0),"")</f>
        <v/>
      </c>
      <c r="V10" s="10">
        <f>IFERROR(LARGE(X10:AP10,1),0)+IFERROR(LARGE(X10:AP10,2),0)</f>
        <v>91.92763157894737</v>
      </c>
      <c r="W10" s="10">
        <f>IFERROR(LARGE(X10:AP10,3),0)+IFERROR(LARGE(X10:AP10,4),0)</f>
        <v>0</v>
      </c>
      <c r="X10" s="12"/>
      <c r="Y10" s="12"/>
      <c r="Z10" s="12"/>
      <c r="AA10" s="12">
        <f>IFERROR(VLOOKUP($A10,'NMnO K'!AT:AZ,7,0),"")</f>
        <v>45.05263157894737</v>
      </c>
      <c r="AB10" s="12" t="str">
        <f>IFERROR(VLOOKUP($A10,'Wertepy K'!M:S,7,0),"")</f>
        <v/>
      </c>
      <c r="AC10" s="12" t="str">
        <f>IFERROR(VLOOKUP($A10,'H53 100 K'!$AG$5:$AN$22,7,0),"")</f>
        <v/>
      </c>
      <c r="AD10" s="18" t="str">
        <f>IFERROR(VLOOKUP($A10,'Liczyrzepa - wiosna K'!$N$2:$U$3,7,0),"")</f>
        <v/>
      </c>
      <c r="AE10" s="12" t="str">
        <f>IFERROR(VLOOKUP($A10,'Harce K'!$H$2:$O$4,7,0),"")</f>
        <v/>
      </c>
      <c r="AF10" s="18" t="str">
        <f>IFERROR(VLOOKUP($A10,'XII z Kompasem K'!$K$1:$Q$8,7,0),"")</f>
        <v/>
      </c>
      <c r="AG10" s="19" t="str">
        <f>IFERROR(VLOOKUP($A10,'Grassor TR150 K'!$BH$2:$BN$6,7,0),"")</f>
        <v/>
      </c>
      <c r="AH10" s="19" t="str">
        <f>IFERROR(VLOOKUP($A10,'Pazur Gryfa K'!$P$2:$V$5,7,0),"")</f>
        <v/>
      </c>
      <c r="AI10" s="19" t="str">
        <f>IFERROR(VLOOKUP($A10,'Szaga K'!$J$2:$P$6,7,0),"")</f>
        <v/>
      </c>
      <c r="AJ10" s="19" t="str">
        <f>IFERROR(VLOOKUP($A10,'Sudecka 100 K'!$M$2:$S$6,7,0),"")</f>
        <v/>
      </c>
      <c r="AK10" s="18"/>
      <c r="AL10" s="19">
        <f>IFERROR(VLOOKUP($A10,'Waligóra K'!$J$2:$P$5,7,0),"")</f>
        <v>46.875</v>
      </c>
      <c r="AM10" s="19" t="str">
        <f>IFERROR(VLOOKUP($A10,'Jesienne 360 K'!$K$2:$Q$6,7,0),"")</f>
        <v/>
      </c>
      <c r="AN10" s="19" t="str">
        <f>IFERROR(VLOOKUP($A10,'H54 TR100 K'!$AG$6:$AM$23,7,0),"")</f>
        <v/>
      </c>
      <c r="AO10" s="19" t="str">
        <f>IFERROR(VLOOKUP($A10,'Azymut K'!$O$3:$U$4,7,0),"")</f>
        <v/>
      </c>
      <c r="AP10" s="19" t="str">
        <f>IFERROR(VLOOKUP($A10,'NM TR100 K'!$AD$5:$AJ$6,7,0),"")</f>
        <v/>
      </c>
      <c r="AQ10" s="26">
        <f>MIN(COUNT(F10:U10)+MIN(COUNT(X10:AP10)/2,2),6)</f>
        <v>3</v>
      </c>
    </row>
    <row r="11" spans="1:43" s="13" customFormat="1">
      <c r="A11" s="13">
        <v>438</v>
      </c>
      <c r="B11" s="22" t="str">
        <f>VLOOKUP($A11,id!$C:$H,6,0)</f>
        <v>Konieczna Joanna</v>
      </c>
      <c r="C11" s="22" t="str">
        <f>VLOOKUP($A11,id!$C:$H,4,0)</f>
        <v>Grupa Rowerowa Lipka</v>
      </c>
      <c r="D11" s="2">
        <f>IF(E10=E11,D10,ROW(B9))</f>
        <v>9</v>
      </c>
      <c r="E11" s="11">
        <f>LARGE(F11:W11,1)+LARGE(F11:W11,2)+IFERROR(LARGE(F11:W11,3),0)+IFERROR(LARGE(F11:W11,4),0)+IFERROR(LARGE(F11:W11,5),0)+IFERROR(LARGE(F11:W11,6),0)</f>
        <v>265.42265266415654</v>
      </c>
      <c r="F11" s="12"/>
      <c r="G11" s="12"/>
      <c r="H11" s="12" t="str">
        <f>IFERROR(VLOOKUP($A11,'H53 200 K'!$AL$5:$AS$12,7,0),"")</f>
        <v/>
      </c>
      <c r="I11" s="14" t="str">
        <f>IFERROR(VLOOKUP($A11,'Dymno K'!$BO$4:$BU$10,7,0),"")</f>
        <v/>
      </c>
      <c r="J11" s="19">
        <f>IFERROR(VLOOKUP($A11,'Dukty K'!$AU$1:$BA$11,7,0),"")</f>
        <v>91.289198606271782</v>
      </c>
      <c r="K11" s="19" t="str">
        <f>IFERROR(VLOOKUP($A11,'Tropy K'!$Q$3:$X$15,7,0),"")</f>
        <v/>
      </c>
      <c r="L11" s="19" t="str">
        <f>IFERROR(VLOOKUP($A11,'Grassor TR300 K'!$BX$2:$CD$6,7,0),"")</f>
        <v/>
      </c>
      <c r="M11" s="19" t="str">
        <f>IFERROR(VLOOKUP($A11,'BO K'!$K$3:$Q$16,7,0),"")</f>
        <v/>
      </c>
      <c r="N11" s="19" t="str">
        <f>IFERROR(VLOOKUP($A11,'Konwalie K'!$K$3:$Q$10,7,0),"")</f>
        <v/>
      </c>
      <c r="O11" s="12"/>
      <c r="P11" s="19" t="str">
        <f>IFERROR(VLOOKUP($A11,'Korno K'!$BR$3:$BX$15,7,0),"")</f>
        <v/>
      </c>
      <c r="Q11" s="19" t="str">
        <f>IFERROR(VLOOKUP($A11,'Abentojra K'!$J$4:$P$7,7,0),"")</f>
        <v/>
      </c>
      <c r="R11" s="19" t="str">
        <f>IFERROR(VLOOKUP($A11,'Mordownik K'!$M$6:$S$10,7,0),"")</f>
        <v/>
      </c>
      <c r="S11" s="19" t="str">
        <f>IFERROR(VLOOKUP($A11,'XIV Szago K'!$BB$4:$BH$5,7,0),"")</f>
        <v/>
      </c>
      <c r="T11" s="19" t="str">
        <f>IFERROR(VLOOKUP($A11,'H54 TR200 K'!$AS$5:$AY$17,7,0),"")</f>
        <v/>
      </c>
      <c r="U11" s="19" t="str">
        <f>IFERROR(VLOOKUP($A11,'NM TR200 K'!$AN$5:$AT$7,7,0),"")</f>
        <v/>
      </c>
      <c r="V11" s="10">
        <f>IFERROR(LARGE(X11:AP11,1),0)+IFERROR(LARGE(X11:AP11,2),0)</f>
        <v>95.102685624012636</v>
      </c>
      <c r="W11" s="10">
        <f>IFERROR(LARGE(X11:AP11,3),0)+IFERROR(LARGE(X11:AP11,4),0)</f>
        <v>79.030768433872169</v>
      </c>
      <c r="X11" s="12"/>
      <c r="Y11" s="12"/>
      <c r="Z11" s="12"/>
      <c r="AA11" s="12"/>
      <c r="AB11" s="12"/>
      <c r="AC11" s="12" t="str">
        <f>IFERROR(VLOOKUP($A11,'H53 100 K'!$AG$5:$AN$22,7,0),"")</f>
        <v/>
      </c>
      <c r="AD11" s="18" t="str">
        <f>IFERROR(VLOOKUP($A11,'Liczyrzepa - wiosna K'!$N$2:$U$3,7,0),"")</f>
        <v/>
      </c>
      <c r="AE11" s="12" t="str">
        <f>IFERROR(VLOOKUP($A11,'Harce K'!$H$2:$O$4,7,0),"")</f>
        <v/>
      </c>
      <c r="AF11" s="18">
        <f>IFERROR(VLOOKUP($A11,'XII z Kompasem K'!$K$1:$Q$8,7,0),"")</f>
        <v>36.854243542435427</v>
      </c>
      <c r="AG11" s="19" t="str">
        <f>IFERROR(VLOOKUP($A11,'Grassor TR150 K'!$BH$2:$BN$6,7,0),"")</f>
        <v/>
      </c>
      <c r="AH11" s="19">
        <f>IFERROR(VLOOKUP($A11,'Pazur Gryfa K'!$P$2:$V$5,7,0),"")</f>
        <v>45.102685624012636</v>
      </c>
      <c r="AI11" s="19">
        <f>IFERROR(VLOOKUP($A11,'Szaga K'!$J$2:$P$6,7,0),"")</f>
        <v>50</v>
      </c>
      <c r="AJ11" s="19" t="str">
        <f>IFERROR(VLOOKUP($A11,'Sudecka 100 K'!$M$2:$S$6,7,0),"")</f>
        <v/>
      </c>
      <c r="AK11" s="18"/>
      <c r="AL11" s="19" t="str">
        <f>IFERROR(VLOOKUP($A11,'Waligóra K'!$J$2:$P$5,7,0),"")</f>
        <v/>
      </c>
      <c r="AM11" s="19" t="str">
        <f>IFERROR(VLOOKUP($A11,'Jesienne 360 K'!$K$2:$Q$6,7,0),"")</f>
        <v/>
      </c>
      <c r="AN11" s="19">
        <f>IFERROR(VLOOKUP($A11,'H54 TR100 K'!$AG$6:$AM$23,7,0),"")</f>
        <v>42.176524891436749</v>
      </c>
      <c r="AO11" s="19" t="str">
        <f>IFERROR(VLOOKUP($A11,'Azymut K'!$O$3:$U$4,7,0),"")</f>
        <v/>
      </c>
      <c r="AP11" s="19" t="str">
        <f>IFERROR(VLOOKUP($A11,'NM TR100 K'!$AD$5:$AJ$6,7,0),"")</f>
        <v/>
      </c>
      <c r="AQ11" s="26">
        <f>MIN(COUNT(F11:U11)+MIN(COUNT(X11:AP11)/2,2),6)</f>
        <v>3</v>
      </c>
    </row>
    <row r="12" spans="1:43" s="13" customFormat="1">
      <c r="A12">
        <v>128</v>
      </c>
      <c r="B12" s="22" t="str">
        <f>VLOOKUP($A12,id!$C:$H,6,0)</f>
        <v>Lipińska Katarzyna</v>
      </c>
      <c r="C12" s="22" t="str">
        <f>VLOOKUP($A12,id!$C:$H,4,0)</f>
        <v>Warszawa</v>
      </c>
      <c r="D12" s="2">
        <f>IF(E11=E12,D11,ROW(B10))</f>
        <v>10</v>
      </c>
      <c r="E12" s="11">
        <f>LARGE(F12:W12,1)+LARGE(F12:W12,2)+IFERROR(LARGE(F12:W12,3),0)+IFERROR(LARGE(F12:W12,4),0)+IFERROR(LARGE(F12:W12,5),0)+IFERROR(LARGE(F12:W12,6),0)</f>
        <v>222.77952988405565</v>
      </c>
      <c r="F12" s="12"/>
      <c r="G12" s="12" t="str">
        <f>IFERROR(VLOOKUP($A12,'Roza K'!N:T,7,0),"")</f>
        <v/>
      </c>
      <c r="H12" s="12" t="str">
        <f>IFERROR(VLOOKUP($A12,'H53 200 K'!$AL$5:$AS$12,7,0),"")</f>
        <v/>
      </c>
      <c r="I12" s="14">
        <f>IFERROR(VLOOKUP($A12,'Dymno K'!$BO$4:$BU$10,7,0),"")</f>
        <v>67.459774483719755</v>
      </c>
      <c r="J12" s="19" t="str">
        <f>IFERROR(VLOOKUP($A12,'Dukty K'!$AU$1:$BA$11,7,0),"")</f>
        <v/>
      </c>
      <c r="K12" s="19">
        <f>IFERROR(VLOOKUP($A12,'Tropy K'!$Q$3:$X$15,7,0),"")</f>
        <v>74.047820464202715</v>
      </c>
      <c r="L12" s="19" t="str">
        <f>IFERROR(VLOOKUP($A12,'Grassor TR300 K'!$BX$2:$CD$6,7,0),"")</f>
        <v/>
      </c>
      <c r="M12" s="19">
        <f>IFERROR(VLOOKUP($A12,'BO K'!$K$3:$Q$16,7,0),"")</f>
        <v>49.592276816475042</v>
      </c>
      <c r="N12" s="19" t="str">
        <f>IFERROR(VLOOKUP($A12,'Konwalie K'!$K$3:$Q$10,7,0),"")</f>
        <v/>
      </c>
      <c r="O12" s="12"/>
      <c r="P12" s="19" t="str">
        <f>IFERROR(VLOOKUP($A12,'Korno K'!$BR$3:$BX$15,7,0),"")</f>
        <v/>
      </c>
      <c r="Q12" s="19">
        <f>IFERROR(VLOOKUP($A12,'Abentojra K'!$J$4:$P$7,7,0),"")</f>
        <v>0</v>
      </c>
      <c r="R12" s="19" t="str">
        <f>IFERROR(VLOOKUP($A12,'Mordownik K'!$M$6:$S$10,7,0),"")</f>
        <v/>
      </c>
      <c r="S12" s="19" t="str">
        <f>IFERROR(VLOOKUP($A12,'XIV Szago K'!$BB$4:$BH$5,7,0),"")</f>
        <v/>
      </c>
      <c r="T12" s="19" t="str">
        <f>IFERROR(VLOOKUP($A12,'H54 TR200 K'!$AS$5:$AY$17,7,0),"")</f>
        <v/>
      </c>
      <c r="U12" s="19" t="str">
        <f>IFERROR(VLOOKUP($A12,'NM TR200 K'!$AN$5:$AT$7,7,0),"")</f>
        <v/>
      </c>
      <c r="V12" s="10">
        <f>IFERROR(LARGE(X12:AP12,1),0)+IFERROR(LARGE(X12:AP12,2),0)</f>
        <v>31.679658119658122</v>
      </c>
      <c r="W12" s="10">
        <f>IFERROR(LARGE(X12:AP12,3),0)+IFERROR(LARGE(X12:AP12,4),0)</f>
        <v>0</v>
      </c>
      <c r="X12" s="12"/>
      <c r="Y12" s="12" t="str">
        <f>IFERROR(VLOOKUP($A12,'XIII Szago K'!DJ:DP,7,0),"")</f>
        <v/>
      </c>
      <c r="Z12" s="12">
        <f>IFERROR(VLOOKUP($A12,'Wiosenne 360 K'!K:Q,7,0),"")</f>
        <v>31.679658119658122</v>
      </c>
      <c r="AA12" s="12" t="str">
        <f>IFERROR(VLOOKUP($A12,'NMnO K'!AT:AZ,7,0),"")</f>
        <v/>
      </c>
      <c r="AB12" s="12" t="str">
        <f>IFERROR(VLOOKUP($A12,'Wertepy K'!M:S,7,0),"")</f>
        <v/>
      </c>
      <c r="AC12" s="12" t="str">
        <f>IFERROR(VLOOKUP($A12,'H53 100 K'!$AG$5:$AN$22,7,0),"")</f>
        <v/>
      </c>
      <c r="AD12" s="18" t="str">
        <f>IFERROR(VLOOKUP($A12,'Liczyrzepa - wiosna K'!$N$2:$U$3,7,0),"")</f>
        <v/>
      </c>
      <c r="AE12" s="12" t="str">
        <f>IFERROR(VLOOKUP($A12,'Harce K'!$H$2:$O$4,7,0),"")</f>
        <v/>
      </c>
      <c r="AF12" s="18" t="str">
        <f>IFERROR(VLOOKUP($A12,'XII z Kompasem K'!$K$1:$Q$8,7,0),"")</f>
        <v/>
      </c>
      <c r="AG12" s="19" t="str">
        <f>IFERROR(VLOOKUP($A12,'Grassor TR150 K'!$BH$2:$BN$6,7,0),"")</f>
        <v/>
      </c>
      <c r="AH12" s="19" t="str">
        <f>IFERROR(VLOOKUP($A12,'Pazur Gryfa K'!$P$2:$V$5,7,0),"")</f>
        <v/>
      </c>
      <c r="AI12" s="19" t="str">
        <f>IFERROR(VLOOKUP($A12,'Szaga K'!$J$2:$P$6,7,0),"")</f>
        <v/>
      </c>
      <c r="AJ12" s="19" t="str">
        <f>IFERROR(VLOOKUP($A12,'Sudecka 100 K'!$M$2:$S$6,7,0),"")</f>
        <v/>
      </c>
      <c r="AK12" s="18"/>
      <c r="AL12" s="19" t="str">
        <f>IFERROR(VLOOKUP($A12,'Waligóra K'!$J$2:$P$5,7,0),"")</f>
        <v/>
      </c>
      <c r="AM12" s="19" t="str">
        <f>IFERROR(VLOOKUP($A12,'Jesienne 360 K'!$K$2:$Q$6,7,0),"")</f>
        <v/>
      </c>
      <c r="AN12" s="19" t="str">
        <f>IFERROR(VLOOKUP($A12,'H54 TR100 K'!$AG$6:$AM$23,7,0),"")</f>
        <v/>
      </c>
      <c r="AO12" s="19" t="str">
        <f>IFERROR(VLOOKUP($A12,'Azymut K'!$O$3:$U$4,7,0),"")</f>
        <v/>
      </c>
      <c r="AP12" s="19" t="str">
        <f>IFERROR(VLOOKUP($A12,'NM TR100 K'!$AD$5:$AJ$6,7,0),"")</f>
        <v/>
      </c>
      <c r="AQ12" s="26">
        <f>MIN(COUNT(F12:U12)+MIN(COUNT(X12:AP12)/2,2),6)</f>
        <v>4.5</v>
      </c>
    </row>
    <row r="13" spans="1:43" s="13" customFormat="1">
      <c r="A13" s="13">
        <v>549</v>
      </c>
      <c r="B13" s="22" t="str">
        <f>VLOOKUP($A13,id!$C:$H,6,0)</f>
        <v>Hajduk Lidia</v>
      </c>
      <c r="C13" s="22" t="str">
        <f>VLOOKUP($A13,id!$C:$H,4,0)</f>
        <v>Bez Skorka</v>
      </c>
      <c r="D13" s="2">
        <f>IF(E12=E13,D12,ROW(B11))</f>
        <v>11</v>
      </c>
      <c r="E13" s="11">
        <f>LARGE(F13:W13,1)+LARGE(F13:W13,2)+IFERROR(LARGE(F13:W13,3),0)+IFERROR(LARGE(F13:W13,4),0)+IFERROR(LARGE(F13:W13,5),0)+IFERROR(LARGE(F13:W13,6),0)</f>
        <v>185.89420654911839</v>
      </c>
      <c r="F13" s="12"/>
      <c r="G13" s="12"/>
      <c r="H13" s="12"/>
      <c r="I13" s="14"/>
      <c r="J13" s="19"/>
      <c r="K13" s="19"/>
      <c r="L13" s="19"/>
      <c r="M13" s="19" t="str">
        <f>IFERROR(VLOOKUP($A13,'BO K'!$K$3:$Q$16,7,0),"")</f>
        <v/>
      </c>
      <c r="N13" s="19">
        <f>IFERROR(VLOOKUP($A13,'Konwalie K'!$K$3:$Q$10,7,0),"")</f>
        <v>100</v>
      </c>
      <c r="O13" s="12"/>
      <c r="P13" s="19">
        <f>IFERROR(VLOOKUP($A13,'Korno K'!$BR$3:$BX$15,7,0),"")</f>
        <v>85.89420654911838</v>
      </c>
      <c r="Q13" s="19" t="str">
        <f>IFERROR(VLOOKUP($A13,'Abentojra K'!$J$4:$P$7,7,0),"")</f>
        <v/>
      </c>
      <c r="R13" s="19" t="str">
        <f>IFERROR(VLOOKUP($A13,'Mordownik K'!$M$6:$S$10,7,0),"")</f>
        <v/>
      </c>
      <c r="S13" s="19" t="str">
        <f>IFERROR(VLOOKUP($A13,'XIV Szago K'!$BB$4:$BH$5,7,0),"")</f>
        <v/>
      </c>
      <c r="T13" s="19" t="str">
        <f>IFERROR(VLOOKUP($A13,'H54 TR200 K'!$AS$5:$AY$17,7,0),"")</f>
        <v/>
      </c>
      <c r="U13" s="19" t="str">
        <f>IFERROR(VLOOKUP($A13,'NM TR200 K'!$AN$5:$AT$7,7,0),"")</f>
        <v/>
      </c>
      <c r="V13" s="10">
        <f>IFERROR(LARGE(X13:AP13,1),0)+IFERROR(LARGE(X13:AP13,2),0)</f>
        <v>0</v>
      </c>
      <c r="W13" s="10">
        <f>IFERROR(LARGE(X13:AP13,3),0)+IFERROR(LARGE(X13:AP13,4),0)</f>
        <v>0</v>
      </c>
      <c r="X13" s="12"/>
      <c r="Y13" s="12"/>
      <c r="Z13" s="12"/>
      <c r="AA13" s="12"/>
      <c r="AB13" s="12"/>
      <c r="AC13" s="12"/>
      <c r="AD13" s="18"/>
      <c r="AE13" s="12"/>
      <c r="AF13" s="18"/>
      <c r="AG13" s="19"/>
      <c r="AH13" s="19" t="str">
        <f>IFERROR(VLOOKUP($A13,'Pazur Gryfa K'!$P$2:$V$5,7,0),"")</f>
        <v/>
      </c>
      <c r="AI13" s="19" t="str">
        <f>IFERROR(VLOOKUP($A13,'Szaga K'!$J$2:$P$6,7,0),"")</f>
        <v/>
      </c>
      <c r="AJ13" s="19"/>
      <c r="AK13" s="18"/>
      <c r="AL13" s="19" t="str">
        <f>IFERROR(VLOOKUP($A13,'Waligóra K'!$J$2:$P$5,7,0),"")</f>
        <v/>
      </c>
      <c r="AM13" s="19" t="str">
        <f>IFERROR(VLOOKUP($A13,'Jesienne 360 K'!$K$2:$Q$6,7,0),"")</f>
        <v/>
      </c>
      <c r="AN13" s="19" t="str">
        <f>IFERROR(VLOOKUP($A13,'H54 TR100 K'!$AG$6:$AM$23,7,0),"")</f>
        <v/>
      </c>
      <c r="AO13" s="19" t="str">
        <f>IFERROR(VLOOKUP($A13,'Azymut K'!$O$3:$U$4,7,0),"")</f>
        <v/>
      </c>
      <c r="AP13" s="19" t="str">
        <f>IFERROR(VLOOKUP($A13,'NM TR100 K'!$AD$5:$AJ$6,7,0),"")</f>
        <v/>
      </c>
      <c r="AQ13" s="26">
        <f>MIN(COUNT(F13:U13)+MIN(COUNT(X13:AP13)/2,2),6)</f>
        <v>2</v>
      </c>
    </row>
    <row r="14" spans="1:43" s="13" customFormat="1">
      <c r="A14" s="13">
        <v>125</v>
      </c>
      <c r="B14" s="22" t="str">
        <f>VLOOKUP($A14,id!$C:$H,6,0)</f>
        <v>Skompska Anna</v>
      </c>
      <c r="C14" s="22" t="str">
        <f>VLOOKUP($A14,id!$C:$H,4,0)</f>
        <v>Mazurskie Tropy</v>
      </c>
      <c r="D14" s="2">
        <f>IF(E13=E14,D13,ROW(B12))</f>
        <v>12</v>
      </c>
      <c r="E14" s="11">
        <f>LARGE(F14:W14,1)+LARGE(F14:W14,2)+IFERROR(LARGE(F14:W14,3),0)+IFERROR(LARGE(F14:W14,4),0)+IFERROR(LARGE(F14:W14,5),0)+IFERROR(LARGE(F14:W14,6),0)</f>
        <v>183.4980003055868</v>
      </c>
      <c r="F14" s="12"/>
      <c r="G14" s="12" t="str">
        <f>IFERROR(VLOOKUP($A14,'Roza K'!N:T,7,0),"")</f>
        <v/>
      </c>
      <c r="H14" s="12" t="str">
        <f>IFERROR(VLOOKUP($A14,'H53 200 K'!$AL$5:$AS$12,7,0),"")</f>
        <v/>
      </c>
      <c r="I14" s="14">
        <f>IFERROR(VLOOKUP($A14,'Dymno K'!$BO$4:$BU$10,7,0),"")</f>
        <v>77.064246739901293</v>
      </c>
      <c r="J14" s="19" t="str">
        <f>IFERROR(VLOOKUP($A14,'Dukty K'!$AU$1:$BA$11,7,0),"")</f>
        <v/>
      </c>
      <c r="K14" s="19" t="str">
        <f>IFERROR(VLOOKUP($A14,'Tropy K'!$Q$3:$X$15,7,0),"")</f>
        <v/>
      </c>
      <c r="L14" s="19" t="str">
        <f>IFERROR(VLOOKUP($A14,'Grassor TR300 K'!$BX$2:$CD$6,7,0),"")</f>
        <v/>
      </c>
      <c r="M14" s="19">
        <f>IFERROR(VLOOKUP($A14,'BO K'!$K$3:$Q$16,7,0),"")</f>
        <v>65.656161592441322</v>
      </c>
      <c r="N14" s="19" t="str">
        <f>IFERROR(VLOOKUP($A14,'Konwalie K'!$K$3:$Q$10,7,0),"")</f>
        <v/>
      </c>
      <c r="O14" s="12"/>
      <c r="P14" s="19" t="str">
        <f>IFERROR(VLOOKUP($A14,'Korno K'!$BR$3:$BX$15,7,0),"")</f>
        <v/>
      </c>
      <c r="Q14" s="19" t="str">
        <f>IFERROR(VLOOKUP($A14,'Abentojra K'!$J$4:$P$7,7,0),"")</f>
        <v/>
      </c>
      <c r="R14" s="19" t="str">
        <f>IFERROR(VLOOKUP($A14,'Mordownik K'!$M$6:$S$10,7,0),"")</f>
        <v/>
      </c>
      <c r="S14" s="19" t="str">
        <f>IFERROR(VLOOKUP($A14,'XIV Szago K'!$BB$4:$BH$5,7,0),"")</f>
        <v/>
      </c>
      <c r="T14" s="19" t="str">
        <f>IFERROR(VLOOKUP($A14,'H54 TR200 K'!$AS$5:$AY$17,7,0),"")</f>
        <v/>
      </c>
      <c r="U14" s="19" t="str">
        <f>IFERROR(VLOOKUP($A14,'NM TR200 K'!$AN$5:$AT$7,7,0),"")</f>
        <v/>
      </c>
      <c r="V14" s="10">
        <f>IFERROR(LARGE(X14:AP14,1),0)+IFERROR(LARGE(X14:AP14,2),0)</f>
        <v>40.777591973244178</v>
      </c>
      <c r="W14" s="10">
        <f>IFERROR(LARGE(X14:AP14,3),0)+IFERROR(LARGE(X14:AP14,4),0)</f>
        <v>0</v>
      </c>
      <c r="X14" s="12"/>
      <c r="Y14" s="12" t="str">
        <f>IFERROR(VLOOKUP($A14,'XIII Szago K'!DJ:DP,7,0),"")</f>
        <v/>
      </c>
      <c r="Z14" s="12">
        <f>IFERROR(VLOOKUP($A14,'Wiosenne 360 K'!K:Q,7,0),"")</f>
        <v>40.777591973244178</v>
      </c>
      <c r="AA14" s="12" t="str">
        <f>IFERROR(VLOOKUP($A14,'NMnO K'!AT:AZ,7,0),"")</f>
        <v/>
      </c>
      <c r="AB14" s="12" t="str">
        <f>IFERROR(VLOOKUP($A14,'Wertepy K'!M:S,7,0),"")</f>
        <v/>
      </c>
      <c r="AC14" s="12" t="str">
        <f>IFERROR(VLOOKUP($A14,'H53 100 K'!$AG$5:$AN$22,7,0),"")</f>
        <v/>
      </c>
      <c r="AD14" s="18" t="str">
        <f>IFERROR(VLOOKUP($A14,'Liczyrzepa - wiosna K'!$N$2:$U$3,7,0),"")</f>
        <v/>
      </c>
      <c r="AE14" s="12" t="str">
        <f>IFERROR(VLOOKUP($A14,'Harce K'!$H$2:$O$4,7,0),"")</f>
        <v/>
      </c>
      <c r="AF14" s="18" t="str">
        <f>IFERROR(VLOOKUP($A14,'XII z Kompasem K'!$K$1:$Q$8,7,0),"")</f>
        <v/>
      </c>
      <c r="AG14" s="19" t="str">
        <f>IFERROR(VLOOKUP($A14,'Grassor TR150 K'!$BH$2:$BN$6,7,0),"")</f>
        <v/>
      </c>
      <c r="AH14" s="19" t="str">
        <f>IFERROR(VLOOKUP($A14,'Pazur Gryfa K'!$P$2:$V$5,7,0),"")</f>
        <v/>
      </c>
      <c r="AI14" s="19" t="str">
        <f>IFERROR(VLOOKUP($A14,'Szaga K'!$J$2:$P$6,7,0),"")</f>
        <v/>
      </c>
      <c r="AJ14" s="19" t="str">
        <f>IFERROR(VLOOKUP($A14,'Sudecka 100 K'!$M$2:$S$6,7,0),"")</f>
        <v/>
      </c>
      <c r="AK14" s="18"/>
      <c r="AL14" s="19" t="str">
        <f>IFERROR(VLOOKUP($A14,'Waligóra K'!$J$2:$P$5,7,0),"")</f>
        <v/>
      </c>
      <c r="AM14" s="19" t="str">
        <f>IFERROR(VLOOKUP($A14,'Jesienne 360 K'!$K$2:$Q$6,7,0),"")</f>
        <v/>
      </c>
      <c r="AN14" s="19" t="str">
        <f>IFERROR(VLOOKUP($A14,'H54 TR100 K'!$AG$6:$AM$23,7,0),"")</f>
        <v/>
      </c>
      <c r="AO14" s="19" t="str">
        <f>IFERROR(VLOOKUP($A14,'Azymut K'!$O$3:$U$4,7,0),"")</f>
        <v/>
      </c>
      <c r="AP14" s="19" t="str">
        <f>IFERROR(VLOOKUP($A14,'NM TR100 K'!$AD$5:$AJ$6,7,0),"")</f>
        <v/>
      </c>
      <c r="AQ14" s="26">
        <f>MIN(COUNT(F14:U14)+MIN(COUNT(X14:AP14)/2,2),6)</f>
        <v>2.5</v>
      </c>
    </row>
    <row r="15" spans="1:43" s="13" customFormat="1">
      <c r="A15">
        <v>87</v>
      </c>
      <c r="B15" s="22" t="str">
        <f>VLOOKUP($A15,id!$C:$H,6,0)</f>
        <v>Nowacka Elżbieta</v>
      </c>
      <c r="C15" s="22" t="str">
        <f>VLOOKUP($A15,id!$C:$H,4,0)</f>
        <v>Nietoperze Koszalin</v>
      </c>
      <c r="D15" s="2">
        <f>IF(E14=E15,D14,ROW(B13))</f>
        <v>13</v>
      </c>
      <c r="E15" s="11">
        <f>LARGE(F15:W15,1)+LARGE(F15:W15,2)+IFERROR(LARGE(F15:W15,3),0)+IFERROR(LARGE(F15:W15,4),0)+IFERROR(LARGE(F15:W15,5),0)+IFERROR(LARGE(F15:W15,6),0)</f>
        <v>176.14420169209342</v>
      </c>
      <c r="F15" s="12"/>
      <c r="G15" s="12">
        <f>IFERROR(VLOOKUP($A15,'Roza K'!N:T,7,0),"")</f>
        <v>76.144201692093404</v>
      </c>
      <c r="H15" s="12" t="str">
        <f>IFERROR(VLOOKUP($A15,'H53 200 K'!$AL$5:$AS$12,7,0),"")</f>
        <v/>
      </c>
      <c r="I15" s="14" t="str">
        <f>IFERROR(VLOOKUP($A15,'Dymno K'!$BO$4:$BU$10,7,0),"")</f>
        <v/>
      </c>
      <c r="J15" s="19" t="str">
        <f>IFERROR(VLOOKUP($A15,'Dukty K'!$AU$1:$BA$11,7,0),"")</f>
        <v/>
      </c>
      <c r="K15" s="19" t="str">
        <f>IFERROR(VLOOKUP($A15,'Tropy K'!$Q$3:$X$15,7,0),"")</f>
        <v/>
      </c>
      <c r="L15" s="19" t="str">
        <f>IFERROR(VLOOKUP($A15,'Grassor TR300 K'!$BX$2:$CD$6,7,0),"")</f>
        <v/>
      </c>
      <c r="M15" s="19" t="str">
        <f>IFERROR(VLOOKUP($A15,'BO K'!$K$3:$Q$16,7,0),"")</f>
        <v/>
      </c>
      <c r="N15" s="19" t="str">
        <f>IFERROR(VLOOKUP($A15,'Konwalie K'!$K$3:$Q$10,7,0),"")</f>
        <v/>
      </c>
      <c r="O15" s="12"/>
      <c r="P15" s="19" t="str">
        <f>IFERROR(VLOOKUP($A15,'Korno K'!$BR$3:$BX$15,7,0),"")</f>
        <v/>
      </c>
      <c r="Q15" s="19" t="str">
        <f>IFERROR(VLOOKUP($A15,'Abentojra K'!$J$4:$P$7,7,0),"")</f>
        <v/>
      </c>
      <c r="R15" s="19" t="str">
        <f>IFERROR(VLOOKUP($A15,'Mordownik K'!$M$6:$S$10,7,0),"")</f>
        <v/>
      </c>
      <c r="S15" s="19" t="str">
        <f>IFERROR(VLOOKUP($A15,'XIV Szago K'!$BB$4:$BH$5,7,0),"")</f>
        <v/>
      </c>
      <c r="T15" s="19" t="str">
        <f>IFERROR(VLOOKUP($A15,'H54 TR200 K'!$AS$5:$AY$17,7,0),"")</f>
        <v/>
      </c>
      <c r="U15" s="19" t="str">
        <f>IFERROR(VLOOKUP($A15,'NM TR200 K'!$AN$5:$AT$7,7,0),"")</f>
        <v/>
      </c>
      <c r="V15" s="10">
        <f>IFERROR(LARGE(X15:AP15,1),0)+IFERROR(LARGE(X15:AP15,2),0)</f>
        <v>100</v>
      </c>
      <c r="W15" s="10">
        <f>IFERROR(LARGE(X15:AP15,3),0)+IFERROR(LARGE(X15:AP15,4),0)</f>
        <v>0</v>
      </c>
      <c r="X15" s="12"/>
      <c r="Y15" s="12" t="str">
        <f>IFERROR(VLOOKUP($A15,'XIII Szago K'!DJ:DP,7,0),"")</f>
        <v/>
      </c>
      <c r="Z15" s="12" t="str">
        <f>IFERROR(VLOOKUP($A15,'Wiosenne 360 K'!K:Q,7,0),"")</f>
        <v/>
      </c>
      <c r="AA15" s="12" t="str">
        <f>IFERROR(VLOOKUP($A15,'NMnO K'!AT:AZ,7,0),"")</f>
        <v/>
      </c>
      <c r="AB15" s="12" t="str">
        <f>IFERROR(VLOOKUP($A15,'Wertepy K'!M:S,7,0),"")</f>
        <v/>
      </c>
      <c r="AC15" s="12" t="str">
        <f>IFERROR(VLOOKUP($A15,'H53 100 K'!$AG$5:$AN$22,7,0),"")</f>
        <v/>
      </c>
      <c r="AD15" s="18" t="str">
        <f>IFERROR(VLOOKUP($A15,'Liczyrzepa - wiosna K'!$N$2:$U$3,7,0),"")</f>
        <v/>
      </c>
      <c r="AE15" s="12" t="str">
        <f>IFERROR(VLOOKUP($A15,'Harce K'!$H$2:$O$4,7,0),"")</f>
        <v/>
      </c>
      <c r="AF15" s="18" t="str">
        <f>IFERROR(VLOOKUP($A15,'XII z Kompasem K'!$K$1:$Q$8,7,0),"")</f>
        <v/>
      </c>
      <c r="AG15" s="19">
        <f>IFERROR(VLOOKUP($A15,'Grassor TR150 K'!$BH$2:$BN$6,7,0),"")</f>
        <v>50</v>
      </c>
      <c r="AH15" s="19" t="str">
        <f>IFERROR(VLOOKUP($A15,'Pazur Gryfa K'!$P$2:$V$5,7,0),"")</f>
        <v/>
      </c>
      <c r="AI15" s="19" t="str">
        <f>IFERROR(VLOOKUP($A15,'Szaga K'!$J$2:$P$6,7,0),"")</f>
        <v/>
      </c>
      <c r="AJ15" s="19" t="str">
        <f>IFERROR(VLOOKUP($A15,'Sudecka 100 K'!$M$2:$S$6,7,0),"")</f>
        <v/>
      </c>
      <c r="AK15" s="18"/>
      <c r="AL15" s="19" t="str">
        <f>IFERROR(VLOOKUP($A15,'Waligóra K'!$J$2:$P$5,7,0),"")</f>
        <v/>
      </c>
      <c r="AM15" s="19" t="str">
        <f>IFERROR(VLOOKUP($A15,'Jesienne 360 K'!$K$2:$Q$6,7,0),"")</f>
        <v/>
      </c>
      <c r="AN15" s="19" t="str">
        <f>IFERROR(VLOOKUP($A15,'H54 TR100 K'!$AG$6:$AM$23,7,0),"")</f>
        <v/>
      </c>
      <c r="AO15" s="19" t="str">
        <f>IFERROR(VLOOKUP($A15,'Azymut K'!$O$3:$U$4,7,0),"")</f>
        <v/>
      </c>
      <c r="AP15" s="19">
        <f>IFERROR(VLOOKUP($A15,'NM TR100 K'!$AD$5:$AJ$6,7,0),"")</f>
        <v>50</v>
      </c>
      <c r="AQ15" s="26">
        <f>MIN(COUNT(F15:U15)+MIN(COUNT(X15:AP15)/2,2),6)</f>
        <v>2</v>
      </c>
    </row>
    <row r="16" spans="1:43" s="13" customFormat="1">
      <c r="A16" s="13">
        <v>129</v>
      </c>
      <c r="B16" s="22" t="str">
        <f>VLOOKUP($A16,id!$C:$H,6,0)</f>
        <v>Nowińska Renata</v>
      </c>
      <c r="C16" s="22" t="str">
        <f>VLOOKUP($A16,id!$C:$H,4,0)</f>
        <v>OrientAkcja</v>
      </c>
      <c r="D16" s="2">
        <f>IF(E15=E16,D15,ROW(B14))</f>
        <v>14</v>
      </c>
      <c r="E16" s="11">
        <f>LARGE(F16:W16,1)+LARGE(F16:W16,2)+IFERROR(LARGE(F16:W16,3),0)+IFERROR(LARGE(F16:W16,4),0)+IFERROR(LARGE(F16:W16,5),0)+IFERROR(LARGE(F16:W16,6),0)</f>
        <v>175.96138557453901</v>
      </c>
      <c r="F16" s="12"/>
      <c r="G16" s="12" t="str">
        <f>IFERROR(VLOOKUP($A16,'Roza K'!N:T,7,0),"")</f>
        <v/>
      </c>
      <c r="H16" s="12" t="str">
        <f>IFERROR(VLOOKUP($A16,'H53 200 K'!$AL$5:$AS$12,7,0),"")</f>
        <v/>
      </c>
      <c r="I16" s="14" t="str">
        <f>IFERROR(VLOOKUP($A16,'Dymno K'!$BO$4:$BU$10,7,0),"")</f>
        <v/>
      </c>
      <c r="J16" s="19">
        <f>IFERROR(VLOOKUP($A16,'Dukty K'!$AU$1:$BA$11,7,0),"")</f>
        <v>75.244456283551784</v>
      </c>
      <c r="K16" s="19" t="str">
        <f>IFERROR(VLOOKUP($A16,'Tropy K'!$Q$3:$X$15,7,0),"")</f>
        <v/>
      </c>
      <c r="L16" s="19" t="str">
        <f>IFERROR(VLOOKUP($A16,'Grassor TR300 K'!$BX$2:$CD$6,7,0),"")</f>
        <v/>
      </c>
      <c r="M16" s="19" t="str">
        <f>IFERROR(VLOOKUP($A16,'BO K'!$K$3:$Q$16,7,0),"")</f>
        <v/>
      </c>
      <c r="N16" s="19">
        <f>IFERROR(VLOOKUP($A16,'Konwalie K'!$K$3:$Q$10,7,0),"")</f>
        <v>71.53829681235473</v>
      </c>
      <c r="O16" s="12"/>
      <c r="P16" s="19" t="str">
        <f>IFERROR(VLOOKUP($A16,'Korno K'!$BR$3:$BX$15,7,0),"")</f>
        <v/>
      </c>
      <c r="Q16" s="19" t="str">
        <f>IFERROR(VLOOKUP($A16,'Abentojra K'!$J$4:$P$7,7,0),"")</f>
        <v/>
      </c>
      <c r="R16" s="19" t="str">
        <f>IFERROR(VLOOKUP($A16,'Mordownik K'!$M$6:$S$10,7,0),"")</f>
        <v/>
      </c>
      <c r="S16" s="19" t="str">
        <f>IFERROR(VLOOKUP($A16,'XIV Szago K'!$BB$4:$BH$5,7,0),"")</f>
        <v/>
      </c>
      <c r="T16" s="19" t="str">
        <f>IFERROR(VLOOKUP($A16,'H54 TR200 K'!$AS$5:$AY$17,7,0),"")</f>
        <v/>
      </c>
      <c r="U16" s="19" t="str">
        <f>IFERROR(VLOOKUP($A16,'NM TR200 K'!$AN$5:$AT$7,7,0),"")</f>
        <v/>
      </c>
      <c r="V16" s="10">
        <f>IFERROR(LARGE(X16:AP16,1),0)+IFERROR(LARGE(X16:AP16,2),0)</f>
        <v>29.17863247863248</v>
      </c>
      <c r="W16" s="10">
        <f>IFERROR(LARGE(X16:AP16,3),0)+IFERROR(LARGE(X16:AP16,4),0)</f>
        <v>0</v>
      </c>
      <c r="X16" s="12"/>
      <c r="Y16" s="12" t="str">
        <f>IFERROR(VLOOKUP($A16,'XIII Szago K'!DJ:DP,7,0),"")</f>
        <v/>
      </c>
      <c r="Z16" s="12">
        <f>IFERROR(VLOOKUP($A16,'Wiosenne 360 K'!K:Q,7,0),"")</f>
        <v>29.17863247863248</v>
      </c>
      <c r="AA16" s="12" t="str">
        <f>IFERROR(VLOOKUP($A16,'NMnO K'!AT:AZ,7,0),"")</f>
        <v/>
      </c>
      <c r="AB16" s="12" t="str">
        <f>IFERROR(VLOOKUP($A16,'Wertepy K'!M:S,7,0),"")</f>
        <v/>
      </c>
      <c r="AC16" s="12" t="str">
        <f>IFERROR(VLOOKUP($A16,'H53 100 K'!$AG$5:$AN$22,7,0),"")</f>
        <v/>
      </c>
      <c r="AD16" s="18" t="str">
        <f>IFERROR(VLOOKUP($A16,'Liczyrzepa - wiosna K'!$N$2:$U$3,7,0),"")</f>
        <v/>
      </c>
      <c r="AE16" s="12" t="str">
        <f>IFERROR(VLOOKUP($A16,'Harce K'!$H$2:$O$4,7,0),"")</f>
        <v/>
      </c>
      <c r="AF16" s="18" t="str">
        <f>IFERROR(VLOOKUP($A16,'XII z Kompasem K'!$K$1:$Q$8,7,0),"")</f>
        <v/>
      </c>
      <c r="AG16" s="19" t="str">
        <f>IFERROR(VLOOKUP($A16,'Grassor TR150 K'!$BH$2:$BN$6,7,0),"")</f>
        <v/>
      </c>
      <c r="AH16" s="19" t="str">
        <f>IFERROR(VLOOKUP($A16,'Pazur Gryfa K'!$P$2:$V$5,7,0),"")</f>
        <v/>
      </c>
      <c r="AI16" s="19" t="str">
        <f>IFERROR(VLOOKUP($A16,'Szaga K'!$J$2:$P$6,7,0),"")</f>
        <v/>
      </c>
      <c r="AJ16" s="19" t="str">
        <f>IFERROR(VLOOKUP($A16,'Sudecka 100 K'!$M$2:$S$6,7,0),"")</f>
        <v/>
      </c>
      <c r="AK16" s="18"/>
      <c r="AL16" s="19" t="str">
        <f>IFERROR(VLOOKUP($A16,'Waligóra K'!$J$2:$P$5,7,0),"")</f>
        <v/>
      </c>
      <c r="AM16" s="19" t="str">
        <f>IFERROR(VLOOKUP($A16,'Jesienne 360 K'!$K$2:$Q$6,7,0),"")</f>
        <v/>
      </c>
      <c r="AN16" s="19" t="str">
        <f>IFERROR(VLOOKUP($A16,'H54 TR100 K'!$AG$6:$AM$23,7,0),"")</f>
        <v/>
      </c>
      <c r="AO16" s="19" t="str">
        <f>IFERROR(VLOOKUP($A16,'Azymut K'!$O$3:$U$4,7,0),"")</f>
        <v/>
      </c>
      <c r="AP16" s="19" t="str">
        <f>IFERROR(VLOOKUP($A16,'NM TR100 K'!$AD$5:$AJ$6,7,0),"")</f>
        <v/>
      </c>
      <c r="AQ16" s="26">
        <f>MIN(COUNT(F16:U16)+MIN(COUNT(X16:AP16)/2,2),6)</f>
        <v>2.5</v>
      </c>
    </row>
    <row r="17" spans="1:43" s="13" customFormat="1">
      <c r="A17">
        <v>554</v>
      </c>
      <c r="B17" s="22" t="str">
        <f>VLOOKUP($A17,id!$C:$H,6,0)</f>
        <v>Stachura Magdalena</v>
      </c>
      <c r="C17" s="22" t="str">
        <f>VLOOKUP($A17,id!$C:$H,4,0)</f>
        <v>Wodzionka</v>
      </c>
      <c r="D17" s="2">
        <f>IF(E16=E17,D16,ROW(B15))</f>
        <v>15</v>
      </c>
      <c r="E17" s="11">
        <f>LARGE(F17:W17,1)+LARGE(F17:W17,2)+IFERROR(LARGE(F17:W17,3),0)+IFERROR(LARGE(F17:W17,4),0)+IFERROR(LARGE(F17:W17,5),0)+IFERROR(LARGE(F17:W17,6),0)</f>
        <v>171.10683064157652</v>
      </c>
      <c r="F17" s="12"/>
      <c r="G17" s="12"/>
      <c r="H17" s="12"/>
      <c r="I17" s="14"/>
      <c r="J17" s="19"/>
      <c r="K17" s="19"/>
      <c r="L17" s="19"/>
      <c r="M17" s="19" t="str">
        <f>IFERROR(VLOOKUP($A17,'BO K'!$K$3:$Q$16,7,0),"")</f>
        <v/>
      </c>
      <c r="N17" s="19" t="str">
        <f>IFERROR(VLOOKUP($A17,'Konwalie K'!$K$3:$Q$10,7,0),"")</f>
        <v/>
      </c>
      <c r="O17" s="12"/>
      <c r="P17" s="19">
        <f>IFERROR(VLOOKUP($A17,'Korno K'!$BR$3:$BX$15,7,0),"")</f>
        <v>82.871536523929464</v>
      </c>
      <c r="Q17" s="19" t="str">
        <f>IFERROR(VLOOKUP($A17,'Abentojra K'!$J$4:$P$7,7,0),"")</f>
        <v/>
      </c>
      <c r="R17" s="19">
        <f>IFERROR(VLOOKUP($A17,'Mordownik K'!$M$6:$S$10,7,0),"")</f>
        <v>88.235294117647058</v>
      </c>
      <c r="S17" s="19" t="str">
        <f>IFERROR(VLOOKUP($A17,'XIV Szago K'!$BB$4:$BH$5,7,0),"")</f>
        <v/>
      </c>
      <c r="T17" s="19" t="str">
        <f>IFERROR(VLOOKUP($A17,'H54 TR200 K'!$AS$5:$AY$17,7,0),"")</f>
        <v/>
      </c>
      <c r="U17" s="19" t="str">
        <f>IFERROR(VLOOKUP($A17,'NM TR200 K'!$AN$5:$AT$7,7,0),"")</f>
        <v/>
      </c>
      <c r="V17" s="10">
        <f>IFERROR(LARGE(X17:AP17,1),0)+IFERROR(LARGE(X17:AP17,2),0)</f>
        <v>0</v>
      </c>
      <c r="W17" s="10">
        <f>IFERROR(LARGE(X17:AP17,3),0)+IFERROR(LARGE(X17:AP17,4),0)</f>
        <v>0</v>
      </c>
      <c r="X17" s="12"/>
      <c r="Y17" s="12"/>
      <c r="Z17" s="12"/>
      <c r="AA17" s="12"/>
      <c r="AB17" s="12"/>
      <c r="AC17" s="12"/>
      <c r="AD17" s="18"/>
      <c r="AE17" s="12"/>
      <c r="AF17" s="18"/>
      <c r="AG17" s="19"/>
      <c r="AH17" s="19" t="str">
        <f>IFERROR(VLOOKUP($A17,'Pazur Gryfa K'!$P$2:$V$5,7,0),"")</f>
        <v/>
      </c>
      <c r="AI17" s="19" t="str">
        <f>IFERROR(VLOOKUP($A17,'Szaga K'!$J$2:$P$6,7,0),"")</f>
        <v/>
      </c>
      <c r="AJ17" s="19"/>
      <c r="AK17" s="18"/>
      <c r="AL17" s="19" t="str">
        <f>IFERROR(VLOOKUP($A17,'Waligóra K'!$J$2:$P$5,7,0),"")</f>
        <v/>
      </c>
      <c r="AM17" s="19" t="str">
        <f>IFERROR(VLOOKUP($A17,'Jesienne 360 K'!$K$2:$Q$6,7,0),"")</f>
        <v/>
      </c>
      <c r="AN17" s="19" t="str">
        <f>IFERROR(VLOOKUP($A17,'H54 TR100 K'!$AG$6:$AM$23,7,0),"")</f>
        <v/>
      </c>
      <c r="AO17" s="19" t="str">
        <f>IFERROR(VLOOKUP($A17,'Azymut K'!$O$3:$U$4,7,0),"")</f>
        <v/>
      </c>
      <c r="AP17" s="19" t="str">
        <f>IFERROR(VLOOKUP($A17,'NM TR100 K'!$AD$5:$AJ$6,7,0),"")</f>
        <v/>
      </c>
      <c r="AQ17" s="26">
        <f>MIN(COUNT(F17:U17)+MIN(COUNT(X17:AP17)/2,2),6)</f>
        <v>2</v>
      </c>
    </row>
    <row r="18" spans="1:43" s="13" customFormat="1">
      <c r="A18" s="13">
        <v>131</v>
      </c>
      <c r="B18" s="22" t="str">
        <f>VLOOKUP($A18,id!$C:$H,6,0)</f>
        <v>Czeczott Małgorzata</v>
      </c>
      <c r="C18" s="22" t="str">
        <f>VLOOKUP($A18,id!$C:$H,4,0)</f>
        <v>UKA</v>
      </c>
      <c r="D18" s="2">
        <f>IF(E17=E18,D17,ROW(B16))</f>
        <v>16</v>
      </c>
      <c r="E18" s="11">
        <f>LARGE(F18:W18,1)+LARGE(F18:W18,2)+IFERROR(LARGE(F18:W18,3),0)+IFERROR(LARGE(F18:W18,4),0)+IFERROR(LARGE(F18:W18,5),0)+IFERROR(LARGE(F18:W18,6),0)</f>
        <v>157.06803818361465</v>
      </c>
      <c r="F18" s="12"/>
      <c r="G18" s="12" t="str">
        <f>IFERROR(VLOOKUP($A18,'Roza K'!N:T,7,0),"")</f>
        <v/>
      </c>
      <c r="H18" s="12" t="str">
        <f>IFERROR(VLOOKUP($A18,'H53 200 K'!$AL$5:$AS$12,7,0),"")</f>
        <v/>
      </c>
      <c r="I18" s="14" t="str">
        <f>IFERROR(VLOOKUP($A18,'Dymno K'!$BO$4:$BU$10,7,0),"")</f>
        <v/>
      </c>
      <c r="J18" s="19" t="str">
        <f>IFERROR(VLOOKUP($A18,'Dukty K'!$AU$1:$BA$11,7,0),"")</f>
        <v/>
      </c>
      <c r="K18" s="19" t="str">
        <f>IFERROR(VLOOKUP($A18,'Tropy K'!$Q$3:$X$15,7,0),"")</f>
        <v/>
      </c>
      <c r="L18" s="19" t="str">
        <f>IFERROR(VLOOKUP($A18,'Grassor TR300 K'!$BX$2:$CD$6,7,0),"")</f>
        <v/>
      </c>
      <c r="M18" s="19">
        <f>IFERROR(VLOOKUP($A18,'BO K'!$K$3:$Q$16,7,0),"")</f>
        <v>91.714050709866598</v>
      </c>
      <c r="N18" s="19" t="str">
        <f>IFERROR(VLOOKUP($A18,'Konwalie K'!$K$3:$Q$10,7,0),"")</f>
        <v/>
      </c>
      <c r="O18" s="12"/>
      <c r="P18" s="19" t="str">
        <f>IFERROR(VLOOKUP($A18,'Korno K'!$BR$3:$BX$15,7,0),"")</f>
        <v/>
      </c>
      <c r="Q18" s="19" t="str">
        <f>IFERROR(VLOOKUP($A18,'Abentojra K'!$J$4:$P$7,7,0),"")</f>
        <v/>
      </c>
      <c r="R18" s="19" t="str">
        <f>IFERROR(VLOOKUP($A18,'Mordownik K'!$M$6:$S$10,7,0),"")</f>
        <v/>
      </c>
      <c r="S18" s="19" t="str">
        <f>IFERROR(VLOOKUP($A18,'XIV Szago K'!$BB$4:$BH$5,7,0),"")</f>
        <v/>
      </c>
      <c r="T18" s="19" t="str">
        <f>IFERROR(VLOOKUP($A18,'H54 TR200 K'!$AS$5:$AY$17,7,0),"")</f>
        <v/>
      </c>
      <c r="U18" s="19" t="str">
        <f>IFERROR(VLOOKUP($A18,'NM TR200 K'!$AN$5:$AT$7,7,0),"")</f>
        <v/>
      </c>
      <c r="V18" s="10">
        <f>IFERROR(LARGE(X18:AP18,1),0)+IFERROR(LARGE(X18:AP18,2),0)</f>
        <v>65.353987473748049</v>
      </c>
      <c r="W18" s="10">
        <f>IFERROR(LARGE(X18:AP18,3),0)+IFERROR(LARGE(X18:AP18,4),0)</f>
        <v>0</v>
      </c>
      <c r="X18" s="12"/>
      <c r="Y18" s="12" t="str">
        <f>IFERROR(VLOOKUP($A18,'XIII Szago K'!DJ:DP,7,0),"")</f>
        <v/>
      </c>
      <c r="Z18" s="12">
        <f>IFERROR(VLOOKUP($A18,'Wiosenne 360 K'!K:Q,7,0),"")</f>
        <v>26.677606837606838</v>
      </c>
      <c r="AA18" s="12" t="str">
        <f>IFERROR(VLOOKUP($A18,'NMnO K'!AT:AZ,7,0),"")</f>
        <v/>
      </c>
      <c r="AB18" s="12" t="str">
        <f>IFERROR(VLOOKUP($A18,'Wertepy K'!M:S,7,0),"")</f>
        <v/>
      </c>
      <c r="AC18" s="12" t="str">
        <f>IFERROR(VLOOKUP($A18,'H53 100 K'!$AG$5:$AN$22,7,0),"")</f>
        <v/>
      </c>
      <c r="AD18" s="18" t="str">
        <f>IFERROR(VLOOKUP($A18,'Liczyrzepa - wiosna K'!$N$2:$U$3,7,0),"")</f>
        <v/>
      </c>
      <c r="AE18" s="12" t="str">
        <f>IFERROR(VLOOKUP($A18,'Harce K'!$H$2:$O$4,7,0),"")</f>
        <v/>
      </c>
      <c r="AF18" s="18" t="str">
        <f>IFERROR(VLOOKUP($A18,'XII z Kompasem K'!$K$1:$Q$8,7,0),"")</f>
        <v/>
      </c>
      <c r="AG18" s="19" t="str">
        <f>IFERROR(VLOOKUP($A18,'Grassor TR150 K'!$BH$2:$BN$6,7,0),"")</f>
        <v/>
      </c>
      <c r="AH18" s="19" t="str">
        <f>IFERROR(VLOOKUP($A18,'Pazur Gryfa K'!$P$2:$V$5,7,0),"")</f>
        <v/>
      </c>
      <c r="AI18" s="19" t="str">
        <f>IFERROR(VLOOKUP($A18,'Szaga K'!$J$2:$P$6,7,0),"")</f>
        <v/>
      </c>
      <c r="AJ18" s="19" t="str">
        <f>IFERROR(VLOOKUP($A18,'Sudecka 100 K'!$M$2:$S$6,7,0),"")</f>
        <v/>
      </c>
      <c r="AK18" s="18"/>
      <c r="AL18" s="19">
        <f>IFERROR(VLOOKUP($A18,'Waligóra K'!$J$2:$P$5,7,0),"")</f>
        <v>38.676380636141204</v>
      </c>
      <c r="AM18" s="19" t="str">
        <f>IFERROR(VLOOKUP($A18,'Jesienne 360 K'!$K$2:$Q$6,7,0),"")</f>
        <v/>
      </c>
      <c r="AN18" s="19" t="str">
        <f>IFERROR(VLOOKUP($A18,'H54 TR100 K'!$AG$6:$AM$23,7,0),"")</f>
        <v/>
      </c>
      <c r="AO18" s="19" t="str">
        <f>IFERROR(VLOOKUP($A18,'Azymut K'!$O$3:$U$4,7,0),"")</f>
        <v/>
      </c>
      <c r="AP18" s="19" t="str">
        <f>IFERROR(VLOOKUP($A18,'NM TR100 K'!$AD$5:$AJ$6,7,0),"")</f>
        <v/>
      </c>
      <c r="AQ18" s="26">
        <f>MIN(COUNT(F18:U18)+MIN(COUNT(X18:AP18)/2,2),6)</f>
        <v>2</v>
      </c>
    </row>
    <row r="19" spans="1:43" s="13" customFormat="1">
      <c r="A19">
        <v>239</v>
      </c>
      <c r="B19" s="22" t="str">
        <f>VLOOKUP($A19,id!$C:$H,6,0)</f>
        <v>Dunowska Ilona</v>
      </c>
      <c r="C19" s="22">
        <f>VLOOKUP($A19,id!$C:$H,4,0)</f>
        <v>0</v>
      </c>
      <c r="D19" s="2">
        <f>IF(E18=E19,D18,ROW(B17))</f>
        <v>17</v>
      </c>
      <c r="E19" s="11">
        <f>LARGE(F19:W19,1)+LARGE(F19:W19,2)+IFERROR(LARGE(F19:W19,3),0)+IFERROR(LARGE(F19:W19,4),0)+IFERROR(LARGE(F19:W19,5),0)+IFERROR(LARGE(F19:W19,6),0)</f>
        <v>151.85394925129904</v>
      </c>
      <c r="F19" s="12"/>
      <c r="G19" s="12"/>
      <c r="H19" s="12">
        <f>IFERROR(VLOOKUP($A19,'H53 200 K'!$AL$5:$AS$12,7,0),"")</f>
        <v>77.498178570589204</v>
      </c>
      <c r="I19" s="14" t="str">
        <f>IFERROR(VLOOKUP($A19,'Dymno K'!$BO$4:$BU$10,7,0),"")</f>
        <v/>
      </c>
      <c r="J19" s="19" t="str">
        <f>IFERROR(VLOOKUP($A19,'Dukty K'!$AU$1:$BA$11,7,0),"")</f>
        <v/>
      </c>
      <c r="K19" s="19" t="str">
        <f>IFERROR(VLOOKUP($A19,'Tropy K'!$Q$3:$X$15,7,0),"")</f>
        <v/>
      </c>
      <c r="L19" s="19" t="str">
        <f>IFERROR(VLOOKUP($A19,'Grassor TR300 K'!$BX$2:$CD$6,7,0),"")</f>
        <v/>
      </c>
      <c r="M19" s="19" t="str">
        <f>IFERROR(VLOOKUP($A19,'BO K'!$K$3:$Q$16,7,0),"")</f>
        <v/>
      </c>
      <c r="N19" s="19" t="str">
        <f>IFERROR(VLOOKUP($A19,'Konwalie K'!$K$3:$Q$10,7,0),"")</f>
        <v/>
      </c>
      <c r="O19" s="12"/>
      <c r="P19" s="19" t="str">
        <f>IFERROR(VLOOKUP($A19,'Korno K'!$BR$3:$BX$15,7,0),"")</f>
        <v/>
      </c>
      <c r="Q19" s="19" t="str">
        <f>IFERROR(VLOOKUP($A19,'Abentojra K'!$J$4:$P$7,7,0),"")</f>
        <v/>
      </c>
      <c r="R19" s="19" t="str">
        <f>IFERROR(VLOOKUP($A19,'Mordownik K'!$M$6:$S$10,7,0),"")</f>
        <v/>
      </c>
      <c r="S19" s="19" t="str">
        <f>IFERROR(VLOOKUP($A19,'XIV Szago K'!$BB$4:$BH$5,7,0),"")</f>
        <v/>
      </c>
      <c r="T19" s="19">
        <f>IFERROR(VLOOKUP($A19,'H54 TR200 K'!$AS$5:$AY$17,7,0),"")</f>
        <v>74.355770680709838</v>
      </c>
      <c r="U19" s="19" t="str">
        <f>IFERROR(VLOOKUP($A19,'NM TR200 K'!$AN$5:$AT$7,7,0),"")</f>
        <v/>
      </c>
      <c r="V19" s="10">
        <f>IFERROR(LARGE(X19:AP19,1),0)+IFERROR(LARGE(X19:AP19,2),0)</f>
        <v>0</v>
      </c>
      <c r="W19" s="10">
        <f>IFERROR(LARGE(X19:AP19,3),0)+IFERROR(LARGE(X19:AP19,4),0)</f>
        <v>0</v>
      </c>
      <c r="X19" s="12"/>
      <c r="Y19" s="12"/>
      <c r="Z19" s="12"/>
      <c r="AA19" s="12"/>
      <c r="AB19" s="12"/>
      <c r="AC19" s="12" t="str">
        <f>IFERROR(VLOOKUP($A19,'H53 100 K'!$AG$5:$AN$22,7,0),"")</f>
        <v/>
      </c>
      <c r="AD19" s="18" t="str">
        <f>IFERROR(VLOOKUP($A19,'Liczyrzepa - wiosna K'!$N$2:$U$3,7,0),"")</f>
        <v/>
      </c>
      <c r="AE19" s="12" t="str">
        <f>IFERROR(VLOOKUP($A19,'Harce K'!$H$2:$O$4,7,0),"")</f>
        <v/>
      </c>
      <c r="AF19" s="18" t="str">
        <f>IFERROR(VLOOKUP($A19,'XII z Kompasem K'!$K$1:$Q$8,7,0),"")</f>
        <v/>
      </c>
      <c r="AG19" s="19" t="str">
        <f>IFERROR(VLOOKUP($A19,'Grassor TR150 K'!$BH$2:$BN$6,7,0),"")</f>
        <v/>
      </c>
      <c r="AH19" s="19" t="str">
        <f>IFERROR(VLOOKUP($A19,'Pazur Gryfa K'!$P$2:$V$5,7,0),"")</f>
        <v/>
      </c>
      <c r="AI19" s="19" t="str">
        <f>IFERROR(VLOOKUP($A19,'Szaga K'!$J$2:$P$6,7,0),"")</f>
        <v/>
      </c>
      <c r="AJ19" s="19" t="str">
        <f>IFERROR(VLOOKUP($A19,'Sudecka 100 K'!$M$2:$S$6,7,0),"")</f>
        <v/>
      </c>
      <c r="AK19" s="18"/>
      <c r="AL19" s="19" t="str">
        <f>IFERROR(VLOOKUP($A19,'Waligóra K'!$J$2:$P$5,7,0),"")</f>
        <v/>
      </c>
      <c r="AM19" s="19" t="str">
        <f>IFERROR(VLOOKUP($A19,'Jesienne 360 K'!$K$2:$Q$6,7,0),"")</f>
        <v/>
      </c>
      <c r="AN19" s="19" t="str">
        <f>IFERROR(VLOOKUP($A19,'H54 TR100 K'!$AG$6:$AM$23,7,0),"")</f>
        <v/>
      </c>
      <c r="AO19" s="19" t="str">
        <f>IFERROR(VLOOKUP($A19,'Azymut K'!$O$3:$U$4,7,0),"")</f>
        <v/>
      </c>
      <c r="AP19" s="19" t="str">
        <f>IFERROR(VLOOKUP($A19,'NM TR100 K'!$AD$5:$AJ$6,7,0),"")</f>
        <v/>
      </c>
      <c r="AQ19" s="26">
        <f>MIN(COUNT(F19:U19)+MIN(COUNT(X19:AP19)/2,2),6)</f>
        <v>2</v>
      </c>
    </row>
    <row r="20" spans="1:43" s="13" customFormat="1">
      <c r="A20">
        <v>380</v>
      </c>
      <c r="B20" s="22" t="str">
        <f>VLOOKUP($A20,id!$C:$H,6,0)</f>
        <v>Jarosiewicz Małgorzata</v>
      </c>
      <c r="C20" s="22" t="str">
        <f>VLOOKUP($A20,id!$C:$H,4,0)</f>
        <v>DORACO BIKE TEAM</v>
      </c>
      <c r="D20" s="2">
        <f>IF(E19=E20,D19,ROW(B18))</f>
        <v>18</v>
      </c>
      <c r="E20" s="11">
        <f>LARGE(F20:W20,1)+LARGE(F20:W20,2)+IFERROR(LARGE(F20:W20,3),0)+IFERROR(LARGE(F20:W20,4),0)+IFERROR(LARGE(F20:W20,5),0)+IFERROR(LARGE(F20:W20,6),0)</f>
        <v>135.41631760198266</v>
      </c>
      <c r="F20" s="12"/>
      <c r="G20" s="12"/>
      <c r="H20" s="12" t="str">
        <f>IFERROR(VLOOKUP($A20,'H53 200 K'!$AL$5:$AS$12,7,0),"")</f>
        <v/>
      </c>
      <c r="I20" s="14" t="str">
        <f>IFERROR(VLOOKUP($A20,'Dymno K'!$BO$4:$BU$10,7,0),"")</f>
        <v/>
      </c>
      <c r="J20" s="19" t="str">
        <f>IFERROR(VLOOKUP($A20,'Dukty K'!$AU$1:$BA$11,7,0),"")</f>
        <v/>
      </c>
      <c r="K20" s="19" t="str">
        <f>IFERROR(VLOOKUP($A20,'Tropy K'!$Q$3:$X$15,7,0),"")</f>
        <v/>
      </c>
      <c r="L20" s="19" t="str">
        <f>IFERROR(VLOOKUP($A20,'Grassor TR300 K'!$BX$2:$CD$6,7,0),"")</f>
        <v/>
      </c>
      <c r="M20" s="19" t="str">
        <f>IFERROR(VLOOKUP($A20,'BO K'!$K$3:$Q$16,7,0),"")</f>
        <v/>
      </c>
      <c r="N20" s="19" t="str">
        <f>IFERROR(VLOOKUP($A20,'Konwalie K'!$K$3:$Q$10,7,0),"")</f>
        <v/>
      </c>
      <c r="O20" s="12"/>
      <c r="P20" s="19" t="str">
        <f>IFERROR(VLOOKUP($A20,'Korno K'!$BR$3:$BX$15,7,0),"")</f>
        <v/>
      </c>
      <c r="Q20" s="19" t="str">
        <f>IFERROR(VLOOKUP($A20,'Abentojra K'!$J$4:$P$7,7,0),"")</f>
        <v/>
      </c>
      <c r="R20" s="19" t="str">
        <f>IFERROR(VLOOKUP($A20,'Mordownik K'!$M$6:$S$10,7,0),"")</f>
        <v/>
      </c>
      <c r="S20" s="19" t="str">
        <f>IFERROR(VLOOKUP($A20,'XIV Szago K'!$BB$4:$BH$5,7,0),"")</f>
        <v/>
      </c>
      <c r="T20" s="19" t="str">
        <f>IFERROR(VLOOKUP($A20,'H54 TR200 K'!$AS$5:$AY$17,7,0),"")</f>
        <v/>
      </c>
      <c r="U20" s="19" t="str">
        <f>IFERROR(VLOOKUP($A20,'NM TR200 K'!$AN$5:$AT$7,7,0),"")</f>
        <v/>
      </c>
      <c r="V20" s="10">
        <f>IFERROR(LARGE(X20:AP20,1),0)+IFERROR(LARGE(X20:AP20,2),0)</f>
        <v>96.39417738058043</v>
      </c>
      <c r="W20" s="10">
        <f>IFERROR(LARGE(X20:AP20,3),0)+IFERROR(LARGE(X20:AP20,4),0)</f>
        <v>39.022140221402218</v>
      </c>
      <c r="X20" s="12"/>
      <c r="Y20" s="12"/>
      <c r="Z20" s="12"/>
      <c r="AA20" s="12"/>
      <c r="AB20" s="12"/>
      <c r="AC20" s="12">
        <f>IFERROR(VLOOKUP($A20,'H53 100 K'!$AG$5:$AN$22,7,0),"")</f>
        <v>50</v>
      </c>
      <c r="AD20" s="18" t="str">
        <f>IFERROR(VLOOKUP($A20,'Liczyrzepa - wiosna K'!$N$2:$U$3,7,0),"")</f>
        <v/>
      </c>
      <c r="AE20" s="12" t="str">
        <f>IFERROR(VLOOKUP($A20,'Harce K'!$H$2:$O$4,7,0),"")</f>
        <v/>
      </c>
      <c r="AF20" s="18">
        <f>IFERROR(VLOOKUP($A20,'XII z Kompasem K'!$K$1:$Q$8,7,0),"")</f>
        <v>39.022140221402218</v>
      </c>
      <c r="AG20" s="19" t="str">
        <f>IFERROR(VLOOKUP($A20,'Grassor TR150 K'!$BH$2:$BN$6,7,0),"")</f>
        <v/>
      </c>
      <c r="AH20" s="19" t="str">
        <f>IFERROR(VLOOKUP($A20,'Pazur Gryfa K'!$P$2:$V$5,7,0),"")</f>
        <v/>
      </c>
      <c r="AI20" s="19" t="str">
        <f>IFERROR(VLOOKUP($A20,'Szaga K'!$J$2:$P$6,7,0),"")</f>
        <v/>
      </c>
      <c r="AJ20" s="19" t="str">
        <f>IFERROR(VLOOKUP($A20,'Sudecka 100 K'!$M$2:$S$6,7,0),"")</f>
        <v/>
      </c>
      <c r="AK20" s="18"/>
      <c r="AL20" s="19" t="str">
        <f>IFERROR(VLOOKUP($A20,'Waligóra K'!$J$2:$P$5,7,0),"")</f>
        <v/>
      </c>
      <c r="AM20" s="19" t="str">
        <f>IFERROR(VLOOKUP($A20,'Jesienne 360 K'!$K$2:$Q$6,7,0),"")</f>
        <v/>
      </c>
      <c r="AN20" s="19">
        <f>IFERROR(VLOOKUP($A20,'H54 TR100 K'!$AG$6:$AM$23,7,0),"")</f>
        <v>46.394177380580423</v>
      </c>
      <c r="AO20" s="19" t="str">
        <f>IFERROR(VLOOKUP($A20,'Azymut K'!$O$3:$U$4,7,0),"")</f>
        <v/>
      </c>
      <c r="AP20" s="19" t="str">
        <f>IFERROR(VLOOKUP($A20,'NM TR100 K'!$AD$5:$AJ$6,7,0),"")</f>
        <v/>
      </c>
      <c r="AQ20" s="26">
        <f>MIN(COUNT(F20:U20)+MIN(COUNT(X20:AP20)/2,2),6)</f>
        <v>1.5</v>
      </c>
    </row>
    <row r="21" spans="1:43" s="13" customFormat="1">
      <c r="A21">
        <v>551</v>
      </c>
      <c r="B21" s="22" t="str">
        <f>VLOOKUP($A21,id!$C:$H,6,0)</f>
        <v>Komosa Agnieszka</v>
      </c>
      <c r="C21" s="22" t="str">
        <f>VLOOKUP($A21,id!$C:$H,4,0)</f>
        <v>Szczeciński Klub Rowerowy Gryfus</v>
      </c>
      <c r="D21" s="2">
        <f>IF(E20=E21,D20,ROW(B19))</f>
        <v>19</v>
      </c>
      <c r="E21" s="11">
        <f>LARGE(F21:W21,1)+LARGE(F21:W21,2)+IFERROR(LARGE(F21:W21,3),0)+IFERROR(LARGE(F21:W21,4),0)+IFERROR(LARGE(F21:W21,5),0)+IFERROR(LARGE(F21:W21,6),0)</f>
        <v>121.04067553304552</v>
      </c>
      <c r="F21" s="12"/>
      <c r="G21" s="12"/>
      <c r="H21" s="12"/>
      <c r="I21" s="14"/>
      <c r="J21" s="19"/>
      <c r="K21" s="19"/>
      <c r="L21" s="19"/>
      <c r="M21" s="19" t="str">
        <f>IFERROR(VLOOKUP($A21,'BO K'!$K$3:$Q$16,7,0),"")</f>
        <v/>
      </c>
      <c r="N21" s="19">
        <f>IFERROR(VLOOKUP($A21,'Konwalie K'!$K$3:$Q$10,7,0),"")</f>
        <v>21.040675533045508</v>
      </c>
      <c r="O21" s="12"/>
      <c r="P21" s="19" t="str">
        <f>IFERROR(VLOOKUP($A21,'Korno K'!$BR$3:$BX$15,7,0),"")</f>
        <v/>
      </c>
      <c r="Q21" s="19" t="str">
        <f>IFERROR(VLOOKUP($A21,'Abentojra K'!$J$4:$P$7,7,0),"")</f>
        <v/>
      </c>
      <c r="R21" s="19" t="str">
        <f>IFERROR(VLOOKUP($A21,'Mordownik K'!$M$6:$S$10,7,0),"")</f>
        <v/>
      </c>
      <c r="S21" s="19" t="str">
        <f>IFERROR(VLOOKUP($A21,'XIV Szago K'!$BB$4:$BH$5,7,0),"")</f>
        <v/>
      </c>
      <c r="T21" s="19" t="str">
        <f>IFERROR(VLOOKUP($A21,'H54 TR200 K'!$AS$5:$AY$17,7,0),"")</f>
        <v/>
      </c>
      <c r="U21" s="19">
        <f>IFERROR(VLOOKUP($A21,'NM TR200 K'!$AN$5:$AT$7,7,0),"")</f>
        <v>100</v>
      </c>
      <c r="V21" s="10">
        <f>IFERROR(LARGE(X21:AP21,1),0)+IFERROR(LARGE(X21:AP21,2),0)</f>
        <v>0</v>
      </c>
      <c r="W21" s="10">
        <f>IFERROR(LARGE(X21:AP21,3),0)+IFERROR(LARGE(X21:AP21,4),0)</f>
        <v>0</v>
      </c>
      <c r="X21" s="12"/>
      <c r="Y21" s="12"/>
      <c r="Z21" s="12"/>
      <c r="AA21" s="12"/>
      <c r="AB21" s="12"/>
      <c r="AC21" s="12"/>
      <c r="AD21" s="18"/>
      <c r="AE21" s="12"/>
      <c r="AF21" s="18"/>
      <c r="AG21" s="19"/>
      <c r="AH21" s="19" t="str">
        <f>IFERROR(VLOOKUP($A21,'Pazur Gryfa K'!$P$2:$V$5,7,0),"")</f>
        <v/>
      </c>
      <c r="AI21" s="19" t="str">
        <f>IFERROR(VLOOKUP($A21,'Szaga K'!$J$2:$P$6,7,0),"")</f>
        <v/>
      </c>
      <c r="AJ21" s="19"/>
      <c r="AK21" s="18"/>
      <c r="AL21" s="19" t="str">
        <f>IFERROR(VLOOKUP($A21,'Waligóra K'!$J$2:$P$5,7,0),"")</f>
        <v/>
      </c>
      <c r="AM21" s="19" t="str">
        <f>IFERROR(VLOOKUP($A21,'Jesienne 360 K'!$K$2:$Q$6,7,0),"")</f>
        <v/>
      </c>
      <c r="AN21" s="19" t="str">
        <f>IFERROR(VLOOKUP($A21,'H54 TR100 K'!$AG$6:$AM$23,7,0),"")</f>
        <v/>
      </c>
      <c r="AO21" s="19" t="str">
        <f>IFERROR(VLOOKUP($A21,'Azymut K'!$O$3:$U$4,7,0),"")</f>
        <v/>
      </c>
      <c r="AP21" s="19" t="str">
        <f>IFERROR(VLOOKUP($A21,'NM TR100 K'!$AD$5:$AJ$6,7,0),"")</f>
        <v/>
      </c>
      <c r="AQ21" s="26">
        <f>MIN(COUNT(F21:U21)+MIN(COUNT(X21:AP21)/2,2),6)</f>
        <v>2</v>
      </c>
    </row>
    <row r="22" spans="1:43" s="13" customFormat="1">
      <c r="A22" s="13">
        <v>552</v>
      </c>
      <c r="B22" s="22" t="str">
        <f>VLOOKUP($A22,id!$C:$H,6,0)</f>
        <v>Walkowiak Agata</v>
      </c>
      <c r="C22" s="22" t="str">
        <f>VLOOKUP($A22,id!$C:$H,4,0)</f>
        <v>Szczeciński Klub Rowerowy Gryfus</v>
      </c>
      <c r="D22" s="2">
        <f>IF(E21=E22,D21,ROW(B20))</f>
        <v>19</v>
      </c>
      <c r="E22" s="11">
        <f>LARGE(F22:W22,1)+LARGE(F22:W22,2)+IFERROR(LARGE(F22:W22,3),0)+IFERROR(LARGE(F22:W22,4),0)+IFERROR(LARGE(F22:W22,5),0)+IFERROR(LARGE(F22:W22,6),0)</f>
        <v>121.04067553304552</v>
      </c>
      <c r="F22" s="12"/>
      <c r="G22" s="12"/>
      <c r="H22" s="12"/>
      <c r="I22" s="14"/>
      <c r="J22" s="19"/>
      <c r="K22" s="19"/>
      <c r="L22" s="19"/>
      <c r="M22" s="19" t="str">
        <f>IFERROR(VLOOKUP($A22,'BO K'!$K$3:$Q$16,7,0),"")</f>
        <v/>
      </c>
      <c r="N22" s="19">
        <f>IFERROR(VLOOKUP($A22,'Konwalie K'!$K$3:$Q$10,7,0),"")</f>
        <v>21.040675533045508</v>
      </c>
      <c r="O22" s="12"/>
      <c r="P22" s="19" t="str">
        <f>IFERROR(VLOOKUP($A22,'Korno K'!$BR$3:$BX$15,7,0),"")</f>
        <v/>
      </c>
      <c r="Q22" s="19" t="str">
        <f>IFERROR(VLOOKUP($A22,'Abentojra K'!$J$4:$P$7,7,0),"")</f>
        <v/>
      </c>
      <c r="R22" s="19" t="str">
        <f>IFERROR(VLOOKUP($A22,'Mordownik K'!$M$6:$S$10,7,0),"")</f>
        <v/>
      </c>
      <c r="S22" s="19" t="str">
        <f>IFERROR(VLOOKUP($A22,'XIV Szago K'!$BB$4:$BH$5,7,0),"")</f>
        <v/>
      </c>
      <c r="T22" s="19" t="str">
        <f>IFERROR(VLOOKUP($A22,'H54 TR200 K'!$AS$5:$AY$17,7,0),"")</f>
        <v/>
      </c>
      <c r="U22" s="19">
        <f>IFERROR(VLOOKUP($A22,'NM TR200 K'!$AN$5:$AT$7,7,0),"")</f>
        <v>100</v>
      </c>
      <c r="V22" s="10">
        <f>IFERROR(LARGE(X22:AP22,1),0)+IFERROR(LARGE(X22:AP22,2),0)</f>
        <v>0</v>
      </c>
      <c r="W22" s="10">
        <f>IFERROR(LARGE(X22:AP22,3),0)+IFERROR(LARGE(X22:AP22,4),0)</f>
        <v>0</v>
      </c>
      <c r="X22" s="12"/>
      <c r="Y22" s="12"/>
      <c r="Z22" s="12"/>
      <c r="AA22" s="12"/>
      <c r="AB22" s="12"/>
      <c r="AC22" s="12"/>
      <c r="AD22" s="18"/>
      <c r="AE22" s="12"/>
      <c r="AF22" s="18"/>
      <c r="AG22" s="19"/>
      <c r="AH22" s="19" t="str">
        <f>IFERROR(VLOOKUP($A22,'Pazur Gryfa K'!$P$2:$V$5,7,0),"")</f>
        <v/>
      </c>
      <c r="AI22" s="19" t="str">
        <f>IFERROR(VLOOKUP($A22,'Szaga K'!$J$2:$P$6,7,0),"")</f>
        <v/>
      </c>
      <c r="AJ22" s="19"/>
      <c r="AK22" s="18"/>
      <c r="AL22" s="19" t="str">
        <f>IFERROR(VLOOKUP($A22,'Waligóra K'!$J$2:$P$5,7,0),"")</f>
        <v/>
      </c>
      <c r="AM22" s="19" t="str">
        <f>IFERROR(VLOOKUP($A22,'Jesienne 360 K'!$K$2:$Q$6,7,0),"")</f>
        <v/>
      </c>
      <c r="AN22" s="19" t="str">
        <f>IFERROR(VLOOKUP($A22,'H54 TR100 K'!$AG$6:$AM$23,7,0),"")</f>
        <v/>
      </c>
      <c r="AO22" s="19" t="str">
        <f>IFERROR(VLOOKUP($A22,'Azymut K'!$O$3:$U$4,7,0),"")</f>
        <v/>
      </c>
      <c r="AP22" s="19" t="str">
        <f>IFERROR(VLOOKUP($A22,'NM TR100 K'!$AD$5:$AJ$6,7,0),"")</f>
        <v/>
      </c>
      <c r="AQ22" s="26">
        <f>MIN(COUNT(F22:U22)+MIN(COUNT(X22:AP22)/2,2),6)</f>
        <v>2</v>
      </c>
    </row>
    <row r="23" spans="1:43" s="13" customFormat="1">
      <c r="A23">
        <v>130</v>
      </c>
      <c r="B23" s="22" t="str">
        <f>VLOOKUP($A23,id!$C:$H,6,0)</f>
        <v>Rychlik Anna</v>
      </c>
      <c r="C23" s="22" t="str">
        <f>VLOOKUP($A23,id!$C:$H,4,0)</f>
        <v>OrientAkcja</v>
      </c>
      <c r="D23" s="2">
        <f>IF(E22=E23,D22,ROW(B21))</f>
        <v>21</v>
      </c>
      <c r="E23" s="11">
        <f>LARGE(F23:W23,1)+LARGE(F23:W23,2)+IFERROR(LARGE(F23:W23,3),0)+IFERROR(LARGE(F23:W23,4),0)+IFERROR(LARGE(F23:W23,5),0)+IFERROR(LARGE(F23:W23,6),0)</f>
        <v>104.44019414851226</v>
      </c>
      <c r="F23" s="12"/>
      <c r="G23" s="12" t="str">
        <f>IFERROR(VLOOKUP($A23,'Roza K'!N:T,7,0),"")</f>
        <v/>
      </c>
      <c r="H23" s="12" t="str">
        <f>IFERROR(VLOOKUP($A23,'H53 200 K'!$AL$5:$AS$12,7,0),"")</f>
        <v/>
      </c>
      <c r="I23" s="14" t="str">
        <f>IFERROR(VLOOKUP($A23,'Dymno K'!$BO$4:$BU$10,7,0),"")</f>
        <v/>
      </c>
      <c r="J23" s="19">
        <f>IFERROR(VLOOKUP($A23,'Dukty K'!$AU$1:$BA$11,7,0),"")</f>
        <v>75.261561669879782</v>
      </c>
      <c r="K23" s="19" t="str">
        <f>IFERROR(VLOOKUP($A23,'Tropy K'!$Q$3:$X$15,7,0),"")</f>
        <v/>
      </c>
      <c r="L23" s="19" t="str">
        <f>IFERROR(VLOOKUP($A23,'Grassor TR300 K'!$BX$2:$CD$6,7,0),"")</f>
        <v/>
      </c>
      <c r="M23" s="19" t="str">
        <f>IFERROR(VLOOKUP($A23,'BO K'!$K$3:$Q$16,7,0),"")</f>
        <v/>
      </c>
      <c r="N23" s="19" t="str">
        <f>IFERROR(VLOOKUP($A23,'Konwalie K'!$K$3:$Q$10,7,0),"")</f>
        <v/>
      </c>
      <c r="O23" s="12"/>
      <c r="P23" s="19" t="str">
        <f>IFERROR(VLOOKUP($A23,'Korno K'!$BR$3:$BX$15,7,0),"")</f>
        <v/>
      </c>
      <c r="Q23" s="19" t="str">
        <f>IFERROR(VLOOKUP($A23,'Abentojra K'!$J$4:$P$7,7,0),"")</f>
        <v/>
      </c>
      <c r="R23" s="19" t="str">
        <f>IFERROR(VLOOKUP($A23,'Mordownik K'!$M$6:$S$10,7,0),"")</f>
        <v/>
      </c>
      <c r="S23" s="19" t="str">
        <f>IFERROR(VLOOKUP($A23,'XIV Szago K'!$BB$4:$BH$5,7,0),"")</f>
        <v/>
      </c>
      <c r="T23" s="19" t="str">
        <f>IFERROR(VLOOKUP($A23,'H54 TR200 K'!$AS$5:$AY$17,7,0),"")</f>
        <v/>
      </c>
      <c r="U23" s="19" t="str">
        <f>IFERROR(VLOOKUP($A23,'NM TR200 K'!$AN$5:$AT$7,7,0),"")</f>
        <v/>
      </c>
      <c r="V23" s="10">
        <f>IFERROR(LARGE(X23:AP23,1),0)+IFERROR(LARGE(X23:AP23,2),0)</f>
        <v>29.17863247863248</v>
      </c>
      <c r="W23" s="10">
        <f>IFERROR(LARGE(X23:AP23,3),0)+IFERROR(LARGE(X23:AP23,4),0)</f>
        <v>0</v>
      </c>
      <c r="X23" s="12"/>
      <c r="Y23" s="18" t="str">
        <f>IFERROR(VLOOKUP($A23,'XIII Szago K'!DJ:DP,7,0),"")</f>
        <v/>
      </c>
      <c r="Z23" s="18">
        <f>IFERROR(VLOOKUP($A23,'Wiosenne 360 K'!K:Q,7,0),"")</f>
        <v>29.17863247863248</v>
      </c>
      <c r="AA23" s="12" t="str">
        <f>IFERROR(VLOOKUP($A23,'NMnO K'!AT:AZ,7,0),"")</f>
        <v/>
      </c>
      <c r="AB23" s="12" t="str">
        <f>IFERROR(VLOOKUP($A23,'Wertepy K'!M:S,7,0),"")</f>
        <v/>
      </c>
      <c r="AC23" s="12" t="str">
        <f>IFERROR(VLOOKUP($A23,'H53 100 K'!$AG$5:$AN$22,7,0),"")</f>
        <v/>
      </c>
      <c r="AD23" s="18" t="str">
        <f>IFERROR(VLOOKUP($A23,'Liczyrzepa - wiosna K'!$N$2:$U$3,7,0),"")</f>
        <v/>
      </c>
      <c r="AE23" s="12" t="str">
        <f>IFERROR(VLOOKUP($A23,'Harce K'!$H$2:$O$4,7,0),"")</f>
        <v/>
      </c>
      <c r="AF23" s="18" t="str">
        <f>IFERROR(VLOOKUP($A23,'XII z Kompasem K'!$K$1:$Q$8,7,0),"")</f>
        <v/>
      </c>
      <c r="AG23" s="19" t="str">
        <f>IFERROR(VLOOKUP($A23,'Grassor TR150 K'!$BH$2:$BN$6,7,0),"")</f>
        <v/>
      </c>
      <c r="AH23" s="19" t="str">
        <f>IFERROR(VLOOKUP($A23,'Pazur Gryfa K'!$P$2:$V$5,7,0),"")</f>
        <v/>
      </c>
      <c r="AI23" s="19" t="str">
        <f>IFERROR(VLOOKUP($A23,'Szaga K'!$J$2:$P$6,7,0),"")</f>
        <v/>
      </c>
      <c r="AJ23" s="19" t="str">
        <f>IFERROR(VLOOKUP($A23,'Sudecka 100 K'!$M$2:$S$6,7,0),"")</f>
        <v/>
      </c>
      <c r="AK23" s="18"/>
      <c r="AL23" s="19" t="str">
        <f>IFERROR(VLOOKUP($A23,'Waligóra K'!$J$2:$P$5,7,0),"")</f>
        <v/>
      </c>
      <c r="AM23" s="19" t="str">
        <f>IFERROR(VLOOKUP($A23,'Jesienne 360 K'!$K$2:$Q$6,7,0),"")</f>
        <v/>
      </c>
      <c r="AN23" s="19" t="str">
        <f>IFERROR(VLOOKUP($A23,'H54 TR100 K'!$AG$6:$AM$23,7,0),"")</f>
        <v/>
      </c>
      <c r="AO23" s="19" t="str">
        <f>IFERROR(VLOOKUP($A23,'Azymut K'!$O$3:$U$4,7,0),"")</f>
        <v/>
      </c>
      <c r="AP23" s="19" t="str">
        <f>IFERROR(VLOOKUP($A23,'NM TR100 K'!$AD$5:$AJ$6,7,0),"")</f>
        <v/>
      </c>
      <c r="AQ23" s="26">
        <f>MIN(COUNT(F23:U23)+MIN(COUNT(X23:AP23)/2,2),6)</f>
        <v>1.5</v>
      </c>
    </row>
    <row r="24" spans="1:43" s="13" customFormat="1">
      <c r="A24" s="13">
        <v>86</v>
      </c>
      <c r="B24" s="22" t="str">
        <f>VLOOKUP($A24,id!$C:$H,6,0)</f>
        <v>Lebioda Maria</v>
      </c>
      <c r="C24" s="22" t="str">
        <f>VLOOKUP($A24,id!$C:$H,4,0)</f>
        <v>ColcaPeru</v>
      </c>
      <c r="D24" s="2">
        <f>IF(E23=E24,D23,ROW(B22))</f>
        <v>22</v>
      </c>
      <c r="E24" s="11">
        <f>LARGE(F24:W24,1)+LARGE(F24:W24,2)+IFERROR(LARGE(F24:W24,3),0)+IFERROR(LARGE(F24:W24,4),0)+IFERROR(LARGE(F24:W24,5),0)+IFERROR(LARGE(F24:W24,6),0)</f>
        <v>100</v>
      </c>
      <c r="F24" s="12"/>
      <c r="G24" s="12">
        <f>IFERROR(VLOOKUP($A24,'Roza K'!N:T,7,0),"")</f>
        <v>100</v>
      </c>
      <c r="H24" s="12" t="str">
        <f>IFERROR(VLOOKUP($A24,'H53 200 K'!$AL$5:$AS$12,7,0),"")</f>
        <v/>
      </c>
      <c r="I24" s="14" t="str">
        <f>IFERROR(VLOOKUP($A24,'Dymno K'!$BO$4:$BU$10,7,0),"")</f>
        <v/>
      </c>
      <c r="J24" s="19" t="str">
        <f>IFERROR(VLOOKUP($A24,'Dukty K'!$AU$1:$BA$11,7,0),"")</f>
        <v/>
      </c>
      <c r="K24" s="19" t="str">
        <f>IFERROR(VLOOKUP($A24,'Tropy K'!$Q$3:$X$15,7,0),"")</f>
        <v/>
      </c>
      <c r="L24" s="19" t="str">
        <f>IFERROR(VLOOKUP($A24,'Grassor TR300 K'!$BX$2:$CD$6,7,0),"")</f>
        <v/>
      </c>
      <c r="M24" s="19" t="str">
        <f>IFERROR(VLOOKUP($A24,'BO K'!$K$3:$Q$16,7,0),"")</f>
        <v/>
      </c>
      <c r="N24" s="19" t="str">
        <f>IFERROR(VLOOKUP($A24,'Konwalie K'!$K$3:$Q$10,7,0),"")</f>
        <v/>
      </c>
      <c r="O24" s="12"/>
      <c r="P24" s="19" t="str">
        <f>IFERROR(VLOOKUP($A24,'Korno K'!$BR$3:$BX$15,7,0),"")</f>
        <v/>
      </c>
      <c r="Q24" s="19" t="str">
        <f>IFERROR(VLOOKUP($A24,'Abentojra K'!$J$4:$P$7,7,0),"")</f>
        <v/>
      </c>
      <c r="R24" s="19" t="str">
        <f>IFERROR(VLOOKUP($A24,'Mordownik K'!$M$6:$S$10,7,0),"")</f>
        <v/>
      </c>
      <c r="S24" s="19" t="str">
        <f>IFERROR(VLOOKUP($A24,'XIV Szago K'!$BB$4:$BH$5,7,0),"")</f>
        <v/>
      </c>
      <c r="T24" s="19" t="str">
        <f>IFERROR(VLOOKUP($A24,'H54 TR200 K'!$AS$5:$AY$17,7,0),"")</f>
        <v/>
      </c>
      <c r="U24" s="19" t="str">
        <f>IFERROR(VLOOKUP($A24,'NM TR200 K'!$AN$5:$AT$7,7,0),"")</f>
        <v/>
      </c>
      <c r="V24" s="10">
        <f>IFERROR(LARGE(X24:AP24,1),0)+IFERROR(LARGE(X24:AP24,2),0)</f>
        <v>0</v>
      </c>
      <c r="W24" s="10">
        <f>IFERROR(LARGE(X24:AP24,3),0)+IFERROR(LARGE(X24:AP24,4),0)</f>
        <v>0</v>
      </c>
      <c r="X24" s="12"/>
      <c r="Y24" s="18" t="str">
        <f>IFERROR(VLOOKUP($A24,'XIII Szago K'!DJ:DP,7,0),"")</f>
        <v/>
      </c>
      <c r="Z24" s="18" t="str">
        <f>IFERROR(VLOOKUP($A24,'Wiosenne 360 K'!K:Q,7,0),"")</f>
        <v/>
      </c>
      <c r="AA24" s="12" t="str">
        <f>IFERROR(VLOOKUP($A24,'NMnO K'!AT:AZ,7,0),"")</f>
        <v/>
      </c>
      <c r="AB24" s="12" t="str">
        <f>IFERROR(VLOOKUP($A24,'Wertepy K'!M:S,7,0),"")</f>
        <v/>
      </c>
      <c r="AC24" s="12" t="str">
        <f>IFERROR(VLOOKUP($A24,'H53 100 K'!$AG$5:$AN$22,7,0),"")</f>
        <v/>
      </c>
      <c r="AD24" s="18" t="str">
        <f>IFERROR(VLOOKUP($A24,'Liczyrzepa - wiosna K'!$N$2:$U$3,7,0),"")</f>
        <v/>
      </c>
      <c r="AE24" s="12" t="str">
        <f>IFERROR(VLOOKUP($A24,'Harce K'!$H$2:$O$4,7,0),"")</f>
        <v/>
      </c>
      <c r="AF24" s="18" t="str">
        <f>IFERROR(VLOOKUP($A24,'XII z Kompasem K'!$K$1:$Q$8,7,0),"")</f>
        <v/>
      </c>
      <c r="AG24" s="19" t="str">
        <f>IFERROR(VLOOKUP($A24,'Grassor TR150 K'!$BH$2:$BN$6,7,0),"")</f>
        <v/>
      </c>
      <c r="AH24" s="19" t="str">
        <f>IFERROR(VLOOKUP($A24,'Pazur Gryfa K'!$P$2:$V$5,7,0),"")</f>
        <v/>
      </c>
      <c r="AI24" s="19" t="str">
        <f>IFERROR(VLOOKUP($A24,'Szaga K'!$J$2:$P$6,7,0),"")</f>
        <v/>
      </c>
      <c r="AJ24" s="19" t="str">
        <f>IFERROR(VLOOKUP($A24,'Sudecka 100 K'!$M$2:$S$6,7,0),"")</f>
        <v/>
      </c>
      <c r="AK24" s="18"/>
      <c r="AL24" s="19" t="str">
        <f>IFERROR(VLOOKUP($A24,'Waligóra K'!$J$2:$P$5,7,0),"")</f>
        <v/>
      </c>
      <c r="AM24" s="19" t="str">
        <f>IFERROR(VLOOKUP($A24,'Jesienne 360 K'!$K$2:$Q$6,7,0),"")</f>
        <v/>
      </c>
      <c r="AN24" s="19" t="str">
        <f>IFERROR(VLOOKUP($A24,'H54 TR100 K'!$AG$6:$AM$23,7,0),"")</f>
        <v/>
      </c>
      <c r="AO24" s="19" t="str">
        <f>IFERROR(VLOOKUP($A24,'Azymut K'!$O$3:$U$4,7,0),"")</f>
        <v/>
      </c>
      <c r="AP24" s="19" t="str">
        <f>IFERROR(VLOOKUP($A24,'NM TR100 K'!$AD$5:$AJ$6,7,0),"")</f>
        <v/>
      </c>
      <c r="AQ24" s="26">
        <f>MIN(COUNT(F24:U24)+MIN(COUNT(X24:AP24)/2,2),6)</f>
        <v>1</v>
      </c>
    </row>
    <row r="25" spans="1:43" s="13" customFormat="1">
      <c r="A25">
        <v>471</v>
      </c>
      <c r="B25" s="22" t="str">
        <f>VLOOKUP($A25,id!$C:$H,6,0)</f>
        <v>Dziewior Iwona</v>
      </c>
      <c r="C25" s="22" t="str">
        <f>VLOOKUP($A25,id!$C:$H,4,0)</f>
        <v>Dziewiorki</v>
      </c>
      <c r="D25" s="2">
        <f>IF(E24=E25,D24,ROW(B23))</f>
        <v>22</v>
      </c>
      <c r="E25" s="11">
        <f>LARGE(F25:W25,1)+LARGE(F25:W25,2)+IFERROR(LARGE(F25:W25,3),0)+IFERROR(LARGE(F25:W25,4),0)+IFERROR(LARGE(F25:W25,5),0)+IFERROR(LARGE(F25:W25,6),0)</f>
        <v>100</v>
      </c>
      <c r="F25" s="12"/>
      <c r="G25" s="12"/>
      <c r="H25" s="12"/>
      <c r="I25" s="14"/>
      <c r="J25" s="19"/>
      <c r="K25" s="19"/>
      <c r="L25" s="19"/>
      <c r="M25" s="19">
        <f>IFERROR(VLOOKUP($A25,'BO K'!$K$3:$Q$16,7,0),"")</f>
        <v>100</v>
      </c>
      <c r="N25" s="19" t="str">
        <f>IFERROR(VLOOKUP($A25,'Konwalie K'!$K$3:$Q$10,7,0),"")</f>
        <v/>
      </c>
      <c r="O25" s="12"/>
      <c r="P25" s="19" t="str">
        <f>IFERROR(VLOOKUP($A25,'Korno K'!$BR$3:$BX$15,7,0),"")</f>
        <v/>
      </c>
      <c r="Q25" s="19" t="str">
        <f>IFERROR(VLOOKUP($A25,'Abentojra K'!$J$4:$P$7,7,0),"")</f>
        <v/>
      </c>
      <c r="R25" s="19" t="str">
        <f>IFERROR(VLOOKUP($A25,'Mordownik K'!$M$6:$S$10,7,0),"")</f>
        <v/>
      </c>
      <c r="S25" s="19" t="str">
        <f>IFERROR(VLOOKUP($A25,'XIV Szago K'!$BB$4:$BH$5,7,0),"")</f>
        <v/>
      </c>
      <c r="T25" s="19" t="str">
        <f>IFERROR(VLOOKUP($A25,'H54 TR200 K'!$AS$5:$AY$17,7,0),"")</f>
        <v/>
      </c>
      <c r="U25" s="19" t="str">
        <f>IFERROR(VLOOKUP($A25,'NM TR200 K'!$AN$5:$AT$7,7,0),"")</f>
        <v/>
      </c>
      <c r="V25" s="10">
        <f>IFERROR(LARGE(X25:AP25,1),0)+IFERROR(LARGE(X25:AP25,2),0)</f>
        <v>0</v>
      </c>
      <c r="W25" s="10">
        <f>IFERROR(LARGE(X25:AP25,3),0)+IFERROR(LARGE(X25:AP25,4),0)</f>
        <v>0</v>
      </c>
      <c r="X25" s="12"/>
      <c r="Y25" s="18"/>
      <c r="Z25" s="18"/>
      <c r="AA25" s="12"/>
      <c r="AB25" s="12"/>
      <c r="AC25" s="12"/>
      <c r="AD25" s="18"/>
      <c r="AE25" s="12"/>
      <c r="AF25" s="18"/>
      <c r="AG25" s="19"/>
      <c r="AH25" s="19" t="str">
        <f>IFERROR(VLOOKUP($A25,'Pazur Gryfa K'!$P$2:$V$5,7,0),"")</f>
        <v/>
      </c>
      <c r="AI25" s="19" t="str">
        <f>IFERROR(VLOOKUP($A25,'Szaga K'!$J$2:$P$6,7,0),"")</f>
        <v/>
      </c>
      <c r="AJ25" s="19" t="str">
        <f>IFERROR(VLOOKUP($A25,'Sudecka 100 K'!$M$2:$S$6,7,0),"")</f>
        <v/>
      </c>
      <c r="AK25" s="18"/>
      <c r="AL25" s="19" t="str">
        <f>IFERROR(VLOOKUP($A25,'Waligóra K'!$J$2:$P$5,7,0),"")</f>
        <v/>
      </c>
      <c r="AM25" s="19" t="str">
        <f>IFERROR(VLOOKUP($A25,'Jesienne 360 K'!$K$2:$Q$6,7,0),"")</f>
        <v/>
      </c>
      <c r="AN25" s="19" t="str">
        <f>IFERROR(VLOOKUP($A25,'H54 TR100 K'!$AG$6:$AM$23,7,0),"")</f>
        <v/>
      </c>
      <c r="AO25" s="19" t="str">
        <f>IFERROR(VLOOKUP($A25,'Azymut K'!$O$3:$U$4,7,0),"")</f>
        <v/>
      </c>
      <c r="AP25" s="19" t="str">
        <f>IFERROR(VLOOKUP($A25,'NM TR100 K'!$AD$5:$AJ$6,7,0),"")</f>
        <v/>
      </c>
      <c r="AQ25" s="26">
        <f>MIN(COUNT(F25:U25)+MIN(COUNT(X25:AP25)/2,2),6)</f>
        <v>1</v>
      </c>
    </row>
    <row r="26" spans="1:43" s="13" customFormat="1">
      <c r="A26">
        <v>553</v>
      </c>
      <c r="B26" s="22" t="str">
        <f>VLOOKUP($A26,id!$C:$H,6,0)</f>
        <v>Dudek Magdalena</v>
      </c>
      <c r="C26" s="22" t="str">
        <f>VLOOKUP($A26,id!$C:$H,4,0)</f>
        <v>Motorola Bike Team</v>
      </c>
      <c r="D26" s="2">
        <f>IF(E25=E26,D25,ROW(B24))</f>
        <v>22</v>
      </c>
      <c r="E26" s="11">
        <f>LARGE(F26:W26,1)+LARGE(F26:W26,2)+IFERROR(LARGE(F26:W26,3),0)+IFERROR(LARGE(F26:W26,4),0)+IFERROR(LARGE(F26:W26,5),0)+IFERROR(LARGE(F26:W26,6),0)</f>
        <v>100</v>
      </c>
      <c r="F26" s="12"/>
      <c r="G26" s="12"/>
      <c r="H26" s="12"/>
      <c r="I26" s="14"/>
      <c r="J26" s="19"/>
      <c r="K26" s="19"/>
      <c r="L26" s="19"/>
      <c r="M26" s="19" t="str">
        <f>IFERROR(VLOOKUP($A26,'BO K'!$K$3:$Q$16,7,0),"")</f>
        <v/>
      </c>
      <c r="N26" s="19" t="str">
        <f>IFERROR(VLOOKUP($A26,'Konwalie K'!$K$3:$Q$10,7,0),"")</f>
        <v/>
      </c>
      <c r="O26" s="12"/>
      <c r="P26" s="19">
        <f>IFERROR(VLOOKUP($A26,'Korno K'!$BR$3:$BX$15,7,0),"")</f>
        <v>100</v>
      </c>
      <c r="Q26" s="19" t="str">
        <f>IFERROR(VLOOKUP($A26,'Abentojra K'!$J$4:$P$7,7,0),"")</f>
        <v/>
      </c>
      <c r="R26" s="19" t="str">
        <f>IFERROR(VLOOKUP($A26,'Mordownik K'!$M$6:$S$10,7,0),"")</f>
        <v/>
      </c>
      <c r="S26" s="19" t="str">
        <f>IFERROR(VLOOKUP($A26,'XIV Szago K'!$BB$4:$BH$5,7,0),"")</f>
        <v/>
      </c>
      <c r="T26" s="19" t="str">
        <f>IFERROR(VLOOKUP($A26,'H54 TR200 K'!$AS$5:$AY$17,7,0),"")</f>
        <v/>
      </c>
      <c r="U26" s="19" t="str">
        <f>IFERROR(VLOOKUP($A26,'NM TR200 K'!$AN$5:$AT$7,7,0),"")</f>
        <v/>
      </c>
      <c r="V26" s="10">
        <f>IFERROR(LARGE(X26:AP26,1),0)+IFERROR(LARGE(X26:AP26,2),0)</f>
        <v>0</v>
      </c>
      <c r="W26" s="10">
        <f>IFERROR(LARGE(X26:AP26,3),0)+IFERROR(LARGE(X26:AP26,4),0)</f>
        <v>0</v>
      </c>
      <c r="X26" s="12"/>
      <c r="Y26" s="18"/>
      <c r="Z26" s="18"/>
      <c r="AA26" s="12"/>
      <c r="AB26" s="12"/>
      <c r="AC26" s="12"/>
      <c r="AD26" s="18"/>
      <c r="AE26" s="12"/>
      <c r="AF26" s="18"/>
      <c r="AG26" s="19"/>
      <c r="AH26" s="19" t="str">
        <f>IFERROR(VLOOKUP($A26,'Pazur Gryfa K'!$P$2:$V$5,7,0),"")</f>
        <v/>
      </c>
      <c r="AI26" s="19" t="str">
        <f>IFERROR(VLOOKUP($A26,'Szaga K'!$J$2:$P$6,7,0),"")</f>
        <v/>
      </c>
      <c r="AJ26" s="19"/>
      <c r="AK26" s="18"/>
      <c r="AL26" s="19" t="str">
        <f>IFERROR(VLOOKUP($A26,'Waligóra K'!$J$2:$P$5,7,0),"")</f>
        <v/>
      </c>
      <c r="AM26" s="19" t="str">
        <f>IFERROR(VLOOKUP($A26,'Jesienne 360 K'!$K$2:$Q$6,7,0),"")</f>
        <v/>
      </c>
      <c r="AN26" s="19" t="str">
        <f>IFERROR(VLOOKUP($A26,'H54 TR100 K'!$AG$6:$AM$23,7,0),"")</f>
        <v/>
      </c>
      <c r="AO26" s="19" t="str">
        <f>IFERROR(VLOOKUP($A26,'Azymut K'!$O$3:$U$4,7,0),"")</f>
        <v/>
      </c>
      <c r="AP26" s="19" t="str">
        <f>IFERROR(VLOOKUP($A26,'NM TR100 K'!$AD$5:$AJ$6,7,0),"")</f>
        <v/>
      </c>
      <c r="AQ26" s="26">
        <f>MIN(COUNT(F26:U26)+MIN(COUNT(X26:AP26)/2,2),6)</f>
        <v>1</v>
      </c>
    </row>
    <row r="27" spans="1:43" s="13" customFormat="1">
      <c r="A27" s="13">
        <v>472</v>
      </c>
      <c r="B27" s="22" t="str">
        <f>VLOOKUP($A27,id!$C:$H,6,0)</f>
        <v>Brukwińska Magdalena</v>
      </c>
      <c r="C27" s="22">
        <f>VLOOKUP($A27,id!$C:$H,4,0)</f>
        <v>0</v>
      </c>
      <c r="D27" s="2">
        <f>IF(E26=E27,D26,ROW(B25))</f>
        <v>25</v>
      </c>
      <c r="E27" s="11">
        <f>LARGE(F27:W27,1)+LARGE(F27:W27,2)+IFERROR(LARGE(F27:W27,3),0)+IFERROR(LARGE(F27:W27,4),0)+IFERROR(LARGE(F27:W27,5),0)+IFERROR(LARGE(F27:W27,6),0)</f>
        <v>95.356014129020252</v>
      </c>
      <c r="F27" s="12"/>
      <c r="G27" s="12"/>
      <c r="H27" s="12"/>
      <c r="I27" s="14"/>
      <c r="J27" s="19"/>
      <c r="K27" s="19"/>
      <c r="L27" s="19"/>
      <c r="M27" s="19">
        <f>IFERROR(VLOOKUP($A27,'BO K'!$K$3:$Q$16,7,0),"")</f>
        <v>95.356014129020252</v>
      </c>
      <c r="N27" s="19" t="str">
        <f>IFERROR(VLOOKUP($A27,'Konwalie K'!$K$3:$Q$10,7,0),"")</f>
        <v/>
      </c>
      <c r="O27" s="12"/>
      <c r="P27" s="19" t="str">
        <f>IFERROR(VLOOKUP($A27,'Korno K'!$BR$3:$BX$15,7,0),"")</f>
        <v/>
      </c>
      <c r="Q27" s="19" t="str">
        <f>IFERROR(VLOOKUP($A27,'Abentojra K'!$J$4:$P$7,7,0),"")</f>
        <v/>
      </c>
      <c r="R27" s="19" t="str">
        <f>IFERROR(VLOOKUP($A27,'Mordownik K'!$M$6:$S$10,7,0),"")</f>
        <v/>
      </c>
      <c r="S27" s="19" t="str">
        <f>IFERROR(VLOOKUP($A27,'XIV Szago K'!$BB$4:$BH$5,7,0),"")</f>
        <v/>
      </c>
      <c r="T27" s="19" t="str">
        <f>IFERROR(VLOOKUP($A27,'H54 TR200 K'!$AS$5:$AY$17,7,0),"")</f>
        <v/>
      </c>
      <c r="U27" s="19" t="str">
        <f>IFERROR(VLOOKUP($A27,'NM TR200 K'!$AN$5:$AT$7,7,0),"")</f>
        <v/>
      </c>
      <c r="V27" s="10">
        <f>IFERROR(LARGE(X27:AP27,1),0)+IFERROR(LARGE(X27:AP27,2),0)</f>
        <v>0</v>
      </c>
      <c r="W27" s="10">
        <f>IFERROR(LARGE(X27:AP27,3),0)+IFERROR(LARGE(X27:AP27,4),0)</f>
        <v>0</v>
      </c>
      <c r="X27" s="12"/>
      <c r="Y27" s="18"/>
      <c r="Z27" s="18"/>
      <c r="AA27" s="12"/>
      <c r="AB27" s="12"/>
      <c r="AC27" s="12"/>
      <c r="AD27" s="18"/>
      <c r="AE27" s="12"/>
      <c r="AF27" s="18"/>
      <c r="AG27" s="19"/>
      <c r="AH27" s="19" t="str">
        <f>IFERROR(VLOOKUP($A27,'Pazur Gryfa K'!$P$2:$V$5,7,0),"")</f>
        <v/>
      </c>
      <c r="AI27" s="19" t="str">
        <f>IFERROR(VLOOKUP($A27,'Szaga K'!$J$2:$P$6,7,0),"")</f>
        <v/>
      </c>
      <c r="AJ27" s="19" t="str">
        <f>IFERROR(VLOOKUP($A27,'Sudecka 100 K'!$M$2:$S$6,7,0),"")</f>
        <v/>
      </c>
      <c r="AK27" s="18"/>
      <c r="AL27" s="19" t="str">
        <f>IFERROR(VLOOKUP($A27,'Waligóra K'!$J$2:$P$5,7,0),"")</f>
        <v/>
      </c>
      <c r="AM27" s="19" t="str">
        <f>IFERROR(VLOOKUP($A27,'Jesienne 360 K'!$K$2:$Q$6,7,0),"")</f>
        <v/>
      </c>
      <c r="AN27" s="19" t="str">
        <f>IFERROR(VLOOKUP($A27,'H54 TR100 K'!$AG$6:$AM$23,7,0),"")</f>
        <v/>
      </c>
      <c r="AO27" s="19" t="str">
        <f>IFERROR(VLOOKUP($A27,'Azymut K'!$O$3:$U$4,7,0),"")</f>
        <v/>
      </c>
      <c r="AP27" s="19" t="str">
        <f>IFERROR(VLOOKUP($A27,'NM TR100 K'!$AD$5:$AJ$6,7,0),"")</f>
        <v/>
      </c>
      <c r="AQ27" s="26">
        <f>MIN(COUNT(F27:U27)+MIN(COUNT(X27:AP27)/2,2),6)</f>
        <v>1</v>
      </c>
    </row>
    <row r="28" spans="1:43" s="13" customFormat="1">
      <c r="A28">
        <v>541</v>
      </c>
      <c r="B28" s="22" t="str">
        <f>VLOOKUP($A28,id!$C:$H,6,0)</f>
        <v>Fałowska Wioletta</v>
      </c>
      <c r="C28" s="22">
        <f>VLOOKUP($A28,id!$C:$H,4,0)</f>
        <v>0</v>
      </c>
      <c r="D28" s="2">
        <f>IF(E27=E28,D27,ROW(B26))</f>
        <v>26</v>
      </c>
      <c r="E28" s="11">
        <f>LARGE(F28:W28,1)+LARGE(F28:W28,2)+IFERROR(LARGE(F28:W28,3),0)+IFERROR(LARGE(F28:W28,4),0)+IFERROR(LARGE(F28:W28,5),0)+IFERROR(LARGE(F28:W28,6),0)</f>
        <v>94.785894206549102</v>
      </c>
      <c r="F28" s="12"/>
      <c r="G28" s="12"/>
      <c r="H28" s="12"/>
      <c r="I28" s="14"/>
      <c r="J28" s="19"/>
      <c r="K28" s="19"/>
      <c r="L28" s="19"/>
      <c r="M28" s="19" t="str">
        <f>IFERROR(VLOOKUP($A28,'BO K'!$K$3:$Q$16,7,0),"")</f>
        <v/>
      </c>
      <c r="N28" s="19" t="str">
        <f>IFERROR(VLOOKUP($A28,'Konwalie K'!$K$3:$Q$10,7,0),"")</f>
        <v/>
      </c>
      <c r="O28" s="12"/>
      <c r="P28" s="19">
        <f>IFERROR(VLOOKUP($A28,'Korno K'!$BR$3:$BX$15,7,0),"")</f>
        <v>54.785894206549109</v>
      </c>
      <c r="Q28" s="19" t="str">
        <f>IFERROR(VLOOKUP($A28,'Abentojra K'!$J$4:$P$7,7,0),"")</f>
        <v/>
      </c>
      <c r="R28" s="19" t="str">
        <f>IFERROR(VLOOKUP($A28,'Mordownik K'!$M$6:$S$10,7,0),"")</f>
        <v/>
      </c>
      <c r="S28" s="19" t="str">
        <f>IFERROR(VLOOKUP($A28,'XIV Szago K'!$BB$4:$BH$5,7,0),"")</f>
        <v/>
      </c>
      <c r="T28" s="19" t="str">
        <f>IFERROR(VLOOKUP($A28,'H54 TR200 K'!$AS$5:$AY$17,7,0),"")</f>
        <v/>
      </c>
      <c r="U28" s="19" t="str">
        <f>IFERROR(VLOOKUP($A28,'NM TR200 K'!$AN$5:$AT$7,7,0),"")</f>
        <v/>
      </c>
      <c r="V28" s="10">
        <f>IFERROR(LARGE(X28:AP28,1),0)+IFERROR(LARGE(X28:AP28,2),0)</f>
        <v>40</v>
      </c>
      <c r="W28" s="10">
        <f>IFERROR(LARGE(X28:AP28,3),0)+IFERROR(LARGE(X28:AP28,4),0)</f>
        <v>0</v>
      </c>
      <c r="X28" s="12"/>
      <c r="Y28" s="18"/>
      <c r="Z28" s="18"/>
      <c r="AA28" s="12"/>
      <c r="AB28" s="12"/>
      <c r="AC28" s="12"/>
      <c r="AD28" s="18"/>
      <c r="AE28" s="12"/>
      <c r="AF28" s="18"/>
      <c r="AG28" s="19"/>
      <c r="AH28" s="19" t="str">
        <f>IFERROR(VLOOKUP($A28,'Pazur Gryfa K'!$P$2:$V$5,7,0),"")</f>
        <v/>
      </c>
      <c r="AI28" s="19" t="str">
        <f>IFERROR(VLOOKUP($A28,'Szaga K'!$J$2:$P$6,7,0),"")</f>
        <v/>
      </c>
      <c r="AJ28" s="19">
        <f>IFERROR(VLOOKUP($A28,'Sudecka 100 K'!$M$2:$S$6,7,0),"")</f>
        <v>40</v>
      </c>
      <c r="AK28" s="18"/>
      <c r="AL28" s="19" t="str">
        <f>IFERROR(VLOOKUP($A28,'Waligóra K'!$J$2:$P$5,7,0),"")</f>
        <v/>
      </c>
      <c r="AM28" s="19" t="str">
        <f>IFERROR(VLOOKUP($A28,'Jesienne 360 K'!$K$2:$Q$6,7,0),"")</f>
        <v/>
      </c>
      <c r="AN28" s="19" t="str">
        <f>IFERROR(VLOOKUP($A28,'H54 TR100 K'!$AG$6:$AM$23,7,0),"")</f>
        <v/>
      </c>
      <c r="AO28" s="19" t="str">
        <f>IFERROR(VLOOKUP($A28,'Azymut K'!$O$3:$U$4,7,0),"")</f>
        <v/>
      </c>
      <c r="AP28" s="19" t="str">
        <f>IFERROR(VLOOKUP($A28,'NM TR100 K'!$AD$5:$AJ$6,7,0),"")</f>
        <v/>
      </c>
      <c r="AQ28" s="26">
        <f>MIN(COUNT(F28:U28)+MIN(COUNT(X28:AP28)/2,2),6)</f>
        <v>1.5</v>
      </c>
    </row>
    <row r="29" spans="1:43" s="13" customFormat="1">
      <c r="A29" s="13">
        <v>106</v>
      </c>
      <c r="B29" s="22" t="str">
        <f>VLOOKUP($A29,id!$C:$H,6,0)</f>
        <v>Kinowska Katarzyna</v>
      </c>
      <c r="C29" s="22">
        <f>VLOOKUP($A29,id!$C:$H,4,0)</f>
        <v>0</v>
      </c>
      <c r="D29" s="2">
        <f>IF(E28=E29,D28,ROW(B27))</f>
        <v>27</v>
      </c>
      <c r="E29" s="11">
        <f>LARGE(F29:W29,1)+LARGE(F29:W29,2)+IFERROR(LARGE(F29:W29,3),0)+IFERROR(LARGE(F29:W29,4),0)+IFERROR(LARGE(F29:W29,5),0)+IFERROR(LARGE(F29:W29,6),0)</f>
        <v>90.909090909090907</v>
      </c>
      <c r="F29" s="12"/>
      <c r="G29" s="12" t="str">
        <f>IFERROR(VLOOKUP($A29,'Roza K'!N:T,7,0),"")</f>
        <v/>
      </c>
      <c r="H29" s="12" t="str">
        <f>IFERROR(VLOOKUP($A29,'H53 200 K'!$AL$5:$AS$12,7,0),"")</f>
        <v/>
      </c>
      <c r="I29" s="14" t="str">
        <f>IFERROR(VLOOKUP($A29,'Dymno K'!$BO$4:$BU$10,7,0),"")</f>
        <v/>
      </c>
      <c r="J29" s="19" t="str">
        <f>IFERROR(VLOOKUP($A29,'Dukty K'!$AU$1:$BA$11,7,0),"")</f>
        <v/>
      </c>
      <c r="K29" s="19" t="str">
        <f>IFERROR(VLOOKUP($A29,'Tropy K'!$Q$3:$X$15,7,0),"")</f>
        <v/>
      </c>
      <c r="L29" s="19" t="str">
        <f>IFERROR(VLOOKUP($A29,'Grassor TR300 K'!$BX$2:$CD$6,7,0),"")</f>
        <v/>
      </c>
      <c r="M29" s="19" t="str">
        <f>IFERROR(VLOOKUP($A29,'BO K'!$K$3:$Q$16,7,0),"")</f>
        <v/>
      </c>
      <c r="N29" s="19" t="str">
        <f>IFERROR(VLOOKUP($A29,'Konwalie K'!$K$3:$Q$10,7,0),"")</f>
        <v/>
      </c>
      <c r="O29" s="12"/>
      <c r="P29" s="19" t="str">
        <f>IFERROR(VLOOKUP($A29,'Korno K'!$BR$3:$BX$15,7,0),"")</f>
        <v/>
      </c>
      <c r="Q29" s="19" t="str">
        <f>IFERROR(VLOOKUP($A29,'Abentojra K'!$J$4:$P$7,7,0),"")</f>
        <v/>
      </c>
      <c r="R29" s="19" t="str">
        <f>IFERROR(VLOOKUP($A29,'Mordownik K'!$M$6:$S$10,7,0),"")</f>
        <v/>
      </c>
      <c r="S29" s="19" t="str">
        <f>IFERROR(VLOOKUP($A29,'XIV Szago K'!$BB$4:$BH$5,7,0),"")</f>
        <v/>
      </c>
      <c r="T29" s="19" t="str">
        <f>IFERROR(VLOOKUP($A29,'H54 TR200 K'!$AS$5:$AY$17,7,0),"")</f>
        <v/>
      </c>
      <c r="U29" s="19" t="str">
        <f>IFERROR(VLOOKUP($A29,'NM TR200 K'!$AN$5:$AT$7,7,0),"")</f>
        <v/>
      </c>
      <c r="V29" s="10">
        <f>IFERROR(LARGE(X29:AP29,1),0)+IFERROR(LARGE(X29:AP29,2),0)</f>
        <v>90.909090909090907</v>
      </c>
      <c r="W29" s="10">
        <f>IFERROR(LARGE(X29:AP29,3),0)+IFERROR(LARGE(X29:AP29,4),0)</f>
        <v>0</v>
      </c>
      <c r="X29" s="12"/>
      <c r="Y29" s="18">
        <f>IFERROR(VLOOKUP($A29,'XIII Szago K'!DJ:DP,7,0),"")</f>
        <v>50</v>
      </c>
      <c r="Z29" s="18" t="str">
        <f>IFERROR(VLOOKUP($A29,'Wiosenne 360 K'!K:Q,7,0),"")</f>
        <v/>
      </c>
      <c r="AA29" s="12" t="str">
        <f>IFERROR(VLOOKUP($A29,'NMnO K'!AT:AZ,7,0),"")</f>
        <v/>
      </c>
      <c r="AB29" s="12" t="str">
        <f>IFERROR(VLOOKUP($A29,'Wertepy K'!M:S,7,0),"")</f>
        <v/>
      </c>
      <c r="AC29" s="12" t="str">
        <f>IFERROR(VLOOKUP($A29,'H53 100 K'!$AG$5:$AN$22,7,0),"")</f>
        <v/>
      </c>
      <c r="AD29" s="18" t="str">
        <f>IFERROR(VLOOKUP($A29,'Liczyrzepa - wiosna K'!$N$2:$U$3,7,0),"")</f>
        <v/>
      </c>
      <c r="AE29" s="12" t="str">
        <f>IFERROR(VLOOKUP($A29,'Harce K'!$H$2:$O$4,7,0),"")</f>
        <v/>
      </c>
      <c r="AF29" s="18">
        <f>IFERROR(VLOOKUP($A29,'XII z Kompasem K'!$K$1:$Q$8,7,0),"")</f>
        <v>40.909090909090914</v>
      </c>
      <c r="AG29" s="19" t="str">
        <f>IFERROR(VLOOKUP($A29,'Grassor TR150 K'!$BH$2:$BN$6,7,0),"")</f>
        <v/>
      </c>
      <c r="AH29" s="19" t="str">
        <f>IFERROR(VLOOKUP($A29,'Pazur Gryfa K'!$P$2:$V$5,7,0),"")</f>
        <v/>
      </c>
      <c r="AI29" s="19" t="str">
        <f>IFERROR(VLOOKUP($A29,'Szaga K'!$J$2:$P$6,7,0),"")</f>
        <v/>
      </c>
      <c r="AJ29" s="19" t="str">
        <f>IFERROR(VLOOKUP($A29,'Sudecka 100 K'!$M$2:$S$6,7,0),"")</f>
        <v/>
      </c>
      <c r="AK29" s="18"/>
      <c r="AL29" s="19" t="str">
        <f>IFERROR(VLOOKUP($A29,'Waligóra K'!$J$2:$P$5,7,0),"")</f>
        <v/>
      </c>
      <c r="AM29" s="19" t="str">
        <f>IFERROR(VLOOKUP($A29,'Jesienne 360 K'!$K$2:$Q$6,7,0),"")</f>
        <v/>
      </c>
      <c r="AN29" s="19" t="str">
        <f>IFERROR(VLOOKUP($A29,'H54 TR100 K'!$AG$6:$AM$23,7,0),"")</f>
        <v/>
      </c>
      <c r="AO29" s="19" t="str">
        <f>IFERROR(VLOOKUP($A29,'Azymut K'!$O$3:$U$4,7,0),"")</f>
        <v/>
      </c>
      <c r="AP29" s="19" t="str">
        <f>IFERROR(VLOOKUP($A29,'NM TR100 K'!$AD$5:$AJ$6,7,0),"")</f>
        <v/>
      </c>
      <c r="AQ29" s="26">
        <f>MIN(COUNT(F29:U29)+MIN(COUNT(X29:AP29)/2,2),6)</f>
        <v>1</v>
      </c>
    </row>
    <row r="30" spans="1:43" s="13" customFormat="1">
      <c r="A30" s="13">
        <v>237</v>
      </c>
      <c r="B30" s="22" t="str">
        <f>VLOOKUP($A30,id!$C:$H,6,0)</f>
        <v>Lis Laura</v>
      </c>
      <c r="C30" s="22">
        <f>VLOOKUP($A30,id!$C:$H,4,0)</f>
        <v>0</v>
      </c>
      <c r="D30" s="2">
        <f>IF(E29=E30,D29,ROW(B28))</f>
        <v>28</v>
      </c>
      <c r="E30" s="11">
        <f>LARGE(F30:W30,1)+LARGE(F30:W30,2)+IFERROR(LARGE(F30:W30,3),0)+IFERROR(LARGE(F30:W30,4),0)+IFERROR(LARGE(F30:W30,5),0)+IFERROR(LARGE(F30:W30,6),0)</f>
        <v>90</v>
      </c>
      <c r="F30" s="12"/>
      <c r="G30" s="12"/>
      <c r="H30" s="12">
        <f>IFERROR(VLOOKUP($A30,'H53 200 K'!$AL$5:$AS$12,7,0),"")</f>
        <v>90</v>
      </c>
      <c r="I30" s="14" t="str">
        <f>IFERROR(VLOOKUP($A30,'Dymno K'!$BO$4:$BU$10,7,0),"")</f>
        <v/>
      </c>
      <c r="J30" s="19" t="str">
        <f>IFERROR(VLOOKUP($A30,'Dukty K'!$AU$1:$BA$11,7,0),"")</f>
        <v/>
      </c>
      <c r="K30" s="19" t="str">
        <f>IFERROR(VLOOKUP($A30,'Tropy K'!$Q$3:$X$15,7,0),"")</f>
        <v/>
      </c>
      <c r="L30" s="19" t="str">
        <f>IFERROR(VLOOKUP($A30,'Grassor TR300 K'!$BX$2:$CD$6,7,0),"")</f>
        <v/>
      </c>
      <c r="M30" s="19" t="str">
        <f>IFERROR(VLOOKUP($A30,'BO K'!$K$3:$Q$16,7,0),"")</f>
        <v/>
      </c>
      <c r="N30" s="19" t="str">
        <f>IFERROR(VLOOKUP($A30,'Konwalie K'!$K$3:$Q$10,7,0),"")</f>
        <v/>
      </c>
      <c r="O30" s="12"/>
      <c r="P30" s="19" t="str">
        <f>IFERROR(VLOOKUP($A30,'Korno K'!$BR$3:$BX$15,7,0),"")</f>
        <v/>
      </c>
      <c r="Q30" s="19" t="str">
        <f>IFERROR(VLOOKUP($A30,'Abentojra K'!$J$4:$P$7,7,0),"")</f>
        <v/>
      </c>
      <c r="R30" s="19" t="str">
        <f>IFERROR(VLOOKUP($A30,'Mordownik K'!$M$6:$S$10,7,0),"")</f>
        <v/>
      </c>
      <c r="S30" s="19" t="str">
        <f>IFERROR(VLOOKUP($A30,'XIV Szago K'!$BB$4:$BH$5,7,0),"")</f>
        <v/>
      </c>
      <c r="T30" s="19" t="str">
        <f>IFERROR(VLOOKUP($A30,'H54 TR200 K'!$AS$5:$AY$17,7,0),"")</f>
        <v/>
      </c>
      <c r="U30" s="19" t="str">
        <f>IFERROR(VLOOKUP($A30,'NM TR200 K'!$AN$5:$AT$7,7,0),"")</f>
        <v/>
      </c>
      <c r="V30" s="10">
        <f>IFERROR(LARGE(X30:AP30,1),0)+IFERROR(LARGE(X30:AP30,2),0)</f>
        <v>0</v>
      </c>
      <c r="W30" s="10">
        <f>IFERROR(LARGE(X30:AP30,3),0)+IFERROR(LARGE(X30:AP30,4),0)</f>
        <v>0</v>
      </c>
      <c r="X30" s="12"/>
      <c r="Y30" s="18"/>
      <c r="Z30" s="18"/>
      <c r="AA30" s="12"/>
      <c r="AB30" s="12"/>
      <c r="AC30" s="12" t="str">
        <f>IFERROR(VLOOKUP($A30,'H53 100 K'!$AG$5:$AN$22,7,0),"")</f>
        <v/>
      </c>
      <c r="AD30" s="18" t="str">
        <f>IFERROR(VLOOKUP($A30,'Liczyrzepa - wiosna K'!$N$2:$U$3,7,0),"")</f>
        <v/>
      </c>
      <c r="AE30" s="12" t="str">
        <f>IFERROR(VLOOKUP($A30,'Harce K'!$H$2:$O$4,7,0),"")</f>
        <v/>
      </c>
      <c r="AF30" s="18" t="str">
        <f>IFERROR(VLOOKUP($A30,'XII z Kompasem K'!$K$1:$Q$8,7,0),"")</f>
        <v/>
      </c>
      <c r="AG30" s="19" t="str">
        <f>IFERROR(VLOOKUP($A30,'Grassor TR150 K'!$BH$2:$BN$6,7,0),"")</f>
        <v/>
      </c>
      <c r="AH30" s="19" t="str">
        <f>IFERROR(VLOOKUP($A30,'Pazur Gryfa K'!$P$2:$V$5,7,0),"")</f>
        <v/>
      </c>
      <c r="AI30" s="19" t="str">
        <f>IFERROR(VLOOKUP($A30,'Szaga K'!$J$2:$P$6,7,0),"")</f>
        <v/>
      </c>
      <c r="AJ30" s="19" t="str">
        <f>IFERROR(VLOOKUP($A30,'Sudecka 100 K'!$M$2:$S$6,7,0),"")</f>
        <v/>
      </c>
      <c r="AK30" s="18"/>
      <c r="AL30" s="19" t="str">
        <f>IFERROR(VLOOKUP($A30,'Waligóra K'!$J$2:$P$5,7,0),"")</f>
        <v/>
      </c>
      <c r="AM30" s="19" t="str">
        <f>IFERROR(VLOOKUP($A30,'Jesienne 360 K'!$K$2:$Q$6,7,0),"")</f>
        <v/>
      </c>
      <c r="AN30" s="19" t="str">
        <f>IFERROR(VLOOKUP($A30,'H54 TR100 K'!$AG$6:$AM$23,7,0),"")</f>
        <v/>
      </c>
      <c r="AO30" s="19" t="str">
        <f>IFERROR(VLOOKUP($A30,'Azymut K'!$O$3:$U$4,7,0),"")</f>
        <v/>
      </c>
      <c r="AP30" s="19" t="str">
        <f>IFERROR(VLOOKUP($A30,'NM TR100 K'!$AD$5:$AJ$6,7,0),"")</f>
        <v/>
      </c>
      <c r="AQ30" s="26">
        <f>MIN(COUNT(F30:U30)+MIN(COUNT(X30:AP30)/2,2),6)</f>
        <v>1</v>
      </c>
    </row>
    <row r="31" spans="1:43" s="13" customFormat="1">
      <c r="A31">
        <v>550</v>
      </c>
      <c r="B31" s="22" t="str">
        <f>VLOOKUP($A31,id!$C:$H,6,0)</f>
        <v>Mazur Magdalena</v>
      </c>
      <c r="C31" s="22" t="str">
        <f>VLOOKUP($A31,id!$C:$H,4,0)</f>
        <v>ON-SIGHT</v>
      </c>
      <c r="D31" s="2">
        <f>IF(E30=E31,D30,ROW(B29))</f>
        <v>29</v>
      </c>
      <c r="E31" s="11">
        <f>LARGE(F31:W31,1)+LARGE(F31:W31,2)+IFERROR(LARGE(F31:W31,3),0)+IFERROR(LARGE(F31:W31,4),0)+IFERROR(LARGE(F31:W31,5),0)+IFERROR(LARGE(F31:W31,6),0)</f>
        <v>79.954567025572928</v>
      </c>
      <c r="F31" s="12"/>
      <c r="G31" s="12"/>
      <c r="H31" s="12"/>
      <c r="I31" s="14"/>
      <c r="J31" s="19"/>
      <c r="K31" s="19"/>
      <c r="L31" s="19"/>
      <c r="M31" s="19" t="str">
        <f>IFERROR(VLOOKUP($A31,'BO K'!$K$3:$Q$16,7,0),"")</f>
        <v/>
      </c>
      <c r="N31" s="19">
        <f>IFERROR(VLOOKUP($A31,'Konwalie K'!$K$3:$Q$10,7,0),"")</f>
        <v>79.954567025572928</v>
      </c>
      <c r="O31" s="12"/>
      <c r="P31" s="19" t="str">
        <f>IFERROR(VLOOKUP($A31,'Korno K'!$BR$3:$BX$15,7,0),"")</f>
        <v/>
      </c>
      <c r="Q31" s="19" t="str">
        <f>IFERROR(VLOOKUP($A31,'Abentojra K'!$J$4:$P$7,7,0),"")</f>
        <v/>
      </c>
      <c r="R31" s="19" t="str">
        <f>IFERROR(VLOOKUP($A31,'Mordownik K'!$M$6:$S$10,7,0),"")</f>
        <v/>
      </c>
      <c r="S31" s="19" t="str">
        <f>IFERROR(VLOOKUP($A31,'XIV Szago K'!$BB$4:$BH$5,7,0),"")</f>
        <v/>
      </c>
      <c r="T31" s="19" t="str">
        <f>IFERROR(VLOOKUP($A31,'H54 TR200 K'!$AS$5:$AY$17,7,0),"")</f>
        <v/>
      </c>
      <c r="U31" s="19" t="str">
        <f>IFERROR(VLOOKUP($A31,'NM TR200 K'!$AN$5:$AT$7,7,0),"")</f>
        <v/>
      </c>
      <c r="V31" s="10">
        <f>IFERROR(LARGE(X31:AP31,1),0)+IFERROR(LARGE(X31:AP31,2),0)</f>
        <v>0</v>
      </c>
      <c r="W31" s="10">
        <f>IFERROR(LARGE(X31:AP31,3),0)+IFERROR(LARGE(X31:AP31,4),0)</f>
        <v>0</v>
      </c>
      <c r="X31" s="12"/>
      <c r="Y31" s="18"/>
      <c r="Z31" s="18"/>
      <c r="AA31" s="12"/>
      <c r="AB31" s="12"/>
      <c r="AC31" s="12"/>
      <c r="AD31" s="18"/>
      <c r="AE31" s="12"/>
      <c r="AF31" s="18"/>
      <c r="AG31" s="19"/>
      <c r="AH31" s="19" t="str">
        <f>IFERROR(VLOOKUP($A31,'Pazur Gryfa K'!$P$2:$V$5,7,0),"")</f>
        <v/>
      </c>
      <c r="AI31" s="19" t="str">
        <f>IFERROR(VLOOKUP($A31,'Szaga K'!$J$2:$P$6,7,0),"")</f>
        <v/>
      </c>
      <c r="AJ31" s="19"/>
      <c r="AK31" s="18"/>
      <c r="AL31" s="19" t="str">
        <f>IFERROR(VLOOKUP($A31,'Waligóra K'!$J$2:$P$5,7,0),"")</f>
        <v/>
      </c>
      <c r="AM31" s="19" t="str">
        <f>IFERROR(VLOOKUP($A31,'Jesienne 360 K'!$K$2:$Q$6,7,0),"")</f>
        <v/>
      </c>
      <c r="AN31" s="19" t="str">
        <f>IFERROR(VLOOKUP($A31,'H54 TR100 K'!$AG$6:$AM$23,7,0),"")</f>
        <v/>
      </c>
      <c r="AO31" s="19" t="str">
        <f>IFERROR(VLOOKUP($A31,'Azymut K'!$O$3:$U$4,7,0),"")</f>
        <v/>
      </c>
      <c r="AP31" s="19" t="str">
        <f>IFERROR(VLOOKUP($A31,'NM TR100 K'!$AD$5:$AJ$6,7,0),"")</f>
        <v/>
      </c>
      <c r="AQ31" s="26">
        <f>MIN(COUNT(F31:U31)+MIN(COUNT(X31:AP31)/2,2),6)</f>
        <v>1</v>
      </c>
    </row>
    <row r="32" spans="1:43" s="13" customFormat="1">
      <c r="A32" s="13">
        <v>127</v>
      </c>
      <c r="B32" s="22" t="str">
        <f>VLOOKUP($A32,id!$C:$H,6,0)</f>
        <v>Karpa Katarzyna</v>
      </c>
      <c r="C32" s="22" t="str">
        <f>VLOOKUP($A32,id!$C:$H,4,0)</f>
        <v>SNAG / Smashing pĄpkins</v>
      </c>
      <c r="D32" s="2">
        <f>IF(E31=E32,D31,ROW(B30))</f>
        <v>30</v>
      </c>
      <c r="E32" s="11">
        <f>LARGE(F32:W32,1)+LARGE(F32:W32,2)+IFERROR(LARGE(F32:W32,3),0)+IFERROR(LARGE(F32:W32,4),0)+IFERROR(LARGE(F32:W32,5),0)+IFERROR(LARGE(F32:W32,6),0)</f>
        <v>78.801322762361764</v>
      </c>
      <c r="F32" s="12"/>
      <c r="G32" s="12" t="str">
        <f>IFERROR(VLOOKUP($A32,'Roza K'!N:T,7,0),"")</f>
        <v/>
      </c>
      <c r="H32" s="12" t="str">
        <f>IFERROR(VLOOKUP($A32,'H53 200 K'!$AL$5:$AS$12,7,0),"")</f>
        <v/>
      </c>
      <c r="I32" s="14">
        <f>IFERROR(VLOOKUP($A32,'Dymno K'!$BO$4:$BU$10,7,0),"")</f>
        <v>46.287989429028421</v>
      </c>
      <c r="J32" s="19" t="str">
        <f>IFERROR(VLOOKUP($A32,'Dukty K'!$AU$1:$BA$11,7,0),"")</f>
        <v/>
      </c>
      <c r="K32" s="19" t="str">
        <f>IFERROR(VLOOKUP($A32,'Tropy K'!$Q$3:$X$15,7,0),"")</f>
        <v/>
      </c>
      <c r="L32" s="19" t="str">
        <f>IFERROR(VLOOKUP($A32,'Grassor TR300 K'!$BX$2:$CD$6,7,0),"")</f>
        <v/>
      </c>
      <c r="M32" s="19" t="str">
        <f>IFERROR(VLOOKUP($A32,'BO K'!$K$3:$Q$16,7,0),"")</f>
        <v/>
      </c>
      <c r="N32" s="19" t="str">
        <f>IFERROR(VLOOKUP($A32,'Konwalie K'!$K$3:$Q$10,7,0),"")</f>
        <v/>
      </c>
      <c r="O32" s="12"/>
      <c r="P32" s="19" t="str">
        <f>IFERROR(VLOOKUP($A32,'Korno K'!$BR$3:$BX$15,7,0),"")</f>
        <v/>
      </c>
      <c r="Q32" s="19" t="str">
        <f>IFERROR(VLOOKUP($A32,'Abentojra K'!$J$4:$P$7,7,0),"")</f>
        <v/>
      </c>
      <c r="R32" s="19" t="str">
        <f>IFERROR(VLOOKUP($A32,'Mordownik K'!$M$6:$S$10,7,0),"")</f>
        <v/>
      </c>
      <c r="S32" s="19" t="str">
        <f>IFERROR(VLOOKUP($A32,'XIV Szago K'!$BB$4:$BH$5,7,0),"")</f>
        <v/>
      </c>
      <c r="T32" s="19" t="str">
        <f>IFERROR(VLOOKUP($A32,'H54 TR200 K'!$AS$5:$AY$17,7,0),"")</f>
        <v/>
      </c>
      <c r="U32" s="19" t="str">
        <f>IFERROR(VLOOKUP($A32,'NM TR200 K'!$AN$5:$AT$7,7,0),"")</f>
        <v/>
      </c>
      <c r="V32" s="10">
        <f>IFERROR(LARGE(X32:AP32,1),0)+IFERROR(LARGE(X32:AP32,2),0)</f>
        <v>32.513333333333335</v>
      </c>
      <c r="W32" s="10">
        <f>IFERROR(LARGE(X32:AP32,3),0)+IFERROR(LARGE(X32:AP32,4),0)</f>
        <v>0</v>
      </c>
      <c r="X32" s="12"/>
      <c r="Y32" s="18" t="str">
        <f>IFERROR(VLOOKUP($A32,'XIII Szago K'!DJ:DP,7,0),"")</f>
        <v/>
      </c>
      <c r="Z32" s="18">
        <f>IFERROR(VLOOKUP($A32,'Wiosenne 360 K'!K:Q,7,0),"")</f>
        <v>32.513333333333335</v>
      </c>
      <c r="AA32" s="12" t="str">
        <f>IFERROR(VLOOKUP($A32,'NMnO K'!AT:AZ,7,0),"")</f>
        <v/>
      </c>
      <c r="AB32" s="12" t="str">
        <f>IFERROR(VLOOKUP($A32,'Wertepy K'!M:S,7,0),"")</f>
        <v/>
      </c>
      <c r="AC32" s="12" t="str">
        <f>IFERROR(VLOOKUP($A32,'H53 100 K'!$AG$5:$AN$22,7,0),"")</f>
        <v/>
      </c>
      <c r="AD32" s="18" t="str">
        <f>IFERROR(VLOOKUP($A32,'Liczyrzepa - wiosna K'!$N$2:$U$3,7,0),"")</f>
        <v/>
      </c>
      <c r="AE32" s="12" t="str">
        <f>IFERROR(VLOOKUP($A32,'Harce K'!$H$2:$O$4,7,0),"")</f>
        <v/>
      </c>
      <c r="AF32" s="18" t="str">
        <f>IFERROR(VLOOKUP($A32,'XII z Kompasem K'!$K$1:$Q$8,7,0),"")</f>
        <v/>
      </c>
      <c r="AG32" s="19" t="str">
        <f>IFERROR(VLOOKUP($A32,'Grassor TR150 K'!$BH$2:$BN$6,7,0),"")</f>
        <v/>
      </c>
      <c r="AH32" s="19" t="str">
        <f>IFERROR(VLOOKUP($A32,'Pazur Gryfa K'!$P$2:$V$5,7,0),"")</f>
        <v/>
      </c>
      <c r="AI32" s="19" t="str">
        <f>IFERROR(VLOOKUP($A32,'Szaga K'!$J$2:$P$6,7,0),"")</f>
        <v/>
      </c>
      <c r="AJ32" s="19" t="str">
        <f>IFERROR(VLOOKUP($A32,'Sudecka 100 K'!$M$2:$S$6,7,0),"")</f>
        <v/>
      </c>
      <c r="AK32" s="18"/>
      <c r="AL32" s="19" t="str">
        <f>IFERROR(VLOOKUP($A32,'Waligóra K'!$J$2:$P$5,7,0),"")</f>
        <v/>
      </c>
      <c r="AM32" s="19" t="str">
        <f>IFERROR(VLOOKUP($A32,'Jesienne 360 K'!$K$2:$Q$6,7,0),"")</f>
        <v/>
      </c>
      <c r="AN32" s="19" t="str">
        <f>IFERROR(VLOOKUP($A32,'H54 TR100 K'!$AG$6:$AM$23,7,0),"")</f>
        <v/>
      </c>
      <c r="AO32" s="19" t="str">
        <f>IFERROR(VLOOKUP($A32,'Azymut K'!$O$3:$U$4,7,0),"")</f>
        <v/>
      </c>
      <c r="AP32" s="19" t="str">
        <f>IFERROR(VLOOKUP($A32,'NM TR100 K'!$AD$5:$AJ$6,7,0),"")</f>
        <v/>
      </c>
      <c r="AQ32" s="26">
        <f>MIN(COUNT(F32:U32)+MIN(COUNT(X32:AP32)/2,2),6)</f>
        <v>1.5</v>
      </c>
    </row>
    <row r="33" spans="1:43" s="13" customFormat="1">
      <c r="A33">
        <v>238</v>
      </c>
      <c r="B33" s="22" t="str">
        <f>VLOOKUP($A33,id!$C:$H,6,0)</f>
        <v>Zielińska Jadwiga Barbara</v>
      </c>
      <c r="C33" s="22" t="str">
        <f>VLOOKUP($A33,id!$C:$H,4,0)</f>
        <v>MTB4FUN</v>
      </c>
      <c r="D33" s="2">
        <f>IF(E32=E33,D32,ROW(B31))</f>
        <v>31</v>
      </c>
      <c r="E33" s="11">
        <f>LARGE(F33:W33,1)+LARGE(F33:W33,2)+IFERROR(LARGE(F33:W33,3),0)+IFERROR(LARGE(F33:W33,4),0)+IFERROR(LARGE(F33:W33,5),0)+IFERROR(LARGE(F33:W33,6),0)</f>
        <v>77.5</v>
      </c>
      <c r="F33" s="12"/>
      <c r="G33" s="12"/>
      <c r="H33" s="12">
        <f>IFERROR(VLOOKUP($A33,'H53 200 K'!$AL$5:$AS$12,7,0),"")</f>
        <v>77.5</v>
      </c>
      <c r="I33" s="14" t="str">
        <f>IFERROR(VLOOKUP($A33,'Dymno K'!$BO$4:$BU$10,7,0),"")</f>
        <v/>
      </c>
      <c r="J33" s="19" t="str">
        <f>IFERROR(VLOOKUP($A33,'Dukty K'!$AU$1:$BA$11,7,0),"")</f>
        <v/>
      </c>
      <c r="K33" s="19" t="str">
        <f>IFERROR(VLOOKUP($A33,'Tropy K'!$Q$3:$X$15,7,0),"")</f>
        <v/>
      </c>
      <c r="L33" s="19" t="str">
        <f>IFERROR(VLOOKUP($A33,'Grassor TR300 K'!$BX$2:$CD$6,7,0),"")</f>
        <v/>
      </c>
      <c r="M33" s="19" t="str">
        <f>IFERROR(VLOOKUP($A33,'BO K'!$K$3:$Q$16,7,0),"")</f>
        <v/>
      </c>
      <c r="N33" s="19" t="str">
        <f>IFERROR(VLOOKUP($A33,'Konwalie K'!$K$3:$Q$10,7,0),"")</f>
        <v/>
      </c>
      <c r="O33" s="12"/>
      <c r="P33" s="19" t="str">
        <f>IFERROR(VLOOKUP($A33,'Korno K'!$BR$3:$BX$15,7,0),"")</f>
        <v/>
      </c>
      <c r="Q33" s="19" t="str">
        <f>IFERROR(VLOOKUP($A33,'Abentojra K'!$J$4:$P$7,7,0),"")</f>
        <v/>
      </c>
      <c r="R33" s="19" t="str">
        <f>IFERROR(VLOOKUP($A33,'Mordownik K'!$M$6:$S$10,7,0),"")</f>
        <v/>
      </c>
      <c r="S33" s="19" t="str">
        <f>IFERROR(VLOOKUP($A33,'XIV Szago K'!$BB$4:$BH$5,7,0),"")</f>
        <v/>
      </c>
      <c r="T33" s="19" t="str">
        <f>IFERROR(VLOOKUP($A33,'H54 TR200 K'!$AS$5:$AY$17,7,0),"")</f>
        <v/>
      </c>
      <c r="U33" s="19" t="str">
        <f>IFERROR(VLOOKUP($A33,'NM TR200 K'!$AN$5:$AT$7,7,0),"")</f>
        <v/>
      </c>
      <c r="V33" s="10">
        <f>IFERROR(LARGE(X33:AP33,1),0)+IFERROR(LARGE(X33:AP33,2),0)</f>
        <v>0</v>
      </c>
      <c r="W33" s="10">
        <f>IFERROR(LARGE(X33:AP33,3),0)+IFERROR(LARGE(X33:AP33,4),0)</f>
        <v>0</v>
      </c>
      <c r="X33" s="12"/>
      <c r="Y33" s="18"/>
      <c r="Z33" s="18"/>
      <c r="AA33" s="12"/>
      <c r="AB33" s="12"/>
      <c r="AC33" s="12" t="str">
        <f>IFERROR(VLOOKUP($A33,'H53 100 K'!$AG$5:$AN$22,7,0),"")</f>
        <v/>
      </c>
      <c r="AD33" s="18" t="str">
        <f>IFERROR(VLOOKUP($A33,'Liczyrzepa - wiosna K'!$N$2:$U$3,7,0),"")</f>
        <v/>
      </c>
      <c r="AE33" s="12" t="str">
        <f>IFERROR(VLOOKUP($A33,'Harce K'!$H$2:$O$4,7,0),"")</f>
        <v/>
      </c>
      <c r="AF33" s="18" t="str">
        <f>IFERROR(VLOOKUP($A33,'XII z Kompasem K'!$K$1:$Q$8,7,0),"")</f>
        <v/>
      </c>
      <c r="AG33" s="19" t="str">
        <f>IFERROR(VLOOKUP($A33,'Grassor TR150 K'!$BH$2:$BN$6,7,0),"")</f>
        <v/>
      </c>
      <c r="AH33" s="19" t="str">
        <f>IFERROR(VLOOKUP($A33,'Pazur Gryfa K'!$P$2:$V$5,7,0),"")</f>
        <v/>
      </c>
      <c r="AI33" s="19" t="str">
        <f>IFERROR(VLOOKUP($A33,'Szaga K'!$J$2:$P$6,7,0),"")</f>
        <v/>
      </c>
      <c r="AJ33" s="19" t="str">
        <f>IFERROR(VLOOKUP($A33,'Sudecka 100 K'!$M$2:$S$6,7,0),"")</f>
        <v/>
      </c>
      <c r="AK33" s="18"/>
      <c r="AL33" s="19" t="str">
        <f>IFERROR(VLOOKUP($A33,'Waligóra K'!$J$2:$P$5,7,0),"")</f>
        <v/>
      </c>
      <c r="AM33" s="19" t="str">
        <f>IFERROR(VLOOKUP($A33,'Jesienne 360 K'!$K$2:$Q$6,7,0),"")</f>
        <v/>
      </c>
      <c r="AN33" s="19" t="str">
        <f>IFERROR(VLOOKUP($A33,'H54 TR100 K'!$AG$6:$AM$23,7,0),"")</f>
        <v/>
      </c>
      <c r="AO33" s="19" t="str">
        <f>IFERROR(VLOOKUP($A33,'Azymut K'!$O$3:$U$4,7,0),"")</f>
        <v/>
      </c>
      <c r="AP33" s="19" t="str">
        <f>IFERROR(VLOOKUP($A33,'NM TR100 K'!$AD$5:$AJ$6,7,0),"")</f>
        <v/>
      </c>
      <c r="AQ33" s="26">
        <f>MIN(COUNT(F33:U33)+MIN(COUNT(X33:AP33)/2,2),6)</f>
        <v>1</v>
      </c>
    </row>
    <row r="34" spans="1:43" s="13" customFormat="1">
      <c r="A34" s="13">
        <v>439</v>
      </c>
      <c r="B34" s="22" t="str">
        <f>VLOOKUP($A34,id!$C:$H,6,0)</f>
        <v>Szymańska Zuzanna</v>
      </c>
      <c r="C34" s="22">
        <f>VLOOKUP($A34,id!$C:$H,4,0)</f>
        <v>0</v>
      </c>
      <c r="D34" s="2">
        <f>IF(E33=E34,D33,ROW(B32))</f>
        <v>32</v>
      </c>
      <c r="E34" s="11">
        <f>LARGE(F34:W34,1)+LARGE(F34:W34,2)+IFERROR(LARGE(F34:W34,3),0)+IFERROR(LARGE(F34:W34,4),0)+IFERROR(LARGE(F34:W34,5),0)+IFERROR(LARGE(F34:W34,6),0)</f>
        <v>77.351916376306633</v>
      </c>
      <c r="F34" s="12"/>
      <c r="G34" s="12"/>
      <c r="H34" s="12" t="str">
        <f>IFERROR(VLOOKUP($A34,'H53 200 K'!$AL$5:$AS$12,7,0),"")</f>
        <v/>
      </c>
      <c r="I34" s="14" t="str">
        <f>IFERROR(VLOOKUP($A34,'Dymno K'!$BO$4:$BU$10,7,0),"")</f>
        <v/>
      </c>
      <c r="J34" s="19">
        <f>IFERROR(VLOOKUP($A34,'Dukty K'!$AU$1:$BA$11,7,0),"")</f>
        <v>77.351916376306633</v>
      </c>
      <c r="K34" s="19" t="str">
        <f>IFERROR(VLOOKUP($A34,'Tropy K'!$Q$3:$X$15,7,0),"")</f>
        <v/>
      </c>
      <c r="L34" s="19" t="str">
        <f>IFERROR(VLOOKUP($A34,'Grassor TR300 K'!$BX$2:$CD$6,7,0),"")</f>
        <v/>
      </c>
      <c r="M34" s="19" t="str">
        <f>IFERROR(VLOOKUP($A34,'BO K'!$K$3:$Q$16,7,0),"")</f>
        <v/>
      </c>
      <c r="N34" s="19" t="str">
        <f>IFERROR(VLOOKUP($A34,'Konwalie K'!$K$3:$Q$10,7,0),"")</f>
        <v/>
      </c>
      <c r="O34" s="12"/>
      <c r="P34" s="19" t="str">
        <f>IFERROR(VLOOKUP($A34,'Korno K'!$BR$3:$BX$15,7,0),"")</f>
        <v/>
      </c>
      <c r="Q34" s="19" t="str">
        <f>IFERROR(VLOOKUP($A34,'Abentojra K'!$J$4:$P$7,7,0),"")</f>
        <v/>
      </c>
      <c r="R34" s="19" t="str">
        <f>IFERROR(VLOOKUP($A34,'Mordownik K'!$M$6:$S$10,7,0),"")</f>
        <v/>
      </c>
      <c r="S34" s="19" t="str">
        <f>IFERROR(VLOOKUP($A34,'XIV Szago K'!$BB$4:$BH$5,7,0),"")</f>
        <v/>
      </c>
      <c r="T34" s="19" t="str">
        <f>IFERROR(VLOOKUP($A34,'H54 TR200 K'!$AS$5:$AY$17,7,0),"")</f>
        <v/>
      </c>
      <c r="U34" s="19" t="str">
        <f>IFERROR(VLOOKUP($A34,'NM TR200 K'!$AN$5:$AT$7,7,0),"")</f>
        <v/>
      </c>
      <c r="V34" s="10">
        <f>IFERROR(LARGE(X34:AP34,1),0)+IFERROR(LARGE(X34:AP34,2),0)</f>
        <v>0</v>
      </c>
      <c r="W34" s="10">
        <f>IFERROR(LARGE(X34:AP34,3),0)+IFERROR(LARGE(X34:AP34,4),0)</f>
        <v>0</v>
      </c>
      <c r="X34" s="12"/>
      <c r="Y34" s="18"/>
      <c r="Z34" s="18"/>
      <c r="AA34" s="12"/>
      <c r="AB34" s="12"/>
      <c r="AC34" s="12" t="str">
        <f>IFERROR(VLOOKUP($A34,'H53 100 K'!$AG$5:$AN$22,7,0),"")</f>
        <v/>
      </c>
      <c r="AD34" s="18" t="str">
        <f>IFERROR(VLOOKUP($A34,'Liczyrzepa - wiosna K'!$N$2:$U$3,7,0),"")</f>
        <v/>
      </c>
      <c r="AE34" s="12" t="str">
        <f>IFERROR(VLOOKUP($A34,'Harce K'!$H$2:$O$4,7,0),"")</f>
        <v/>
      </c>
      <c r="AF34" s="18" t="str">
        <f>IFERROR(VLOOKUP($A34,'XII z Kompasem K'!$K$1:$Q$8,7,0),"")</f>
        <v/>
      </c>
      <c r="AG34" s="19" t="str">
        <f>IFERROR(VLOOKUP($A34,'Grassor TR150 K'!$BH$2:$BN$6,7,0),"")</f>
        <v/>
      </c>
      <c r="AH34" s="19" t="str">
        <f>IFERROR(VLOOKUP($A34,'Pazur Gryfa K'!$P$2:$V$5,7,0),"")</f>
        <v/>
      </c>
      <c r="AI34" s="19" t="str">
        <f>IFERROR(VLOOKUP($A34,'Szaga K'!$J$2:$P$6,7,0),"")</f>
        <v/>
      </c>
      <c r="AJ34" s="19" t="str">
        <f>IFERROR(VLOOKUP($A34,'Sudecka 100 K'!$M$2:$S$6,7,0),"")</f>
        <v/>
      </c>
      <c r="AK34" s="18"/>
      <c r="AL34" s="19" t="str">
        <f>IFERROR(VLOOKUP($A34,'Waligóra K'!$J$2:$P$5,7,0),"")</f>
        <v/>
      </c>
      <c r="AM34" s="19" t="str">
        <f>IFERROR(VLOOKUP($A34,'Jesienne 360 K'!$K$2:$Q$6,7,0),"")</f>
        <v/>
      </c>
      <c r="AN34" s="19" t="str">
        <f>IFERROR(VLOOKUP($A34,'H54 TR100 K'!$AG$6:$AM$23,7,0),"")</f>
        <v/>
      </c>
      <c r="AO34" s="19" t="str">
        <f>IFERROR(VLOOKUP($A34,'Azymut K'!$O$3:$U$4,7,0),"")</f>
        <v/>
      </c>
      <c r="AP34" s="19" t="str">
        <f>IFERROR(VLOOKUP($A34,'NM TR100 K'!$AD$5:$AJ$6,7,0),"")</f>
        <v/>
      </c>
      <c r="AQ34" s="26">
        <f>MIN(COUNT(F34:U34)+MIN(COUNT(X34:AP34)/2,2),6)</f>
        <v>1</v>
      </c>
    </row>
    <row r="35" spans="1:43" s="13" customFormat="1">
      <c r="A35">
        <v>473</v>
      </c>
      <c r="B35" s="22" t="str">
        <f>VLOOKUP($A35,id!$C:$H,6,0)</f>
        <v>Domachowska Dorota</v>
      </c>
      <c r="C35" s="22" t="str">
        <f>VLOOKUP($A35,id!$C:$H,4,0)</f>
        <v>Ysiaki</v>
      </c>
      <c r="D35" s="2">
        <f>IF(E34=E35,D34,ROW(B33))</f>
        <v>33</v>
      </c>
      <c r="E35" s="11">
        <f>LARGE(F35:W35,1)+LARGE(F35:W35,2)+IFERROR(LARGE(F35:W35,3),0)+IFERROR(LARGE(F35:W35,4),0)+IFERROR(LARGE(F35:W35,5),0)+IFERROR(LARGE(F35:W35,6),0)</f>
        <v>75.936531159647458</v>
      </c>
      <c r="F35" s="12"/>
      <c r="G35" s="12"/>
      <c r="H35" s="12"/>
      <c r="I35" s="14"/>
      <c r="J35" s="19"/>
      <c r="K35" s="19"/>
      <c r="L35" s="19"/>
      <c r="M35" s="19">
        <f>IFERROR(VLOOKUP($A35,'BO K'!$K$3:$Q$16,7,0),"")</f>
        <v>75.936531159647458</v>
      </c>
      <c r="N35" s="19" t="str">
        <f>IFERROR(VLOOKUP($A35,'Konwalie K'!$K$3:$Q$10,7,0),"")</f>
        <v/>
      </c>
      <c r="O35" s="12"/>
      <c r="P35" s="19" t="str">
        <f>IFERROR(VLOOKUP($A35,'Korno K'!$BR$3:$BX$15,7,0),"")</f>
        <v/>
      </c>
      <c r="Q35" s="19" t="str">
        <f>IFERROR(VLOOKUP($A35,'Abentojra K'!$J$4:$P$7,7,0),"")</f>
        <v/>
      </c>
      <c r="R35" s="19" t="str">
        <f>IFERROR(VLOOKUP($A35,'Mordownik K'!$M$6:$S$10,7,0),"")</f>
        <v/>
      </c>
      <c r="S35" s="19" t="str">
        <f>IFERROR(VLOOKUP($A35,'XIV Szago K'!$BB$4:$BH$5,7,0),"")</f>
        <v/>
      </c>
      <c r="T35" s="19" t="str">
        <f>IFERROR(VLOOKUP($A35,'H54 TR200 K'!$AS$5:$AY$17,7,0),"")</f>
        <v/>
      </c>
      <c r="U35" s="19" t="str">
        <f>IFERROR(VLOOKUP($A35,'NM TR200 K'!$AN$5:$AT$7,7,0),"")</f>
        <v/>
      </c>
      <c r="V35" s="10">
        <f>IFERROR(LARGE(X35:AP35,1),0)+IFERROR(LARGE(X35:AP35,2),0)</f>
        <v>0</v>
      </c>
      <c r="W35" s="10">
        <f>IFERROR(LARGE(X35:AP35,3),0)+IFERROR(LARGE(X35:AP35,4),0)</f>
        <v>0</v>
      </c>
      <c r="X35" s="12"/>
      <c r="Y35" s="18"/>
      <c r="Z35" s="18"/>
      <c r="AA35" s="12"/>
      <c r="AB35" s="12"/>
      <c r="AC35" s="12"/>
      <c r="AD35" s="18"/>
      <c r="AE35" s="12"/>
      <c r="AF35" s="18"/>
      <c r="AG35" s="19"/>
      <c r="AH35" s="19" t="str">
        <f>IFERROR(VLOOKUP($A35,'Pazur Gryfa K'!$P$2:$V$5,7,0),"")</f>
        <v/>
      </c>
      <c r="AI35" s="19" t="str">
        <f>IFERROR(VLOOKUP($A35,'Szaga K'!$J$2:$P$6,7,0),"")</f>
        <v/>
      </c>
      <c r="AJ35" s="19" t="str">
        <f>IFERROR(VLOOKUP($A35,'Sudecka 100 K'!$M$2:$S$6,7,0),"")</f>
        <v/>
      </c>
      <c r="AK35" s="18"/>
      <c r="AL35" s="19" t="str">
        <f>IFERROR(VLOOKUP($A35,'Waligóra K'!$J$2:$P$5,7,0),"")</f>
        <v/>
      </c>
      <c r="AM35" s="19" t="str">
        <f>IFERROR(VLOOKUP($A35,'Jesienne 360 K'!$K$2:$Q$6,7,0),"")</f>
        <v/>
      </c>
      <c r="AN35" s="19" t="str">
        <f>IFERROR(VLOOKUP($A35,'H54 TR100 K'!$AG$6:$AM$23,7,0),"")</f>
        <v/>
      </c>
      <c r="AO35" s="19" t="str">
        <f>IFERROR(VLOOKUP($A35,'Azymut K'!$O$3:$U$4,7,0),"")</f>
        <v/>
      </c>
      <c r="AP35" s="19" t="str">
        <f>IFERROR(VLOOKUP($A35,'NM TR100 K'!$AD$5:$AJ$6,7,0),"")</f>
        <v/>
      </c>
      <c r="AQ35" s="26">
        <f>MIN(COUNT(F35:U35)+MIN(COUNT(X35:AP35)/2,2),6)</f>
        <v>1</v>
      </c>
    </row>
    <row r="36" spans="1:43" s="13" customFormat="1">
      <c r="A36">
        <v>657</v>
      </c>
      <c r="B36" s="22" t="str">
        <f>VLOOKUP($A36,id!$C:$H,6,0)</f>
        <v>Zielińska Jadwiga</v>
      </c>
      <c r="C36" s="22" t="str">
        <f>VLOOKUP($A36,id!$C:$H,4,0)</f>
        <v>MTB4FUN</v>
      </c>
      <c r="D36" s="2">
        <f>IF(E35=E36,D35,ROW(B34))</f>
        <v>34</v>
      </c>
      <c r="E36" s="11">
        <f>LARGE(F36:W36,1)+LARGE(F36:W36,2)+IFERROR(LARGE(F36:W36,3),0)+IFERROR(LARGE(F36:W36,4),0)+IFERROR(LARGE(F36:W36,5),0)+IFERROR(LARGE(F36:W36,6),0)</f>
        <v>74.358974358974365</v>
      </c>
      <c r="F36" s="12"/>
      <c r="G36" s="12"/>
      <c r="H36" s="12"/>
      <c r="I36" s="14"/>
      <c r="J36" s="19"/>
      <c r="K36" s="19"/>
      <c r="L36" s="19"/>
      <c r="M36" s="19"/>
      <c r="N36" s="19"/>
      <c r="O36" s="12"/>
      <c r="P36" s="19"/>
      <c r="Q36" s="19"/>
      <c r="R36" s="19"/>
      <c r="S36" s="19"/>
      <c r="T36" s="19">
        <f>IFERROR(VLOOKUP($A36,'H54 TR200 K'!$AS$5:$AY$17,7,0),"")</f>
        <v>74.358974358974365</v>
      </c>
      <c r="U36" s="19" t="str">
        <f>IFERROR(VLOOKUP($A36,'NM TR200 K'!$AN$5:$AT$7,7,0),"")</f>
        <v/>
      </c>
      <c r="V36" s="10">
        <f>IFERROR(LARGE(X36:AP36,1),0)+IFERROR(LARGE(X36:AP36,2),0)</f>
        <v>0</v>
      </c>
      <c r="W36" s="10">
        <f>IFERROR(LARGE(X36:AP36,3),0)+IFERROR(LARGE(X36:AP36,4),0)</f>
        <v>0</v>
      </c>
      <c r="X36" s="12"/>
      <c r="Y36" s="18"/>
      <c r="Z36" s="18"/>
      <c r="AA36" s="12"/>
      <c r="AB36" s="12"/>
      <c r="AC36" s="12"/>
      <c r="AD36" s="18"/>
      <c r="AE36" s="12"/>
      <c r="AF36" s="18"/>
      <c r="AG36" s="19"/>
      <c r="AH36" s="19"/>
      <c r="AI36" s="19"/>
      <c r="AJ36" s="19"/>
      <c r="AK36" s="18"/>
      <c r="AL36" s="19"/>
      <c r="AM36" s="19"/>
      <c r="AN36" s="19" t="str">
        <f>IFERROR(VLOOKUP($A36,'H54 TR100 K'!$AG$6:$AM$23,7,0),"")</f>
        <v/>
      </c>
      <c r="AO36" s="19" t="str">
        <f>IFERROR(VLOOKUP($A36,'Azymut K'!$O$3:$U$4,7,0),"")</f>
        <v/>
      </c>
      <c r="AP36" s="19" t="str">
        <f>IFERROR(VLOOKUP($A36,'NM TR100 K'!$AD$5:$AJ$6,7,0),"")</f>
        <v/>
      </c>
      <c r="AQ36" s="26">
        <f>MIN(COUNT(F36:U36)+MIN(COUNT(X36:AP36)/2,2),6)</f>
        <v>1</v>
      </c>
    </row>
    <row r="37" spans="1:43" s="13" customFormat="1">
      <c r="A37">
        <v>382</v>
      </c>
      <c r="B37" s="22" t="str">
        <f>VLOOKUP($A37,id!$C:$H,6,0)</f>
        <v>Marcinkiewicz Alicja</v>
      </c>
      <c r="C37" s="22" t="str">
        <f>VLOOKUP($A37,id!$C:$H,4,0)</f>
        <v>Nasz Bike Team</v>
      </c>
      <c r="D37" s="2">
        <f>IF(E36=E37,D36,ROW(B35))</f>
        <v>35</v>
      </c>
      <c r="E37" s="11">
        <f>LARGE(F37:W37,1)+LARGE(F37:W37,2)+IFERROR(LARGE(F37:W37,3),0)+IFERROR(LARGE(F37:W37,4),0)+IFERROR(LARGE(F37:W37,5),0)+IFERROR(LARGE(F37:W37,6),0)</f>
        <v>73.170943716365201</v>
      </c>
      <c r="F37" s="12"/>
      <c r="G37" s="12"/>
      <c r="H37" s="12" t="str">
        <f>IFERROR(VLOOKUP($A37,'H53 200 K'!$AL$5:$AS$12,7,0),"")</f>
        <v/>
      </c>
      <c r="I37" s="14" t="str">
        <f>IFERROR(VLOOKUP($A37,'Dymno K'!$BO$4:$BU$10,7,0),"")</f>
        <v/>
      </c>
      <c r="J37" s="19" t="str">
        <f>IFERROR(VLOOKUP($A37,'Dukty K'!$AU$1:$BA$11,7,0),"")</f>
        <v/>
      </c>
      <c r="K37" s="19" t="str">
        <f>IFERROR(VLOOKUP($A37,'Tropy K'!$Q$3:$X$15,7,0),"")</f>
        <v/>
      </c>
      <c r="L37" s="19" t="str">
        <f>IFERROR(VLOOKUP($A37,'Grassor TR300 K'!$BX$2:$CD$6,7,0),"")</f>
        <v/>
      </c>
      <c r="M37" s="19" t="str">
        <f>IFERROR(VLOOKUP($A37,'BO K'!$K$3:$Q$16,7,0),"")</f>
        <v/>
      </c>
      <c r="N37" s="19" t="str">
        <f>IFERROR(VLOOKUP($A37,'Konwalie K'!$K$3:$Q$10,7,0),"")</f>
        <v/>
      </c>
      <c r="O37" s="12"/>
      <c r="P37" s="19" t="str">
        <f>IFERROR(VLOOKUP($A37,'Korno K'!$BR$3:$BX$15,7,0),"")</f>
        <v/>
      </c>
      <c r="Q37" s="19" t="str">
        <f>IFERROR(VLOOKUP($A37,'Abentojra K'!$J$4:$P$7,7,0),"")</f>
        <v/>
      </c>
      <c r="R37" s="19" t="str">
        <f>IFERROR(VLOOKUP($A37,'Mordownik K'!$M$6:$S$10,7,0),"")</f>
        <v/>
      </c>
      <c r="S37" s="19" t="str">
        <f>IFERROR(VLOOKUP($A37,'XIV Szago K'!$BB$4:$BH$5,7,0),"")</f>
        <v/>
      </c>
      <c r="T37" s="19" t="str">
        <f>IFERROR(VLOOKUP($A37,'H54 TR200 K'!$AS$5:$AY$17,7,0),"")</f>
        <v/>
      </c>
      <c r="U37" s="19" t="str">
        <f>IFERROR(VLOOKUP($A37,'NM TR200 K'!$AN$5:$AT$7,7,0),"")</f>
        <v/>
      </c>
      <c r="V37" s="10">
        <f>IFERROR(LARGE(X37:AP37,1),0)+IFERROR(LARGE(X37:AP37,2),0)</f>
        <v>73.170943716365201</v>
      </c>
      <c r="W37" s="10">
        <f>IFERROR(LARGE(X37:AP37,3),0)+IFERROR(LARGE(X37:AP37,4),0)</f>
        <v>0</v>
      </c>
      <c r="X37" s="12"/>
      <c r="Y37" s="18"/>
      <c r="Z37" s="18"/>
      <c r="AA37" s="12"/>
      <c r="AB37" s="12"/>
      <c r="AC37" s="12">
        <f>IFERROR(VLOOKUP($A37,'H53 100 K'!$AG$5:$AN$22,7,0),"")</f>
        <v>36.626950644794022</v>
      </c>
      <c r="AD37" s="18" t="str">
        <f>IFERROR(VLOOKUP($A37,'Liczyrzepa - wiosna K'!$N$2:$U$3,7,0),"")</f>
        <v/>
      </c>
      <c r="AE37" s="12" t="str">
        <f>IFERROR(VLOOKUP($A37,'Harce K'!$H$2:$O$4,7,0),"")</f>
        <v/>
      </c>
      <c r="AF37" s="18" t="str">
        <f>IFERROR(VLOOKUP($A37,'XII z Kompasem K'!$K$1:$Q$8,7,0),"")</f>
        <v/>
      </c>
      <c r="AG37" s="19" t="str">
        <f>IFERROR(VLOOKUP($A37,'Grassor TR150 K'!$BH$2:$BN$6,7,0),"")</f>
        <v/>
      </c>
      <c r="AH37" s="19" t="str">
        <f>IFERROR(VLOOKUP($A37,'Pazur Gryfa K'!$P$2:$V$5,7,0),"")</f>
        <v/>
      </c>
      <c r="AI37" s="19" t="str">
        <f>IFERROR(VLOOKUP($A37,'Szaga K'!$J$2:$P$6,7,0),"")</f>
        <v/>
      </c>
      <c r="AJ37" s="19" t="str">
        <f>IFERROR(VLOOKUP($A37,'Sudecka 100 K'!$M$2:$S$6,7,0),"")</f>
        <v/>
      </c>
      <c r="AK37" s="18"/>
      <c r="AL37" s="19" t="str">
        <f>IFERROR(VLOOKUP($A37,'Waligóra K'!$J$2:$P$5,7,0),"")</f>
        <v/>
      </c>
      <c r="AM37" s="19" t="str">
        <f>IFERROR(VLOOKUP($A37,'Jesienne 360 K'!$K$2:$Q$6,7,0),"")</f>
        <v/>
      </c>
      <c r="AN37" s="19">
        <f>IFERROR(VLOOKUP($A37,'H54 TR100 K'!$AG$6:$AM$23,7,0),"")</f>
        <v>36.543993071571187</v>
      </c>
      <c r="AO37" s="19" t="str">
        <f>IFERROR(VLOOKUP($A37,'Azymut K'!$O$3:$U$4,7,0),"")</f>
        <v/>
      </c>
      <c r="AP37" s="19" t="str">
        <f>IFERROR(VLOOKUP($A37,'NM TR100 K'!$AD$5:$AJ$6,7,0),"")</f>
        <v/>
      </c>
      <c r="AQ37" s="26">
        <f>MIN(COUNT(F37:U37)+MIN(COUNT(X37:AP37)/2,2),6)</f>
        <v>1</v>
      </c>
    </row>
    <row r="38" spans="1:43" s="13" customFormat="1">
      <c r="A38" s="13">
        <v>89</v>
      </c>
      <c r="B38" s="22" t="str">
        <f>VLOOKUP($A38,id!$C:$H,6,0)</f>
        <v>Stefaniak Karolina</v>
      </c>
      <c r="C38" s="22" t="str">
        <f>VLOOKUP($A38,id!$C:$H,4,0)</f>
        <v>Skoki Team</v>
      </c>
      <c r="D38" s="2">
        <f>IF(E37=E38,D37,ROW(B36))</f>
        <v>36</v>
      </c>
      <c r="E38" s="11">
        <f>LARGE(F38:W38,1)+LARGE(F38:W38,2)+IFERROR(LARGE(F38:W38,3),0)+IFERROR(LARGE(F38:W38,4),0)+IFERROR(LARGE(F38:W38,5),0)+IFERROR(LARGE(F38:W38,6),0)</f>
        <v>69.29336814229994</v>
      </c>
      <c r="F38" s="12"/>
      <c r="G38" s="12">
        <f>IFERROR(VLOOKUP($A38,'Roza K'!N:T,7,0),"")</f>
        <v>69.29336814229994</v>
      </c>
      <c r="H38" s="12" t="str">
        <f>IFERROR(VLOOKUP($A38,'H53 200 K'!$AL$5:$AS$12,7,0),"")</f>
        <v/>
      </c>
      <c r="I38" s="14" t="str">
        <f>IFERROR(VLOOKUP($A38,'Dymno K'!$BO$4:$BU$10,7,0),"")</f>
        <v/>
      </c>
      <c r="J38" s="19" t="str">
        <f>IFERROR(VLOOKUP($A38,'Dukty K'!$AU$1:$BA$11,7,0),"")</f>
        <v/>
      </c>
      <c r="K38" s="19" t="str">
        <f>IFERROR(VLOOKUP($A38,'Tropy K'!$Q$3:$X$15,7,0),"")</f>
        <v/>
      </c>
      <c r="L38" s="19" t="str">
        <f>IFERROR(VLOOKUP($A38,'Grassor TR300 K'!$BX$2:$CD$6,7,0),"")</f>
        <v/>
      </c>
      <c r="M38" s="19" t="str">
        <f>IFERROR(VLOOKUP($A38,'BO K'!$K$3:$Q$16,7,0),"")</f>
        <v/>
      </c>
      <c r="N38" s="19" t="str">
        <f>IFERROR(VLOOKUP($A38,'Konwalie K'!$K$3:$Q$10,7,0),"")</f>
        <v/>
      </c>
      <c r="O38" s="12"/>
      <c r="P38" s="19" t="str">
        <f>IFERROR(VLOOKUP($A38,'Korno K'!$BR$3:$BX$15,7,0),"")</f>
        <v/>
      </c>
      <c r="Q38" s="19" t="str">
        <f>IFERROR(VLOOKUP($A38,'Abentojra K'!$J$4:$P$7,7,0),"")</f>
        <v/>
      </c>
      <c r="R38" s="19" t="str">
        <f>IFERROR(VLOOKUP($A38,'Mordownik K'!$M$6:$S$10,7,0),"")</f>
        <v/>
      </c>
      <c r="S38" s="19" t="str">
        <f>IFERROR(VLOOKUP($A38,'XIV Szago K'!$BB$4:$BH$5,7,0),"")</f>
        <v/>
      </c>
      <c r="T38" s="19" t="str">
        <f>IFERROR(VLOOKUP($A38,'H54 TR200 K'!$AS$5:$AY$17,7,0),"")</f>
        <v/>
      </c>
      <c r="U38" s="19" t="str">
        <f>IFERROR(VLOOKUP($A38,'NM TR200 K'!$AN$5:$AT$7,7,0),"")</f>
        <v/>
      </c>
      <c r="V38" s="10">
        <f>IFERROR(LARGE(X38:AP38,1),0)+IFERROR(LARGE(X38:AP38,2),0)</f>
        <v>0</v>
      </c>
      <c r="W38" s="10">
        <f>IFERROR(LARGE(X38:AP38,3),0)+IFERROR(LARGE(X38:AP38,4),0)</f>
        <v>0</v>
      </c>
      <c r="X38" s="12"/>
      <c r="Y38" s="18" t="str">
        <f>IFERROR(VLOOKUP($A38,'XIII Szago K'!DJ:DP,7,0),"")</f>
        <v/>
      </c>
      <c r="Z38" s="18" t="str">
        <f>IFERROR(VLOOKUP($A38,'Wiosenne 360 K'!K:Q,7,0),"")</f>
        <v/>
      </c>
      <c r="AA38" s="12" t="str">
        <f>IFERROR(VLOOKUP($A38,'NMnO K'!AT:AZ,7,0),"")</f>
        <v/>
      </c>
      <c r="AB38" s="12" t="str">
        <f>IFERROR(VLOOKUP($A38,'Wertepy K'!M:S,7,0),"")</f>
        <v/>
      </c>
      <c r="AC38" s="12" t="str">
        <f>IFERROR(VLOOKUP($A38,'H53 100 K'!$AG$5:$AN$22,7,0),"")</f>
        <v/>
      </c>
      <c r="AD38" s="18" t="str">
        <f>IFERROR(VLOOKUP($A38,'Liczyrzepa - wiosna K'!$N$2:$U$3,7,0),"")</f>
        <v/>
      </c>
      <c r="AE38" s="12" t="str">
        <f>IFERROR(VLOOKUP($A38,'Harce K'!$H$2:$O$4,7,0),"")</f>
        <v/>
      </c>
      <c r="AF38" s="18" t="str">
        <f>IFERROR(VLOOKUP($A38,'XII z Kompasem K'!$K$1:$Q$8,7,0),"")</f>
        <v/>
      </c>
      <c r="AG38" s="19" t="str">
        <f>IFERROR(VLOOKUP($A38,'Grassor TR150 K'!$BH$2:$BN$6,7,0),"")</f>
        <v/>
      </c>
      <c r="AH38" s="19" t="str">
        <f>IFERROR(VLOOKUP($A38,'Pazur Gryfa K'!$P$2:$V$5,7,0),"")</f>
        <v/>
      </c>
      <c r="AI38" s="19" t="str">
        <f>IFERROR(VLOOKUP($A38,'Szaga K'!$J$2:$P$6,7,0),"")</f>
        <v/>
      </c>
      <c r="AJ38" s="19" t="str">
        <f>IFERROR(VLOOKUP($A38,'Sudecka 100 K'!$M$2:$S$6,7,0),"")</f>
        <v/>
      </c>
      <c r="AK38" s="18"/>
      <c r="AL38" s="19" t="str">
        <f>IFERROR(VLOOKUP($A38,'Waligóra K'!$J$2:$P$5,7,0),"")</f>
        <v/>
      </c>
      <c r="AM38" s="19" t="str">
        <f>IFERROR(VLOOKUP($A38,'Jesienne 360 K'!$K$2:$Q$6,7,0),"")</f>
        <v/>
      </c>
      <c r="AN38" s="19" t="str">
        <f>IFERROR(VLOOKUP($A38,'H54 TR100 K'!$AG$6:$AM$23,7,0),"")</f>
        <v/>
      </c>
      <c r="AO38" s="19" t="str">
        <f>IFERROR(VLOOKUP($A38,'Azymut K'!$O$3:$U$4,7,0),"")</f>
        <v/>
      </c>
      <c r="AP38" s="19" t="str">
        <f>IFERROR(VLOOKUP($A38,'NM TR100 K'!$AD$5:$AJ$6,7,0),"")</f>
        <v/>
      </c>
      <c r="AQ38" s="26">
        <f>MIN(COUNT(F38:U38)+MIN(COUNT(X38:AP38)/2,2),6)</f>
        <v>1</v>
      </c>
    </row>
    <row r="39" spans="1:43" s="13" customFormat="1">
      <c r="A39" s="13">
        <v>658</v>
      </c>
      <c r="B39" s="22" t="str">
        <f>VLOOKUP($A39,id!$C:$H,6,0)</f>
        <v>Szwaracka Małgorzata</v>
      </c>
      <c r="C39" s="22">
        <f>VLOOKUP($A39,id!$C:$H,4,0)</f>
        <v>0</v>
      </c>
      <c r="D39" s="2">
        <f>IF(E38=E39,D38,ROW(B37))</f>
        <v>37</v>
      </c>
      <c r="E39" s="11">
        <f>LARGE(F39:W39,1)+LARGE(F39:W39,2)+IFERROR(LARGE(F39:W39,3),0)+IFERROR(LARGE(F39:W39,4),0)+IFERROR(LARGE(F39:W39,5),0)+IFERROR(LARGE(F39:W39,6),0)</f>
        <v>69.2277864958333</v>
      </c>
      <c r="F39" s="12"/>
      <c r="G39" s="12"/>
      <c r="H39" s="12"/>
      <c r="I39" s="14"/>
      <c r="J39" s="19"/>
      <c r="K39" s="19"/>
      <c r="L39" s="19"/>
      <c r="M39" s="19"/>
      <c r="N39" s="19"/>
      <c r="O39" s="12"/>
      <c r="P39" s="19"/>
      <c r="Q39" s="19"/>
      <c r="R39" s="19"/>
      <c r="S39" s="19"/>
      <c r="T39" s="19">
        <f>IFERROR(VLOOKUP($A39,'H54 TR200 K'!$AS$5:$AY$17,7,0),"")</f>
        <v>69.2277864958333</v>
      </c>
      <c r="U39" s="19" t="str">
        <f>IFERROR(VLOOKUP($A39,'NM TR200 K'!$AN$5:$AT$7,7,0),"")</f>
        <v/>
      </c>
      <c r="V39" s="10">
        <f>IFERROR(LARGE(X39:AP39,1),0)+IFERROR(LARGE(X39:AP39,2),0)</f>
        <v>0</v>
      </c>
      <c r="W39" s="10">
        <f>IFERROR(LARGE(X39:AP39,3),0)+IFERROR(LARGE(X39:AP39,4),0)</f>
        <v>0</v>
      </c>
      <c r="X39" s="12"/>
      <c r="Y39" s="18"/>
      <c r="Z39" s="18"/>
      <c r="AA39" s="12"/>
      <c r="AB39" s="12"/>
      <c r="AC39" s="12"/>
      <c r="AD39" s="18"/>
      <c r="AE39" s="12"/>
      <c r="AF39" s="18"/>
      <c r="AG39" s="19"/>
      <c r="AH39" s="19"/>
      <c r="AI39" s="19"/>
      <c r="AJ39" s="19"/>
      <c r="AK39" s="18"/>
      <c r="AL39" s="19"/>
      <c r="AM39" s="19"/>
      <c r="AN39" s="19" t="str">
        <f>IFERROR(VLOOKUP($A39,'H54 TR100 K'!$AG$6:$AM$23,7,0),"")</f>
        <v/>
      </c>
      <c r="AO39" s="19" t="str">
        <f>IFERROR(VLOOKUP($A39,'Azymut K'!$O$3:$U$4,7,0),"")</f>
        <v/>
      </c>
      <c r="AP39" s="19" t="str">
        <f>IFERROR(VLOOKUP($A39,'NM TR100 K'!$AD$5:$AJ$6,7,0),"")</f>
        <v/>
      </c>
      <c r="AQ39" s="26">
        <f>MIN(COUNT(F39:U39)+MIN(COUNT(X39:AP39)/2,2),6)</f>
        <v>1</v>
      </c>
    </row>
    <row r="40" spans="1:43" s="13" customFormat="1">
      <c r="A40">
        <v>463</v>
      </c>
      <c r="B40" s="22" t="str">
        <f>VLOOKUP($A40,id!$C:$H,6,0)</f>
        <v>Charycka Beata</v>
      </c>
      <c r="C40" s="22">
        <f>VLOOKUP($A40,id!$C:$H,4,0)</f>
        <v>0</v>
      </c>
      <c r="D40" s="2">
        <f>IF(E39=E40,D39,ROW(B38))</f>
        <v>38</v>
      </c>
      <c r="E40" s="11">
        <f>LARGE(F40:W40,1)+LARGE(F40:W40,2)+IFERROR(LARGE(F40:W40,3),0)+IFERROR(LARGE(F40:W40,4),0)+IFERROR(LARGE(F40:W40,5),0)+IFERROR(LARGE(F40:W40,6),0)</f>
        <v>67.608879554272036</v>
      </c>
      <c r="F40" s="12"/>
      <c r="G40" s="12"/>
      <c r="H40" s="12"/>
      <c r="I40" s="14"/>
      <c r="J40" s="19"/>
      <c r="K40" s="19">
        <f>IFERROR(VLOOKUP($A40,'Tropy K'!$Q$3:$X$15,7,0),"")</f>
        <v>67.608879554272036</v>
      </c>
      <c r="L40" s="19" t="str">
        <f>IFERROR(VLOOKUP($A40,'Grassor TR300 K'!$BX$2:$CD$6,7,0),"")</f>
        <v/>
      </c>
      <c r="M40" s="19" t="str">
        <f>IFERROR(VLOOKUP($A40,'BO K'!$K$3:$Q$16,7,0),"")</f>
        <v/>
      </c>
      <c r="N40" s="19" t="str">
        <f>IFERROR(VLOOKUP($A40,'Konwalie K'!$K$3:$Q$10,7,0),"")</f>
        <v/>
      </c>
      <c r="O40" s="12"/>
      <c r="P40" s="19" t="str">
        <f>IFERROR(VLOOKUP($A40,'Korno K'!$BR$3:$BX$15,7,0),"")</f>
        <v/>
      </c>
      <c r="Q40" s="19" t="str">
        <f>IFERROR(VLOOKUP($A40,'Abentojra K'!$J$4:$P$7,7,0),"")</f>
        <v/>
      </c>
      <c r="R40" s="19" t="str">
        <f>IFERROR(VLOOKUP($A40,'Mordownik K'!$M$6:$S$10,7,0),"")</f>
        <v/>
      </c>
      <c r="S40" s="19" t="str">
        <f>IFERROR(VLOOKUP($A40,'XIV Szago K'!$BB$4:$BH$5,7,0),"")</f>
        <v/>
      </c>
      <c r="T40" s="19" t="str">
        <f>IFERROR(VLOOKUP($A40,'H54 TR200 K'!$AS$5:$AY$17,7,0),"")</f>
        <v/>
      </c>
      <c r="U40" s="19" t="str">
        <f>IFERROR(VLOOKUP($A40,'NM TR200 K'!$AN$5:$AT$7,7,0),"")</f>
        <v/>
      </c>
      <c r="V40" s="10">
        <f>IFERROR(LARGE(X40:AP40,1),0)+IFERROR(LARGE(X40:AP40,2),0)</f>
        <v>0</v>
      </c>
      <c r="W40" s="10">
        <f>IFERROR(LARGE(X40:AP40,3),0)+IFERROR(LARGE(X40:AP40,4),0)</f>
        <v>0</v>
      </c>
      <c r="X40" s="12"/>
      <c r="Y40" s="18"/>
      <c r="Z40" s="18"/>
      <c r="AA40" s="12"/>
      <c r="AB40" s="12"/>
      <c r="AC40" s="12"/>
      <c r="AD40" s="18"/>
      <c r="AE40" s="12"/>
      <c r="AF40" s="18"/>
      <c r="AG40" s="19" t="str">
        <f>IFERROR(VLOOKUP($A40,'Grassor TR150 K'!$BH$2:$BN$6,7,0),"")</f>
        <v/>
      </c>
      <c r="AH40" s="19" t="str">
        <f>IFERROR(VLOOKUP($A40,'Pazur Gryfa K'!$P$2:$V$5,7,0),"")</f>
        <v/>
      </c>
      <c r="AI40" s="19" t="str">
        <f>IFERROR(VLOOKUP($A40,'Szaga K'!$J$2:$P$6,7,0),"")</f>
        <v/>
      </c>
      <c r="AJ40" s="19" t="str">
        <f>IFERROR(VLOOKUP($A40,'Sudecka 100 K'!$M$2:$S$6,7,0),"")</f>
        <v/>
      </c>
      <c r="AK40" s="18"/>
      <c r="AL40" s="19" t="str">
        <f>IFERROR(VLOOKUP($A40,'Waligóra K'!$J$2:$P$5,7,0),"")</f>
        <v/>
      </c>
      <c r="AM40" s="19" t="str">
        <f>IFERROR(VLOOKUP($A40,'Jesienne 360 K'!$K$2:$Q$6,7,0),"")</f>
        <v/>
      </c>
      <c r="AN40" s="19" t="str">
        <f>IFERROR(VLOOKUP($A40,'H54 TR100 K'!$AG$6:$AM$23,7,0),"")</f>
        <v/>
      </c>
      <c r="AO40" s="19" t="str">
        <f>IFERROR(VLOOKUP($A40,'Azymut K'!$O$3:$U$4,7,0),"")</f>
        <v/>
      </c>
      <c r="AP40" s="19" t="str">
        <f>IFERROR(VLOOKUP($A40,'NM TR100 K'!$AD$5:$AJ$6,7,0),"")</f>
        <v/>
      </c>
      <c r="AQ40" s="26">
        <f>MIN(COUNT(F40:U40)+MIN(COUNT(X40:AP40)/2,2),6)</f>
        <v>1</v>
      </c>
    </row>
    <row r="41" spans="1:43" s="13" customFormat="1">
      <c r="A41">
        <v>555</v>
      </c>
      <c r="B41" s="22" t="str">
        <f>VLOOKUP($A41,id!$C:$H,6,0)</f>
        <v>Chmielarz Azja</v>
      </c>
      <c r="C41" s="22" t="str">
        <f>VLOOKUP($A41,id!$C:$H,4,0)</f>
        <v>Lider Bajk eMTeBe</v>
      </c>
      <c r="D41" s="2">
        <f>IF(E40=E41,D40,ROW(B39))</f>
        <v>39</v>
      </c>
      <c r="E41" s="11">
        <f>LARGE(F41:W41,1)+LARGE(F41:W41,2)+IFERROR(LARGE(F41:W41,3),0)+IFERROR(LARGE(F41:W41,4),0)+IFERROR(LARGE(F41:W41,5),0)+IFERROR(LARGE(F41:W41,6),0)</f>
        <v>66.183879093198982</v>
      </c>
      <c r="F41" s="12"/>
      <c r="G41" s="12"/>
      <c r="H41" s="12"/>
      <c r="I41" s="14"/>
      <c r="J41" s="19"/>
      <c r="K41" s="19"/>
      <c r="L41" s="19"/>
      <c r="M41" s="19" t="str">
        <f>IFERROR(VLOOKUP($A41,'BO K'!$K$3:$Q$16,7,0),"")</f>
        <v/>
      </c>
      <c r="N41" s="19" t="str">
        <f>IFERROR(VLOOKUP($A41,'Konwalie K'!$K$3:$Q$10,7,0),"")</f>
        <v/>
      </c>
      <c r="O41" s="12"/>
      <c r="P41" s="19">
        <f>IFERROR(VLOOKUP($A41,'Korno K'!$BR$3:$BX$15,7,0),"")</f>
        <v>66.183879093198982</v>
      </c>
      <c r="Q41" s="19" t="str">
        <f>IFERROR(VLOOKUP($A41,'Abentojra K'!$J$4:$P$7,7,0),"")</f>
        <v/>
      </c>
      <c r="R41" s="19" t="str">
        <f>IFERROR(VLOOKUP($A41,'Mordownik K'!$M$6:$S$10,7,0),"")</f>
        <v/>
      </c>
      <c r="S41" s="19" t="str">
        <f>IFERROR(VLOOKUP($A41,'XIV Szago K'!$BB$4:$BH$5,7,0),"")</f>
        <v/>
      </c>
      <c r="T41" s="19" t="str">
        <f>IFERROR(VLOOKUP($A41,'H54 TR200 K'!$AS$5:$AY$17,7,0),"")</f>
        <v/>
      </c>
      <c r="U41" s="19" t="str">
        <f>IFERROR(VLOOKUP($A41,'NM TR200 K'!$AN$5:$AT$7,7,0),"")</f>
        <v/>
      </c>
      <c r="V41" s="10">
        <f>IFERROR(LARGE(X41:AP41,1),0)+IFERROR(LARGE(X41:AP41,2),0)</f>
        <v>0</v>
      </c>
      <c r="W41" s="10">
        <f>IFERROR(LARGE(X41:AP41,3),0)+IFERROR(LARGE(X41:AP41,4),0)</f>
        <v>0</v>
      </c>
      <c r="X41" s="12"/>
      <c r="Y41" s="18"/>
      <c r="Z41" s="18"/>
      <c r="AA41" s="12"/>
      <c r="AB41" s="12"/>
      <c r="AC41" s="12"/>
      <c r="AD41" s="18"/>
      <c r="AE41" s="12"/>
      <c r="AF41" s="18"/>
      <c r="AG41" s="19"/>
      <c r="AH41" s="19" t="str">
        <f>IFERROR(VLOOKUP($A41,'Pazur Gryfa K'!$P$2:$V$5,7,0),"")</f>
        <v/>
      </c>
      <c r="AI41" s="19" t="str">
        <f>IFERROR(VLOOKUP($A41,'Szaga K'!$J$2:$P$6,7,0),"")</f>
        <v/>
      </c>
      <c r="AJ41" s="19"/>
      <c r="AK41" s="18"/>
      <c r="AL41" s="19" t="str">
        <f>IFERROR(VLOOKUP($A41,'Waligóra K'!$J$2:$P$5,7,0),"")</f>
        <v/>
      </c>
      <c r="AM41" s="19" t="str">
        <f>IFERROR(VLOOKUP($A41,'Jesienne 360 K'!$K$2:$Q$6,7,0),"")</f>
        <v/>
      </c>
      <c r="AN41" s="19" t="str">
        <f>IFERROR(VLOOKUP($A41,'H54 TR100 K'!$AG$6:$AM$23,7,0),"")</f>
        <v/>
      </c>
      <c r="AO41" s="19" t="str">
        <f>IFERROR(VLOOKUP($A41,'Azymut K'!$O$3:$U$4,7,0),"")</f>
        <v/>
      </c>
      <c r="AP41" s="19" t="str">
        <f>IFERROR(VLOOKUP($A41,'NM TR100 K'!$AD$5:$AJ$6,7,0),"")</f>
        <v/>
      </c>
      <c r="AQ41" s="26">
        <f>MIN(COUNT(F41:U41)+MIN(COUNT(X41:AP41)/2,2),6)</f>
        <v>1</v>
      </c>
    </row>
    <row r="42" spans="1:43" s="13" customFormat="1">
      <c r="A42">
        <v>383</v>
      </c>
      <c r="B42" s="22" t="str">
        <f>VLOOKUP($A42,id!$C:$H,6,0)</f>
        <v>Olszewska Barbara</v>
      </c>
      <c r="C42" s="22" t="str">
        <f>VLOOKUP($A42,id!$C:$H,4,0)</f>
        <v>KulawiKrulowie</v>
      </c>
      <c r="D42" s="2">
        <f>IF(E41=E42,D41,ROW(B40))</f>
        <v>40</v>
      </c>
      <c r="E42" s="11">
        <f>LARGE(F42:W42,1)+LARGE(F42:W42,2)+IFERROR(LARGE(F42:W42,3),0)+IFERROR(LARGE(F42:W42,4),0)+IFERROR(LARGE(F42:W42,5),0)+IFERROR(LARGE(F42:W42,6),0)</f>
        <v>65.87608670675624</v>
      </c>
      <c r="F42" s="12"/>
      <c r="G42" s="12"/>
      <c r="H42" s="12" t="str">
        <f>IFERROR(VLOOKUP($A42,'H53 200 K'!$AL$5:$AS$12,7,0),"")</f>
        <v/>
      </c>
      <c r="I42" s="14" t="str">
        <f>IFERROR(VLOOKUP($A42,'Dymno K'!$BO$4:$BU$10,7,0),"")</f>
        <v/>
      </c>
      <c r="J42" s="19" t="str">
        <f>IFERROR(VLOOKUP($A42,'Dukty K'!$AU$1:$BA$11,7,0),"")</f>
        <v/>
      </c>
      <c r="K42" s="19" t="str">
        <f>IFERROR(VLOOKUP($A42,'Tropy K'!$Q$3:$X$15,7,0),"")</f>
        <v/>
      </c>
      <c r="L42" s="19" t="str">
        <f>IFERROR(VLOOKUP($A42,'Grassor TR300 K'!$BX$2:$CD$6,7,0),"")</f>
        <v/>
      </c>
      <c r="M42" s="19" t="str">
        <f>IFERROR(VLOOKUP($A42,'BO K'!$K$3:$Q$16,7,0),"")</f>
        <v/>
      </c>
      <c r="N42" s="19" t="str">
        <f>IFERROR(VLOOKUP($A42,'Konwalie K'!$K$3:$Q$10,7,0),"")</f>
        <v/>
      </c>
      <c r="O42" s="12"/>
      <c r="P42" s="19" t="str">
        <f>IFERROR(VLOOKUP($A42,'Korno K'!$BR$3:$BX$15,7,0),"")</f>
        <v/>
      </c>
      <c r="Q42" s="19" t="str">
        <f>IFERROR(VLOOKUP($A42,'Abentojra K'!$J$4:$P$7,7,0),"")</f>
        <v/>
      </c>
      <c r="R42" s="19" t="str">
        <f>IFERROR(VLOOKUP($A42,'Mordownik K'!$M$6:$S$10,7,0),"")</f>
        <v/>
      </c>
      <c r="S42" s="19" t="str">
        <f>IFERROR(VLOOKUP($A42,'XIV Szago K'!$BB$4:$BH$5,7,0),"")</f>
        <v/>
      </c>
      <c r="T42" s="19" t="str">
        <f>IFERROR(VLOOKUP($A42,'H54 TR200 K'!$AS$5:$AY$17,7,0),"")</f>
        <v/>
      </c>
      <c r="U42" s="19" t="str">
        <f>IFERROR(VLOOKUP($A42,'NM TR200 K'!$AN$5:$AT$7,7,0),"")</f>
        <v/>
      </c>
      <c r="V42" s="10">
        <f>IFERROR(LARGE(X42:AP42,1),0)+IFERROR(LARGE(X42:AP42,2),0)</f>
        <v>65.87608670675624</v>
      </c>
      <c r="W42" s="10">
        <f>IFERROR(LARGE(X42:AP42,3),0)+IFERROR(LARGE(X42:AP42,4),0)</f>
        <v>0</v>
      </c>
      <c r="X42" s="12"/>
      <c r="Y42" s="18"/>
      <c r="Z42" s="18"/>
      <c r="AA42" s="12"/>
      <c r="AB42" s="12"/>
      <c r="AC42" s="12">
        <f>IFERROR(VLOOKUP($A42,'H53 100 K'!$AG$5:$AN$22,7,0),"")</f>
        <v>34.882810137899064</v>
      </c>
      <c r="AD42" s="18" t="str">
        <f>IFERROR(VLOOKUP($A42,'Liczyrzepa - wiosna K'!$N$2:$U$3,7,0),"")</f>
        <v/>
      </c>
      <c r="AE42" s="12" t="str">
        <f>IFERROR(VLOOKUP($A42,'Harce K'!$H$2:$O$4,7,0),"")</f>
        <v/>
      </c>
      <c r="AF42" s="18" t="str">
        <f>IFERROR(VLOOKUP($A42,'XII z Kompasem K'!$K$1:$Q$8,7,0),"")</f>
        <v/>
      </c>
      <c r="AG42" s="19" t="str">
        <f>IFERROR(VLOOKUP($A42,'Grassor TR150 K'!$BH$2:$BN$6,7,0),"")</f>
        <v/>
      </c>
      <c r="AH42" s="19" t="str">
        <f>IFERROR(VLOOKUP($A42,'Pazur Gryfa K'!$P$2:$V$5,7,0),"")</f>
        <v/>
      </c>
      <c r="AI42" s="19" t="str">
        <f>IFERROR(VLOOKUP($A42,'Szaga K'!$J$2:$P$6,7,0),"")</f>
        <v/>
      </c>
      <c r="AJ42" s="19" t="str">
        <f>IFERROR(VLOOKUP($A42,'Sudecka 100 K'!$M$2:$S$6,7,0),"")</f>
        <v/>
      </c>
      <c r="AK42" s="18"/>
      <c r="AL42" s="19" t="str">
        <f>IFERROR(VLOOKUP($A42,'Waligóra K'!$J$2:$P$5,7,0),"")</f>
        <v/>
      </c>
      <c r="AM42" s="19" t="str">
        <f>IFERROR(VLOOKUP($A42,'Jesienne 360 K'!$K$2:$Q$6,7,0),"")</f>
        <v/>
      </c>
      <c r="AN42" s="19">
        <f>IFERROR(VLOOKUP($A42,'H54 TR100 K'!$AG$6:$AM$23,7,0),"")</f>
        <v>30.993276568857176</v>
      </c>
      <c r="AO42" s="19" t="str">
        <f>IFERROR(VLOOKUP($A42,'Azymut K'!$O$3:$U$4,7,0),"")</f>
        <v/>
      </c>
      <c r="AP42" s="19" t="str">
        <f>IFERROR(VLOOKUP($A42,'NM TR100 K'!$AD$5:$AJ$6,7,0),"")</f>
        <v/>
      </c>
      <c r="AQ42" s="26">
        <f>MIN(COUNT(F42:U42)+MIN(COUNT(X42:AP42)/2,2),6)</f>
        <v>1</v>
      </c>
    </row>
    <row r="43" spans="1:43">
      <c r="A43" s="13">
        <v>403</v>
      </c>
      <c r="B43" s="22" t="str">
        <f>VLOOKUP($A43,id!$C:$H,6,0)</f>
        <v>Biolik Agnieszka</v>
      </c>
      <c r="C43" s="22" t="str">
        <f>VLOOKUP($A43,id!$C:$H,4,0)</f>
        <v>Bioliki</v>
      </c>
      <c r="D43" s="2">
        <f>IF(E42=E43,D42,ROW(B41))</f>
        <v>41</v>
      </c>
      <c r="E43" s="11">
        <f>LARGE(F43:W43,1)+LARGE(F43:W43,2)+IFERROR(LARGE(F43:W43,3),0)+IFERROR(LARGE(F43:W43,4),0)+IFERROR(LARGE(F43:W43,5),0)+IFERROR(LARGE(F43:W43,6),0)</f>
        <v>59.290685373865578</v>
      </c>
      <c r="F43" s="12"/>
      <c r="G43" s="12"/>
      <c r="H43" s="12"/>
      <c r="I43" s="14">
        <f>IFERROR(VLOOKUP($A43,'Dymno K'!$BO$4:$BU$10,7,0),"")</f>
        <v>59.290685373865578</v>
      </c>
      <c r="J43" s="19" t="str">
        <f>IFERROR(VLOOKUP($A43,'Dukty K'!$AU$1:$BA$11,7,0),"")</f>
        <v/>
      </c>
      <c r="K43" s="19" t="str">
        <f>IFERROR(VLOOKUP($A43,'Tropy K'!$Q$3:$X$15,7,0),"")</f>
        <v/>
      </c>
      <c r="L43" s="19" t="str">
        <f>IFERROR(VLOOKUP($A43,'Grassor TR300 K'!$BX$2:$CD$6,7,0),"")</f>
        <v/>
      </c>
      <c r="M43" s="19" t="str">
        <f>IFERROR(VLOOKUP($A43,'BO K'!$K$3:$Q$16,7,0),"")</f>
        <v/>
      </c>
      <c r="N43" s="19" t="str">
        <f>IFERROR(VLOOKUP($A43,'Konwalie K'!$K$3:$Q$10,7,0),"")</f>
        <v/>
      </c>
      <c r="O43" s="12"/>
      <c r="P43" s="19" t="str">
        <f>IFERROR(VLOOKUP($A43,'Korno K'!$BR$3:$BX$15,7,0),"")</f>
        <v/>
      </c>
      <c r="Q43" s="19" t="str">
        <f>IFERROR(VLOOKUP($A43,'Abentojra K'!$J$4:$P$7,7,0),"")</f>
        <v/>
      </c>
      <c r="R43" s="19" t="str">
        <f>IFERROR(VLOOKUP($A43,'Mordownik K'!$M$6:$S$10,7,0),"")</f>
        <v/>
      </c>
      <c r="S43" s="19" t="str">
        <f>IFERROR(VLOOKUP($A43,'XIV Szago K'!$BB$4:$BH$5,7,0),"")</f>
        <v/>
      </c>
      <c r="T43" s="19" t="str">
        <f>IFERROR(VLOOKUP($A43,'H54 TR200 K'!$AS$5:$AY$17,7,0),"")</f>
        <v/>
      </c>
      <c r="U43" s="19" t="str">
        <f>IFERROR(VLOOKUP($A43,'NM TR200 K'!$AN$5:$AT$7,7,0),"")</f>
        <v/>
      </c>
      <c r="V43" s="10">
        <f>IFERROR(LARGE(X43:AP43,1),0)+IFERROR(LARGE(X43:AP43,2),0)</f>
        <v>0</v>
      </c>
      <c r="W43" s="10">
        <f>IFERROR(LARGE(X43:AP43,3),0)+IFERROR(LARGE(X43:AP43,4),0)</f>
        <v>0</v>
      </c>
      <c r="X43" s="12"/>
      <c r="Y43" s="18"/>
      <c r="Z43" s="18"/>
      <c r="AA43" s="12"/>
      <c r="AB43" s="12"/>
      <c r="AC43" s="12"/>
      <c r="AD43" s="18" t="str">
        <f>IFERROR(VLOOKUP($A43,'Liczyrzepa - wiosna K'!$N$2:$U$3,7,0),"")</f>
        <v/>
      </c>
      <c r="AE43" s="12" t="str">
        <f>IFERROR(VLOOKUP($A43,'Harce K'!$H$2:$O$4,7,0),"")</f>
        <v/>
      </c>
      <c r="AF43" s="18" t="str">
        <f>IFERROR(VLOOKUP($A43,'XII z Kompasem K'!$K$1:$Q$8,7,0),"")</f>
        <v/>
      </c>
      <c r="AG43" s="19" t="str">
        <f>IFERROR(VLOOKUP($A43,'Grassor TR150 K'!$BH$2:$BN$6,7,0),"")</f>
        <v/>
      </c>
      <c r="AH43" s="19" t="str">
        <f>IFERROR(VLOOKUP($A43,'Pazur Gryfa K'!$P$2:$V$5,7,0),"")</f>
        <v/>
      </c>
      <c r="AI43" s="19" t="str">
        <f>IFERROR(VLOOKUP($A43,'Szaga K'!$J$2:$P$6,7,0),"")</f>
        <v/>
      </c>
      <c r="AJ43" s="19" t="str">
        <f>IFERROR(VLOOKUP($A43,'Sudecka 100 K'!$M$2:$S$6,7,0),"")</f>
        <v/>
      </c>
      <c r="AK43" s="18"/>
      <c r="AL43" s="19" t="str">
        <f>IFERROR(VLOOKUP($A43,'Waligóra K'!$J$2:$P$5,7,0),"")</f>
        <v/>
      </c>
      <c r="AM43" s="19" t="str">
        <f>IFERROR(VLOOKUP($A43,'Jesienne 360 K'!$K$2:$Q$6,7,0),"")</f>
        <v/>
      </c>
      <c r="AN43" s="19" t="str">
        <f>IFERROR(VLOOKUP($A43,'H54 TR100 K'!$AG$6:$AM$23,7,0),"")</f>
        <v/>
      </c>
      <c r="AO43" s="19" t="str">
        <f>IFERROR(VLOOKUP($A43,'Azymut K'!$O$3:$U$4,7,0),"")</f>
        <v/>
      </c>
      <c r="AP43" s="19" t="str">
        <f>IFERROR(VLOOKUP($A43,'NM TR100 K'!$AD$5:$AJ$6,7,0),"")</f>
        <v/>
      </c>
      <c r="AQ43" s="26">
        <f>MIN(COUNT(F43:U43)+MIN(COUNT(X43:AP43)/2,2),6)</f>
        <v>1</v>
      </c>
    </row>
    <row r="44" spans="1:43">
      <c r="A44" s="13">
        <v>598</v>
      </c>
      <c r="B44" s="22" t="str">
        <f>VLOOKUP($A44,id!$C:$H,6,0)</f>
        <v>Gruziel Magdalena</v>
      </c>
      <c r="C44" s="22">
        <f>VLOOKUP($A44,id!$C:$H,4,0)</f>
        <v>0</v>
      </c>
      <c r="D44" s="2">
        <f>IF(E43=E44,D43,ROW(B42))</f>
        <v>42</v>
      </c>
      <c r="E44" s="11">
        <f>LARGE(F44:W44,1)+LARGE(F44:W44,2)+IFERROR(LARGE(F44:W44,3),0)+IFERROR(LARGE(F44:W44,4),0)+IFERROR(LARGE(F44:W44,5),0)+IFERROR(LARGE(F44:W44,6),0)</f>
        <v>58.823529411764703</v>
      </c>
      <c r="F44" s="12"/>
      <c r="G44" s="12"/>
      <c r="H44" s="12"/>
      <c r="I44" s="14"/>
      <c r="J44" s="19"/>
      <c r="K44" s="19"/>
      <c r="L44" s="19"/>
      <c r="M44" s="19" t="str">
        <f>IFERROR(VLOOKUP($A44,'BO K'!$K$3:$Q$16,7,0),"")</f>
        <v/>
      </c>
      <c r="N44" s="19" t="str">
        <f>IFERROR(VLOOKUP($A44,'Konwalie K'!$K$3:$Q$10,7,0),"")</f>
        <v/>
      </c>
      <c r="O44" s="12"/>
      <c r="P44" s="19" t="str">
        <f>IFERROR(VLOOKUP($A44,'Korno K'!$BR$3:$BX$15,7,0),"")</f>
        <v/>
      </c>
      <c r="Q44" s="19" t="str">
        <f>IFERROR(VLOOKUP($A44,'Abentojra K'!$J$4:$P$7,7,0),"")</f>
        <v/>
      </c>
      <c r="R44" s="19">
        <f>IFERROR(VLOOKUP($A44,'Mordownik K'!$M$6:$S$10,7,0),"")</f>
        <v>58.823529411764703</v>
      </c>
      <c r="S44" s="19" t="str">
        <f>IFERROR(VLOOKUP($A44,'XIV Szago K'!$BB$4:$BH$5,7,0),"")</f>
        <v/>
      </c>
      <c r="T44" s="19" t="str">
        <f>IFERROR(VLOOKUP($A44,'H54 TR200 K'!$AS$5:$AY$17,7,0),"")</f>
        <v/>
      </c>
      <c r="U44" s="19" t="str">
        <f>IFERROR(VLOOKUP($A44,'NM TR200 K'!$AN$5:$AT$7,7,0),"")</f>
        <v/>
      </c>
      <c r="V44" s="10">
        <f>IFERROR(LARGE(X44:AP44,1),0)+IFERROR(LARGE(X44:AP44,2),0)</f>
        <v>0</v>
      </c>
      <c r="W44" s="10">
        <f>IFERROR(LARGE(X44:AP44,3),0)+IFERROR(LARGE(X44:AP44,4),0)</f>
        <v>0</v>
      </c>
      <c r="X44" s="12"/>
      <c r="Y44" s="18"/>
      <c r="Z44" s="18"/>
      <c r="AA44" s="12"/>
      <c r="AB44" s="12"/>
      <c r="AC44" s="12"/>
      <c r="AD44" s="18"/>
      <c r="AE44" s="12"/>
      <c r="AF44" s="18"/>
      <c r="AG44" s="19"/>
      <c r="AH44" s="19" t="str">
        <f>IFERROR(VLOOKUP($A44,'Pazur Gryfa K'!$P$2:$V$5,7,0),"")</f>
        <v/>
      </c>
      <c r="AI44" s="19" t="str">
        <f>IFERROR(VLOOKUP($A44,'Szaga K'!$J$2:$P$6,7,0),"")</f>
        <v/>
      </c>
      <c r="AJ44" s="19"/>
      <c r="AK44" s="18"/>
      <c r="AL44" s="19" t="str">
        <f>IFERROR(VLOOKUP($A44,'Waligóra K'!$J$2:$P$5,7,0),"")</f>
        <v/>
      </c>
      <c r="AM44" s="19" t="str">
        <f>IFERROR(VLOOKUP($A44,'Jesienne 360 K'!$K$2:$Q$6,7,0),"")</f>
        <v/>
      </c>
      <c r="AN44" s="19" t="str">
        <f>IFERROR(VLOOKUP($A44,'H54 TR100 K'!$AG$6:$AM$23,7,0),"")</f>
        <v/>
      </c>
      <c r="AO44" s="19" t="str">
        <f>IFERROR(VLOOKUP($A44,'Azymut K'!$O$3:$U$4,7,0),"")</f>
        <v/>
      </c>
      <c r="AP44" s="19" t="str">
        <f>IFERROR(VLOOKUP($A44,'NM TR100 K'!$AD$5:$AJ$6,7,0),"")</f>
        <v/>
      </c>
      <c r="AQ44" s="26">
        <f>MIN(COUNT(F44:U44)+MIN(COUNT(X44:AP44)/2,2),6)</f>
        <v>1</v>
      </c>
    </row>
    <row r="45" spans="1:43">
      <c r="A45">
        <v>464</v>
      </c>
      <c r="B45" s="22" t="str">
        <f>VLOOKUP($A45,id!$C:$H,6,0)</f>
        <v>Trykozko Ula</v>
      </c>
      <c r="C45" s="22" t="str">
        <f>VLOOKUP($A45,id!$C:$H,4,0)</f>
        <v>Team 360</v>
      </c>
      <c r="D45" s="2">
        <f>IF(E44=E45,D44,ROW(B43))</f>
        <v>43</v>
      </c>
      <c r="E45" s="11">
        <f>LARGE(F45:W45,1)+LARGE(F45:W45,2)+IFERROR(LARGE(F45:W45,3),0)+IFERROR(LARGE(F45:W45,4),0)+IFERROR(LARGE(F45:W45,5),0)+IFERROR(LARGE(F45:W45,6),0)</f>
        <v>57.950468189376025</v>
      </c>
      <c r="F45" s="12"/>
      <c r="G45" s="12"/>
      <c r="H45" s="12"/>
      <c r="I45" s="14"/>
      <c r="J45" s="19"/>
      <c r="K45" s="19">
        <f>IFERROR(VLOOKUP($A45,'Tropy K'!$Q$3:$X$15,7,0),"")</f>
        <v>57.950468189376025</v>
      </c>
      <c r="L45" s="19" t="str">
        <f>IFERROR(VLOOKUP($A45,'Grassor TR300 K'!$BX$2:$CD$6,7,0),"")</f>
        <v/>
      </c>
      <c r="M45" s="19" t="str">
        <f>IFERROR(VLOOKUP($A45,'BO K'!$K$3:$Q$16,7,0),"")</f>
        <v/>
      </c>
      <c r="N45" s="19" t="str">
        <f>IFERROR(VLOOKUP($A45,'Konwalie K'!$K$3:$Q$10,7,0),"")</f>
        <v/>
      </c>
      <c r="O45" s="12"/>
      <c r="P45" s="19" t="str">
        <f>IFERROR(VLOOKUP($A45,'Korno K'!$BR$3:$BX$15,7,0),"")</f>
        <v/>
      </c>
      <c r="Q45" s="19" t="str">
        <f>IFERROR(VLOOKUP($A45,'Abentojra K'!$J$4:$P$7,7,0),"")</f>
        <v/>
      </c>
      <c r="R45" s="19" t="str">
        <f>IFERROR(VLOOKUP($A45,'Mordownik K'!$M$6:$S$10,7,0),"")</f>
        <v/>
      </c>
      <c r="S45" s="19" t="str">
        <f>IFERROR(VLOOKUP($A45,'XIV Szago K'!$BB$4:$BH$5,7,0),"")</f>
        <v/>
      </c>
      <c r="T45" s="19" t="str">
        <f>IFERROR(VLOOKUP($A45,'H54 TR200 K'!$AS$5:$AY$17,7,0),"")</f>
        <v/>
      </c>
      <c r="U45" s="19" t="str">
        <f>IFERROR(VLOOKUP($A45,'NM TR200 K'!$AN$5:$AT$7,7,0),"")</f>
        <v/>
      </c>
      <c r="V45" s="10">
        <f>IFERROR(LARGE(X45:AP45,1),0)+IFERROR(LARGE(X45:AP45,2),0)</f>
        <v>0</v>
      </c>
      <c r="W45" s="10">
        <f>IFERROR(LARGE(X45:AP45,3),0)+IFERROR(LARGE(X45:AP45,4),0)</f>
        <v>0</v>
      </c>
      <c r="X45" s="12"/>
      <c r="Y45" s="18"/>
      <c r="Z45" s="18"/>
      <c r="AA45" s="12"/>
      <c r="AB45" s="12"/>
      <c r="AC45" s="12"/>
      <c r="AD45" s="18"/>
      <c r="AE45" s="12"/>
      <c r="AF45" s="18"/>
      <c r="AG45" s="19" t="str">
        <f>IFERROR(VLOOKUP($A45,'Grassor TR150 K'!$BH$2:$BN$6,7,0),"")</f>
        <v/>
      </c>
      <c r="AH45" s="19" t="str">
        <f>IFERROR(VLOOKUP($A45,'Pazur Gryfa K'!$P$2:$V$5,7,0),"")</f>
        <v/>
      </c>
      <c r="AI45" s="19" t="str">
        <f>IFERROR(VLOOKUP($A45,'Szaga K'!$J$2:$P$6,7,0),"")</f>
        <v/>
      </c>
      <c r="AJ45" s="19" t="str">
        <f>IFERROR(VLOOKUP($A45,'Sudecka 100 K'!$M$2:$S$6,7,0),"")</f>
        <v/>
      </c>
      <c r="AK45" s="18"/>
      <c r="AL45" s="19" t="str">
        <f>IFERROR(VLOOKUP($A45,'Waligóra K'!$J$2:$P$5,7,0),"")</f>
        <v/>
      </c>
      <c r="AM45" s="19" t="str">
        <f>IFERROR(VLOOKUP($A45,'Jesienne 360 K'!$K$2:$Q$6,7,0),"")</f>
        <v/>
      </c>
      <c r="AN45" s="19" t="str">
        <f>IFERROR(VLOOKUP($A45,'H54 TR100 K'!$AG$6:$AM$23,7,0),"")</f>
        <v/>
      </c>
      <c r="AO45" s="19" t="str">
        <f>IFERROR(VLOOKUP($A45,'Azymut K'!$O$3:$U$4,7,0),"")</f>
        <v/>
      </c>
      <c r="AP45" s="19" t="str">
        <f>IFERROR(VLOOKUP($A45,'NM TR100 K'!$AD$5:$AJ$6,7,0),"")</f>
        <v/>
      </c>
      <c r="AQ45" s="26">
        <f>MIN(COUNT(F45:U45)+MIN(COUNT(X45:AP45)/2,2),6)</f>
        <v>1</v>
      </c>
    </row>
    <row r="46" spans="1:43">
      <c r="A46">
        <v>556</v>
      </c>
      <c r="B46" s="22" t="str">
        <f>VLOOKUP($A46,id!$C:$H,6,0)</f>
        <v>Nieduziak Magdalena</v>
      </c>
      <c r="C46" s="22">
        <f>VLOOKUP($A46,id!$C:$H,4,0)</f>
        <v>0</v>
      </c>
      <c r="D46" s="2">
        <f>IF(E45=E46,D45,ROW(B44))</f>
        <v>44</v>
      </c>
      <c r="E46" s="11">
        <f>LARGE(F46:W46,1)+LARGE(F46:W46,2)+IFERROR(LARGE(F46:W46,3),0)+IFERROR(LARGE(F46:W46,4),0)+IFERROR(LARGE(F46:W46,5),0)+IFERROR(LARGE(F46:W46,6),0)</f>
        <v>57.304785894206539</v>
      </c>
      <c r="F46" s="12"/>
      <c r="G46" s="12"/>
      <c r="H46" s="12"/>
      <c r="I46" s="14"/>
      <c r="J46" s="19"/>
      <c r="K46" s="19"/>
      <c r="L46" s="19"/>
      <c r="M46" s="19" t="str">
        <f>IFERROR(VLOOKUP($A46,'BO K'!$K$3:$Q$16,7,0),"")</f>
        <v/>
      </c>
      <c r="N46" s="19" t="str">
        <f>IFERROR(VLOOKUP($A46,'Konwalie K'!$K$3:$Q$10,7,0),"")</f>
        <v/>
      </c>
      <c r="O46" s="12"/>
      <c r="P46" s="19">
        <f>IFERROR(VLOOKUP($A46,'Korno K'!$BR$3:$BX$15,7,0),"")</f>
        <v>57.304785894206539</v>
      </c>
      <c r="Q46" s="19" t="str">
        <f>IFERROR(VLOOKUP($A46,'Abentojra K'!$J$4:$P$7,7,0),"")</f>
        <v/>
      </c>
      <c r="R46" s="19" t="str">
        <f>IFERROR(VLOOKUP($A46,'Mordownik K'!$M$6:$S$10,7,0),"")</f>
        <v/>
      </c>
      <c r="S46" s="19" t="str">
        <f>IFERROR(VLOOKUP($A46,'XIV Szago K'!$BB$4:$BH$5,7,0),"")</f>
        <v/>
      </c>
      <c r="T46" s="19" t="str">
        <f>IFERROR(VLOOKUP($A46,'H54 TR200 K'!$AS$5:$AY$17,7,0),"")</f>
        <v/>
      </c>
      <c r="U46" s="19" t="str">
        <f>IFERROR(VLOOKUP($A46,'NM TR200 K'!$AN$5:$AT$7,7,0),"")</f>
        <v/>
      </c>
      <c r="V46" s="10">
        <f>IFERROR(LARGE(X46:AP46,1),0)+IFERROR(LARGE(X46:AP46,2),0)</f>
        <v>0</v>
      </c>
      <c r="W46" s="10">
        <f>IFERROR(LARGE(X46:AP46,3),0)+IFERROR(LARGE(X46:AP46,4),0)</f>
        <v>0</v>
      </c>
      <c r="X46" s="12"/>
      <c r="Y46" s="18"/>
      <c r="Z46" s="18"/>
      <c r="AA46" s="12"/>
      <c r="AB46" s="12"/>
      <c r="AC46" s="12"/>
      <c r="AD46" s="18"/>
      <c r="AE46" s="12"/>
      <c r="AF46" s="18"/>
      <c r="AG46" s="19"/>
      <c r="AH46" s="19" t="str">
        <f>IFERROR(VLOOKUP($A46,'Pazur Gryfa K'!$P$2:$V$5,7,0),"")</f>
        <v/>
      </c>
      <c r="AI46" s="19" t="str">
        <f>IFERROR(VLOOKUP($A46,'Szaga K'!$J$2:$P$6,7,0),"")</f>
        <v/>
      </c>
      <c r="AJ46" s="19"/>
      <c r="AK46" s="18"/>
      <c r="AL46" s="19" t="str">
        <f>IFERROR(VLOOKUP($A46,'Waligóra K'!$J$2:$P$5,7,0),"")</f>
        <v/>
      </c>
      <c r="AM46" s="19" t="str">
        <f>IFERROR(VLOOKUP($A46,'Jesienne 360 K'!$K$2:$Q$6,7,0),"")</f>
        <v/>
      </c>
      <c r="AN46" s="19" t="str">
        <f>IFERROR(VLOOKUP($A46,'H54 TR100 K'!$AG$6:$AM$23,7,0),"")</f>
        <v/>
      </c>
      <c r="AO46" s="19" t="str">
        <f>IFERROR(VLOOKUP($A46,'Azymut K'!$O$3:$U$4,7,0),"")</f>
        <v/>
      </c>
      <c r="AP46" s="19" t="str">
        <f>IFERROR(VLOOKUP($A46,'NM TR100 K'!$AD$5:$AJ$6,7,0),"")</f>
        <v/>
      </c>
      <c r="AQ46" s="26">
        <f>MIN(COUNT(F46:U46)+MIN(COUNT(X46:AP46)/2,2),6)</f>
        <v>1</v>
      </c>
    </row>
    <row r="47" spans="1:43">
      <c r="A47">
        <v>599</v>
      </c>
      <c r="B47" s="22" t="str">
        <f>VLOOKUP($A47,id!$C:$H,6,0)</f>
        <v>Kopeć Agnieszka</v>
      </c>
      <c r="C47" s="22">
        <f>VLOOKUP($A47,id!$C:$H,4,0)</f>
        <v>0</v>
      </c>
      <c r="D47" s="2">
        <f>IF(E46=E47,D46,ROW(B45))</f>
        <v>45</v>
      </c>
      <c r="E47" s="11">
        <f>LARGE(F47:W47,1)+LARGE(F47:W47,2)+IFERROR(LARGE(F47:W47,3),0)+IFERROR(LARGE(F47:W47,4),0)+IFERROR(LARGE(F47:W47,5),0)+IFERROR(LARGE(F47:W47,6),0)</f>
        <v>52.941176470588232</v>
      </c>
      <c r="F47" s="12"/>
      <c r="G47" s="12"/>
      <c r="H47" s="12"/>
      <c r="I47" s="14"/>
      <c r="J47" s="19"/>
      <c r="K47" s="19"/>
      <c r="L47" s="19"/>
      <c r="M47" s="19" t="str">
        <f>IFERROR(VLOOKUP($A47,'BO K'!$K$3:$Q$16,7,0),"")</f>
        <v/>
      </c>
      <c r="N47" s="19" t="str">
        <f>IFERROR(VLOOKUP($A47,'Konwalie K'!$K$3:$Q$10,7,0),"")</f>
        <v/>
      </c>
      <c r="O47" s="12"/>
      <c r="P47" s="19" t="str">
        <f>IFERROR(VLOOKUP($A47,'Korno K'!$BR$3:$BX$15,7,0),"")</f>
        <v/>
      </c>
      <c r="Q47" s="19" t="str">
        <f>IFERROR(VLOOKUP($A47,'Abentojra K'!$J$4:$P$7,7,0),"")</f>
        <v/>
      </c>
      <c r="R47" s="19">
        <f>IFERROR(VLOOKUP($A47,'Mordownik K'!$M$6:$S$10,7,0),"")</f>
        <v>52.941176470588232</v>
      </c>
      <c r="S47" s="19" t="str">
        <f>IFERROR(VLOOKUP($A47,'XIV Szago K'!$BB$4:$BH$5,7,0),"")</f>
        <v/>
      </c>
      <c r="T47" s="19" t="str">
        <f>IFERROR(VLOOKUP($A47,'H54 TR200 K'!$AS$5:$AY$17,7,0),"")</f>
        <v/>
      </c>
      <c r="U47" s="19" t="str">
        <f>IFERROR(VLOOKUP($A47,'NM TR200 K'!$AN$5:$AT$7,7,0),"")</f>
        <v/>
      </c>
      <c r="V47" s="10">
        <f>IFERROR(LARGE(X47:AP47,1),0)+IFERROR(LARGE(X47:AP47,2),0)</f>
        <v>0</v>
      </c>
      <c r="W47" s="10">
        <f>IFERROR(LARGE(X47:AP47,3),0)+IFERROR(LARGE(X47:AP47,4),0)</f>
        <v>0</v>
      </c>
      <c r="X47" s="12"/>
      <c r="Y47" s="18"/>
      <c r="Z47" s="18"/>
      <c r="AA47" s="12"/>
      <c r="AB47" s="12"/>
      <c r="AC47" s="12"/>
      <c r="AD47" s="18"/>
      <c r="AE47" s="12"/>
      <c r="AF47" s="18"/>
      <c r="AG47" s="19"/>
      <c r="AH47" s="19" t="str">
        <f>IFERROR(VLOOKUP($A47,'Pazur Gryfa K'!$P$2:$V$5,7,0),"")</f>
        <v/>
      </c>
      <c r="AI47" s="19" t="str">
        <f>IFERROR(VLOOKUP($A47,'Szaga K'!$J$2:$P$6,7,0),"")</f>
        <v/>
      </c>
      <c r="AJ47" s="19"/>
      <c r="AK47" s="18"/>
      <c r="AL47" s="19" t="str">
        <f>IFERROR(VLOOKUP($A47,'Waligóra K'!$J$2:$P$5,7,0),"")</f>
        <v/>
      </c>
      <c r="AM47" s="19" t="str">
        <f>IFERROR(VLOOKUP($A47,'Jesienne 360 K'!$K$2:$Q$6,7,0),"")</f>
        <v/>
      </c>
      <c r="AN47" s="19" t="str">
        <f>IFERROR(VLOOKUP($A47,'H54 TR100 K'!$AG$6:$AM$23,7,0),"")</f>
        <v/>
      </c>
      <c r="AO47" s="19" t="str">
        <f>IFERROR(VLOOKUP($A47,'Azymut K'!$O$3:$U$4,7,0),"")</f>
        <v/>
      </c>
      <c r="AP47" s="19" t="str">
        <f>IFERROR(VLOOKUP($A47,'NM TR100 K'!$AD$5:$AJ$6,7,0),"")</f>
        <v/>
      </c>
      <c r="AQ47" s="26">
        <f>MIN(COUNT(F47:U47)+MIN(COUNT(X47:AP47)/2,2),6)</f>
        <v>1</v>
      </c>
    </row>
    <row r="48" spans="1:43">
      <c r="A48">
        <v>474</v>
      </c>
      <c r="B48" s="22" t="str">
        <f>VLOOKUP($A48,id!$C:$H,6,0)</f>
        <v>Urbanik-Redo Ewa</v>
      </c>
      <c r="C48" s="22" t="str">
        <f>VLOOKUP($A48,id!$C:$H,4,0)</f>
        <v>Wspomnienie Dziadka</v>
      </c>
      <c r="D48" s="2">
        <f>IF(E47=E48,D47,ROW(B46))</f>
        <v>46</v>
      </c>
      <c r="E48" s="11">
        <f>LARGE(F48:W48,1)+LARGE(F48:W48,2)+IFERROR(LARGE(F48:W48,3),0)+IFERROR(LARGE(F48:W48,4),0)+IFERROR(LARGE(F48:W48,5),0)+IFERROR(LARGE(F48:W48,6),0)</f>
        <v>52.524929273953063</v>
      </c>
      <c r="F48" s="12"/>
      <c r="G48" s="12"/>
      <c r="H48" s="12"/>
      <c r="I48" s="14"/>
      <c r="J48" s="19"/>
      <c r="K48" s="19"/>
      <c r="L48" s="19"/>
      <c r="M48" s="19">
        <f>IFERROR(VLOOKUP($A48,'BO K'!$K$3:$Q$16,7,0),"")</f>
        <v>52.524929273953063</v>
      </c>
      <c r="N48" s="19" t="str">
        <f>IFERROR(VLOOKUP($A48,'Konwalie K'!$K$3:$Q$10,7,0),"")</f>
        <v/>
      </c>
      <c r="O48" s="12"/>
      <c r="P48" s="19" t="str">
        <f>IFERROR(VLOOKUP($A48,'Korno K'!$BR$3:$BX$15,7,0),"")</f>
        <v/>
      </c>
      <c r="Q48" s="19" t="str">
        <f>IFERROR(VLOOKUP($A48,'Abentojra K'!$J$4:$P$7,7,0),"")</f>
        <v/>
      </c>
      <c r="R48" s="19" t="str">
        <f>IFERROR(VLOOKUP($A48,'Mordownik K'!$M$6:$S$10,7,0),"")</f>
        <v/>
      </c>
      <c r="S48" s="19" t="str">
        <f>IFERROR(VLOOKUP($A48,'XIV Szago K'!$BB$4:$BH$5,7,0),"")</f>
        <v/>
      </c>
      <c r="T48" s="19" t="str">
        <f>IFERROR(VLOOKUP($A48,'H54 TR200 K'!$AS$5:$AY$17,7,0),"")</f>
        <v/>
      </c>
      <c r="U48" s="19" t="str">
        <f>IFERROR(VLOOKUP($A48,'NM TR200 K'!$AN$5:$AT$7,7,0),"")</f>
        <v/>
      </c>
      <c r="V48" s="10">
        <f>IFERROR(LARGE(X48:AP48,1),0)+IFERROR(LARGE(X48:AP48,2),0)</f>
        <v>0</v>
      </c>
      <c r="W48" s="10">
        <f>IFERROR(LARGE(X48:AP48,3),0)+IFERROR(LARGE(X48:AP48,4),0)</f>
        <v>0</v>
      </c>
      <c r="X48" s="12"/>
      <c r="Y48" s="18"/>
      <c r="Z48" s="18"/>
      <c r="AA48" s="12"/>
      <c r="AB48" s="12"/>
      <c r="AC48" s="12"/>
      <c r="AD48" s="18"/>
      <c r="AE48" s="12"/>
      <c r="AF48" s="18"/>
      <c r="AG48" s="19"/>
      <c r="AH48" s="19" t="str">
        <f>IFERROR(VLOOKUP($A48,'Pazur Gryfa K'!$P$2:$V$5,7,0),"")</f>
        <v/>
      </c>
      <c r="AI48" s="19" t="str">
        <f>IFERROR(VLOOKUP($A48,'Szaga K'!$J$2:$P$6,7,0),"")</f>
        <v/>
      </c>
      <c r="AJ48" s="19" t="str">
        <f>IFERROR(VLOOKUP($A48,'Sudecka 100 K'!$M$2:$S$6,7,0),"")</f>
        <v/>
      </c>
      <c r="AK48" s="18"/>
      <c r="AL48" s="19" t="str">
        <f>IFERROR(VLOOKUP($A48,'Waligóra K'!$J$2:$P$5,7,0),"")</f>
        <v/>
      </c>
      <c r="AM48" s="19" t="str">
        <f>IFERROR(VLOOKUP($A48,'Jesienne 360 K'!$K$2:$Q$6,7,0),"")</f>
        <v/>
      </c>
      <c r="AN48" s="19" t="str">
        <f>IFERROR(VLOOKUP($A48,'H54 TR100 K'!$AG$6:$AM$23,7,0),"")</f>
        <v/>
      </c>
      <c r="AO48" s="19" t="str">
        <f>IFERROR(VLOOKUP($A48,'Azymut K'!$O$3:$U$4,7,0),"")</f>
        <v/>
      </c>
      <c r="AP48" s="19" t="str">
        <f>IFERROR(VLOOKUP($A48,'NM TR100 K'!$AD$5:$AJ$6,7,0),"")</f>
        <v/>
      </c>
      <c r="AQ48" s="26">
        <f>MIN(COUNT(F48:U48)+MIN(COUNT(X48:AP48)/2,2),6)</f>
        <v>1</v>
      </c>
    </row>
    <row r="49" spans="1:43">
      <c r="A49">
        <v>557</v>
      </c>
      <c r="B49" s="22" t="str">
        <f>VLOOKUP($A49,id!$C:$H,6,0)</f>
        <v>Kot Iwona</v>
      </c>
      <c r="C49" s="22">
        <f>VLOOKUP($A49,id!$C:$H,4,0)</f>
        <v>0</v>
      </c>
      <c r="D49" s="2">
        <f>IF(E48=E49,D48,ROW(B47))</f>
        <v>47</v>
      </c>
      <c r="E49" s="11">
        <f>LARGE(F49:W49,1)+LARGE(F49:W49,2)+IFERROR(LARGE(F49:W49,3),0)+IFERROR(LARGE(F49:W49,4),0)+IFERROR(LARGE(F49:W49,5),0)+IFERROR(LARGE(F49:W49,6),0)</f>
        <v>51.637279596977322</v>
      </c>
      <c r="F49" s="12"/>
      <c r="G49" s="12"/>
      <c r="H49" s="12"/>
      <c r="I49" s="14"/>
      <c r="J49" s="19"/>
      <c r="K49" s="19"/>
      <c r="L49" s="19"/>
      <c r="M49" s="19" t="str">
        <f>IFERROR(VLOOKUP($A49,'BO K'!$K$3:$Q$16,7,0),"")</f>
        <v/>
      </c>
      <c r="N49" s="19" t="str">
        <f>IFERROR(VLOOKUP($A49,'Konwalie K'!$K$3:$Q$10,7,0),"")</f>
        <v/>
      </c>
      <c r="O49" s="12"/>
      <c r="P49" s="19">
        <f>IFERROR(VLOOKUP($A49,'Korno K'!$BR$3:$BX$15,7,0),"")</f>
        <v>51.637279596977322</v>
      </c>
      <c r="Q49" s="19" t="str">
        <f>IFERROR(VLOOKUP($A49,'Abentojra K'!$J$4:$P$7,7,0),"")</f>
        <v/>
      </c>
      <c r="R49" s="19" t="str">
        <f>IFERROR(VLOOKUP($A49,'Mordownik K'!$M$6:$S$10,7,0),"")</f>
        <v/>
      </c>
      <c r="S49" s="19" t="str">
        <f>IFERROR(VLOOKUP($A49,'XIV Szago K'!$BB$4:$BH$5,7,0),"")</f>
        <v/>
      </c>
      <c r="T49" s="19" t="str">
        <f>IFERROR(VLOOKUP($A49,'H54 TR200 K'!$AS$5:$AY$17,7,0),"")</f>
        <v/>
      </c>
      <c r="U49" s="19" t="str">
        <f>IFERROR(VLOOKUP($A49,'NM TR200 K'!$AN$5:$AT$7,7,0),"")</f>
        <v/>
      </c>
      <c r="V49" s="10">
        <f>IFERROR(LARGE(X49:AP49,1),0)+IFERROR(LARGE(X49:AP49,2),0)</f>
        <v>0</v>
      </c>
      <c r="W49" s="10">
        <f>IFERROR(LARGE(X49:AP49,3),0)+IFERROR(LARGE(X49:AP49,4),0)</f>
        <v>0</v>
      </c>
      <c r="X49" s="12"/>
      <c r="Y49" s="18"/>
      <c r="Z49" s="18"/>
      <c r="AA49" s="12"/>
      <c r="AB49" s="12"/>
      <c r="AC49" s="12"/>
      <c r="AD49" s="18"/>
      <c r="AE49" s="12"/>
      <c r="AF49" s="18"/>
      <c r="AG49" s="19"/>
      <c r="AH49" s="19" t="str">
        <f>IFERROR(VLOOKUP($A49,'Pazur Gryfa K'!$P$2:$V$5,7,0),"")</f>
        <v/>
      </c>
      <c r="AI49" s="19" t="str">
        <f>IFERROR(VLOOKUP($A49,'Szaga K'!$J$2:$P$6,7,0),"")</f>
        <v/>
      </c>
      <c r="AJ49" s="19"/>
      <c r="AK49" s="18"/>
      <c r="AL49" s="19" t="str">
        <f>IFERROR(VLOOKUP($A49,'Waligóra K'!$J$2:$P$5,7,0),"")</f>
        <v/>
      </c>
      <c r="AM49" s="19" t="str">
        <f>IFERROR(VLOOKUP($A49,'Jesienne 360 K'!$K$2:$Q$6,7,0),"")</f>
        <v/>
      </c>
      <c r="AN49" s="19" t="str">
        <f>IFERROR(VLOOKUP($A49,'H54 TR100 K'!$AG$6:$AM$23,7,0),"")</f>
        <v/>
      </c>
      <c r="AO49" s="19" t="str">
        <f>IFERROR(VLOOKUP($A49,'Azymut K'!$O$3:$U$4,7,0),"")</f>
        <v/>
      </c>
      <c r="AP49" s="19" t="str">
        <f>IFERROR(VLOOKUP($A49,'NM TR100 K'!$AD$5:$AJ$6,7,0),"")</f>
        <v/>
      </c>
      <c r="AQ49" s="26">
        <f>MIN(COUNT(F49:U49)+MIN(COUNT(X49:AP49)/2,2),6)</f>
        <v>1</v>
      </c>
    </row>
    <row r="50" spans="1:43">
      <c r="A50">
        <v>465</v>
      </c>
      <c r="B50" s="22" t="str">
        <f>VLOOKUP($A50,id!$C:$H,6,0)</f>
        <v>KATNER JOLANTA</v>
      </c>
      <c r="C50" s="22">
        <f>VLOOKUP($A50,id!$C:$H,4,0)</f>
        <v>0</v>
      </c>
      <c r="D50" s="2">
        <f>IF(E49=E50,D49,ROW(B48))</f>
        <v>48</v>
      </c>
      <c r="E50" s="11">
        <f>LARGE(F50:W50,1)+LARGE(F50:W50,2)+IFERROR(LARGE(F50:W50,3),0)+IFERROR(LARGE(F50:W50,4),0)+IFERROR(LARGE(F50:W50,5),0)+IFERROR(LARGE(F50:W50,6),0)</f>
        <v>51.511527279445353</v>
      </c>
      <c r="F50" s="12"/>
      <c r="G50" s="12"/>
      <c r="H50" s="12"/>
      <c r="I50" s="14"/>
      <c r="J50" s="19"/>
      <c r="K50" s="19">
        <f>IFERROR(VLOOKUP($A50,'Tropy K'!$Q$3:$X$15,7,0),"")</f>
        <v>51.511527279445353</v>
      </c>
      <c r="L50" s="19" t="str">
        <f>IFERROR(VLOOKUP($A50,'Grassor TR300 K'!$BX$2:$CD$6,7,0),"")</f>
        <v/>
      </c>
      <c r="M50" s="19" t="str">
        <f>IFERROR(VLOOKUP($A50,'BO K'!$K$3:$Q$16,7,0),"")</f>
        <v/>
      </c>
      <c r="N50" s="19" t="str">
        <f>IFERROR(VLOOKUP($A50,'Konwalie K'!$K$3:$Q$10,7,0),"")</f>
        <v/>
      </c>
      <c r="O50" s="12"/>
      <c r="P50" s="19" t="str">
        <f>IFERROR(VLOOKUP($A50,'Korno K'!$BR$3:$BX$15,7,0),"")</f>
        <v/>
      </c>
      <c r="Q50" s="19" t="str">
        <f>IFERROR(VLOOKUP($A50,'Abentojra K'!$J$4:$P$7,7,0),"")</f>
        <v/>
      </c>
      <c r="R50" s="19" t="str">
        <f>IFERROR(VLOOKUP($A50,'Mordownik K'!$M$6:$S$10,7,0),"")</f>
        <v/>
      </c>
      <c r="S50" s="19" t="str">
        <f>IFERROR(VLOOKUP($A50,'XIV Szago K'!$BB$4:$BH$5,7,0),"")</f>
        <v/>
      </c>
      <c r="T50" s="19" t="str">
        <f>IFERROR(VLOOKUP($A50,'H54 TR200 K'!$AS$5:$AY$17,7,0),"")</f>
        <v/>
      </c>
      <c r="U50" s="19" t="str">
        <f>IFERROR(VLOOKUP($A50,'NM TR200 K'!$AN$5:$AT$7,7,0),"")</f>
        <v/>
      </c>
      <c r="V50" s="10">
        <f>IFERROR(LARGE(X50:AP50,1),0)+IFERROR(LARGE(X50:AP50,2),0)</f>
        <v>0</v>
      </c>
      <c r="W50" s="10">
        <f>IFERROR(LARGE(X50:AP50,3),0)+IFERROR(LARGE(X50:AP50,4),0)</f>
        <v>0</v>
      </c>
      <c r="X50" s="12"/>
      <c r="Y50" s="18"/>
      <c r="Z50" s="18"/>
      <c r="AA50" s="12"/>
      <c r="AB50" s="12"/>
      <c r="AC50" s="12"/>
      <c r="AD50" s="18"/>
      <c r="AE50" s="12"/>
      <c r="AF50" s="18"/>
      <c r="AG50" s="19" t="str">
        <f>IFERROR(VLOOKUP($A50,'Grassor TR150 K'!$BH$2:$BN$6,7,0),"")</f>
        <v/>
      </c>
      <c r="AH50" s="19" t="str">
        <f>IFERROR(VLOOKUP($A50,'Pazur Gryfa K'!$P$2:$V$5,7,0),"")</f>
        <v/>
      </c>
      <c r="AI50" s="19" t="str">
        <f>IFERROR(VLOOKUP($A50,'Szaga K'!$J$2:$P$6,7,0),"")</f>
        <v/>
      </c>
      <c r="AJ50" s="19" t="str">
        <f>IFERROR(VLOOKUP($A50,'Sudecka 100 K'!$M$2:$S$6,7,0),"")</f>
        <v/>
      </c>
      <c r="AK50" s="18"/>
      <c r="AL50" s="19" t="str">
        <f>IFERROR(VLOOKUP($A50,'Waligóra K'!$J$2:$P$5,7,0),"")</f>
        <v/>
      </c>
      <c r="AM50" s="19" t="str">
        <f>IFERROR(VLOOKUP($A50,'Jesienne 360 K'!$K$2:$Q$6,7,0),"")</f>
        <v/>
      </c>
      <c r="AN50" s="19" t="str">
        <f>IFERROR(VLOOKUP($A50,'H54 TR100 K'!$AG$6:$AM$23,7,0),"")</f>
        <v/>
      </c>
      <c r="AO50" s="19" t="str">
        <f>IFERROR(VLOOKUP($A50,'Azymut K'!$O$3:$U$4,7,0),"")</f>
        <v/>
      </c>
      <c r="AP50" s="19" t="str">
        <f>IFERROR(VLOOKUP($A50,'NM TR100 K'!$AD$5:$AJ$6,7,0),"")</f>
        <v/>
      </c>
      <c r="AQ50" s="26">
        <f>MIN(COUNT(F50:U50)+MIN(COUNT(X50:AP50)/2,2),6)</f>
        <v>1</v>
      </c>
    </row>
    <row r="51" spans="1:43">
      <c r="A51">
        <v>466</v>
      </c>
      <c r="B51" s="22" t="str">
        <f>VLOOKUP($A51,id!$C:$H,6,0)</f>
        <v>Brzezińska Arletta</v>
      </c>
      <c r="C51" s="22" t="str">
        <f>VLOOKUP($A51,id!$C:$H,4,0)</f>
        <v>Rącze Pomrowy</v>
      </c>
      <c r="D51" s="2">
        <f>IF(E50=E51,D50,ROW(B49))</f>
        <v>48</v>
      </c>
      <c r="E51" s="11">
        <f>LARGE(F51:W51,1)+LARGE(F51:W51,2)+IFERROR(LARGE(F51:W51,3),0)+IFERROR(LARGE(F51:W51,4),0)+IFERROR(LARGE(F51:W51,5),0)+IFERROR(LARGE(F51:W51,6),0)</f>
        <v>51.511527279445353</v>
      </c>
      <c r="F51" s="12"/>
      <c r="G51" s="12"/>
      <c r="H51" s="12"/>
      <c r="I51" s="14"/>
      <c r="J51" s="19"/>
      <c r="K51" s="19">
        <f>IFERROR(VLOOKUP($A51,'Tropy K'!$Q$3:$X$15,7,0),"")</f>
        <v>51.511527279445353</v>
      </c>
      <c r="L51" s="19" t="str">
        <f>IFERROR(VLOOKUP($A51,'Grassor TR300 K'!$BX$2:$CD$6,7,0),"")</f>
        <v/>
      </c>
      <c r="M51" s="19" t="str">
        <f>IFERROR(VLOOKUP($A51,'BO K'!$K$3:$Q$16,7,0),"")</f>
        <v/>
      </c>
      <c r="N51" s="19" t="str">
        <f>IFERROR(VLOOKUP($A51,'Konwalie K'!$K$3:$Q$10,7,0),"")</f>
        <v/>
      </c>
      <c r="O51" s="12"/>
      <c r="P51" s="19" t="str">
        <f>IFERROR(VLOOKUP($A51,'Korno K'!$BR$3:$BX$15,7,0),"")</f>
        <v/>
      </c>
      <c r="Q51" s="19" t="str">
        <f>IFERROR(VLOOKUP($A51,'Abentojra K'!$J$4:$P$7,7,0),"")</f>
        <v/>
      </c>
      <c r="R51" s="19" t="str">
        <f>IFERROR(VLOOKUP($A51,'Mordownik K'!$M$6:$S$10,7,0),"")</f>
        <v/>
      </c>
      <c r="S51" s="19" t="str">
        <f>IFERROR(VLOOKUP($A51,'XIV Szago K'!$BB$4:$BH$5,7,0),"")</f>
        <v/>
      </c>
      <c r="T51" s="19" t="str">
        <f>IFERROR(VLOOKUP($A51,'H54 TR200 K'!$AS$5:$AY$17,7,0),"")</f>
        <v/>
      </c>
      <c r="U51" s="19" t="str">
        <f>IFERROR(VLOOKUP($A51,'NM TR200 K'!$AN$5:$AT$7,7,0),"")</f>
        <v/>
      </c>
      <c r="V51" s="10">
        <f>IFERROR(LARGE(X51:AP51,1),0)+IFERROR(LARGE(X51:AP51,2),0)</f>
        <v>0</v>
      </c>
      <c r="W51" s="10">
        <f>IFERROR(LARGE(X51:AP51,3),0)+IFERROR(LARGE(X51:AP51,4),0)</f>
        <v>0</v>
      </c>
      <c r="X51" s="12"/>
      <c r="Y51" s="18"/>
      <c r="Z51" s="18"/>
      <c r="AA51" s="12"/>
      <c r="AB51" s="12"/>
      <c r="AC51" s="12"/>
      <c r="AD51" s="18"/>
      <c r="AE51" s="12"/>
      <c r="AF51" s="18"/>
      <c r="AG51" s="19" t="str">
        <f>IFERROR(VLOOKUP($A51,'Grassor TR150 K'!$BH$2:$BN$6,7,0),"")</f>
        <v/>
      </c>
      <c r="AH51" s="19" t="str">
        <f>IFERROR(VLOOKUP($A51,'Pazur Gryfa K'!$P$2:$V$5,7,0),"")</f>
        <v/>
      </c>
      <c r="AI51" s="19" t="str">
        <f>IFERROR(VLOOKUP($A51,'Szaga K'!$J$2:$P$6,7,0),"")</f>
        <v/>
      </c>
      <c r="AJ51" s="19" t="str">
        <f>IFERROR(VLOOKUP($A51,'Sudecka 100 K'!$M$2:$S$6,7,0),"")</f>
        <v/>
      </c>
      <c r="AK51" s="18"/>
      <c r="AL51" s="19" t="str">
        <f>IFERROR(VLOOKUP($A51,'Waligóra K'!$J$2:$P$5,7,0),"")</f>
        <v/>
      </c>
      <c r="AM51" s="19" t="str">
        <f>IFERROR(VLOOKUP($A51,'Jesienne 360 K'!$K$2:$Q$6,7,0),"")</f>
        <v/>
      </c>
      <c r="AN51" s="19" t="str">
        <f>IFERROR(VLOOKUP($A51,'H54 TR100 K'!$AG$6:$AM$23,7,0),"")</f>
        <v/>
      </c>
      <c r="AO51" s="19" t="str">
        <f>IFERROR(VLOOKUP($A51,'Azymut K'!$O$3:$U$4,7,0),"")</f>
        <v/>
      </c>
      <c r="AP51" s="19" t="str">
        <f>IFERROR(VLOOKUP($A51,'NM TR100 K'!$AD$5:$AJ$6,7,0),"")</f>
        <v/>
      </c>
      <c r="AQ51" s="26">
        <f>MIN(COUNT(F51:U51)+MIN(COUNT(X51:AP51)/2,2),6)</f>
        <v>1</v>
      </c>
    </row>
    <row r="52" spans="1:43">
      <c r="A52">
        <v>422</v>
      </c>
      <c r="B52" s="22" t="str">
        <f>VLOOKUP($A52,id!$C:$H,6,0)</f>
        <v>Dubaj Natalia</v>
      </c>
      <c r="C52" s="22" t="str">
        <f>VLOOKUP($A52,id!$C:$H,4,0)</f>
        <v>Stała dezorientacji</v>
      </c>
      <c r="D52" s="2">
        <f>IF(E51=E52,D51,ROW(B50))</f>
        <v>50</v>
      </c>
      <c r="E52" s="11">
        <f>LARGE(F52:W52,1)+LARGE(F52:W52,2)+IFERROR(LARGE(F52:W52,3),0)+IFERROR(LARGE(F52:W52,4),0)+IFERROR(LARGE(F52:W52,5),0)+IFERROR(LARGE(F52:W52,6),0)</f>
        <v>50</v>
      </c>
      <c r="F52" s="12"/>
      <c r="G52" s="12"/>
      <c r="H52" s="12"/>
      <c r="I52" s="14" t="str">
        <f>IFERROR(VLOOKUP($A52,'Dymno K'!$BO$4:$BU$10,7,0),"")</f>
        <v/>
      </c>
      <c r="J52" s="19" t="str">
        <f>IFERROR(VLOOKUP($A52,'Dukty K'!$AU$1:$BA$11,7,0),"")</f>
        <v/>
      </c>
      <c r="K52" s="19" t="str">
        <f>IFERROR(VLOOKUP($A52,'Tropy K'!$Q$3:$X$15,7,0),"")</f>
        <v/>
      </c>
      <c r="L52" s="19" t="str">
        <f>IFERROR(VLOOKUP($A52,'Grassor TR300 K'!$BX$2:$CD$6,7,0),"")</f>
        <v/>
      </c>
      <c r="M52" s="19" t="str">
        <f>IFERROR(VLOOKUP($A52,'BO K'!$K$3:$Q$16,7,0),"")</f>
        <v/>
      </c>
      <c r="N52" s="19" t="str">
        <f>IFERROR(VLOOKUP($A52,'Konwalie K'!$K$3:$Q$10,7,0),"")</f>
        <v/>
      </c>
      <c r="O52" s="12"/>
      <c r="P52" s="19" t="str">
        <f>IFERROR(VLOOKUP($A52,'Korno K'!$BR$3:$BX$15,7,0),"")</f>
        <v/>
      </c>
      <c r="Q52" s="19" t="str">
        <f>IFERROR(VLOOKUP($A52,'Abentojra K'!$J$4:$P$7,7,0),"")</f>
        <v/>
      </c>
      <c r="R52" s="19" t="str">
        <f>IFERROR(VLOOKUP($A52,'Mordownik K'!$M$6:$S$10,7,0),"")</f>
        <v/>
      </c>
      <c r="S52" s="19" t="str">
        <f>IFERROR(VLOOKUP($A52,'XIV Szago K'!$BB$4:$BH$5,7,0),"")</f>
        <v/>
      </c>
      <c r="T52" s="19" t="str">
        <f>IFERROR(VLOOKUP($A52,'H54 TR200 K'!$AS$5:$AY$17,7,0),"")</f>
        <v/>
      </c>
      <c r="U52" s="19" t="str">
        <f>IFERROR(VLOOKUP($A52,'NM TR200 K'!$AN$5:$AT$7,7,0),"")</f>
        <v/>
      </c>
      <c r="V52" s="10">
        <f>IFERROR(LARGE(X52:AP52,1),0)+IFERROR(LARGE(X52:AP52,2),0)</f>
        <v>50</v>
      </c>
      <c r="W52" s="10">
        <f>IFERROR(LARGE(X52:AP52,3),0)+IFERROR(LARGE(X52:AP52,4),0)</f>
        <v>0</v>
      </c>
      <c r="X52" s="12"/>
      <c r="Y52" s="18"/>
      <c r="Z52" s="18"/>
      <c r="AA52" s="12"/>
      <c r="AB52" s="12"/>
      <c r="AC52" s="12"/>
      <c r="AD52" s="18" t="str">
        <f>IFERROR(VLOOKUP($A52,'Liczyrzepa - wiosna K'!$N$2:$U$3,7,0),"")</f>
        <v/>
      </c>
      <c r="AE52" s="12">
        <f>IFERROR(VLOOKUP($A52,'Harce K'!$H$2:$O$4,7,0),"")</f>
        <v>50</v>
      </c>
      <c r="AF52" s="18" t="str">
        <f>IFERROR(VLOOKUP($A52,'XII z Kompasem K'!$K$1:$Q$8,7,0),"")</f>
        <v/>
      </c>
      <c r="AG52" s="19" t="str">
        <f>IFERROR(VLOOKUP($A52,'Grassor TR150 K'!$BH$2:$BN$6,7,0),"")</f>
        <v/>
      </c>
      <c r="AH52" s="19" t="str">
        <f>IFERROR(VLOOKUP($A52,'Pazur Gryfa K'!$P$2:$V$5,7,0),"")</f>
        <v/>
      </c>
      <c r="AI52" s="19" t="str">
        <f>IFERROR(VLOOKUP($A52,'Szaga K'!$J$2:$P$6,7,0),"")</f>
        <v/>
      </c>
      <c r="AJ52" s="19" t="str">
        <f>IFERROR(VLOOKUP($A52,'Sudecka 100 K'!$M$2:$S$6,7,0),"")</f>
        <v/>
      </c>
      <c r="AK52" s="18"/>
      <c r="AL52" s="19" t="str">
        <f>IFERROR(VLOOKUP($A52,'Waligóra K'!$J$2:$P$5,7,0),"")</f>
        <v/>
      </c>
      <c r="AM52" s="19" t="str">
        <f>IFERROR(VLOOKUP($A52,'Jesienne 360 K'!$K$2:$Q$6,7,0),"")</f>
        <v/>
      </c>
      <c r="AN52" s="19" t="str">
        <f>IFERROR(VLOOKUP($A52,'H54 TR100 K'!$AG$6:$AM$23,7,0),"")</f>
        <v/>
      </c>
      <c r="AO52" s="19" t="str">
        <f>IFERROR(VLOOKUP($A52,'Azymut K'!$O$3:$U$4,7,0),"")</f>
        <v/>
      </c>
      <c r="AP52" s="19" t="str">
        <f>IFERROR(VLOOKUP($A52,'NM TR100 K'!$AD$5:$AJ$6,7,0),"")</f>
        <v/>
      </c>
      <c r="AQ52" s="26">
        <f>MIN(COUNT(F52:U52)+MIN(COUNT(X52:AP52)/2,2),6)</f>
        <v>0.5</v>
      </c>
    </row>
    <row r="53" spans="1:43">
      <c r="A53" s="13">
        <v>540</v>
      </c>
      <c r="B53" s="22" t="str">
        <f>VLOOKUP($A53,id!$C:$H,6,0)</f>
        <v>Janerka-Moroń Marzka</v>
      </c>
      <c r="C53" s="22" t="str">
        <f>VLOOKUP($A53,id!$C:$H,4,0)</f>
        <v>Dziabnięci</v>
      </c>
      <c r="D53" s="2">
        <f>IF(E52=E53,D52,ROW(B51))</f>
        <v>50</v>
      </c>
      <c r="E53" s="11">
        <f>LARGE(F53:W53,1)+LARGE(F53:W53,2)+IFERROR(LARGE(F53:W53,3),0)+IFERROR(LARGE(F53:W53,4),0)+IFERROR(LARGE(F53:W53,5),0)+IFERROR(LARGE(F53:W53,6),0)</f>
        <v>50</v>
      </c>
      <c r="F53" s="12"/>
      <c r="G53" s="12"/>
      <c r="H53" s="12"/>
      <c r="I53" s="14"/>
      <c r="J53" s="19"/>
      <c r="K53" s="19"/>
      <c r="L53" s="19"/>
      <c r="M53" s="19" t="str">
        <f>IFERROR(VLOOKUP($A53,'BO K'!$K$3:$Q$16,7,0),"")</f>
        <v/>
      </c>
      <c r="N53" s="19" t="str">
        <f>IFERROR(VLOOKUP($A53,'Konwalie K'!$K$3:$Q$10,7,0),"")</f>
        <v/>
      </c>
      <c r="O53" s="12"/>
      <c r="P53" s="19" t="str">
        <f>IFERROR(VLOOKUP($A53,'Korno K'!$BR$3:$BX$15,7,0),"")</f>
        <v/>
      </c>
      <c r="Q53" s="19" t="str">
        <f>IFERROR(VLOOKUP($A53,'Abentojra K'!$J$4:$P$7,7,0),"")</f>
        <v/>
      </c>
      <c r="R53" s="19" t="str">
        <f>IFERROR(VLOOKUP($A53,'Mordownik K'!$M$6:$S$10,7,0),"")</f>
        <v/>
      </c>
      <c r="S53" s="19" t="str">
        <f>IFERROR(VLOOKUP($A53,'XIV Szago K'!$BB$4:$BH$5,7,0),"")</f>
        <v/>
      </c>
      <c r="T53" s="19" t="str">
        <f>IFERROR(VLOOKUP($A53,'H54 TR200 K'!$AS$5:$AY$17,7,0),"")</f>
        <v/>
      </c>
      <c r="U53" s="19" t="str">
        <f>IFERROR(VLOOKUP($A53,'NM TR200 K'!$AN$5:$AT$7,7,0),"")</f>
        <v/>
      </c>
      <c r="V53" s="10">
        <f>IFERROR(LARGE(X53:AP53,1),0)+IFERROR(LARGE(X53:AP53,2),0)</f>
        <v>50</v>
      </c>
      <c r="W53" s="10">
        <f>IFERROR(LARGE(X53:AP53,3),0)+IFERROR(LARGE(X53:AP53,4),0)</f>
        <v>0</v>
      </c>
      <c r="X53" s="12"/>
      <c r="Y53" s="18"/>
      <c r="Z53" s="18"/>
      <c r="AA53" s="12"/>
      <c r="AB53" s="12"/>
      <c r="AC53" s="12"/>
      <c r="AD53" s="18"/>
      <c r="AE53" s="12"/>
      <c r="AF53" s="18"/>
      <c r="AG53" s="19"/>
      <c r="AH53" s="19" t="str">
        <f>IFERROR(VLOOKUP($A53,'Pazur Gryfa K'!$P$2:$V$5,7,0),"")</f>
        <v/>
      </c>
      <c r="AI53" s="19" t="str">
        <f>IFERROR(VLOOKUP($A53,'Szaga K'!$J$2:$P$6,7,0),"")</f>
        <v/>
      </c>
      <c r="AJ53" s="19">
        <f>IFERROR(VLOOKUP($A53,'Sudecka 100 K'!$M$2:$S$6,7,0),"")</f>
        <v>50</v>
      </c>
      <c r="AK53" s="18"/>
      <c r="AL53" s="19" t="str">
        <f>IFERROR(VLOOKUP($A53,'Waligóra K'!$J$2:$P$5,7,0),"")</f>
        <v/>
      </c>
      <c r="AM53" s="19" t="str">
        <f>IFERROR(VLOOKUP($A53,'Jesienne 360 K'!$K$2:$Q$6,7,0),"")</f>
        <v/>
      </c>
      <c r="AN53" s="19" t="str">
        <f>IFERROR(VLOOKUP($A53,'H54 TR100 K'!$AG$6:$AM$23,7,0),"")</f>
        <v/>
      </c>
      <c r="AO53" s="19" t="str">
        <f>IFERROR(VLOOKUP($A53,'Azymut K'!$O$3:$U$4,7,0),"")</f>
        <v/>
      </c>
      <c r="AP53" s="19" t="str">
        <f>IFERROR(VLOOKUP($A53,'NM TR100 K'!$AD$5:$AJ$6,7,0),"")</f>
        <v/>
      </c>
      <c r="AQ53" s="26">
        <f>MIN(COUNT(F53:U53)+MIN(COUNT(X53:AP53)/2,2),6)</f>
        <v>0.5</v>
      </c>
    </row>
    <row r="54" spans="1:43">
      <c r="A54" s="13">
        <v>611</v>
      </c>
      <c r="B54" s="22" t="str">
        <f>VLOOKUP($A54,id!$C:$H,6,0)</f>
        <v>Nieduziak Angelika</v>
      </c>
      <c r="C54" s="22" t="str">
        <f>VLOOKUP($A54,id!$C:$H,4,0)</f>
        <v>brak</v>
      </c>
      <c r="D54" s="2">
        <f>IF(E53=E54,D53,ROW(B52))</f>
        <v>50</v>
      </c>
      <c r="E54" s="11">
        <f>LARGE(F54:W54,1)+LARGE(F54:W54,2)+IFERROR(LARGE(F54:W54,3),0)+IFERROR(LARGE(F54:W54,4),0)+IFERROR(LARGE(F54:W54,5),0)+IFERROR(LARGE(F54:W54,6),0)</f>
        <v>50</v>
      </c>
      <c r="F54" s="12"/>
      <c r="G54" s="12"/>
      <c r="H54" s="12"/>
      <c r="I54" s="14"/>
      <c r="J54" s="19"/>
      <c r="K54" s="19"/>
      <c r="L54" s="19"/>
      <c r="M54" s="19"/>
      <c r="N54" s="19"/>
      <c r="O54" s="12"/>
      <c r="P54" s="19"/>
      <c r="Q54" s="19"/>
      <c r="R54" s="19"/>
      <c r="S54" s="19" t="str">
        <f>IFERROR(VLOOKUP($A54,'XIV Szago K'!$BB$4:$BH$5,7,0),"")</f>
        <v/>
      </c>
      <c r="T54" s="19" t="str">
        <f>IFERROR(VLOOKUP($A54,'H54 TR200 K'!$AS$5:$AY$17,7,0),"")</f>
        <v/>
      </c>
      <c r="U54" s="19" t="str">
        <f>IFERROR(VLOOKUP($A54,'NM TR200 K'!$AN$5:$AT$7,7,0),"")</f>
        <v/>
      </c>
      <c r="V54" s="10">
        <f>IFERROR(LARGE(X54:AP54,1),0)+IFERROR(LARGE(X54:AP54,2),0)</f>
        <v>50</v>
      </c>
      <c r="W54" s="10">
        <f>IFERROR(LARGE(X54:AP54,3),0)+IFERROR(LARGE(X54:AP54,4),0)</f>
        <v>0</v>
      </c>
      <c r="X54" s="12"/>
      <c r="Y54" s="18"/>
      <c r="Z54" s="18"/>
      <c r="AA54" s="12"/>
      <c r="AB54" s="12"/>
      <c r="AC54" s="12"/>
      <c r="AD54" s="18"/>
      <c r="AE54" s="12"/>
      <c r="AF54" s="18"/>
      <c r="AG54" s="19"/>
      <c r="AH54" s="19"/>
      <c r="AI54" s="19"/>
      <c r="AJ54" s="19"/>
      <c r="AK54" s="18"/>
      <c r="AL54" s="19">
        <f>IFERROR(VLOOKUP($A54,'Waligóra K'!$J$2:$P$5,7,0),"")</f>
        <v>50</v>
      </c>
      <c r="AM54" s="19" t="str">
        <f>IFERROR(VLOOKUP($A54,'Jesienne 360 K'!$K$2:$Q$6,7,0),"")</f>
        <v/>
      </c>
      <c r="AN54" s="19" t="str">
        <f>IFERROR(VLOOKUP($A54,'H54 TR100 K'!$AG$6:$AM$23,7,0),"")</f>
        <v/>
      </c>
      <c r="AO54" s="19" t="str">
        <f>IFERROR(VLOOKUP($A54,'Azymut K'!$O$3:$U$4,7,0),"")</f>
        <v/>
      </c>
      <c r="AP54" s="19" t="str">
        <f>IFERROR(VLOOKUP($A54,'NM TR100 K'!$AD$5:$AJ$6,7,0),"")</f>
        <v/>
      </c>
      <c r="AQ54" s="26">
        <f>MIN(COUNT(F54:U54)+MIN(COUNT(X54:AP54)/2,2),6)</f>
        <v>0.5</v>
      </c>
    </row>
    <row r="55" spans="1:43">
      <c r="A55">
        <v>662</v>
      </c>
      <c r="B55" s="22" t="str">
        <f>VLOOKUP($A55,id!$C:$H,6,0)</f>
        <v>Kozak Anna</v>
      </c>
      <c r="C55" s="22">
        <f>VLOOKUP($A55,id!$C:$H,4,0)</f>
        <v>0</v>
      </c>
      <c r="D55" s="2">
        <f>IF(E54=E55,D54,ROW(B53))</f>
        <v>50</v>
      </c>
      <c r="E55" s="11">
        <f>LARGE(F55:W55,1)+LARGE(F55:W55,2)+IFERROR(LARGE(F55:W55,3),0)+IFERROR(LARGE(F55:W55,4),0)+IFERROR(LARGE(F55:W55,5),0)+IFERROR(LARGE(F55:W55,6),0)</f>
        <v>50</v>
      </c>
      <c r="F55" s="12"/>
      <c r="G55" s="12"/>
      <c r="H55" s="12"/>
      <c r="I55" s="14"/>
      <c r="J55" s="19"/>
      <c r="K55" s="19"/>
      <c r="L55" s="19"/>
      <c r="M55" s="19"/>
      <c r="N55" s="19"/>
      <c r="O55" s="12"/>
      <c r="P55" s="19"/>
      <c r="Q55" s="19"/>
      <c r="R55" s="19"/>
      <c r="S55" s="19"/>
      <c r="T55" s="19" t="str">
        <f>IFERROR(VLOOKUP($A55,'H54 TR200 K'!$AS$5:$AY$17,7,0),"")</f>
        <v/>
      </c>
      <c r="U55" s="19" t="str">
        <f>IFERROR(VLOOKUP($A55,'NM TR200 K'!$AN$5:$AT$7,7,0),"")</f>
        <v/>
      </c>
      <c r="V55" s="10">
        <f>IFERROR(LARGE(X55:AP55,1),0)+IFERROR(LARGE(X55:AP55,2),0)</f>
        <v>50</v>
      </c>
      <c r="W55" s="10">
        <f>IFERROR(LARGE(X55:AP55,3),0)+IFERROR(LARGE(X55:AP55,4),0)</f>
        <v>0</v>
      </c>
      <c r="X55" s="12"/>
      <c r="Y55" s="18"/>
      <c r="Z55" s="18"/>
      <c r="AA55" s="12"/>
      <c r="AB55" s="12"/>
      <c r="AC55" s="12"/>
      <c r="AD55" s="18"/>
      <c r="AE55" s="12"/>
      <c r="AF55" s="18"/>
      <c r="AG55" s="19"/>
      <c r="AH55" s="19"/>
      <c r="AI55" s="19"/>
      <c r="AJ55" s="19"/>
      <c r="AK55" s="18"/>
      <c r="AL55" s="19"/>
      <c r="AM55" s="19"/>
      <c r="AN55" s="19">
        <f>IFERROR(VLOOKUP($A55,'H54 TR100 K'!$AG$6:$AM$23,7,0),"")</f>
        <v>50</v>
      </c>
      <c r="AO55" s="19" t="str">
        <f>IFERROR(VLOOKUP($A55,'Azymut K'!$O$3:$U$4,7,0),"")</f>
        <v/>
      </c>
      <c r="AP55" s="19" t="str">
        <f>IFERROR(VLOOKUP($A55,'NM TR100 K'!$AD$5:$AJ$6,7,0),"")</f>
        <v/>
      </c>
      <c r="AQ55" s="26">
        <f>MIN(COUNT(F55:U55)+MIN(COUNT(X55:AP55)/2,2),6)</f>
        <v>0.5</v>
      </c>
    </row>
    <row r="56" spans="1:43">
      <c r="A56">
        <v>758</v>
      </c>
      <c r="B56" s="22" t="str">
        <f>VLOOKUP($A56,id!$C:$H,6,0)</f>
        <v>Wojciechowska Anna</v>
      </c>
      <c r="C56" s="22" t="str">
        <f>VLOOKUP($A56,id!$C:$H,4,0)</f>
        <v>Goły Jon</v>
      </c>
      <c r="D56" s="2">
        <f>IF(E55=E56,D55,ROW(B54))</f>
        <v>50</v>
      </c>
      <c r="E56" s="11">
        <f>LARGE(F56:W56,1)+LARGE(F56:W56,2)+IFERROR(LARGE(F56:W56,3),0)+IFERROR(LARGE(F56:W56,4),0)+IFERROR(LARGE(F56:W56,5),0)+IFERROR(LARGE(F56:W56,6),0)</f>
        <v>50</v>
      </c>
      <c r="F56" s="12"/>
      <c r="G56" s="12"/>
      <c r="H56" s="12"/>
      <c r="I56" s="14"/>
      <c r="J56" s="19"/>
      <c r="K56" s="19"/>
      <c r="L56" s="19"/>
      <c r="M56" s="19" t="str">
        <f>IFERROR(VLOOKUP($A56,'BO K'!$K$3:$Q$16,7,0),"")</f>
        <v/>
      </c>
      <c r="N56" s="19" t="str">
        <f>IFERROR(VLOOKUP($A56,'Konwalie K'!$K$3:$Q$10,7,0),"")</f>
        <v/>
      </c>
      <c r="O56" s="12"/>
      <c r="P56" s="19" t="str">
        <f>IFERROR(VLOOKUP($A56,'Korno K'!$BR$3:$BX$15,7,0),"")</f>
        <v/>
      </c>
      <c r="Q56" s="19" t="str">
        <f>IFERROR(VLOOKUP($A56,'Abentojra K'!$J$4:$P$7,7,0),"")</f>
        <v/>
      </c>
      <c r="R56" s="19" t="str">
        <f>IFERROR(VLOOKUP($A56,'Mordownik K'!$M$6:$S$10,7,0),"")</f>
        <v/>
      </c>
      <c r="S56" s="19" t="str">
        <f>IFERROR(VLOOKUP($A56,'XIV Szago K'!$BB$4:$BH$5,7,0),"")</f>
        <v/>
      </c>
      <c r="T56" s="19" t="str">
        <f>IFERROR(VLOOKUP($A56,'H54 TR200 K'!$AS$5:$AY$17,7,0),"")</f>
        <v/>
      </c>
      <c r="U56" s="19" t="str">
        <f>IFERROR(VLOOKUP($A56,'NM TR200 K'!$AN$5:$AT$7,7,0),"")</f>
        <v/>
      </c>
      <c r="V56" s="10">
        <f>IFERROR(LARGE(X56:AP56,1),0)+IFERROR(LARGE(X56:AP56,2),0)</f>
        <v>50</v>
      </c>
      <c r="W56" s="10">
        <f>IFERROR(LARGE(X56:AP56,3),0)+IFERROR(LARGE(X56:AP56,4),0)</f>
        <v>0</v>
      </c>
      <c r="X56" s="12"/>
      <c r="Y56" s="18"/>
      <c r="Z56" s="18"/>
      <c r="AA56" s="12"/>
      <c r="AB56" s="12"/>
      <c r="AC56" s="12"/>
      <c r="AD56" s="18"/>
      <c r="AE56" s="12"/>
      <c r="AF56" s="18"/>
      <c r="AG56" s="19"/>
      <c r="AH56" s="19" t="str">
        <f>IFERROR(VLOOKUP($A56,'Pazur Gryfa K'!$P$2:$V$5,7,0),"")</f>
        <v/>
      </c>
      <c r="AI56" s="19" t="str">
        <f>IFERROR(VLOOKUP($A56,'Szaga K'!$J$2:$P$6,7,0),"")</f>
        <v/>
      </c>
      <c r="AJ56" s="19" t="str">
        <f>IFERROR(VLOOKUP($A56,'Sudecka 100 K'!$M$2:$S$6,7,0),"")</f>
        <v/>
      </c>
      <c r="AK56" s="18"/>
      <c r="AL56" s="19" t="str">
        <f>IFERROR(VLOOKUP($A56,'Waligóra K'!$J$2:$P$5,7,0),"")</f>
        <v/>
      </c>
      <c r="AM56" s="19" t="str">
        <f>IFERROR(VLOOKUP($A56,'Jesienne 360 K'!$K$2:$Q$6,7,0),"")</f>
        <v/>
      </c>
      <c r="AN56" s="19" t="str">
        <f>IFERROR(VLOOKUP($A56,'H54 TR100 K'!$AG$6:$AM$23,7,0),"")</f>
        <v/>
      </c>
      <c r="AO56" s="19">
        <f>IFERROR(VLOOKUP($A56,'Azymut K'!$O$3:$U$4,7,0),"")</f>
        <v>50</v>
      </c>
      <c r="AP56" s="19" t="str">
        <f>IFERROR(VLOOKUP($A56,'NM TR100 K'!$AD$5:$AJ$6,7,0),"")</f>
        <v/>
      </c>
      <c r="AQ56" s="26">
        <f>MIN(COUNT(F56:U56)+MIN(COUNT(X56:AP56)/2,2),6)</f>
        <v>0.5</v>
      </c>
    </row>
    <row r="57" spans="1:43">
      <c r="A57">
        <v>663</v>
      </c>
      <c r="B57" s="22" t="str">
        <f>VLOOKUP($A57,id!$C:$H,6,0)</f>
        <v>Gordon Diana</v>
      </c>
      <c r="C57" s="22" t="str">
        <f>VLOOKUP($A57,id!$C:$H,4,0)</f>
        <v>KU AZS WAT Warszawa</v>
      </c>
      <c r="D57" s="2">
        <f>IF(E56=E57,D56,ROW(B55))</f>
        <v>55</v>
      </c>
      <c r="E57" s="11">
        <f>LARGE(F57:W57,1)+LARGE(F57:W57,2)+IFERROR(LARGE(F57:W57,3),0)+IFERROR(LARGE(F57:W57,4),0)+IFERROR(LARGE(F57:W57,5),0)+IFERROR(LARGE(F57:W57,6),0)</f>
        <v>47.142857142857139</v>
      </c>
      <c r="F57" s="12"/>
      <c r="G57" s="12"/>
      <c r="H57" s="12"/>
      <c r="I57" s="14"/>
      <c r="J57" s="19"/>
      <c r="K57" s="19"/>
      <c r="L57" s="19"/>
      <c r="M57" s="19"/>
      <c r="N57" s="19"/>
      <c r="O57" s="12"/>
      <c r="P57" s="19"/>
      <c r="Q57" s="19"/>
      <c r="R57" s="19"/>
      <c r="S57" s="19"/>
      <c r="T57" s="19" t="str">
        <f>IFERROR(VLOOKUP($A57,'H54 TR200 K'!$AS$5:$AY$17,7,0),"")</f>
        <v/>
      </c>
      <c r="U57" s="19" t="str">
        <f>IFERROR(VLOOKUP($A57,'NM TR200 K'!$AN$5:$AT$7,7,0),"")</f>
        <v/>
      </c>
      <c r="V57" s="10">
        <f>IFERROR(LARGE(X57:AP57,1),0)+IFERROR(LARGE(X57:AP57,2),0)</f>
        <v>47.142857142857139</v>
      </c>
      <c r="W57" s="10">
        <f>IFERROR(LARGE(X57:AP57,3),0)+IFERROR(LARGE(X57:AP57,4),0)</f>
        <v>0</v>
      </c>
      <c r="X57" s="12"/>
      <c r="Y57" s="18"/>
      <c r="Z57" s="18"/>
      <c r="AA57" s="12"/>
      <c r="AB57" s="12"/>
      <c r="AC57" s="12"/>
      <c r="AD57" s="18"/>
      <c r="AE57" s="12"/>
      <c r="AF57" s="18"/>
      <c r="AG57" s="19"/>
      <c r="AH57" s="19"/>
      <c r="AI57" s="19"/>
      <c r="AJ57" s="19"/>
      <c r="AK57" s="18"/>
      <c r="AL57" s="19"/>
      <c r="AM57" s="19"/>
      <c r="AN57" s="19">
        <f>IFERROR(VLOOKUP($A57,'H54 TR100 K'!$AG$6:$AM$23,7,0),"")</f>
        <v>47.142857142857139</v>
      </c>
      <c r="AO57" s="19" t="str">
        <f>IFERROR(VLOOKUP($A57,'Azymut K'!$O$3:$U$4,7,0),"")</f>
        <v/>
      </c>
      <c r="AP57" s="19" t="str">
        <f>IFERROR(VLOOKUP($A57,'NM TR100 K'!$AD$5:$AJ$6,7,0),"")</f>
        <v/>
      </c>
      <c r="AQ57" s="26">
        <f>MIN(COUNT(F57:U57)+MIN(COUNT(X57:AP57)/2,2),6)</f>
        <v>0.5</v>
      </c>
    </row>
    <row r="58" spans="1:43">
      <c r="A58">
        <v>90</v>
      </c>
      <c r="B58" s="22" t="str">
        <f>VLOOKUP($A58,id!$C:$H,6,0)</f>
        <v>Miedkowska Joanna</v>
      </c>
      <c r="C58" s="22">
        <f>VLOOKUP($A58,id!$C:$H,4,0)</f>
        <v>0</v>
      </c>
      <c r="D58" s="2">
        <f>IF(E57=E58,D57,ROW(B56))</f>
        <v>56</v>
      </c>
      <c r="E58" s="11">
        <f>LARGE(F58:W58,1)+LARGE(F58:W58,2)+IFERROR(LARGE(F58:W58,3),0)+IFERROR(LARGE(F58:W58,4),0)+IFERROR(LARGE(F58:W58,5),0)+IFERROR(LARGE(F58:W58,6),0)</f>
        <v>46.195578761533291</v>
      </c>
      <c r="F58" s="12"/>
      <c r="G58" s="12">
        <f>IFERROR(VLOOKUP($A58,'Roza K'!N:T,7,0),"")</f>
        <v>46.195578761533291</v>
      </c>
      <c r="H58" s="12" t="str">
        <f>IFERROR(VLOOKUP($A58,'H53 200 K'!$AL$5:$AS$12,7,0),"")</f>
        <v/>
      </c>
      <c r="I58" s="14" t="str">
        <f>IFERROR(VLOOKUP($A58,'Dymno K'!$BO$4:$BU$10,7,0),"")</f>
        <v/>
      </c>
      <c r="J58" s="19" t="str">
        <f>IFERROR(VLOOKUP($A58,'Dukty K'!$AU$1:$BA$11,7,0),"")</f>
        <v/>
      </c>
      <c r="K58" s="19" t="str">
        <f>IFERROR(VLOOKUP($A58,'Tropy K'!$Q$3:$X$15,7,0),"")</f>
        <v/>
      </c>
      <c r="L58" s="19" t="str">
        <f>IFERROR(VLOOKUP($A58,'Grassor TR300 K'!$BX$2:$CD$6,7,0),"")</f>
        <v/>
      </c>
      <c r="M58" s="19" t="str">
        <f>IFERROR(VLOOKUP($A58,'BO K'!$K$3:$Q$16,7,0),"")</f>
        <v/>
      </c>
      <c r="N58" s="19" t="str">
        <f>IFERROR(VLOOKUP($A58,'Konwalie K'!$K$3:$Q$10,7,0),"")</f>
        <v/>
      </c>
      <c r="O58" s="12"/>
      <c r="P58" s="19" t="str">
        <f>IFERROR(VLOOKUP($A58,'Korno K'!$BR$3:$BX$15,7,0),"")</f>
        <v/>
      </c>
      <c r="Q58" s="19" t="str">
        <f>IFERROR(VLOOKUP($A58,'Abentojra K'!$J$4:$P$7,7,0),"")</f>
        <v/>
      </c>
      <c r="R58" s="19" t="str">
        <f>IFERROR(VLOOKUP($A58,'Mordownik K'!$M$6:$S$10,7,0),"")</f>
        <v/>
      </c>
      <c r="S58" s="19" t="str">
        <f>IFERROR(VLOOKUP($A58,'XIV Szago K'!$BB$4:$BH$5,7,0),"")</f>
        <v/>
      </c>
      <c r="T58" s="19" t="str">
        <f>IFERROR(VLOOKUP($A58,'H54 TR200 K'!$AS$5:$AY$17,7,0),"")</f>
        <v/>
      </c>
      <c r="U58" s="19" t="str">
        <f>IFERROR(VLOOKUP($A58,'NM TR200 K'!$AN$5:$AT$7,7,0),"")</f>
        <v/>
      </c>
      <c r="V58" s="10">
        <f>IFERROR(LARGE(X58:AP58,1),0)+IFERROR(LARGE(X58:AP58,2),0)</f>
        <v>0</v>
      </c>
      <c r="W58" s="10">
        <f>IFERROR(LARGE(X58:AP58,3),0)+IFERROR(LARGE(X58:AP58,4),0)</f>
        <v>0</v>
      </c>
      <c r="X58" s="12"/>
      <c r="Y58" s="18" t="str">
        <f>IFERROR(VLOOKUP($A58,'XIII Szago K'!DJ:DP,7,0),"")</f>
        <v/>
      </c>
      <c r="Z58" s="18" t="str">
        <f>IFERROR(VLOOKUP($A58,'Wiosenne 360 K'!K:Q,7,0),"")</f>
        <v/>
      </c>
      <c r="AA58" s="12" t="str">
        <f>IFERROR(VLOOKUP($A58,'NMnO K'!AT:AZ,7,0),"")</f>
        <v/>
      </c>
      <c r="AB58" s="12" t="str">
        <f>IFERROR(VLOOKUP($A58,'Wertepy K'!M:S,7,0),"")</f>
        <v/>
      </c>
      <c r="AC58" s="12" t="str">
        <f>IFERROR(VLOOKUP($A58,'H53 100 K'!$AG$5:$AN$22,7,0),"")</f>
        <v/>
      </c>
      <c r="AD58" s="18" t="str">
        <f>IFERROR(VLOOKUP($A58,'Liczyrzepa - wiosna K'!$N$2:$U$3,7,0),"")</f>
        <v/>
      </c>
      <c r="AE58" s="12" t="str">
        <f>IFERROR(VLOOKUP($A58,'Harce K'!$H$2:$O$4,7,0),"")</f>
        <v/>
      </c>
      <c r="AF58" s="18" t="str">
        <f>IFERROR(VLOOKUP($A58,'XII z Kompasem K'!$K$1:$Q$8,7,0),"")</f>
        <v/>
      </c>
      <c r="AG58" s="19" t="str">
        <f>IFERROR(VLOOKUP($A58,'Grassor TR150 K'!$BH$2:$BN$6,7,0),"")</f>
        <v/>
      </c>
      <c r="AH58" s="19" t="str">
        <f>IFERROR(VLOOKUP($A58,'Pazur Gryfa K'!$P$2:$V$5,7,0),"")</f>
        <v/>
      </c>
      <c r="AI58" s="19" t="str">
        <f>IFERROR(VLOOKUP($A58,'Szaga K'!$J$2:$P$6,7,0),"")</f>
        <v/>
      </c>
      <c r="AJ58" s="19" t="str">
        <f>IFERROR(VLOOKUP($A58,'Sudecka 100 K'!$M$2:$S$6,7,0),"")</f>
        <v/>
      </c>
      <c r="AK58" s="18"/>
      <c r="AL58" s="19" t="str">
        <f>IFERROR(VLOOKUP($A58,'Waligóra K'!$J$2:$P$5,7,0),"")</f>
        <v/>
      </c>
      <c r="AM58" s="19" t="str">
        <f>IFERROR(VLOOKUP($A58,'Jesienne 360 K'!$K$2:$Q$6,7,0),"")</f>
        <v/>
      </c>
      <c r="AN58" s="19" t="str">
        <f>IFERROR(VLOOKUP($A58,'H54 TR100 K'!$AG$6:$AM$23,7,0),"")</f>
        <v/>
      </c>
      <c r="AO58" s="19" t="str">
        <f>IFERROR(VLOOKUP($A58,'Azymut K'!$O$3:$U$4,7,0),"")</f>
        <v/>
      </c>
      <c r="AP58" s="19" t="str">
        <f>IFERROR(VLOOKUP($A58,'NM TR100 K'!$AD$5:$AJ$6,7,0),"")</f>
        <v/>
      </c>
      <c r="AQ58" s="26">
        <f>MIN(COUNT(F58:U58)+MIN(COUNT(X58:AP58)/2,2),6)</f>
        <v>1</v>
      </c>
    </row>
    <row r="59" spans="1:43">
      <c r="A59">
        <v>475</v>
      </c>
      <c r="B59" s="22" t="str">
        <f>VLOOKUP($A59,id!$C:$H,6,0)</f>
        <v>Kramkowska Marta</v>
      </c>
      <c r="C59" s="22">
        <f>VLOOKUP($A59,id!$C:$H,4,0)</f>
        <v>0</v>
      </c>
      <c r="D59" s="2">
        <f>IF(E58=E59,D58,ROW(B57))</f>
        <v>57</v>
      </c>
      <c r="E59" s="11">
        <f>LARGE(F59:W59,1)+LARGE(F59:W59,2)+IFERROR(LARGE(F59:W59,3),0)+IFERROR(LARGE(F59:W59,4),0)+IFERROR(LARGE(F59:W59,5),0)+IFERROR(LARGE(F59:W59,6),0)</f>
        <v>45.459587081768788</v>
      </c>
      <c r="F59" s="12"/>
      <c r="G59" s="12"/>
      <c r="H59" s="12"/>
      <c r="I59" s="14"/>
      <c r="J59" s="19"/>
      <c r="K59" s="19"/>
      <c r="L59" s="19"/>
      <c r="M59" s="19">
        <f>IFERROR(VLOOKUP($A59,'BO K'!$K$3:$Q$16,7,0),"")</f>
        <v>45.459587081768788</v>
      </c>
      <c r="N59" s="19" t="str">
        <f>IFERROR(VLOOKUP($A59,'Konwalie K'!$K$3:$Q$10,7,0),"")</f>
        <v/>
      </c>
      <c r="O59" s="12"/>
      <c r="P59" s="19" t="str">
        <f>IFERROR(VLOOKUP($A59,'Korno K'!$BR$3:$BX$15,7,0),"")</f>
        <v/>
      </c>
      <c r="Q59" s="19" t="str">
        <f>IFERROR(VLOOKUP($A59,'Abentojra K'!$J$4:$P$7,7,0),"")</f>
        <v/>
      </c>
      <c r="R59" s="19" t="str">
        <f>IFERROR(VLOOKUP($A59,'Mordownik K'!$M$6:$S$10,7,0),"")</f>
        <v/>
      </c>
      <c r="S59" s="19" t="str">
        <f>IFERROR(VLOOKUP($A59,'XIV Szago K'!$BB$4:$BH$5,7,0),"")</f>
        <v/>
      </c>
      <c r="T59" s="19" t="str">
        <f>IFERROR(VLOOKUP($A59,'H54 TR200 K'!$AS$5:$AY$17,7,0),"")</f>
        <v/>
      </c>
      <c r="U59" s="19" t="str">
        <f>IFERROR(VLOOKUP($A59,'NM TR200 K'!$AN$5:$AT$7,7,0),"")</f>
        <v/>
      </c>
      <c r="V59" s="10">
        <f>IFERROR(LARGE(X59:AP59,1),0)+IFERROR(LARGE(X59:AP59,2),0)</f>
        <v>0</v>
      </c>
      <c r="W59" s="10">
        <f>IFERROR(LARGE(X59:AP59,3),0)+IFERROR(LARGE(X59:AP59,4),0)</f>
        <v>0</v>
      </c>
      <c r="X59" s="12"/>
      <c r="Y59" s="18"/>
      <c r="Z59" s="18"/>
      <c r="AA59" s="12"/>
      <c r="AB59" s="12"/>
      <c r="AC59" s="12"/>
      <c r="AD59" s="18"/>
      <c r="AE59" s="12"/>
      <c r="AF59" s="18"/>
      <c r="AG59" s="19"/>
      <c r="AH59" s="19" t="str">
        <f>IFERROR(VLOOKUP($A59,'Pazur Gryfa K'!$P$2:$V$5,7,0),"")</f>
        <v/>
      </c>
      <c r="AI59" s="19" t="str">
        <f>IFERROR(VLOOKUP($A59,'Szaga K'!$J$2:$P$6,7,0),"")</f>
        <v/>
      </c>
      <c r="AJ59" s="19" t="str">
        <f>IFERROR(VLOOKUP($A59,'Sudecka 100 K'!$M$2:$S$6,7,0),"")</f>
        <v/>
      </c>
      <c r="AK59" s="18"/>
      <c r="AL59" s="19" t="str">
        <f>IFERROR(VLOOKUP($A59,'Waligóra K'!$J$2:$P$5,7,0),"")</f>
        <v/>
      </c>
      <c r="AM59" s="19" t="str">
        <f>IFERROR(VLOOKUP($A59,'Jesienne 360 K'!$K$2:$Q$6,7,0),"")</f>
        <v/>
      </c>
      <c r="AN59" s="19" t="str">
        <f>IFERROR(VLOOKUP($A59,'H54 TR100 K'!$AG$6:$AM$23,7,0),"")</f>
        <v/>
      </c>
      <c r="AO59" s="19" t="str">
        <f>IFERROR(VLOOKUP($A59,'Azymut K'!$O$3:$U$4,7,0),"")</f>
        <v/>
      </c>
      <c r="AP59" s="19" t="str">
        <f>IFERROR(VLOOKUP($A59,'NM TR100 K'!$AD$5:$AJ$6,7,0),"")</f>
        <v/>
      </c>
      <c r="AQ59" s="26">
        <f>MIN(COUNT(F59:U59)+MIN(COUNT(X59:AP59)/2,2),6)</f>
        <v>1</v>
      </c>
    </row>
    <row r="60" spans="1:43">
      <c r="A60">
        <v>476</v>
      </c>
      <c r="B60" s="22" t="str">
        <f>VLOOKUP($A60,id!$C:$H,6,0)</f>
        <v>Tomczyk Anna</v>
      </c>
      <c r="C60" s="22">
        <f>VLOOKUP($A60,id!$C:$H,4,0)</f>
        <v>0</v>
      </c>
      <c r="D60" s="2">
        <f>IF(E59=E60,D59,ROW(B58))</f>
        <v>58</v>
      </c>
      <c r="E60" s="11">
        <f>LARGE(F60:W60,1)+LARGE(F60:W60,2)+IFERROR(LARGE(F60:W60,3),0)+IFERROR(LARGE(F60:W60,4),0)+IFERROR(LARGE(F60:W60,5),0)+IFERROR(LARGE(F60:W60,6),0)</f>
        <v>45.454707523958305</v>
      </c>
      <c r="F60" s="12"/>
      <c r="G60" s="12"/>
      <c r="H60" s="12"/>
      <c r="I60" s="14"/>
      <c r="J60" s="19"/>
      <c r="K60" s="19"/>
      <c r="L60" s="19"/>
      <c r="M60" s="19">
        <f>IFERROR(VLOOKUP($A60,'BO K'!$K$3:$Q$16,7,0),"")</f>
        <v>45.454707523958305</v>
      </c>
      <c r="N60" s="19" t="str">
        <f>IFERROR(VLOOKUP($A60,'Konwalie K'!$K$3:$Q$10,7,0),"")</f>
        <v/>
      </c>
      <c r="O60" s="12"/>
      <c r="P60" s="19" t="str">
        <f>IFERROR(VLOOKUP($A60,'Korno K'!$BR$3:$BX$15,7,0),"")</f>
        <v/>
      </c>
      <c r="Q60" s="19" t="str">
        <f>IFERROR(VLOOKUP($A60,'Abentojra K'!$J$4:$P$7,7,0),"")</f>
        <v/>
      </c>
      <c r="R60" s="19" t="str">
        <f>IFERROR(VLOOKUP($A60,'Mordownik K'!$M$6:$S$10,7,0),"")</f>
        <v/>
      </c>
      <c r="S60" s="19" t="str">
        <f>IFERROR(VLOOKUP($A60,'XIV Szago K'!$BB$4:$BH$5,7,0),"")</f>
        <v/>
      </c>
      <c r="T60" s="19" t="str">
        <f>IFERROR(VLOOKUP($A60,'H54 TR200 K'!$AS$5:$AY$17,7,0),"")</f>
        <v/>
      </c>
      <c r="U60" s="19" t="str">
        <f>IFERROR(VLOOKUP($A60,'NM TR200 K'!$AN$5:$AT$7,7,0),"")</f>
        <v/>
      </c>
      <c r="V60" s="10">
        <f>IFERROR(LARGE(X60:AP60,1),0)+IFERROR(LARGE(X60:AP60,2),0)</f>
        <v>0</v>
      </c>
      <c r="W60" s="10">
        <f>IFERROR(LARGE(X60:AP60,3),0)+IFERROR(LARGE(X60:AP60,4),0)</f>
        <v>0</v>
      </c>
      <c r="X60" s="12"/>
      <c r="Y60" s="18"/>
      <c r="Z60" s="18"/>
      <c r="AA60" s="12"/>
      <c r="AB60" s="12"/>
      <c r="AC60" s="12"/>
      <c r="AD60" s="18"/>
      <c r="AE60" s="12"/>
      <c r="AF60" s="18"/>
      <c r="AG60" s="19"/>
      <c r="AH60" s="19" t="str">
        <f>IFERROR(VLOOKUP($A60,'Pazur Gryfa K'!$P$2:$V$5,7,0),"")</f>
        <v/>
      </c>
      <c r="AI60" s="19" t="str">
        <f>IFERROR(VLOOKUP($A60,'Szaga K'!$J$2:$P$6,7,0),"")</f>
        <v/>
      </c>
      <c r="AJ60" s="19" t="str">
        <f>IFERROR(VLOOKUP($A60,'Sudecka 100 K'!$M$2:$S$6,7,0),"")</f>
        <v/>
      </c>
      <c r="AK60" s="18"/>
      <c r="AL60" s="19" t="str">
        <f>IFERROR(VLOOKUP($A60,'Waligóra K'!$J$2:$P$5,7,0),"")</f>
        <v/>
      </c>
      <c r="AM60" s="19" t="str">
        <f>IFERROR(VLOOKUP($A60,'Jesienne 360 K'!$K$2:$Q$6,7,0),"")</f>
        <v/>
      </c>
      <c r="AN60" s="19" t="str">
        <f>IFERROR(VLOOKUP($A60,'H54 TR100 K'!$AG$6:$AM$23,7,0),"")</f>
        <v/>
      </c>
      <c r="AO60" s="19" t="str">
        <f>IFERROR(VLOOKUP($A60,'Azymut K'!$O$3:$U$4,7,0),"")</f>
        <v/>
      </c>
      <c r="AP60" s="19" t="str">
        <f>IFERROR(VLOOKUP($A60,'NM TR100 K'!$AD$5:$AJ$6,7,0),"")</f>
        <v/>
      </c>
      <c r="AQ60" s="26">
        <f>MIN(COUNT(F60:U60)+MIN(COUNT(X60:AP60)/2,2),6)</f>
        <v>1</v>
      </c>
    </row>
    <row r="61" spans="1:43">
      <c r="A61">
        <v>477</v>
      </c>
      <c r="B61" s="22" t="str">
        <f>VLOOKUP($A61,id!$C:$H,6,0)</f>
        <v>Grzegorczyk Agnieszka</v>
      </c>
      <c r="C61" s="22">
        <f>VLOOKUP($A61,id!$C:$H,4,0)</f>
        <v>0</v>
      </c>
      <c r="D61" s="2">
        <f>IF(E60=E61,D60,ROW(B59))</f>
        <v>59</v>
      </c>
      <c r="E61" s="11">
        <f>LARGE(F61:W61,1)+LARGE(F61:W61,2)+IFERROR(LARGE(F61:W61,3),0)+IFERROR(LARGE(F61:W61,4),0)+IFERROR(LARGE(F61:W61,5),0)+IFERROR(LARGE(F61:W61,6),0)</f>
        <v>45.451455067336077</v>
      </c>
      <c r="F61" s="12"/>
      <c r="G61" s="12"/>
      <c r="H61" s="12"/>
      <c r="I61" s="14"/>
      <c r="J61" s="19"/>
      <c r="K61" s="19"/>
      <c r="L61" s="19"/>
      <c r="M61" s="19">
        <f>IFERROR(VLOOKUP($A61,'BO K'!$K$3:$Q$16,7,0),"")</f>
        <v>45.451455067336077</v>
      </c>
      <c r="N61" s="19" t="str">
        <f>IFERROR(VLOOKUP($A61,'Konwalie K'!$K$3:$Q$10,7,0),"")</f>
        <v/>
      </c>
      <c r="O61" s="12"/>
      <c r="P61" s="19" t="str">
        <f>IFERROR(VLOOKUP($A61,'Korno K'!$BR$3:$BX$15,7,0),"")</f>
        <v/>
      </c>
      <c r="Q61" s="19" t="str">
        <f>IFERROR(VLOOKUP($A61,'Abentojra K'!$J$4:$P$7,7,0),"")</f>
        <v/>
      </c>
      <c r="R61" s="19" t="str">
        <f>IFERROR(VLOOKUP($A61,'Mordownik K'!$M$6:$S$10,7,0),"")</f>
        <v/>
      </c>
      <c r="S61" s="19" t="str">
        <f>IFERROR(VLOOKUP($A61,'XIV Szago K'!$BB$4:$BH$5,7,0),"")</f>
        <v/>
      </c>
      <c r="T61" s="19" t="str">
        <f>IFERROR(VLOOKUP($A61,'H54 TR200 K'!$AS$5:$AY$17,7,0),"")</f>
        <v/>
      </c>
      <c r="U61" s="19" t="str">
        <f>IFERROR(VLOOKUP($A61,'NM TR200 K'!$AN$5:$AT$7,7,0),"")</f>
        <v/>
      </c>
      <c r="V61" s="10">
        <f>IFERROR(LARGE(X61:AP61,1),0)+IFERROR(LARGE(X61:AP61,2),0)</f>
        <v>0</v>
      </c>
      <c r="W61" s="10">
        <f>IFERROR(LARGE(X61:AP61,3),0)+IFERROR(LARGE(X61:AP61,4),0)</f>
        <v>0</v>
      </c>
      <c r="X61" s="12"/>
      <c r="Y61" s="18"/>
      <c r="Z61" s="18"/>
      <c r="AA61" s="12"/>
      <c r="AB61" s="12"/>
      <c r="AC61" s="12"/>
      <c r="AD61" s="18"/>
      <c r="AE61" s="12"/>
      <c r="AF61" s="18"/>
      <c r="AG61" s="19"/>
      <c r="AH61" s="19" t="str">
        <f>IFERROR(VLOOKUP($A61,'Pazur Gryfa K'!$P$2:$V$5,7,0),"")</f>
        <v/>
      </c>
      <c r="AI61" s="19" t="str">
        <f>IFERROR(VLOOKUP($A61,'Szaga K'!$J$2:$P$6,7,0),"")</f>
        <v/>
      </c>
      <c r="AJ61" s="19" t="str">
        <f>IFERROR(VLOOKUP($A61,'Sudecka 100 K'!$M$2:$S$6,7,0),"")</f>
        <v/>
      </c>
      <c r="AK61" s="18"/>
      <c r="AL61" s="19" t="str">
        <f>IFERROR(VLOOKUP($A61,'Waligóra K'!$J$2:$P$5,7,0),"")</f>
        <v/>
      </c>
      <c r="AM61" s="19" t="str">
        <f>IFERROR(VLOOKUP($A61,'Jesienne 360 K'!$K$2:$Q$6,7,0),"")</f>
        <v/>
      </c>
      <c r="AN61" s="19" t="str">
        <f>IFERROR(VLOOKUP($A61,'H54 TR100 K'!$AG$6:$AM$23,7,0),"")</f>
        <v/>
      </c>
      <c r="AO61" s="19" t="str">
        <f>IFERROR(VLOOKUP($A61,'Azymut K'!$O$3:$U$4,7,0),"")</f>
        <v/>
      </c>
      <c r="AP61" s="19" t="str">
        <f>IFERROR(VLOOKUP($A61,'NM TR100 K'!$AD$5:$AJ$6,7,0),"")</f>
        <v/>
      </c>
      <c r="AQ61" s="26">
        <f>MIN(COUNT(F61:U61)+MIN(COUNT(X61:AP61)/2,2),6)</f>
        <v>1</v>
      </c>
    </row>
    <row r="62" spans="1:43">
      <c r="A62">
        <v>240</v>
      </c>
      <c r="B62" s="22" t="str">
        <f>VLOOKUP($A62,id!$C:$H,6,0)</f>
        <v>Lasocka Elżbieta</v>
      </c>
      <c r="C62" s="22">
        <f>VLOOKUP($A62,id!$C:$H,4,0)</f>
        <v>0</v>
      </c>
      <c r="D62" s="2">
        <f>IF(E61=E62,D61,ROW(B60))</f>
        <v>60</v>
      </c>
      <c r="E62" s="11">
        <f>LARGE(F62:W62,1)+LARGE(F62:W62,2)+IFERROR(LARGE(F62:W62,3),0)+IFERROR(LARGE(F62:W62,4),0)+IFERROR(LARGE(F62:W62,5),0)+IFERROR(LARGE(F62:W62,6),0)</f>
        <v>43.5878655714506</v>
      </c>
      <c r="F62" s="12"/>
      <c r="G62" s="12"/>
      <c r="H62" s="12">
        <f>IFERROR(VLOOKUP($A62,'H53 200 K'!$AL$5:$AS$12,7,0),"")</f>
        <v>0</v>
      </c>
      <c r="I62" s="14" t="str">
        <f>IFERROR(VLOOKUP($A62,'Dymno K'!$BO$4:$BU$10,7,0),"")</f>
        <v/>
      </c>
      <c r="J62" s="19" t="str">
        <f>IFERROR(VLOOKUP($A62,'Dukty K'!$AU$1:$BA$11,7,0),"")</f>
        <v/>
      </c>
      <c r="K62" s="19" t="str">
        <f>IFERROR(VLOOKUP($A62,'Tropy K'!$Q$3:$X$15,7,0),"")</f>
        <v/>
      </c>
      <c r="L62" s="19" t="str">
        <f>IFERROR(VLOOKUP($A62,'Grassor TR300 K'!$BX$2:$CD$6,7,0),"")</f>
        <v/>
      </c>
      <c r="M62" s="19" t="str">
        <f>IFERROR(VLOOKUP($A62,'BO K'!$K$3:$Q$16,7,0),"")</f>
        <v/>
      </c>
      <c r="N62" s="19" t="str">
        <f>IFERROR(VLOOKUP($A62,'Konwalie K'!$K$3:$Q$10,7,0),"")</f>
        <v/>
      </c>
      <c r="O62" s="12"/>
      <c r="P62" s="19" t="str">
        <f>IFERROR(VLOOKUP($A62,'Korno K'!$BR$3:$BX$15,7,0),"")</f>
        <v/>
      </c>
      <c r="Q62" s="19" t="str">
        <f>IFERROR(VLOOKUP($A62,'Abentojra K'!$J$4:$P$7,7,0),"")</f>
        <v/>
      </c>
      <c r="R62" s="19" t="str">
        <f>IFERROR(VLOOKUP($A62,'Mordownik K'!$M$6:$S$10,7,0),"")</f>
        <v/>
      </c>
      <c r="S62" s="19" t="str">
        <f>IFERROR(VLOOKUP($A62,'XIV Szago K'!$BB$4:$BH$5,7,0),"")</f>
        <v/>
      </c>
      <c r="T62" s="19">
        <f>IFERROR(VLOOKUP($A62,'H54 TR200 K'!$AS$5:$AY$17,7,0),"")</f>
        <v>43.5878655714506</v>
      </c>
      <c r="U62" s="19" t="str">
        <f>IFERROR(VLOOKUP($A62,'NM TR200 K'!$AN$5:$AT$7,7,0),"")</f>
        <v/>
      </c>
      <c r="V62" s="10">
        <f>IFERROR(LARGE(X62:AP62,1),0)+IFERROR(LARGE(X62:AP62,2),0)</f>
        <v>0</v>
      </c>
      <c r="W62" s="10">
        <f>IFERROR(LARGE(X62:AP62,3),0)+IFERROR(LARGE(X62:AP62,4),0)</f>
        <v>0</v>
      </c>
      <c r="X62" s="12"/>
      <c r="Y62" s="18"/>
      <c r="Z62" s="18"/>
      <c r="AA62" s="12"/>
      <c r="AB62" s="12"/>
      <c r="AC62" s="12" t="str">
        <f>IFERROR(VLOOKUP($A62,'H53 100 K'!$AG$5:$AN$22,7,0),"")</f>
        <v/>
      </c>
      <c r="AD62" s="18" t="str">
        <f>IFERROR(VLOOKUP($A62,'Liczyrzepa - wiosna K'!$N$2:$U$3,7,0),"")</f>
        <v/>
      </c>
      <c r="AE62" s="12" t="str">
        <f>IFERROR(VLOOKUP($A62,'Harce K'!$H$2:$O$4,7,0),"")</f>
        <v/>
      </c>
      <c r="AF62" s="18" t="str">
        <f>IFERROR(VLOOKUP($A62,'XII z Kompasem K'!$K$1:$Q$8,7,0),"")</f>
        <v/>
      </c>
      <c r="AG62" s="19" t="str">
        <f>IFERROR(VLOOKUP($A62,'Grassor TR150 K'!$BH$2:$BN$6,7,0),"")</f>
        <v/>
      </c>
      <c r="AH62" s="19" t="str">
        <f>IFERROR(VLOOKUP($A62,'Pazur Gryfa K'!$P$2:$V$5,7,0),"")</f>
        <v/>
      </c>
      <c r="AI62" s="19" t="str">
        <f>IFERROR(VLOOKUP($A62,'Szaga K'!$J$2:$P$6,7,0),"")</f>
        <v/>
      </c>
      <c r="AJ62" s="19" t="str">
        <f>IFERROR(VLOOKUP($A62,'Sudecka 100 K'!$M$2:$S$6,7,0),"")</f>
        <v/>
      </c>
      <c r="AK62" s="18"/>
      <c r="AL62" s="19" t="str">
        <f>IFERROR(VLOOKUP($A62,'Waligóra K'!$J$2:$P$5,7,0),"")</f>
        <v/>
      </c>
      <c r="AM62" s="19" t="str">
        <f>IFERROR(VLOOKUP($A62,'Jesienne 360 K'!$K$2:$Q$6,7,0),"")</f>
        <v/>
      </c>
      <c r="AN62" s="19" t="str">
        <f>IFERROR(VLOOKUP($A62,'H54 TR100 K'!$AG$6:$AM$23,7,0),"")</f>
        <v/>
      </c>
      <c r="AO62" s="19" t="str">
        <f>IFERROR(VLOOKUP($A62,'Azymut K'!$O$3:$U$4,7,0),"")</f>
        <v/>
      </c>
      <c r="AP62" s="19" t="str">
        <f>IFERROR(VLOOKUP($A62,'NM TR100 K'!$AD$5:$AJ$6,7,0),"")</f>
        <v/>
      </c>
      <c r="AQ62" s="26">
        <f>MIN(COUNT(F62:U62)+MIN(COUNT(X62:AP62)/2,2),6)</f>
        <v>2</v>
      </c>
    </row>
    <row r="63" spans="1:43">
      <c r="A63" s="13">
        <v>558</v>
      </c>
      <c r="B63" s="22" t="str">
        <f>VLOOKUP($A63,id!$C:$H,6,0)</f>
        <v>Klich Sonia</v>
      </c>
      <c r="C63" s="22">
        <f>VLOOKUP($A63,id!$C:$H,4,0)</f>
        <v>0</v>
      </c>
      <c r="D63" s="2">
        <f>IF(E62=E63,D62,ROW(B61))</f>
        <v>61</v>
      </c>
      <c r="E63" s="11">
        <f>LARGE(F63:W63,1)+LARGE(F63:W63,2)+IFERROR(LARGE(F63:W63,3),0)+IFERROR(LARGE(F63:W63,4),0)+IFERROR(LARGE(F63:W63,5),0)+IFERROR(LARGE(F63:W63,6),0)</f>
        <v>42.191435768261954</v>
      </c>
      <c r="F63" s="12"/>
      <c r="G63" s="12"/>
      <c r="H63" s="12"/>
      <c r="I63" s="14"/>
      <c r="J63" s="19"/>
      <c r="K63" s="19"/>
      <c r="L63" s="19"/>
      <c r="M63" s="19" t="str">
        <f>IFERROR(VLOOKUP($A63,'BO K'!$K$3:$Q$16,7,0),"")</f>
        <v/>
      </c>
      <c r="N63" s="19" t="str">
        <f>IFERROR(VLOOKUP($A63,'Konwalie K'!$K$3:$Q$10,7,0),"")</f>
        <v/>
      </c>
      <c r="O63" s="12"/>
      <c r="P63" s="19">
        <f>IFERROR(VLOOKUP($A63,'Korno K'!$BR$3:$BX$15,7,0),"")</f>
        <v>42.191435768261954</v>
      </c>
      <c r="Q63" s="19" t="str">
        <f>IFERROR(VLOOKUP($A63,'Abentojra K'!$J$4:$P$7,7,0),"")</f>
        <v/>
      </c>
      <c r="R63" s="19" t="str">
        <f>IFERROR(VLOOKUP($A63,'Mordownik K'!$M$6:$S$10,7,0),"")</f>
        <v/>
      </c>
      <c r="S63" s="19" t="str">
        <f>IFERROR(VLOOKUP($A63,'XIV Szago K'!$BB$4:$BH$5,7,0),"")</f>
        <v/>
      </c>
      <c r="T63" s="19" t="str">
        <f>IFERROR(VLOOKUP($A63,'H54 TR200 K'!$AS$5:$AY$17,7,0),"")</f>
        <v/>
      </c>
      <c r="U63" s="19" t="str">
        <f>IFERROR(VLOOKUP($A63,'NM TR200 K'!$AN$5:$AT$7,7,0),"")</f>
        <v/>
      </c>
      <c r="V63" s="10">
        <f>IFERROR(LARGE(X63:AP63,1),0)+IFERROR(LARGE(X63:AP63,2),0)</f>
        <v>0</v>
      </c>
      <c r="W63" s="10">
        <f>IFERROR(LARGE(X63:AP63,3),0)+IFERROR(LARGE(X63:AP63,4),0)</f>
        <v>0</v>
      </c>
      <c r="X63" s="12"/>
      <c r="Y63" s="18"/>
      <c r="Z63" s="18"/>
      <c r="AA63" s="12"/>
      <c r="AB63" s="12"/>
      <c r="AC63" s="12"/>
      <c r="AD63" s="18"/>
      <c r="AE63" s="12"/>
      <c r="AF63" s="18"/>
      <c r="AG63" s="19"/>
      <c r="AH63" s="19" t="str">
        <f>IFERROR(VLOOKUP($A63,'Pazur Gryfa K'!$P$2:$V$5,7,0),"")</f>
        <v/>
      </c>
      <c r="AI63" s="19" t="str">
        <f>IFERROR(VLOOKUP($A63,'Szaga K'!$J$2:$P$6,7,0),"")</f>
        <v/>
      </c>
      <c r="AJ63" s="19"/>
      <c r="AK63" s="18"/>
      <c r="AL63" s="19" t="str">
        <f>IFERROR(VLOOKUP($A63,'Waligóra K'!$J$2:$P$5,7,0),"")</f>
        <v/>
      </c>
      <c r="AM63" s="19" t="str">
        <f>IFERROR(VLOOKUP($A63,'Jesienne 360 K'!$K$2:$Q$6,7,0),"")</f>
        <v/>
      </c>
      <c r="AN63" s="19" t="str">
        <f>IFERROR(VLOOKUP($A63,'H54 TR100 K'!$AG$6:$AM$23,7,0),"")</f>
        <v/>
      </c>
      <c r="AO63" s="19" t="str">
        <f>IFERROR(VLOOKUP($A63,'Azymut K'!$O$3:$U$4,7,0),"")</f>
        <v/>
      </c>
      <c r="AP63" s="19" t="str">
        <f>IFERROR(VLOOKUP($A63,'NM TR100 K'!$AD$5:$AJ$6,7,0),"")</f>
        <v/>
      </c>
      <c r="AQ63" s="26">
        <f>MIN(COUNT(F63:U63)+MIN(COUNT(X63:AP63)/2,2),6)</f>
        <v>1</v>
      </c>
    </row>
    <row r="64" spans="1:43">
      <c r="A64">
        <v>664</v>
      </c>
      <c r="B64" s="22" t="str">
        <f>VLOOKUP($A64,id!$C:$H,6,0)</f>
        <v>Strzelińska Agata</v>
      </c>
      <c r="C64" s="22">
        <f>VLOOKUP($A64,id!$C:$H,4,0)</f>
        <v>0</v>
      </c>
      <c r="D64" s="2">
        <f>IF(E63=E64,D63,ROW(B62))</f>
        <v>62</v>
      </c>
      <c r="E64" s="11">
        <f>LARGE(F64:W64,1)+LARGE(F64:W64,2)+IFERROR(LARGE(F64:W64,3),0)+IFERROR(LARGE(F64:W64,4),0)+IFERROR(LARGE(F64:W64,5),0)+IFERROR(LARGE(F64:W64,6),0)</f>
        <v>40.760607656752477</v>
      </c>
      <c r="F64" s="12"/>
      <c r="G64" s="12"/>
      <c r="H64" s="12"/>
      <c r="I64" s="14"/>
      <c r="J64" s="19"/>
      <c r="K64" s="19"/>
      <c r="L64" s="19"/>
      <c r="M64" s="19"/>
      <c r="N64" s="19"/>
      <c r="O64" s="12"/>
      <c r="P64" s="19"/>
      <c r="Q64" s="19"/>
      <c r="R64" s="19"/>
      <c r="S64" s="19"/>
      <c r="T64" s="19" t="str">
        <f>IFERROR(VLOOKUP($A64,'H54 TR200 K'!$AS$5:$AY$17,7,0),"")</f>
        <v/>
      </c>
      <c r="U64" s="19" t="str">
        <f>IFERROR(VLOOKUP($A64,'NM TR200 K'!$AN$5:$AT$7,7,0),"")</f>
        <v/>
      </c>
      <c r="V64" s="10">
        <f>IFERROR(LARGE(X64:AP64,1),0)+IFERROR(LARGE(X64:AP64,2),0)</f>
        <v>40.760607656752477</v>
      </c>
      <c r="W64" s="10">
        <f>IFERROR(LARGE(X64:AP64,3),0)+IFERROR(LARGE(X64:AP64,4),0)</f>
        <v>0</v>
      </c>
      <c r="X64" s="12"/>
      <c r="Y64" s="18"/>
      <c r="Z64" s="18"/>
      <c r="AA64" s="12"/>
      <c r="AB64" s="12"/>
      <c r="AC64" s="12"/>
      <c r="AD64" s="18"/>
      <c r="AE64" s="12"/>
      <c r="AF64" s="18"/>
      <c r="AG64" s="19"/>
      <c r="AH64" s="19"/>
      <c r="AI64" s="19"/>
      <c r="AJ64" s="19"/>
      <c r="AK64" s="18"/>
      <c r="AL64" s="19"/>
      <c r="AM64" s="19"/>
      <c r="AN64" s="19">
        <f>IFERROR(VLOOKUP($A64,'H54 TR100 K'!$AG$6:$AM$23,7,0),"")</f>
        <v>40.760607656752477</v>
      </c>
      <c r="AO64" s="19" t="str">
        <f>IFERROR(VLOOKUP($A64,'Azymut K'!$O$3:$U$4,7,0),"")</f>
        <v/>
      </c>
      <c r="AP64" s="19" t="str">
        <f>IFERROR(VLOOKUP($A64,'NM TR100 K'!$AD$5:$AJ$6,7,0),"")</f>
        <v/>
      </c>
      <c r="AQ64" s="26">
        <f>MIN(COUNT(F64:U64)+MIN(COUNT(X64:AP64)/2,2),6)</f>
        <v>0.5</v>
      </c>
    </row>
    <row r="65" spans="1:43">
      <c r="A65">
        <v>622</v>
      </c>
      <c r="B65" s="22" t="str">
        <f>VLOOKUP($A65,id!$C:$H,6,0)</f>
        <v>Brudło Basia</v>
      </c>
      <c r="C65" s="22" t="str">
        <f>VLOOKUP($A65,id!$C:$H,4,0)</f>
        <v>Ba-Bi</v>
      </c>
      <c r="D65" s="2">
        <f>IF(E64=E65,D64,ROW(B63))</f>
        <v>63</v>
      </c>
      <c r="E65" s="11">
        <f>LARGE(F65:W65,1)+LARGE(F65:W65,2)+IFERROR(LARGE(F65:W65,3),0)+IFERROR(LARGE(F65:W65,4),0)+IFERROR(LARGE(F65:W65,5),0)+IFERROR(LARGE(F65:W65,6),0)</f>
        <v>39.473684210526315</v>
      </c>
      <c r="F65" s="12"/>
      <c r="G65" s="12"/>
      <c r="H65" s="12"/>
      <c r="I65" s="14"/>
      <c r="J65" s="19"/>
      <c r="K65" s="19"/>
      <c r="L65" s="19"/>
      <c r="M65" s="19"/>
      <c r="N65" s="19"/>
      <c r="O65" s="12"/>
      <c r="P65" s="19"/>
      <c r="Q65" s="19"/>
      <c r="R65" s="19"/>
      <c r="S65" s="19"/>
      <c r="T65" s="19" t="str">
        <f>IFERROR(VLOOKUP($A65,'H54 TR200 K'!$AS$5:$AY$17,7,0),"")</f>
        <v/>
      </c>
      <c r="U65" s="19" t="str">
        <f>IFERROR(VLOOKUP($A65,'NM TR200 K'!$AN$5:$AT$7,7,0),"")</f>
        <v/>
      </c>
      <c r="V65" s="10">
        <f>IFERROR(LARGE(X65:AP65,1),0)+IFERROR(LARGE(X65:AP65,2),0)</f>
        <v>39.473684210526315</v>
      </c>
      <c r="W65" s="10">
        <f>IFERROR(LARGE(X65:AP65,3),0)+IFERROR(LARGE(X65:AP65,4),0)</f>
        <v>0</v>
      </c>
      <c r="X65" s="12"/>
      <c r="Y65" s="18"/>
      <c r="Z65" s="18"/>
      <c r="AA65" s="12"/>
      <c r="AB65" s="12"/>
      <c r="AC65" s="12"/>
      <c r="AD65" s="18"/>
      <c r="AE65" s="12"/>
      <c r="AF65" s="18"/>
      <c r="AG65" s="19"/>
      <c r="AH65" s="19"/>
      <c r="AI65" s="19"/>
      <c r="AJ65" s="19"/>
      <c r="AK65" s="18"/>
      <c r="AL65" s="19"/>
      <c r="AM65" s="19">
        <f>IFERROR(VLOOKUP($A65,'Jesienne 360 K'!$K$2:$Q$6,7,0),"")</f>
        <v>39.473684210526315</v>
      </c>
      <c r="AN65" s="19" t="str">
        <f>IFERROR(VLOOKUP($A65,'H54 TR100 K'!$AG$6:$AM$23,7,0),"")</f>
        <v/>
      </c>
      <c r="AO65" s="19" t="str">
        <f>IFERROR(VLOOKUP($A65,'Azymut K'!$O$3:$U$4,7,0),"")</f>
        <v/>
      </c>
      <c r="AP65" s="19" t="str">
        <f>IFERROR(VLOOKUP($A65,'NM TR100 K'!$AD$5:$AJ$6,7,0),"")</f>
        <v/>
      </c>
      <c r="AQ65" s="26">
        <f>MIN(COUNT(F65:U65)+MIN(COUNT(X65:AP65)/2,2),6)</f>
        <v>0.5</v>
      </c>
    </row>
    <row r="66" spans="1:43">
      <c r="A66">
        <v>624</v>
      </c>
      <c r="B66" s="22" t="str">
        <f>VLOOKUP($A66,id!$C:$H,6,0)</f>
        <v>Pacowska-Brudło Ola</v>
      </c>
      <c r="C66" s="22" t="str">
        <f>VLOOKUP($A66,id!$C:$H,4,0)</f>
        <v>Ba-Bi</v>
      </c>
      <c r="D66" s="2">
        <f>IF(E65=E66,D65,ROW(B64))</f>
        <v>63</v>
      </c>
      <c r="E66" s="11">
        <f>LARGE(F66:W66,1)+LARGE(F66:W66,2)+IFERROR(LARGE(F66:W66,3),0)+IFERROR(LARGE(F66:W66,4),0)+IFERROR(LARGE(F66:W66,5),0)+IFERROR(LARGE(F66:W66,6),0)</f>
        <v>39.473684210526315</v>
      </c>
      <c r="F66" s="12"/>
      <c r="G66" s="12"/>
      <c r="H66" s="12"/>
      <c r="I66" s="14"/>
      <c r="J66" s="19"/>
      <c r="K66" s="19"/>
      <c r="L66" s="19"/>
      <c r="M66" s="19"/>
      <c r="N66" s="19"/>
      <c r="O66" s="12"/>
      <c r="P66" s="19"/>
      <c r="Q66" s="19"/>
      <c r="R66" s="19"/>
      <c r="S66" s="19"/>
      <c r="T66" s="19" t="str">
        <f>IFERROR(VLOOKUP($A66,'H54 TR200 K'!$AS$5:$AY$17,7,0),"")</f>
        <v/>
      </c>
      <c r="U66" s="19" t="str">
        <f>IFERROR(VLOOKUP($A66,'NM TR200 K'!$AN$5:$AT$7,7,0),"")</f>
        <v/>
      </c>
      <c r="V66" s="10">
        <f>IFERROR(LARGE(X66:AP66,1),0)+IFERROR(LARGE(X66:AP66,2),0)</f>
        <v>39.473684210526315</v>
      </c>
      <c r="W66" s="10">
        <f>IFERROR(LARGE(X66:AP66,3),0)+IFERROR(LARGE(X66:AP66,4),0)</f>
        <v>0</v>
      </c>
      <c r="X66" s="12"/>
      <c r="Y66" s="18"/>
      <c r="Z66" s="18"/>
      <c r="AA66" s="12"/>
      <c r="AB66" s="12"/>
      <c r="AC66" s="12"/>
      <c r="AD66" s="18"/>
      <c r="AE66" s="12"/>
      <c r="AF66" s="18"/>
      <c r="AG66" s="19"/>
      <c r="AH66" s="19"/>
      <c r="AI66" s="19"/>
      <c r="AJ66" s="19"/>
      <c r="AK66" s="18"/>
      <c r="AL66" s="19"/>
      <c r="AM66" s="19">
        <f>IFERROR(VLOOKUP($A66,'Jesienne 360 K'!$K$2:$Q$6,7,0),"")</f>
        <v>39.473684210526315</v>
      </c>
      <c r="AN66" s="19" t="str">
        <f>IFERROR(VLOOKUP($A66,'H54 TR100 K'!$AG$6:$AM$23,7,0),"")</f>
        <v/>
      </c>
      <c r="AO66" s="19" t="str">
        <f>IFERROR(VLOOKUP($A66,'Azymut K'!$O$3:$U$4,7,0),"")</f>
        <v/>
      </c>
      <c r="AP66" s="19" t="str">
        <f>IFERROR(VLOOKUP($A66,'NM TR100 K'!$AD$5:$AJ$6,7,0),"")</f>
        <v/>
      </c>
      <c r="AQ66" s="26">
        <f>MIN(COUNT(F66:U66)+MIN(COUNT(X66:AP66)/2,2),6)</f>
        <v>0.5</v>
      </c>
    </row>
    <row r="67" spans="1:43">
      <c r="A67">
        <v>423</v>
      </c>
      <c r="B67" s="22" t="str">
        <f>VLOOKUP($A67,id!$C:$H,6,0)</f>
        <v>Potoczny Karolina</v>
      </c>
      <c r="C67" s="22" t="str">
        <f>VLOOKUP($A67,id!$C:$H,4,0)</f>
        <v>Kciukowscy</v>
      </c>
      <c r="D67" s="2">
        <f>IF(E66=E67,D66,ROW(B65))</f>
        <v>65</v>
      </c>
      <c r="E67" s="11">
        <f>LARGE(F67:W67,1)+LARGE(F67:W67,2)+IFERROR(LARGE(F67:W67,3),0)+IFERROR(LARGE(F67:W67,4),0)+IFERROR(LARGE(F67:W67,5),0)+IFERROR(LARGE(F67:W67,6),0)</f>
        <v>37.559808612440193</v>
      </c>
      <c r="F67" s="12"/>
      <c r="G67" s="12"/>
      <c r="H67" s="12"/>
      <c r="I67" s="14" t="str">
        <f>IFERROR(VLOOKUP($A67,'Dymno K'!$BO$4:$BU$10,7,0),"")</f>
        <v/>
      </c>
      <c r="J67" s="19" t="str">
        <f>IFERROR(VLOOKUP($A67,'Dukty K'!$AU$1:$BA$11,7,0),"")</f>
        <v/>
      </c>
      <c r="K67" s="19" t="str">
        <f>IFERROR(VLOOKUP($A67,'Tropy K'!$Q$3:$X$15,7,0),"")</f>
        <v/>
      </c>
      <c r="L67" s="19" t="str">
        <f>IFERROR(VLOOKUP($A67,'Grassor TR300 K'!$BX$2:$CD$6,7,0),"")</f>
        <v/>
      </c>
      <c r="M67" s="19" t="str">
        <f>IFERROR(VLOOKUP($A67,'BO K'!$K$3:$Q$16,7,0),"")</f>
        <v/>
      </c>
      <c r="N67" s="19" t="str">
        <f>IFERROR(VLOOKUP($A67,'Konwalie K'!$K$3:$Q$10,7,0),"")</f>
        <v/>
      </c>
      <c r="O67" s="12"/>
      <c r="P67" s="19" t="str">
        <f>IFERROR(VLOOKUP($A67,'Korno K'!$BR$3:$BX$15,7,0),"")</f>
        <v/>
      </c>
      <c r="Q67" s="19" t="str">
        <f>IFERROR(VLOOKUP($A67,'Abentojra K'!$J$4:$P$7,7,0),"")</f>
        <v/>
      </c>
      <c r="R67" s="19" t="str">
        <f>IFERROR(VLOOKUP($A67,'Mordownik K'!$M$6:$S$10,7,0),"")</f>
        <v/>
      </c>
      <c r="S67" s="19" t="str">
        <f>IFERROR(VLOOKUP($A67,'XIV Szago K'!$BB$4:$BH$5,7,0),"")</f>
        <v/>
      </c>
      <c r="T67" s="19" t="str">
        <f>IFERROR(VLOOKUP($A67,'H54 TR200 K'!$AS$5:$AY$17,7,0),"")</f>
        <v/>
      </c>
      <c r="U67" s="19" t="str">
        <f>IFERROR(VLOOKUP($A67,'NM TR200 K'!$AN$5:$AT$7,7,0),"")</f>
        <v/>
      </c>
      <c r="V67" s="10">
        <f>IFERROR(LARGE(X67:AP67,1),0)+IFERROR(LARGE(X67:AP67,2),0)</f>
        <v>37.559808612440193</v>
      </c>
      <c r="W67" s="10">
        <f>IFERROR(LARGE(X67:AP67,3),0)+IFERROR(LARGE(X67:AP67,4),0)</f>
        <v>0</v>
      </c>
      <c r="X67" s="12"/>
      <c r="Y67" s="18"/>
      <c r="Z67" s="18"/>
      <c r="AA67" s="12"/>
      <c r="AB67" s="12"/>
      <c r="AC67" s="12"/>
      <c r="AD67" s="18" t="str">
        <f>IFERROR(VLOOKUP($A67,'Liczyrzepa - wiosna K'!$N$2:$U$3,7,0),"")</f>
        <v/>
      </c>
      <c r="AE67" s="12">
        <f>IFERROR(VLOOKUP($A67,'Harce K'!$H$2:$O$4,7,0),"")</f>
        <v>37.559808612440193</v>
      </c>
      <c r="AF67" s="18" t="str">
        <f>IFERROR(VLOOKUP($A67,'XII z Kompasem K'!$K$1:$Q$8,7,0),"")</f>
        <v/>
      </c>
      <c r="AG67" s="19" t="str">
        <f>IFERROR(VLOOKUP($A67,'Grassor TR150 K'!$BH$2:$BN$6,7,0),"")</f>
        <v/>
      </c>
      <c r="AH67" s="19" t="str">
        <f>IFERROR(VLOOKUP($A67,'Pazur Gryfa K'!$P$2:$V$5,7,0),"")</f>
        <v/>
      </c>
      <c r="AI67" s="19" t="str">
        <f>IFERROR(VLOOKUP($A67,'Szaga K'!$J$2:$P$6,7,0),"")</f>
        <v/>
      </c>
      <c r="AJ67" s="19" t="str">
        <f>IFERROR(VLOOKUP($A67,'Sudecka 100 K'!$M$2:$S$6,7,0),"")</f>
        <v/>
      </c>
      <c r="AK67" s="18"/>
      <c r="AL67" s="19" t="str">
        <f>IFERROR(VLOOKUP($A67,'Waligóra K'!$J$2:$P$5,7,0),"")</f>
        <v/>
      </c>
      <c r="AM67" s="19" t="str">
        <f>IFERROR(VLOOKUP($A67,'Jesienne 360 K'!$K$2:$Q$6,7,0),"")</f>
        <v/>
      </c>
      <c r="AN67" s="19" t="str">
        <f>IFERROR(VLOOKUP($A67,'H54 TR100 K'!$AG$6:$AM$23,7,0),"")</f>
        <v/>
      </c>
      <c r="AO67" s="19" t="str">
        <f>IFERROR(VLOOKUP($A67,'Azymut K'!$O$3:$U$4,7,0),"")</f>
        <v/>
      </c>
      <c r="AP67" s="19" t="str">
        <f>IFERROR(VLOOKUP($A67,'NM TR100 K'!$AD$5:$AJ$6,7,0),"")</f>
        <v/>
      </c>
      <c r="AQ67" s="26">
        <f>MIN(COUNT(F67:U67)+MIN(COUNT(X67:AP67)/2,2),6)</f>
        <v>0.5</v>
      </c>
    </row>
    <row r="68" spans="1:43">
      <c r="A68" s="13">
        <v>381</v>
      </c>
      <c r="B68" s="22" t="str">
        <f>VLOOKUP($A68,id!$C:$H,6,0)</f>
        <v>Zabolewicz Agata</v>
      </c>
      <c r="C68" s="22">
        <f>VLOOKUP($A68,id!$C:$H,4,0)</f>
        <v>0</v>
      </c>
      <c r="D68" s="2">
        <f>IF(E67=E68,D67,ROW(B66))</f>
        <v>66</v>
      </c>
      <c r="E68" s="11">
        <f>LARGE(F68:W68,1)+LARGE(F68:W68,2)+IFERROR(LARGE(F68:W68,3),0)+IFERROR(LARGE(F68:W68,4),0)+IFERROR(LARGE(F68:W68,5),0)+IFERROR(LARGE(F68:W68,6),0)</f>
        <v>37.5</v>
      </c>
      <c r="F68" s="12"/>
      <c r="G68" s="12"/>
      <c r="H68" s="12" t="str">
        <f>IFERROR(VLOOKUP($A68,'H53 200 K'!$AL$5:$AS$12,7,0),"")</f>
        <v/>
      </c>
      <c r="I68" s="14" t="str">
        <f>IFERROR(VLOOKUP($A68,'Dymno K'!$BO$4:$BU$10,7,0),"")</f>
        <v/>
      </c>
      <c r="J68" s="19" t="str">
        <f>IFERROR(VLOOKUP($A68,'Dukty K'!$AU$1:$BA$11,7,0),"")</f>
        <v/>
      </c>
      <c r="K68" s="19" t="str">
        <f>IFERROR(VLOOKUP($A68,'Tropy K'!$Q$3:$X$15,7,0),"")</f>
        <v/>
      </c>
      <c r="L68" s="19" t="str">
        <f>IFERROR(VLOOKUP($A68,'Grassor TR300 K'!$BX$2:$CD$6,7,0),"")</f>
        <v/>
      </c>
      <c r="M68" s="19" t="str">
        <f>IFERROR(VLOOKUP($A68,'BO K'!$K$3:$Q$16,7,0),"")</f>
        <v/>
      </c>
      <c r="N68" s="19" t="str">
        <f>IFERROR(VLOOKUP($A68,'Konwalie K'!$K$3:$Q$10,7,0),"")</f>
        <v/>
      </c>
      <c r="O68" s="12"/>
      <c r="P68" s="19" t="str">
        <f>IFERROR(VLOOKUP($A68,'Korno K'!$BR$3:$BX$15,7,0),"")</f>
        <v/>
      </c>
      <c r="Q68" s="19" t="str">
        <f>IFERROR(VLOOKUP($A68,'Abentojra K'!$J$4:$P$7,7,0),"")</f>
        <v/>
      </c>
      <c r="R68" s="19" t="str">
        <f>IFERROR(VLOOKUP($A68,'Mordownik K'!$M$6:$S$10,7,0),"")</f>
        <v/>
      </c>
      <c r="S68" s="19" t="str">
        <f>IFERROR(VLOOKUP($A68,'XIV Szago K'!$BB$4:$BH$5,7,0),"")</f>
        <v/>
      </c>
      <c r="T68" s="19" t="str">
        <f>IFERROR(VLOOKUP($A68,'H54 TR200 K'!$AS$5:$AY$17,7,0),"")</f>
        <v/>
      </c>
      <c r="U68" s="19" t="str">
        <f>IFERROR(VLOOKUP($A68,'NM TR200 K'!$AN$5:$AT$7,7,0),"")</f>
        <v/>
      </c>
      <c r="V68" s="10">
        <f>IFERROR(LARGE(X68:AP68,1),0)+IFERROR(LARGE(X68:AP68,2),0)</f>
        <v>37.5</v>
      </c>
      <c r="W68" s="10">
        <f>IFERROR(LARGE(X68:AP68,3),0)+IFERROR(LARGE(X68:AP68,4),0)</f>
        <v>0</v>
      </c>
      <c r="X68" s="12"/>
      <c r="Y68" s="18"/>
      <c r="Z68" s="18"/>
      <c r="AA68" s="12"/>
      <c r="AB68" s="12"/>
      <c r="AC68" s="12">
        <f>IFERROR(VLOOKUP($A68,'H53 100 K'!$AG$5:$AN$22,7,0),"")</f>
        <v>37.5</v>
      </c>
      <c r="AD68" s="18" t="str">
        <f>IFERROR(VLOOKUP($A68,'Liczyrzepa - wiosna K'!$N$2:$U$3,7,0),"")</f>
        <v/>
      </c>
      <c r="AE68" s="12" t="str">
        <f>IFERROR(VLOOKUP($A68,'Harce K'!$H$2:$O$4,7,0),"")</f>
        <v/>
      </c>
      <c r="AF68" s="18" t="str">
        <f>IFERROR(VLOOKUP($A68,'XII z Kompasem K'!$K$1:$Q$8,7,0),"")</f>
        <v/>
      </c>
      <c r="AG68" s="19" t="str">
        <f>IFERROR(VLOOKUP($A68,'Grassor TR150 K'!$BH$2:$BN$6,7,0),"")</f>
        <v/>
      </c>
      <c r="AH68" s="19" t="str">
        <f>IFERROR(VLOOKUP($A68,'Pazur Gryfa K'!$P$2:$V$5,7,0),"")</f>
        <v/>
      </c>
      <c r="AI68" s="19" t="str">
        <f>IFERROR(VLOOKUP($A68,'Szaga K'!$J$2:$P$6,7,0),"")</f>
        <v/>
      </c>
      <c r="AJ68" s="19" t="str">
        <f>IFERROR(VLOOKUP($A68,'Sudecka 100 K'!$M$2:$S$6,7,0),"")</f>
        <v/>
      </c>
      <c r="AK68" s="18"/>
      <c r="AL68" s="19" t="str">
        <f>IFERROR(VLOOKUP($A68,'Waligóra K'!$J$2:$P$5,7,0),"")</f>
        <v/>
      </c>
      <c r="AM68" s="19" t="str">
        <f>IFERROR(VLOOKUP($A68,'Jesienne 360 K'!$K$2:$Q$6,7,0),"")</f>
        <v/>
      </c>
      <c r="AN68" s="19" t="str">
        <f>IFERROR(VLOOKUP($A68,'H54 TR100 K'!$AG$6:$AM$23,7,0),"")</f>
        <v/>
      </c>
      <c r="AO68" s="19" t="str">
        <f>IFERROR(VLOOKUP($A68,'Azymut K'!$O$3:$U$4,7,0),"")</f>
        <v/>
      </c>
      <c r="AP68" s="19" t="str">
        <f>IFERROR(VLOOKUP($A68,'NM TR100 K'!$AD$5:$AJ$6,7,0),"")</f>
        <v/>
      </c>
      <c r="AQ68" s="26">
        <f>MIN(COUNT(F68:U68)+MIN(COUNT(X68:AP68)/2,2),6)</f>
        <v>0.5</v>
      </c>
    </row>
    <row r="69" spans="1:43">
      <c r="A69">
        <v>627</v>
      </c>
      <c r="B69" s="22" t="str">
        <f>VLOOKUP($A69,id!$C:$H,6,0)</f>
        <v>Domańska Renata</v>
      </c>
      <c r="C69" s="22" t="str">
        <f>VLOOKUP($A69,id!$C:$H,4,0)</f>
        <v>BPJ :)</v>
      </c>
      <c r="D69" s="2">
        <f>IF(E68=E69,D68,ROW(B67))</f>
        <v>67</v>
      </c>
      <c r="E69" s="11">
        <f>LARGE(F69:W69,1)+LARGE(F69:W69,2)+IFERROR(LARGE(F69:W69,3),0)+IFERROR(LARGE(F69:W69,4),0)+IFERROR(LARGE(F69:W69,5),0)+IFERROR(LARGE(F69:W69,6),0)</f>
        <v>36.842105263157897</v>
      </c>
      <c r="F69" s="12"/>
      <c r="G69" s="12"/>
      <c r="H69" s="12"/>
      <c r="I69" s="14"/>
      <c r="J69" s="19"/>
      <c r="K69" s="19"/>
      <c r="L69" s="19"/>
      <c r="M69" s="19"/>
      <c r="N69" s="19"/>
      <c r="O69" s="12"/>
      <c r="P69" s="19"/>
      <c r="Q69" s="19"/>
      <c r="R69" s="19"/>
      <c r="S69" s="19"/>
      <c r="T69" s="19" t="str">
        <f>IFERROR(VLOOKUP($A69,'H54 TR200 K'!$AS$5:$AY$17,7,0),"")</f>
        <v/>
      </c>
      <c r="U69" s="19" t="str">
        <f>IFERROR(VLOOKUP($A69,'NM TR200 K'!$AN$5:$AT$7,7,0),"")</f>
        <v/>
      </c>
      <c r="V69" s="10">
        <f>IFERROR(LARGE(X69:AP69,1),0)+IFERROR(LARGE(X69:AP69,2),0)</f>
        <v>36.842105263157897</v>
      </c>
      <c r="W69" s="10">
        <f>IFERROR(LARGE(X69:AP69,3),0)+IFERROR(LARGE(X69:AP69,4),0)</f>
        <v>0</v>
      </c>
      <c r="X69" s="12"/>
      <c r="Y69" s="18"/>
      <c r="Z69" s="18"/>
      <c r="AA69" s="12"/>
      <c r="AB69" s="12"/>
      <c r="AC69" s="12"/>
      <c r="AD69" s="18"/>
      <c r="AE69" s="12"/>
      <c r="AF69" s="18"/>
      <c r="AG69" s="19"/>
      <c r="AH69" s="19"/>
      <c r="AI69" s="19"/>
      <c r="AJ69" s="19"/>
      <c r="AK69" s="18"/>
      <c r="AL69" s="19"/>
      <c r="AM69" s="19">
        <f>IFERROR(VLOOKUP($A69,'Jesienne 360 K'!$K$2:$Q$6,7,0),"")</f>
        <v>36.842105263157897</v>
      </c>
      <c r="AN69" s="19" t="str">
        <f>IFERROR(VLOOKUP($A69,'H54 TR100 K'!$AG$6:$AM$23,7,0),"")</f>
        <v/>
      </c>
      <c r="AO69" s="19" t="str">
        <f>IFERROR(VLOOKUP($A69,'Azymut K'!$O$3:$U$4,7,0),"")</f>
        <v/>
      </c>
      <c r="AP69" s="19" t="str">
        <f>IFERROR(VLOOKUP($A69,'NM TR100 K'!$AD$5:$AJ$6,7,0),"")</f>
        <v/>
      </c>
      <c r="AQ69" s="26">
        <f>MIN(COUNT(F69:U69)+MIN(COUNT(X69:AP69)/2,2),6)</f>
        <v>0.5</v>
      </c>
    </row>
    <row r="70" spans="1:43">
      <c r="A70" s="13">
        <v>91</v>
      </c>
      <c r="B70" s="22" t="str">
        <f>VLOOKUP($A70,id!$C:$H,6,0)</f>
        <v>Klonowska Jolanta</v>
      </c>
      <c r="C70" s="22">
        <f>VLOOKUP($A70,id!$C:$H,4,0)</f>
        <v>0</v>
      </c>
      <c r="D70" s="2">
        <f>IF(E69=E70,D69,ROW(B68))</f>
        <v>68</v>
      </c>
      <c r="E70" s="11">
        <f>LARGE(F70:W70,1)+LARGE(F70:W70,2)+IFERROR(LARGE(F70:W70,3),0)+IFERROR(LARGE(F70:W70,4),0)+IFERROR(LARGE(F70:W70,5),0)+IFERROR(LARGE(F70:W70,6),0)</f>
        <v>36.296526169776158</v>
      </c>
      <c r="F70" s="12"/>
      <c r="G70" s="12">
        <f>IFERROR(VLOOKUP($A70,'Roza K'!N:T,7,0),"")</f>
        <v>36.296526169776158</v>
      </c>
      <c r="H70" s="12" t="str">
        <f>IFERROR(VLOOKUP($A70,'H53 200 K'!$AL$5:$AS$12,7,0),"")</f>
        <v/>
      </c>
      <c r="I70" s="14" t="str">
        <f>IFERROR(VLOOKUP($A70,'Dymno K'!$BO$4:$BU$10,7,0),"")</f>
        <v/>
      </c>
      <c r="J70" s="19" t="str">
        <f>IFERROR(VLOOKUP($A70,'Dukty K'!$AU$1:$BA$11,7,0),"")</f>
        <v/>
      </c>
      <c r="K70" s="19" t="str">
        <f>IFERROR(VLOOKUP($A70,'Tropy K'!$Q$3:$X$15,7,0),"")</f>
        <v/>
      </c>
      <c r="L70" s="19" t="str">
        <f>IFERROR(VLOOKUP($A70,'Grassor TR300 K'!$BX$2:$CD$6,7,0),"")</f>
        <v/>
      </c>
      <c r="M70" s="19" t="str">
        <f>IFERROR(VLOOKUP($A70,'BO K'!$K$3:$Q$16,7,0),"")</f>
        <v/>
      </c>
      <c r="N70" s="19" t="str">
        <f>IFERROR(VLOOKUP($A70,'Konwalie K'!$K$3:$Q$10,7,0),"")</f>
        <v/>
      </c>
      <c r="O70" s="12"/>
      <c r="P70" s="19" t="str">
        <f>IFERROR(VLOOKUP($A70,'Korno K'!$BR$3:$BX$15,7,0),"")</f>
        <v/>
      </c>
      <c r="Q70" s="19" t="str">
        <f>IFERROR(VLOOKUP($A70,'Abentojra K'!$J$4:$P$7,7,0),"")</f>
        <v/>
      </c>
      <c r="R70" s="19" t="str">
        <f>IFERROR(VLOOKUP($A70,'Mordownik K'!$M$6:$S$10,7,0),"")</f>
        <v/>
      </c>
      <c r="S70" s="19" t="str">
        <f>IFERROR(VLOOKUP($A70,'XIV Szago K'!$BB$4:$BH$5,7,0),"")</f>
        <v/>
      </c>
      <c r="T70" s="19" t="str">
        <f>IFERROR(VLOOKUP($A70,'H54 TR200 K'!$AS$5:$AY$17,7,0),"")</f>
        <v/>
      </c>
      <c r="U70" s="19" t="str">
        <f>IFERROR(VLOOKUP($A70,'NM TR200 K'!$AN$5:$AT$7,7,0),"")</f>
        <v/>
      </c>
      <c r="V70" s="10">
        <f>IFERROR(LARGE(X70:AP70,1),0)+IFERROR(LARGE(X70:AP70,2),0)</f>
        <v>0</v>
      </c>
      <c r="W70" s="10">
        <f>IFERROR(LARGE(X70:AP70,3),0)+IFERROR(LARGE(X70:AP70,4),0)</f>
        <v>0</v>
      </c>
      <c r="X70" s="12"/>
      <c r="Y70" s="18" t="str">
        <f>IFERROR(VLOOKUP($A70,'XIII Szago K'!DJ:DP,7,0),"")</f>
        <v/>
      </c>
      <c r="Z70" s="18" t="str">
        <f>IFERROR(VLOOKUP($A70,'Wiosenne 360 K'!K:Q,7,0),"")</f>
        <v/>
      </c>
      <c r="AA70" s="12" t="str">
        <f>IFERROR(VLOOKUP($A70,'NMnO K'!AT:AZ,7,0),"")</f>
        <v/>
      </c>
      <c r="AB70" s="12" t="str">
        <f>IFERROR(VLOOKUP($A70,'Wertepy K'!M:S,7,0),"")</f>
        <v/>
      </c>
      <c r="AC70" s="12" t="str">
        <f>IFERROR(VLOOKUP($A70,'H53 100 K'!$AG$5:$AN$22,7,0),"")</f>
        <v/>
      </c>
      <c r="AD70" s="18" t="str">
        <f>IFERROR(VLOOKUP($A70,'Liczyrzepa - wiosna K'!$N$2:$U$3,7,0),"")</f>
        <v/>
      </c>
      <c r="AE70" s="12" t="str">
        <f>IFERROR(VLOOKUP($A70,'Harce K'!$H$2:$O$4,7,0),"")</f>
        <v/>
      </c>
      <c r="AF70" s="18" t="str">
        <f>IFERROR(VLOOKUP($A70,'XII z Kompasem K'!$K$1:$Q$8,7,0),"")</f>
        <v/>
      </c>
      <c r="AG70" s="19" t="str">
        <f>IFERROR(VLOOKUP($A70,'Grassor TR150 K'!$BH$2:$BN$6,7,0),"")</f>
        <v/>
      </c>
      <c r="AH70" s="19" t="str">
        <f>IFERROR(VLOOKUP($A70,'Pazur Gryfa K'!$P$2:$V$5,7,0),"")</f>
        <v/>
      </c>
      <c r="AI70" s="19" t="str">
        <f>IFERROR(VLOOKUP($A70,'Szaga K'!$J$2:$P$6,7,0),"")</f>
        <v/>
      </c>
      <c r="AJ70" s="19" t="str">
        <f>IFERROR(VLOOKUP($A70,'Sudecka 100 K'!$M$2:$S$6,7,0),"")</f>
        <v/>
      </c>
      <c r="AK70" s="18"/>
      <c r="AL70" s="19" t="str">
        <f>IFERROR(VLOOKUP($A70,'Waligóra K'!$J$2:$P$5,7,0),"")</f>
        <v/>
      </c>
      <c r="AM70" s="19" t="str">
        <f>IFERROR(VLOOKUP($A70,'Jesienne 360 K'!$K$2:$Q$6,7,0),"")</f>
        <v/>
      </c>
      <c r="AN70" s="19" t="str">
        <f>IFERROR(VLOOKUP($A70,'H54 TR100 K'!$AG$6:$AM$23,7,0),"")</f>
        <v/>
      </c>
      <c r="AO70" s="19" t="str">
        <f>IFERROR(VLOOKUP($A70,'Azymut K'!$O$3:$U$4,7,0),"")</f>
        <v/>
      </c>
      <c r="AP70" s="19" t="str">
        <f>IFERROR(VLOOKUP($A70,'NM TR100 K'!$AD$5:$AJ$6,7,0),"")</f>
        <v/>
      </c>
      <c r="AQ70" s="26">
        <f>MIN(COUNT(F70:U70)+MIN(COUNT(X70:AP70)/2,2),6)</f>
        <v>1</v>
      </c>
    </row>
    <row r="71" spans="1:43">
      <c r="A71" s="13">
        <v>92</v>
      </c>
      <c r="B71" s="22" t="str">
        <f>VLOOKUP($A71,id!$C:$H,6,0)</f>
        <v>Trafas Joanna</v>
      </c>
      <c r="C71" s="22">
        <f>VLOOKUP($A71,id!$C:$H,4,0)</f>
        <v>0</v>
      </c>
      <c r="D71" s="2">
        <f>IF(E70=E71,D70,ROW(B69))</f>
        <v>68</v>
      </c>
      <c r="E71" s="11">
        <f>LARGE(F71:W71,1)+LARGE(F71:W71,2)+IFERROR(LARGE(F71:W71,3),0)+IFERROR(LARGE(F71:W71,4),0)+IFERROR(LARGE(F71:W71,5),0)+IFERROR(LARGE(F71:W71,6),0)</f>
        <v>36.296526169776158</v>
      </c>
      <c r="F71" s="12"/>
      <c r="G71" s="12">
        <f>IFERROR(VLOOKUP($A71,'Roza K'!N:T,7,0),"")</f>
        <v>36.296526169776158</v>
      </c>
      <c r="H71" s="12" t="str">
        <f>IFERROR(VLOOKUP($A71,'H53 200 K'!$AL$5:$AS$12,7,0),"")</f>
        <v/>
      </c>
      <c r="I71" s="14" t="str">
        <f>IFERROR(VLOOKUP($A71,'Dymno K'!$BO$4:$BU$10,7,0),"")</f>
        <v/>
      </c>
      <c r="J71" s="19" t="str">
        <f>IFERROR(VLOOKUP($A71,'Dukty K'!$AU$1:$BA$11,7,0),"")</f>
        <v/>
      </c>
      <c r="K71" s="19" t="str">
        <f>IFERROR(VLOOKUP($A71,'Tropy K'!$Q$3:$X$15,7,0),"")</f>
        <v/>
      </c>
      <c r="L71" s="19" t="str">
        <f>IFERROR(VLOOKUP($A71,'Grassor TR300 K'!$BX$2:$CD$6,7,0),"")</f>
        <v/>
      </c>
      <c r="M71" s="19" t="str">
        <f>IFERROR(VLOOKUP($A71,'BO K'!$K$3:$Q$16,7,0),"")</f>
        <v/>
      </c>
      <c r="N71" s="19" t="str">
        <f>IFERROR(VLOOKUP($A71,'Konwalie K'!$K$3:$Q$10,7,0),"")</f>
        <v/>
      </c>
      <c r="O71" s="12"/>
      <c r="P71" s="19" t="str">
        <f>IFERROR(VLOOKUP($A71,'Korno K'!$BR$3:$BX$15,7,0),"")</f>
        <v/>
      </c>
      <c r="Q71" s="19" t="str">
        <f>IFERROR(VLOOKUP($A71,'Abentojra K'!$J$4:$P$7,7,0),"")</f>
        <v/>
      </c>
      <c r="R71" s="19" t="str">
        <f>IFERROR(VLOOKUP($A71,'Mordownik K'!$M$6:$S$10,7,0),"")</f>
        <v/>
      </c>
      <c r="S71" s="19" t="str">
        <f>IFERROR(VLOOKUP($A71,'XIV Szago K'!$BB$4:$BH$5,7,0),"")</f>
        <v/>
      </c>
      <c r="T71" s="19" t="str">
        <f>IFERROR(VLOOKUP($A71,'H54 TR200 K'!$AS$5:$AY$17,7,0),"")</f>
        <v/>
      </c>
      <c r="U71" s="19" t="str">
        <f>IFERROR(VLOOKUP($A71,'NM TR200 K'!$AN$5:$AT$7,7,0),"")</f>
        <v/>
      </c>
      <c r="V71" s="10">
        <f>IFERROR(LARGE(X71:AP71,1),0)+IFERROR(LARGE(X71:AP71,2),0)</f>
        <v>0</v>
      </c>
      <c r="W71" s="10">
        <f>IFERROR(LARGE(X71:AP71,3),0)+IFERROR(LARGE(X71:AP71,4),0)</f>
        <v>0</v>
      </c>
      <c r="X71" s="12"/>
      <c r="Y71" s="18" t="str">
        <f>IFERROR(VLOOKUP($A71,'XIII Szago K'!DJ:DP,7,0),"")</f>
        <v/>
      </c>
      <c r="Z71" s="18" t="str">
        <f>IFERROR(VLOOKUP($A71,'Wiosenne 360 K'!K:Q,7,0),"")</f>
        <v/>
      </c>
      <c r="AA71" s="12" t="str">
        <f>IFERROR(VLOOKUP($A71,'NMnO K'!AT:AZ,7,0),"")</f>
        <v/>
      </c>
      <c r="AB71" s="12" t="str">
        <f>IFERROR(VLOOKUP($A71,'Wertepy K'!M:S,7,0),"")</f>
        <v/>
      </c>
      <c r="AC71" s="12" t="str">
        <f>IFERROR(VLOOKUP($A71,'H53 100 K'!$AG$5:$AN$22,7,0),"")</f>
        <v/>
      </c>
      <c r="AD71" s="18" t="str">
        <f>IFERROR(VLOOKUP($A71,'Liczyrzepa - wiosna K'!$N$2:$U$3,7,0),"")</f>
        <v/>
      </c>
      <c r="AE71" s="12" t="str">
        <f>IFERROR(VLOOKUP($A71,'Harce K'!$H$2:$O$4,7,0),"")</f>
        <v/>
      </c>
      <c r="AF71" s="18" t="str">
        <f>IFERROR(VLOOKUP($A71,'XII z Kompasem K'!$K$1:$Q$8,7,0),"")</f>
        <v/>
      </c>
      <c r="AG71" s="19" t="str">
        <f>IFERROR(VLOOKUP($A71,'Grassor TR150 K'!$BH$2:$BN$6,7,0),"")</f>
        <v/>
      </c>
      <c r="AH71" s="19" t="str">
        <f>IFERROR(VLOOKUP($A71,'Pazur Gryfa K'!$P$2:$V$5,7,0),"")</f>
        <v/>
      </c>
      <c r="AI71" s="19" t="str">
        <f>IFERROR(VLOOKUP($A71,'Szaga K'!$J$2:$P$6,7,0),"")</f>
        <v/>
      </c>
      <c r="AJ71" s="19" t="str">
        <f>IFERROR(VLOOKUP($A71,'Sudecka 100 K'!$M$2:$S$6,7,0),"")</f>
        <v/>
      </c>
      <c r="AK71" s="18"/>
      <c r="AL71" s="19" t="str">
        <f>IFERROR(VLOOKUP($A71,'Waligóra K'!$J$2:$P$5,7,0),"")</f>
        <v/>
      </c>
      <c r="AM71" s="19" t="str">
        <f>IFERROR(VLOOKUP($A71,'Jesienne 360 K'!$K$2:$Q$6,7,0),"")</f>
        <v/>
      </c>
      <c r="AN71" s="19" t="str">
        <f>IFERROR(VLOOKUP($A71,'H54 TR100 K'!$AG$6:$AM$23,7,0),"")</f>
        <v/>
      </c>
      <c r="AO71" s="19" t="str">
        <f>IFERROR(VLOOKUP($A71,'Azymut K'!$O$3:$U$4,7,0),"")</f>
        <v/>
      </c>
      <c r="AP71" s="19" t="str">
        <f>IFERROR(VLOOKUP($A71,'NM TR100 K'!$AD$5:$AJ$6,7,0),"")</f>
        <v/>
      </c>
      <c r="AQ71" s="26">
        <f>MIN(COUNT(F71:U71)+MIN(COUNT(X71:AP71)/2,2),6)</f>
        <v>1</v>
      </c>
    </row>
    <row r="72" spans="1:43">
      <c r="A72" s="13">
        <v>659</v>
      </c>
      <c r="B72" s="22" t="str">
        <f>VLOOKUP($A72,id!$C:$H,6,0)</f>
        <v>Szeliga Joanna</v>
      </c>
      <c r="C72" s="22">
        <f>VLOOKUP($A72,id!$C:$H,4,0)</f>
        <v>0</v>
      </c>
      <c r="D72" s="2">
        <f>IF(E71=E72,D71,ROW(B70))</f>
        <v>70</v>
      </c>
      <c r="E72" s="11">
        <f>LARGE(F72:W72,1)+LARGE(F72:W72,2)+IFERROR(LARGE(F72:W72,3),0)+IFERROR(LARGE(F72:W72,4),0)+IFERROR(LARGE(F72:W72,5),0)+IFERROR(LARGE(F72:W72,6),0)</f>
        <v>35.895889294135792</v>
      </c>
      <c r="F72" s="12"/>
      <c r="G72" s="12"/>
      <c r="H72" s="12"/>
      <c r="I72" s="14"/>
      <c r="J72" s="19"/>
      <c r="K72" s="19"/>
      <c r="L72" s="19"/>
      <c r="M72" s="19"/>
      <c r="N72" s="19"/>
      <c r="O72" s="12"/>
      <c r="P72" s="19"/>
      <c r="Q72" s="19"/>
      <c r="R72" s="19"/>
      <c r="S72" s="19"/>
      <c r="T72" s="19">
        <f>IFERROR(VLOOKUP($A72,'H54 TR200 K'!$AS$5:$AY$17,7,0),"")</f>
        <v>35.895889294135792</v>
      </c>
      <c r="U72" s="19" t="str">
        <f>IFERROR(VLOOKUP($A72,'NM TR200 K'!$AN$5:$AT$7,7,0),"")</f>
        <v/>
      </c>
      <c r="V72" s="10">
        <f>IFERROR(LARGE(X72:AP72,1),0)+IFERROR(LARGE(X72:AP72,2),0)</f>
        <v>0</v>
      </c>
      <c r="W72" s="10">
        <f>IFERROR(LARGE(X72:AP72,3),0)+IFERROR(LARGE(X72:AP72,4),0)</f>
        <v>0</v>
      </c>
      <c r="X72" s="12"/>
      <c r="Y72" s="18"/>
      <c r="Z72" s="18"/>
      <c r="AA72" s="12"/>
      <c r="AB72" s="12"/>
      <c r="AC72" s="12"/>
      <c r="AD72" s="18"/>
      <c r="AE72" s="12"/>
      <c r="AF72" s="18"/>
      <c r="AG72" s="19"/>
      <c r="AH72" s="19"/>
      <c r="AI72" s="19"/>
      <c r="AJ72" s="19"/>
      <c r="AK72" s="18"/>
      <c r="AL72" s="19"/>
      <c r="AM72" s="19"/>
      <c r="AN72" s="19" t="str">
        <f>IFERROR(VLOOKUP($A72,'H54 TR100 K'!$AG$6:$AM$23,7,0),"")</f>
        <v/>
      </c>
      <c r="AO72" s="19" t="str">
        <f>IFERROR(VLOOKUP($A72,'Azymut K'!$O$3:$U$4,7,0),"")</f>
        <v/>
      </c>
      <c r="AP72" s="19" t="str">
        <f>IFERROR(VLOOKUP($A72,'NM TR100 K'!$AD$5:$AJ$6,7,0),"")</f>
        <v/>
      </c>
      <c r="AQ72" s="26">
        <f>MIN(COUNT(F72:U72)+MIN(COUNT(X72:AP72)/2,2),6)</f>
        <v>1</v>
      </c>
    </row>
    <row r="73" spans="1:43">
      <c r="A73">
        <v>559</v>
      </c>
      <c r="B73" s="22" t="str">
        <f>VLOOKUP($A73,id!$C:$H,6,0)</f>
        <v>Dziedzic -Jabs Justyna</v>
      </c>
      <c r="C73" s="22" t="str">
        <f>VLOOKUP($A73,id!$C:$H,4,0)</f>
        <v>Stare Niedobre Małżeństwo</v>
      </c>
      <c r="D73" s="2">
        <f>IF(E72=E73,D72,ROW(B71))</f>
        <v>71</v>
      </c>
      <c r="E73" s="11">
        <f>LARGE(F73:W73,1)+LARGE(F73:W73,2)+IFERROR(LARGE(F73:W73,3),0)+IFERROR(LARGE(F73:W73,4),0)+IFERROR(LARGE(F73:W73,5),0)+IFERROR(LARGE(F73:W73,6),0)</f>
        <v>35.89420654911838</v>
      </c>
      <c r="F73" s="12"/>
      <c r="G73" s="12"/>
      <c r="H73" s="12"/>
      <c r="I73" s="14"/>
      <c r="J73" s="19"/>
      <c r="K73" s="19"/>
      <c r="L73" s="19"/>
      <c r="M73" s="19" t="str">
        <f>IFERROR(VLOOKUP($A73,'BO K'!$K$3:$Q$16,7,0),"")</f>
        <v/>
      </c>
      <c r="N73" s="19" t="str">
        <f>IFERROR(VLOOKUP($A73,'Konwalie K'!$K$3:$Q$10,7,0),"")</f>
        <v/>
      </c>
      <c r="O73" s="12"/>
      <c r="P73" s="19">
        <f>IFERROR(VLOOKUP($A73,'Korno K'!$BR$3:$BX$15,7,0),"")</f>
        <v>35.89420654911838</v>
      </c>
      <c r="Q73" s="19" t="str">
        <f>IFERROR(VLOOKUP($A73,'Abentojra K'!$J$4:$P$7,7,0),"")</f>
        <v/>
      </c>
      <c r="R73" s="19" t="str">
        <f>IFERROR(VLOOKUP($A73,'Mordownik K'!$M$6:$S$10,7,0),"")</f>
        <v/>
      </c>
      <c r="S73" s="19" t="str">
        <f>IFERROR(VLOOKUP($A73,'XIV Szago K'!$BB$4:$BH$5,7,0),"")</f>
        <v/>
      </c>
      <c r="T73" s="19" t="str">
        <f>IFERROR(VLOOKUP($A73,'H54 TR200 K'!$AS$5:$AY$17,7,0),"")</f>
        <v/>
      </c>
      <c r="U73" s="19" t="str">
        <f>IFERROR(VLOOKUP($A73,'NM TR200 K'!$AN$5:$AT$7,7,0),"")</f>
        <v/>
      </c>
      <c r="V73" s="10">
        <f>IFERROR(LARGE(X73:AP73,1),0)+IFERROR(LARGE(X73:AP73,2),0)</f>
        <v>0</v>
      </c>
      <c r="W73" s="10">
        <f>IFERROR(LARGE(X73:AP73,3),0)+IFERROR(LARGE(X73:AP73,4),0)</f>
        <v>0</v>
      </c>
      <c r="X73" s="12"/>
      <c r="Y73" s="18"/>
      <c r="Z73" s="18"/>
      <c r="AA73" s="12"/>
      <c r="AB73" s="12"/>
      <c r="AC73" s="12"/>
      <c r="AD73" s="18"/>
      <c r="AE73" s="12"/>
      <c r="AF73" s="18"/>
      <c r="AG73" s="19"/>
      <c r="AH73" s="19" t="str">
        <f>IFERROR(VLOOKUP($A73,'Pazur Gryfa K'!$P$2:$V$5,7,0),"")</f>
        <v/>
      </c>
      <c r="AI73" s="19" t="str">
        <f>IFERROR(VLOOKUP($A73,'Szaga K'!$J$2:$P$6,7,0),"")</f>
        <v/>
      </c>
      <c r="AJ73" s="19"/>
      <c r="AK73" s="18"/>
      <c r="AL73" s="19" t="str">
        <f>IFERROR(VLOOKUP($A73,'Waligóra K'!$J$2:$P$5,7,0),"")</f>
        <v/>
      </c>
      <c r="AM73" s="19" t="str">
        <f>IFERROR(VLOOKUP($A73,'Jesienne 360 K'!$K$2:$Q$6,7,0),"")</f>
        <v/>
      </c>
      <c r="AN73" s="19" t="str">
        <f>IFERROR(VLOOKUP($A73,'H54 TR100 K'!$AG$6:$AM$23,7,0),"")</f>
        <v/>
      </c>
      <c r="AO73" s="19" t="str">
        <f>IFERROR(VLOOKUP($A73,'Azymut K'!$O$3:$U$4,7,0),"")</f>
        <v/>
      </c>
      <c r="AP73" s="19" t="str">
        <f>IFERROR(VLOOKUP($A73,'NM TR100 K'!$AD$5:$AJ$6,7,0),"")</f>
        <v/>
      </c>
      <c r="AQ73" s="26">
        <f>MIN(COUNT(F73:U73)+MIN(COUNT(X73:AP73)/2,2),6)</f>
        <v>1</v>
      </c>
    </row>
    <row r="74" spans="1:43">
      <c r="A74" s="13">
        <v>660</v>
      </c>
      <c r="B74" s="22" t="str">
        <f>VLOOKUP($A74,id!$C:$H,6,0)</f>
        <v>Wróbel Anna</v>
      </c>
      <c r="C74" s="22">
        <f>VLOOKUP($A74,id!$C:$H,4,0)</f>
        <v>0</v>
      </c>
      <c r="D74" s="2">
        <f>IF(E73=E74,D73,ROW(B72))</f>
        <v>72</v>
      </c>
      <c r="E74" s="11">
        <f>LARGE(F74:W74,1)+LARGE(F74:W74,2)+IFERROR(LARGE(F74:W74,3),0)+IFERROR(LARGE(F74:W74,4),0)+IFERROR(LARGE(F74:W74,5),0)+IFERROR(LARGE(F74:W74,6),0)</f>
        <v>35.885438873292493</v>
      </c>
      <c r="F74" s="12"/>
      <c r="G74" s="12"/>
      <c r="H74" s="12"/>
      <c r="I74" s="14"/>
      <c r="J74" s="19"/>
      <c r="K74" s="19"/>
      <c r="L74" s="19"/>
      <c r="M74" s="19"/>
      <c r="N74" s="19"/>
      <c r="O74" s="12"/>
      <c r="P74" s="19"/>
      <c r="Q74" s="19"/>
      <c r="R74" s="19"/>
      <c r="S74" s="19"/>
      <c r="T74" s="19">
        <f>IFERROR(VLOOKUP($A74,'H54 TR200 K'!$AS$5:$AY$17,7,0),"")</f>
        <v>35.885438873292493</v>
      </c>
      <c r="U74" s="19" t="str">
        <f>IFERROR(VLOOKUP($A74,'NM TR200 K'!$AN$5:$AT$7,7,0),"")</f>
        <v/>
      </c>
      <c r="V74" s="10">
        <f>IFERROR(LARGE(X74:AP74,1),0)+IFERROR(LARGE(X74:AP74,2),0)</f>
        <v>0</v>
      </c>
      <c r="W74" s="10">
        <f>IFERROR(LARGE(X74:AP74,3),0)+IFERROR(LARGE(X74:AP74,4),0)</f>
        <v>0</v>
      </c>
      <c r="X74" s="12"/>
      <c r="Y74" s="18"/>
      <c r="Z74" s="18"/>
      <c r="AA74" s="12"/>
      <c r="AB74" s="12"/>
      <c r="AC74" s="12"/>
      <c r="AD74" s="18"/>
      <c r="AE74" s="12"/>
      <c r="AF74" s="18"/>
      <c r="AG74" s="19"/>
      <c r="AH74" s="19"/>
      <c r="AI74" s="19"/>
      <c r="AJ74" s="19"/>
      <c r="AK74" s="18"/>
      <c r="AL74" s="19"/>
      <c r="AM74" s="19"/>
      <c r="AN74" s="19" t="str">
        <f>IFERROR(VLOOKUP($A74,'H54 TR100 K'!$AG$6:$AM$23,7,0),"")</f>
        <v/>
      </c>
      <c r="AO74" s="19" t="str">
        <f>IFERROR(VLOOKUP($A74,'Azymut K'!$O$3:$U$4,7,0),"")</f>
        <v/>
      </c>
      <c r="AP74" s="19" t="str">
        <f>IFERROR(VLOOKUP($A74,'NM TR100 K'!$AD$5:$AJ$6,7,0),"")</f>
        <v/>
      </c>
      <c r="AQ74" s="26">
        <f>MIN(COUNT(F74:U74)+MIN(COUNT(X74:AP74)/2,2),6)</f>
        <v>1</v>
      </c>
    </row>
    <row r="75" spans="1:43">
      <c r="A75">
        <v>665</v>
      </c>
      <c r="B75" s="22" t="str">
        <f>VLOOKUP($A75,id!$C:$H,6,0)</f>
        <v>Ślósarczyk Dominika</v>
      </c>
      <c r="C75" s="22" t="str">
        <f>VLOOKUP($A75,id!$C:$H,4,0)</f>
        <v>InO Trolino</v>
      </c>
      <c r="D75" s="2">
        <f>IF(E74=E75,D74,ROW(B73))</f>
        <v>73</v>
      </c>
      <c r="E75" s="11">
        <f>LARGE(F75:W75,1)+LARGE(F75:W75,2)+IFERROR(LARGE(F75:W75,3),0)+IFERROR(LARGE(F75:W75,4),0)+IFERROR(LARGE(F75:W75,5),0)+IFERROR(LARGE(F75:W75,6),0)</f>
        <v>35.781990970159811</v>
      </c>
      <c r="F75" s="12"/>
      <c r="G75" s="12"/>
      <c r="H75" s="12"/>
      <c r="I75" s="14"/>
      <c r="J75" s="19"/>
      <c r="K75" s="19"/>
      <c r="L75" s="19"/>
      <c r="M75" s="19"/>
      <c r="N75" s="19"/>
      <c r="O75" s="12"/>
      <c r="P75" s="19"/>
      <c r="Q75" s="19"/>
      <c r="R75" s="19"/>
      <c r="S75" s="19"/>
      <c r="T75" s="19" t="str">
        <f>IFERROR(VLOOKUP($A75,'H54 TR200 K'!$AS$5:$AY$17,7,0),"")</f>
        <v/>
      </c>
      <c r="U75" s="19" t="str">
        <f>IFERROR(VLOOKUP($A75,'NM TR200 K'!$AN$5:$AT$7,7,0),"")</f>
        <v/>
      </c>
      <c r="V75" s="10">
        <f>IFERROR(LARGE(X75:AP75,1),0)+IFERROR(LARGE(X75:AP75,2),0)</f>
        <v>35.781990970159811</v>
      </c>
      <c r="W75" s="10">
        <f>IFERROR(LARGE(X75:AP75,3),0)+IFERROR(LARGE(X75:AP75,4),0)</f>
        <v>0</v>
      </c>
      <c r="X75" s="12"/>
      <c r="Y75" s="18"/>
      <c r="Z75" s="18"/>
      <c r="AA75" s="12"/>
      <c r="AB75" s="12"/>
      <c r="AC75" s="12"/>
      <c r="AD75" s="18"/>
      <c r="AE75" s="12"/>
      <c r="AF75" s="18"/>
      <c r="AG75" s="19"/>
      <c r="AH75" s="19"/>
      <c r="AI75" s="19"/>
      <c r="AJ75" s="19"/>
      <c r="AK75" s="18"/>
      <c r="AL75" s="19"/>
      <c r="AM75" s="19"/>
      <c r="AN75" s="19">
        <f>IFERROR(VLOOKUP($A75,'H54 TR100 K'!$AG$6:$AM$23,7,0),"")</f>
        <v>35.781990970159811</v>
      </c>
      <c r="AO75" s="19" t="str">
        <f>IFERROR(VLOOKUP($A75,'Azymut K'!$O$3:$U$4,7,0),"")</f>
        <v/>
      </c>
      <c r="AP75" s="19" t="str">
        <f>IFERROR(VLOOKUP($A75,'NM TR100 K'!$AD$5:$AJ$6,7,0),"")</f>
        <v/>
      </c>
      <c r="AQ75" s="26">
        <f>MIN(COUNT(F75:U75)+MIN(COUNT(X75:AP75)/2,2),6)</f>
        <v>0.5</v>
      </c>
    </row>
    <row r="76" spans="1:43">
      <c r="A76" s="13">
        <v>542</v>
      </c>
      <c r="B76" s="22" t="str">
        <f>VLOOKUP($A76,id!$C:$H,6,0)</f>
        <v>Cieszkowska-Kuchta Magdalena</v>
      </c>
      <c r="C76" s="22">
        <f>VLOOKUP($A76,id!$C:$H,4,0)</f>
        <v>0</v>
      </c>
      <c r="D76" s="2">
        <f>IF(E75=E76,D75,ROW(B74))</f>
        <v>74</v>
      </c>
      <c r="E76" s="11">
        <f>LARGE(F76:W76,1)+LARGE(F76:W76,2)+IFERROR(LARGE(F76:W76,3),0)+IFERROR(LARGE(F76:W76,4),0)+IFERROR(LARGE(F76:W76,5),0)+IFERROR(LARGE(F76:W76,6),0)</f>
        <v>33.333333333333336</v>
      </c>
      <c r="F76" s="12"/>
      <c r="G76" s="12"/>
      <c r="H76" s="12"/>
      <c r="I76" s="14"/>
      <c r="J76" s="19"/>
      <c r="K76" s="19"/>
      <c r="L76" s="19"/>
      <c r="M76" s="19" t="str">
        <f>IFERROR(VLOOKUP($A76,'BO K'!$K$3:$Q$16,7,0),"")</f>
        <v/>
      </c>
      <c r="N76" s="19" t="str">
        <f>IFERROR(VLOOKUP($A76,'Konwalie K'!$K$3:$Q$10,7,0),"")</f>
        <v/>
      </c>
      <c r="O76" s="12"/>
      <c r="P76" s="19" t="str">
        <f>IFERROR(VLOOKUP($A76,'Korno K'!$BR$3:$BX$15,7,0),"")</f>
        <v/>
      </c>
      <c r="Q76" s="19" t="str">
        <f>IFERROR(VLOOKUP($A76,'Abentojra K'!$J$4:$P$7,7,0),"")</f>
        <v/>
      </c>
      <c r="R76" s="19" t="str">
        <f>IFERROR(VLOOKUP($A76,'Mordownik K'!$M$6:$S$10,7,0),"")</f>
        <v/>
      </c>
      <c r="S76" s="19" t="str">
        <f>IFERROR(VLOOKUP($A76,'XIV Szago K'!$BB$4:$BH$5,7,0),"")</f>
        <v/>
      </c>
      <c r="T76" s="19" t="str">
        <f>IFERROR(VLOOKUP($A76,'H54 TR200 K'!$AS$5:$AY$17,7,0),"")</f>
        <v/>
      </c>
      <c r="U76" s="19" t="str">
        <f>IFERROR(VLOOKUP($A76,'NM TR200 K'!$AN$5:$AT$7,7,0),"")</f>
        <v/>
      </c>
      <c r="V76" s="10">
        <f>IFERROR(LARGE(X76:AP76,1),0)+IFERROR(LARGE(X76:AP76,2),0)</f>
        <v>33.333333333333336</v>
      </c>
      <c r="W76" s="10">
        <f>IFERROR(LARGE(X76:AP76,3),0)+IFERROR(LARGE(X76:AP76,4),0)</f>
        <v>0</v>
      </c>
      <c r="X76" s="12"/>
      <c r="Y76" s="18"/>
      <c r="Z76" s="18"/>
      <c r="AA76" s="12"/>
      <c r="AB76" s="12"/>
      <c r="AC76" s="12"/>
      <c r="AD76" s="18"/>
      <c r="AE76" s="12"/>
      <c r="AF76" s="18"/>
      <c r="AG76" s="19"/>
      <c r="AH76" s="19" t="str">
        <f>IFERROR(VLOOKUP($A76,'Pazur Gryfa K'!$P$2:$V$5,7,0),"")</f>
        <v/>
      </c>
      <c r="AI76" s="19" t="str">
        <f>IFERROR(VLOOKUP($A76,'Szaga K'!$J$2:$P$6,7,0),"")</f>
        <v/>
      </c>
      <c r="AJ76" s="19">
        <f>IFERROR(VLOOKUP($A76,'Sudecka 100 K'!$M$2:$S$6,7,0),"")</f>
        <v>33.333333333333336</v>
      </c>
      <c r="AK76" s="18"/>
      <c r="AL76" s="19" t="str">
        <f>IFERROR(VLOOKUP($A76,'Waligóra K'!$J$2:$P$5,7,0),"")</f>
        <v/>
      </c>
      <c r="AM76" s="19" t="str">
        <f>IFERROR(VLOOKUP($A76,'Jesienne 360 K'!$K$2:$Q$6,7,0),"")</f>
        <v/>
      </c>
      <c r="AN76" s="19" t="str">
        <f>IFERROR(VLOOKUP($A76,'H54 TR100 K'!$AG$6:$AM$23,7,0),"")</f>
        <v/>
      </c>
      <c r="AO76" s="19" t="str">
        <f>IFERROR(VLOOKUP($A76,'Azymut K'!$O$3:$U$4,7,0),"")</f>
        <v/>
      </c>
      <c r="AP76" s="19" t="str">
        <f>IFERROR(VLOOKUP($A76,'NM TR100 K'!$AD$5:$AJ$6,7,0),"")</f>
        <v/>
      </c>
      <c r="AQ76" s="26">
        <f>MIN(COUNT(F76:U76)+MIN(COUNT(X76:AP76)/2,2),6)</f>
        <v>0.5</v>
      </c>
    </row>
    <row r="77" spans="1:43">
      <c r="A77">
        <v>661</v>
      </c>
      <c r="B77" s="22" t="str">
        <f>VLOOKUP($A77,id!$C:$H,6,0)</f>
        <v>Rodzicz Wioletta</v>
      </c>
      <c r="C77" s="22" t="str">
        <f>VLOOKUP($A77,id!$C:$H,4,0)</f>
        <v>MTB4FUN</v>
      </c>
      <c r="D77" s="2">
        <f>IF(E76=E77,D76,ROW(B75))</f>
        <v>75</v>
      </c>
      <c r="E77" s="11">
        <f>LARGE(F77:W77,1)+LARGE(F77:W77,2)+IFERROR(LARGE(F77:W77,3),0)+IFERROR(LARGE(F77:W77,4),0)+IFERROR(LARGE(F77:W77,5),0)+IFERROR(LARGE(F77:W77,6),0)</f>
        <v>33.322193239485891</v>
      </c>
      <c r="F77" s="12"/>
      <c r="G77" s="12"/>
      <c r="H77" s="12"/>
      <c r="I77" s="14"/>
      <c r="J77" s="19"/>
      <c r="K77" s="19"/>
      <c r="L77" s="19"/>
      <c r="M77" s="19"/>
      <c r="N77" s="19"/>
      <c r="O77" s="12"/>
      <c r="P77" s="19"/>
      <c r="Q77" s="19"/>
      <c r="R77" s="19"/>
      <c r="S77" s="19"/>
      <c r="T77" s="19">
        <f>IFERROR(VLOOKUP($A77,'H54 TR200 K'!$AS$5:$AY$17,7,0),"")</f>
        <v>33.322193239485891</v>
      </c>
      <c r="U77" s="19" t="str">
        <f>IFERROR(VLOOKUP($A77,'NM TR200 K'!$AN$5:$AT$7,7,0),"")</f>
        <v/>
      </c>
      <c r="V77" s="10">
        <f>IFERROR(LARGE(X77:AP77,1),0)+IFERROR(LARGE(X77:AP77,2),0)</f>
        <v>0</v>
      </c>
      <c r="W77" s="10">
        <f>IFERROR(LARGE(X77:AP77,3),0)+IFERROR(LARGE(X77:AP77,4),0)</f>
        <v>0</v>
      </c>
      <c r="X77" s="12"/>
      <c r="Y77" s="18"/>
      <c r="Z77" s="18"/>
      <c r="AA77" s="12"/>
      <c r="AB77" s="12"/>
      <c r="AC77" s="12"/>
      <c r="AD77" s="18"/>
      <c r="AE77" s="12"/>
      <c r="AF77" s="18"/>
      <c r="AG77" s="19"/>
      <c r="AH77" s="19"/>
      <c r="AI77" s="19"/>
      <c r="AJ77" s="19"/>
      <c r="AK77" s="18"/>
      <c r="AL77" s="19"/>
      <c r="AM77" s="19"/>
      <c r="AN77" s="19" t="str">
        <f>IFERROR(VLOOKUP($A77,'H54 TR100 K'!$AG$6:$AM$23,7,0),"")</f>
        <v/>
      </c>
      <c r="AO77" s="19" t="str">
        <f>IFERROR(VLOOKUP($A77,'Azymut K'!$O$3:$U$4,7,0),"")</f>
        <v/>
      </c>
      <c r="AP77" s="19" t="str">
        <f>IFERROR(VLOOKUP($A77,'NM TR100 K'!$AD$5:$AJ$6,7,0),"")</f>
        <v/>
      </c>
      <c r="AQ77" s="26">
        <f>MIN(COUNT(F77:U77)+MIN(COUNT(X77:AP77)/2,2),6)</f>
        <v>1</v>
      </c>
    </row>
    <row r="78" spans="1:43">
      <c r="A78" s="13">
        <v>163</v>
      </c>
      <c r="B78" s="22" t="str">
        <f>VLOOKUP($A78,id!$C:$H,6,0)</f>
        <v>Bosacka Marzena</v>
      </c>
      <c r="C78" s="22">
        <f>VLOOKUP($A78,id!$C:$H,4,0)</f>
        <v>0</v>
      </c>
      <c r="D78" s="2">
        <f>IF(E77=E78,D77,ROW(B76))</f>
        <v>76</v>
      </c>
      <c r="E78" s="11">
        <f>LARGE(F78:W78,1)+LARGE(F78:W78,2)+IFERROR(LARGE(F78:W78,3),0)+IFERROR(LARGE(F78:W78,4),0)+IFERROR(LARGE(F78:W78,5),0)+IFERROR(LARGE(F78:W78,6),0)</f>
        <v>33.293269230769226</v>
      </c>
      <c r="F78" s="12"/>
      <c r="G78" s="12"/>
      <c r="H78" s="12" t="str">
        <f>IFERROR(VLOOKUP($A78,'H53 200 K'!$AL$5:$AS$12,7,0),"")</f>
        <v/>
      </c>
      <c r="I78" s="14" t="str">
        <f>IFERROR(VLOOKUP($A78,'Dymno K'!$BO$4:$BU$10,7,0),"")</f>
        <v/>
      </c>
      <c r="J78" s="19" t="str">
        <f>IFERROR(VLOOKUP($A78,'Dukty K'!$AU$1:$BA$11,7,0),"")</f>
        <v/>
      </c>
      <c r="K78" s="19" t="str">
        <f>IFERROR(VLOOKUP($A78,'Tropy K'!$Q$3:$X$15,7,0),"")</f>
        <v/>
      </c>
      <c r="L78" s="19" t="str">
        <f>IFERROR(VLOOKUP($A78,'Grassor TR300 K'!$BX$2:$CD$6,7,0),"")</f>
        <v/>
      </c>
      <c r="M78" s="19" t="str">
        <f>IFERROR(VLOOKUP($A78,'BO K'!$K$3:$Q$16,7,0),"")</f>
        <v/>
      </c>
      <c r="N78" s="19" t="str">
        <f>IFERROR(VLOOKUP($A78,'Konwalie K'!$K$3:$Q$10,7,0),"")</f>
        <v/>
      </c>
      <c r="O78" s="12"/>
      <c r="P78" s="19" t="str">
        <f>IFERROR(VLOOKUP($A78,'Korno K'!$BR$3:$BX$15,7,0),"")</f>
        <v/>
      </c>
      <c r="Q78" s="19" t="str">
        <f>IFERROR(VLOOKUP($A78,'Abentojra K'!$J$4:$P$7,7,0),"")</f>
        <v/>
      </c>
      <c r="R78" s="19" t="str">
        <f>IFERROR(VLOOKUP($A78,'Mordownik K'!$M$6:$S$10,7,0),"")</f>
        <v/>
      </c>
      <c r="S78" s="19" t="str">
        <f>IFERROR(VLOOKUP($A78,'XIV Szago K'!$BB$4:$BH$5,7,0),"")</f>
        <v/>
      </c>
      <c r="T78" s="19" t="str">
        <f>IFERROR(VLOOKUP($A78,'H54 TR200 K'!$AS$5:$AY$17,7,0),"")</f>
        <v/>
      </c>
      <c r="U78" s="19" t="str">
        <f>IFERROR(VLOOKUP($A78,'NM TR200 K'!$AN$5:$AT$7,7,0),"")</f>
        <v/>
      </c>
      <c r="V78" s="10">
        <f>IFERROR(LARGE(X78:AP78,1),0)+IFERROR(LARGE(X78:AP78,2),0)</f>
        <v>33.293269230769226</v>
      </c>
      <c r="W78" s="10">
        <f>IFERROR(LARGE(X78:AP78,3),0)+IFERROR(LARGE(X78:AP78,4),0)</f>
        <v>0</v>
      </c>
      <c r="X78" s="12"/>
      <c r="Y78" s="18"/>
      <c r="Z78" s="18"/>
      <c r="AA78" s="12" t="str">
        <f>IFERROR(VLOOKUP($A78,'NMnO K'!AT:AZ,7,0),"")</f>
        <v/>
      </c>
      <c r="AB78" s="12">
        <f>IFERROR(VLOOKUP($A78,'Wertepy K'!M:S,7,0),"")</f>
        <v>33.293269230769226</v>
      </c>
      <c r="AC78" s="12" t="str">
        <f>IFERROR(VLOOKUP($A78,'H53 100 K'!$AG$5:$AN$22,7,0),"")</f>
        <v/>
      </c>
      <c r="AD78" s="18" t="str">
        <f>IFERROR(VLOOKUP($A78,'Liczyrzepa - wiosna K'!$N$2:$U$3,7,0),"")</f>
        <v/>
      </c>
      <c r="AE78" s="12" t="str">
        <f>IFERROR(VLOOKUP($A78,'Harce K'!$H$2:$O$4,7,0),"")</f>
        <v/>
      </c>
      <c r="AF78" s="18" t="str">
        <f>IFERROR(VLOOKUP($A78,'XII z Kompasem K'!$K$1:$Q$8,7,0),"")</f>
        <v/>
      </c>
      <c r="AG78" s="19" t="str">
        <f>IFERROR(VLOOKUP($A78,'Grassor TR150 K'!$BH$2:$BN$6,7,0),"")</f>
        <v/>
      </c>
      <c r="AH78" s="19" t="str">
        <f>IFERROR(VLOOKUP($A78,'Pazur Gryfa K'!$P$2:$V$5,7,0),"")</f>
        <v/>
      </c>
      <c r="AI78" s="19" t="str">
        <f>IFERROR(VLOOKUP($A78,'Szaga K'!$J$2:$P$6,7,0),"")</f>
        <v/>
      </c>
      <c r="AJ78" s="19" t="str">
        <f>IFERROR(VLOOKUP($A78,'Sudecka 100 K'!$M$2:$S$6,7,0),"")</f>
        <v/>
      </c>
      <c r="AK78" s="18"/>
      <c r="AL78" s="19" t="str">
        <f>IFERROR(VLOOKUP($A78,'Waligóra K'!$J$2:$P$5,7,0),"")</f>
        <v/>
      </c>
      <c r="AM78" s="19" t="str">
        <f>IFERROR(VLOOKUP($A78,'Jesienne 360 K'!$K$2:$Q$6,7,0),"")</f>
        <v/>
      </c>
      <c r="AN78" s="19" t="str">
        <f>IFERROR(VLOOKUP($A78,'H54 TR100 K'!$AG$6:$AM$23,7,0),"")</f>
        <v/>
      </c>
      <c r="AO78" s="19" t="str">
        <f>IFERROR(VLOOKUP($A78,'Azymut K'!$O$3:$U$4,7,0),"")</f>
        <v/>
      </c>
      <c r="AP78" s="19" t="str">
        <f>IFERROR(VLOOKUP($A78,'NM TR100 K'!$AD$5:$AJ$6,7,0),"")</f>
        <v/>
      </c>
      <c r="AQ78" s="26">
        <f>MIN(COUNT(F78:U78)+MIN(COUNT(X78:AP78)/2,2),6)</f>
        <v>0.5</v>
      </c>
    </row>
    <row r="79" spans="1:43">
      <c r="A79">
        <v>164</v>
      </c>
      <c r="B79" s="22" t="str">
        <f>VLOOKUP($A79,id!$C:$H,6,0)</f>
        <v>Gruszczyńska Mariola</v>
      </c>
      <c r="C79" s="22">
        <f>VLOOKUP($A79,id!$C:$H,4,0)</f>
        <v>0</v>
      </c>
      <c r="D79" s="2">
        <f>IF(E78=E79,D78,ROW(B77))</f>
        <v>76</v>
      </c>
      <c r="E79" s="11">
        <f>LARGE(F79:W79,1)+LARGE(F79:W79,2)+IFERROR(LARGE(F79:W79,3),0)+IFERROR(LARGE(F79:W79,4),0)+IFERROR(LARGE(F79:W79,5),0)+IFERROR(LARGE(F79:W79,6),0)</f>
        <v>33.293269230769226</v>
      </c>
      <c r="F79" s="12"/>
      <c r="G79" s="12"/>
      <c r="H79" s="12" t="str">
        <f>IFERROR(VLOOKUP($A79,'H53 200 K'!$AL$5:$AS$12,7,0),"")</f>
        <v/>
      </c>
      <c r="I79" s="14" t="str">
        <f>IFERROR(VLOOKUP($A79,'Dymno K'!$BO$4:$BU$10,7,0),"")</f>
        <v/>
      </c>
      <c r="J79" s="19" t="str">
        <f>IFERROR(VLOOKUP($A79,'Dukty K'!$AU$1:$BA$11,7,0),"")</f>
        <v/>
      </c>
      <c r="K79" s="19" t="str">
        <f>IFERROR(VLOOKUP($A79,'Tropy K'!$Q$3:$X$15,7,0),"")</f>
        <v/>
      </c>
      <c r="L79" s="19" t="str">
        <f>IFERROR(VLOOKUP($A79,'Grassor TR300 K'!$BX$2:$CD$6,7,0),"")</f>
        <v/>
      </c>
      <c r="M79" s="19" t="str">
        <f>IFERROR(VLOOKUP($A79,'BO K'!$K$3:$Q$16,7,0),"")</f>
        <v/>
      </c>
      <c r="N79" s="19" t="str">
        <f>IFERROR(VLOOKUP($A79,'Konwalie K'!$K$3:$Q$10,7,0),"")</f>
        <v/>
      </c>
      <c r="O79" s="12"/>
      <c r="P79" s="19" t="str">
        <f>IFERROR(VLOOKUP($A79,'Korno K'!$BR$3:$BX$15,7,0),"")</f>
        <v/>
      </c>
      <c r="Q79" s="19" t="str">
        <f>IFERROR(VLOOKUP($A79,'Abentojra K'!$J$4:$P$7,7,0),"")</f>
        <v/>
      </c>
      <c r="R79" s="19" t="str">
        <f>IFERROR(VLOOKUP($A79,'Mordownik K'!$M$6:$S$10,7,0),"")</f>
        <v/>
      </c>
      <c r="S79" s="19" t="str">
        <f>IFERROR(VLOOKUP($A79,'XIV Szago K'!$BB$4:$BH$5,7,0),"")</f>
        <v/>
      </c>
      <c r="T79" s="19" t="str">
        <f>IFERROR(VLOOKUP($A79,'H54 TR200 K'!$AS$5:$AY$17,7,0),"")</f>
        <v/>
      </c>
      <c r="U79" s="19" t="str">
        <f>IFERROR(VLOOKUP($A79,'NM TR200 K'!$AN$5:$AT$7,7,0),"")</f>
        <v/>
      </c>
      <c r="V79" s="10">
        <f>IFERROR(LARGE(X79:AP79,1),0)+IFERROR(LARGE(X79:AP79,2),0)</f>
        <v>33.293269230769226</v>
      </c>
      <c r="W79" s="10">
        <f>IFERROR(LARGE(X79:AP79,3),0)+IFERROR(LARGE(X79:AP79,4),0)</f>
        <v>0</v>
      </c>
      <c r="X79" s="12"/>
      <c r="Y79" s="18"/>
      <c r="Z79" s="18"/>
      <c r="AA79" s="12" t="str">
        <f>IFERROR(VLOOKUP($A79,'NMnO K'!AT:AZ,7,0),"")</f>
        <v/>
      </c>
      <c r="AB79" s="12">
        <f>IFERROR(VLOOKUP($A79,'Wertepy K'!M:S,7,0),"")</f>
        <v>33.293269230769226</v>
      </c>
      <c r="AC79" s="12" t="str">
        <f>IFERROR(VLOOKUP($A79,'H53 100 K'!$AG$5:$AN$22,7,0),"")</f>
        <v/>
      </c>
      <c r="AD79" s="18" t="str">
        <f>IFERROR(VLOOKUP($A79,'Liczyrzepa - wiosna K'!$N$2:$U$3,7,0),"")</f>
        <v/>
      </c>
      <c r="AE79" s="12" t="str">
        <f>IFERROR(VLOOKUP($A79,'Harce K'!$H$2:$O$4,7,0),"")</f>
        <v/>
      </c>
      <c r="AF79" s="18" t="str">
        <f>IFERROR(VLOOKUP($A79,'XII z Kompasem K'!$K$1:$Q$8,7,0),"")</f>
        <v/>
      </c>
      <c r="AG79" s="19" t="str">
        <f>IFERROR(VLOOKUP($A79,'Grassor TR150 K'!$BH$2:$BN$6,7,0),"")</f>
        <v/>
      </c>
      <c r="AH79" s="19" t="str">
        <f>IFERROR(VLOOKUP($A79,'Pazur Gryfa K'!$P$2:$V$5,7,0),"")</f>
        <v/>
      </c>
      <c r="AI79" s="19" t="str">
        <f>IFERROR(VLOOKUP($A79,'Szaga K'!$J$2:$P$6,7,0),"")</f>
        <v/>
      </c>
      <c r="AJ79" s="19" t="str">
        <f>IFERROR(VLOOKUP($A79,'Sudecka 100 K'!$M$2:$S$6,7,0),"")</f>
        <v/>
      </c>
      <c r="AK79" s="18"/>
      <c r="AL79" s="19" t="str">
        <f>IFERROR(VLOOKUP($A79,'Waligóra K'!$J$2:$P$5,7,0),"")</f>
        <v/>
      </c>
      <c r="AM79" s="19" t="str">
        <f>IFERROR(VLOOKUP($A79,'Jesienne 360 K'!$K$2:$Q$6,7,0),"")</f>
        <v/>
      </c>
      <c r="AN79" s="19" t="str">
        <f>IFERROR(VLOOKUP($A79,'H54 TR100 K'!$AG$6:$AM$23,7,0),"")</f>
        <v/>
      </c>
      <c r="AO79" s="19" t="str">
        <f>IFERROR(VLOOKUP($A79,'Azymut K'!$O$3:$U$4,7,0),"")</f>
        <v/>
      </c>
      <c r="AP79" s="19" t="str">
        <f>IFERROR(VLOOKUP($A79,'NM TR100 K'!$AD$5:$AJ$6,7,0),"")</f>
        <v/>
      </c>
      <c r="AQ79" s="26">
        <f>MIN(COUNT(F79:U79)+MIN(COUNT(X79:AP79)/2,2),6)</f>
        <v>0.5</v>
      </c>
    </row>
    <row r="80" spans="1:43">
      <c r="A80">
        <v>384</v>
      </c>
      <c r="B80" s="22" t="str">
        <f>VLOOKUP($A80,id!$C:$H,6,0)</f>
        <v>Topolska Dorota</v>
      </c>
      <c r="C80" s="22" t="str">
        <f>VLOOKUP($A80,id!$C:$H,4,0)</f>
        <v>Wataha</v>
      </c>
      <c r="D80" s="2">
        <f>IF(E79=E80,D79,ROW(B78))</f>
        <v>78</v>
      </c>
      <c r="E80" s="11">
        <f>LARGE(F80:W80,1)+LARGE(F80:W80,2)+IFERROR(LARGE(F80:W80,3),0)+IFERROR(LARGE(F80:W80,4),0)+IFERROR(LARGE(F80:W80,5),0)+IFERROR(LARGE(F80:W80,6),0)</f>
        <v>33.138669631004106</v>
      </c>
      <c r="F80" s="12"/>
      <c r="G80" s="12"/>
      <c r="H80" s="12" t="str">
        <f>IFERROR(VLOOKUP($A80,'H53 200 K'!$AL$5:$AS$12,7,0),"")</f>
        <v/>
      </c>
      <c r="I80" s="14" t="str">
        <f>IFERROR(VLOOKUP($A80,'Dymno K'!$BO$4:$BU$10,7,0),"")</f>
        <v/>
      </c>
      <c r="J80" s="19" t="str">
        <f>IFERROR(VLOOKUP($A80,'Dukty K'!$AU$1:$BA$11,7,0),"")</f>
        <v/>
      </c>
      <c r="K80" s="19" t="str">
        <f>IFERROR(VLOOKUP($A80,'Tropy K'!$Q$3:$X$15,7,0),"")</f>
        <v/>
      </c>
      <c r="L80" s="19" t="str">
        <f>IFERROR(VLOOKUP($A80,'Grassor TR300 K'!$BX$2:$CD$6,7,0),"")</f>
        <v/>
      </c>
      <c r="M80" s="19" t="str">
        <f>IFERROR(VLOOKUP($A80,'BO K'!$K$3:$Q$16,7,0),"")</f>
        <v/>
      </c>
      <c r="N80" s="19" t="str">
        <f>IFERROR(VLOOKUP($A80,'Konwalie K'!$K$3:$Q$10,7,0),"")</f>
        <v/>
      </c>
      <c r="O80" s="12"/>
      <c r="P80" s="19" t="str">
        <f>IFERROR(VLOOKUP($A80,'Korno K'!$BR$3:$BX$15,7,0),"")</f>
        <v/>
      </c>
      <c r="Q80" s="19" t="str">
        <f>IFERROR(VLOOKUP($A80,'Abentojra K'!$J$4:$P$7,7,0),"")</f>
        <v/>
      </c>
      <c r="R80" s="19" t="str">
        <f>IFERROR(VLOOKUP($A80,'Mordownik K'!$M$6:$S$10,7,0),"")</f>
        <v/>
      </c>
      <c r="S80" s="19" t="str">
        <f>IFERROR(VLOOKUP($A80,'XIV Szago K'!$BB$4:$BH$5,7,0),"")</f>
        <v/>
      </c>
      <c r="T80" s="19" t="str">
        <f>IFERROR(VLOOKUP($A80,'H54 TR200 K'!$AS$5:$AY$17,7,0),"")</f>
        <v/>
      </c>
      <c r="U80" s="19" t="str">
        <f>IFERROR(VLOOKUP($A80,'NM TR200 K'!$AN$5:$AT$7,7,0),"")</f>
        <v/>
      </c>
      <c r="V80" s="10">
        <f>IFERROR(LARGE(X80:AP80,1),0)+IFERROR(LARGE(X80:AP80,2),0)</f>
        <v>33.138669631004106</v>
      </c>
      <c r="W80" s="10">
        <f>IFERROR(LARGE(X80:AP80,3),0)+IFERROR(LARGE(X80:AP80,4),0)</f>
        <v>0</v>
      </c>
      <c r="X80" s="12"/>
      <c r="Y80" s="18"/>
      <c r="Z80" s="18"/>
      <c r="AA80" s="12"/>
      <c r="AB80" s="12"/>
      <c r="AC80" s="12">
        <f>IFERROR(VLOOKUP($A80,'H53 100 K'!$AG$5:$AN$22,7,0),"")</f>
        <v>33.138669631004106</v>
      </c>
      <c r="AD80" s="18" t="str">
        <f>IFERROR(VLOOKUP($A80,'Liczyrzepa - wiosna K'!$N$2:$U$3,7,0),"")</f>
        <v/>
      </c>
      <c r="AE80" s="12" t="str">
        <f>IFERROR(VLOOKUP($A80,'Harce K'!$H$2:$O$4,7,0),"")</f>
        <v/>
      </c>
      <c r="AF80" s="18" t="str">
        <f>IFERROR(VLOOKUP($A80,'XII z Kompasem K'!$K$1:$Q$8,7,0),"")</f>
        <v/>
      </c>
      <c r="AG80" s="19" t="str">
        <f>IFERROR(VLOOKUP($A80,'Grassor TR150 K'!$BH$2:$BN$6,7,0),"")</f>
        <v/>
      </c>
      <c r="AH80" s="19" t="str">
        <f>IFERROR(VLOOKUP($A80,'Pazur Gryfa K'!$P$2:$V$5,7,0),"")</f>
        <v/>
      </c>
      <c r="AI80" s="19" t="str">
        <f>IFERROR(VLOOKUP($A80,'Szaga K'!$J$2:$P$6,7,0),"")</f>
        <v/>
      </c>
      <c r="AJ80" s="19" t="str">
        <f>IFERROR(VLOOKUP($A80,'Sudecka 100 K'!$M$2:$S$6,7,0),"")</f>
        <v/>
      </c>
      <c r="AK80" s="18"/>
      <c r="AL80" s="19" t="str">
        <f>IFERROR(VLOOKUP($A80,'Waligóra K'!$J$2:$P$5,7,0),"")</f>
        <v/>
      </c>
      <c r="AM80" s="19" t="str">
        <f>IFERROR(VLOOKUP($A80,'Jesienne 360 K'!$K$2:$Q$6,7,0),"")</f>
        <v/>
      </c>
      <c r="AN80" s="19">
        <f>IFERROR(VLOOKUP($A80,'H54 TR100 K'!$AG$6:$AM$23,7,0),"")</f>
        <v>0</v>
      </c>
      <c r="AO80" s="19" t="str">
        <f>IFERROR(VLOOKUP($A80,'Azymut K'!$O$3:$U$4,7,0),"")</f>
        <v/>
      </c>
      <c r="AP80" s="19" t="str">
        <f>IFERROR(VLOOKUP($A80,'NM TR100 K'!$AD$5:$AJ$6,7,0),"")</f>
        <v/>
      </c>
      <c r="AQ80" s="26">
        <f>MIN(COUNT(F80:U80)+MIN(COUNT(X80:AP80)/2,2),6)</f>
        <v>1</v>
      </c>
    </row>
    <row r="81" spans="1:43">
      <c r="A81">
        <v>385</v>
      </c>
      <c r="B81" s="22" t="str">
        <f>VLOOKUP($A81,id!$C:$H,6,0)</f>
        <v>Szałła Anna</v>
      </c>
      <c r="C81" s="22" t="str">
        <f>VLOOKUP($A81,id!$C:$H,4,0)</f>
        <v>WATAHA</v>
      </c>
      <c r="D81" s="2">
        <f>IF(E80=E81,D80,ROW(B79))</f>
        <v>79</v>
      </c>
      <c r="E81" s="11">
        <f>LARGE(F81:W81,1)+LARGE(F81:W81,2)+IFERROR(LARGE(F81:W81,3),0)+IFERROR(LARGE(F81:W81,4),0)+IFERROR(LARGE(F81:W81,5),0)+IFERROR(LARGE(F81:W81,6),0)</f>
        <v>33.137513926546028</v>
      </c>
      <c r="F81" s="12"/>
      <c r="G81" s="12"/>
      <c r="H81" s="12" t="str">
        <f>IFERROR(VLOOKUP($A81,'H53 200 K'!$AL$5:$AS$12,7,0),"")</f>
        <v/>
      </c>
      <c r="I81" s="14" t="str">
        <f>IFERROR(VLOOKUP($A81,'Dymno K'!$BO$4:$BU$10,7,0),"")</f>
        <v/>
      </c>
      <c r="J81" s="19" t="str">
        <f>IFERROR(VLOOKUP($A81,'Dukty K'!$AU$1:$BA$11,7,0),"")</f>
        <v/>
      </c>
      <c r="K81" s="19" t="str">
        <f>IFERROR(VLOOKUP($A81,'Tropy K'!$Q$3:$X$15,7,0),"")</f>
        <v/>
      </c>
      <c r="L81" s="19" t="str">
        <f>IFERROR(VLOOKUP($A81,'Grassor TR300 K'!$BX$2:$CD$6,7,0),"")</f>
        <v/>
      </c>
      <c r="M81" s="19" t="str">
        <f>IFERROR(VLOOKUP($A81,'BO K'!$K$3:$Q$16,7,0),"")</f>
        <v/>
      </c>
      <c r="N81" s="19" t="str">
        <f>IFERROR(VLOOKUP($A81,'Konwalie K'!$K$3:$Q$10,7,0),"")</f>
        <v/>
      </c>
      <c r="O81" s="12"/>
      <c r="P81" s="19" t="str">
        <f>IFERROR(VLOOKUP($A81,'Korno K'!$BR$3:$BX$15,7,0),"")</f>
        <v/>
      </c>
      <c r="Q81" s="19" t="str">
        <f>IFERROR(VLOOKUP($A81,'Abentojra K'!$J$4:$P$7,7,0),"")</f>
        <v/>
      </c>
      <c r="R81" s="19" t="str">
        <f>IFERROR(VLOOKUP($A81,'Mordownik K'!$M$6:$S$10,7,0),"")</f>
        <v/>
      </c>
      <c r="S81" s="19" t="str">
        <f>IFERROR(VLOOKUP($A81,'XIV Szago K'!$BB$4:$BH$5,7,0),"")</f>
        <v/>
      </c>
      <c r="T81" s="19" t="str">
        <f>IFERROR(VLOOKUP($A81,'H54 TR200 K'!$AS$5:$AY$17,7,0),"")</f>
        <v/>
      </c>
      <c r="U81" s="19" t="str">
        <f>IFERROR(VLOOKUP($A81,'NM TR200 K'!$AN$5:$AT$7,7,0),"")</f>
        <v/>
      </c>
      <c r="V81" s="10">
        <f>IFERROR(LARGE(X81:AP81,1),0)+IFERROR(LARGE(X81:AP81,2),0)</f>
        <v>33.137513926546028</v>
      </c>
      <c r="W81" s="10">
        <f>IFERROR(LARGE(X81:AP81,3),0)+IFERROR(LARGE(X81:AP81,4),0)</f>
        <v>0</v>
      </c>
      <c r="X81" s="12"/>
      <c r="Y81" s="18"/>
      <c r="Z81" s="18"/>
      <c r="AA81" s="12"/>
      <c r="AB81" s="12"/>
      <c r="AC81" s="12">
        <f>IFERROR(VLOOKUP($A81,'H53 100 K'!$AG$5:$AN$22,7,0),"")</f>
        <v>33.137513926546028</v>
      </c>
      <c r="AD81" s="18" t="str">
        <f>IFERROR(VLOOKUP($A81,'Liczyrzepa - wiosna K'!$N$2:$U$3,7,0),"")</f>
        <v/>
      </c>
      <c r="AE81" s="12" t="str">
        <f>IFERROR(VLOOKUP($A81,'Harce K'!$H$2:$O$4,7,0),"")</f>
        <v/>
      </c>
      <c r="AF81" s="18" t="str">
        <f>IFERROR(VLOOKUP($A81,'XII z Kompasem K'!$K$1:$Q$8,7,0),"")</f>
        <v/>
      </c>
      <c r="AG81" s="19" t="str">
        <f>IFERROR(VLOOKUP($A81,'Grassor TR150 K'!$BH$2:$BN$6,7,0),"")</f>
        <v/>
      </c>
      <c r="AH81" s="19" t="str">
        <f>IFERROR(VLOOKUP($A81,'Pazur Gryfa K'!$P$2:$V$5,7,0),"")</f>
        <v/>
      </c>
      <c r="AI81" s="19" t="str">
        <f>IFERROR(VLOOKUP($A81,'Szaga K'!$J$2:$P$6,7,0),"")</f>
        <v/>
      </c>
      <c r="AJ81" s="19" t="str">
        <f>IFERROR(VLOOKUP($A81,'Sudecka 100 K'!$M$2:$S$6,7,0),"")</f>
        <v/>
      </c>
      <c r="AK81" s="18"/>
      <c r="AL81" s="19" t="str">
        <f>IFERROR(VLOOKUP($A81,'Waligóra K'!$J$2:$P$5,7,0),"")</f>
        <v/>
      </c>
      <c r="AM81" s="19" t="str">
        <f>IFERROR(VLOOKUP($A81,'Jesienne 360 K'!$K$2:$Q$6,7,0),"")</f>
        <v/>
      </c>
      <c r="AN81" s="19" t="str">
        <f>IFERROR(VLOOKUP($A81,'H54 TR100 K'!$AG$6:$AM$23,7,0),"")</f>
        <v/>
      </c>
      <c r="AO81" s="19" t="str">
        <f>IFERROR(VLOOKUP($A81,'Azymut K'!$O$3:$U$4,7,0),"")</f>
        <v/>
      </c>
      <c r="AP81" s="19" t="str">
        <f>IFERROR(VLOOKUP($A81,'NM TR100 K'!$AD$5:$AJ$6,7,0),"")</f>
        <v/>
      </c>
      <c r="AQ81" s="26">
        <f>MIN(COUNT(F81:U81)+MIN(COUNT(X81:AP81)/2,2),6)</f>
        <v>0.5</v>
      </c>
    </row>
    <row r="82" spans="1:43">
      <c r="A82">
        <v>666</v>
      </c>
      <c r="B82" s="22" t="str">
        <f>VLOOKUP($A82,id!$C:$H,6,0)</f>
        <v>Roziewska Ewelina</v>
      </c>
      <c r="C82" s="22" t="str">
        <f>VLOOKUP($A82,id!$C:$H,4,0)</f>
        <v>Lea Group</v>
      </c>
      <c r="D82" s="2">
        <f>IF(E81=E82,D81,ROW(B80))</f>
        <v>80</v>
      </c>
      <c r="E82" s="11">
        <f>LARGE(F82:W82,1)+LARGE(F82:W82,2)+IFERROR(LARGE(F82:W82,3),0)+IFERROR(LARGE(F82:W82,4),0)+IFERROR(LARGE(F82:W82,5),0)+IFERROR(LARGE(F82:W82,6),0)</f>
        <v>33.029530126301367</v>
      </c>
      <c r="F82" s="12"/>
      <c r="G82" s="12"/>
      <c r="H82" s="12"/>
      <c r="I82" s="14"/>
      <c r="J82" s="19"/>
      <c r="K82" s="19"/>
      <c r="L82" s="19"/>
      <c r="M82" s="19"/>
      <c r="N82" s="19"/>
      <c r="O82" s="12"/>
      <c r="P82" s="19"/>
      <c r="Q82" s="19"/>
      <c r="R82" s="19"/>
      <c r="S82" s="19"/>
      <c r="T82" s="19" t="str">
        <f>IFERROR(VLOOKUP($A82,'H54 TR200 K'!$AS$5:$AY$17,7,0),"")</f>
        <v/>
      </c>
      <c r="U82" s="19" t="str">
        <f>IFERROR(VLOOKUP($A82,'NM TR200 K'!$AN$5:$AT$7,7,0),"")</f>
        <v/>
      </c>
      <c r="V82" s="10">
        <f>IFERROR(LARGE(X82:AP82,1),0)+IFERROR(LARGE(X82:AP82,2),0)</f>
        <v>33.029530126301367</v>
      </c>
      <c r="W82" s="10">
        <f>IFERROR(LARGE(X82:AP82,3),0)+IFERROR(LARGE(X82:AP82,4),0)</f>
        <v>0</v>
      </c>
      <c r="X82" s="12"/>
      <c r="Y82" s="18"/>
      <c r="Z82" s="18"/>
      <c r="AA82" s="12"/>
      <c r="AB82" s="12"/>
      <c r="AC82" s="12"/>
      <c r="AD82" s="18"/>
      <c r="AE82" s="12"/>
      <c r="AF82" s="18"/>
      <c r="AG82" s="19"/>
      <c r="AH82" s="19"/>
      <c r="AI82" s="19"/>
      <c r="AJ82" s="19"/>
      <c r="AK82" s="18"/>
      <c r="AL82" s="19"/>
      <c r="AM82" s="19"/>
      <c r="AN82" s="19">
        <f>IFERROR(VLOOKUP($A82,'H54 TR100 K'!$AG$6:$AM$23,7,0),"")</f>
        <v>33.029530126301367</v>
      </c>
      <c r="AO82" s="19" t="str">
        <f>IFERROR(VLOOKUP($A82,'Azymut K'!$O$3:$U$4,7,0),"")</f>
        <v/>
      </c>
      <c r="AP82" s="19" t="str">
        <f>IFERROR(VLOOKUP($A82,'NM TR100 K'!$AD$5:$AJ$6,7,0),"")</f>
        <v/>
      </c>
      <c r="AQ82" s="26">
        <f>MIN(COUNT(F82:U82)+MIN(COUNT(X82:AP82)/2,2),6)</f>
        <v>0.5</v>
      </c>
    </row>
    <row r="83" spans="1:43">
      <c r="A83" s="13">
        <v>126</v>
      </c>
      <c r="B83" s="22" t="str">
        <f>VLOOKUP($A83,id!$C:$H,6,0)</f>
        <v>Gasparska Aleksandra</v>
      </c>
      <c r="C83" s="22" t="str">
        <f>VLOOKUP($A83,id!$C:$H,4,0)</f>
        <v>TRI4FUN TEAM PIASECZNO</v>
      </c>
      <c r="D83" s="2">
        <f>IF(E82=E83,D82,ROW(B81))</f>
        <v>81</v>
      </c>
      <c r="E83" s="11">
        <f>LARGE(F83:W83,1)+LARGE(F83:W83,2)+IFERROR(LARGE(F83:W83,3),0)+IFERROR(LARGE(F83:W83,4),0)+IFERROR(LARGE(F83:W83,5),0)+IFERROR(LARGE(F83:W83,6),0)</f>
        <v>32.88160733549087</v>
      </c>
      <c r="F83" s="12"/>
      <c r="G83" s="12" t="str">
        <f>IFERROR(VLOOKUP($A83,'Roza K'!N:T,7,0),"")</f>
        <v/>
      </c>
      <c r="H83" s="12" t="str">
        <f>IFERROR(VLOOKUP($A83,'H53 200 K'!$AL$5:$AS$12,7,0),"")</f>
        <v/>
      </c>
      <c r="I83" s="14" t="str">
        <f>IFERROR(VLOOKUP($A83,'Dymno K'!$BO$4:$BU$10,7,0),"")</f>
        <v/>
      </c>
      <c r="J83" s="19" t="str">
        <f>IFERROR(VLOOKUP($A83,'Dukty K'!$AU$1:$BA$11,7,0),"")</f>
        <v/>
      </c>
      <c r="K83" s="19" t="str">
        <f>IFERROR(VLOOKUP($A83,'Tropy K'!$Q$3:$X$15,7,0),"")</f>
        <v/>
      </c>
      <c r="L83" s="19" t="str">
        <f>IFERROR(VLOOKUP($A83,'Grassor TR300 K'!$BX$2:$CD$6,7,0),"")</f>
        <v/>
      </c>
      <c r="M83" s="19" t="str">
        <f>IFERROR(VLOOKUP($A83,'BO K'!$K$3:$Q$16,7,0),"")</f>
        <v/>
      </c>
      <c r="N83" s="19" t="str">
        <f>IFERROR(VLOOKUP($A83,'Konwalie K'!$K$3:$Q$10,7,0),"")</f>
        <v/>
      </c>
      <c r="O83" s="12"/>
      <c r="P83" s="19" t="str">
        <f>IFERROR(VLOOKUP($A83,'Korno K'!$BR$3:$BX$15,7,0),"")</f>
        <v/>
      </c>
      <c r="Q83" s="19" t="str">
        <f>IFERROR(VLOOKUP($A83,'Abentojra K'!$J$4:$P$7,7,0),"")</f>
        <v/>
      </c>
      <c r="R83" s="19" t="str">
        <f>IFERROR(VLOOKUP($A83,'Mordownik K'!$M$6:$S$10,7,0),"")</f>
        <v/>
      </c>
      <c r="S83" s="19" t="str">
        <f>IFERROR(VLOOKUP($A83,'XIV Szago K'!$BB$4:$BH$5,7,0),"")</f>
        <v/>
      </c>
      <c r="T83" s="19" t="str">
        <f>IFERROR(VLOOKUP($A83,'H54 TR200 K'!$AS$5:$AY$17,7,0),"")</f>
        <v/>
      </c>
      <c r="U83" s="19" t="str">
        <f>IFERROR(VLOOKUP($A83,'NM TR200 K'!$AN$5:$AT$7,7,0),"")</f>
        <v/>
      </c>
      <c r="V83" s="10">
        <f>IFERROR(LARGE(X83:AP83,1),0)+IFERROR(LARGE(X83:AP83,2),0)</f>
        <v>32.88160733549087</v>
      </c>
      <c r="W83" s="10">
        <f>IFERROR(LARGE(X83:AP83,3),0)+IFERROR(LARGE(X83:AP83,4),0)</f>
        <v>0</v>
      </c>
      <c r="X83" s="12"/>
      <c r="Y83" s="18" t="str">
        <f>IFERROR(VLOOKUP($A83,'XIII Szago K'!DJ:DP,7,0),"")</f>
        <v/>
      </c>
      <c r="Z83" s="18">
        <f>IFERROR(VLOOKUP($A83,'Wiosenne 360 K'!K:Q,7,0),"")</f>
        <v>32.88160733549087</v>
      </c>
      <c r="AA83" s="12" t="str">
        <f>IFERROR(VLOOKUP($A83,'NMnO K'!AT:AZ,7,0),"")</f>
        <v/>
      </c>
      <c r="AB83" s="12" t="str">
        <f>IFERROR(VLOOKUP($A83,'Wertepy K'!M:S,7,0),"")</f>
        <v/>
      </c>
      <c r="AC83" s="12" t="str">
        <f>IFERROR(VLOOKUP($A83,'H53 100 K'!$AG$5:$AN$22,7,0),"")</f>
        <v/>
      </c>
      <c r="AD83" s="18" t="str">
        <f>IFERROR(VLOOKUP($A83,'Liczyrzepa - wiosna K'!$N$2:$U$3,7,0),"")</f>
        <v/>
      </c>
      <c r="AE83" s="12" t="str">
        <f>IFERROR(VLOOKUP($A83,'Harce K'!$H$2:$O$4,7,0),"")</f>
        <v/>
      </c>
      <c r="AF83" s="18" t="str">
        <f>IFERROR(VLOOKUP($A83,'XII z Kompasem K'!$K$1:$Q$8,7,0),"")</f>
        <v/>
      </c>
      <c r="AG83" s="19" t="str">
        <f>IFERROR(VLOOKUP($A83,'Grassor TR150 K'!$BH$2:$BN$6,7,0),"")</f>
        <v/>
      </c>
      <c r="AH83" s="19" t="str">
        <f>IFERROR(VLOOKUP($A83,'Pazur Gryfa K'!$P$2:$V$5,7,0),"")</f>
        <v/>
      </c>
      <c r="AI83" s="19" t="str">
        <f>IFERROR(VLOOKUP($A83,'Szaga K'!$J$2:$P$6,7,0),"")</f>
        <v/>
      </c>
      <c r="AJ83" s="19" t="str">
        <f>IFERROR(VLOOKUP($A83,'Sudecka 100 K'!$M$2:$S$6,7,0),"")</f>
        <v/>
      </c>
      <c r="AK83" s="18"/>
      <c r="AL83" s="19" t="str">
        <f>IFERROR(VLOOKUP($A83,'Waligóra K'!$J$2:$P$5,7,0),"")</f>
        <v/>
      </c>
      <c r="AM83" s="19" t="str">
        <f>IFERROR(VLOOKUP($A83,'Jesienne 360 K'!$K$2:$Q$6,7,0),"")</f>
        <v/>
      </c>
      <c r="AN83" s="19" t="str">
        <f>IFERROR(VLOOKUP($A83,'H54 TR100 K'!$AG$6:$AM$23,7,0),"")</f>
        <v/>
      </c>
      <c r="AO83" s="19" t="str">
        <f>IFERROR(VLOOKUP($A83,'Azymut K'!$O$3:$U$4,7,0),"")</f>
        <v/>
      </c>
      <c r="AP83" s="19" t="str">
        <f>IFERROR(VLOOKUP($A83,'NM TR100 K'!$AD$5:$AJ$6,7,0),"")</f>
        <v/>
      </c>
      <c r="AQ83" s="26">
        <f>MIN(COUNT(F83:U83)+MIN(COUNT(X83:AP83)/2,2),6)</f>
        <v>0.5</v>
      </c>
    </row>
    <row r="84" spans="1:43">
      <c r="A84">
        <v>161</v>
      </c>
      <c r="B84" s="22" t="str">
        <f>VLOOKUP($A84,id!$C:$H,6,0)</f>
        <v>Labut Maria</v>
      </c>
      <c r="C84" s="22">
        <f>VLOOKUP($A84,id!$C:$H,4,0)</f>
        <v>0</v>
      </c>
      <c r="D84" s="2">
        <f>IF(E83=E84,D83,ROW(B82))</f>
        <v>82</v>
      </c>
      <c r="E84" s="11">
        <f>LARGE(F84:W84,1)+LARGE(F84:W84,2)+IFERROR(LARGE(F84:W84,3),0)+IFERROR(LARGE(F84:W84,4),0)+IFERROR(LARGE(F84:W84,5),0)+IFERROR(LARGE(F84:W84,6),0)</f>
        <v>32.631578947368425</v>
      </c>
      <c r="F84" s="12"/>
      <c r="G84" s="12"/>
      <c r="H84" s="12" t="str">
        <f>IFERROR(VLOOKUP($A84,'H53 200 K'!$AL$5:$AS$12,7,0),"")</f>
        <v/>
      </c>
      <c r="I84" s="14" t="str">
        <f>IFERROR(VLOOKUP($A84,'Dymno K'!$BO$4:$BU$10,7,0),"")</f>
        <v/>
      </c>
      <c r="J84" s="19" t="str">
        <f>IFERROR(VLOOKUP($A84,'Dukty K'!$AU$1:$BA$11,7,0),"")</f>
        <v/>
      </c>
      <c r="K84" s="19" t="str">
        <f>IFERROR(VLOOKUP($A84,'Tropy K'!$Q$3:$X$15,7,0),"")</f>
        <v/>
      </c>
      <c r="L84" s="19" t="str">
        <f>IFERROR(VLOOKUP($A84,'Grassor TR300 K'!$BX$2:$CD$6,7,0),"")</f>
        <v/>
      </c>
      <c r="M84" s="19" t="str">
        <f>IFERROR(VLOOKUP($A84,'BO K'!$K$3:$Q$16,7,0),"")</f>
        <v/>
      </c>
      <c r="N84" s="19" t="str">
        <f>IFERROR(VLOOKUP($A84,'Konwalie K'!$K$3:$Q$10,7,0),"")</f>
        <v/>
      </c>
      <c r="O84" s="12"/>
      <c r="P84" s="19" t="str">
        <f>IFERROR(VLOOKUP($A84,'Korno K'!$BR$3:$BX$15,7,0),"")</f>
        <v/>
      </c>
      <c r="Q84" s="19" t="str">
        <f>IFERROR(VLOOKUP($A84,'Abentojra K'!$J$4:$P$7,7,0),"")</f>
        <v/>
      </c>
      <c r="R84" s="19" t="str">
        <f>IFERROR(VLOOKUP($A84,'Mordownik K'!$M$6:$S$10,7,0),"")</f>
        <v/>
      </c>
      <c r="S84" s="19" t="str">
        <f>IFERROR(VLOOKUP($A84,'XIV Szago K'!$BB$4:$BH$5,7,0),"")</f>
        <v/>
      </c>
      <c r="T84" s="19" t="str">
        <f>IFERROR(VLOOKUP($A84,'H54 TR200 K'!$AS$5:$AY$17,7,0),"")</f>
        <v/>
      </c>
      <c r="U84" s="19" t="str">
        <f>IFERROR(VLOOKUP($A84,'NM TR200 K'!$AN$5:$AT$7,7,0),"")</f>
        <v/>
      </c>
      <c r="V84" s="10">
        <f>IFERROR(LARGE(X84:AP84,1),0)+IFERROR(LARGE(X84:AP84,2),0)</f>
        <v>32.631578947368425</v>
      </c>
      <c r="W84" s="10">
        <f>IFERROR(LARGE(X84:AP84,3),0)+IFERROR(LARGE(X84:AP84,4),0)</f>
        <v>0</v>
      </c>
      <c r="X84" s="12"/>
      <c r="Y84" s="18"/>
      <c r="Z84" s="18"/>
      <c r="AA84" s="12">
        <f>IFERROR(VLOOKUP($A84,'NMnO K'!AT:AZ,7,0),"")</f>
        <v>32.631578947368425</v>
      </c>
      <c r="AB84" s="12" t="str">
        <f>IFERROR(VLOOKUP($A84,'Wertepy K'!M:S,7,0),"")</f>
        <v/>
      </c>
      <c r="AC84" s="12" t="str">
        <f>IFERROR(VLOOKUP($A84,'H53 100 K'!$AG$5:$AN$22,7,0),"")</f>
        <v/>
      </c>
      <c r="AD84" s="18" t="str">
        <f>IFERROR(VLOOKUP($A84,'Liczyrzepa - wiosna K'!$N$2:$U$3,7,0),"")</f>
        <v/>
      </c>
      <c r="AE84" s="12" t="str">
        <f>IFERROR(VLOOKUP($A84,'Harce K'!$H$2:$O$4,7,0),"")</f>
        <v/>
      </c>
      <c r="AF84" s="18" t="str">
        <f>IFERROR(VLOOKUP($A84,'XII z Kompasem K'!$K$1:$Q$8,7,0),"")</f>
        <v/>
      </c>
      <c r="AG84" s="19" t="str">
        <f>IFERROR(VLOOKUP($A84,'Grassor TR150 K'!$BH$2:$BN$6,7,0),"")</f>
        <v/>
      </c>
      <c r="AH84" s="19" t="str">
        <f>IFERROR(VLOOKUP($A84,'Pazur Gryfa K'!$P$2:$V$5,7,0),"")</f>
        <v/>
      </c>
      <c r="AI84" s="19" t="str">
        <f>IFERROR(VLOOKUP($A84,'Szaga K'!$J$2:$P$6,7,0),"")</f>
        <v/>
      </c>
      <c r="AJ84" s="19" t="str">
        <f>IFERROR(VLOOKUP($A84,'Sudecka 100 K'!$M$2:$S$6,7,0),"")</f>
        <v/>
      </c>
      <c r="AK84" s="18"/>
      <c r="AL84" s="19" t="str">
        <f>IFERROR(VLOOKUP($A84,'Waligóra K'!$J$2:$P$5,7,0),"")</f>
        <v/>
      </c>
      <c r="AM84" s="19" t="str">
        <f>IFERROR(VLOOKUP($A84,'Jesienne 360 K'!$K$2:$Q$6,7,0),"")</f>
        <v/>
      </c>
      <c r="AN84" s="19" t="str">
        <f>IFERROR(VLOOKUP($A84,'H54 TR100 K'!$AG$6:$AM$23,7,0),"")</f>
        <v/>
      </c>
      <c r="AO84" s="19" t="str">
        <f>IFERROR(VLOOKUP($A84,'Azymut K'!$O$3:$U$4,7,0),"")</f>
        <v/>
      </c>
      <c r="AP84" s="19" t="str">
        <f>IFERROR(VLOOKUP($A84,'NM TR100 K'!$AD$5:$AJ$6,7,0),"")</f>
        <v/>
      </c>
      <c r="AQ84" s="26">
        <f>MIN(COUNT(F84:U84)+MIN(COUNT(X84:AP84)/2,2),6)</f>
        <v>0.5</v>
      </c>
    </row>
    <row r="85" spans="1:43">
      <c r="A85">
        <v>667</v>
      </c>
      <c r="B85" s="22" t="str">
        <f>VLOOKUP($A85,id!$C:$H,6,0)</f>
        <v>Wróblewska Anna</v>
      </c>
      <c r="C85" s="22" t="str">
        <f>VLOOKUP($A85,id!$C:$H,4,0)</f>
        <v>GR3miasto</v>
      </c>
      <c r="D85" s="2">
        <f>IF(E84=E85,D84,ROW(B83))</f>
        <v>83</v>
      </c>
      <c r="E85" s="11">
        <f>LARGE(F85:W85,1)+LARGE(F85:W85,2)+IFERROR(LARGE(F85:W85,3),0)+IFERROR(LARGE(F85:W85,4),0)+IFERROR(LARGE(F85:W85,5),0)+IFERROR(LARGE(F85:W85,6),0)</f>
        <v>32.34081033272053</v>
      </c>
      <c r="F85" s="12"/>
      <c r="G85" s="12"/>
      <c r="H85" s="12"/>
      <c r="I85" s="14"/>
      <c r="J85" s="19"/>
      <c r="K85" s="19"/>
      <c r="L85" s="19"/>
      <c r="M85" s="19"/>
      <c r="N85" s="19"/>
      <c r="O85" s="12"/>
      <c r="P85" s="19"/>
      <c r="Q85" s="19"/>
      <c r="R85" s="19"/>
      <c r="S85" s="19"/>
      <c r="T85" s="19" t="str">
        <f>IFERROR(VLOOKUP($A85,'H54 TR200 K'!$AS$5:$AY$17,7,0),"")</f>
        <v/>
      </c>
      <c r="U85" s="19" t="str">
        <f>IFERROR(VLOOKUP($A85,'NM TR200 K'!$AN$5:$AT$7,7,0),"")</f>
        <v/>
      </c>
      <c r="V85" s="10">
        <f>IFERROR(LARGE(X85:AP85,1),0)+IFERROR(LARGE(X85:AP85,2),0)</f>
        <v>32.34081033272053</v>
      </c>
      <c r="W85" s="10">
        <f>IFERROR(LARGE(X85:AP85,3),0)+IFERROR(LARGE(X85:AP85,4),0)</f>
        <v>0</v>
      </c>
      <c r="X85" s="12"/>
      <c r="Y85" s="18"/>
      <c r="Z85" s="18"/>
      <c r="AA85" s="12"/>
      <c r="AB85" s="12"/>
      <c r="AC85" s="12"/>
      <c r="AD85" s="18"/>
      <c r="AE85" s="12"/>
      <c r="AF85" s="18"/>
      <c r="AG85" s="19"/>
      <c r="AH85" s="19"/>
      <c r="AI85" s="19"/>
      <c r="AJ85" s="19"/>
      <c r="AK85" s="18"/>
      <c r="AL85" s="19"/>
      <c r="AM85" s="19"/>
      <c r="AN85" s="19">
        <f>IFERROR(VLOOKUP($A85,'H54 TR100 K'!$AG$6:$AM$23,7,0),"")</f>
        <v>32.34081033272053</v>
      </c>
      <c r="AO85" s="19" t="str">
        <f>IFERROR(VLOOKUP($A85,'Azymut K'!$O$3:$U$4,7,0),"")</f>
        <v/>
      </c>
      <c r="AP85" s="19" t="str">
        <f>IFERROR(VLOOKUP($A85,'NM TR100 K'!$AD$5:$AJ$6,7,0),"")</f>
        <v/>
      </c>
      <c r="AQ85" s="26">
        <f>MIN(COUNT(F85:U85)+MIN(COUNT(X85:AP85)/2,2),6)</f>
        <v>0.5</v>
      </c>
    </row>
    <row r="86" spans="1:43">
      <c r="A86">
        <v>165</v>
      </c>
      <c r="B86" s="22" t="str">
        <f>VLOOKUP($A86,id!$C:$H,6,0)</f>
        <v>Matuszewska Anna</v>
      </c>
      <c r="C86" s="22">
        <f>VLOOKUP($A86,id!$C:$H,4,0)</f>
        <v>0</v>
      </c>
      <c r="D86" s="2">
        <f>IF(E85=E86,D85,ROW(B84))</f>
        <v>84</v>
      </c>
      <c r="E86" s="11">
        <f>LARGE(F86:W86,1)+LARGE(F86:W86,2)+IFERROR(LARGE(F86:W86,3),0)+IFERROR(LARGE(F86:W86,4),0)+IFERROR(LARGE(F86:W86,5),0)+IFERROR(LARGE(F86:W86,6),0)</f>
        <v>31.193693693693692</v>
      </c>
      <c r="F86" s="12"/>
      <c r="G86" s="12"/>
      <c r="H86" s="12" t="str">
        <f>IFERROR(VLOOKUP($A86,'H53 200 K'!$AL$5:$AS$12,7,0),"")</f>
        <v/>
      </c>
      <c r="I86" s="14" t="str">
        <f>IFERROR(VLOOKUP($A86,'Dymno K'!$BO$4:$BU$10,7,0),"")</f>
        <v/>
      </c>
      <c r="J86" s="19" t="str">
        <f>IFERROR(VLOOKUP($A86,'Dukty K'!$AU$1:$BA$11,7,0),"")</f>
        <v/>
      </c>
      <c r="K86" s="19" t="str">
        <f>IFERROR(VLOOKUP($A86,'Tropy K'!$Q$3:$X$15,7,0),"")</f>
        <v/>
      </c>
      <c r="L86" s="19" t="str">
        <f>IFERROR(VLOOKUP($A86,'Grassor TR300 K'!$BX$2:$CD$6,7,0),"")</f>
        <v/>
      </c>
      <c r="M86" s="19" t="str">
        <f>IFERROR(VLOOKUP($A86,'BO K'!$K$3:$Q$16,7,0),"")</f>
        <v/>
      </c>
      <c r="N86" s="19" t="str">
        <f>IFERROR(VLOOKUP($A86,'Konwalie K'!$K$3:$Q$10,7,0),"")</f>
        <v/>
      </c>
      <c r="O86" s="12"/>
      <c r="P86" s="19" t="str">
        <f>IFERROR(VLOOKUP($A86,'Korno K'!$BR$3:$BX$15,7,0),"")</f>
        <v/>
      </c>
      <c r="Q86" s="19" t="str">
        <f>IFERROR(VLOOKUP($A86,'Abentojra K'!$J$4:$P$7,7,0),"")</f>
        <v/>
      </c>
      <c r="R86" s="19" t="str">
        <f>IFERROR(VLOOKUP($A86,'Mordownik K'!$M$6:$S$10,7,0),"")</f>
        <v/>
      </c>
      <c r="S86" s="19" t="str">
        <f>IFERROR(VLOOKUP($A86,'XIV Szago K'!$BB$4:$BH$5,7,0),"")</f>
        <v/>
      </c>
      <c r="T86" s="19" t="str">
        <f>IFERROR(VLOOKUP($A86,'H54 TR200 K'!$AS$5:$AY$17,7,0),"")</f>
        <v/>
      </c>
      <c r="U86" s="19" t="str">
        <f>IFERROR(VLOOKUP($A86,'NM TR200 K'!$AN$5:$AT$7,7,0),"")</f>
        <v/>
      </c>
      <c r="V86" s="10">
        <f>IFERROR(LARGE(X86:AP86,1),0)+IFERROR(LARGE(X86:AP86,2),0)</f>
        <v>31.193693693693692</v>
      </c>
      <c r="W86" s="10">
        <f>IFERROR(LARGE(X86:AP86,3),0)+IFERROR(LARGE(X86:AP86,4),0)</f>
        <v>0</v>
      </c>
      <c r="X86" s="12"/>
      <c r="Y86" s="18"/>
      <c r="Z86" s="18"/>
      <c r="AA86" s="12" t="str">
        <f>IFERROR(VLOOKUP($A86,'NMnO K'!AT:AZ,7,0),"")</f>
        <v/>
      </c>
      <c r="AB86" s="12">
        <f>IFERROR(VLOOKUP($A86,'Wertepy K'!M:S,7,0),"")</f>
        <v>31.193693693693692</v>
      </c>
      <c r="AC86" s="12" t="str">
        <f>IFERROR(VLOOKUP($A86,'H53 100 K'!$AG$5:$AN$22,7,0),"")</f>
        <v/>
      </c>
      <c r="AD86" s="18" t="str">
        <f>IFERROR(VLOOKUP($A86,'Liczyrzepa - wiosna K'!$N$2:$U$3,7,0),"")</f>
        <v/>
      </c>
      <c r="AE86" s="12" t="str">
        <f>IFERROR(VLOOKUP($A86,'Harce K'!$H$2:$O$4,7,0),"")</f>
        <v/>
      </c>
      <c r="AF86" s="18" t="str">
        <f>IFERROR(VLOOKUP($A86,'XII z Kompasem K'!$K$1:$Q$8,7,0),"")</f>
        <v/>
      </c>
      <c r="AG86" s="19" t="str">
        <f>IFERROR(VLOOKUP($A86,'Grassor TR150 K'!$BH$2:$BN$6,7,0),"")</f>
        <v/>
      </c>
      <c r="AH86" s="19" t="str">
        <f>IFERROR(VLOOKUP($A86,'Pazur Gryfa K'!$P$2:$V$5,7,0),"")</f>
        <v/>
      </c>
      <c r="AI86" s="19" t="str">
        <f>IFERROR(VLOOKUP($A86,'Szaga K'!$J$2:$P$6,7,0),"")</f>
        <v/>
      </c>
      <c r="AJ86" s="19" t="str">
        <f>IFERROR(VLOOKUP($A86,'Sudecka 100 K'!$M$2:$S$6,7,0),"")</f>
        <v/>
      </c>
      <c r="AK86" s="18"/>
      <c r="AL86" s="19" t="str">
        <f>IFERROR(VLOOKUP($A86,'Waligóra K'!$J$2:$P$5,7,0),"")</f>
        <v/>
      </c>
      <c r="AM86" s="19" t="str">
        <f>IFERROR(VLOOKUP($A86,'Jesienne 360 K'!$K$2:$Q$6,7,0),"")</f>
        <v/>
      </c>
      <c r="AN86" s="19" t="str">
        <f>IFERROR(VLOOKUP($A86,'H54 TR100 K'!$AG$6:$AM$23,7,0),"")</f>
        <v/>
      </c>
      <c r="AO86" s="19" t="str">
        <f>IFERROR(VLOOKUP($A86,'Azymut K'!$O$3:$U$4,7,0),"")</f>
        <v/>
      </c>
      <c r="AP86" s="19" t="str">
        <f>IFERROR(VLOOKUP($A86,'NM TR100 K'!$AD$5:$AJ$6,7,0),"")</f>
        <v/>
      </c>
      <c r="AQ86" s="26">
        <f>MIN(COUNT(F86:U86)+MIN(COUNT(X86:AP86)/2,2),6)</f>
        <v>0.5</v>
      </c>
    </row>
    <row r="87" spans="1:43">
      <c r="A87">
        <v>166</v>
      </c>
      <c r="B87" s="22" t="str">
        <f>VLOOKUP($A87,id!$C:$H,6,0)</f>
        <v>Grabowska Olga</v>
      </c>
      <c r="C87" s="22">
        <f>VLOOKUP($A87,id!$C:$H,4,0)</f>
        <v>0</v>
      </c>
      <c r="D87" s="2">
        <f>IF(E86=E87,D86,ROW(B85))</f>
        <v>85</v>
      </c>
      <c r="E87" s="11">
        <f>LARGE(F87:W87,1)+LARGE(F87:W87,2)+IFERROR(LARGE(F87:W87,3),0)+IFERROR(LARGE(F87:W87,4),0)+IFERROR(LARGE(F87:W87,5),0)+IFERROR(LARGE(F87:W87,6),0)</f>
        <v>29.84913793103448</v>
      </c>
      <c r="F87" s="12"/>
      <c r="G87" s="12"/>
      <c r="H87" s="12" t="str">
        <f>IFERROR(VLOOKUP($A87,'H53 200 K'!$AL$5:$AS$12,7,0),"")</f>
        <v/>
      </c>
      <c r="I87" s="14" t="str">
        <f>IFERROR(VLOOKUP($A87,'Dymno K'!$BO$4:$BU$10,7,0),"")</f>
        <v/>
      </c>
      <c r="J87" s="19" t="str">
        <f>IFERROR(VLOOKUP($A87,'Dukty K'!$AU$1:$BA$11,7,0),"")</f>
        <v/>
      </c>
      <c r="K87" s="19" t="str">
        <f>IFERROR(VLOOKUP($A87,'Tropy K'!$Q$3:$X$15,7,0),"")</f>
        <v/>
      </c>
      <c r="L87" s="19" t="str">
        <f>IFERROR(VLOOKUP($A87,'Grassor TR300 K'!$BX$2:$CD$6,7,0),"")</f>
        <v/>
      </c>
      <c r="M87" s="19" t="str">
        <f>IFERROR(VLOOKUP($A87,'BO K'!$K$3:$Q$16,7,0),"")</f>
        <v/>
      </c>
      <c r="N87" s="19" t="str">
        <f>IFERROR(VLOOKUP($A87,'Konwalie K'!$K$3:$Q$10,7,0),"")</f>
        <v/>
      </c>
      <c r="O87" s="12"/>
      <c r="P87" s="19" t="str">
        <f>IFERROR(VLOOKUP($A87,'Korno K'!$BR$3:$BX$15,7,0),"")</f>
        <v/>
      </c>
      <c r="Q87" s="19" t="str">
        <f>IFERROR(VLOOKUP($A87,'Abentojra K'!$J$4:$P$7,7,0),"")</f>
        <v/>
      </c>
      <c r="R87" s="19" t="str">
        <f>IFERROR(VLOOKUP($A87,'Mordownik K'!$M$6:$S$10,7,0),"")</f>
        <v/>
      </c>
      <c r="S87" s="19" t="str">
        <f>IFERROR(VLOOKUP($A87,'XIV Szago K'!$BB$4:$BH$5,7,0),"")</f>
        <v/>
      </c>
      <c r="T87" s="19" t="str">
        <f>IFERROR(VLOOKUP($A87,'H54 TR200 K'!$AS$5:$AY$17,7,0),"")</f>
        <v/>
      </c>
      <c r="U87" s="19" t="str">
        <f>IFERROR(VLOOKUP($A87,'NM TR200 K'!$AN$5:$AT$7,7,0),"")</f>
        <v/>
      </c>
      <c r="V87" s="10">
        <f>IFERROR(LARGE(X87:AP87,1),0)+IFERROR(LARGE(X87:AP87,2),0)</f>
        <v>29.84913793103448</v>
      </c>
      <c r="W87" s="10">
        <f>IFERROR(LARGE(X87:AP87,3),0)+IFERROR(LARGE(X87:AP87,4),0)</f>
        <v>0</v>
      </c>
      <c r="X87" s="12"/>
      <c r="Y87" s="18"/>
      <c r="Z87" s="18"/>
      <c r="AA87" s="12" t="str">
        <f>IFERROR(VLOOKUP($A87,'NMnO K'!AT:AZ,7,0),"")</f>
        <v/>
      </c>
      <c r="AB87" s="12">
        <f>IFERROR(VLOOKUP($A87,'Wertepy K'!M:S,7,0),"")</f>
        <v>29.84913793103448</v>
      </c>
      <c r="AC87" s="12" t="str">
        <f>IFERROR(VLOOKUP($A87,'H53 100 K'!$AG$5:$AN$22,7,0),"")</f>
        <v/>
      </c>
      <c r="AD87" s="18" t="str">
        <f>IFERROR(VLOOKUP($A87,'Liczyrzepa - wiosna K'!$N$2:$U$3,7,0),"")</f>
        <v/>
      </c>
      <c r="AE87" s="12" t="str">
        <f>IFERROR(VLOOKUP($A87,'Harce K'!$H$2:$O$4,7,0),"")</f>
        <v/>
      </c>
      <c r="AF87" s="18" t="str">
        <f>IFERROR(VLOOKUP($A87,'XII z Kompasem K'!$K$1:$Q$8,7,0),"")</f>
        <v/>
      </c>
      <c r="AG87" s="19" t="str">
        <f>IFERROR(VLOOKUP($A87,'Grassor TR150 K'!$BH$2:$BN$6,7,0),"")</f>
        <v/>
      </c>
      <c r="AH87" s="19" t="str">
        <f>IFERROR(VLOOKUP($A87,'Pazur Gryfa K'!$P$2:$V$5,7,0),"")</f>
        <v/>
      </c>
      <c r="AI87" s="19" t="str">
        <f>IFERROR(VLOOKUP($A87,'Szaga K'!$J$2:$P$6,7,0),"")</f>
        <v/>
      </c>
      <c r="AJ87" s="19" t="str">
        <f>IFERROR(VLOOKUP($A87,'Sudecka 100 K'!$M$2:$S$6,7,0),"")</f>
        <v/>
      </c>
      <c r="AK87" s="18"/>
      <c r="AL87" s="19" t="str">
        <f>IFERROR(VLOOKUP($A87,'Waligóra K'!$J$2:$P$5,7,0),"")</f>
        <v/>
      </c>
      <c r="AM87" s="19" t="str">
        <f>IFERROR(VLOOKUP($A87,'Jesienne 360 K'!$K$2:$Q$6,7,0),"")</f>
        <v/>
      </c>
      <c r="AN87" s="19" t="str">
        <f>IFERROR(VLOOKUP($A87,'H54 TR100 K'!$AG$6:$AM$23,7,0),"")</f>
        <v/>
      </c>
      <c r="AO87" s="19" t="str">
        <f>IFERROR(VLOOKUP($A87,'Azymut K'!$O$3:$U$4,7,0),"")</f>
        <v/>
      </c>
      <c r="AP87" s="19" t="str">
        <f>IFERROR(VLOOKUP($A87,'NM TR100 K'!$AD$5:$AJ$6,7,0),"")</f>
        <v/>
      </c>
      <c r="AQ87" s="26">
        <f>MIN(COUNT(F87:U87)+MIN(COUNT(X87:AP87)/2,2),6)</f>
        <v>0.5</v>
      </c>
    </row>
    <row r="88" spans="1:43">
      <c r="A88">
        <v>478</v>
      </c>
      <c r="B88" s="22" t="str">
        <f>VLOOKUP($A88,id!$C:$H,6,0)</f>
        <v>Pytel Jolanta</v>
      </c>
      <c r="C88" s="22" t="str">
        <f>VLOOKUP($A88,id!$C:$H,4,0)</f>
        <v>Włóczęgi</v>
      </c>
      <c r="D88" s="2">
        <f>IF(E87=E88,D87,ROW(B86))</f>
        <v>86</v>
      </c>
      <c r="E88" s="11">
        <f>LARGE(F88:W88,1)+LARGE(F88:W88,2)+IFERROR(LARGE(F88:W88,3),0)+IFERROR(LARGE(F88:W88,4),0)+IFERROR(LARGE(F88:W88,5),0)+IFERROR(LARGE(F88:W88,6),0)</f>
        <v>28.923653224668413</v>
      </c>
      <c r="F88" s="12"/>
      <c r="G88" s="12"/>
      <c r="H88" s="12"/>
      <c r="I88" s="14"/>
      <c r="J88" s="19"/>
      <c r="K88" s="19"/>
      <c r="L88" s="19"/>
      <c r="M88" s="19">
        <f>IFERROR(VLOOKUP($A88,'BO K'!$K$3:$Q$16,7,0),"")</f>
        <v>28.923653224668413</v>
      </c>
      <c r="N88" s="19" t="str">
        <f>IFERROR(VLOOKUP($A88,'Konwalie K'!$K$3:$Q$10,7,0),"")</f>
        <v/>
      </c>
      <c r="O88" s="12"/>
      <c r="P88" s="19" t="str">
        <f>IFERROR(VLOOKUP($A88,'Korno K'!$BR$3:$BX$15,7,0),"")</f>
        <v/>
      </c>
      <c r="Q88" s="19" t="str">
        <f>IFERROR(VLOOKUP($A88,'Abentojra K'!$J$4:$P$7,7,0),"")</f>
        <v/>
      </c>
      <c r="R88" s="19" t="str">
        <f>IFERROR(VLOOKUP($A88,'Mordownik K'!$M$6:$S$10,7,0),"")</f>
        <v/>
      </c>
      <c r="S88" s="19" t="str">
        <f>IFERROR(VLOOKUP($A88,'XIV Szago K'!$BB$4:$BH$5,7,0),"")</f>
        <v/>
      </c>
      <c r="T88" s="19" t="str">
        <f>IFERROR(VLOOKUP($A88,'H54 TR200 K'!$AS$5:$AY$17,7,0),"")</f>
        <v/>
      </c>
      <c r="U88" s="19" t="str">
        <f>IFERROR(VLOOKUP($A88,'NM TR200 K'!$AN$5:$AT$7,7,0),"")</f>
        <v/>
      </c>
      <c r="V88" s="10">
        <f>IFERROR(LARGE(X88:AP88,1),0)+IFERROR(LARGE(X88:AP88,2),0)</f>
        <v>0</v>
      </c>
      <c r="W88" s="10">
        <f>IFERROR(LARGE(X88:AP88,3),0)+IFERROR(LARGE(X88:AP88,4),0)</f>
        <v>0</v>
      </c>
      <c r="X88" s="12"/>
      <c r="Y88" s="18"/>
      <c r="Z88" s="18"/>
      <c r="AA88" s="12"/>
      <c r="AB88" s="12"/>
      <c r="AC88" s="12"/>
      <c r="AD88" s="18"/>
      <c r="AE88" s="12"/>
      <c r="AF88" s="18"/>
      <c r="AG88" s="19"/>
      <c r="AH88" s="19" t="str">
        <f>IFERROR(VLOOKUP($A88,'Pazur Gryfa K'!$P$2:$V$5,7,0),"")</f>
        <v/>
      </c>
      <c r="AI88" s="19" t="str">
        <f>IFERROR(VLOOKUP($A88,'Szaga K'!$J$2:$P$6,7,0),"")</f>
        <v/>
      </c>
      <c r="AJ88" s="19" t="str">
        <f>IFERROR(VLOOKUP($A88,'Sudecka 100 K'!$M$2:$S$6,7,0),"")</f>
        <v/>
      </c>
      <c r="AK88" s="18"/>
      <c r="AL88" s="19" t="str">
        <f>IFERROR(VLOOKUP($A88,'Waligóra K'!$J$2:$P$5,7,0),"")</f>
        <v/>
      </c>
      <c r="AM88" s="19" t="str">
        <f>IFERROR(VLOOKUP($A88,'Jesienne 360 K'!$K$2:$Q$6,7,0),"")</f>
        <v/>
      </c>
      <c r="AN88" s="19" t="str">
        <f>IFERROR(VLOOKUP($A88,'H54 TR100 K'!$AG$6:$AM$23,7,0),"")</f>
        <v/>
      </c>
      <c r="AO88" s="19" t="str">
        <f>IFERROR(VLOOKUP($A88,'Azymut K'!$O$3:$U$4,7,0),"")</f>
        <v/>
      </c>
      <c r="AP88" s="19" t="str">
        <f>IFERROR(VLOOKUP($A88,'NM TR100 K'!$AD$5:$AJ$6,7,0),"")</f>
        <v/>
      </c>
      <c r="AQ88" s="26">
        <f>MIN(COUNT(F88:U88)+MIN(COUNT(X88:AP88)/2,2),6)</f>
        <v>1</v>
      </c>
    </row>
    <row r="89" spans="1:43">
      <c r="A89" s="13">
        <v>386</v>
      </c>
      <c r="B89" s="22" t="str">
        <f>VLOOKUP($A89,id!$C:$H,6,0)</f>
        <v>Bernaszuk Monika</v>
      </c>
      <c r="C89" s="22" t="str">
        <f>VLOOKUP($A89,id!$C:$H,4,0)</f>
        <v>Navigatoria Fatal</v>
      </c>
      <c r="D89" s="2">
        <f>IF(E88=E89,D88,ROW(B87))</f>
        <v>87</v>
      </c>
      <c r="E89" s="11">
        <f>LARGE(F89:W89,1)+LARGE(F89:W89,2)+IFERROR(LARGE(F89:W89,3),0)+IFERROR(LARGE(F89:W89,4),0)+IFERROR(LARGE(F89:W89,5),0)+IFERROR(LARGE(F89:W89,6),0)</f>
        <v>27.905274885512444</v>
      </c>
      <c r="F89" s="12"/>
      <c r="G89" s="12"/>
      <c r="H89" s="12" t="str">
        <f>IFERROR(VLOOKUP($A89,'H53 200 K'!$AL$5:$AS$12,7,0),"")</f>
        <v/>
      </c>
      <c r="I89" s="14" t="str">
        <f>IFERROR(VLOOKUP($A89,'Dymno K'!$BO$4:$BU$10,7,0),"")</f>
        <v/>
      </c>
      <c r="J89" s="19" t="str">
        <f>IFERROR(VLOOKUP($A89,'Dukty K'!$AU$1:$BA$11,7,0),"")</f>
        <v/>
      </c>
      <c r="K89" s="19" t="str">
        <f>IFERROR(VLOOKUP($A89,'Tropy K'!$Q$3:$X$15,7,0),"")</f>
        <v/>
      </c>
      <c r="L89" s="19" t="str">
        <f>IFERROR(VLOOKUP($A89,'Grassor TR300 K'!$BX$2:$CD$6,7,0),"")</f>
        <v/>
      </c>
      <c r="M89" s="19" t="str">
        <f>IFERROR(VLOOKUP($A89,'BO K'!$K$3:$Q$16,7,0),"")</f>
        <v/>
      </c>
      <c r="N89" s="19" t="str">
        <f>IFERROR(VLOOKUP($A89,'Konwalie K'!$K$3:$Q$10,7,0),"")</f>
        <v/>
      </c>
      <c r="O89" s="12"/>
      <c r="P89" s="19" t="str">
        <f>IFERROR(VLOOKUP($A89,'Korno K'!$BR$3:$BX$15,7,0),"")</f>
        <v/>
      </c>
      <c r="Q89" s="19" t="str">
        <f>IFERROR(VLOOKUP($A89,'Abentojra K'!$J$4:$P$7,7,0),"")</f>
        <v/>
      </c>
      <c r="R89" s="19" t="str">
        <f>IFERROR(VLOOKUP($A89,'Mordownik K'!$M$6:$S$10,7,0),"")</f>
        <v/>
      </c>
      <c r="S89" s="19" t="str">
        <f>IFERROR(VLOOKUP($A89,'XIV Szago K'!$BB$4:$BH$5,7,0),"")</f>
        <v/>
      </c>
      <c r="T89" s="19" t="str">
        <f>IFERROR(VLOOKUP($A89,'H54 TR200 K'!$AS$5:$AY$17,7,0),"")</f>
        <v/>
      </c>
      <c r="U89" s="19" t="str">
        <f>IFERROR(VLOOKUP($A89,'NM TR200 K'!$AN$5:$AT$7,7,0),"")</f>
        <v/>
      </c>
      <c r="V89" s="10">
        <f>IFERROR(LARGE(X89:AP89,1),0)+IFERROR(LARGE(X89:AP89,2),0)</f>
        <v>27.905274885512444</v>
      </c>
      <c r="W89" s="10">
        <f>IFERROR(LARGE(X89:AP89,3),0)+IFERROR(LARGE(X89:AP89,4),0)</f>
        <v>0</v>
      </c>
      <c r="X89" s="12"/>
      <c r="Y89" s="18"/>
      <c r="Z89" s="18"/>
      <c r="AA89" s="12"/>
      <c r="AB89" s="12"/>
      <c r="AC89" s="12">
        <f>IFERROR(VLOOKUP($A89,'H53 100 K'!$AG$5:$AN$22,7,0),"")</f>
        <v>27.905274885512444</v>
      </c>
      <c r="AD89" s="18" t="str">
        <f>IFERROR(VLOOKUP($A89,'Liczyrzepa - wiosna K'!$N$2:$U$3,7,0),"")</f>
        <v/>
      </c>
      <c r="AE89" s="12" t="str">
        <f>IFERROR(VLOOKUP($A89,'Harce K'!$H$2:$O$4,7,0),"")</f>
        <v/>
      </c>
      <c r="AF89" s="18" t="str">
        <f>IFERROR(VLOOKUP($A89,'XII z Kompasem K'!$K$1:$Q$8,7,0),"")</f>
        <v/>
      </c>
      <c r="AG89" s="19" t="str">
        <f>IFERROR(VLOOKUP($A89,'Grassor TR150 K'!$BH$2:$BN$6,7,0),"")</f>
        <v/>
      </c>
      <c r="AH89" s="19" t="str">
        <f>IFERROR(VLOOKUP($A89,'Pazur Gryfa K'!$P$2:$V$5,7,0),"")</f>
        <v/>
      </c>
      <c r="AI89" s="19" t="str">
        <f>IFERROR(VLOOKUP($A89,'Szaga K'!$J$2:$P$6,7,0),"")</f>
        <v/>
      </c>
      <c r="AJ89" s="19" t="str">
        <f>IFERROR(VLOOKUP($A89,'Sudecka 100 K'!$M$2:$S$6,7,0),"")</f>
        <v/>
      </c>
      <c r="AK89" s="18"/>
      <c r="AL89" s="19" t="str">
        <f>IFERROR(VLOOKUP($A89,'Waligóra K'!$J$2:$P$5,7,0),"")</f>
        <v/>
      </c>
      <c r="AM89" s="19" t="str">
        <f>IFERROR(VLOOKUP($A89,'Jesienne 360 K'!$K$2:$Q$6,7,0),"")</f>
        <v/>
      </c>
      <c r="AN89" s="19" t="str">
        <f>IFERROR(VLOOKUP($A89,'H54 TR100 K'!$AG$6:$AM$23,7,0),"")</f>
        <v/>
      </c>
      <c r="AO89" s="19" t="str">
        <f>IFERROR(VLOOKUP($A89,'Azymut K'!$O$3:$U$4,7,0),"")</f>
        <v/>
      </c>
      <c r="AP89" s="19" t="str">
        <f>IFERROR(VLOOKUP($A89,'NM TR100 K'!$AD$5:$AJ$6,7,0),"")</f>
        <v/>
      </c>
      <c r="AQ89" s="26">
        <f>MIN(COUNT(F89:U89)+MIN(COUNT(X89:AP89)/2,2),6)</f>
        <v>0.5</v>
      </c>
    </row>
    <row r="90" spans="1:43">
      <c r="A90">
        <v>387</v>
      </c>
      <c r="B90" s="22" t="str">
        <f>VLOOKUP($A90,id!$C:$H,6,0)</f>
        <v>Pułkowska Alicja</v>
      </c>
      <c r="C90" s="22" t="str">
        <f>VLOOKUP($A90,id!$C:$H,4,0)</f>
        <v>Navigatoria Fatal</v>
      </c>
      <c r="D90" s="2">
        <f>IF(E89=E90,D89,ROW(B88))</f>
        <v>88</v>
      </c>
      <c r="E90" s="11">
        <f>LARGE(F90:W90,1)+LARGE(F90:W90,2)+IFERROR(LARGE(F90:W90,3),0)+IFERROR(LARGE(F90:W90,4),0)+IFERROR(LARGE(F90:W90,5),0)+IFERROR(LARGE(F90:W90,6),0)</f>
        <v>27.897810089181132</v>
      </c>
      <c r="F90" s="12"/>
      <c r="G90" s="12"/>
      <c r="H90" s="12" t="str">
        <f>IFERROR(VLOOKUP($A90,'H53 200 K'!$AL$5:$AS$12,7,0),"")</f>
        <v/>
      </c>
      <c r="I90" s="14" t="str">
        <f>IFERROR(VLOOKUP($A90,'Dymno K'!$BO$4:$BU$10,7,0),"")</f>
        <v/>
      </c>
      <c r="J90" s="19" t="str">
        <f>IFERROR(VLOOKUP($A90,'Dukty K'!$AU$1:$BA$11,7,0),"")</f>
        <v/>
      </c>
      <c r="K90" s="19" t="str">
        <f>IFERROR(VLOOKUP($A90,'Tropy K'!$Q$3:$X$15,7,0),"")</f>
        <v/>
      </c>
      <c r="L90" s="19" t="str">
        <f>IFERROR(VLOOKUP($A90,'Grassor TR300 K'!$BX$2:$CD$6,7,0),"")</f>
        <v/>
      </c>
      <c r="M90" s="19" t="str">
        <f>IFERROR(VLOOKUP($A90,'BO K'!$K$3:$Q$16,7,0),"")</f>
        <v/>
      </c>
      <c r="N90" s="19" t="str">
        <f>IFERROR(VLOOKUP($A90,'Konwalie K'!$K$3:$Q$10,7,0),"")</f>
        <v/>
      </c>
      <c r="O90" s="12"/>
      <c r="P90" s="19" t="str">
        <f>IFERROR(VLOOKUP($A90,'Korno K'!$BR$3:$BX$15,7,0),"")</f>
        <v/>
      </c>
      <c r="Q90" s="19" t="str">
        <f>IFERROR(VLOOKUP($A90,'Abentojra K'!$J$4:$P$7,7,0),"")</f>
        <v/>
      </c>
      <c r="R90" s="19" t="str">
        <f>IFERROR(VLOOKUP($A90,'Mordownik K'!$M$6:$S$10,7,0),"")</f>
        <v/>
      </c>
      <c r="S90" s="19" t="str">
        <f>IFERROR(VLOOKUP($A90,'XIV Szago K'!$BB$4:$BH$5,7,0),"")</f>
        <v/>
      </c>
      <c r="T90" s="19" t="str">
        <f>IFERROR(VLOOKUP($A90,'H54 TR200 K'!$AS$5:$AY$17,7,0),"")</f>
        <v/>
      </c>
      <c r="U90" s="19" t="str">
        <f>IFERROR(VLOOKUP($A90,'NM TR200 K'!$AN$5:$AT$7,7,0),"")</f>
        <v/>
      </c>
      <c r="V90" s="10">
        <f>IFERROR(LARGE(X90:AP90,1),0)+IFERROR(LARGE(X90:AP90,2),0)</f>
        <v>27.897810089181132</v>
      </c>
      <c r="W90" s="10">
        <f>IFERROR(LARGE(X90:AP90,3),0)+IFERROR(LARGE(X90:AP90,4),0)</f>
        <v>0</v>
      </c>
      <c r="X90" s="12"/>
      <c r="Y90" s="18"/>
      <c r="Z90" s="18"/>
      <c r="AA90" s="12"/>
      <c r="AB90" s="12"/>
      <c r="AC90" s="12">
        <f>IFERROR(VLOOKUP($A90,'H53 100 K'!$AG$5:$AN$22,7,0),"")</f>
        <v>27.897810089181132</v>
      </c>
      <c r="AD90" s="18" t="str">
        <f>IFERROR(VLOOKUP($A90,'Liczyrzepa - wiosna K'!$N$2:$U$3,7,0),"")</f>
        <v/>
      </c>
      <c r="AE90" s="12" t="str">
        <f>IFERROR(VLOOKUP($A90,'Harce K'!$H$2:$O$4,7,0),"")</f>
        <v/>
      </c>
      <c r="AF90" s="18" t="str">
        <f>IFERROR(VLOOKUP($A90,'XII z Kompasem K'!$K$1:$Q$8,7,0),"")</f>
        <v/>
      </c>
      <c r="AG90" s="19" t="str">
        <f>IFERROR(VLOOKUP($A90,'Grassor TR150 K'!$BH$2:$BN$6,7,0),"")</f>
        <v/>
      </c>
      <c r="AH90" s="19" t="str">
        <f>IFERROR(VLOOKUP($A90,'Pazur Gryfa K'!$P$2:$V$5,7,0),"")</f>
        <v/>
      </c>
      <c r="AI90" s="19" t="str">
        <f>IFERROR(VLOOKUP($A90,'Szaga K'!$J$2:$P$6,7,0),"")</f>
        <v/>
      </c>
      <c r="AJ90" s="19" t="str">
        <f>IFERROR(VLOOKUP($A90,'Sudecka 100 K'!$M$2:$S$6,7,0),"")</f>
        <v/>
      </c>
      <c r="AK90" s="18"/>
      <c r="AL90" s="19" t="str">
        <f>IFERROR(VLOOKUP($A90,'Waligóra K'!$J$2:$P$5,7,0),"")</f>
        <v/>
      </c>
      <c r="AM90" s="19" t="str">
        <f>IFERROR(VLOOKUP($A90,'Jesienne 360 K'!$K$2:$Q$6,7,0),"")</f>
        <v/>
      </c>
      <c r="AN90" s="19" t="str">
        <f>IFERROR(VLOOKUP($A90,'H54 TR100 K'!$AG$6:$AM$23,7,0),"")</f>
        <v/>
      </c>
      <c r="AO90" s="19" t="str">
        <f>IFERROR(VLOOKUP($A90,'Azymut K'!$O$3:$U$4,7,0),"")</f>
        <v/>
      </c>
      <c r="AP90" s="19" t="str">
        <f>IFERROR(VLOOKUP($A90,'NM TR100 K'!$AD$5:$AJ$6,7,0),"")</f>
        <v/>
      </c>
      <c r="AQ90" s="26">
        <f>MIN(COUNT(F90:U90)+MIN(COUNT(X90:AP90)/2,2),6)</f>
        <v>0.5</v>
      </c>
    </row>
    <row r="91" spans="1:43">
      <c r="A91">
        <v>424</v>
      </c>
      <c r="B91" s="22" t="str">
        <f>VLOOKUP($A91,id!$C:$H,6,0)</f>
        <v>Motyl-Adamczyk Agata</v>
      </c>
      <c r="C91" s="22" t="str">
        <f>VLOOKUP($A91,id!$C:$H,4,0)</f>
        <v>Zdezorientowani</v>
      </c>
      <c r="D91" s="2">
        <f>IF(E90=E91,D90,ROW(B89))</f>
        <v>89</v>
      </c>
      <c r="E91" s="11">
        <f>LARGE(F91:W91,1)+LARGE(F91:W91,2)+IFERROR(LARGE(F91:W91,3),0)+IFERROR(LARGE(F91:W91,4),0)+IFERROR(LARGE(F91:W91,5),0)+IFERROR(LARGE(F91:W91,6),0)</f>
        <v>27.543859649122805</v>
      </c>
      <c r="F91" s="12"/>
      <c r="G91" s="12"/>
      <c r="H91" s="12"/>
      <c r="I91" s="14" t="str">
        <f>IFERROR(VLOOKUP($A91,'Dymno K'!$BO$4:$BU$10,7,0),"")</f>
        <v/>
      </c>
      <c r="J91" s="19" t="str">
        <f>IFERROR(VLOOKUP($A91,'Dukty K'!$AU$1:$BA$11,7,0),"")</f>
        <v/>
      </c>
      <c r="K91" s="19" t="str">
        <f>IFERROR(VLOOKUP($A91,'Tropy K'!$Q$3:$X$15,7,0),"")</f>
        <v/>
      </c>
      <c r="L91" s="19" t="str">
        <f>IFERROR(VLOOKUP($A91,'Grassor TR300 K'!$BX$2:$CD$6,7,0),"")</f>
        <v/>
      </c>
      <c r="M91" s="19" t="str">
        <f>IFERROR(VLOOKUP($A91,'BO K'!$K$3:$Q$16,7,0),"")</f>
        <v/>
      </c>
      <c r="N91" s="19" t="str">
        <f>IFERROR(VLOOKUP($A91,'Konwalie K'!$K$3:$Q$10,7,0),"")</f>
        <v/>
      </c>
      <c r="O91" s="12"/>
      <c r="P91" s="19">
        <f>IFERROR(VLOOKUP($A91,'Korno K'!$BR$3:$BX$15,7,0),"")</f>
        <v>0</v>
      </c>
      <c r="Q91" s="19" t="str">
        <f>IFERROR(VLOOKUP($A91,'Abentojra K'!$J$4:$P$7,7,0),"")</f>
        <v/>
      </c>
      <c r="R91" s="19" t="str">
        <f>IFERROR(VLOOKUP($A91,'Mordownik K'!$M$6:$S$10,7,0),"")</f>
        <v/>
      </c>
      <c r="S91" s="19" t="str">
        <f>IFERROR(VLOOKUP($A91,'XIV Szago K'!$BB$4:$BH$5,7,0),"")</f>
        <v/>
      </c>
      <c r="T91" s="19" t="str">
        <f>IFERROR(VLOOKUP($A91,'H54 TR200 K'!$AS$5:$AY$17,7,0),"")</f>
        <v/>
      </c>
      <c r="U91" s="19" t="str">
        <f>IFERROR(VLOOKUP($A91,'NM TR200 K'!$AN$5:$AT$7,7,0),"")</f>
        <v/>
      </c>
      <c r="V91" s="10">
        <f>IFERROR(LARGE(X91:AP91,1),0)+IFERROR(LARGE(X91:AP91,2),0)</f>
        <v>27.543859649122805</v>
      </c>
      <c r="W91" s="10">
        <f>IFERROR(LARGE(X91:AP91,3),0)+IFERROR(LARGE(X91:AP91,4),0)</f>
        <v>0</v>
      </c>
      <c r="X91" s="12"/>
      <c r="Y91" s="18"/>
      <c r="Z91" s="18"/>
      <c r="AA91" s="12"/>
      <c r="AB91" s="12"/>
      <c r="AC91" s="12"/>
      <c r="AD91" s="18" t="str">
        <f>IFERROR(VLOOKUP($A91,'Liczyrzepa - wiosna K'!$N$2:$U$3,7,0),"")</f>
        <v/>
      </c>
      <c r="AE91" s="12">
        <f>IFERROR(VLOOKUP($A91,'Harce K'!$H$2:$O$4,7,0),"")</f>
        <v>27.543859649122805</v>
      </c>
      <c r="AF91" s="18" t="str">
        <f>IFERROR(VLOOKUP($A91,'XII z Kompasem K'!$K$1:$Q$8,7,0),"")</f>
        <v/>
      </c>
      <c r="AG91" s="19" t="str">
        <f>IFERROR(VLOOKUP($A91,'Grassor TR150 K'!$BH$2:$BN$6,7,0),"")</f>
        <v/>
      </c>
      <c r="AH91" s="19" t="str">
        <f>IFERROR(VLOOKUP($A91,'Pazur Gryfa K'!$P$2:$V$5,7,0),"")</f>
        <v/>
      </c>
      <c r="AI91" s="19" t="str">
        <f>IFERROR(VLOOKUP($A91,'Szaga K'!$J$2:$P$6,7,0),"")</f>
        <v/>
      </c>
      <c r="AJ91" s="19" t="str">
        <f>IFERROR(VLOOKUP($A91,'Sudecka 100 K'!$M$2:$S$6,7,0),"")</f>
        <v/>
      </c>
      <c r="AK91" s="18"/>
      <c r="AL91" s="19" t="str">
        <f>IFERROR(VLOOKUP($A91,'Waligóra K'!$J$2:$P$5,7,0),"")</f>
        <v/>
      </c>
      <c r="AM91" s="19" t="str">
        <f>IFERROR(VLOOKUP($A91,'Jesienne 360 K'!$K$2:$Q$6,7,0),"")</f>
        <v/>
      </c>
      <c r="AN91" s="19" t="str">
        <f>IFERROR(VLOOKUP($A91,'H54 TR100 K'!$AG$6:$AM$23,7,0),"")</f>
        <v/>
      </c>
      <c r="AO91" s="19" t="str">
        <f>IFERROR(VLOOKUP($A91,'Azymut K'!$O$3:$U$4,7,0),"")</f>
        <v/>
      </c>
      <c r="AP91" s="19" t="str">
        <f>IFERROR(VLOOKUP($A91,'NM TR100 K'!$AD$5:$AJ$6,7,0),"")</f>
        <v/>
      </c>
      <c r="AQ91" s="26">
        <f>MIN(COUNT(F91:U91)+MIN(COUNT(X91:AP91)/2,2),6)</f>
        <v>1.5</v>
      </c>
    </row>
    <row r="92" spans="1:43">
      <c r="A92">
        <v>388</v>
      </c>
      <c r="B92" s="22" t="str">
        <f>VLOOKUP($A92,id!$C:$H,6,0)</f>
        <v>Kunat Monika</v>
      </c>
      <c r="C92" s="22">
        <f>VLOOKUP($A92,id!$C:$H,4,0)</f>
        <v>0</v>
      </c>
      <c r="D92" s="2">
        <f>IF(E91=E92,D91,ROW(B90))</f>
        <v>90</v>
      </c>
      <c r="E92" s="11">
        <f>LARGE(F92:W92,1)+LARGE(F92:W92,2)+IFERROR(LARGE(F92:W92,3),0)+IFERROR(LARGE(F92:W92,4),0)+IFERROR(LARGE(F92:W92,5),0)+IFERROR(LARGE(F92:W92,6),0)</f>
        <v>26.154196958607312</v>
      </c>
      <c r="F92" s="12"/>
      <c r="G92" s="12"/>
      <c r="H92" s="12" t="str">
        <f>IFERROR(VLOOKUP($A92,'H53 200 K'!$AL$5:$AS$12,7,0),"")</f>
        <v/>
      </c>
      <c r="I92" s="14" t="str">
        <f>IFERROR(VLOOKUP($A92,'Dymno K'!$BO$4:$BU$10,7,0),"")</f>
        <v/>
      </c>
      <c r="J92" s="19" t="str">
        <f>IFERROR(VLOOKUP($A92,'Dukty K'!$AU$1:$BA$11,7,0),"")</f>
        <v/>
      </c>
      <c r="K92" s="19" t="str">
        <f>IFERROR(VLOOKUP($A92,'Tropy K'!$Q$3:$X$15,7,0),"")</f>
        <v/>
      </c>
      <c r="L92" s="19" t="str">
        <f>IFERROR(VLOOKUP($A92,'Grassor TR300 K'!$BX$2:$CD$6,7,0),"")</f>
        <v/>
      </c>
      <c r="M92" s="19" t="str">
        <f>IFERROR(VLOOKUP($A92,'BO K'!$K$3:$Q$16,7,0),"")</f>
        <v/>
      </c>
      <c r="N92" s="19" t="str">
        <f>IFERROR(VLOOKUP($A92,'Konwalie K'!$K$3:$Q$10,7,0),"")</f>
        <v/>
      </c>
      <c r="O92" s="12"/>
      <c r="P92" s="19" t="str">
        <f>IFERROR(VLOOKUP($A92,'Korno K'!$BR$3:$BX$15,7,0),"")</f>
        <v/>
      </c>
      <c r="Q92" s="19" t="str">
        <f>IFERROR(VLOOKUP($A92,'Abentojra K'!$J$4:$P$7,7,0),"")</f>
        <v/>
      </c>
      <c r="R92" s="19" t="str">
        <f>IFERROR(VLOOKUP($A92,'Mordownik K'!$M$6:$S$10,7,0),"")</f>
        <v/>
      </c>
      <c r="S92" s="19" t="str">
        <f>IFERROR(VLOOKUP($A92,'XIV Szago K'!$BB$4:$BH$5,7,0),"")</f>
        <v/>
      </c>
      <c r="T92" s="19" t="str">
        <f>IFERROR(VLOOKUP($A92,'H54 TR200 K'!$AS$5:$AY$17,7,0),"")</f>
        <v/>
      </c>
      <c r="U92" s="19" t="str">
        <f>IFERROR(VLOOKUP($A92,'NM TR200 K'!$AN$5:$AT$7,7,0),"")</f>
        <v/>
      </c>
      <c r="V92" s="10">
        <f>IFERROR(LARGE(X92:AP92,1),0)+IFERROR(LARGE(X92:AP92,2),0)</f>
        <v>26.154196958607312</v>
      </c>
      <c r="W92" s="10">
        <f>IFERROR(LARGE(X92:AP92,3),0)+IFERROR(LARGE(X92:AP92,4),0)</f>
        <v>0</v>
      </c>
      <c r="X92" s="12"/>
      <c r="Y92" s="18"/>
      <c r="Z92" s="18"/>
      <c r="AA92" s="12"/>
      <c r="AB92" s="12"/>
      <c r="AC92" s="12">
        <f>IFERROR(VLOOKUP($A92,'H53 100 K'!$AG$5:$AN$22,7,0),"")</f>
        <v>26.154196958607312</v>
      </c>
      <c r="AD92" s="18" t="str">
        <f>IFERROR(VLOOKUP($A92,'Liczyrzepa - wiosna K'!$N$2:$U$3,7,0),"")</f>
        <v/>
      </c>
      <c r="AE92" s="12" t="str">
        <f>IFERROR(VLOOKUP($A92,'Harce K'!$H$2:$O$4,7,0),"")</f>
        <v/>
      </c>
      <c r="AF92" s="18" t="str">
        <f>IFERROR(VLOOKUP($A92,'XII z Kompasem K'!$K$1:$Q$8,7,0),"")</f>
        <v/>
      </c>
      <c r="AG92" s="19" t="str">
        <f>IFERROR(VLOOKUP($A92,'Grassor TR150 K'!$BH$2:$BN$6,7,0),"")</f>
        <v/>
      </c>
      <c r="AH92" s="19" t="str">
        <f>IFERROR(VLOOKUP($A92,'Pazur Gryfa K'!$P$2:$V$5,7,0),"")</f>
        <v/>
      </c>
      <c r="AI92" s="19" t="str">
        <f>IFERROR(VLOOKUP($A92,'Szaga K'!$J$2:$P$6,7,0),"")</f>
        <v/>
      </c>
      <c r="AJ92" s="19" t="str">
        <f>IFERROR(VLOOKUP($A92,'Sudecka 100 K'!$M$2:$S$6,7,0),"")</f>
        <v/>
      </c>
      <c r="AK92" s="18"/>
      <c r="AL92" s="19" t="str">
        <f>IFERROR(VLOOKUP($A92,'Waligóra K'!$J$2:$P$5,7,0),"")</f>
        <v/>
      </c>
      <c r="AM92" s="19" t="str">
        <f>IFERROR(VLOOKUP($A92,'Jesienne 360 K'!$K$2:$Q$6,7,0),"")</f>
        <v/>
      </c>
      <c r="AN92" s="19" t="str">
        <f>IFERROR(VLOOKUP($A92,'H54 TR100 K'!$AG$6:$AM$23,7,0),"")</f>
        <v/>
      </c>
      <c r="AO92" s="19" t="str">
        <f>IFERROR(VLOOKUP($A92,'Azymut K'!$O$3:$U$4,7,0),"")</f>
        <v/>
      </c>
      <c r="AP92" s="19" t="str">
        <f>IFERROR(VLOOKUP($A92,'NM TR100 K'!$AD$5:$AJ$6,7,0),"")</f>
        <v/>
      </c>
      <c r="AQ92" s="26">
        <f>MIN(COUNT(F92:U92)+MIN(COUNT(X92:AP92)/2,2),6)</f>
        <v>0.5</v>
      </c>
    </row>
    <row r="93" spans="1:43">
      <c r="A93">
        <v>522</v>
      </c>
      <c r="B93" s="22" t="str">
        <f>VLOOKUP($A93,id!$C:$H,6,0)</f>
        <v>Matuszewska Anula</v>
      </c>
      <c r="C93" s="22">
        <f>VLOOKUP($A93,id!$C:$H,4,0)</f>
        <v>0</v>
      </c>
      <c r="D93" s="2">
        <f>IF(E92=E93,D92,ROW(B91))</f>
        <v>91</v>
      </c>
      <c r="E93" s="11">
        <f>LARGE(F93:W93,1)+LARGE(F93:W93,2)+IFERROR(LARGE(F93:W93,3),0)+IFERROR(LARGE(F93:W93,4),0)+IFERROR(LARGE(F93:W93,5),0)+IFERROR(LARGE(F93:W93,6),0)</f>
        <v>25.925925925925924</v>
      </c>
      <c r="F93" s="12"/>
      <c r="G93" s="12"/>
      <c r="H93" s="12"/>
      <c r="I93" s="14"/>
      <c r="J93" s="19"/>
      <c r="K93" s="19"/>
      <c r="L93" s="19"/>
      <c r="M93" s="19"/>
      <c r="N93" s="19" t="str">
        <f>IFERROR(VLOOKUP($A93,'Konwalie K'!$K$3:$Q$10,7,0),"")</f>
        <v/>
      </c>
      <c r="O93" s="12"/>
      <c r="P93" s="19" t="str">
        <f>IFERROR(VLOOKUP($A93,'Korno K'!$BR$3:$BX$15,7,0),"")</f>
        <v/>
      </c>
      <c r="Q93" s="19" t="str">
        <f>IFERROR(VLOOKUP($A93,'Abentojra K'!$J$4:$P$7,7,0),"")</f>
        <v/>
      </c>
      <c r="R93" s="19" t="str">
        <f>IFERROR(VLOOKUP($A93,'Mordownik K'!$M$6:$S$10,7,0),"")</f>
        <v/>
      </c>
      <c r="S93" s="19" t="str">
        <f>IFERROR(VLOOKUP($A93,'XIV Szago K'!$BB$4:$BH$5,7,0),"")</f>
        <v/>
      </c>
      <c r="T93" s="19" t="str">
        <f>IFERROR(VLOOKUP($A93,'H54 TR200 K'!$AS$5:$AY$17,7,0),"")</f>
        <v/>
      </c>
      <c r="U93" s="19" t="str">
        <f>IFERROR(VLOOKUP($A93,'NM TR200 K'!$AN$5:$AT$7,7,0),"")</f>
        <v/>
      </c>
      <c r="V93" s="10">
        <f>IFERROR(LARGE(X93:AP93,1),0)+IFERROR(LARGE(X93:AP93,2),0)</f>
        <v>25.925925925925924</v>
      </c>
      <c r="W93" s="10">
        <f>IFERROR(LARGE(X93:AP93,3),0)+IFERROR(LARGE(X93:AP93,4),0)</f>
        <v>0</v>
      </c>
      <c r="X93" s="12"/>
      <c r="Y93" s="18"/>
      <c r="Z93" s="18"/>
      <c r="AA93" s="12"/>
      <c r="AB93" s="12"/>
      <c r="AC93" s="12"/>
      <c r="AD93" s="18"/>
      <c r="AE93" s="12"/>
      <c r="AF93" s="18"/>
      <c r="AG93" s="19"/>
      <c r="AH93" s="19"/>
      <c r="AI93" s="19">
        <f>IFERROR(VLOOKUP($A93,'Szaga K'!$J$2:$P$6,7,0),"")</f>
        <v>25.925925925925924</v>
      </c>
      <c r="AJ93" s="19" t="str">
        <f>IFERROR(VLOOKUP($A93,'Sudecka 100 K'!$M$2:$S$6,7,0),"")</f>
        <v/>
      </c>
      <c r="AK93" s="18"/>
      <c r="AL93" s="19" t="str">
        <f>IFERROR(VLOOKUP($A93,'Waligóra K'!$J$2:$P$5,7,0),"")</f>
        <v/>
      </c>
      <c r="AM93" s="19" t="str">
        <f>IFERROR(VLOOKUP($A93,'Jesienne 360 K'!$K$2:$Q$6,7,0),"")</f>
        <v/>
      </c>
      <c r="AN93" s="19" t="str">
        <f>IFERROR(VLOOKUP($A93,'H54 TR100 K'!$AG$6:$AM$23,7,0),"")</f>
        <v/>
      </c>
      <c r="AO93" s="19" t="str">
        <f>IFERROR(VLOOKUP($A93,'Azymut K'!$O$3:$U$4,7,0),"")</f>
        <v/>
      </c>
      <c r="AP93" s="19" t="str">
        <f>IFERROR(VLOOKUP($A93,'NM TR100 K'!$AD$5:$AJ$6,7,0),"")</f>
        <v/>
      </c>
      <c r="AQ93" s="26">
        <f>MIN(COUNT(F93:U93)+MIN(COUNT(X93:AP93)/2,2),6)</f>
        <v>0.5</v>
      </c>
    </row>
    <row r="94" spans="1:43">
      <c r="A94">
        <v>162</v>
      </c>
      <c r="B94" s="22" t="str">
        <f>VLOOKUP($A94,id!$C:$H,6,0)</f>
        <v>Kosmala Monika</v>
      </c>
      <c r="C94" s="22" t="str">
        <f>VLOOKUP($A94,id!$C:$H,4,0)</f>
        <v>Rowerowa Norka</v>
      </c>
      <c r="D94" s="2">
        <f>IF(E93=E94,D93,ROW(B92))</f>
        <v>92</v>
      </c>
      <c r="E94" s="11">
        <f>LARGE(F94:W94,1)+LARGE(F94:W94,2)+IFERROR(LARGE(F94:W94,3),0)+IFERROR(LARGE(F94:W94,4),0)+IFERROR(LARGE(F94:W94,5),0)+IFERROR(LARGE(F94:W94,6),0)</f>
        <v>24.210526315789476</v>
      </c>
      <c r="F94" s="12"/>
      <c r="G94" s="12"/>
      <c r="H94" s="12" t="str">
        <f>IFERROR(VLOOKUP($A94,'H53 200 K'!$AL$5:$AS$12,7,0),"")</f>
        <v/>
      </c>
      <c r="I94" s="14" t="str">
        <f>IFERROR(VLOOKUP($A94,'Dymno K'!$BO$4:$BU$10,7,0),"")</f>
        <v/>
      </c>
      <c r="J94" s="19" t="str">
        <f>IFERROR(VLOOKUP($A94,'Dukty K'!$AU$1:$BA$11,7,0),"")</f>
        <v/>
      </c>
      <c r="K94" s="19" t="str">
        <f>IFERROR(VLOOKUP($A94,'Tropy K'!$Q$3:$X$15,7,0),"")</f>
        <v/>
      </c>
      <c r="L94" s="19" t="str">
        <f>IFERROR(VLOOKUP($A94,'Grassor TR300 K'!$BX$2:$CD$6,7,0),"")</f>
        <v/>
      </c>
      <c r="M94" s="19" t="str">
        <f>IFERROR(VLOOKUP($A94,'BO K'!$K$3:$Q$16,7,0),"")</f>
        <v/>
      </c>
      <c r="N94" s="19" t="str">
        <f>IFERROR(VLOOKUP($A94,'Konwalie K'!$K$3:$Q$10,7,0),"")</f>
        <v/>
      </c>
      <c r="O94" s="12"/>
      <c r="P94" s="19" t="str">
        <f>IFERROR(VLOOKUP($A94,'Korno K'!$BR$3:$BX$15,7,0),"")</f>
        <v/>
      </c>
      <c r="Q94" s="19" t="str">
        <f>IFERROR(VLOOKUP($A94,'Abentojra K'!$J$4:$P$7,7,0),"")</f>
        <v/>
      </c>
      <c r="R94" s="19" t="str">
        <f>IFERROR(VLOOKUP($A94,'Mordownik K'!$M$6:$S$10,7,0),"")</f>
        <v/>
      </c>
      <c r="S94" s="19" t="str">
        <f>IFERROR(VLOOKUP($A94,'XIV Szago K'!$BB$4:$BH$5,7,0),"")</f>
        <v/>
      </c>
      <c r="T94" s="19" t="str">
        <f>IFERROR(VLOOKUP($A94,'H54 TR200 K'!$AS$5:$AY$17,7,0),"")</f>
        <v/>
      </c>
      <c r="U94" s="19" t="str">
        <f>IFERROR(VLOOKUP($A94,'NM TR200 K'!$AN$5:$AT$7,7,0),"")</f>
        <v/>
      </c>
      <c r="V94" s="10">
        <f>IFERROR(LARGE(X94:AP94,1),0)+IFERROR(LARGE(X94:AP94,2),0)</f>
        <v>24.210526315789476</v>
      </c>
      <c r="W94" s="10">
        <f>IFERROR(LARGE(X94:AP94,3),0)+IFERROR(LARGE(X94:AP94,4),0)</f>
        <v>0</v>
      </c>
      <c r="X94" s="12"/>
      <c r="Y94" s="18"/>
      <c r="Z94" s="18"/>
      <c r="AA94" s="12">
        <f>IFERROR(VLOOKUP($A94,'NMnO K'!AT:AZ,7,0),"")</f>
        <v>24.210526315789476</v>
      </c>
      <c r="AB94" s="12" t="str">
        <f>IFERROR(VLOOKUP($A94,'Wertepy K'!M:S,7,0),"")</f>
        <v/>
      </c>
      <c r="AC94" s="12" t="str">
        <f>IFERROR(VLOOKUP($A94,'H53 100 K'!$AG$5:$AN$22,7,0),"")</f>
        <v/>
      </c>
      <c r="AD94" s="18" t="str">
        <f>IFERROR(VLOOKUP($A94,'Liczyrzepa - wiosna K'!$N$2:$U$3,7,0),"")</f>
        <v/>
      </c>
      <c r="AE94" s="12" t="str">
        <f>IFERROR(VLOOKUP($A94,'Harce K'!$H$2:$O$4,7,0),"")</f>
        <v/>
      </c>
      <c r="AF94" s="18" t="str">
        <f>IFERROR(VLOOKUP($A94,'XII z Kompasem K'!$K$1:$Q$8,7,0),"")</f>
        <v/>
      </c>
      <c r="AG94" s="19" t="str">
        <f>IFERROR(VLOOKUP($A94,'Grassor TR150 K'!$BH$2:$BN$6,7,0),"")</f>
        <v/>
      </c>
      <c r="AH94" s="19" t="str">
        <f>IFERROR(VLOOKUP($A94,'Pazur Gryfa K'!$P$2:$V$5,7,0),"")</f>
        <v/>
      </c>
      <c r="AI94" s="19" t="str">
        <f>IFERROR(VLOOKUP($A94,'Szaga K'!$J$2:$P$6,7,0),"")</f>
        <v/>
      </c>
      <c r="AJ94" s="19" t="str">
        <f>IFERROR(VLOOKUP($A94,'Sudecka 100 K'!$M$2:$S$6,7,0),"")</f>
        <v/>
      </c>
      <c r="AK94" s="18"/>
      <c r="AL94" s="19" t="str">
        <f>IFERROR(VLOOKUP($A94,'Waligóra K'!$J$2:$P$5,7,0),"")</f>
        <v/>
      </c>
      <c r="AM94" s="19" t="str">
        <f>IFERROR(VLOOKUP($A94,'Jesienne 360 K'!$K$2:$Q$6,7,0),"")</f>
        <v/>
      </c>
      <c r="AN94" s="19" t="str">
        <f>IFERROR(VLOOKUP($A94,'H54 TR100 K'!$AG$6:$AM$23,7,0),"")</f>
        <v/>
      </c>
      <c r="AO94" s="19" t="str">
        <f>IFERROR(VLOOKUP($A94,'Azymut K'!$O$3:$U$4,7,0),"")</f>
        <v/>
      </c>
      <c r="AP94" s="19" t="str">
        <f>IFERROR(VLOOKUP($A94,'NM TR100 K'!$AD$5:$AJ$6,7,0),"")</f>
        <v/>
      </c>
      <c r="AQ94" s="26">
        <f>MIN(COUNT(F94:U94)+MIN(COUNT(X94:AP94)/2,2),6)</f>
        <v>0.5</v>
      </c>
    </row>
    <row r="95" spans="1:43">
      <c r="A95">
        <v>668</v>
      </c>
      <c r="B95" s="22" t="str">
        <f>VLOOKUP($A95,id!$C:$H,6,0)</f>
        <v>Maleńska Magdalena</v>
      </c>
      <c r="C95" s="22">
        <f>VLOOKUP($A95,id!$C:$H,4,0)</f>
        <v>0</v>
      </c>
      <c r="D95" s="2">
        <f>IF(E94=E95,D94,ROW(B93))</f>
        <v>93</v>
      </c>
      <c r="E95" s="11">
        <f>LARGE(F95:W95,1)+LARGE(F95:W95,2)+IFERROR(LARGE(F95:W95,3),0)+IFERROR(LARGE(F95:W95,4),0)+IFERROR(LARGE(F95:W95,5),0)+IFERROR(LARGE(F95:W95,6),0)</f>
        <v>22.908073985677042</v>
      </c>
      <c r="F95" s="12"/>
      <c r="G95" s="12"/>
      <c r="H95" s="12"/>
      <c r="I95" s="14"/>
      <c r="J95" s="19"/>
      <c r="K95" s="19"/>
      <c r="L95" s="19"/>
      <c r="M95" s="19"/>
      <c r="N95" s="19"/>
      <c r="O95" s="12"/>
      <c r="P95" s="19"/>
      <c r="Q95" s="19"/>
      <c r="R95" s="19"/>
      <c r="S95" s="19"/>
      <c r="T95" s="19" t="str">
        <f>IFERROR(VLOOKUP($A95,'H54 TR200 K'!$AS$5:$AY$17,7,0),"")</f>
        <v/>
      </c>
      <c r="U95" s="19" t="str">
        <f>IFERROR(VLOOKUP($A95,'NM TR200 K'!$AN$5:$AT$7,7,0),"")</f>
        <v/>
      </c>
      <c r="V95" s="10">
        <f>IFERROR(LARGE(X95:AP95,1),0)+IFERROR(LARGE(X95:AP95,2),0)</f>
        <v>22.908073985677042</v>
      </c>
      <c r="W95" s="10">
        <f>IFERROR(LARGE(X95:AP95,3),0)+IFERROR(LARGE(X95:AP95,4),0)</f>
        <v>0</v>
      </c>
      <c r="X95" s="12"/>
      <c r="Y95" s="18"/>
      <c r="Z95" s="18"/>
      <c r="AA95" s="12"/>
      <c r="AB95" s="12"/>
      <c r="AC95" s="12"/>
      <c r="AD95" s="18"/>
      <c r="AE95" s="12"/>
      <c r="AF95" s="18"/>
      <c r="AG95" s="19"/>
      <c r="AH95" s="19"/>
      <c r="AI95" s="19"/>
      <c r="AJ95" s="19"/>
      <c r="AK95" s="18"/>
      <c r="AL95" s="19"/>
      <c r="AM95" s="19"/>
      <c r="AN95" s="19">
        <f>IFERROR(VLOOKUP($A95,'H54 TR100 K'!$AG$6:$AM$23,7,0),"")</f>
        <v>22.908073985677042</v>
      </c>
      <c r="AO95" s="19" t="str">
        <f>IFERROR(VLOOKUP($A95,'Azymut K'!$O$3:$U$4,7,0),"")</f>
        <v/>
      </c>
      <c r="AP95" s="19" t="str">
        <f>IFERROR(VLOOKUP($A95,'NM TR100 K'!$AD$5:$AJ$6,7,0),"")</f>
        <v/>
      </c>
      <c r="AQ95" s="26">
        <f>MIN(COUNT(F95:U95)+MIN(COUNT(X95:AP95)/2,2),6)</f>
        <v>0.5</v>
      </c>
    </row>
    <row r="96" spans="1:43">
      <c r="A96">
        <v>389</v>
      </c>
      <c r="B96" s="22" t="str">
        <f>VLOOKUP($A96,id!$C:$H,6,0)</f>
        <v>Komorowska Alicja</v>
      </c>
      <c r="C96" s="22" t="str">
        <f>VLOOKUP($A96,id!$C:$H,4,0)</f>
        <v>2 honest</v>
      </c>
      <c r="D96" s="2">
        <f>IF(E95=E96,D95,ROW(B94))</f>
        <v>94</v>
      </c>
      <c r="E96" s="11">
        <f>LARGE(F96:W96,1)+LARGE(F96:W96,2)+IFERROR(LARGE(F96:W96,3),0)+IFERROR(LARGE(F96:W96,4),0)+IFERROR(LARGE(F96:W96,5),0)+IFERROR(LARGE(F96:W96,6),0)</f>
        <v>22.666970697459671</v>
      </c>
      <c r="F96" s="12"/>
      <c r="G96" s="12"/>
      <c r="H96" s="12" t="str">
        <f>IFERROR(VLOOKUP($A96,'H53 200 K'!$AL$5:$AS$12,7,0),"")</f>
        <v/>
      </c>
      <c r="I96" s="14" t="str">
        <f>IFERROR(VLOOKUP($A96,'Dymno K'!$BO$4:$BU$10,7,0),"")</f>
        <v/>
      </c>
      <c r="J96" s="19" t="str">
        <f>IFERROR(VLOOKUP($A96,'Dukty K'!$AU$1:$BA$11,7,0),"")</f>
        <v/>
      </c>
      <c r="K96" s="19" t="str">
        <f>IFERROR(VLOOKUP($A96,'Tropy K'!$Q$3:$X$15,7,0),"")</f>
        <v/>
      </c>
      <c r="L96" s="19" t="str">
        <f>IFERROR(VLOOKUP($A96,'Grassor TR300 K'!$BX$2:$CD$6,7,0),"")</f>
        <v/>
      </c>
      <c r="M96" s="19" t="str">
        <f>IFERROR(VLOOKUP($A96,'BO K'!$K$3:$Q$16,7,0),"")</f>
        <v/>
      </c>
      <c r="N96" s="19" t="str">
        <f>IFERROR(VLOOKUP($A96,'Konwalie K'!$K$3:$Q$10,7,0),"")</f>
        <v/>
      </c>
      <c r="O96" s="12"/>
      <c r="P96" s="19" t="str">
        <f>IFERROR(VLOOKUP($A96,'Korno K'!$BR$3:$BX$15,7,0),"")</f>
        <v/>
      </c>
      <c r="Q96" s="19" t="str">
        <f>IFERROR(VLOOKUP($A96,'Abentojra K'!$J$4:$P$7,7,0),"")</f>
        <v/>
      </c>
      <c r="R96" s="19" t="str">
        <f>IFERROR(VLOOKUP($A96,'Mordownik K'!$M$6:$S$10,7,0),"")</f>
        <v/>
      </c>
      <c r="S96" s="19" t="str">
        <f>IFERROR(VLOOKUP($A96,'XIV Szago K'!$BB$4:$BH$5,7,0),"")</f>
        <v/>
      </c>
      <c r="T96" s="19" t="str">
        <f>IFERROR(VLOOKUP($A96,'H54 TR200 K'!$AS$5:$AY$17,7,0),"")</f>
        <v/>
      </c>
      <c r="U96" s="19" t="str">
        <f>IFERROR(VLOOKUP($A96,'NM TR200 K'!$AN$5:$AT$7,7,0),"")</f>
        <v/>
      </c>
      <c r="V96" s="10">
        <f>IFERROR(LARGE(X96:AP96,1),0)+IFERROR(LARGE(X96:AP96,2),0)</f>
        <v>22.666970697459671</v>
      </c>
      <c r="W96" s="10">
        <f>IFERROR(LARGE(X96:AP96,3),0)+IFERROR(LARGE(X96:AP96,4),0)</f>
        <v>0</v>
      </c>
      <c r="X96" s="12"/>
      <c r="Y96" s="18"/>
      <c r="Z96" s="18"/>
      <c r="AA96" s="12"/>
      <c r="AB96" s="12"/>
      <c r="AC96" s="12">
        <f>IFERROR(VLOOKUP($A96,'H53 100 K'!$AG$5:$AN$22,7,0),"")</f>
        <v>22.666970697459671</v>
      </c>
      <c r="AD96" s="18" t="str">
        <f>IFERROR(VLOOKUP($A96,'Liczyrzepa - wiosna K'!$N$2:$U$3,7,0),"")</f>
        <v/>
      </c>
      <c r="AE96" s="12" t="str">
        <f>IFERROR(VLOOKUP($A96,'Harce K'!$H$2:$O$4,7,0),"")</f>
        <v/>
      </c>
      <c r="AF96" s="18" t="str">
        <f>IFERROR(VLOOKUP($A96,'XII z Kompasem K'!$K$1:$Q$8,7,0),"")</f>
        <v/>
      </c>
      <c r="AG96" s="19" t="str">
        <f>IFERROR(VLOOKUP($A96,'Grassor TR150 K'!$BH$2:$BN$6,7,0),"")</f>
        <v/>
      </c>
      <c r="AH96" s="19" t="str">
        <f>IFERROR(VLOOKUP($A96,'Pazur Gryfa K'!$P$2:$V$5,7,0),"")</f>
        <v/>
      </c>
      <c r="AI96" s="19" t="str">
        <f>IFERROR(VLOOKUP($A96,'Szaga K'!$J$2:$P$6,7,0),"")</f>
        <v/>
      </c>
      <c r="AJ96" s="19" t="str">
        <f>IFERROR(VLOOKUP($A96,'Sudecka 100 K'!$M$2:$S$6,7,0),"")</f>
        <v/>
      </c>
      <c r="AK96" s="18"/>
      <c r="AL96" s="19" t="str">
        <f>IFERROR(VLOOKUP($A96,'Waligóra K'!$J$2:$P$5,7,0),"")</f>
        <v/>
      </c>
      <c r="AM96" s="19" t="str">
        <f>IFERROR(VLOOKUP($A96,'Jesienne 360 K'!$K$2:$Q$6,7,0),"")</f>
        <v/>
      </c>
      <c r="AN96" s="19" t="str">
        <f>IFERROR(VLOOKUP($A96,'H54 TR100 K'!$AG$6:$AM$23,7,0),"")</f>
        <v/>
      </c>
      <c r="AO96" s="19" t="str">
        <f>IFERROR(VLOOKUP($A96,'Azymut K'!$O$3:$U$4,7,0),"")</f>
        <v/>
      </c>
      <c r="AP96" s="19" t="str">
        <f>IFERROR(VLOOKUP($A96,'NM TR100 K'!$AD$5:$AJ$6,7,0),"")</f>
        <v/>
      </c>
      <c r="AQ96" s="26">
        <f>MIN(COUNT(F96:U96)+MIN(COUNT(X96:AP96)/2,2),6)</f>
        <v>0.5</v>
      </c>
    </row>
    <row r="97" spans="1:43">
      <c r="A97">
        <v>669</v>
      </c>
      <c r="B97" s="22" t="str">
        <f>VLOOKUP($A97,id!$C:$H,6,0)</f>
        <v>Czyż Judyta</v>
      </c>
      <c r="C97" s="22">
        <f>VLOOKUP($A97,id!$C:$H,4,0)</f>
        <v>0</v>
      </c>
      <c r="D97" s="2">
        <f>IF(E96=E97,D96,ROW(B95))</f>
        <v>95</v>
      </c>
      <c r="E97" s="11">
        <f>LARGE(F97:W97,1)+LARGE(F97:W97,2)+IFERROR(LARGE(F97:W97,3),0)+IFERROR(LARGE(F97:W97,4),0)+IFERROR(LARGE(F97:W97,5),0)+IFERROR(LARGE(F97:W97,6),0)</f>
        <v>21.560540221813685</v>
      </c>
      <c r="F97" s="12"/>
      <c r="G97" s="12"/>
      <c r="H97" s="12"/>
      <c r="I97" s="14"/>
      <c r="J97" s="19"/>
      <c r="K97" s="19"/>
      <c r="L97" s="19"/>
      <c r="M97" s="19"/>
      <c r="N97" s="19"/>
      <c r="O97" s="12"/>
      <c r="P97" s="19"/>
      <c r="Q97" s="19"/>
      <c r="R97" s="19"/>
      <c r="S97" s="19"/>
      <c r="T97" s="19" t="str">
        <f>IFERROR(VLOOKUP($A97,'H54 TR200 K'!$AS$5:$AY$17,7,0),"")</f>
        <v/>
      </c>
      <c r="U97" s="19" t="str">
        <f>IFERROR(VLOOKUP($A97,'NM TR200 K'!$AN$5:$AT$7,7,0),"")</f>
        <v/>
      </c>
      <c r="V97" s="10">
        <f>IFERROR(LARGE(X97:AP97,1),0)+IFERROR(LARGE(X97:AP97,2),0)</f>
        <v>21.560540221813685</v>
      </c>
      <c r="W97" s="10">
        <f>IFERROR(LARGE(X97:AP97,3),0)+IFERROR(LARGE(X97:AP97,4),0)</f>
        <v>0</v>
      </c>
      <c r="X97" s="12"/>
      <c r="Y97" s="18"/>
      <c r="Z97" s="18"/>
      <c r="AA97" s="12"/>
      <c r="AB97" s="12"/>
      <c r="AC97" s="12"/>
      <c r="AD97" s="18"/>
      <c r="AE97" s="12"/>
      <c r="AF97" s="18"/>
      <c r="AG97" s="19"/>
      <c r="AH97" s="19"/>
      <c r="AI97" s="19"/>
      <c r="AJ97" s="19"/>
      <c r="AK97" s="18"/>
      <c r="AL97" s="19"/>
      <c r="AM97" s="19"/>
      <c r="AN97" s="19">
        <f>IFERROR(VLOOKUP($A97,'H54 TR100 K'!$AG$6:$AM$23,7,0),"")</f>
        <v>21.560540221813685</v>
      </c>
      <c r="AO97" s="19" t="str">
        <f>IFERROR(VLOOKUP($A97,'Azymut K'!$O$3:$U$4,7,0),"")</f>
        <v/>
      </c>
      <c r="AP97" s="19" t="str">
        <f>IFERROR(VLOOKUP($A97,'NM TR100 K'!$AD$5:$AJ$6,7,0),"")</f>
        <v/>
      </c>
      <c r="AQ97" s="26">
        <f>MIN(COUNT(F97:U97)+MIN(COUNT(X97:AP97)/2,2),6)</f>
        <v>0.5</v>
      </c>
    </row>
    <row r="98" spans="1:43">
      <c r="A98">
        <v>670</v>
      </c>
      <c r="B98" s="22" t="str">
        <f>VLOOKUP($A98,id!$C:$H,6,0)</f>
        <v>Czyż Renata</v>
      </c>
      <c r="C98" s="22">
        <f>VLOOKUP($A98,id!$C:$H,4,0)</f>
        <v>0</v>
      </c>
      <c r="D98" s="2">
        <f>IF(E97=E98,D97,ROW(B96))</f>
        <v>96</v>
      </c>
      <c r="E98" s="11">
        <f>LARGE(F98:W98,1)+LARGE(F98:W98,2)+IFERROR(LARGE(F98:W98,3),0)+IFERROR(LARGE(F98:W98,4),0)+IFERROR(LARGE(F98:W98,5),0)+IFERROR(LARGE(F98:W98,6),0)</f>
        <v>21.559366284090618</v>
      </c>
      <c r="F98" s="12"/>
      <c r="G98" s="12"/>
      <c r="H98" s="12"/>
      <c r="I98" s="14"/>
      <c r="J98" s="19"/>
      <c r="K98" s="19"/>
      <c r="L98" s="19"/>
      <c r="M98" s="19"/>
      <c r="N98" s="19"/>
      <c r="O98" s="12"/>
      <c r="P98" s="19"/>
      <c r="Q98" s="19"/>
      <c r="R98" s="19"/>
      <c r="S98" s="19"/>
      <c r="T98" s="19" t="str">
        <f>IFERROR(VLOOKUP($A98,'H54 TR200 K'!$AS$5:$AY$17,7,0),"")</f>
        <v/>
      </c>
      <c r="U98" s="19" t="str">
        <f>IFERROR(VLOOKUP($A98,'NM TR200 K'!$AN$5:$AT$7,7,0),"")</f>
        <v/>
      </c>
      <c r="V98" s="10">
        <f>IFERROR(LARGE(X98:AP98,1),0)+IFERROR(LARGE(X98:AP98,2),0)</f>
        <v>21.559366284090618</v>
      </c>
      <c r="W98" s="10">
        <f>IFERROR(LARGE(X98:AP98,3),0)+IFERROR(LARGE(X98:AP98,4),0)</f>
        <v>0</v>
      </c>
      <c r="X98" s="12"/>
      <c r="Y98" s="18"/>
      <c r="Z98" s="18"/>
      <c r="AA98" s="12"/>
      <c r="AB98" s="12"/>
      <c r="AC98" s="12"/>
      <c r="AD98" s="18"/>
      <c r="AE98" s="12"/>
      <c r="AF98" s="18"/>
      <c r="AG98" s="19"/>
      <c r="AH98" s="19"/>
      <c r="AI98" s="19"/>
      <c r="AJ98" s="19"/>
      <c r="AK98" s="18"/>
      <c r="AL98" s="19"/>
      <c r="AM98" s="19"/>
      <c r="AN98" s="19">
        <f>IFERROR(VLOOKUP($A98,'H54 TR100 K'!$AG$6:$AM$23,7,0),"")</f>
        <v>21.559366284090618</v>
      </c>
      <c r="AO98" s="19" t="str">
        <f>IFERROR(VLOOKUP($A98,'Azymut K'!$O$3:$U$4,7,0),"")</f>
        <v/>
      </c>
      <c r="AP98" s="19" t="str">
        <f>IFERROR(VLOOKUP($A98,'NM TR100 K'!$AD$5:$AJ$6,7,0),"")</f>
        <v/>
      </c>
      <c r="AQ98" s="26">
        <f>MIN(COUNT(F98:U98)+MIN(COUNT(X98:AP98)/2,2),6)</f>
        <v>0.5</v>
      </c>
    </row>
    <row r="99" spans="1:43">
      <c r="A99">
        <v>671</v>
      </c>
      <c r="B99" s="22" t="str">
        <f>VLOOKUP($A99,id!$C:$H,6,0)</f>
        <v>Gralak Aleksandra</v>
      </c>
      <c r="C99" s="22" t="str">
        <f>VLOOKUP($A99,id!$C:$H,4,0)</f>
        <v>DzikaSzprychaTeam</v>
      </c>
      <c r="D99" s="2">
        <f>IF(E98=E99,D98,ROW(B97))</f>
        <v>97</v>
      </c>
      <c r="E99" s="11">
        <f>LARGE(F99:W99,1)+LARGE(F99:W99,2)+IFERROR(LARGE(F99:W99,3),0)+IFERROR(LARGE(F99:W99,4),0)+IFERROR(LARGE(F99:W99,5),0)+IFERROR(LARGE(F99:W99,6),0)</f>
        <v>17.516985105823629</v>
      </c>
      <c r="F99" s="12"/>
      <c r="G99" s="12"/>
      <c r="H99" s="12"/>
      <c r="I99" s="14"/>
      <c r="J99" s="19"/>
      <c r="K99" s="19"/>
      <c r="L99" s="19"/>
      <c r="M99" s="19"/>
      <c r="N99" s="19"/>
      <c r="O99" s="12"/>
      <c r="P99" s="19"/>
      <c r="Q99" s="19"/>
      <c r="R99" s="19"/>
      <c r="S99" s="19"/>
      <c r="T99" s="19" t="str">
        <f>IFERROR(VLOOKUP($A99,'H54 TR200 K'!$AS$5:$AY$17,7,0),"")</f>
        <v/>
      </c>
      <c r="U99" s="19" t="str">
        <f>IFERROR(VLOOKUP($A99,'NM TR200 K'!$AN$5:$AT$7,7,0),"")</f>
        <v/>
      </c>
      <c r="V99" s="10">
        <f>IFERROR(LARGE(X99:AP99,1),0)+IFERROR(LARGE(X99:AP99,2),0)</f>
        <v>17.516985105823629</v>
      </c>
      <c r="W99" s="10">
        <f>IFERROR(LARGE(X99:AP99,3),0)+IFERROR(LARGE(X99:AP99,4),0)</f>
        <v>0</v>
      </c>
      <c r="X99" s="12"/>
      <c r="Y99" s="18"/>
      <c r="Z99" s="18"/>
      <c r="AA99" s="12"/>
      <c r="AB99" s="12"/>
      <c r="AC99" s="12"/>
      <c r="AD99" s="18"/>
      <c r="AE99" s="12"/>
      <c r="AF99" s="18"/>
      <c r="AG99" s="19"/>
      <c r="AH99" s="19"/>
      <c r="AI99" s="19"/>
      <c r="AJ99" s="19"/>
      <c r="AK99" s="18"/>
      <c r="AL99" s="19"/>
      <c r="AM99" s="19"/>
      <c r="AN99" s="19">
        <f>IFERROR(VLOOKUP($A99,'H54 TR100 K'!$AG$6:$AM$23,7,0),"")</f>
        <v>17.516985105823629</v>
      </c>
      <c r="AO99" s="19" t="str">
        <f>IFERROR(VLOOKUP($A99,'Azymut K'!$O$3:$U$4,7,0),"")</f>
        <v/>
      </c>
      <c r="AP99" s="19" t="str">
        <f>IFERROR(VLOOKUP($A99,'NM TR100 K'!$AD$5:$AJ$6,7,0),"")</f>
        <v/>
      </c>
      <c r="AQ99" s="26">
        <f>MIN(COUNT(F99:U99)+MIN(COUNT(X99:AP99)/2,2),6)</f>
        <v>0.5</v>
      </c>
    </row>
    <row r="100" spans="1:43">
      <c r="A100">
        <v>390</v>
      </c>
      <c r="B100" s="22" t="str">
        <f>VLOOKUP($A100,id!$C:$H,6,0)</f>
        <v>Polejowska Anna</v>
      </c>
      <c r="C100" s="22" t="str">
        <f>VLOOKUP($A100,id!$C:$H,4,0)</f>
        <v>WATAHA</v>
      </c>
      <c r="D100" s="2">
        <f>IF(E99=E100,D99,ROW(B98))</f>
        <v>98</v>
      </c>
      <c r="E100" s="11">
        <f>LARGE(F100:W100,1)+LARGE(F100:W100,2)+IFERROR(LARGE(F100:W100,3),0)+IFERROR(LARGE(F100:W100,4),0)+IFERROR(LARGE(F100:W100,5),0)+IFERROR(LARGE(F100:W100,6),0)</f>
        <v>5.3898415710226555</v>
      </c>
      <c r="F100" s="12"/>
      <c r="G100" s="12"/>
      <c r="H100" s="12" t="str">
        <f>IFERROR(VLOOKUP($A100,'H53 200 K'!$AL$5:$AS$12,7,0),"")</f>
        <v/>
      </c>
      <c r="I100" s="14" t="str">
        <f>IFERROR(VLOOKUP($A100,'Dymno K'!$BO$4:$BU$10,7,0),"")</f>
        <v/>
      </c>
      <c r="J100" s="19" t="str">
        <f>IFERROR(VLOOKUP($A100,'Dukty K'!$AU$1:$BA$11,7,0),"")</f>
        <v/>
      </c>
      <c r="K100" s="19" t="str">
        <f>IFERROR(VLOOKUP($A100,'Tropy K'!$Q$3:$X$15,7,0),"")</f>
        <v/>
      </c>
      <c r="L100" s="19" t="str">
        <f>IFERROR(VLOOKUP($A100,'Grassor TR300 K'!$BX$2:$CD$6,7,0),"")</f>
        <v/>
      </c>
      <c r="M100" s="19" t="str">
        <f>IFERROR(VLOOKUP($A100,'BO K'!$K$3:$Q$16,7,0),"")</f>
        <v/>
      </c>
      <c r="N100" s="19" t="str">
        <f>IFERROR(VLOOKUP($A100,'Konwalie K'!$K$3:$Q$10,7,0),"")</f>
        <v/>
      </c>
      <c r="O100" s="12"/>
      <c r="P100" s="19" t="str">
        <f>IFERROR(VLOOKUP($A100,'Korno K'!$BR$3:$BX$15,7,0),"")</f>
        <v/>
      </c>
      <c r="Q100" s="19" t="str">
        <f>IFERROR(VLOOKUP($A100,'Abentojra K'!$J$4:$P$7,7,0),"")</f>
        <v/>
      </c>
      <c r="R100" s="19" t="str">
        <f>IFERROR(VLOOKUP($A100,'Mordownik K'!$M$6:$S$10,7,0),"")</f>
        <v/>
      </c>
      <c r="S100" s="19" t="str">
        <f>IFERROR(VLOOKUP($A100,'XIV Szago K'!$BB$4:$BH$5,7,0),"")</f>
        <v/>
      </c>
      <c r="T100" s="19" t="str">
        <f>IFERROR(VLOOKUP($A100,'H54 TR200 K'!$AS$5:$AY$17,7,0),"")</f>
        <v/>
      </c>
      <c r="U100" s="19" t="str">
        <f>IFERROR(VLOOKUP($A100,'NM TR200 K'!$AN$5:$AT$7,7,0),"")</f>
        <v/>
      </c>
      <c r="V100" s="10">
        <f>IFERROR(LARGE(X100:AP100,1),0)+IFERROR(LARGE(X100:AP100,2),0)</f>
        <v>5.3898415710226555</v>
      </c>
      <c r="W100" s="10">
        <f>IFERROR(LARGE(X100:AP100,3),0)+IFERROR(LARGE(X100:AP100,4),0)</f>
        <v>0</v>
      </c>
      <c r="X100" s="12"/>
      <c r="Y100" s="18"/>
      <c r="Z100" s="18"/>
      <c r="AA100" s="12"/>
      <c r="AB100" s="12"/>
      <c r="AC100" s="12">
        <f>IFERROR(VLOOKUP($A100,'H53 100 K'!$AG$5:$AN$22,7,0),"")</f>
        <v>0</v>
      </c>
      <c r="AD100" s="18" t="str">
        <f>IFERROR(VLOOKUP($A100,'Liczyrzepa - wiosna K'!$N$2:$U$3,7,0),"")</f>
        <v/>
      </c>
      <c r="AE100" s="12" t="str">
        <f>IFERROR(VLOOKUP($A100,'Harce K'!$H$2:$O$4,7,0),"")</f>
        <v/>
      </c>
      <c r="AF100" s="18" t="str">
        <f>IFERROR(VLOOKUP($A100,'XII z Kompasem K'!$K$1:$Q$8,7,0),"")</f>
        <v/>
      </c>
      <c r="AG100" s="19" t="str">
        <f>IFERROR(VLOOKUP($A100,'Grassor TR150 K'!$BH$2:$BN$6,7,0),"")</f>
        <v/>
      </c>
      <c r="AH100" s="19" t="str">
        <f>IFERROR(VLOOKUP($A100,'Pazur Gryfa K'!$P$2:$V$5,7,0),"")</f>
        <v/>
      </c>
      <c r="AI100" s="19" t="str">
        <f>IFERROR(VLOOKUP($A100,'Szaga K'!$J$2:$P$6,7,0),"")</f>
        <v/>
      </c>
      <c r="AJ100" s="19" t="str">
        <f>IFERROR(VLOOKUP($A100,'Sudecka 100 K'!$M$2:$S$6,7,0),"")</f>
        <v/>
      </c>
      <c r="AK100" s="18"/>
      <c r="AL100" s="19" t="str">
        <f>IFERROR(VLOOKUP($A100,'Waligóra K'!$J$2:$P$5,7,0),"")</f>
        <v/>
      </c>
      <c r="AM100" s="19" t="str">
        <f>IFERROR(VLOOKUP($A100,'Jesienne 360 K'!$K$2:$Q$6,7,0),"")</f>
        <v/>
      </c>
      <c r="AN100" s="19">
        <f>IFERROR(VLOOKUP($A100,'H54 TR100 K'!$AG$6:$AM$23,7,0),"")</f>
        <v>5.3898415710226555</v>
      </c>
      <c r="AO100" s="19" t="str">
        <f>IFERROR(VLOOKUP($A100,'Azymut K'!$O$3:$U$4,7,0),"")</f>
        <v/>
      </c>
      <c r="AP100" s="19" t="str">
        <f>IFERROR(VLOOKUP($A100,'NM TR100 K'!$AD$5:$AJ$6,7,0),"")</f>
        <v/>
      </c>
      <c r="AQ100" s="26">
        <f>MIN(COUNT(F100:U100)+MIN(COUNT(X100:AP100)/2,2),6)</f>
        <v>1</v>
      </c>
    </row>
    <row r="101" spans="1:43">
      <c r="A101" s="13">
        <v>391</v>
      </c>
      <c r="B101" s="22" t="str">
        <f>VLOOKUP($A101,id!$C:$H,6,0)</f>
        <v>Łaszkiewicz Julia</v>
      </c>
      <c r="C101" s="22" t="str">
        <f>VLOOKUP($A101,id!$C:$H,4,0)</f>
        <v>WATAHA</v>
      </c>
      <c r="D101" s="2">
        <f>IF(E100=E101,D100,ROW(B99))</f>
        <v>99</v>
      </c>
      <c r="E101" s="11">
        <f>LARGE(F101:W101,1)+LARGE(F101:W101,2)+IFERROR(LARGE(F101:W101,3),0)+IFERROR(LARGE(F101:W101,4),0)+IFERROR(LARGE(F101:W101,5),0)+IFERROR(LARGE(F101:W101,6),0)</f>
        <v>0</v>
      </c>
      <c r="F101" s="12"/>
      <c r="G101" s="12"/>
      <c r="H101" s="12" t="str">
        <f>IFERROR(VLOOKUP($A101,'H53 200 K'!$AL$5:$AS$12,7,0),"")</f>
        <v/>
      </c>
      <c r="I101" s="14" t="str">
        <f>IFERROR(VLOOKUP($A101,'Dymno K'!$BO$4:$BU$10,7,0),"")</f>
        <v/>
      </c>
      <c r="J101" s="19" t="str">
        <f>IFERROR(VLOOKUP($A101,'Dukty K'!$AU$1:$BA$11,7,0),"")</f>
        <v/>
      </c>
      <c r="K101" s="19" t="str">
        <f>IFERROR(VLOOKUP($A101,'Tropy K'!$Q$3:$X$15,7,0),"")</f>
        <v/>
      </c>
      <c r="L101" s="19" t="str">
        <f>IFERROR(VLOOKUP($A101,'Grassor TR300 K'!$BX$2:$CD$6,7,0),"")</f>
        <v/>
      </c>
      <c r="M101" s="19" t="str">
        <f>IFERROR(VLOOKUP($A101,'BO K'!$K$3:$Q$16,7,0),"")</f>
        <v/>
      </c>
      <c r="N101" s="19" t="str">
        <f>IFERROR(VLOOKUP($A101,'Konwalie K'!$K$3:$Q$10,7,0),"")</f>
        <v/>
      </c>
      <c r="O101" s="12"/>
      <c r="P101" s="19" t="str">
        <f>IFERROR(VLOOKUP($A101,'Korno K'!$BR$3:$BX$15,7,0),"")</f>
        <v/>
      </c>
      <c r="Q101" s="19" t="str">
        <f>IFERROR(VLOOKUP($A101,'Abentojra K'!$J$4:$P$7,7,0),"")</f>
        <v/>
      </c>
      <c r="R101" s="19" t="str">
        <f>IFERROR(VLOOKUP($A101,'Mordownik K'!$M$6:$S$10,7,0),"")</f>
        <v/>
      </c>
      <c r="S101" s="19" t="str">
        <f>IFERROR(VLOOKUP($A101,'XIV Szago K'!$BB$4:$BH$5,7,0),"")</f>
        <v/>
      </c>
      <c r="T101" s="19" t="str">
        <f>IFERROR(VLOOKUP($A101,'H54 TR200 K'!$AS$5:$AY$17,7,0),"")</f>
        <v/>
      </c>
      <c r="U101" s="19" t="str">
        <f>IFERROR(VLOOKUP($A101,'NM TR200 K'!$AN$5:$AT$7,7,0),"")</f>
        <v/>
      </c>
      <c r="V101" s="10">
        <f>IFERROR(LARGE(X101:AP101,1),0)+IFERROR(LARGE(X101:AP101,2),0)</f>
        <v>0</v>
      </c>
      <c r="W101" s="10">
        <f>IFERROR(LARGE(X101:AP101,3),0)+IFERROR(LARGE(X101:AP101,4),0)</f>
        <v>0</v>
      </c>
      <c r="X101" s="12"/>
      <c r="Y101" s="18"/>
      <c r="Z101" s="18"/>
      <c r="AA101" s="12"/>
      <c r="AB101" s="12"/>
      <c r="AC101" s="12">
        <f>IFERROR(VLOOKUP($A101,'H53 100 K'!$AG$5:$AN$22,7,0),"")</f>
        <v>0</v>
      </c>
      <c r="AD101" s="18" t="str">
        <f>IFERROR(VLOOKUP($A101,'Liczyrzepa - wiosna K'!$N$2:$U$3,7,0),"")</f>
        <v/>
      </c>
      <c r="AE101" s="12" t="str">
        <f>IFERROR(VLOOKUP($A101,'Harce K'!$H$2:$O$4,7,0),"")</f>
        <v/>
      </c>
      <c r="AF101" s="18" t="str">
        <f>IFERROR(VLOOKUP($A101,'XII z Kompasem K'!$K$1:$Q$8,7,0),"")</f>
        <v/>
      </c>
      <c r="AG101" s="19" t="str">
        <f>IFERROR(VLOOKUP($A101,'Grassor TR150 K'!$BH$2:$BN$6,7,0),"")</f>
        <v/>
      </c>
      <c r="AH101" s="19" t="str">
        <f>IFERROR(VLOOKUP($A101,'Pazur Gryfa K'!$P$2:$V$5,7,0),"")</f>
        <v/>
      </c>
      <c r="AI101" s="19" t="str">
        <f>IFERROR(VLOOKUP($A101,'Szaga K'!$J$2:$P$6,7,0),"")</f>
        <v/>
      </c>
      <c r="AJ101" s="19" t="str">
        <f>IFERROR(VLOOKUP($A101,'Sudecka 100 K'!$M$2:$S$6,7,0),"")</f>
        <v/>
      </c>
      <c r="AK101" s="18"/>
      <c r="AL101" s="19" t="str">
        <f>IFERROR(VLOOKUP($A101,'Waligóra K'!$J$2:$P$5,7,0),"")</f>
        <v/>
      </c>
      <c r="AM101" s="19" t="str">
        <f>IFERROR(VLOOKUP($A101,'Jesienne 360 K'!$K$2:$Q$6,7,0),"")</f>
        <v/>
      </c>
      <c r="AN101" s="19" t="str">
        <f>IFERROR(VLOOKUP($A101,'H54 TR100 K'!$AG$6:$AM$23,7,0),"")</f>
        <v/>
      </c>
      <c r="AO101" s="19" t="str">
        <f>IFERROR(VLOOKUP($A101,'Azymut K'!$O$3:$U$4,7,0),"")</f>
        <v/>
      </c>
      <c r="AP101" s="19" t="str">
        <f>IFERROR(VLOOKUP($A101,'NM TR100 K'!$AD$5:$AJ$6,7,0),"")</f>
        <v/>
      </c>
      <c r="AQ101" s="26">
        <f>MIN(COUNT(F101:U101)+MIN(COUNT(X101:AP101)/2,2),6)</f>
        <v>0.5</v>
      </c>
    </row>
    <row r="102" spans="1:43">
      <c r="A102" s="13">
        <v>392</v>
      </c>
      <c r="B102" s="22" t="str">
        <f>VLOOKUP($A102,id!$C:$H,6,0)</f>
        <v>Witaszewska Katarzyna</v>
      </c>
      <c r="C102" s="22">
        <f>VLOOKUP($A102,id!$C:$H,4,0)</f>
        <v>0</v>
      </c>
      <c r="D102" s="2">
        <f>IF(E101=E102,D101,ROW(B100))</f>
        <v>99</v>
      </c>
      <c r="E102" s="11">
        <f>LARGE(F102:W102,1)+LARGE(F102:W102,2)+IFERROR(LARGE(F102:W102,3),0)+IFERROR(LARGE(F102:W102,4),0)+IFERROR(LARGE(F102:W102,5),0)+IFERROR(LARGE(F102:W102,6),0)</f>
        <v>0</v>
      </c>
      <c r="F102" s="12"/>
      <c r="G102" s="12"/>
      <c r="H102" s="12" t="str">
        <f>IFERROR(VLOOKUP($A102,'H53 200 K'!$AL$5:$AS$12,7,0),"")</f>
        <v/>
      </c>
      <c r="I102" s="14" t="str">
        <f>IFERROR(VLOOKUP($A102,'Dymno K'!$BO$4:$BU$10,7,0),"")</f>
        <v/>
      </c>
      <c r="J102" s="19" t="str">
        <f>IFERROR(VLOOKUP($A102,'Dukty K'!$AU$1:$BA$11,7,0),"")</f>
        <v/>
      </c>
      <c r="K102" s="19" t="str">
        <f>IFERROR(VLOOKUP($A102,'Tropy K'!$Q$3:$X$15,7,0),"")</f>
        <v/>
      </c>
      <c r="L102" s="19" t="str">
        <f>IFERROR(VLOOKUP($A102,'Grassor TR300 K'!$BX$2:$CD$6,7,0),"")</f>
        <v/>
      </c>
      <c r="M102" s="19" t="str">
        <f>IFERROR(VLOOKUP($A102,'BO K'!$K$3:$Q$16,7,0),"")</f>
        <v/>
      </c>
      <c r="N102" s="19" t="str">
        <f>IFERROR(VLOOKUP($A102,'Konwalie K'!$K$3:$Q$10,7,0),"")</f>
        <v/>
      </c>
      <c r="O102" s="12"/>
      <c r="P102" s="19" t="str">
        <f>IFERROR(VLOOKUP($A102,'Korno K'!$BR$3:$BX$15,7,0),"")</f>
        <v/>
      </c>
      <c r="Q102" s="19" t="str">
        <f>IFERROR(VLOOKUP($A102,'Abentojra K'!$J$4:$P$7,7,0),"")</f>
        <v/>
      </c>
      <c r="R102" s="19" t="str">
        <f>IFERROR(VLOOKUP($A102,'Mordownik K'!$M$6:$S$10,7,0),"")</f>
        <v/>
      </c>
      <c r="S102" s="19" t="str">
        <f>IFERROR(VLOOKUP($A102,'XIV Szago K'!$BB$4:$BH$5,7,0),"")</f>
        <v/>
      </c>
      <c r="T102" s="19" t="str">
        <f>IFERROR(VLOOKUP($A102,'H54 TR200 K'!$AS$5:$AY$17,7,0),"")</f>
        <v/>
      </c>
      <c r="U102" s="19" t="str">
        <f>IFERROR(VLOOKUP($A102,'NM TR200 K'!$AN$5:$AT$7,7,0),"")</f>
        <v/>
      </c>
      <c r="V102" s="10">
        <f>IFERROR(LARGE(X102:AP102,1),0)+IFERROR(LARGE(X102:AP102,2),0)</f>
        <v>0</v>
      </c>
      <c r="W102" s="10">
        <f>IFERROR(LARGE(X102:AP102,3),0)+IFERROR(LARGE(X102:AP102,4),0)</f>
        <v>0</v>
      </c>
      <c r="X102" s="12"/>
      <c r="Y102" s="18"/>
      <c r="Z102" s="18"/>
      <c r="AA102" s="12"/>
      <c r="AB102" s="12"/>
      <c r="AC102" s="12">
        <f>IFERROR(VLOOKUP($A102,'H53 100 K'!$AG$5:$AN$22,7,0),"")</f>
        <v>0</v>
      </c>
      <c r="AD102" s="18" t="str">
        <f>IFERROR(VLOOKUP($A102,'Liczyrzepa - wiosna K'!$N$2:$U$3,7,0),"")</f>
        <v/>
      </c>
      <c r="AE102" s="12" t="str">
        <f>IFERROR(VLOOKUP($A102,'Harce K'!$H$2:$O$4,7,0),"")</f>
        <v/>
      </c>
      <c r="AF102" s="18" t="str">
        <f>IFERROR(VLOOKUP($A102,'XII z Kompasem K'!$K$1:$Q$8,7,0),"")</f>
        <v/>
      </c>
      <c r="AG102" s="19" t="str">
        <f>IFERROR(VLOOKUP($A102,'Grassor TR150 K'!$BH$2:$BN$6,7,0),"")</f>
        <v/>
      </c>
      <c r="AH102" s="19" t="str">
        <f>IFERROR(VLOOKUP($A102,'Pazur Gryfa K'!$P$2:$V$5,7,0),"")</f>
        <v/>
      </c>
      <c r="AI102" s="19" t="str">
        <f>IFERROR(VLOOKUP($A102,'Szaga K'!$J$2:$P$6,7,0),"")</f>
        <v/>
      </c>
      <c r="AJ102" s="19" t="str">
        <f>IFERROR(VLOOKUP($A102,'Sudecka 100 K'!$M$2:$S$6,7,0),"")</f>
        <v/>
      </c>
      <c r="AK102" s="18"/>
      <c r="AL102" s="19" t="str">
        <f>IFERROR(VLOOKUP($A102,'Waligóra K'!$J$2:$P$5,7,0),"")</f>
        <v/>
      </c>
      <c r="AM102" s="19" t="str">
        <f>IFERROR(VLOOKUP($A102,'Jesienne 360 K'!$K$2:$Q$6,7,0),"")</f>
        <v/>
      </c>
      <c r="AN102" s="19" t="str">
        <f>IFERROR(VLOOKUP($A102,'H54 TR100 K'!$AG$6:$AM$23,7,0),"")</f>
        <v/>
      </c>
      <c r="AO102" s="19" t="str">
        <f>IFERROR(VLOOKUP($A102,'Azymut K'!$O$3:$U$4,7,0),"")</f>
        <v/>
      </c>
      <c r="AP102" s="19" t="str">
        <f>IFERROR(VLOOKUP($A102,'NM TR100 K'!$AD$5:$AJ$6,7,0),"")</f>
        <v/>
      </c>
      <c r="AQ102" s="26">
        <f>MIN(COUNT(F102:U102)+MIN(COUNT(X102:AP102)/2,2),6)</f>
        <v>0.5</v>
      </c>
    </row>
    <row r="103" spans="1:43">
      <c r="A103">
        <v>393</v>
      </c>
      <c r="B103" s="22" t="str">
        <f>VLOOKUP($A103,id!$C:$H,6,0)</f>
        <v>Jabłońska-Nabayaogo Ewa</v>
      </c>
      <c r="C103" s="22" t="str">
        <f>VLOOKUP($A103,id!$C:$H,4,0)</f>
        <v>Wataha</v>
      </c>
      <c r="D103" s="2">
        <f>IF(E102=E103,D102,ROW(B101))</f>
        <v>99</v>
      </c>
      <c r="E103" s="11">
        <f>LARGE(F103:W103,1)+LARGE(F103:W103,2)+IFERROR(LARGE(F103:W103,3),0)+IFERROR(LARGE(F103:W103,4),0)+IFERROR(LARGE(F103:W103,5),0)+IFERROR(LARGE(F103:W103,6),0)</f>
        <v>0</v>
      </c>
      <c r="F103" s="12"/>
      <c r="G103" s="12"/>
      <c r="H103" s="12" t="str">
        <f>IFERROR(VLOOKUP($A103,'H53 200 K'!$AL$5:$AS$12,7,0),"")</f>
        <v/>
      </c>
      <c r="I103" s="14" t="str">
        <f>IFERROR(VLOOKUP($A103,'Dymno K'!$BO$4:$BU$10,7,0),"")</f>
        <v/>
      </c>
      <c r="J103" s="19" t="str">
        <f>IFERROR(VLOOKUP($A103,'Dukty K'!$AU$1:$BA$11,7,0),"")</f>
        <v/>
      </c>
      <c r="K103" s="19" t="str">
        <f>IFERROR(VLOOKUP($A103,'Tropy K'!$Q$3:$X$15,7,0),"")</f>
        <v/>
      </c>
      <c r="L103" s="19" t="str">
        <f>IFERROR(VLOOKUP($A103,'Grassor TR300 K'!$BX$2:$CD$6,7,0),"")</f>
        <v/>
      </c>
      <c r="M103" s="19" t="str">
        <f>IFERROR(VLOOKUP($A103,'BO K'!$K$3:$Q$16,7,0),"")</f>
        <v/>
      </c>
      <c r="N103" s="19" t="str">
        <f>IFERROR(VLOOKUP($A103,'Konwalie K'!$K$3:$Q$10,7,0),"")</f>
        <v/>
      </c>
      <c r="O103" s="12"/>
      <c r="P103" s="19" t="str">
        <f>IFERROR(VLOOKUP($A103,'Korno K'!$BR$3:$BX$15,7,0),"")</f>
        <v/>
      </c>
      <c r="Q103" s="19" t="str">
        <f>IFERROR(VLOOKUP($A103,'Abentojra K'!$J$4:$P$7,7,0),"")</f>
        <v/>
      </c>
      <c r="R103" s="19" t="str">
        <f>IFERROR(VLOOKUP($A103,'Mordownik K'!$M$6:$S$10,7,0),"")</f>
        <v/>
      </c>
      <c r="S103" s="19" t="str">
        <f>IFERROR(VLOOKUP($A103,'XIV Szago K'!$BB$4:$BH$5,7,0),"")</f>
        <v/>
      </c>
      <c r="T103" s="19" t="str">
        <f>IFERROR(VLOOKUP($A103,'H54 TR200 K'!$AS$5:$AY$17,7,0),"")</f>
        <v/>
      </c>
      <c r="U103" s="19" t="str">
        <f>IFERROR(VLOOKUP($A103,'NM TR200 K'!$AN$5:$AT$7,7,0),"")</f>
        <v/>
      </c>
      <c r="V103" s="10">
        <f>IFERROR(LARGE(X103:AP103,1),0)+IFERROR(LARGE(X103:AP103,2),0)</f>
        <v>0</v>
      </c>
      <c r="W103" s="10">
        <f>IFERROR(LARGE(X103:AP103,3),0)+IFERROR(LARGE(X103:AP103,4),0)</f>
        <v>0</v>
      </c>
      <c r="X103" s="12"/>
      <c r="Y103" s="18"/>
      <c r="Z103" s="18"/>
      <c r="AA103" s="12"/>
      <c r="AB103" s="12"/>
      <c r="AC103" s="12">
        <f>IFERROR(VLOOKUP($A103,'H53 100 K'!$AG$5:$AN$22,7,0),"")</f>
        <v>0</v>
      </c>
      <c r="AD103" s="18" t="str">
        <f>IFERROR(VLOOKUP($A103,'Liczyrzepa - wiosna K'!$N$2:$U$3,7,0),"")</f>
        <v/>
      </c>
      <c r="AE103" s="12" t="str">
        <f>IFERROR(VLOOKUP($A103,'Harce K'!$H$2:$O$4,7,0),"")</f>
        <v/>
      </c>
      <c r="AF103" s="18" t="str">
        <f>IFERROR(VLOOKUP($A103,'XII z Kompasem K'!$K$1:$Q$8,7,0),"")</f>
        <v/>
      </c>
      <c r="AG103" s="19" t="str">
        <f>IFERROR(VLOOKUP($A103,'Grassor TR150 K'!$BH$2:$BN$6,7,0),"")</f>
        <v/>
      </c>
      <c r="AH103" s="19" t="str">
        <f>IFERROR(VLOOKUP($A103,'Pazur Gryfa K'!$P$2:$V$5,7,0),"")</f>
        <v/>
      </c>
      <c r="AI103" s="19" t="str">
        <f>IFERROR(VLOOKUP($A103,'Szaga K'!$J$2:$P$6,7,0),"")</f>
        <v/>
      </c>
      <c r="AJ103" s="19" t="str">
        <f>IFERROR(VLOOKUP($A103,'Sudecka 100 K'!$M$2:$S$6,7,0),"")</f>
        <v/>
      </c>
      <c r="AK103" s="18"/>
      <c r="AL103" s="19" t="str">
        <f>IFERROR(VLOOKUP($A103,'Waligóra K'!$J$2:$P$5,7,0),"")</f>
        <v/>
      </c>
      <c r="AM103" s="19" t="str">
        <f>IFERROR(VLOOKUP($A103,'Jesienne 360 K'!$K$2:$Q$6,7,0),"")</f>
        <v/>
      </c>
      <c r="AN103" s="19" t="str">
        <f>IFERROR(VLOOKUP($A103,'H54 TR100 K'!$AG$6:$AM$23,7,0),"")</f>
        <v/>
      </c>
      <c r="AO103" s="19" t="str">
        <f>IFERROR(VLOOKUP($A103,'Azymut K'!$O$3:$U$4,7,0),"")</f>
        <v/>
      </c>
      <c r="AP103" s="19" t="str">
        <f>IFERROR(VLOOKUP($A103,'NM TR100 K'!$AD$5:$AJ$6,7,0),"")</f>
        <v/>
      </c>
      <c r="AQ103" s="26">
        <f>MIN(COUNT(F103:U103)+MIN(COUNT(X103:AP103)/2,2),6)</f>
        <v>0.5</v>
      </c>
    </row>
    <row r="104" spans="1:43">
      <c r="A104">
        <v>394</v>
      </c>
      <c r="B104" s="22" t="str">
        <f>VLOOKUP($A104,id!$C:$H,6,0)</f>
        <v>Pogorzelska Aleksandra</v>
      </c>
      <c r="C104" s="22" t="str">
        <f>VLOOKUP($A104,id!$C:$H,4,0)</f>
        <v>TEAM NOWINKA</v>
      </c>
      <c r="D104" s="2">
        <f>IF(E103=E104,D103,ROW(B102))</f>
        <v>99</v>
      </c>
      <c r="E104" s="11">
        <f>LARGE(F104:W104,1)+LARGE(F104:W104,2)+IFERROR(LARGE(F104:W104,3),0)+IFERROR(LARGE(F104:W104,4),0)+IFERROR(LARGE(F104:W104,5),0)+IFERROR(LARGE(F104:W104,6),0)</f>
        <v>0</v>
      </c>
      <c r="F104" s="12"/>
      <c r="G104" s="12"/>
      <c r="H104" s="12" t="str">
        <f>IFERROR(VLOOKUP($A104,'H53 200 K'!$AL$5:$AS$12,7,0),"")</f>
        <v/>
      </c>
      <c r="I104" s="14" t="str">
        <f>IFERROR(VLOOKUP($A104,'Dymno K'!$BO$4:$BU$10,7,0),"")</f>
        <v/>
      </c>
      <c r="J104" s="19" t="str">
        <f>IFERROR(VLOOKUP($A104,'Dukty K'!$AU$1:$BA$11,7,0),"")</f>
        <v/>
      </c>
      <c r="K104" s="19" t="str">
        <f>IFERROR(VLOOKUP($A104,'Tropy K'!$Q$3:$X$15,7,0),"")</f>
        <v/>
      </c>
      <c r="L104" s="19" t="str">
        <f>IFERROR(VLOOKUP($A104,'Grassor TR300 K'!$BX$2:$CD$6,7,0),"")</f>
        <v/>
      </c>
      <c r="M104" s="19" t="str">
        <f>IFERROR(VLOOKUP($A104,'BO K'!$K$3:$Q$16,7,0),"")</f>
        <v/>
      </c>
      <c r="N104" s="19" t="str">
        <f>IFERROR(VLOOKUP($A104,'Konwalie K'!$K$3:$Q$10,7,0),"")</f>
        <v/>
      </c>
      <c r="O104" s="12"/>
      <c r="P104" s="19" t="str">
        <f>IFERROR(VLOOKUP($A104,'Korno K'!$BR$3:$BX$15,7,0),"")</f>
        <v/>
      </c>
      <c r="Q104" s="19" t="str">
        <f>IFERROR(VLOOKUP($A104,'Abentojra K'!$J$4:$P$7,7,0),"")</f>
        <v/>
      </c>
      <c r="R104" s="19" t="str">
        <f>IFERROR(VLOOKUP($A104,'Mordownik K'!$M$6:$S$10,7,0),"")</f>
        <v/>
      </c>
      <c r="S104" s="19" t="str">
        <f>IFERROR(VLOOKUP($A104,'XIV Szago K'!$BB$4:$BH$5,7,0),"")</f>
        <v/>
      </c>
      <c r="T104" s="19" t="str">
        <f>IFERROR(VLOOKUP($A104,'H54 TR200 K'!$AS$5:$AY$17,7,0),"")</f>
        <v/>
      </c>
      <c r="U104" s="19" t="str">
        <f>IFERROR(VLOOKUP($A104,'NM TR200 K'!$AN$5:$AT$7,7,0),"")</f>
        <v/>
      </c>
      <c r="V104" s="10">
        <f>IFERROR(LARGE(X104:AP104,1),0)+IFERROR(LARGE(X104:AP104,2),0)</f>
        <v>0</v>
      </c>
      <c r="W104" s="10">
        <f>IFERROR(LARGE(X104:AP104,3),0)+IFERROR(LARGE(X104:AP104,4),0)</f>
        <v>0</v>
      </c>
      <c r="X104" s="12"/>
      <c r="Y104" s="18"/>
      <c r="Z104" s="18"/>
      <c r="AA104" s="12"/>
      <c r="AB104" s="12"/>
      <c r="AC104" s="12">
        <f>IFERROR(VLOOKUP($A104,'H53 100 K'!$AG$5:$AN$22,7,0),"")</f>
        <v>0</v>
      </c>
      <c r="AD104" s="18" t="str">
        <f>IFERROR(VLOOKUP($A104,'Liczyrzepa - wiosna K'!$N$2:$U$3,7,0),"")</f>
        <v/>
      </c>
      <c r="AE104" s="12" t="str">
        <f>IFERROR(VLOOKUP($A104,'Harce K'!$H$2:$O$4,7,0),"")</f>
        <v/>
      </c>
      <c r="AF104" s="18" t="str">
        <f>IFERROR(VLOOKUP($A104,'XII z Kompasem K'!$K$1:$Q$8,7,0),"")</f>
        <v/>
      </c>
      <c r="AG104" s="19" t="str">
        <f>IFERROR(VLOOKUP($A104,'Grassor TR150 K'!$BH$2:$BN$6,7,0),"")</f>
        <v/>
      </c>
      <c r="AH104" s="19" t="str">
        <f>IFERROR(VLOOKUP($A104,'Pazur Gryfa K'!$P$2:$V$5,7,0),"")</f>
        <v/>
      </c>
      <c r="AI104" s="19" t="str">
        <f>IFERROR(VLOOKUP($A104,'Szaga K'!$J$2:$P$6,7,0),"")</f>
        <v/>
      </c>
      <c r="AJ104" s="19" t="str">
        <f>IFERROR(VLOOKUP($A104,'Sudecka 100 K'!$M$2:$S$6,7,0),"")</f>
        <v/>
      </c>
      <c r="AK104" s="18"/>
      <c r="AL104" s="19" t="str">
        <f>IFERROR(VLOOKUP($A104,'Waligóra K'!$J$2:$P$5,7,0),"")</f>
        <v/>
      </c>
      <c r="AM104" s="19" t="str">
        <f>IFERROR(VLOOKUP($A104,'Jesienne 360 K'!$K$2:$Q$6,7,0),"")</f>
        <v/>
      </c>
      <c r="AN104" s="19" t="str">
        <f>IFERROR(VLOOKUP($A104,'H54 TR100 K'!$AG$6:$AM$23,7,0),"")</f>
        <v/>
      </c>
      <c r="AO104" s="19" t="str">
        <f>IFERROR(VLOOKUP($A104,'Azymut K'!$O$3:$U$4,7,0),"")</f>
        <v/>
      </c>
      <c r="AP104" s="19" t="str">
        <f>IFERROR(VLOOKUP($A104,'NM TR100 K'!$AD$5:$AJ$6,7,0),"")</f>
        <v/>
      </c>
      <c r="AQ104" s="26">
        <f>MIN(COUNT(F104:U104)+MIN(COUNT(X104:AP104)/2,2),6)</f>
        <v>0.5</v>
      </c>
    </row>
    <row r="105" spans="1:43">
      <c r="A105">
        <v>479</v>
      </c>
      <c r="B105" s="22" t="str">
        <f>VLOOKUP($A105,id!$C:$H,6,0)</f>
        <v>Zielińska-Dawidziak Magdalena</v>
      </c>
      <c r="C105" s="22" t="str">
        <f>VLOOKUP($A105,id!$C:$H,4,0)</f>
        <v>Ambit Racing Team</v>
      </c>
      <c r="D105" s="2">
        <f>IF(E104=E105,D104,ROW(B103))</f>
        <v>99</v>
      </c>
      <c r="E105" s="11">
        <f>LARGE(F105:W105,1)+LARGE(F105:W105,2)+IFERROR(LARGE(F105:W105,3),0)+IFERROR(LARGE(F105:W105,4),0)+IFERROR(LARGE(F105:W105,5),0)+IFERROR(LARGE(F105:W105,6),0)</f>
        <v>0</v>
      </c>
      <c r="F105" s="12"/>
      <c r="G105" s="12"/>
      <c r="H105" s="12"/>
      <c r="I105" s="14"/>
      <c r="J105" s="19"/>
      <c r="K105" s="19"/>
      <c r="L105" s="19"/>
      <c r="M105" s="19">
        <f>IFERROR(VLOOKUP($A105,'BO K'!$K$3:$Q$16,7,0),"")</f>
        <v>0</v>
      </c>
      <c r="N105" s="19" t="str">
        <f>IFERROR(VLOOKUP($A105,'Konwalie K'!$K$3:$Q$10,7,0),"")</f>
        <v/>
      </c>
      <c r="O105" s="12"/>
      <c r="P105" s="19" t="str">
        <f>IFERROR(VLOOKUP($A105,'Korno K'!$BR$3:$BX$15,7,0),"")</f>
        <v/>
      </c>
      <c r="Q105" s="19" t="str">
        <f>IFERROR(VLOOKUP($A105,'Abentojra K'!$J$4:$P$7,7,0),"")</f>
        <v/>
      </c>
      <c r="R105" s="19" t="str">
        <f>IFERROR(VLOOKUP($A105,'Mordownik K'!$M$6:$S$10,7,0),"")</f>
        <v/>
      </c>
      <c r="S105" s="19" t="str">
        <f>IFERROR(VLOOKUP($A105,'XIV Szago K'!$BB$4:$BH$5,7,0),"")</f>
        <v/>
      </c>
      <c r="T105" s="19" t="str">
        <f>IFERROR(VLOOKUP($A105,'H54 TR200 K'!$AS$5:$AY$17,7,0),"")</f>
        <v/>
      </c>
      <c r="U105" s="19" t="str">
        <f>IFERROR(VLOOKUP($A105,'NM TR200 K'!$AN$5:$AT$7,7,0),"")</f>
        <v/>
      </c>
      <c r="V105" s="10">
        <f>IFERROR(LARGE(X105:AP105,1),0)+IFERROR(LARGE(X105:AP105,2),0)</f>
        <v>0</v>
      </c>
      <c r="W105" s="10">
        <f>IFERROR(LARGE(X105:AP105,3),0)+IFERROR(LARGE(X105:AP105,4),0)</f>
        <v>0</v>
      </c>
      <c r="X105" s="12"/>
      <c r="Y105" s="18"/>
      <c r="Z105" s="18"/>
      <c r="AA105" s="12"/>
      <c r="AB105" s="12"/>
      <c r="AC105" s="12"/>
      <c r="AD105" s="18"/>
      <c r="AE105" s="12"/>
      <c r="AF105" s="18"/>
      <c r="AG105" s="19"/>
      <c r="AH105" s="19" t="str">
        <f>IFERROR(VLOOKUP($A105,'Pazur Gryfa K'!$P$2:$V$5,7,0),"")</f>
        <v/>
      </c>
      <c r="AI105" s="19" t="str">
        <f>IFERROR(VLOOKUP($A105,'Szaga K'!$J$2:$P$6,7,0),"")</f>
        <v/>
      </c>
      <c r="AJ105" s="19" t="str">
        <f>IFERROR(VLOOKUP($A105,'Sudecka 100 K'!$M$2:$S$6,7,0),"")</f>
        <v/>
      </c>
      <c r="AK105" s="18"/>
      <c r="AL105" s="19" t="str">
        <f>IFERROR(VLOOKUP($A105,'Waligóra K'!$J$2:$P$5,7,0),"")</f>
        <v/>
      </c>
      <c r="AM105" s="19" t="str">
        <f>IFERROR(VLOOKUP($A105,'Jesienne 360 K'!$K$2:$Q$6,7,0),"")</f>
        <v/>
      </c>
      <c r="AN105" s="19" t="str">
        <f>IFERROR(VLOOKUP($A105,'H54 TR100 K'!$AG$6:$AM$23,7,0),"")</f>
        <v/>
      </c>
      <c r="AO105" s="19" t="str">
        <f>IFERROR(VLOOKUP($A105,'Azymut K'!$O$3:$U$4,7,0),"")</f>
        <v/>
      </c>
      <c r="AP105" s="19" t="str">
        <f>IFERROR(VLOOKUP($A105,'NM TR100 K'!$AD$5:$AJ$6,7,0),"")</f>
        <v/>
      </c>
      <c r="AQ105" s="26">
        <f>MIN(COUNT(F105:U105)+MIN(COUNT(X105:AP105)/2,2),6)</f>
        <v>1</v>
      </c>
    </row>
  </sheetData>
  <sortState ref="A2:AQ105">
    <sortCondition descending="1" ref="E3"/>
  </sortState>
  <pageMargins left="0.75" right="0.75" top="1" bottom="1" header="0.5" footer="0.5"/>
  <pageSetup paperSize="9" scale="69" fitToHeight="3" orientation="portrait" horizontalDpi="300" verticalDpi="300" r:id="rId1"/>
  <headerFooter alignWithMargins="0">
    <oddHeader>&amp;F</oddHead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workbookViewId="0"/>
  </sheetViews>
  <sheetFormatPr defaultColWidth="11.5546875" defaultRowHeight="13.2"/>
  <cols>
    <col min="1" max="1" width="9.88671875" style="24" customWidth="1"/>
    <col min="2" max="3" width="19.6640625" style="24" customWidth="1"/>
    <col min="4" max="4" width="25.88671875" style="24" customWidth="1"/>
    <col min="5" max="5" width="9.88671875" style="204" customWidth="1"/>
    <col min="6" max="7" width="9.77734375" style="24" customWidth="1"/>
    <col min="8" max="8" width="10.33203125" style="204" customWidth="1"/>
    <col min="9" max="16384" width="11.5546875" style="24"/>
  </cols>
  <sheetData>
    <row r="1" spans="1:22">
      <c r="A1" s="211" t="s">
        <v>1454</v>
      </c>
      <c r="B1" s="212" t="s">
        <v>176</v>
      </c>
      <c r="C1" s="212" t="s">
        <v>105</v>
      </c>
      <c r="D1" s="212" t="s">
        <v>1453</v>
      </c>
      <c r="E1" s="211" t="s">
        <v>915</v>
      </c>
      <c r="F1" s="211" t="s">
        <v>1452</v>
      </c>
      <c r="G1" s="211"/>
      <c r="H1" s="211" t="s">
        <v>1282</v>
      </c>
      <c r="I1" s="211" t="s">
        <v>152</v>
      </c>
      <c r="K1" s="15" t="s">
        <v>77</v>
      </c>
      <c r="L1" s="15" t="s">
        <v>78</v>
      </c>
      <c r="M1" s="9" t="s">
        <v>105</v>
      </c>
      <c r="N1" s="9" t="s">
        <v>106</v>
      </c>
      <c r="O1" s="9" t="s">
        <v>81</v>
      </c>
      <c r="P1" s="9" t="s">
        <v>79</v>
      </c>
      <c r="Q1" s="9" t="s">
        <v>47</v>
      </c>
      <c r="R1" s="9" t="s">
        <v>1310</v>
      </c>
      <c r="S1" s="9" t="s">
        <v>44</v>
      </c>
      <c r="T1" s="9" t="s">
        <v>45</v>
      </c>
      <c r="U1" s="9" t="s">
        <v>35</v>
      </c>
      <c r="V1" s="9" t="s">
        <v>46</v>
      </c>
    </row>
    <row r="2" spans="1:22">
      <c r="A2" s="24" t="s">
        <v>1432</v>
      </c>
      <c r="B2" s="208" t="s">
        <v>20</v>
      </c>
      <c r="C2" s="208" t="s">
        <v>283</v>
      </c>
      <c r="D2" s="208" t="s">
        <v>282</v>
      </c>
      <c r="E2" s="204">
        <v>1979</v>
      </c>
      <c r="F2" s="207">
        <v>39</v>
      </c>
      <c r="G2" s="207">
        <v>39</v>
      </c>
      <c r="H2" s="206">
        <v>12.186805555555599</v>
      </c>
      <c r="I2" s="205">
        <v>1</v>
      </c>
      <c r="K2" s="15">
        <f>VLOOKUP(L2,id!$A:$C,3,0)</f>
        <v>21</v>
      </c>
      <c r="L2" s="15" t="str">
        <f>M2&amp;N2&amp;P2</f>
        <v>BrudłoPaweł1979</v>
      </c>
      <c r="M2" s="9" t="str">
        <f>C2</f>
        <v>Brudło</v>
      </c>
      <c r="N2" s="9" t="str">
        <f>B2</f>
        <v>Paweł</v>
      </c>
      <c r="O2" s="9" t="str">
        <f>D2</f>
        <v>KTE Tramp</v>
      </c>
      <c r="P2" s="9">
        <f>E2</f>
        <v>1979</v>
      </c>
      <c r="Q2" s="9"/>
      <c r="R2" s="9">
        <v>50</v>
      </c>
      <c r="S2" s="9"/>
      <c r="T2" s="9"/>
      <c r="U2" s="9"/>
      <c r="V2" s="9"/>
    </row>
    <row r="3" spans="1:22">
      <c r="A3" s="24" t="s">
        <v>1432</v>
      </c>
      <c r="B3" s="210" t="s">
        <v>566</v>
      </c>
      <c r="C3" s="210" t="s">
        <v>567</v>
      </c>
      <c r="D3" s="208" t="s">
        <v>1449</v>
      </c>
      <c r="E3" s="204">
        <v>1988</v>
      </c>
      <c r="F3" s="207">
        <v>39</v>
      </c>
      <c r="G3" s="207">
        <v>39</v>
      </c>
      <c r="H3" s="206">
        <v>16.9340277777778</v>
      </c>
      <c r="I3" s="205" t="s">
        <v>1448</v>
      </c>
      <c r="K3" s="15">
        <f>VLOOKUP(L3,id!$A:$C,3,0)</f>
        <v>59</v>
      </c>
      <c r="L3" s="15" t="str">
        <f t="shared" ref="L3:L10" si="0">M3&amp;N3&amp;P3</f>
        <v>PacekKarolina1988</v>
      </c>
      <c r="M3" s="9" t="str">
        <f t="shared" ref="M3:M10" si="1">C3</f>
        <v>Pacek</v>
      </c>
      <c r="N3" s="9" t="str">
        <f t="shared" ref="N3:N10" si="2">B3</f>
        <v>Karolina</v>
      </c>
      <c r="O3" s="9" t="str">
        <f t="shared" ref="O3:O10" si="3">D3</f>
        <v>INDYWIDUALNIE MAZOWSZE</v>
      </c>
      <c r="P3" s="9">
        <f t="shared" ref="P3:P10" si="4">E3</f>
        <v>1988</v>
      </c>
      <c r="Q3" s="9">
        <v>50</v>
      </c>
      <c r="R3" s="9">
        <f>R2*IF(U3&lt;1,U3,IF(V3&lt;1,V3,IF(T3&lt;1,T3,IF(S3&lt;1,S3,1))))</f>
        <v>35.983186385072877</v>
      </c>
      <c r="S3" s="9">
        <f t="shared" ref="S3" si="5">H2/H3</f>
        <v>0.71966372770145748</v>
      </c>
      <c r="T3" s="213">
        <f t="shared" ref="T3" si="6">F3/F2</f>
        <v>1</v>
      </c>
      <c r="U3" s="9">
        <v>1</v>
      </c>
      <c r="V3" s="9">
        <v>1</v>
      </c>
    </row>
    <row r="4" spans="1:22">
      <c r="A4" s="24" t="s">
        <v>1432</v>
      </c>
      <c r="B4" s="210" t="s">
        <v>292</v>
      </c>
      <c r="C4" s="210" t="s">
        <v>291</v>
      </c>
      <c r="D4" s="208" t="s">
        <v>3</v>
      </c>
      <c r="E4" s="204">
        <v>1982</v>
      </c>
      <c r="F4" s="207">
        <v>39</v>
      </c>
      <c r="G4" s="207">
        <v>39</v>
      </c>
      <c r="H4" s="206">
        <v>20.7638888888889</v>
      </c>
      <c r="I4" s="205" t="s">
        <v>1442</v>
      </c>
      <c r="K4" s="15">
        <f>VLOOKUP(L4,id!$A:$C,3,0)</f>
        <v>125</v>
      </c>
      <c r="L4" s="15" t="str">
        <f t="shared" si="0"/>
        <v>SkompskaAnna1982</v>
      </c>
      <c r="M4" s="9" t="str">
        <f t="shared" si="1"/>
        <v>Skompska</v>
      </c>
      <c r="N4" s="9" t="str">
        <f t="shared" si="2"/>
        <v>Anna</v>
      </c>
      <c r="O4" s="9" t="str">
        <f t="shared" si="3"/>
        <v>Mazurskie Tropy</v>
      </c>
      <c r="P4" s="9">
        <f t="shared" si="4"/>
        <v>1982</v>
      </c>
      <c r="Q4" s="9">
        <f t="shared" ref="Q4:Q10" si="7">Q3*IF(U4&lt;1,U4,IF(V4&lt;1,V4,IF(T4&lt;1,T4,IF(S4&lt;1,S4,1))))</f>
        <v>40.777591973244178</v>
      </c>
      <c r="R4" s="9">
        <f t="shared" ref="R4:R10" si="8">R3*IF(U4&lt;1,U4,IF(V4&lt;1,V4,IF(T4&lt;1,T4,IF(S4&lt;1,S4,1))))</f>
        <v>29.346153846153936</v>
      </c>
      <c r="S4" s="9">
        <f t="shared" ref="S4:S10" si="9">H3/H4</f>
        <v>0.81555183946488352</v>
      </c>
      <c r="T4" s="213">
        <f t="shared" ref="T4:T10" si="10">F4/F3</f>
        <v>1</v>
      </c>
      <c r="U4" s="9">
        <v>1</v>
      </c>
      <c r="V4" s="9">
        <v>1</v>
      </c>
    </row>
    <row r="5" spans="1:22">
      <c r="A5" s="24" t="s">
        <v>1432</v>
      </c>
      <c r="B5" s="210" t="s">
        <v>499</v>
      </c>
      <c r="C5" s="210" t="s">
        <v>1485</v>
      </c>
      <c r="D5" s="208" t="s">
        <v>1439</v>
      </c>
      <c r="E5" s="204">
        <v>1980</v>
      </c>
      <c r="F5" s="207">
        <v>39</v>
      </c>
      <c r="G5" s="207">
        <v>39</v>
      </c>
      <c r="H5" s="206">
        <v>25.75</v>
      </c>
      <c r="I5" s="205" t="s">
        <v>1440</v>
      </c>
      <c r="K5" s="15">
        <f>VLOOKUP(L5,id!$A:$C,3,0)</f>
        <v>126</v>
      </c>
      <c r="L5" s="15" t="str">
        <f t="shared" si="0"/>
        <v>GasparskaAleksandra1980</v>
      </c>
      <c r="M5" s="9" t="str">
        <f t="shared" si="1"/>
        <v>Gasparska</v>
      </c>
      <c r="N5" s="9" t="str">
        <f t="shared" si="2"/>
        <v>Aleksandra</v>
      </c>
      <c r="O5" s="9" t="str">
        <f t="shared" si="3"/>
        <v>TRI4FUN TEAM PIASECZNO</v>
      </c>
      <c r="P5" s="9">
        <f t="shared" si="4"/>
        <v>1980</v>
      </c>
      <c r="Q5" s="9">
        <f t="shared" si="7"/>
        <v>32.88160733549087</v>
      </c>
      <c r="R5" s="9">
        <f t="shared" si="8"/>
        <v>23.663700107874948</v>
      </c>
      <c r="S5" s="9">
        <f t="shared" si="9"/>
        <v>0.80636461704422913</v>
      </c>
      <c r="T5" s="213">
        <f t="shared" si="10"/>
        <v>1</v>
      </c>
      <c r="U5" s="9">
        <v>1</v>
      </c>
      <c r="V5" s="9">
        <v>1</v>
      </c>
    </row>
    <row r="6" spans="1:22">
      <c r="A6" s="24" t="s">
        <v>1432</v>
      </c>
      <c r="B6" s="210" t="s">
        <v>786</v>
      </c>
      <c r="C6" s="210" t="s">
        <v>785</v>
      </c>
      <c r="D6" s="208" t="s">
        <v>1438</v>
      </c>
      <c r="E6" s="204">
        <v>1982</v>
      </c>
      <c r="F6" s="207">
        <v>39</v>
      </c>
      <c r="G6" s="207">
        <v>39</v>
      </c>
      <c r="H6" s="206">
        <v>26.0416666666667</v>
      </c>
      <c r="I6" s="205" t="s">
        <v>1437</v>
      </c>
      <c r="K6" s="15">
        <f>VLOOKUP(L6,id!$A:$C,3,0)</f>
        <v>127</v>
      </c>
      <c r="L6" s="15" t="str">
        <f t="shared" si="0"/>
        <v>KarpaKatarzyna1982</v>
      </c>
      <c r="M6" s="9" t="str">
        <f t="shared" si="1"/>
        <v>Karpa</v>
      </c>
      <c r="N6" s="9" t="str">
        <f t="shared" si="2"/>
        <v>Katarzyna</v>
      </c>
      <c r="O6" s="9" t="str">
        <f t="shared" si="3"/>
        <v>SNAG / Smashing pĄpkins</v>
      </c>
      <c r="P6" s="9">
        <f t="shared" si="4"/>
        <v>1982</v>
      </c>
      <c r="Q6" s="9">
        <f t="shared" si="7"/>
        <v>32.513333333333335</v>
      </c>
      <c r="R6" s="9">
        <f t="shared" si="8"/>
        <v>23.39866666666672</v>
      </c>
      <c r="S6" s="9">
        <f t="shared" si="9"/>
        <v>0.98879999999999879</v>
      </c>
      <c r="T6" s="213">
        <f t="shared" si="10"/>
        <v>1</v>
      </c>
      <c r="U6" s="9">
        <v>1</v>
      </c>
      <c r="V6" s="9">
        <v>1</v>
      </c>
    </row>
    <row r="7" spans="1:22">
      <c r="A7" s="24" t="s">
        <v>1432</v>
      </c>
      <c r="B7" s="210" t="s">
        <v>786</v>
      </c>
      <c r="C7" s="210" t="s">
        <v>1487</v>
      </c>
      <c r="D7" s="208" t="s">
        <v>269</v>
      </c>
      <c r="E7" s="204">
        <v>1988</v>
      </c>
      <c r="F7" s="207">
        <v>38</v>
      </c>
      <c r="G7" s="207">
        <v>39</v>
      </c>
      <c r="H7" s="206">
        <v>26.0416666666667</v>
      </c>
      <c r="I7" s="205" t="s">
        <v>1436</v>
      </c>
      <c r="K7" s="15">
        <f>VLOOKUP(L7,id!$A:$C,3,0)</f>
        <v>128</v>
      </c>
      <c r="L7" s="15" t="str">
        <f t="shared" si="0"/>
        <v>LipińskaKatarzyna1988</v>
      </c>
      <c r="M7" s="9" t="str">
        <f t="shared" si="1"/>
        <v>Lipińska</v>
      </c>
      <c r="N7" s="9" t="str">
        <f t="shared" si="2"/>
        <v>Katarzyna</v>
      </c>
      <c r="O7" s="9" t="str">
        <f t="shared" si="3"/>
        <v>Warszawa</v>
      </c>
      <c r="P7" s="9">
        <f t="shared" si="4"/>
        <v>1988</v>
      </c>
      <c r="Q7" s="9">
        <f t="shared" si="7"/>
        <v>31.679658119658122</v>
      </c>
      <c r="R7" s="9">
        <f t="shared" si="8"/>
        <v>22.798700854700908</v>
      </c>
      <c r="S7" s="9">
        <f t="shared" si="9"/>
        <v>1</v>
      </c>
      <c r="T7" s="213">
        <f t="shared" si="10"/>
        <v>0.97435897435897434</v>
      </c>
      <c r="U7" s="9">
        <v>1</v>
      </c>
      <c r="V7" s="9">
        <v>1</v>
      </c>
    </row>
    <row r="8" spans="1:22">
      <c r="A8" s="24" t="s">
        <v>1432</v>
      </c>
      <c r="B8" s="210" t="s">
        <v>960</v>
      </c>
      <c r="C8" s="210" t="s">
        <v>963</v>
      </c>
      <c r="D8" s="208" t="s">
        <v>765</v>
      </c>
      <c r="E8" s="204">
        <v>1977</v>
      </c>
      <c r="F8" s="207">
        <v>35</v>
      </c>
      <c r="G8" s="207">
        <v>39</v>
      </c>
      <c r="H8" s="206">
        <v>23.243055555555557</v>
      </c>
      <c r="I8" s="205" t="s">
        <v>1435</v>
      </c>
      <c r="K8" s="15">
        <f>VLOOKUP(L8,id!$A:$C,3,0)</f>
        <v>129</v>
      </c>
      <c r="L8" s="15" t="str">
        <f t="shared" si="0"/>
        <v>NowińskaRenata1977</v>
      </c>
      <c r="M8" s="9" t="str">
        <f t="shared" si="1"/>
        <v>Nowińska</v>
      </c>
      <c r="N8" s="9" t="str">
        <f t="shared" si="2"/>
        <v>Renata</v>
      </c>
      <c r="O8" s="9" t="str">
        <f t="shared" si="3"/>
        <v>OrientAkcja</v>
      </c>
      <c r="P8" s="9">
        <f t="shared" si="4"/>
        <v>1977</v>
      </c>
      <c r="Q8" s="9">
        <f t="shared" si="7"/>
        <v>29.17863247863248</v>
      </c>
      <c r="R8" s="9">
        <f t="shared" si="8"/>
        <v>20.998803418803465</v>
      </c>
      <c r="S8" s="9">
        <f t="shared" si="9"/>
        <v>1.1204063340304764</v>
      </c>
      <c r="T8" s="213">
        <f t="shared" si="10"/>
        <v>0.92105263157894735</v>
      </c>
      <c r="U8" s="9">
        <v>1</v>
      </c>
      <c r="V8" s="9">
        <v>1</v>
      </c>
    </row>
    <row r="9" spans="1:22">
      <c r="A9" s="24" t="s">
        <v>1432</v>
      </c>
      <c r="B9" s="210" t="s">
        <v>292</v>
      </c>
      <c r="C9" s="210" t="s">
        <v>766</v>
      </c>
      <c r="D9" s="208" t="s">
        <v>765</v>
      </c>
      <c r="E9" s="204">
        <v>1983</v>
      </c>
      <c r="F9" s="207">
        <v>35</v>
      </c>
      <c r="G9" s="207">
        <v>39</v>
      </c>
      <c r="H9" s="206">
        <v>23.243055555555557</v>
      </c>
      <c r="I9" s="205" t="s">
        <v>1435</v>
      </c>
      <c r="K9" s="15">
        <f>VLOOKUP(L9,id!$A:$C,3,0)</f>
        <v>130</v>
      </c>
      <c r="L9" s="15" t="str">
        <f t="shared" si="0"/>
        <v>RychlikAnna1983</v>
      </c>
      <c r="M9" s="9" t="str">
        <f t="shared" si="1"/>
        <v>Rychlik</v>
      </c>
      <c r="N9" s="9" t="str">
        <f t="shared" si="2"/>
        <v>Anna</v>
      </c>
      <c r="O9" s="9" t="str">
        <f t="shared" si="3"/>
        <v>OrientAkcja</v>
      </c>
      <c r="P9" s="9">
        <f t="shared" si="4"/>
        <v>1983</v>
      </c>
      <c r="Q9" s="9">
        <f t="shared" si="7"/>
        <v>29.17863247863248</v>
      </c>
      <c r="R9" s="9">
        <f t="shared" si="8"/>
        <v>20.998803418803465</v>
      </c>
      <c r="S9" s="9">
        <f t="shared" si="9"/>
        <v>1</v>
      </c>
      <c r="T9" s="213">
        <f t="shared" si="10"/>
        <v>1</v>
      </c>
      <c r="U9" s="9">
        <v>1</v>
      </c>
      <c r="V9" s="9">
        <v>1</v>
      </c>
    </row>
    <row r="10" spans="1:22">
      <c r="A10" s="24" t="s">
        <v>1432</v>
      </c>
      <c r="B10" s="210" t="s">
        <v>516</v>
      </c>
      <c r="C10" s="210" t="s">
        <v>1488</v>
      </c>
      <c r="D10" s="208" t="s">
        <v>1434</v>
      </c>
      <c r="E10" s="204">
        <v>1973</v>
      </c>
      <c r="F10" s="207">
        <v>32</v>
      </c>
      <c r="G10" s="207">
        <v>39</v>
      </c>
      <c r="H10" s="206">
        <v>13.6666666666667</v>
      </c>
      <c r="I10" s="204" t="s">
        <v>1433</v>
      </c>
      <c r="K10" s="15">
        <f>VLOOKUP(L10,id!$A:$C,3,0)</f>
        <v>131</v>
      </c>
      <c r="L10" s="15" t="str">
        <f t="shared" si="0"/>
        <v>CzeczottMałgorzata1973</v>
      </c>
      <c r="M10" s="9" t="str">
        <f t="shared" si="1"/>
        <v>Czeczott</v>
      </c>
      <c r="N10" s="9" t="str">
        <f t="shared" si="2"/>
        <v>Małgorzata</v>
      </c>
      <c r="O10" s="9" t="str">
        <f t="shared" si="3"/>
        <v>UKA</v>
      </c>
      <c r="P10" s="9">
        <f t="shared" si="4"/>
        <v>1973</v>
      </c>
      <c r="Q10" s="9">
        <f t="shared" si="7"/>
        <v>26.677606837606838</v>
      </c>
      <c r="R10" s="9">
        <f t="shared" si="8"/>
        <v>19.198905982906023</v>
      </c>
      <c r="S10" s="9">
        <f t="shared" si="9"/>
        <v>1.7007113821138171</v>
      </c>
      <c r="T10" s="213">
        <f t="shared" si="10"/>
        <v>0.91428571428571426</v>
      </c>
      <c r="U10" s="9">
        <v>1</v>
      </c>
      <c r="V10" s="9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5"/>
  <sheetViews>
    <sheetView workbookViewId="0"/>
  </sheetViews>
  <sheetFormatPr defaultColWidth="11.5546875" defaultRowHeight="13.2"/>
  <cols>
    <col min="1" max="1" width="9.88671875" style="24" customWidth="1"/>
    <col min="2" max="3" width="19.6640625" style="24" customWidth="1"/>
    <col min="4" max="4" width="25.88671875" style="24" customWidth="1"/>
    <col min="5" max="5" width="9.88671875" style="204" customWidth="1"/>
    <col min="6" max="7" width="9.77734375" style="24" customWidth="1"/>
    <col min="8" max="8" width="10.33203125" style="204" customWidth="1"/>
    <col min="9" max="16384" width="11.5546875" style="24"/>
  </cols>
  <sheetData>
    <row r="1" spans="1:22">
      <c r="A1" s="211" t="s">
        <v>1454</v>
      </c>
      <c r="B1" s="212" t="s">
        <v>176</v>
      </c>
      <c r="C1" s="212" t="s">
        <v>105</v>
      </c>
      <c r="D1" s="212" t="s">
        <v>1453</v>
      </c>
      <c r="E1" s="211" t="s">
        <v>915</v>
      </c>
      <c r="F1" s="211" t="s">
        <v>1452</v>
      </c>
      <c r="G1" s="211"/>
      <c r="H1" s="211" t="s">
        <v>1282</v>
      </c>
      <c r="I1" s="211" t="s">
        <v>152</v>
      </c>
      <c r="K1" s="15" t="s">
        <v>77</v>
      </c>
      <c r="L1" s="15" t="s">
        <v>78</v>
      </c>
      <c r="M1" s="9" t="s">
        <v>105</v>
      </c>
      <c r="N1" s="9" t="s">
        <v>106</v>
      </c>
      <c r="O1" s="9" t="s">
        <v>81</v>
      </c>
      <c r="P1" s="9" t="s">
        <v>79</v>
      </c>
      <c r="Q1" s="9" t="s">
        <v>47</v>
      </c>
      <c r="R1" s="9"/>
      <c r="S1" s="9" t="s">
        <v>44</v>
      </c>
      <c r="T1" s="9" t="s">
        <v>45</v>
      </c>
      <c r="U1" s="9" t="s">
        <v>35</v>
      </c>
      <c r="V1" s="9" t="s">
        <v>46</v>
      </c>
    </row>
    <row r="2" spans="1:22">
      <c r="A2" s="24" t="s">
        <v>1432</v>
      </c>
      <c r="B2" s="208" t="s">
        <v>20</v>
      </c>
      <c r="C2" s="208" t="s">
        <v>283</v>
      </c>
      <c r="D2" s="208" t="s">
        <v>282</v>
      </c>
      <c r="E2" s="204">
        <v>1979</v>
      </c>
      <c r="F2" s="207">
        <v>39</v>
      </c>
      <c r="G2" s="207">
        <v>39</v>
      </c>
      <c r="H2" s="206">
        <v>12.186805555555599</v>
      </c>
      <c r="I2" s="205">
        <v>1</v>
      </c>
      <c r="J2" s="214">
        <v>0.20311342592592593</v>
      </c>
      <c r="K2" s="15">
        <f>VLOOKUP(L2,id!$A:$C,3,0)</f>
        <v>21</v>
      </c>
      <c r="L2" s="15" t="str">
        <f>M2&amp;N2&amp;P2</f>
        <v>BrudłoPaweł1979</v>
      </c>
      <c r="M2" s="9" t="str">
        <f>C2</f>
        <v>Brudło</v>
      </c>
      <c r="N2" s="9" t="str">
        <f>B2</f>
        <v>Paweł</v>
      </c>
      <c r="O2" s="9" t="str">
        <f>D2</f>
        <v>KTE Tramp</v>
      </c>
      <c r="P2" s="9">
        <f>E2</f>
        <v>1979</v>
      </c>
      <c r="Q2" s="9">
        <v>50</v>
      </c>
      <c r="R2" s="9"/>
      <c r="S2" s="9"/>
      <c r="T2" s="9"/>
      <c r="U2" s="9"/>
      <c r="V2" s="9"/>
    </row>
    <row r="3" spans="1:22">
      <c r="A3" s="24" t="s">
        <v>1432</v>
      </c>
      <c r="B3" s="208" t="s">
        <v>159</v>
      </c>
      <c r="C3" s="208" t="s">
        <v>453</v>
      </c>
      <c r="D3" s="208" t="s">
        <v>310</v>
      </c>
      <c r="E3" s="204">
        <v>1977</v>
      </c>
      <c r="F3" s="207">
        <v>39</v>
      </c>
      <c r="G3" s="207">
        <v>39</v>
      </c>
      <c r="H3" s="206">
        <v>12.452083333333301</v>
      </c>
      <c r="I3" s="205">
        <v>2</v>
      </c>
      <c r="K3" s="15">
        <f>VLOOKUP(L3,id!$A:$C,3,0)</f>
        <v>107</v>
      </c>
      <c r="L3" s="15" t="str">
        <f>M3&amp;N3&amp;P3</f>
        <v>BogumiłDariusz1977</v>
      </c>
      <c r="M3" s="9" t="str">
        <f>C3</f>
        <v>Bogumił</v>
      </c>
      <c r="N3" s="9" t="str">
        <f>B3</f>
        <v>Dariusz</v>
      </c>
      <c r="O3" s="9" t="str">
        <f>D3</f>
        <v>Team 360°</v>
      </c>
      <c r="P3" s="9">
        <f>E3</f>
        <v>1977</v>
      </c>
      <c r="Q3" s="9">
        <f t="shared" ref="Q3:Q9" si="0">Q2*IF(U3&lt;1,U3,IF(V3&lt;1,V3,IF(T3&lt;1,T3,IF(S3&lt;1,S3,1))))</f>
        <v>48.93480564385731</v>
      </c>
      <c r="R3" s="9"/>
      <c r="S3" s="9">
        <f>H2/H3</f>
        <v>0.9786961128771462</v>
      </c>
      <c r="T3" s="213">
        <f>F3/F2</f>
        <v>1</v>
      </c>
      <c r="U3" s="9">
        <v>1</v>
      </c>
      <c r="V3" s="9">
        <v>1</v>
      </c>
    </row>
    <row r="4" spans="1:22">
      <c r="A4" s="24" t="s">
        <v>1432</v>
      </c>
      <c r="B4" s="208" t="s">
        <v>89</v>
      </c>
      <c r="C4" s="208" t="s">
        <v>316</v>
      </c>
      <c r="D4" s="208" t="s">
        <v>315</v>
      </c>
      <c r="E4" s="204">
        <v>1984</v>
      </c>
      <c r="F4" s="207">
        <v>39</v>
      </c>
      <c r="G4" s="207">
        <v>39</v>
      </c>
      <c r="H4" s="206">
        <v>12.9479166666667</v>
      </c>
      <c r="I4" s="205">
        <v>3</v>
      </c>
      <c r="K4" s="15">
        <f>VLOOKUP(L4,id!$A:$C,3,0)</f>
        <v>108</v>
      </c>
      <c r="L4" s="15" t="str">
        <f t="shared" ref="L4:L25" si="1">M4&amp;N4&amp;P4</f>
        <v>WojciechowskiAdam1984</v>
      </c>
      <c r="M4" s="9" t="str">
        <f t="shared" ref="M4:M25" si="2">C4</f>
        <v>Wojciechowski</v>
      </c>
      <c r="N4" s="9" t="str">
        <f t="shared" ref="N4:N25" si="3">B4</f>
        <v>Adam</v>
      </c>
      <c r="O4" s="9" t="str">
        <f t="shared" ref="O4:P25" si="4">D4</f>
        <v>Piastów</v>
      </c>
      <c r="P4" s="9">
        <f t="shared" si="4"/>
        <v>1984</v>
      </c>
      <c r="Q4" s="9">
        <f t="shared" si="0"/>
        <v>47.060874229015866</v>
      </c>
      <c r="R4" s="9"/>
      <c r="S4" s="9">
        <f t="shared" ref="S4:S9" si="5">H3/H4</f>
        <v>0.96170555108607703</v>
      </c>
      <c r="T4" s="213">
        <f t="shared" ref="T4:T9" si="6">F4/F3</f>
        <v>1</v>
      </c>
      <c r="U4" s="9">
        <v>1</v>
      </c>
      <c r="V4" s="9">
        <v>1</v>
      </c>
    </row>
    <row r="5" spans="1:22">
      <c r="A5" s="24" t="s">
        <v>1432</v>
      </c>
      <c r="B5" s="208" t="s">
        <v>19</v>
      </c>
      <c r="C5" s="208" t="s">
        <v>318</v>
      </c>
      <c r="D5" s="208" t="s">
        <v>310</v>
      </c>
      <c r="E5" s="204">
        <v>1979</v>
      </c>
      <c r="F5" s="207">
        <v>39</v>
      </c>
      <c r="G5" s="207">
        <v>39</v>
      </c>
      <c r="H5" s="206">
        <v>13.147222222222201</v>
      </c>
      <c r="I5" s="205">
        <v>4</v>
      </c>
      <c r="K5" s="15">
        <f>VLOOKUP(L5,id!$A:$C,3,0)</f>
        <v>109</v>
      </c>
      <c r="L5" s="15" t="str">
        <f t="shared" si="1"/>
        <v>BuciakPiotr1979</v>
      </c>
      <c r="M5" s="9" t="str">
        <f t="shared" si="2"/>
        <v>Buciak</v>
      </c>
      <c r="N5" s="9" t="str">
        <f t="shared" si="3"/>
        <v>Piotr</v>
      </c>
      <c r="O5" s="9" t="str">
        <f t="shared" si="4"/>
        <v>Team 360°</v>
      </c>
      <c r="P5" s="9">
        <f t="shared" si="4"/>
        <v>1979</v>
      </c>
      <c r="Q5" s="9">
        <f t="shared" si="0"/>
        <v>46.347454046059823</v>
      </c>
      <c r="R5" s="9"/>
      <c r="S5" s="9">
        <f t="shared" si="5"/>
        <v>0.98484048172406924</v>
      </c>
      <c r="T5" s="213">
        <f t="shared" si="6"/>
        <v>1</v>
      </c>
      <c r="U5" s="9">
        <v>1</v>
      </c>
      <c r="V5" s="9">
        <v>1</v>
      </c>
    </row>
    <row r="6" spans="1:22">
      <c r="A6" s="24" t="s">
        <v>1432</v>
      </c>
      <c r="B6" s="208" t="s">
        <v>21</v>
      </c>
      <c r="C6" s="208" t="s">
        <v>767</v>
      </c>
      <c r="D6" s="208" t="s">
        <v>1451</v>
      </c>
      <c r="E6" s="204">
        <v>1972</v>
      </c>
      <c r="F6" s="207">
        <v>39</v>
      </c>
      <c r="G6" s="207">
        <v>39</v>
      </c>
      <c r="H6" s="206">
        <v>13.900694444444401</v>
      </c>
      <c r="I6" s="205">
        <v>5</v>
      </c>
      <c r="K6" s="15">
        <f>VLOOKUP(L6,id!$A:$C,3,0)</f>
        <v>110</v>
      </c>
      <c r="L6" s="15" t="str">
        <f t="shared" si="1"/>
        <v>KrasuskiMarcin1972</v>
      </c>
      <c r="M6" s="9" t="str">
        <f t="shared" si="2"/>
        <v>Krasuski</v>
      </c>
      <c r="N6" s="9" t="str">
        <f t="shared" si="3"/>
        <v>Marcin</v>
      </c>
      <c r="O6" s="9" t="str">
        <f t="shared" si="4"/>
        <v>orienteering.waw.pl</v>
      </c>
      <c r="P6" s="9">
        <f t="shared" si="4"/>
        <v>1972</v>
      </c>
      <c r="Q6" s="9">
        <f t="shared" si="0"/>
        <v>43.835240045961228</v>
      </c>
      <c r="R6" s="9"/>
      <c r="S6" s="9">
        <f t="shared" si="5"/>
        <v>0.94579607333766436</v>
      </c>
      <c r="T6" s="213">
        <f t="shared" si="6"/>
        <v>1</v>
      </c>
      <c r="U6" s="9">
        <v>1</v>
      </c>
      <c r="V6" s="9">
        <v>1</v>
      </c>
    </row>
    <row r="7" spans="1:22">
      <c r="A7" s="24" t="s">
        <v>1432</v>
      </c>
      <c r="B7" s="208" t="s">
        <v>20</v>
      </c>
      <c r="C7" s="208" t="s">
        <v>313</v>
      </c>
      <c r="D7" s="208" t="s">
        <v>312</v>
      </c>
      <c r="E7" s="204">
        <v>1990</v>
      </c>
      <c r="F7" s="207">
        <v>39</v>
      </c>
      <c r="G7" s="207">
        <v>39</v>
      </c>
      <c r="H7" s="206">
        <v>14.4125</v>
      </c>
      <c r="I7" s="205">
        <v>6</v>
      </c>
      <c r="K7" s="15">
        <f>VLOOKUP(L7,id!$A:$C,3,0)</f>
        <v>111</v>
      </c>
      <c r="L7" s="15" t="str">
        <f t="shared" si="1"/>
        <v>SłomkaPaweł1990</v>
      </c>
      <c r="M7" s="9" t="str">
        <f t="shared" si="2"/>
        <v>Słomka</v>
      </c>
      <c r="N7" s="9" t="str">
        <f t="shared" si="3"/>
        <v>Paweł</v>
      </c>
      <c r="O7" s="9" t="str">
        <f t="shared" si="4"/>
        <v>KTR Bikeorient</v>
      </c>
      <c r="P7" s="9">
        <f t="shared" si="4"/>
        <v>1990</v>
      </c>
      <c r="Q7" s="9">
        <f t="shared" si="0"/>
        <v>42.278596896983871</v>
      </c>
      <c r="R7" s="9"/>
      <c r="S7" s="9">
        <f t="shared" si="5"/>
        <v>0.96448877324852744</v>
      </c>
      <c r="T7" s="213">
        <f t="shared" si="6"/>
        <v>1</v>
      </c>
      <c r="U7" s="9">
        <v>1</v>
      </c>
      <c r="V7" s="9">
        <v>1</v>
      </c>
    </row>
    <row r="8" spans="1:22">
      <c r="A8" s="24" t="s">
        <v>1432</v>
      </c>
      <c r="B8" s="208" t="s">
        <v>69</v>
      </c>
      <c r="C8" s="208" t="s">
        <v>311</v>
      </c>
      <c r="D8" s="208" t="s">
        <v>310</v>
      </c>
      <c r="E8" s="204">
        <v>1977</v>
      </c>
      <c r="F8" s="207">
        <v>39</v>
      </c>
      <c r="G8" s="207">
        <v>39</v>
      </c>
      <c r="H8" s="206">
        <v>14.994444444444401</v>
      </c>
      <c r="I8" s="205">
        <v>7</v>
      </c>
      <c r="K8" s="15">
        <f>VLOOKUP(L8,id!$A:$C,3,0)</f>
        <v>11</v>
      </c>
      <c r="L8" s="15" t="str">
        <f t="shared" si="1"/>
        <v>SenderekŁukasz1977</v>
      </c>
      <c r="M8" s="9" t="str">
        <f t="shared" si="2"/>
        <v>Senderek</v>
      </c>
      <c r="N8" s="9" t="str">
        <f t="shared" si="3"/>
        <v>Łukasz</v>
      </c>
      <c r="O8" s="9" t="str">
        <f t="shared" si="4"/>
        <v>Team 360°</v>
      </c>
      <c r="P8" s="9">
        <f t="shared" si="4"/>
        <v>1977</v>
      </c>
      <c r="Q8" s="9">
        <f t="shared" si="0"/>
        <v>40.637736198592343</v>
      </c>
      <c r="R8" s="9"/>
      <c r="S8" s="9">
        <f t="shared" si="5"/>
        <v>0.96118932938125512</v>
      </c>
      <c r="T8" s="213">
        <f t="shared" si="6"/>
        <v>1</v>
      </c>
      <c r="U8" s="9">
        <v>1</v>
      </c>
      <c r="V8" s="9">
        <v>1</v>
      </c>
    </row>
    <row r="9" spans="1:22">
      <c r="A9" s="24" t="s">
        <v>1432</v>
      </c>
      <c r="B9" s="208" t="s">
        <v>298</v>
      </c>
      <c r="C9" s="208" t="s">
        <v>297</v>
      </c>
      <c r="D9" s="208" t="s">
        <v>1450</v>
      </c>
      <c r="E9" s="204">
        <v>1979</v>
      </c>
      <c r="F9" s="207">
        <v>39</v>
      </c>
      <c r="G9" s="207">
        <v>39</v>
      </c>
      <c r="H9" s="206">
        <v>15.9166666666667</v>
      </c>
      <c r="I9" s="205">
        <v>8</v>
      </c>
      <c r="K9" s="15">
        <f>VLOOKUP(L9,id!$A:$C,3,0)</f>
        <v>112</v>
      </c>
      <c r="L9" s="15" t="str">
        <f t="shared" si="1"/>
        <v>KędziorekDamian1979</v>
      </c>
      <c r="M9" s="9" t="str">
        <f t="shared" si="2"/>
        <v>Kędziorek</v>
      </c>
      <c r="N9" s="9" t="str">
        <f t="shared" si="3"/>
        <v>Damian</v>
      </c>
      <c r="O9" s="9" t="str">
        <f t="shared" si="4"/>
        <v>DKE</v>
      </c>
      <c r="P9" s="9">
        <f t="shared" si="4"/>
        <v>1979</v>
      </c>
      <c r="Q9" s="9">
        <f t="shared" si="0"/>
        <v>38.28315881326359</v>
      </c>
      <c r="R9" s="9"/>
      <c r="S9" s="9">
        <f t="shared" si="5"/>
        <v>0.94205933682373</v>
      </c>
      <c r="T9" s="213">
        <f t="shared" si="6"/>
        <v>1</v>
      </c>
      <c r="U9" s="9">
        <v>1</v>
      </c>
      <c r="V9" s="9">
        <v>1</v>
      </c>
    </row>
    <row r="10" spans="1:22">
      <c r="A10" s="24" t="s">
        <v>1432</v>
      </c>
      <c r="B10" s="208" t="s">
        <v>20</v>
      </c>
      <c r="C10" s="208" t="s">
        <v>1479</v>
      </c>
      <c r="D10" s="208" t="s">
        <v>1447</v>
      </c>
      <c r="E10" s="204">
        <v>1968</v>
      </c>
      <c r="F10" s="207">
        <v>39</v>
      </c>
      <c r="G10" s="207">
        <v>39</v>
      </c>
      <c r="H10" s="206">
        <v>16.9375</v>
      </c>
      <c r="I10" s="205">
        <v>10</v>
      </c>
      <c r="K10" s="15">
        <f>VLOOKUP(L10,id!$A:$C,3,0)</f>
        <v>113</v>
      </c>
      <c r="L10" s="15" t="str">
        <f t="shared" si="1"/>
        <v>RozwadowskiPaweł1968</v>
      </c>
      <c r="M10" s="9" t="str">
        <f t="shared" si="2"/>
        <v>Rozwadowski</v>
      </c>
      <c r="N10" s="9" t="str">
        <f t="shared" si="3"/>
        <v>Paweł</v>
      </c>
      <c r="O10" s="9" t="str">
        <f t="shared" si="4"/>
        <v>Klub InO Stowarzysze</v>
      </c>
      <c r="P10" s="9">
        <f t="shared" si="4"/>
        <v>1968</v>
      </c>
      <c r="Q10" s="9">
        <f t="shared" ref="Q10:Q25" si="7">Q9*IF(U10&lt;1,U10,IF(V10&lt;1,V10,IF(T10&lt;1,T10,IF(S10&lt;1,S10,1))))</f>
        <v>35.975809758097718</v>
      </c>
      <c r="R10" s="9"/>
      <c r="S10" s="9">
        <f t="shared" ref="S10:S25" si="8">H9/H10</f>
        <v>0.93972939729397487</v>
      </c>
      <c r="T10" s="213">
        <f t="shared" ref="T10:T25" si="9">F10/F9</f>
        <v>1</v>
      </c>
      <c r="U10" s="9">
        <v>1</v>
      </c>
      <c r="V10" s="9">
        <v>1</v>
      </c>
    </row>
    <row r="11" spans="1:22">
      <c r="A11" s="24" t="s">
        <v>1432</v>
      </c>
      <c r="B11" s="208" t="s">
        <v>69</v>
      </c>
      <c r="C11" s="208" t="s">
        <v>1480</v>
      </c>
      <c r="D11" s="208" t="s">
        <v>1446</v>
      </c>
      <c r="E11" s="204">
        <v>1976</v>
      </c>
      <c r="F11" s="207">
        <v>39</v>
      </c>
      <c r="G11" s="207">
        <v>39</v>
      </c>
      <c r="H11" s="206">
        <v>17.78125</v>
      </c>
      <c r="I11" s="205">
        <v>11</v>
      </c>
      <c r="K11" s="15">
        <f>VLOOKUP(L11,id!$A:$C,3,0)</f>
        <v>114</v>
      </c>
      <c r="L11" s="15" t="str">
        <f t="shared" si="1"/>
        <v>OlszewskiŁukasz1976</v>
      </c>
      <c r="M11" s="9" t="str">
        <f t="shared" si="2"/>
        <v>Olszewski</v>
      </c>
      <c r="N11" s="9" t="str">
        <f t="shared" si="3"/>
        <v>Łukasz</v>
      </c>
      <c r="O11" s="9" t="str">
        <f t="shared" si="4"/>
        <v>Bydgoszcz</v>
      </c>
      <c r="P11" s="9">
        <f t="shared" si="4"/>
        <v>1976</v>
      </c>
      <c r="Q11" s="9">
        <f t="shared" si="7"/>
        <v>34.268697520015756</v>
      </c>
      <c r="R11" s="9"/>
      <c r="S11" s="9">
        <f t="shared" si="8"/>
        <v>0.95254833040421794</v>
      </c>
      <c r="T11" s="213">
        <f t="shared" si="9"/>
        <v>1</v>
      </c>
      <c r="U11" s="9">
        <v>1</v>
      </c>
      <c r="V11" s="9">
        <v>1</v>
      </c>
    </row>
    <row r="12" spans="1:22">
      <c r="A12" s="24" t="s">
        <v>1432</v>
      </c>
      <c r="B12" s="208" t="s">
        <v>19</v>
      </c>
      <c r="C12" s="208" t="s">
        <v>1481</v>
      </c>
      <c r="D12" s="208" t="s">
        <v>1445</v>
      </c>
      <c r="E12" s="204">
        <v>1973</v>
      </c>
      <c r="F12" s="207">
        <v>39</v>
      </c>
      <c r="G12" s="207">
        <v>39</v>
      </c>
      <c r="H12" s="206">
        <v>17.9166666666667</v>
      </c>
      <c r="I12" s="205">
        <v>12</v>
      </c>
      <c r="K12" s="15">
        <f>VLOOKUP(L12,id!$A:$C,3,0)</f>
        <v>115</v>
      </c>
      <c r="L12" s="15" t="str">
        <f t="shared" si="1"/>
        <v>GębarowskiPiotr1973</v>
      </c>
      <c r="M12" s="9" t="str">
        <f t="shared" si="2"/>
        <v>Gębarowski</v>
      </c>
      <c r="N12" s="9" t="str">
        <f t="shared" si="3"/>
        <v>Piotr</v>
      </c>
      <c r="O12" s="9" t="str">
        <f t="shared" si="4"/>
        <v>MoPi.Team</v>
      </c>
      <c r="P12" s="9">
        <f t="shared" si="4"/>
        <v>1973</v>
      </c>
      <c r="Q12" s="9">
        <f t="shared" si="7"/>
        <v>34.009689922480689</v>
      </c>
      <c r="R12" s="9"/>
      <c r="S12" s="9">
        <f t="shared" si="8"/>
        <v>0.9924418604651144</v>
      </c>
      <c r="T12" s="213">
        <f t="shared" si="9"/>
        <v>1</v>
      </c>
      <c r="U12" s="9">
        <v>1</v>
      </c>
      <c r="V12" s="9">
        <v>1</v>
      </c>
    </row>
    <row r="13" spans="1:22">
      <c r="A13" s="24" t="s">
        <v>1432</v>
      </c>
      <c r="B13" s="208" t="s">
        <v>69</v>
      </c>
      <c r="C13" s="208" t="s">
        <v>1482</v>
      </c>
      <c r="D13" s="208" t="s">
        <v>1444</v>
      </c>
      <c r="E13" s="204">
        <v>1977</v>
      </c>
      <c r="F13" s="207">
        <v>39</v>
      </c>
      <c r="G13" s="207">
        <v>39</v>
      </c>
      <c r="H13" s="206">
        <v>18.3958333333333</v>
      </c>
      <c r="I13" s="205">
        <v>13</v>
      </c>
      <c r="K13" s="15">
        <f>VLOOKUP(L13,id!$A:$C,3,0)</f>
        <v>116</v>
      </c>
      <c r="L13" s="15" t="str">
        <f t="shared" si="1"/>
        <v>DrażanŁukasz1977</v>
      </c>
      <c r="M13" s="9" t="str">
        <f t="shared" si="2"/>
        <v>Drażan</v>
      </c>
      <c r="N13" s="9" t="str">
        <f t="shared" si="3"/>
        <v>Łukasz</v>
      </c>
      <c r="O13" s="9" t="str">
        <f t="shared" si="4"/>
        <v>KSAT</v>
      </c>
      <c r="P13" s="9">
        <f t="shared" si="4"/>
        <v>1977</v>
      </c>
      <c r="Q13" s="9">
        <f t="shared" si="7"/>
        <v>33.123820309550958</v>
      </c>
      <c r="R13" s="9"/>
      <c r="S13" s="9">
        <f t="shared" si="8"/>
        <v>0.97395243488109073</v>
      </c>
      <c r="T13" s="213">
        <f t="shared" si="9"/>
        <v>1</v>
      </c>
      <c r="U13" s="9">
        <v>1</v>
      </c>
      <c r="V13" s="9">
        <v>1</v>
      </c>
    </row>
    <row r="14" spans="1:22">
      <c r="A14" s="24" t="s">
        <v>1432</v>
      </c>
      <c r="B14" s="208" t="s">
        <v>379</v>
      </c>
      <c r="C14" s="208" t="s">
        <v>1483</v>
      </c>
      <c r="D14" s="208" t="s">
        <v>1443</v>
      </c>
      <c r="E14" s="204">
        <v>1974</v>
      </c>
      <c r="F14" s="207">
        <v>39</v>
      </c>
      <c r="G14" s="207">
        <v>39</v>
      </c>
      <c r="H14" s="206">
        <v>18.397222222222201</v>
      </c>
      <c r="I14" s="205">
        <v>14</v>
      </c>
      <c r="K14" s="15">
        <f>VLOOKUP(L14,id!$A:$C,3,0)</f>
        <v>117</v>
      </c>
      <c r="L14" s="15" t="str">
        <f t="shared" si="1"/>
        <v>DuszakArkadiusz1974</v>
      </c>
      <c r="M14" s="9" t="str">
        <f t="shared" si="2"/>
        <v>Duszak</v>
      </c>
      <c r="N14" s="9" t="str">
        <f t="shared" si="3"/>
        <v>Arkadiusz</v>
      </c>
      <c r="O14" s="9" t="str">
        <f t="shared" si="4"/>
        <v>2PU</v>
      </c>
      <c r="P14" s="9">
        <f t="shared" si="4"/>
        <v>1974</v>
      </c>
      <c r="Q14" s="9">
        <f t="shared" si="7"/>
        <v>33.121319643666176</v>
      </c>
      <c r="R14" s="9"/>
      <c r="S14" s="9">
        <f t="shared" si="8"/>
        <v>0.99992450551109702</v>
      </c>
      <c r="T14" s="213">
        <f t="shared" si="9"/>
        <v>1</v>
      </c>
      <c r="U14" s="9">
        <v>1</v>
      </c>
      <c r="V14" s="9">
        <v>1</v>
      </c>
    </row>
    <row r="15" spans="1:22">
      <c r="A15" s="24" t="s">
        <v>1432</v>
      </c>
      <c r="B15" s="208" t="s">
        <v>65</v>
      </c>
      <c r="C15" s="208" t="s">
        <v>766</v>
      </c>
      <c r="D15" s="208" t="s">
        <v>765</v>
      </c>
      <c r="E15" s="204">
        <v>1978</v>
      </c>
      <c r="F15" s="207">
        <v>39</v>
      </c>
      <c r="G15" s="207">
        <v>39</v>
      </c>
      <c r="H15" s="206">
        <v>20.1006944444444</v>
      </c>
      <c r="I15" s="205">
        <v>15</v>
      </c>
      <c r="K15" s="15">
        <f>VLOOKUP(L15,id!$A:$C,3,0)</f>
        <v>44</v>
      </c>
      <c r="L15" s="15" t="str">
        <f t="shared" si="1"/>
        <v>RychlikMichał1978</v>
      </c>
      <c r="M15" s="9" t="str">
        <f t="shared" si="2"/>
        <v>Rychlik</v>
      </c>
      <c r="N15" s="9" t="str">
        <f t="shared" si="3"/>
        <v>Michał</v>
      </c>
      <c r="O15" s="9" t="str">
        <f t="shared" si="4"/>
        <v>OrientAkcja</v>
      </c>
      <c r="P15" s="9">
        <f t="shared" si="4"/>
        <v>1978</v>
      </c>
      <c r="Q15" s="9">
        <f t="shared" si="7"/>
        <v>30.314389359129564</v>
      </c>
      <c r="R15" s="9"/>
      <c r="S15" s="9">
        <f t="shared" si="8"/>
        <v>0.91525306615995949</v>
      </c>
      <c r="T15" s="213">
        <f t="shared" si="9"/>
        <v>1</v>
      </c>
      <c r="U15" s="9">
        <v>1</v>
      </c>
      <c r="V15" s="9">
        <v>1</v>
      </c>
    </row>
    <row r="16" spans="1:22">
      <c r="A16" s="24" t="s">
        <v>1432</v>
      </c>
      <c r="B16" s="208" t="s">
        <v>26</v>
      </c>
      <c r="C16" s="208" t="s">
        <v>293</v>
      </c>
      <c r="D16" s="208" t="s">
        <v>3</v>
      </c>
      <c r="E16" s="204">
        <v>1979</v>
      </c>
      <c r="F16" s="207">
        <v>39</v>
      </c>
      <c r="G16" s="207">
        <v>39</v>
      </c>
      <c r="H16" s="206">
        <v>20.7638888888889</v>
      </c>
      <c r="I16" s="205">
        <v>16</v>
      </c>
      <c r="K16" s="15">
        <f>VLOOKUP(L16,id!$A:$C,3,0)</f>
        <v>67</v>
      </c>
      <c r="L16" s="15" t="str">
        <f t="shared" si="1"/>
        <v>MierzwickiKrzysztof1979</v>
      </c>
      <c r="M16" s="9" t="str">
        <f t="shared" si="2"/>
        <v>Mierzwicki</v>
      </c>
      <c r="N16" s="9" t="str">
        <f t="shared" si="3"/>
        <v>Krzysztof</v>
      </c>
      <c r="O16" s="9" t="str">
        <f t="shared" si="4"/>
        <v>Mazurskie Tropy</v>
      </c>
      <c r="P16" s="9">
        <f t="shared" si="4"/>
        <v>1979</v>
      </c>
      <c r="Q16" s="9">
        <f t="shared" si="7"/>
        <v>29.346153846153939</v>
      </c>
      <c r="R16" s="9"/>
      <c r="S16" s="9">
        <f t="shared" si="8"/>
        <v>0.96806020066889364</v>
      </c>
      <c r="T16" s="213">
        <f t="shared" si="9"/>
        <v>1</v>
      </c>
      <c r="U16" s="9">
        <v>1</v>
      </c>
      <c r="V16" s="9">
        <v>1</v>
      </c>
    </row>
    <row r="17" spans="1:22">
      <c r="A17" s="24" t="s">
        <v>1432</v>
      </c>
      <c r="B17" s="208" t="s">
        <v>30</v>
      </c>
      <c r="C17" s="208" t="s">
        <v>33</v>
      </c>
      <c r="D17" s="208" t="s">
        <v>269</v>
      </c>
      <c r="E17" s="204">
        <v>1965</v>
      </c>
      <c r="F17" s="207">
        <v>39</v>
      </c>
      <c r="G17" s="207">
        <v>39</v>
      </c>
      <c r="H17" s="206">
        <v>22.1909722222222</v>
      </c>
      <c r="I17" s="205">
        <v>18</v>
      </c>
      <c r="K17" s="15">
        <f>VLOOKUP(L17,id!$A:$C,3,0)</f>
        <v>16</v>
      </c>
      <c r="L17" s="15" t="str">
        <f t="shared" si="1"/>
        <v>SmejdaAndrzej1965</v>
      </c>
      <c r="M17" s="9" t="str">
        <f t="shared" si="2"/>
        <v>Smejda</v>
      </c>
      <c r="N17" s="9" t="str">
        <f t="shared" si="3"/>
        <v>Andrzej</v>
      </c>
      <c r="O17" s="9" t="str">
        <f t="shared" si="4"/>
        <v>Warszawa</v>
      </c>
      <c r="P17" s="9">
        <f t="shared" si="4"/>
        <v>1965</v>
      </c>
      <c r="Q17" s="9">
        <f t="shared" si="7"/>
        <v>27.458926615553253</v>
      </c>
      <c r="R17" s="9"/>
      <c r="S17" s="9">
        <f t="shared" si="8"/>
        <v>0.93569081520888897</v>
      </c>
      <c r="T17" s="213">
        <f t="shared" si="9"/>
        <v>1</v>
      </c>
      <c r="U17" s="9">
        <v>1</v>
      </c>
      <c r="V17" s="9">
        <v>1</v>
      </c>
    </row>
    <row r="18" spans="1:22">
      <c r="A18" s="24" t="s">
        <v>1432</v>
      </c>
      <c r="B18" s="208" t="s">
        <v>25</v>
      </c>
      <c r="C18" s="208" t="s">
        <v>1484</v>
      </c>
      <c r="D18" s="208" t="s">
        <v>1441</v>
      </c>
      <c r="E18" s="204">
        <v>1966</v>
      </c>
      <c r="F18" s="207">
        <v>39</v>
      </c>
      <c r="G18" s="207">
        <v>39</v>
      </c>
      <c r="H18" s="206">
        <v>22.5208333333333</v>
      </c>
      <c r="I18" s="205">
        <v>19</v>
      </c>
      <c r="K18" s="15">
        <f>VLOOKUP(L18,id!$A:$C,3,0)</f>
        <v>118</v>
      </c>
      <c r="L18" s="15" t="str">
        <f t="shared" si="1"/>
        <v>SkorupowskiJacek1966</v>
      </c>
      <c r="M18" s="9" t="str">
        <f t="shared" si="2"/>
        <v>Skorupowski</v>
      </c>
      <c r="N18" s="9" t="str">
        <f t="shared" si="3"/>
        <v>Jacek</v>
      </c>
      <c r="O18" s="9" t="str">
        <f t="shared" si="4"/>
        <v>Cenzus Pro MTB Team</v>
      </c>
      <c r="P18" s="9">
        <f t="shared" si="4"/>
        <v>1966</v>
      </c>
      <c r="Q18" s="9">
        <f t="shared" si="7"/>
        <v>27.056737588652624</v>
      </c>
      <c r="R18" s="9"/>
      <c r="S18" s="9">
        <f t="shared" si="8"/>
        <v>0.98535306814677814</v>
      </c>
      <c r="T18" s="213">
        <f t="shared" si="9"/>
        <v>1</v>
      </c>
      <c r="U18" s="9">
        <v>1</v>
      </c>
      <c r="V18" s="9">
        <v>1</v>
      </c>
    </row>
    <row r="19" spans="1:22">
      <c r="A19" s="24" t="s">
        <v>1432</v>
      </c>
      <c r="B19" s="208" t="s">
        <v>19</v>
      </c>
      <c r="C19" s="208" t="s">
        <v>1486</v>
      </c>
      <c r="D19" s="208" t="s">
        <v>1439</v>
      </c>
      <c r="E19" s="204">
        <v>1982</v>
      </c>
      <c r="F19" s="207">
        <v>39</v>
      </c>
      <c r="G19" s="207">
        <v>39</v>
      </c>
      <c r="H19" s="206">
        <v>25.75</v>
      </c>
      <c r="I19" s="205">
        <v>20</v>
      </c>
      <c r="K19" s="15">
        <f>VLOOKUP(L19,id!$A:$C,3,0)</f>
        <v>119</v>
      </c>
      <c r="L19" s="15" t="str">
        <f t="shared" si="1"/>
        <v>GasparskiPiotr1982</v>
      </c>
      <c r="M19" s="9" t="str">
        <f t="shared" si="2"/>
        <v>Gasparski</v>
      </c>
      <c r="N19" s="9" t="str">
        <f t="shared" si="3"/>
        <v>Piotr</v>
      </c>
      <c r="O19" s="9" t="str">
        <f t="shared" si="4"/>
        <v>TRI4FUN TEAM PIASECZNO</v>
      </c>
      <c r="P19" s="9">
        <f t="shared" si="4"/>
        <v>1982</v>
      </c>
      <c r="Q19" s="9">
        <f t="shared" si="7"/>
        <v>23.663700107874952</v>
      </c>
      <c r="R19" s="9"/>
      <c r="S19" s="9">
        <f t="shared" si="8"/>
        <v>0.87459546925566212</v>
      </c>
      <c r="T19" s="213">
        <f t="shared" si="9"/>
        <v>1</v>
      </c>
      <c r="U19" s="9">
        <v>1</v>
      </c>
      <c r="V19" s="9">
        <v>1</v>
      </c>
    </row>
    <row r="20" spans="1:22">
      <c r="A20" s="24" t="s">
        <v>1432</v>
      </c>
      <c r="B20" s="208" t="s">
        <v>56</v>
      </c>
      <c r="C20" s="208" t="s">
        <v>198</v>
      </c>
      <c r="D20" s="208" t="s">
        <v>294</v>
      </c>
      <c r="E20" s="204">
        <v>1970</v>
      </c>
      <c r="F20" s="207">
        <v>37</v>
      </c>
      <c r="G20" s="207">
        <v>39</v>
      </c>
      <c r="H20" s="206">
        <v>15.7118055555556</v>
      </c>
      <c r="I20" s="204">
        <v>24</v>
      </c>
      <c r="K20" s="15">
        <f>VLOOKUP(L20,id!$A:$C,3,0)</f>
        <v>35</v>
      </c>
      <c r="L20" s="15" t="str">
        <f t="shared" si="1"/>
        <v>ZawadzkiArtur1970</v>
      </c>
      <c r="M20" s="9" t="str">
        <f t="shared" si="2"/>
        <v>Zawadzki</v>
      </c>
      <c r="N20" s="9" t="str">
        <f t="shared" si="3"/>
        <v>Artur</v>
      </c>
      <c r="O20" s="9" t="str">
        <f t="shared" si="4"/>
        <v>Pustelnik</v>
      </c>
      <c r="P20" s="9">
        <f t="shared" si="4"/>
        <v>1970</v>
      </c>
      <c r="Q20" s="9">
        <f t="shared" si="7"/>
        <v>22.450177025419826</v>
      </c>
      <c r="R20" s="9"/>
      <c r="S20" s="9">
        <f t="shared" si="8"/>
        <v>1.6388950276243048</v>
      </c>
      <c r="T20" s="213">
        <f t="shared" si="9"/>
        <v>0.94871794871794868</v>
      </c>
      <c r="U20" s="9">
        <v>1</v>
      </c>
      <c r="V20" s="9">
        <v>1</v>
      </c>
    </row>
    <row r="21" spans="1:22">
      <c r="A21" s="24" t="s">
        <v>1432</v>
      </c>
      <c r="B21" s="208" t="s">
        <v>295</v>
      </c>
      <c r="C21" s="208" t="s">
        <v>198</v>
      </c>
      <c r="D21" s="208" t="s">
        <v>294</v>
      </c>
      <c r="E21" s="204">
        <v>1988</v>
      </c>
      <c r="F21" s="207">
        <v>37</v>
      </c>
      <c r="G21" s="207">
        <v>39</v>
      </c>
      <c r="H21" s="206">
        <v>15.7125</v>
      </c>
      <c r="I21" s="204">
        <v>25</v>
      </c>
      <c r="K21" s="15">
        <f>VLOOKUP(L21,id!$A:$C,3,0)</f>
        <v>120</v>
      </c>
      <c r="L21" s="15" t="str">
        <f t="shared" si="1"/>
        <v>ZawadzkiStanisław1988</v>
      </c>
      <c r="M21" s="9" t="str">
        <f t="shared" si="2"/>
        <v>Zawadzki</v>
      </c>
      <c r="N21" s="9" t="str">
        <f t="shared" si="3"/>
        <v>Stanisław</v>
      </c>
      <c r="O21" s="9" t="str">
        <f t="shared" si="4"/>
        <v>Pustelnik</v>
      </c>
      <c r="P21" s="9">
        <f t="shared" si="4"/>
        <v>1988</v>
      </c>
      <c r="Q21" s="9">
        <f t="shared" si="7"/>
        <v>22.449184796257622</v>
      </c>
      <c r="R21" s="9"/>
      <c r="S21" s="9">
        <f t="shared" si="8"/>
        <v>0.99995580305843113</v>
      </c>
      <c r="T21" s="213">
        <f t="shared" si="9"/>
        <v>1</v>
      </c>
      <c r="U21" s="9">
        <v>1</v>
      </c>
      <c r="V21" s="9">
        <v>1</v>
      </c>
    </row>
    <row r="22" spans="1:22">
      <c r="A22" s="24" t="s">
        <v>1432</v>
      </c>
      <c r="B22" s="208" t="s">
        <v>30</v>
      </c>
      <c r="C22" s="208" t="s">
        <v>1075</v>
      </c>
      <c r="D22" s="208" t="s">
        <v>1076</v>
      </c>
      <c r="E22" s="204">
        <v>1967</v>
      </c>
      <c r="F22" s="204">
        <v>32</v>
      </c>
      <c r="G22" s="204">
        <v>39</v>
      </c>
      <c r="H22" s="209">
        <v>26.78125</v>
      </c>
      <c r="I22" s="204">
        <v>29</v>
      </c>
      <c r="K22" s="15">
        <f>VLOOKUP(L22,id!$A:$C,3,0)</f>
        <v>121</v>
      </c>
      <c r="L22" s="15" t="str">
        <f t="shared" si="1"/>
        <v>CzubalskiAndrzej1967</v>
      </c>
      <c r="M22" s="9" t="str">
        <f t="shared" si="2"/>
        <v>Czubalski</v>
      </c>
      <c r="N22" s="9" t="str">
        <f t="shared" si="3"/>
        <v>Andrzej</v>
      </c>
      <c r="O22" s="9" t="str">
        <f t="shared" si="4"/>
        <v>CST</v>
      </c>
      <c r="P22" s="9">
        <f t="shared" si="4"/>
        <v>1967</v>
      </c>
      <c r="Q22" s="9">
        <f t="shared" si="7"/>
        <v>19.415511175141727</v>
      </c>
      <c r="R22" s="9"/>
      <c r="S22" s="9">
        <f t="shared" si="8"/>
        <v>0.58669778296382735</v>
      </c>
      <c r="T22" s="213">
        <f t="shared" si="9"/>
        <v>0.86486486486486491</v>
      </c>
      <c r="U22" s="9">
        <v>1</v>
      </c>
      <c r="V22" s="9">
        <v>1</v>
      </c>
    </row>
    <row r="23" spans="1:22">
      <c r="A23" s="24" t="s">
        <v>1432</v>
      </c>
      <c r="B23" s="208" t="s">
        <v>50</v>
      </c>
      <c r="C23" s="208" t="s">
        <v>1075</v>
      </c>
      <c r="D23" s="208" t="s">
        <v>1076</v>
      </c>
      <c r="E23" s="204">
        <v>2000</v>
      </c>
      <c r="F23" s="204">
        <v>32</v>
      </c>
      <c r="G23" s="204">
        <v>39</v>
      </c>
      <c r="H23" s="209">
        <v>26.78125</v>
      </c>
      <c r="I23" s="204">
        <v>29</v>
      </c>
      <c r="K23" s="15">
        <f>VLOOKUP(L23,id!$A:$C,3,0)</f>
        <v>122</v>
      </c>
      <c r="L23" s="15" t="str">
        <f t="shared" si="1"/>
        <v>CzubalskiRafał2000</v>
      </c>
      <c r="M23" s="9" t="str">
        <f t="shared" si="2"/>
        <v>Czubalski</v>
      </c>
      <c r="N23" s="9" t="str">
        <f t="shared" si="3"/>
        <v>Rafał</v>
      </c>
      <c r="O23" s="9" t="str">
        <f t="shared" si="4"/>
        <v>CST</v>
      </c>
      <c r="P23" s="9">
        <f t="shared" si="4"/>
        <v>2000</v>
      </c>
      <c r="Q23" s="9">
        <f t="shared" si="7"/>
        <v>19.415511175141727</v>
      </c>
      <c r="R23" s="9"/>
      <c r="S23" s="9">
        <f t="shared" si="8"/>
        <v>1</v>
      </c>
      <c r="T23" s="213">
        <f t="shared" si="9"/>
        <v>1</v>
      </c>
      <c r="U23" s="9">
        <v>1</v>
      </c>
      <c r="V23" s="9">
        <v>1</v>
      </c>
    </row>
    <row r="24" spans="1:22">
      <c r="A24" s="24" t="s">
        <v>1432</v>
      </c>
      <c r="B24" s="208" t="s">
        <v>53</v>
      </c>
      <c r="C24" s="208" t="s">
        <v>1489</v>
      </c>
      <c r="D24" s="208" t="s">
        <v>1431</v>
      </c>
      <c r="E24" s="204">
        <v>1981</v>
      </c>
      <c r="F24" s="207">
        <v>27</v>
      </c>
      <c r="G24" s="207">
        <v>39</v>
      </c>
      <c r="H24" s="206">
        <v>21.4513888888889</v>
      </c>
      <c r="I24" s="205">
        <v>31</v>
      </c>
      <c r="K24" s="15">
        <f>VLOOKUP(L24,id!$A:$C,3,0)</f>
        <v>123</v>
      </c>
      <c r="L24" s="15" t="str">
        <f t="shared" si="1"/>
        <v>BoińskiTomasz1981</v>
      </c>
      <c r="M24" s="9" t="str">
        <f t="shared" si="2"/>
        <v>Boiński</v>
      </c>
      <c r="N24" s="9" t="str">
        <f t="shared" si="3"/>
        <v>Tomasz</v>
      </c>
      <c r="O24" s="9" t="str">
        <f t="shared" si="4"/>
        <v>mBank</v>
      </c>
      <c r="P24" s="9">
        <f t="shared" si="4"/>
        <v>1981</v>
      </c>
      <c r="Q24" s="9">
        <f t="shared" si="7"/>
        <v>16.381837554025832</v>
      </c>
      <c r="R24" s="9"/>
      <c r="S24" s="9">
        <f t="shared" si="8"/>
        <v>1.2484622855292968</v>
      </c>
      <c r="T24" s="213">
        <f t="shared" si="9"/>
        <v>0.84375</v>
      </c>
      <c r="U24" s="9">
        <v>1</v>
      </c>
      <c r="V24" s="9">
        <v>1</v>
      </c>
    </row>
    <row r="25" spans="1:22">
      <c r="A25" s="24" t="s">
        <v>1432</v>
      </c>
      <c r="B25" s="208" t="s">
        <v>1490</v>
      </c>
      <c r="C25" s="208" t="s">
        <v>1491</v>
      </c>
      <c r="D25" s="208" t="s">
        <v>1431</v>
      </c>
      <c r="E25" s="204">
        <v>1975</v>
      </c>
      <c r="F25" s="207">
        <v>27</v>
      </c>
      <c r="G25" s="207">
        <v>39</v>
      </c>
      <c r="H25" s="206">
        <v>21.4513888888889</v>
      </c>
      <c r="I25" s="205">
        <v>31</v>
      </c>
      <c r="K25" s="15">
        <f>VLOOKUP(L25,id!$A:$C,3,0)</f>
        <v>124</v>
      </c>
      <c r="L25" s="15" t="str">
        <f t="shared" si="1"/>
        <v>WachtelRally1975</v>
      </c>
      <c r="M25" s="9" t="str">
        <f t="shared" si="2"/>
        <v>Wachtel</v>
      </c>
      <c r="N25" s="9" t="str">
        <f t="shared" si="3"/>
        <v>Rally</v>
      </c>
      <c r="O25" s="9" t="str">
        <f t="shared" si="4"/>
        <v>mBank</v>
      </c>
      <c r="P25" s="9">
        <f t="shared" si="4"/>
        <v>1975</v>
      </c>
      <c r="Q25" s="9">
        <f t="shared" si="7"/>
        <v>16.381837554025832</v>
      </c>
      <c r="R25" s="9"/>
      <c r="S25" s="9">
        <f t="shared" si="8"/>
        <v>1</v>
      </c>
      <c r="T25" s="213">
        <f t="shared" si="9"/>
        <v>1</v>
      </c>
      <c r="U25" s="9">
        <v>1</v>
      </c>
      <c r="V25" s="9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9"/>
  <sheetViews>
    <sheetView workbookViewId="0"/>
  </sheetViews>
  <sheetFormatPr defaultRowHeight="14.4"/>
  <cols>
    <col min="1" max="1" width="4.21875" style="215" customWidth="1"/>
    <col min="2" max="2" width="4.5546875" style="215" customWidth="1"/>
    <col min="3" max="3" width="10.33203125" style="215" customWidth="1"/>
    <col min="4" max="4" width="13.44140625" style="215" customWidth="1"/>
    <col min="5" max="5" width="2.88671875" style="215" customWidth="1"/>
    <col min="6" max="6" width="5.6640625" style="215" customWidth="1"/>
    <col min="7" max="7" width="21.21875" style="215" customWidth="1"/>
    <col min="8" max="8" width="44.21875" style="215" customWidth="1"/>
    <col min="9" max="9" width="4.5546875" style="218" customWidth="1"/>
    <col min="10" max="10" width="8.77734375" style="218" customWidth="1"/>
    <col min="11" max="11" width="7.77734375" style="218" customWidth="1"/>
    <col min="12" max="12" width="9.21875" style="218" customWidth="1"/>
    <col min="13" max="13" width="6.77734375" style="218" customWidth="1"/>
    <col min="14" max="14" width="6.109375" style="218" customWidth="1"/>
    <col min="15" max="15" width="4.77734375" style="218" customWidth="1"/>
    <col min="16" max="43" width="5.44140625" style="218" customWidth="1"/>
    <col min="44" max="44" width="5.77734375" style="218" customWidth="1"/>
    <col min="45" max="74" width="7.77734375" style="217" customWidth="1"/>
    <col min="75" max="75" width="8.33203125" style="215" customWidth="1"/>
    <col min="76" max="111" width="7.77734375" style="217" customWidth="1"/>
    <col min="112" max="223" width="8.33203125" style="215" customWidth="1"/>
    <col min="224" max="224" width="4.21875" style="215" customWidth="1"/>
    <col min="225" max="225" width="21" style="215" customWidth="1"/>
    <col min="226" max="226" width="3.21875" style="215" customWidth="1"/>
    <col min="227" max="227" width="4.5546875" style="215" customWidth="1"/>
    <col min="228" max="228" width="9.5546875" style="215" hidden="1" customWidth="1"/>
    <col min="229" max="237" width="4.44140625" style="215" customWidth="1"/>
    <col min="238" max="256" width="5.33203125" style="215" customWidth="1"/>
    <col min="257" max="257" width="7.109375" style="215" customWidth="1"/>
    <col min="258" max="259" width="9.5546875" style="215" hidden="1" customWidth="1"/>
    <col min="260" max="260" width="4.44140625" style="215" customWidth="1"/>
    <col min="261" max="261" width="8.33203125" style="215" customWidth="1"/>
    <col min="262" max="262" width="7.5546875" style="215" customWidth="1"/>
    <col min="263" max="263" width="8.5546875" style="215" customWidth="1"/>
    <col min="264" max="479" width="8.33203125" style="215" customWidth="1"/>
    <col min="480" max="480" width="4.21875" style="215" customWidth="1"/>
    <col min="481" max="481" width="21" style="215" customWidth="1"/>
    <col min="482" max="482" width="3.21875" style="215" customWidth="1"/>
    <col min="483" max="483" width="4.5546875" style="215" customWidth="1"/>
    <col min="484" max="484" width="9.5546875" style="215" hidden="1" customWidth="1"/>
    <col min="485" max="493" width="4.44140625" style="215" customWidth="1"/>
    <col min="494" max="512" width="5.33203125" style="215" customWidth="1"/>
    <col min="513" max="513" width="7.109375" style="215" customWidth="1"/>
    <col min="514" max="515" width="9.5546875" style="215" hidden="1" customWidth="1"/>
    <col min="516" max="516" width="4.44140625" style="215" customWidth="1"/>
    <col min="517" max="517" width="8.33203125" style="215" customWidth="1"/>
    <col min="518" max="518" width="7.5546875" style="215" customWidth="1"/>
    <col min="519" max="519" width="8.5546875" style="215" customWidth="1"/>
    <col min="520" max="735" width="8.33203125" style="215" customWidth="1"/>
    <col min="736" max="736" width="4.21875" style="215" customWidth="1"/>
    <col min="737" max="737" width="21" style="215" customWidth="1"/>
    <col min="738" max="738" width="3.21875" style="215" customWidth="1"/>
    <col min="739" max="739" width="4.5546875" style="215" customWidth="1"/>
    <col min="740" max="740" width="9.5546875" style="215" hidden="1" customWidth="1"/>
    <col min="741" max="749" width="4.44140625" style="215" customWidth="1"/>
    <col min="750" max="768" width="5.33203125" style="215" customWidth="1"/>
    <col min="769" max="769" width="7.109375" style="215" customWidth="1"/>
    <col min="770" max="771" width="9.5546875" style="215" hidden="1" customWidth="1"/>
    <col min="772" max="772" width="4.44140625" style="215" customWidth="1"/>
    <col min="773" max="773" width="8.33203125" style="215" customWidth="1"/>
    <col min="774" max="774" width="7.5546875" style="215" customWidth="1"/>
    <col min="775" max="775" width="8.5546875" style="215" customWidth="1"/>
    <col min="776" max="991" width="8.33203125" style="215" customWidth="1"/>
    <col min="992" max="992" width="4.21875" style="215" customWidth="1"/>
    <col min="993" max="993" width="21" style="215" customWidth="1"/>
    <col min="994" max="994" width="3.21875" style="215" customWidth="1"/>
    <col min="995" max="995" width="4.5546875" style="215" customWidth="1"/>
    <col min="996" max="996" width="9.5546875" style="215" hidden="1" customWidth="1"/>
    <col min="997" max="1005" width="4.44140625" style="215" customWidth="1"/>
    <col min="1006" max="1024" width="5.33203125" style="215" customWidth="1"/>
    <col min="1025" max="16384" width="8.88671875" style="216"/>
  </cols>
  <sheetData>
    <row r="1" spans="1:111" s="216" customFormat="1" ht="20.399999999999999">
      <c r="A1" s="231" t="s">
        <v>1569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5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</row>
    <row r="2" spans="1:111" s="216" customFormat="1" ht="15.6">
      <c r="A2" s="230" t="s">
        <v>1568</v>
      </c>
      <c r="B2" s="215"/>
      <c r="C2" s="215"/>
      <c r="D2" s="215"/>
      <c r="E2" s="215"/>
      <c r="F2" s="215"/>
      <c r="G2" s="215"/>
      <c r="H2" s="215"/>
      <c r="I2" s="215"/>
      <c r="J2" s="228">
        <v>1200</v>
      </c>
      <c r="K2" s="215"/>
      <c r="L2" s="215"/>
      <c r="M2" s="218"/>
      <c r="N2" s="218"/>
      <c r="O2" s="229" t="s">
        <v>1567</v>
      </c>
      <c r="P2" s="228">
        <v>50</v>
      </c>
      <c r="Q2" s="228">
        <v>60</v>
      </c>
      <c r="R2" s="228">
        <v>30</v>
      </c>
      <c r="S2" s="228">
        <v>60</v>
      </c>
      <c r="T2" s="228">
        <v>50</v>
      </c>
      <c r="U2" s="228">
        <v>50</v>
      </c>
      <c r="V2" s="228">
        <v>50</v>
      </c>
      <c r="W2" s="228">
        <v>80</v>
      </c>
      <c r="X2" s="228">
        <v>50</v>
      </c>
      <c r="Y2" s="228">
        <v>50</v>
      </c>
      <c r="Z2" s="228">
        <v>50</v>
      </c>
      <c r="AA2" s="228">
        <v>30</v>
      </c>
      <c r="AB2" s="228">
        <v>40</v>
      </c>
      <c r="AC2" s="228">
        <v>50</v>
      </c>
      <c r="AD2" s="228">
        <v>30</v>
      </c>
      <c r="AE2" s="228">
        <v>40</v>
      </c>
      <c r="AF2" s="228">
        <v>30</v>
      </c>
      <c r="AG2" s="228">
        <v>30</v>
      </c>
      <c r="AH2" s="228">
        <v>30</v>
      </c>
      <c r="AI2" s="228">
        <v>30</v>
      </c>
      <c r="AJ2" s="228">
        <v>40</v>
      </c>
      <c r="AK2" s="228">
        <v>40</v>
      </c>
      <c r="AL2" s="228">
        <v>40</v>
      </c>
      <c r="AM2" s="228">
        <v>40</v>
      </c>
      <c r="AN2" s="228">
        <v>40</v>
      </c>
      <c r="AO2" s="228">
        <v>30</v>
      </c>
      <c r="AP2" s="228">
        <v>30</v>
      </c>
      <c r="AQ2" s="228">
        <v>40</v>
      </c>
      <c r="AR2" s="227">
        <v>10</v>
      </c>
      <c r="AS2" s="217"/>
      <c r="AT2" s="15"/>
      <c r="AU2" s="15"/>
      <c r="AV2" s="9"/>
      <c r="AW2" s="9"/>
      <c r="AX2" s="9"/>
      <c r="AY2" s="9"/>
      <c r="AZ2" s="9"/>
      <c r="BA2" s="9"/>
      <c r="BB2" s="9"/>
      <c r="BC2" s="9"/>
      <c r="BD2" s="9"/>
      <c r="BE2" s="9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5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</row>
    <row r="3" spans="1:111" s="216" customFormat="1">
      <c r="A3" s="222" t="s">
        <v>1566</v>
      </c>
      <c r="B3" s="222" t="s">
        <v>1274</v>
      </c>
      <c r="C3" s="222" t="s">
        <v>176</v>
      </c>
      <c r="D3" s="222" t="s">
        <v>175</v>
      </c>
      <c r="E3" s="222" t="s">
        <v>1565</v>
      </c>
      <c r="F3" s="222" t="s">
        <v>1564</v>
      </c>
      <c r="G3" s="222" t="s">
        <v>1563</v>
      </c>
      <c r="H3" s="222" t="s">
        <v>1562</v>
      </c>
      <c r="I3" s="221" t="s">
        <v>1283</v>
      </c>
      <c r="J3" s="221" t="s">
        <v>1561</v>
      </c>
      <c r="K3" s="221" t="s">
        <v>1560</v>
      </c>
      <c r="L3" s="221" t="s">
        <v>1559</v>
      </c>
      <c r="M3" s="220" t="s">
        <v>1558</v>
      </c>
      <c r="N3" s="220" t="s">
        <v>1557</v>
      </c>
      <c r="O3" s="219" t="s">
        <v>1281</v>
      </c>
      <c r="P3" s="219" t="s">
        <v>1556</v>
      </c>
      <c r="Q3" s="219" t="s">
        <v>1555</v>
      </c>
      <c r="R3" s="219" t="s">
        <v>1554</v>
      </c>
      <c r="S3" s="219" t="s">
        <v>1553</v>
      </c>
      <c r="T3" s="219" t="s">
        <v>1552</v>
      </c>
      <c r="U3" s="219" t="s">
        <v>1551</v>
      </c>
      <c r="V3" s="219" t="s">
        <v>1550</v>
      </c>
      <c r="W3" s="219" t="s">
        <v>1549</v>
      </c>
      <c r="X3" s="219" t="s">
        <v>1548</v>
      </c>
      <c r="Y3" s="219" t="s">
        <v>1547</v>
      </c>
      <c r="Z3" s="219" t="s">
        <v>1546</v>
      </c>
      <c r="AA3" s="219" t="s">
        <v>1545</v>
      </c>
      <c r="AB3" s="219" t="s">
        <v>1544</v>
      </c>
      <c r="AC3" s="219" t="s">
        <v>1543</v>
      </c>
      <c r="AD3" s="219" t="s">
        <v>1542</v>
      </c>
      <c r="AE3" s="219" t="s">
        <v>1541</v>
      </c>
      <c r="AF3" s="219" t="s">
        <v>1540</v>
      </c>
      <c r="AG3" s="219" t="s">
        <v>1539</v>
      </c>
      <c r="AH3" s="219" t="s">
        <v>1538</v>
      </c>
      <c r="AI3" s="219" t="s">
        <v>1537</v>
      </c>
      <c r="AJ3" s="219" t="s">
        <v>1536</v>
      </c>
      <c r="AK3" s="219" t="s">
        <v>1535</v>
      </c>
      <c r="AL3" s="219" t="s">
        <v>1534</v>
      </c>
      <c r="AM3" s="219" t="s">
        <v>1533</v>
      </c>
      <c r="AN3" s="219" t="s">
        <v>1532</v>
      </c>
      <c r="AO3" s="219" t="s">
        <v>1531</v>
      </c>
      <c r="AP3" s="219" t="s">
        <v>1530</v>
      </c>
      <c r="AQ3" s="219" t="s">
        <v>1529</v>
      </c>
      <c r="AR3" s="219" t="s">
        <v>1528</v>
      </c>
      <c r="AS3" s="217"/>
      <c r="AT3" s="15" t="s">
        <v>77</v>
      </c>
      <c r="AU3" s="15" t="s">
        <v>78</v>
      </c>
      <c r="AV3" s="9" t="s">
        <v>105</v>
      </c>
      <c r="AW3" s="9" t="s">
        <v>106</v>
      </c>
      <c r="AX3" s="9" t="s">
        <v>81</v>
      </c>
      <c r="AY3" s="9" t="s">
        <v>79</v>
      </c>
      <c r="AZ3" s="9" t="s">
        <v>47</v>
      </c>
      <c r="BA3" s="9"/>
      <c r="BB3" s="9" t="s">
        <v>44</v>
      </c>
      <c r="BC3" s="9" t="s">
        <v>45</v>
      </c>
      <c r="BD3" s="9" t="s">
        <v>35</v>
      </c>
      <c r="BE3" s="9" t="s">
        <v>46</v>
      </c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5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</row>
    <row r="4" spans="1:111" s="216" customFormat="1">
      <c r="A4" s="222">
        <v>1</v>
      </c>
      <c r="B4" s="222">
        <v>202</v>
      </c>
      <c r="C4" s="222" t="s">
        <v>154</v>
      </c>
      <c r="D4" s="222" t="s">
        <v>172</v>
      </c>
      <c r="E4" s="222" t="s">
        <v>36</v>
      </c>
      <c r="F4" s="222">
        <v>1982</v>
      </c>
      <c r="G4" s="222" t="s">
        <v>323</v>
      </c>
      <c r="H4" s="222" t="s">
        <v>179</v>
      </c>
      <c r="I4" s="221"/>
      <c r="J4" s="221">
        <v>1200</v>
      </c>
      <c r="K4" s="221">
        <v>29</v>
      </c>
      <c r="L4" s="221">
        <v>612</v>
      </c>
      <c r="M4" s="220">
        <v>50</v>
      </c>
      <c r="N4" s="220"/>
      <c r="O4" s="219">
        <v>42833.305555555598</v>
      </c>
      <c r="P4" s="219">
        <v>0.49652777777777801</v>
      </c>
      <c r="Q4" s="219">
        <v>0.39791666666666697</v>
      </c>
      <c r="R4" s="219">
        <v>0.69374999999999998</v>
      </c>
      <c r="S4" s="219">
        <v>0.64583333333333304</v>
      </c>
      <c r="T4" s="219">
        <v>0.41805555555555601</v>
      </c>
      <c r="U4" s="219">
        <v>0.57361111111111096</v>
      </c>
      <c r="V4" s="219">
        <v>0.46388888888888902</v>
      </c>
      <c r="W4" s="219">
        <v>0.66388888888888897</v>
      </c>
      <c r="X4" s="219">
        <v>0.54722222222222205</v>
      </c>
      <c r="Y4" s="219">
        <v>0.61597222222222203</v>
      </c>
      <c r="Z4" s="219">
        <v>0.67777777777777803</v>
      </c>
      <c r="AA4" s="219">
        <v>0.483333333333333</v>
      </c>
      <c r="AB4" s="219">
        <v>0.34652777777777799</v>
      </c>
      <c r="AC4" s="219">
        <v>0.53541666666666698</v>
      </c>
      <c r="AD4" s="219">
        <v>0.33055555555555599</v>
      </c>
      <c r="AE4" s="219">
        <v>0.47361111111111098</v>
      </c>
      <c r="AF4" s="219">
        <v>0.72013888888888899</v>
      </c>
      <c r="AG4" s="219">
        <v>0.38472222222222202</v>
      </c>
      <c r="AH4" s="219">
        <v>0.60069444444444398</v>
      </c>
      <c r="AI4" s="219">
        <v>0.31944444444444398</v>
      </c>
      <c r="AJ4" s="219">
        <v>0.454166666666667</v>
      </c>
      <c r="AK4" s="219">
        <v>0.51388888888888895</v>
      </c>
      <c r="AL4" s="219">
        <v>0.56111111111111101</v>
      </c>
      <c r="AM4" s="219">
        <v>0.63333333333333297</v>
      </c>
      <c r="AN4" s="219">
        <v>0.43194444444444402</v>
      </c>
      <c r="AO4" s="219">
        <v>0.36666666666666697</v>
      </c>
      <c r="AP4" s="219">
        <v>0.70555555555555505</v>
      </c>
      <c r="AQ4" s="219">
        <v>0.593055555555556</v>
      </c>
      <c r="AR4" s="219">
        <v>0.73055555555555596</v>
      </c>
      <c r="AS4" s="217"/>
      <c r="AT4" s="15">
        <f>VLOOKUP(AU4,id!$A:$C,3,0)</f>
        <v>1</v>
      </c>
      <c r="AU4" s="15" t="str">
        <f>AV4&amp;AW4&amp;AY4</f>
        <v>ŚmiejaDaniel1982</v>
      </c>
      <c r="AV4" s="232" t="str">
        <f>D4</f>
        <v>Śmieja</v>
      </c>
      <c r="AW4" s="232" t="str">
        <f>C4</f>
        <v>Daniel</v>
      </c>
      <c r="AX4" s="232" t="str">
        <f>H4</f>
        <v>mrdp.pl</v>
      </c>
      <c r="AY4" s="232">
        <f>F4</f>
        <v>1982</v>
      </c>
      <c r="AZ4" s="9"/>
      <c r="BA4" s="9">
        <v>50</v>
      </c>
      <c r="BB4" s="9"/>
      <c r="BC4" s="9"/>
      <c r="BD4" s="9"/>
      <c r="BE4" s="9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5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</row>
    <row r="5" spans="1:111" s="216" customFormat="1">
      <c r="A5" s="226">
        <v>25</v>
      </c>
      <c r="B5" s="226">
        <v>206</v>
      </c>
      <c r="C5" s="226" t="s">
        <v>214</v>
      </c>
      <c r="D5" s="226" t="s">
        <v>213</v>
      </c>
      <c r="E5" s="226" t="s">
        <v>0</v>
      </c>
      <c r="F5" s="226">
        <v>1980</v>
      </c>
      <c r="G5" s="226" t="s">
        <v>1515</v>
      </c>
      <c r="H5" s="226"/>
      <c r="I5" s="225">
        <v>60</v>
      </c>
      <c r="J5" s="225">
        <v>950</v>
      </c>
      <c r="K5" s="225">
        <v>24</v>
      </c>
      <c r="L5" s="225">
        <v>960</v>
      </c>
      <c r="M5" s="224"/>
      <c r="N5" s="224">
        <v>50</v>
      </c>
      <c r="O5" s="223">
        <v>42833.305555555598</v>
      </c>
      <c r="P5" s="223"/>
      <c r="Q5" s="223">
        <v>0.906944444444444</v>
      </c>
      <c r="R5" s="223">
        <v>0.41111111111111098</v>
      </c>
      <c r="S5" s="223">
        <v>0.50555555555555598</v>
      </c>
      <c r="T5" s="223">
        <v>0.81736111111111098</v>
      </c>
      <c r="U5" s="223">
        <v>0.62291666666666701</v>
      </c>
      <c r="V5" s="223">
        <v>0.73124999999999996</v>
      </c>
      <c r="W5" s="223">
        <v>0.47499999999999998</v>
      </c>
      <c r="X5" s="223">
        <v>0.66597222222222197</v>
      </c>
      <c r="Y5" s="223">
        <v>0.55069444444444404</v>
      </c>
      <c r="Z5" s="223">
        <v>0.43958333333333299</v>
      </c>
      <c r="AA5" s="223">
        <v>0.79305555555555596</v>
      </c>
      <c r="AB5" s="223"/>
      <c r="AC5" s="223">
        <v>0.69166666666666698</v>
      </c>
      <c r="AD5" s="223">
        <v>0.34097222222222201</v>
      </c>
      <c r="AE5" s="223">
        <v>0.77569444444444502</v>
      </c>
      <c r="AF5" s="223">
        <v>0.37083333333333302</v>
      </c>
      <c r="AG5" s="223"/>
      <c r="AH5" s="223">
        <v>0.56736111111111098</v>
      </c>
      <c r="AI5" s="223">
        <v>0.32569444444444401</v>
      </c>
      <c r="AJ5" s="223">
        <v>0.75138888888888899</v>
      </c>
      <c r="AK5" s="223"/>
      <c r="AL5" s="223">
        <v>0.63888888888888895</v>
      </c>
      <c r="AM5" s="223">
        <v>0.51597222222222205</v>
      </c>
      <c r="AN5" s="223">
        <v>0.85972222222222305</v>
      </c>
      <c r="AO5" s="223"/>
      <c r="AP5" s="223">
        <v>0.390972222222222</v>
      </c>
      <c r="AQ5" s="223">
        <v>0.58958333333333302</v>
      </c>
      <c r="AR5" s="223">
        <v>0.97222222222222199</v>
      </c>
      <c r="AS5" s="217"/>
      <c r="AT5" s="15">
        <f>VLOOKUP(AU5,id!$A:$C,3,0)</f>
        <v>60</v>
      </c>
      <c r="AU5" s="15" t="str">
        <f t="shared" ref="AU5:AU9" si="0">AV5&amp;AW5&amp;AY5</f>
        <v>TruszkowskaKamila1980</v>
      </c>
      <c r="AV5" s="232" t="str">
        <f t="shared" ref="AV5:AV9" si="1">D5</f>
        <v>Truszkowska</v>
      </c>
      <c r="AW5" s="232" t="str">
        <f t="shared" ref="AW5:AW9" si="2">C5</f>
        <v>Kamila</v>
      </c>
      <c r="AX5" s="232">
        <f t="shared" ref="AX5:AX9" si="3">H5</f>
        <v>0</v>
      </c>
      <c r="AY5" s="232">
        <f t="shared" ref="AY5:AY9" si="4">F5</f>
        <v>1980</v>
      </c>
      <c r="AZ5" s="9">
        <v>50</v>
      </c>
      <c r="BA5" s="9">
        <f>BA4*IF(BD5&lt;1,BD5,IF(BE5&lt;1,BE5,IF(BC5&lt;1,BC5,IF(BB5&lt;1,BB5,1))))</f>
        <v>39.583333333333329</v>
      </c>
      <c r="BB5" s="232">
        <f t="shared" ref="BB5" si="5">L4/L5</f>
        <v>0.63749999999999996</v>
      </c>
      <c r="BC5" s="232">
        <f t="shared" ref="BC5" si="6">K5/K4</f>
        <v>0.82758620689655171</v>
      </c>
      <c r="BD5" s="232">
        <f t="shared" ref="BD5" si="7">J5/J4</f>
        <v>0.79166666666666663</v>
      </c>
      <c r="BE5" s="9">
        <f t="shared" ref="BE5" si="8">BC5^0.2</f>
        <v>0.96285889930601087</v>
      </c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5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17"/>
      <c r="CW5" s="217"/>
      <c r="CX5" s="217"/>
      <c r="CY5" s="217"/>
      <c r="CZ5" s="217"/>
      <c r="DA5" s="217"/>
      <c r="DB5" s="217"/>
      <c r="DC5" s="217"/>
      <c r="DD5" s="217"/>
      <c r="DE5" s="217"/>
      <c r="DF5" s="217"/>
      <c r="DG5" s="217"/>
    </row>
    <row r="6" spans="1:111" s="216" customFormat="1">
      <c r="A6" s="226">
        <v>32</v>
      </c>
      <c r="B6" s="226">
        <v>159</v>
      </c>
      <c r="C6" s="226" t="s">
        <v>824</v>
      </c>
      <c r="D6" s="226" t="s">
        <v>825</v>
      </c>
      <c r="E6" s="226" t="s">
        <v>0</v>
      </c>
      <c r="F6" s="226">
        <v>1982</v>
      </c>
      <c r="G6" s="226" t="s">
        <v>216</v>
      </c>
      <c r="H6" s="226" t="s">
        <v>823</v>
      </c>
      <c r="I6" s="225">
        <v>64</v>
      </c>
      <c r="J6" s="225">
        <v>856</v>
      </c>
      <c r="K6" s="225">
        <v>22</v>
      </c>
      <c r="L6" s="225">
        <v>964</v>
      </c>
      <c r="M6" s="224"/>
      <c r="N6" s="224">
        <v>45.052631578947398</v>
      </c>
      <c r="O6" s="223">
        <v>42833.305555555598</v>
      </c>
      <c r="P6" s="223">
        <v>0.79236111111111096</v>
      </c>
      <c r="Q6" s="223"/>
      <c r="R6" s="223">
        <v>0.37708333333333299</v>
      </c>
      <c r="S6" s="223">
        <v>0.52430555555555602</v>
      </c>
      <c r="T6" s="223">
        <v>0.90833333333333299</v>
      </c>
      <c r="U6" s="223">
        <v>0.65486111111111101</v>
      </c>
      <c r="V6" s="223"/>
      <c r="W6" s="223">
        <v>0.46458333333333302</v>
      </c>
      <c r="X6" s="223">
        <v>0.70277777777777795</v>
      </c>
      <c r="Y6" s="223">
        <v>0.57222222222222197</v>
      </c>
      <c r="Z6" s="223">
        <v>0.41319444444444398</v>
      </c>
      <c r="AA6" s="223">
        <v>0.82708333333333295</v>
      </c>
      <c r="AB6" s="223"/>
      <c r="AC6" s="223">
        <v>0.72569444444444398</v>
      </c>
      <c r="AD6" s="223">
        <v>0.33888888888888902</v>
      </c>
      <c r="AE6" s="223">
        <v>0.84930555555555598</v>
      </c>
      <c r="AF6" s="223"/>
      <c r="AG6" s="223"/>
      <c r="AH6" s="223">
        <v>0.59652777777777799</v>
      </c>
      <c r="AI6" s="223">
        <v>0.32291666666666702</v>
      </c>
      <c r="AJ6" s="223"/>
      <c r="AK6" s="223">
        <v>0.76041666666666696</v>
      </c>
      <c r="AL6" s="223">
        <v>0.66874999999999996</v>
      </c>
      <c r="AM6" s="223">
        <v>0.53958333333333297</v>
      </c>
      <c r="AN6" s="223">
        <v>0.88055555555555598</v>
      </c>
      <c r="AO6" s="223"/>
      <c r="AP6" s="223">
        <v>0.35625000000000001</v>
      </c>
      <c r="AQ6" s="223">
        <v>0.61805555555555602</v>
      </c>
      <c r="AR6" s="223">
        <v>0.97499999999999998</v>
      </c>
      <c r="AS6" s="217"/>
      <c r="AT6" s="15">
        <f>VLOOKUP(AU6,id!$A:$C,3,0)</f>
        <v>159</v>
      </c>
      <c r="AU6" s="15" t="str">
        <f t="shared" si="0"/>
        <v>CzarnyBasia1982</v>
      </c>
      <c r="AV6" s="232" t="str">
        <f t="shared" si="1"/>
        <v>Czarny</v>
      </c>
      <c r="AW6" s="232" t="str">
        <f t="shared" si="2"/>
        <v>Basia</v>
      </c>
      <c r="AX6" s="232" t="str">
        <f t="shared" si="3"/>
        <v>Szkoła Fechtunku ARAMIS</v>
      </c>
      <c r="AY6" s="232">
        <f t="shared" si="4"/>
        <v>1982</v>
      </c>
      <c r="AZ6" s="9">
        <f t="shared" ref="AZ6:AZ9" si="9">AZ5*IF(BD6&lt;1,BD6,IF(BE6&lt;1,BE6,IF(BC6&lt;1,BC6,IF(BB6&lt;1,BB6,1))))</f>
        <v>45.05263157894737</v>
      </c>
      <c r="BA6" s="9">
        <f t="shared" ref="BA6:BA9" si="10">BA5*IF(BD6&lt;1,BD6,IF(BE6&lt;1,BE6,IF(BC6&lt;1,BC6,IF(BB6&lt;1,BB6,1))))</f>
        <v>35.666666666666664</v>
      </c>
      <c r="BB6" s="232">
        <f t="shared" ref="BB6:BB9" si="11">L5/L6</f>
        <v>0.99585062240663902</v>
      </c>
      <c r="BC6" s="232">
        <f t="shared" ref="BC6:BC9" si="12">K6/K5</f>
        <v>0.91666666666666663</v>
      </c>
      <c r="BD6" s="232">
        <f t="shared" ref="BD6:BD9" si="13">J6/J5</f>
        <v>0.90105263157894733</v>
      </c>
      <c r="BE6" s="9">
        <f t="shared" ref="BE6:BE9" si="14">BC6^0.2</f>
        <v>0.98274826965614603</v>
      </c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5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</row>
    <row r="7" spans="1:111" s="216" customFormat="1">
      <c r="A7" s="226">
        <v>42</v>
      </c>
      <c r="B7" s="226">
        <v>152</v>
      </c>
      <c r="C7" s="226" t="s">
        <v>350</v>
      </c>
      <c r="D7" s="226" t="s">
        <v>246</v>
      </c>
      <c r="E7" s="226" t="s">
        <v>0</v>
      </c>
      <c r="F7" s="226">
        <v>1975</v>
      </c>
      <c r="G7" s="226" t="s">
        <v>1506</v>
      </c>
      <c r="H7" s="226" t="s">
        <v>351</v>
      </c>
      <c r="I7" s="225"/>
      <c r="J7" s="225">
        <v>660</v>
      </c>
      <c r="K7" s="225">
        <v>18</v>
      </c>
      <c r="L7" s="225">
        <v>867</v>
      </c>
      <c r="M7" s="224"/>
      <c r="N7" s="224">
        <v>34.7368421052632</v>
      </c>
      <c r="O7" s="223">
        <v>42833.305555555598</v>
      </c>
      <c r="P7" s="223">
        <v>0.77430555555555602</v>
      </c>
      <c r="Q7" s="223">
        <v>0.50972222222222197</v>
      </c>
      <c r="R7" s="223">
        <v>0.82222222222222197</v>
      </c>
      <c r="S7" s="223"/>
      <c r="T7" s="223"/>
      <c r="U7" s="223"/>
      <c r="V7" s="223">
        <v>0.61527777777777803</v>
      </c>
      <c r="W7" s="223"/>
      <c r="X7" s="223"/>
      <c r="Y7" s="223"/>
      <c r="Z7" s="223"/>
      <c r="AA7" s="223">
        <v>0.59513888888888899</v>
      </c>
      <c r="AB7" s="223">
        <v>0.37916666666666698</v>
      </c>
      <c r="AC7" s="223">
        <v>0.69930555555555596</v>
      </c>
      <c r="AD7" s="223">
        <v>0.34166666666666701</v>
      </c>
      <c r="AE7" s="223">
        <v>0.57569444444444395</v>
      </c>
      <c r="AF7" s="223">
        <v>0.88263888888888897</v>
      </c>
      <c r="AG7" s="223">
        <v>0.46111111111111103</v>
      </c>
      <c r="AH7" s="223"/>
      <c r="AI7" s="223">
        <v>0.32500000000000001</v>
      </c>
      <c r="AJ7" s="223">
        <v>0.64166666666666705</v>
      </c>
      <c r="AK7" s="223">
        <v>0.73819444444444504</v>
      </c>
      <c r="AL7" s="223"/>
      <c r="AM7" s="223"/>
      <c r="AN7" s="223">
        <v>0.55208333333333304</v>
      </c>
      <c r="AO7" s="223">
        <v>0.422916666666667</v>
      </c>
      <c r="AP7" s="223">
        <v>0.79444444444444395</v>
      </c>
      <c r="AQ7" s="223"/>
      <c r="AR7" s="223">
        <v>0.90763888888888899</v>
      </c>
      <c r="AS7" s="217"/>
      <c r="AT7" s="15">
        <f>VLOOKUP(AU7,id!$A:$C,3,0)</f>
        <v>160</v>
      </c>
      <c r="AU7" s="15" t="str">
        <f t="shared" si="0"/>
        <v>AdamczykEwa1975</v>
      </c>
      <c r="AV7" s="232" t="str">
        <f t="shared" si="1"/>
        <v>Adamczyk</v>
      </c>
      <c r="AW7" s="232" t="str">
        <f t="shared" si="2"/>
        <v>Ewa</v>
      </c>
      <c r="AX7" s="232" t="str">
        <f t="shared" si="3"/>
        <v>Zbieranina z Niesięcina</v>
      </c>
      <c r="AY7" s="232">
        <f t="shared" si="4"/>
        <v>1975</v>
      </c>
      <c r="AZ7" s="9">
        <f t="shared" si="9"/>
        <v>34.736842105263158</v>
      </c>
      <c r="BA7" s="9">
        <f t="shared" si="10"/>
        <v>27.5</v>
      </c>
      <c r="BB7" s="232">
        <f t="shared" si="11"/>
        <v>1.1118800461361016</v>
      </c>
      <c r="BC7" s="232">
        <f t="shared" si="12"/>
        <v>0.81818181818181823</v>
      </c>
      <c r="BD7" s="232">
        <f t="shared" si="13"/>
        <v>0.7710280373831776</v>
      </c>
      <c r="BE7" s="9">
        <f t="shared" si="14"/>
        <v>0.96066056837243674</v>
      </c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5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</row>
    <row r="8" spans="1:111" s="216" customFormat="1">
      <c r="A8" s="226">
        <v>47</v>
      </c>
      <c r="B8" s="226">
        <v>178</v>
      </c>
      <c r="C8" s="226" t="s">
        <v>219</v>
      </c>
      <c r="D8" s="226" t="s">
        <v>220</v>
      </c>
      <c r="E8" s="226" t="s">
        <v>0</v>
      </c>
      <c r="F8" s="226">
        <v>1977</v>
      </c>
      <c r="G8" s="226" t="s">
        <v>216</v>
      </c>
      <c r="H8" s="226"/>
      <c r="I8" s="225"/>
      <c r="J8" s="225">
        <v>620</v>
      </c>
      <c r="K8" s="225">
        <v>17</v>
      </c>
      <c r="L8" s="225">
        <v>657</v>
      </c>
      <c r="M8" s="224"/>
      <c r="N8" s="224">
        <v>32.631578947368403</v>
      </c>
      <c r="O8" s="223">
        <v>42833.305555555598</v>
      </c>
      <c r="P8" s="223">
        <v>0.64930555555555602</v>
      </c>
      <c r="Q8" s="223">
        <v>0.43541666666666701</v>
      </c>
      <c r="R8" s="223">
        <v>0.70069444444444395</v>
      </c>
      <c r="S8" s="223"/>
      <c r="T8" s="223"/>
      <c r="U8" s="223"/>
      <c r="V8" s="223">
        <v>0.531944444444445</v>
      </c>
      <c r="W8" s="223"/>
      <c r="X8" s="223"/>
      <c r="Y8" s="223"/>
      <c r="Z8" s="223">
        <v>0.72361111111111098</v>
      </c>
      <c r="AA8" s="223">
        <v>0.55138888888888904</v>
      </c>
      <c r="AB8" s="223"/>
      <c r="AC8" s="223"/>
      <c r="AD8" s="223">
        <v>0.35208333333333303</v>
      </c>
      <c r="AE8" s="223">
        <v>0.48194444444444401</v>
      </c>
      <c r="AF8" s="223">
        <v>0.74444444444444502</v>
      </c>
      <c r="AG8" s="223">
        <v>0.39305555555555599</v>
      </c>
      <c r="AH8" s="223"/>
      <c r="AI8" s="223">
        <v>0.35208333333333303</v>
      </c>
      <c r="AJ8" s="223">
        <v>0.50347222222222199</v>
      </c>
      <c r="AK8" s="223">
        <v>0.57083333333333297</v>
      </c>
      <c r="AL8" s="223"/>
      <c r="AM8" s="223"/>
      <c r="AN8" s="223">
        <v>0.46458333333333302</v>
      </c>
      <c r="AO8" s="223">
        <v>0.37013888888888902</v>
      </c>
      <c r="AP8" s="223">
        <v>0.66874999999999996</v>
      </c>
      <c r="AQ8" s="223"/>
      <c r="AR8" s="223">
        <v>0.76180555555555596</v>
      </c>
      <c r="AS8" s="217"/>
      <c r="AT8" s="15">
        <f>VLOOKUP(AU8,id!$A:$C,3,0)</f>
        <v>161</v>
      </c>
      <c r="AU8" s="15" t="str">
        <f t="shared" si="0"/>
        <v>LabutMaria1977</v>
      </c>
      <c r="AV8" s="232" t="str">
        <f t="shared" si="1"/>
        <v>Labut</v>
      </c>
      <c r="AW8" s="232" t="str">
        <f t="shared" si="2"/>
        <v>Maria</v>
      </c>
      <c r="AX8" s="232">
        <f t="shared" si="3"/>
        <v>0</v>
      </c>
      <c r="AY8" s="232">
        <f t="shared" si="4"/>
        <v>1977</v>
      </c>
      <c r="AZ8" s="9">
        <f t="shared" si="9"/>
        <v>32.631578947368425</v>
      </c>
      <c r="BA8" s="9">
        <f t="shared" si="10"/>
        <v>25.833333333333336</v>
      </c>
      <c r="BB8" s="232">
        <f t="shared" si="11"/>
        <v>1.3196347031963471</v>
      </c>
      <c r="BC8" s="232">
        <f t="shared" si="12"/>
        <v>0.94444444444444442</v>
      </c>
      <c r="BD8" s="232">
        <f t="shared" si="13"/>
        <v>0.93939393939393945</v>
      </c>
      <c r="BE8" s="9">
        <f t="shared" si="14"/>
        <v>0.98863341063895649</v>
      </c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5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</row>
    <row r="9" spans="1:111" s="216" customFormat="1">
      <c r="A9" s="226">
        <v>52</v>
      </c>
      <c r="B9" s="226">
        <v>173</v>
      </c>
      <c r="C9" s="226" t="s">
        <v>223</v>
      </c>
      <c r="D9" s="226" t="s">
        <v>224</v>
      </c>
      <c r="E9" s="226" t="s">
        <v>0</v>
      </c>
      <c r="F9" s="226">
        <v>1978</v>
      </c>
      <c r="G9" s="226" t="s">
        <v>221</v>
      </c>
      <c r="H9" s="226" t="s">
        <v>222</v>
      </c>
      <c r="I9" s="225"/>
      <c r="J9" s="225">
        <v>460</v>
      </c>
      <c r="K9" s="225">
        <v>10</v>
      </c>
      <c r="L9" s="225">
        <v>693</v>
      </c>
      <c r="M9" s="224"/>
      <c r="N9" s="224">
        <v>24.210526315789501</v>
      </c>
      <c r="O9" s="223">
        <v>42833.305555555598</v>
      </c>
      <c r="P9" s="223"/>
      <c r="Q9" s="223"/>
      <c r="R9" s="223"/>
      <c r="S9" s="223">
        <v>0.45763888888888898</v>
      </c>
      <c r="T9" s="223"/>
      <c r="U9" s="223"/>
      <c r="V9" s="223"/>
      <c r="W9" s="223">
        <v>0.421527777777778</v>
      </c>
      <c r="X9" s="223">
        <v>0.60972222222222205</v>
      </c>
      <c r="Y9" s="223">
        <v>0.54513888888888895</v>
      </c>
      <c r="Z9" s="223">
        <v>0.35625000000000001</v>
      </c>
      <c r="AA9" s="223"/>
      <c r="AB9" s="223"/>
      <c r="AC9" s="223">
        <v>0.63055555555555598</v>
      </c>
      <c r="AD9" s="223"/>
      <c r="AE9" s="223"/>
      <c r="AF9" s="223">
        <v>0.327083333333333</v>
      </c>
      <c r="AG9" s="223"/>
      <c r="AH9" s="223"/>
      <c r="AI9" s="223"/>
      <c r="AJ9" s="223"/>
      <c r="AK9" s="223">
        <v>0.68055555555555503</v>
      </c>
      <c r="AL9" s="223"/>
      <c r="AM9" s="223">
        <v>0.500694444444445</v>
      </c>
      <c r="AN9" s="223"/>
      <c r="AO9" s="223"/>
      <c r="AP9" s="223"/>
      <c r="AQ9" s="223"/>
      <c r="AR9" s="223">
        <v>0.78680555555555598</v>
      </c>
      <c r="AS9" s="217"/>
      <c r="AT9" s="15">
        <f>VLOOKUP(AU9,id!$A:$C,3,0)</f>
        <v>162</v>
      </c>
      <c r="AU9" s="15" t="str">
        <f t="shared" si="0"/>
        <v>KosmalaMonika1978</v>
      </c>
      <c r="AV9" s="232" t="str">
        <f t="shared" si="1"/>
        <v>Kosmala</v>
      </c>
      <c r="AW9" s="232" t="str">
        <f t="shared" si="2"/>
        <v>Monika</v>
      </c>
      <c r="AX9" s="232" t="str">
        <f t="shared" si="3"/>
        <v>Rowerowa Norka</v>
      </c>
      <c r="AY9" s="232">
        <f t="shared" si="4"/>
        <v>1978</v>
      </c>
      <c r="AZ9" s="9">
        <f t="shared" si="9"/>
        <v>24.210526315789476</v>
      </c>
      <c r="BA9" s="9">
        <f t="shared" si="10"/>
        <v>19.166666666666668</v>
      </c>
      <c r="BB9" s="232">
        <f t="shared" si="11"/>
        <v>0.94805194805194803</v>
      </c>
      <c r="BC9" s="232">
        <f t="shared" si="12"/>
        <v>0.58823529411764708</v>
      </c>
      <c r="BD9" s="232">
        <f t="shared" si="13"/>
        <v>0.74193548387096775</v>
      </c>
      <c r="BE9" s="9">
        <f t="shared" si="14"/>
        <v>0.89931164227757487</v>
      </c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5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</row>
  </sheetData>
  <pageMargins left="0" right="0" top="0.63543307086614176" bottom="0.63543307086614176" header="0" footer="0"/>
  <pageSetup paperSize="0" fitToWidth="0" fitToHeight="0" orientation="portrait" horizontalDpi="0" verticalDpi="0" copies="0"/>
  <headerFooter>
    <oddHeader>&amp;C&amp;"Calibri,Regular"&amp;K000000&amp;A</oddHeader>
    <oddFooter>&amp;C&amp;"Calibri,Regular"&amp;K000000Strona &amp;P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J53"/>
  <sheetViews>
    <sheetView workbookViewId="0"/>
  </sheetViews>
  <sheetFormatPr defaultRowHeight="14.4"/>
  <cols>
    <col min="1" max="1" width="4.21875" style="215" customWidth="1"/>
    <col min="2" max="2" width="4.5546875" style="215" customWidth="1"/>
    <col min="3" max="3" width="10.33203125" style="215" customWidth="1"/>
    <col min="4" max="4" width="13.44140625" style="215" customWidth="1"/>
    <col min="5" max="5" width="2.88671875" style="215" customWidth="1"/>
    <col min="6" max="6" width="5.6640625" style="215" customWidth="1"/>
    <col min="7" max="7" width="21.21875" style="215" customWidth="1"/>
    <col min="8" max="8" width="44.21875" style="215" customWidth="1"/>
    <col min="9" max="9" width="4.5546875" style="218" customWidth="1"/>
    <col min="10" max="10" width="8.77734375" style="218" customWidth="1"/>
    <col min="11" max="11" width="7.77734375" style="218" customWidth="1"/>
    <col min="12" max="12" width="9.21875" style="218" customWidth="1"/>
    <col min="13" max="13" width="6.77734375" style="218" customWidth="1"/>
    <col min="14" max="14" width="6.109375" style="218" customWidth="1"/>
    <col min="15" max="15" width="4.77734375" style="218" customWidth="1"/>
    <col min="16" max="43" width="5.44140625" style="218" customWidth="1"/>
    <col min="44" max="44" width="5.77734375" style="218" customWidth="1"/>
    <col min="45" max="74" width="7.77734375" style="217" customWidth="1"/>
    <col min="75" max="75" width="8.33203125" style="215" customWidth="1"/>
    <col min="76" max="111" width="7.77734375" style="217" customWidth="1"/>
    <col min="112" max="223" width="8.33203125" style="215" customWidth="1"/>
    <col min="224" max="224" width="4.21875" style="215" customWidth="1"/>
    <col min="225" max="225" width="21" style="215" customWidth="1"/>
    <col min="226" max="226" width="3.21875" style="215" customWidth="1"/>
    <col min="227" max="227" width="4.5546875" style="215" customWidth="1"/>
    <col min="228" max="228" width="9.5546875" style="215" hidden="1" customWidth="1"/>
    <col min="229" max="237" width="4.44140625" style="215" customWidth="1"/>
    <col min="238" max="256" width="5.33203125" style="215" customWidth="1"/>
    <col min="257" max="257" width="7.109375" style="215" customWidth="1"/>
    <col min="258" max="259" width="9.5546875" style="215" hidden="1" customWidth="1"/>
    <col min="260" max="260" width="4.44140625" style="215" customWidth="1"/>
    <col min="261" max="261" width="8.33203125" style="215" customWidth="1"/>
    <col min="262" max="262" width="7.5546875" style="215" customWidth="1"/>
    <col min="263" max="263" width="8.5546875" style="215" customWidth="1"/>
    <col min="264" max="479" width="8.33203125" style="215" customWidth="1"/>
    <col min="480" max="480" width="4.21875" style="215" customWidth="1"/>
    <col min="481" max="481" width="21" style="215" customWidth="1"/>
    <col min="482" max="482" width="3.21875" style="215" customWidth="1"/>
    <col min="483" max="483" width="4.5546875" style="215" customWidth="1"/>
    <col min="484" max="484" width="9.5546875" style="215" hidden="1" customWidth="1"/>
    <col min="485" max="493" width="4.44140625" style="215" customWidth="1"/>
    <col min="494" max="512" width="5.33203125" style="215" customWidth="1"/>
    <col min="513" max="513" width="7.109375" style="215" customWidth="1"/>
    <col min="514" max="515" width="9.5546875" style="215" hidden="1" customWidth="1"/>
    <col min="516" max="516" width="4.44140625" style="215" customWidth="1"/>
    <col min="517" max="517" width="8.33203125" style="215" customWidth="1"/>
    <col min="518" max="518" width="7.5546875" style="215" customWidth="1"/>
    <col min="519" max="519" width="8.5546875" style="215" customWidth="1"/>
    <col min="520" max="735" width="8.33203125" style="215" customWidth="1"/>
    <col min="736" max="736" width="4.21875" style="215" customWidth="1"/>
    <col min="737" max="737" width="21" style="215" customWidth="1"/>
    <col min="738" max="738" width="3.21875" style="215" customWidth="1"/>
    <col min="739" max="739" width="4.5546875" style="215" customWidth="1"/>
    <col min="740" max="740" width="9.5546875" style="215" hidden="1" customWidth="1"/>
    <col min="741" max="749" width="4.44140625" style="215" customWidth="1"/>
    <col min="750" max="768" width="5.33203125" style="215" customWidth="1"/>
    <col min="769" max="769" width="7.109375" style="215" customWidth="1"/>
    <col min="770" max="771" width="9.5546875" style="215" hidden="1" customWidth="1"/>
    <col min="772" max="772" width="4.44140625" style="215" customWidth="1"/>
    <col min="773" max="773" width="8.33203125" style="215" customWidth="1"/>
    <col min="774" max="774" width="7.5546875" style="215" customWidth="1"/>
    <col min="775" max="775" width="8.5546875" style="215" customWidth="1"/>
    <col min="776" max="991" width="8.33203125" style="215" customWidth="1"/>
    <col min="992" max="992" width="4.21875" style="215" customWidth="1"/>
    <col min="993" max="993" width="21" style="215" customWidth="1"/>
    <col min="994" max="994" width="3.21875" style="215" customWidth="1"/>
    <col min="995" max="995" width="4.5546875" style="215" customWidth="1"/>
    <col min="996" max="996" width="9.5546875" style="215" hidden="1" customWidth="1"/>
    <col min="997" max="1005" width="4.44140625" style="215" customWidth="1"/>
    <col min="1006" max="1024" width="5.33203125" style="215" customWidth="1"/>
    <col min="1025" max="16384" width="8.88671875" style="216"/>
  </cols>
  <sheetData>
    <row r="1" spans="1:111" s="216" customFormat="1" ht="20.399999999999999">
      <c r="A1" s="231" t="s">
        <v>1569</v>
      </c>
      <c r="B1" s="215"/>
      <c r="C1" s="215"/>
      <c r="D1" s="215"/>
      <c r="E1" s="215"/>
      <c r="F1" s="215"/>
      <c r="G1" s="215"/>
      <c r="H1" s="215"/>
      <c r="I1" s="215"/>
      <c r="J1" s="215"/>
      <c r="K1" s="215"/>
      <c r="L1" s="215"/>
      <c r="M1" s="215"/>
      <c r="N1" s="215"/>
      <c r="O1" s="215"/>
      <c r="P1" s="215"/>
      <c r="Q1" s="215"/>
      <c r="R1" s="215"/>
      <c r="S1" s="215"/>
      <c r="T1" s="215"/>
      <c r="U1" s="215"/>
      <c r="V1" s="215"/>
      <c r="W1" s="215"/>
      <c r="X1" s="215"/>
      <c r="Y1" s="215"/>
      <c r="Z1" s="215"/>
      <c r="AA1" s="215"/>
      <c r="AB1" s="215"/>
      <c r="AC1" s="215"/>
      <c r="AD1" s="215"/>
      <c r="AE1" s="215"/>
      <c r="AF1" s="215"/>
      <c r="AG1" s="215"/>
      <c r="AH1" s="215"/>
      <c r="AI1" s="215"/>
      <c r="AJ1" s="215"/>
      <c r="AK1" s="215"/>
      <c r="AL1" s="215"/>
      <c r="AM1" s="215"/>
      <c r="AN1" s="215"/>
      <c r="AO1" s="215"/>
      <c r="AP1" s="215"/>
      <c r="AQ1" s="215"/>
      <c r="AR1" s="215"/>
      <c r="AS1" s="217"/>
      <c r="AT1" s="217"/>
      <c r="AU1" s="217"/>
      <c r="AV1" s="217"/>
      <c r="AW1" s="217"/>
      <c r="AX1" s="217"/>
      <c r="AY1" s="217"/>
      <c r="AZ1" s="217"/>
      <c r="BA1" s="217"/>
      <c r="BB1" s="217"/>
      <c r="BC1" s="217"/>
      <c r="BD1" s="217"/>
      <c r="BE1" s="217"/>
      <c r="BF1" s="217"/>
      <c r="BG1" s="217"/>
      <c r="BH1" s="217"/>
      <c r="BI1" s="217"/>
      <c r="BJ1" s="217"/>
      <c r="BK1" s="217"/>
      <c r="BL1" s="217"/>
      <c r="BM1" s="217"/>
      <c r="BN1" s="217"/>
      <c r="BO1" s="217"/>
      <c r="BP1" s="217"/>
      <c r="BQ1" s="217"/>
      <c r="BR1" s="217"/>
      <c r="BS1" s="217"/>
      <c r="BT1" s="217"/>
      <c r="BU1" s="217"/>
      <c r="BV1" s="217"/>
      <c r="BW1" s="215"/>
      <c r="BX1" s="217"/>
      <c r="BY1" s="217"/>
      <c r="BZ1" s="217"/>
      <c r="CA1" s="217"/>
      <c r="CB1" s="217"/>
      <c r="CC1" s="217"/>
      <c r="CD1" s="217"/>
      <c r="CE1" s="217"/>
      <c r="CF1" s="217"/>
      <c r="CG1" s="217"/>
      <c r="CH1" s="217"/>
      <c r="CI1" s="217"/>
      <c r="CJ1" s="217"/>
      <c r="CK1" s="217"/>
      <c r="CL1" s="217"/>
      <c r="CM1" s="217"/>
      <c r="CN1" s="217"/>
      <c r="CO1" s="217"/>
      <c r="CP1" s="217"/>
      <c r="CQ1" s="217"/>
      <c r="CR1" s="217"/>
      <c r="CS1" s="217"/>
      <c r="CT1" s="217"/>
      <c r="CU1" s="217"/>
      <c r="CV1" s="217"/>
      <c r="CW1" s="217"/>
      <c r="CX1" s="217"/>
      <c r="CY1" s="217"/>
      <c r="CZ1" s="217"/>
      <c r="DA1" s="217"/>
      <c r="DB1" s="217"/>
      <c r="DC1" s="217"/>
      <c r="DD1" s="217"/>
      <c r="DE1" s="217"/>
      <c r="DF1" s="217"/>
      <c r="DG1" s="217"/>
    </row>
    <row r="2" spans="1:111" s="216" customFormat="1" ht="15.6">
      <c r="A2" s="230" t="s">
        <v>1568</v>
      </c>
      <c r="B2" s="215"/>
      <c r="C2" s="215"/>
      <c r="D2" s="215"/>
      <c r="E2" s="215"/>
      <c r="F2" s="215"/>
      <c r="G2" s="215"/>
      <c r="H2" s="215"/>
      <c r="I2" s="215"/>
      <c r="J2" s="228">
        <v>1200</v>
      </c>
      <c r="K2" s="215"/>
      <c r="L2" s="215"/>
      <c r="M2" s="218"/>
      <c r="N2" s="218"/>
      <c r="O2" s="229" t="s">
        <v>1567</v>
      </c>
      <c r="P2" s="228">
        <v>50</v>
      </c>
      <c r="Q2" s="228">
        <v>60</v>
      </c>
      <c r="R2" s="228">
        <v>30</v>
      </c>
      <c r="S2" s="228">
        <v>60</v>
      </c>
      <c r="T2" s="228">
        <v>50</v>
      </c>
      <c r="U2" s="228">
        <v>50</v>
      </c>
      <c r="V2" s="228">
        <v>50</v>
      </c>
      <c r="W2" s="228">
        <v>80</v>
      </c>
      <c r="X2" s="228">
        <v>50</v>
      </c>
      <c r="Y2" s="228">
        <v>50</v>
      </c>
      <c r="Z2" s="228">
        <v>50</v>
      </c>
      <c r="AA2" s="228">
        <v>30</v>
      </c>
      <c r="AB2" s="228">
        <v>40</v>
      </c>
      <c r="AC2" s="228">
        <v>50</v>
      </c>
      <c r="AD2" s="228">
        <v>30</v>
      </c>
      <c r="AE2" s="228">
        <v>40</v>
      </c>
      <c r="AF2" s="228">
        <v>30</v>
      </c>
      <c r="AG2" s="228">
        <v>30</v>
      </c>
      <c r="AH2" s="228">
        <v>30</v>
      </c>
      <c r="AI2" s="228">
        <v>30</v>
      </c>
      <c r="AJ2" s="228">
        <v>40</v>
      </c>
      <c r="AK2" s="228">
        <v>40</v>
      </c>
      <c r="AL2" s="228">
        <v>40</v>
      </c>
      <c r="AM2" s="228">
        <v>40</v>
      </c>
      <c r="AN2" s="228">
        <v>40</v>
      </c>
      <c r="AO2" s="228">
        <v>30</v>
      </c>
      <c r="AP2" s="228">
        <v>30</v>
      </c>
      <c r="AQ2" s="228">
        <v>40</v>
      </c>
      <c r="AR2" s="227">
        <v>10</v>
      </c>
      <c r="AS2" s="217"/>
      <c r="AT2" s="15"/>
      <c r="AU2" s="15"/>
      <c r="AV2" s="9"/>
      <c r="AW2" s="9"/>
      <c r="AX2" s="9"/>
      <c r="AY2" s="9"/>
      <c r="AZ2" s="9"/>
      <c r="BA2" s="9"/>
      <c r="BB2" s="9"/>
      <c r="BC2" s="9"/>
      <c r="BD2" s="9"/>
      <c r="BE2" s="9"/>
      <c r="BF2" s="217"/>
      <c r="BG2" s="217"/>
      <c r="BH2" s="217"/>
      <c r="BI2" s="217"/>
      <c r="BJ2" s="217"/>
      <c r="BK2" s="217"/>
      <c r="BL2" s="217"/>
      <c r="BM2" s="217"/>
      <c r="BN2" s="217"/>
      <c r="BO2" s="217"/>
      <c r="BP2" s="217"/>
      <c r="BQ2" s="217"/>
      <c r="BR2" s="217"/>
      <c r="BS2" s="217"/>
      <c r="BT2" s="217"/>
      <c r="BU2" s="217"/>
      <c r="BV2" s="217"/>
      <c r="BW2" s="215"/>
      <c r="BX2" s="217"/>
      <c r="BY2" s="217"/>
      <c r="BZ2" s="217"/>
      <c r="CA2" s="217"/>
      <c r="CB2" s="217"/>
      <c r="CC2" s="217"/>
      <c r="CD2" s="217"/>
      <c r="CE2" s="217"/>
      <c r="CF2" s="217"/>
      <c r="CG2" s="217"/>
      <c r="CH2" s="217"/>
      <c r="CI2" s="217"/>
      <c r="CJ2" s="217"/>
      <c r="CK2" s="217"/>
      <c r="CL2" s="217"/>
      <c r="CM2" s="217"/>
      <c r="CN2" s="217"/>
      <c r="CO2" s="217"/>
      <c r="CP2" s="217"/>
      <c r="CQ2" s="217"/>
      <c r="CR2" s="217"/>
      <c r="CS2" s="217"/>
      <c r="CT2" s="217"/>
      <c r="CU2" s="217"/>
      <c r="CV2" s="217"/>
      <c r="CW2" s="217"/>
      <c r="CX2" s="217"/>
      <c r="CY2" s="217"/>
      <c r="CZ2" s="217"/>
      <c r="DA2" s="217"/>
      <c r="DB2" s="217"/>
      <c r="DC2" s="217"/>
      <c r="DD2" s="217"/>
      <c r="DE2" s="217"/>
      <c r="DF2" s="217"/>
      <c r="DG2" s="217"/>
    </row>
    <row r="3" spans="1:111" s="216" customFormat="1">
      <c r="A3" s="222" t="s">
        <v>1566</v>
      </c>
      <c r="B3" s="222" t="s">
        <v>1274</v>
      </c>
      <c r="C3" s="222" t="s">
        <v>176</v>
      </c>
      <c r="D3" s="222" t="s">
        <v>175</v>
      </c>
      <c r="E3" s="222" t="s">
        <v>1565</v>
      </c>
      <c r="F3" s="222" t="s">
        <v>1564</v>
      </c>
      <c r="G3" s="222" t="s">
        <v>1563</v>
      </c>
      <c r="H3" s="222" t="s">
        <v>1562</v>
      </c>
      <c r="I3" s="221" t="s">
        <v>1283</v>
      </c>
      <c r="J3" s="221" t="s">
        <v>1561</v>
      </c>
      <c r="K3" s="221" t="s">
        <v>1560</v>
      </c>
      <c r="L3" s="221" t="s">
        <v>1559</v>
      </c>
      <c r="M3" s="220" t="s">
        <v>1558</v>
      </c>
      <c r="N3" s="220" t="s">
        <v>1557</v>
      </c>
      <c r="O3" s="219" t="s">
        <v>1281</v>
      </c>
      <c r="P3" s="219" t="s">
        <v>1556</v>
      </c>
      <c r="Q3" s="219" t="s">
        <v>1555</v>
      </c>
      <c r="R3" s="219" t="s">
        <v>1554</v>
      </c>
      <c r="S3" s="219" t="s">
        <v>1553</v>
      </c>
      <c r="T3" s="219" t="s">
        <v>1552</v>
      </c>
      <c r="U3" s="219" t="s">
        <v>1551</v>
      </c>
      <c r="V3" s="219" t="s">
        <v>1550</v>
      </c>
      <c r="W3" s="219" t="s">
        <v>1549</v>
      </c>
      <c r="X3" s="219" t="s">
        <v>1548</v>
      </c>
      <c r="Y3" s="219" t="s">
        <v>1547</v>
      </c>
      <c r="Z3" s="219" t="s">
        <v>1546</v>
      </c>
      <c r="AA3" s="219" t="s">
        <v>1545</v>
      </c>
      <c r="AB3" s="219" t="s">
        <v>1544</v>
      </c>
      <c r="AC3" s="219" t="s">
        <v>1543</v>
      </c>
      <c r="AD3" s="219" t="s">
        <v>1542</v>
      </c>
      <c r="AE3" s="219" t="s">
        <v>1541</v>
      </c>
      <c r="AF3" s="219" t="s">
        <v>1540</v>
      </c>
      <c r="AG3" s="219" t="s">
        <v>1539</v>
      </c>
      <c r="AH3" s="219" t="s">
        <v>1538</v>
      </c>
      <c r="AI3" s="219" t="s">
        <v>1537</v>
      </c>
      <c r="AJ3" s="219" t="s">
        <v>1536</v>
      </c>
      <c r="AK3" s="219" t="s">
        <v>1535</v>
      </c>
      <c r="AL3" s="219" t="s">
        <v>1534</v>
      </c>
      <c r="AM3" s="219" t="s">
        <v>1533</v>
      </c>
      <c r="AN3" s="219" t="s">
        <v>1532</v>
      </c>
      <c r="AO3" s="219" t="s">
        <v>1531</v>
      </c>
      <c r="AP3" s="219" t="s">
        <v>1530</v>
      </c>
      <c r="AQ3" s="219" t="s">
        <v>1529</v>
      </c>
      <c r="AR3" s="219" t="s">
        <v>1528</v>
      </c>
      <c r="AS3" s="217"/>
      <c r="AT3" s="15" t="s">
        <v>77</v>
      </c>
      <c r="AU3" s="15" t="s">
        <v>78</v>
      </c>
      <c r="AV3" s="9" t="s">
        <v>105</v>
      </c>
      <c r="AW3" s="9" t="s">
        <v>106</v>
      </c>
      <c r="AX3" s="9" t="s">
        <v>81</v>
      </c>
      <c r="AY3" s="9" t="s">
        <v>79</v>
      </c>
      <c r="AZ3" s="9" t="s">
        <v>47</v>
      </c>
      <c r="BA3" s="9"/>
      <c r="BB3" s="9" t="s">
        <v>44</v>
      </c>
      <c r="BC3" s="9" t="s">
        <v>45</v>
      </c>
      <c r="BD3" s="9" t="s">
        <v>35</v>
      </c>
      <c r="BE3" s="9" t="s">
        <v>46</v>
      </c>
      <c r="BF3" s="217"/>
      <c r="BG3" s="217"/>
      <c r="BH3" s="217"/>
      <c r="BI3" s="217"/>
      <c r="BJ3" s="217"/>
      <c r="BK3" s="217"/>
      <c r="BL3" s="217"/>
      <c r="BM3" s="217"/>
      <c r="BN3" s="217"/>
      <c r="BO3" s="217"/>
      <c r="BP3" s="217"/>
      <c r="BQ3" s="217"/>
      <c r="BR3" s="217"/>
      <c r="BS3" s="217"/>
      <c r="BT3" s="217"/>
      <c r="BU3" s="217"/>
      <c r="BV3" s="217"/>
      <c r="BW3" s="215"/>
      <c r="BX3" s="217"/>
      <c r="BY3" s="217"/>
      <c r="BZ3" s="217"/>
      <c r="CA3" s="217"/>
      <c r="CB3" s="217"/>
      <c r="CC3" s="217"/>
      <c r="CD3" s="217"/>
      <c r="CE3" s="217"/>
      <c r="CF3" s="217"/>
      <c r="CG3" s="217"/>
      <c r="CH3" s="217"/>
      <c r="CI3" s="217"/>
      <c r="CJ3" s="217"/>
      <c r="CK3" s="217"/>
      <c r="CL3" s="217"/>
      <c r="CM3" s="217"/>
      <c r="CN3" s="217"/>
      <c r="CO3" s="217"/>
      <c r="CP3" s="217"/>
      <c r="CQ3" s="217"/>
      <c r="CR3" s="217"/>
      <c r="CS3" s="217"/>
      <c r="CT3" s="217"/>
      <c r="CU3" s="217"/>
      <c r="CV3" s="217"/>
      <c r="CW3" s="217"/>
      <c r="CX3" s="217"/>
      <c r="CY3" s="217"/>
      <c r="CZ3" s="217"/>
      <c r="DA3" s="217"/>
      <c r="DB3" s="217"/>
      <c r="DC3" s="217"/>
      <c r="DD3" s="217"/>
      <c r="DE3" s="217"/>
      <c r="DF3" s="217"/>
      <c r="DG3" s="217"/>
    </row>
    <row r="4" spans="1:111" s="216" customFormat="1">
      <c r="A4" s="222">
        <v>1</v>
      </c>
      <c r="B4" s="222">
        <v>202</v>
      </c>
      <c r="C4" s="222" t="s">
        <v>154</v>
      </c>
      <c r="D4" s="222" t="s">
        <v>172</v>
      </c>
      <c r="E4" s="222" t="s">
        <v>36</v>
      </c>
      <c r="F4" s="222">
        <v>1982</v>
      </c>
      <c r="G4" s="222" t="s">
        <v>323</v>
      </c>
      <c r="H4" s="222" t="s">
        <v>179</v>
      </c>
      <c r="I4" s="221"/>
      <c r="J4" s="221">
        <v>1200</v>
      </c>
      <c r="K4" s="221">
        <v>29</v>
      </c>
      <c r="L4" s="221">
        <v>612</v>
      </c>
      <c r="M4" s="220">
        <v>50</v>
      </c>
      <c r="N4" s="220"/>
      <c r="O4" s="219">
        <v>42833.305555555598</v>
      </c>
      <c r="P4" s="219">
        <v>0.49652777777777801</v>
      </c>
      <c r="Q4" s="219">
        <v>0.39791666666666697</v>
      </c>
      <c r="R4" s="219">
        <v>0.69374999999999998</v>
      </c>
      <c r="S4" s="219">
        <v>0.64583333333333304</v>
      </c>
      <c r="T4" s="219">
        <v>0.41805555555555601</v>
      </c>
      <c r="U4" s="219">
        <v>0.57361111111111096</v>
      </c>
      <c r="V4" s="219">
        <v>0.46388888888888902</v>
      </c>
      <c r="W4" s="219">
        <v>0.66388888888888897</v>
      </c>
      <c r="X4" s="219">
        <v>0.54722222222222205</v>
      </c>
      <c r="Y4" s="219">
        <v>0.61597222222222203</v>
      </c>
      <c r="Z4" s="219">
        <v>0.67777777777777803</v>
      </c>
      <c r="AA4" s="219">
        <v>0.483333333333333</v>
      </c>
      <c r="AB4" s="219">
        <v>0.34652777777777799</v>
      </c>
      <c r="AC4" s="219">
        <v>0.53541666666666698</v>
      </c>
      <c r="AD4" s="219">
        <v>0.33055555555555599</v>
      </c>
      <c r="AE4" s="219">
        <v>0.47361111111111098</v>
      </c>
      <c r="AF4" s="219">
        <v>0.72013888888888899</v>
      </c>
      <c r="AG4" s="219">
        <v>0.38472222222222202</v>
      </c>
      <c r="AH4" s="219">
        <v>0.60069444444444398</v>
      </c>
      <c r="AI4" s="219">
        <v>0.31944444444444398</v>
      </c>
      <c r="AJ4" s="219">
        <v>0.454166666666667</v>
      </c>
      <c r="AK4" s="219">
        <v>0.51388888888888895</v>
      </c>
      <c r="AL4" s="219">
        <v>0.56111111111111101</v>
      </c>
      <c r="AM4" s="219">
        <v>0.63333333333333297</v>
      </c>
      <c r="AN4" s="219">
        <v>0.43194444444444402</v>
      </c>
      <c r="AO4" s="219">
        <v>0.36666666666666697</v>
      </c>
      <c r="AP4" s="219">
        <v>0.70555555555555505</v>
      </c>
      <c r="AQ4" s="219">
        <v>0.593055555555556</v>
      </c>
      <c r="AR4" s="219">
        <v>0.73055555555555596</v>
      </c>
      <c r="AS4" s="217"/>
      <c r="AT4" s="15">
        <f>VLOOKUP(AU4,id!$A:$C,3,0)</f>
        <v>1</v>
      </c>
      <c r="AU4" s="15" t="str">
        <f>AV4&amp;AW4&amp;AY4</f>
        <v>ŚmiejaDaniel1982</v>
      </c>
      <c r="AV4" s="232" t="str">
        <f>D4</f>
        <v>Śmieja</v>
      </c>
      <c r="AW4" s="232" t="str">
        <f>C4</f>
        <v>Daniel</v>
      </c>
      <c r="AX4" s="232" t="str">
        <f>H4</f>
        <v>mrdp.pl</v>
      </c>
      <c r="AY4" s="232">
        <f>F4</f>
        <v>1982</v>
      </c>
      <c r="AZ4" s="9">
        <v>50</v>
      </c>
      <c r="BA4" s="9"/>
      <c r="BB4" s="9"/>
      <c r="BC4" s="9"/>
      <c r="BD4" s="9"/>
      <c r="BE4" s="9"/>
      <c r="BF4" s="217"/>
      <c r="BG4" s="217"/>
      <c r="BH4" s="217"/>
      <c r="BI4" s="217"/>
      <c r="BJ4" s="217"/>
      <c r="BK4" s="217"/>
      <c r="BL4" s="217"/>
      <c r="BM4" s="217"/>
      <c r="BN4" s="217"/>
      <c r="BO4" s="217"/>
      <c r="BP4" s="217"/>
      <c r="BQ4" s="217"/>
      <c r="BR4" s="217"/>
      <c r="BS4" s="217"/>
      <c r="BT4" s="217"/>
      <c r="BU4" s="217"/>
      <c r="BV4" s="217"/>
      <c r="BW4" s="215"/>
      <c r="BX4" s="217"/>
      <c r="BY4" s="217"/>
      <c r="BZ4" s="217"/>
      <c r="CA4" s="217"/>
      <c r="CB4" s="217"/>
      <c r="CC4" s="217"/>
      <c r="CD4" s="217"/>
      <c r="CE4" s="217"/>
      <c r="CF4" s="217"/>
      <c r="CG4" s="217"/>
      <c r="CH4" s="217"/>
      <c r="CI4" s="217"/>
      <c r="CJ4" s="217"/>
      <c r="CK4" s="217"/>
      <c r="CL4" s="217"/>
      <c r="CM4" s="217"/>
      <c r="CN4" s="217"/>
      <c r="CO4" s="217"/>
      <c r="CP4" s="217"/>
      <c r="CQ4" s="217"/>
      <c r="CR4" s="217"/>
      <c r="CS4" s="217"/>
      <c r="CT4" s="217"/>
      <c r="CU4" s="217"/>
      <c r="CV4" s="217"/>
      <c r="CW4" s="217"/>
      <c r="CX4" s="217"/>
      <c r="CY4" s="217"/>
      <c r="CZ4" s="217"/>
      <c r="DA4" s="217"/>
      <c r="DB4" s="217"/>
      <c r="DC4" s="217"/>
      <c r="DD4" s="217"/>
      <c r="DE4" s="217"/>
      <c r="DF4" s="217"/>
      <c r="DG4" s="217"/>
    </row>
    <row r="5" spans="1:111" s="216" customFormat="1">
      <c r="A5" s="222">
        <v>2</v>
      </c>
      <c r="B5" s="222">
        <v>181</v>
      </c>
      <c r="C5" s="222" t="s">
        <v>69</v>
      </c>
      <c r="D5" s="222" t="s">
        <v>86</v>
      </c>
      <c r="E5" s="222" t="s">
        <v>36</v>
      </c>
      <c r="F5" s="222">
        <v>1986</v>
      </c>
      <c r="G5" s="222" t="s">
        <v>262</v>
      </c>
      <c r="H5" s="222"/>
      <c r="I5" s="221"/>
      <c r="J5" s="221">
        <v>1200</v>
      </c>
      <c r="K5" s="221">
        <v>29</v>
      </c>
      <c r="L5" s="221">
        <v>653</v>
      </c>
      <c r="M5" s="220">
        <v>46.860643185298599</v>
      </c>
      <c r="N5" s="220"/>
      <c r="O5" s="219">
        <v>42833.305555555598</v>
      </c>
      <c r="P5" s="219">
        <v>0.55069444444444404</v>
      </c>
      <c r="Q5" s="219">
        <v>0.70694444444444404</v>
      </c>
      <c r="R5" s="219">
        <v>0.34375</v>
      </c>
      <c r="S5" s="219">
        <v>0.40277777777777801</v>
      </c>
      <c r="T5" s="219">
        <v>0.62291666666666701</v>
      </c>
      <c r="U5" s="219">
        <v>0.47499999999999998</v>
      </c>
      <c r="V5" s="219">
        <v>0.57986111111111105</v>
      </c>
      <c r="W5" s="219">
        <v>0.37708333333333299</v>
      </c>
      <c r="X5" s="219">
        <v>0.50416666666666698</v>
      </c>
      <c r="Y5" s="219">
        <v>0.43125000000000002</v>
      </c>
      <c r="Z5" s="219">
        <v>0.358333333333333</v>
      </c>
      <c r="AA5" s="219">
        <v>0.56805555555555598</v>
      </c>
      <c r="AB5" s="219">
        <v>0.74166666666666703</v>
      </c>
      <c r="AC5" s="219">
        <v>0.51458333333333295</v>
      </c>
      <c r="AD5" s="219">
        <v>0.74166666666666703</v>
      </c>
      <c r="AE5" s="219">
        <v>0.60694444444444395</v>
      </c>
      <c r="AF5" s="219">
        <v>0.31874999999999998</v>
      </c>
      <c r="AG5" s="219">
        <v>0.67708333333333304</v>
      </c>
      <c r="AH5" s="219">
        <v>0.44305555555555598</v>
      </c>
      <c r="AI5" s="219">
        <v>0.72152777777777799</v>
      </c>
      <c r="AJ5" s="219">
        <v>0.59236111111111101</v>
      </c>
      <c r="AK5" s="219">
        <v>0.53333333333333299</v>
      </c>
      <c r="AL5" s="219">
        <v>0.484722222222222</v>
      </c>
      <c r="AM5" s="219">
        <v>0.40902777777777799</v>
      </c>
      <c r="AN5" s="219">
        <v>0.63680555555555496</v>
      </c>
      <c r="AO5" s="219">
        <v>0.69513888888888897</v>
      </c>
      <c r="AP5" s="219">
        <v>0.33194444444444399</v>
      </c>
      <c r="AQ5" s="219">
        <v>0.45624999999999999</v>
      </c>
      <c r="AR5" s="219">
        <v>0.75902777777777797</v>
      </c>
      <c r="AS5" s="217"/>
      <c r="AT5" s="15">
        <f>VLOOKUP(AU5,id!$A:$C,3,0)</f>
        <v>22</v>
      </c>
      <c r="AU5" s="15" t="str">
        <f t="shared" ref="AU5" si="0">AV5&amp;AW5&amp;AY5</f>
        <v>MirowskiŁukasz1986</v>
      </c>
      <c r="AV5" s="232" t="str">
        <f t="shared" ref="AV5" si="1">D5</f>
        <v>Mirowski</v>
      </c>
      <c r="AW5" s="232" t="str">
        <f t="shared" ref="AW5" si="2">C5</f>
        <v>Łukasz</v>
      </c>
      <c r="AX5" s="232">
        <f t="shared" ref="AX5" si="3">H5</f>
        <v>0</v>
      </c>
      <c r="AY5" s="232">
        <f t="shared" ref="AY5" si="4">F5</f>
        <v>1986</v>
      </c>
      <c r="AZ5" s="9">
        <f t="shared" ref="AZ5" si="5">AZ4*IF(BD5&lt;1,BD5,IF(BE5&lt;1,BE5,IF(BC5&lt;1,BC5,IF(BB5&lt;1,BB5,1))))</f>
        <v>46.86064318529862</v>
      </c>
      <c r="BA5" s="9"/>
      <c r="BB5" s="232">
        <f>L4/L5</f>
        <v>0.93721286370597245</v>
      </c>
      <c r="BC5" s="232">
        <f>K5/K4</f>
        <v>1</v>
      </c>
      <c r="BD5" s="232">
        <f>J5/J4</f>
        <v>1</v>
      </c>
      <c r="BE5" s="9">
        <f t="shared" ref="BE5" si="6">BC5^0.2</f>
        <v>1</v>
      </c>
      <c r="BF5" s="217"/>
      <c r="BG5" s="217"/>
      <c r="BH5" s="217"/>
      <c r="BI5" s="217"/>
      <c r="BJ5" s="217"/>
      <c r="BK5" s="217"/>
      <c r="BL5" s="217"/>
      <c r="BM5" s="217"/>
      <c r="BN5" s="217"/>
      <c r="BO5" s="217"/>
      <c r="BP5" s="217"/>
      <c r="BQ5" s="217"/>
      <c r="BR5" s="217"/>
      <c r="BS5" s="217"/>
      <c r="BT5" s="217"/>
      <c r="BU5" s="217"/>
      <c r="BV5" s="217"/>
      <c r="BW5" s="215"/>
      <c r="BX5" s="217"/>
      <c r="BY5" s="217"/>
      <c r="BZ5" s="217"/>
      <c r="CA5" s="217"/>
      <c r="CB5" s="217"/>
      <c r="CC5" s="217"/>
      <c r="CD5" s="217"/>
      <c r="CE5" s="217"/>
      <c r="CF5" s="217"/>
      <c r="CG5" s="217"/>
      <c r="CH5" s="217"/>
      <c r="CI5" s="217"/>
      <c r="CJ5" s="217"/>
      <c r="CK5" s="217"/>
      <c r="CL5" s="217"/>
      <c r="CM5" s="217"/>
      <c r="CN5" s="217"/>
      <c r="CO5" s="217"/>
      <c r="CP5" s="217"/>
      <c r="CQ5" s="217"/>
      <c r="CR5" s="217"/>
      <c r="CS5" s="217"/>
      <c r="CT5" s="217"/>
      <c r="CU5" s="217"/>
      <c r="CV5" s="217"/>
      <c r="CW5" s="217"/>
      <c r="CX5" s="217"/>
      <c r="CY5" s="217"/>
      <c r="CZ5" s="217"/>
      <c r="DA5" s="217"/>
      <c r="DB5" s="217"/>
      <c r="DC5" s="217"/>
      <c r="DD5" s="217"/>
      <c r="DE5" s="217"/>
      <c r="DF5" s="217"/>
      <c r="DG5" s="217"/>
    </row>
    <row r="6" spans="1:111" s="216" customFormat="1">
      <c r="A6" s="222">
        <v>3</v>
      </c>
      <c r="B6" s="222">
        <v>185</v>
      </c>
      <c r="C6" s="222" t="s">
        <v>25</v>
      </c>
      <c r="D6" s="222" t="s">
        <v>24</v>
      </c>
      <c r="E6" s="222" t="s">
        <v>36</v>
      </c>
      <c r="F6" s="222">
        <v>1973</v>
      </c>
      <c r="G6" s="222" t="s">
        <v>1515</v>
      </c>
      <c r="H6" s="222" t="s">
        <v>256</v>
      </c>
      <c r="I6" s="221"/>
      <c r="J6" s="221">
        <v>1200</v>
      </c>
      <c r="K6" s="221">
        <v>29</v>
      </c>
      <c r="L6" s="221">
        <v>709</v>
      </c>
      <c r="M6" s="220">
        <v>43.159379407616399</v>
      </c>
      <c r="N6" s="220"/>
      <c r="O6" s="219">
        <v>42833.305555555598</v>
      </c>
      <c r="P6" s="219">
        <v>0.56944444444444398</v>
      </c>
      <c r="Q6" s="219">
        <v>0.68888888888888899</v>
      </c>
      <c r="R6" s="219">
        <v>0.343055555555556</v>
      </c>
      <c r="S6" s="219">
        <v>0.40486111111111101</v>
      </c>
      <c r="T6" s="219">
        <v>0.60138888888888897</v>
      </c>
      <c r="U6" s="219">
        <v>0.47777777777777802</v>
      </c>
      <c r="V6" s="219">
        <v>0.63124999999999998</v>
      </c>
      <c r="W6" s="219">
        <v>0.38611111111111102</v>
      </c>
      <c r="X6" s="219">
        <v>0.51319444444444395</v>
      </c>
      <c r="Y6" s="219">
        <v>0.43055555555555602</v>
      </c>
      <c r="Z6" s="219">
        <v>0.358333333333333</v>
      </c>
      <c r="AA6" s="219">
        <v>0.58680555555555602</v>
      </c>
      <c r="AB6" s="219">
        <v>0.75277777777777799</v>
      </c>
      <c r="AC6" s="219">
        <v>0.52500000000000002</v>
      </c>
      <c r="AD6" s="219">
        <v>0.77291666666666703</v>
      </c>
      <c r="AE6" s="219">
        <v>0.61597222222222203</v>
      </c>
      <c r="AF6" s="219">
        <v>0.31736111111111098</v>
      </c>
      <c r="AG6" s="219">
        <v>0.71527777777777801</v>
      </c>
      <c r="AH6" s="219">
        <v>0.44236111111111098</v>
      </c>
      <c r="AI6" s="219">
        <v>0.78611111111111098</v>
      </c>
      <c r="AJ6" s="219">
        <v>0.64375000000000004</v>
      </c>
      <c r="AK6" s="219">
        <v>0.54652777777777795</v>
      </c>
      <c r="AL6" s="219">
        <v>0.48888888888888898</v>
      </c>
      <c r="AM6" s="219">
        <v>0.41180555555555598</v>
      </c>
      <c r="AN6" s="219">
        <v>0.66736111111111096</v>
      </c>
      <c r="AO6" s="219">
        <v>0.73472222222222305</v>
      </c>
      <c r="AP6" s="219">
        <v>0.33194444444444399</v>
      </c>
      <c r="AQ6" s="219">
        <v>0.45694444444444399</v>
      </c>
      <c r="AR6" s="219">
        <v>0.79791666666666705</v>
      </c>
      <c r="AS6" s="217"/>
      <c r="AT6" s="15">
        <f>VLOOKUP(AU6,id!$A:$C,3,0)</f>
        <v>93</v>
      </c>
      <c r="AU6" s="15" t="str">
        <f t="shared" ref="AU6:AU53" si="7">AV6&amp;AW6&amp;AY6</f>
        <v>NowickiJacek1973</v>
      </c>
      <c r="AV6" s="232" t="str">
        <f t="shared" ref="AV6:AV53" si="8">D6</f>
        <v>Nowicki</v>
      </c>
      <c r="AW6" s="232" t="str">
        <f t="shared" ref="AW6:AW53" si="9">C6</f>
        <v>Jacek</v>
      </c>
      <c r="AX6" s="232" t="str">
        <f t="shared" ref="AX6:AX53" si="10">H6</f>
        <v>podrozerowerowe.info</v>
      </c>
      <c r="AY6" s="232">
        <f t="shared" ref="AY6:AY53" si="11">F6</f>
        <v>1973</v>
      </c>
      <c r="AZ6" s="9">
        <f t="shared" ref="AZ6:AZ27" si="12">AZ5*IF(BD6&lt;1,BD6,IF(BE6&lt;1,BE6,IF(BC6&lt;1,BC6,IF(BB6&lt;1,BB6,1))))</f>
        <v>43.159379407616363</v>
      </c>
      <c r="BA6" s="9"/>
      <c r="BB6" s="232">
        <f t="shared" ref="BB6:BB53" si="13">L5/L6</f>
        <v>0.92101551480959098</v>
      </c>
      <c r="BC6" s="232">
        <f t="shared" ref="BC6:BC53" si="14">K6/K5</f>
        <v>1</v>
      </c>
      <c r="BD6" s="232">
        <f t="shared" ref="BD6:BD53" si="15">J6/J5</f>
        <v>1</v>
      </c>
      <c r="BE6" s="9">
        <f t="shared" ref="BE6:BE53" si="16">BC6^0.2</f>
        <v>1</v>
      </c>
      <c r="BF6" s="217"/>
      <c r="BG6" s="217"/>
      <c r="BH6" s="217"/>
      <c r="BI6" s="217"/>
      <c r="BJ6" s="217"/>
      <c r="BK6" s="217"/>
      <c r="BL6" s="217"/>
      <c r="BM6" s="217"/>
      <c r="BN6" s="217"/>
      <c r="BO6" s="217"/>
      <c r="BP6" s="217"/>
      <c r="BQ6" s="217"/>
      <c r="BR6" s="217"/>
      <c r="BS6" s="217"/>
      <c r="BT6" s="217"/>
      <c r="BU6" s="217"/>
      <c r="BV6" s="217"/>
      <c r="BW6" s="215"/>
      <c r="BX6" s="217"/>
      <c r="BY6" s="217"/>
      <c r="BZ6" s="217"/>
      <c r="CA6" s="217"/>
      <c r="CB6" s="217"/>
      <c r="CC6" s="217"/>
      <c r="CD6" s="217"/>
      <c r="CE6" s="217"/>
      <c r="CF6" s="217"/>
      <c r="CG6" s="217"/>
      <c r="CH6" s="217"/>
      <c r="CI6" s="217"/>
      <c r="CJ6" s="217"/>
      <c r="CK6" s="217"/>
      <c r="CL6" s="217"/>
      <c r="CM6" s="217"/>
      <c r="CN6" s="217"/>
      <c r="CO6" s="217"/>
      <c r="CP6" s="217"/>
      <c r="CQ6" s="217"/>
      <c r="CR6" s="217"/>
      <c r="CS6" s="217"/>
      <c r="CT6" s="217"/>
      <c r="CU6" s="217"/>
      <c r="CV6" s="217"/>
      <c r="CW6" s="217"/>
      <c r="CX6" s="217"/>
      <c r="CY6" s="217"/>
      <c r="CZ6" s="217"/>
      <c r="DA6" s="217"/>
      <c r="DB6" s="217"/>
      <c r="DC6" s="217"/>
      <c r="DD6" s="217"/>
      <c r="DE6" s="217"/>
      <c r="DF6" s="217"/>
      <c r="DG6" s="217"/>
    </row>
    <row r="7" spans="1:111" s="216" customFormat="1">
      <c r="A7" s="222">
        <v>4</v>
      </c>
      <c r="B7" s="222">
        <v>182</v>
      </c>
      <c r="C7" s="222" t="s">
        <v>1527</v>
      </c>
      <c r="D7" s="222" t="s">
        <v>286</v>
      </c>
      <c r="E7" s="222" t="s">
        <v>36</v>
      </c>
      <c r="F7" s="222">
        <v>1973</v>
      </c>
      <c r="G7" s="222" t="s">
        <v>1526</v>
      </c>
      <c r="H7" s="222" t="s">
        <v>1525</v>
      </c>
      <c r="I7" s="221"/>
      <c r="J7" s="221">
        <v>1200</v>
      </c>
      <c r="K7" s="221">
        <v>29</v>
      </c>
      <c r="L7" s="221">
        <v>717</v>
      </c>
      <c r="M7" s="220">
        <v>42.677824267782398</v>
      </c>
      <c r="N7" s="220"/>
      <c r="O7" s="219">
        <v>42833.305555555598</v>
      </c>
      <c r="P7" s="219">
        <v>0.72569444444444398</v>
      </c>
      <c r="Q7" s="219">
        <v>0.39791666666666697</v>
      </c>
      <c r="R7" s="219">
        <v>0.68611111111111101</v>
      </c>
      <c r="S7" s="219">
        <v>0.61388888888888904</v>
      </c>
      <c r="T7" s="219">
        <v>0.41527777777777802</v>
      </c>
      <c r="U7" s="219">
        <v>0.53819444444444398</v>
      </c>
      <c r="V7" s="219">
        <v>0.44861111111111102</v>
      </c>
      <c r="W7" s="219">
        <v>0.63194444444444398</v>
      </c>
      <c r="X7" s="219">
        <v>0.50486111111111098</v>
      </c>
      <c r="Y7" s="219">
        <v>0.58125000000000004</v>
      </c>
      <c r="Z7" s="219">
        <v>0.67013888888888895</v>
      </c>
      <c r="AA7" s="219">
        <v>0.75972222222222197</v>
      </c>
      <c r="AB7" s="219">
        <v>0.344444444444444</v>
      </c>
      <c r="AC7" s="219">
        <v>0.48958333333333298</v>
      </c>
      <c r="AD7" s="219">
        <v>0.328472222222222</v>
      </c>
      <c r="AE7" s="219">
        <v>0.438194444444444</v>
      </c>
      <c r="AF7" s="219">
        <v>0.79027777777777797</v>
      </c>
      <c r="AG7" s="219">
        <v>0.37777777777777799</v>
      </c>
      <c r="AH7" s="219">
        <v>0.56666666666666698</v>
      </c>
      <c r="AI7" s="219">
        <v>0.31666666666666698</v>
      </c>
      <c r="AJ7" s="219">
        <v>0.46250000000000002</v>
      </c>
      <c r="AK7" s="219">
        <v>0.70902777777777803</v>
      </c>
      <c r="AL7" s="219">
        <v>0.52500000000000002</v>
      </c>
      <c r="AM7" s="219">
        <v>0.60069444444444398</v>
      </c>
      <c r="AN7" s="219">
        <v>0.42777777777777798</v>
      </c>
      <c r="AO7" s="219">
        <v>0.36249999999999999</v>
      </c>
      <c r="AP7" s="219">
        <v>0.74097222222222203</v>
      </c>
      <c r="AQ7" s="219">
        <v>0.55416666666666703</v>
      </c>
      <c r="AR7" s="219">
        <v>0.80347222222222203</v>
      </c>
      <c r="AS7" s="217"/>
      <c r="AT7" s="15">
        <f>VLOOKUP(AU7,id!$A:$C,3,0)</f>
        <v>132</v>
      </c>
      <c r="AU7" s="15" t="str">
        <f t="shared" si="7"/>
        <v>MossoczyZbyszek1973</v>
      </c>
      <c r="AV7" s="232" t="str">
        <f t="shared" si="8"/>
        <v>Mossoczy</v>
      </c>
      <c r="AW7" s="232" t="str">
        <f t="shared" si="9"/>
        <v>Zbyszek</v>
      </c>
      <c r="AX7" s="232" t="str">
        <f t="shared" si="10"/>
        <v>BIKEBOARD</v>
      </c>
      <c r="AY7" s="232">
        <f t="shared" si="11"/>
        <v>1973</v>
      </c>
      <c r="AZ7" s="9">
        <f t="shared" si="12"/>
        <v>42.677824267782427</v>
      </c>
      <c r="BA7" s="9"/>
      <c r="BB7" s="232">
        <f t="shared" si="13"/>
        <v>0.98884239888423986</v>
      </c>
      <c r="BC7" s="232">
        <f t="shared" si="14"/>
        <v>1</v>
      </c>
      <c r="BD7" s="232">
        <f t="shared" si="15"/>
        <v>1</v>
      </c>
      <c r="BE7" s="9">
        <f t="shared" si="16"/>
        <v>1</v>
      </c>
      <c r="BF7" s="217"/>
      <c r="BG7" s="217"/>
      <c r="BH7" s="217"/>
      <c r="BI7" s="217"/>
      <c r="BJ7" s="217"/>
      <c r="BK7" s="217"/>
      <c r="BL7" s="217"/>
      <c r="BM7" s="217"/>
      <c r="BN7" s="217"/>
      <c r="BO7" s="217"/>
      <c r="BP7" s="217"/>
      <c r="BQ7" s="217"/>
      <c r="BR7" s="217"/>
      <c r="BS7" s="217"/>
      <c r="BT7" s="217"/>
      <c r="BU7" s="217"/>
      <c r="BV7" s="217"/>
      <c r="BW7" s="215"/>
      <c r="BX7" s="217"/>
      <c r="BY7" s="217"/>
      <c r="BZ7" s="217"/>
      <c r="CA7" s="217"/>
      <c r="CB7" s="217"/>
      <c r="CC7" s="217"/>
      <c r="CD7" s="217"/>
      <c r="CE7" s="217"/>
      <c r="CF7" s="217"/>
      <c r="CG7" s="217"/>
      <c r="CH7" s="217"/>
      <c r="CI7" s="217"/>
      <c r="CJ7" s="217"/>
      <c r="CK7" s="217"/>
      <c r="CL7" s="217"/>
      <c r="CM7" s="217"/>
      <c r="CN7" s="217"/>
      <c r="CO7" s="217"/>
      <c r="CP7" s="217"/>
      <c r="CQ7" s="217"/>
      <c r="CR7" s="217"/>
      <c r="CS7" s="217"/>
      <c r="CT7" s="217"/>
      <c r="CU7" s="217"/>
      <c r="CV7" s="217"/>
      <c r="CW7" s="217"/>
      <c r="CX7" s="217"/>
      <c r="CY7" s="217"/>
      <c r="CZ7" s="217"/>
      <c r="DA7" s="217"/>
      <c r="DB7" s="217"/>
      <c r="DC7" s="217"/>
      <c r="DD7" s="217"/>
      <c r="DE7" s="217"/>
      <c r="DF7" s="217"/>
      <c r="DG7" s="217"/>
    </row>
    <row r="8" spans="1:111" s="216" customFormat="1">
      <c r="A8" s="222">
        <v>5</v>
      </c>
      <c r="B8" s="222">
        <v>156</v>
      </c>
      <c r="C8" s="222" t="s">
        <v>288</v>
      </c>
      <c r="D8" s="222" t="s">
        <v>314</v>
      </c>
      <c r="E8" s="222" t="s">
        <v>36</v>
      </c>
      <c r="F8" s="222">
        <v>1972</v>
      </c>
      <c r="G8" s="222" t="s">
        <v>1524</v>
      </c>
      <c r="H8" s="222" t="s">
        <v>158</v>
      </c>
      <c r="I8" s="221"/>
      <c r="J8" s="221">
        <v>1200</v>
      </c>
      <c r="K8" s="221">
        <v>29</v>
      </c>
      <c r="L8" s="221">
        <v>721</v>
      </c>
      <c r="M8" s="220">
        <v>42.441054091539499</v>
      </c>
      <c r="N8" s="220"/>
      <c r="O8" s="219">
        <v>42833.305555555598</v>
      </c>
      <c r="P8" s="219">
        <v>0.57152777777777797</v>
      </c>
      <c r="Q8" s="219">
        <v>0.69027777777777799</v>
      </c>
      <c r="R8" s="219">
        <v>0.34375</v>
      </c>
      <c r="S8" s="219">
        <v>0.40486111111111101</v>
      </c>
      <c r="T8" s="219">
        <v>0.66666666666666696</v>
      </c>
      <c r="U8" s="219">
        <v>0.49583333333333302</v>
      </c>
      <c r="V8" s="219">
        <v>0.61527777777777803</v>
      </c>
      <c r="W8" s="219">
        <v>0.38194444444444398</v>
      </c>
      <c r="X8" s="219">
        <v>0.52430555555555602</v>
      </c>
      <c r="Y8" s="219">
        <v>0.41666666666666702</v>
      </c>
      <c r="Z8" s="219">
        <v>0.35763888888888901</v>
      </c>
      <c r="AA8" s="219">
        <v>0.59097222222222201</v>
      </c>
      <c r="AB8" s="219">
        <v>0.78611111111111098</v>
      </c>
      <c r="AC8" s="219">
        <v>0.53819444444444398</v>
      </c>
      <c r="AD8" s="219">
        <v>0.74791666666666701</v>
      </c>
      <c r="AE8" s="219">
        <v>0.60416666666666696</v>
      </c>
      <c r="AF8" s="219">
        <v>0.31944444444444398</v>
      </c>
      <c r="AG8" s="219">
        <v>0.70833333333333304</v>
      </c>
      <c r="AH8" s="219">
        <v>0.45833333333333298</v>
      </c>
      <c r="AI8" s="219">
        <v>0.76041666666666696</v>
      </c>
      <c r="AJ8" s="219">
        <v>0.62847222222222199</v>
      </c>
      <c r="AK8" s="219">
        <v>0.55208333333333304</v>
      </c>
      <c r="AL8" s="219">
        <v>0.50763888888888897</v>
      </c>
      <c r="AM8" s="219">
        <v>0.41249999999999998</v>
      </c>
      <c r="AN8" s="219">
        <v>0.64930555555555602</v>
      </c>
      <c r="AO8" s="219">
        <v>0.72361111111111098</v>
      </c>
      <c r="AP8" s="219">
        <v>0.33333333333333298</v>
      </c>
      <c r="AQ8" s="219">
        <v>0.47361111111111098</v>
      </c>
      <c r="AR8" s="219">
        <v>0.80625000000000002</v>
      </c>
      <c r="AS8" s="217"/>
      <c r="AT8" s="15">
        <f>VLOOKUP(AU8,id!$A:$C,3,0)</f>
        <v>27</v>
      </c>
      <c r="AU8" s="15" t="str">
        <f t="shared" si="7"/>
        <v>BoberBartłomiej1972</v>
      </c>
      <c r="AV8" s="232" t="str">
        <f t="shared" si="8"/>
        <v>Bober</v>
      </c>
      <c r="AW8" s="232" t="str">
        <f t="shared" si="9"/>
        <v>Bartłomiej</v>
      </c>
      <c r="AX8" s="232" t="str">
        <f t="shared" si="10"/>
        <v>Harpagan</v>
      </c>
      <c r="AY8" s="232">
        <f t="shared" si="11"/>
        <v>1972</v>
      </c>
      <c r="AZ8" s="9">
        <f t="shared" si="12"/>
        <v>42.441054091539527</v>
      </c>
      <c r="BA8" s="9"/>
      <c r="BB8" s="232">
        <f t="shared" si="13"/>
        <v>0.99445214979195562</v>
      </c>
      <c r="BC8" s="232">
        <f t="shared" si="14"/>
        <v>1</v>
      </c>
      <c r="BD8" s="232">
        <f t="shared" si="15"/>
        <v>1</v>
      </c>
      <c r="BE8" s="9">
        <f t="shared" si="16"/>
        <v>1</v>
      </c>
      <c r="BF8" s="217"/>
      <c r="BG8" s="217"/>
      <c r="BH8" s="217"/>
      <c r="BI8" s="217"/>
      <c r="BJ8" s="217"/>
      <c r="BK8" s="217"/>
      <c r="BL8" s="217"/>
      <c r="BM8" s="217"/>
      <c r="BN8" s="217"/>
      <c r="BO8" s="217"/>
      <c r="BP8" s="217"/>
      <c r="BQ8" s="217"/>
      <c r="BR8" s="217"/>
      <c r="BS8" s="217"/>
      <c r="BT8" s="217"/>
      <c r="BU8" s="217"/>
      <c r="BV8" s="217"/>
      <c r="BW8" s="215"/>
      <c r="BX8" s="217"/>
      <c r="BY8" s="217"/>
      <c r="BZ8" s="217"/>
      <c r="CA8" s="217"/>
      <c r="CB8" s="217"/>
      <c r="CC8" s="217"/>
      <c r="CD8" s="217"/>
      <c r="CE8" s="217"/>
      <c r="CF8" s="217"/>
      <c r="CG8" s="217"/>
      <c r="CH8" s="217"/>
      <c r="CI8" s="217"/>
      <c r="CJ8" s="217"/>
      <c r="CK8" s="217"/>
      <c r="CL8" s="217"/>
      <c r="CM8" s="217"/>
      <c r="CN8" s="217"/>
      <c r="CO8" s="217"/>
      <c r="CP8" s="217"/>
      <c r="CQ8" s="217"/>
      <c r="CR8" s="217"/>
      <c r="CS8" s="217"/>
      <c r="CT8" s="217"/>
      <c r="CU8" s="217"/>
      <c r="CV8" s="217"/>
      <c r="CW8" s="217"/>
      <c r="CX8" s="217"/>
      <c r="CY8" s="217"/>
      <c r="CZ8" s="217"/>
      <c r="DA8" s="217"/>
      <c r="DB8" s="217"/>
      <c r="DC8" s="217"/>
      <c r="DD8" s="217"/>
      <c r="DE8" s="217"/>
      <c r="DF8" s="217"/>
      <c r="DG8" s="217"/>
    </row>
    <row r="9" spans="1:111" s="216" customFormat="1">
      <c r="A9" s="222">
        <v>6</v>
      </c>
      <c r="B9" s="222">
        <v>195</v>
      </c>
      <c r="C9" s="222" t="s">
        <v>20</v>
      </c>
      <c r="D9" s="222" t="s">
        <v>313</v>
      </c>
      <c r="E9" s="222" t="s">
        <v>36</v>
      </c>
      <c r="F9" s="222">
        <v>1990</v>
      </c>
      <c r="G9" s="222" t="s">
        <v>1523</v>
      </c>
      <c r="H9" s="222" t="s">
        <v>276</v>
      </c>
      <c r="I9" s="221"/>
      <c r="J9" s="221">
        <v>1200</v>
      </c>
      <c r="K9" s="221">
        <v>29</v>
      </c>
      <c r="L9" s="221">
        <v>753</v>
      </c>
      <c r="M9" s="220">
        <v>40.637450199203201</v>
      </c>
      <c r="N9" s="220"/>
      <c r="O9" s="219">
        <v>42833.305555555598</v>
      </c>
      <c r="P9" s="219">
        <v>0.68263888888888902</v>
      </c>
      <c r="Q9" s="219">
        <v>0.75486111111111098</v>
      </c>
      <c r="R9" s="219">
        <v>0.35138888888888897</v>
      </c>
      <c r="S9" s="219">
        <v>0.43541666666666701</v>
      </c>
      <c r="T9" s="219">
        <v>0.70902777777777803</v>
      </c>
      <c r="U9" s="219">
        <v>0.52500000000000002</v>
      </c>
      <c r="V9" s="219">
        <v>0.59791666666666698</v>
      </c>
      <c r="W9" s="219">
        <v>0.41875000000000001</v>
      </c>
      <c r="X9" s="219">
        <v>0.56041666666666701</v>
      </c>
      <c r="Y9" s="219">
        <v>0.469444444444444</v>
      </c>
      <c r="Z9" s="219">
        <v>0.38750000000000001</v>
      </c>
      <c r="AA9" s="219">
        <v>0.64375000000000004</v>
      </c>
      <c r="AB9" s="219">
        <v>0.80486111111111103</v>
      </c>
      <c r="AC9" s="219">
        <v>0.57291666666666696</v>
      </c>
      <c r="AD9" s="219">
        <v>0.327777777777778</v>
      </c>
      <c r="AE9" s="219">
        <v>0.63055555555555598</v>
      </c>
      <c r="AF9" s="219">
        <v>0.37013888888888902</v>
      </c>
      <c r="AG9" s="219">
        <v>0.76944444444444504</v>
      </c>
      <c r="AH9" s="219">
        <v>0.48263888888888901</v>
      </c>
      <c r="AI9" s="219">
        <v>0.31597222222222199</v>
      </c>
      <c r="AJ9" s="219">
        <v>0.61041666666666705</v>
      </c>
      <c r="AK9" s="219">
        <v>0.66111111111111098</v>
      </c>
      <c r="AL9" s="219">
        <v>0.53680555555555598</v>
      </c>
      <c r="AM9" s="219">
        <v>0.44305555555555598</v>
      </c>
      <c r="AN9" s="219">
        <v>0.72499999999999998</v>
      </c>
      <c r="AO9" s="219">
        <v>0.78611111111111098</v>
      </c>
      <c r="AP9" s="219">
        <v>0.34027777777777801</v>
      </c>
      <c r="AQ9" s="219">
        <v>0.50208333333333299</v>
      </c>
      <c r="AR9" s="219">
        <v>0.82847222222222205</v>
      </c>
      <c r="AS9" s="217"/>
      <c r="AT9" s="15">
        <f>VLOOKUP(AU9,id!$A:$C,3,0)</f>
        <v>111</v>
      </c>
      <c r="AU9" s="15" t="str">
        <f t="shared" si="7"/>
        <v>SłomkaPaweł1990</v>
      </c>
      <c r="AV9" s="232" t="str">
        <f t="shared" si="8"/>
        <v>Słomka</v>
      </c>
      <c r="AW9" s="232" t="str">
        <f t="shared" si="9"/>
        <v>Paweł</v>
      </c>
      <c r="AX9" s="232" t="str">
        <f t="shared" si="10"/>
        <v>KTR BikeOrient</v>
      </c>
      <c r="AY9" s="232">
        <f t="shared" si="11"/>
        <v>1990</v>
      </c>
      <c r="AZ9" s="9">
        <f t="shared" si="12"/>
        <v>40.637450199203187</v>
      </c>
      <c r="BA9" s="9"/>
      <c r="BB9" s="232">
        <f t="shared" si="13"/>
        <v>0.95750332005312089</v>
      </c>
      <c r="BC9" s="232">
        <f t="shared" si="14"/>
        <v>1</v>
      </c>
      <c r="BD9" s="232">
        <f t="shared" si="15"/>
        <v>1</v>
      </c>
      <c r="BE9" s="9">
        <f t="shared" si="16"/>
        <v>1</v>
      </c>
      <c r="BF9" s="217"/>
      <c r="BG9" s="217"/>
      <c r="BH9" s="217"/>
      <c r="BI9" s="217"/>
      <c r="BJ9" s="217"/>
      <c r="BK9" s="217"/>
      <c r="BL9" s="217"/>
      <c r="BM9" s="217"/>
      <c r="BN9" s="217"/>
      <c r="BO9" s="217"/>
      <c r="BP9" s="217"/>
      <c r="BQ9" s="217"/>
      <c r="BR9" s="217"/>
      <c r="BS9" s="217"/>
      <c r="BT9" s="217"/>
      <c r="BU9" s="217"/>
      <c r="BV9" s="217"/>
      <c r="BW9" s="215"/>
      <c r="BX9" s="217"/>
      <c r="BY9" s="217"/>
      <c r="BZ9" s="217"/>
      <c r="CA9" s="217"/>
      <c r="CB9" s="217"/>
      <c r="CC9" s="217"/>
      <c r="CD9" s="217"/>
      <c r="CE9" s="217"/>
      <c r="CF9" s="217"/>
      <c r="CG9" s="217"/>
      <c r="CH9" s="217"/>
      <c r="CI9" s="217"/>
      <c r="CJ9" s="217"/>
      <c r="CK9" s="217"/>
      <c r="CL9" s="217"/>
      <c r="CM9" s="217"/>
      <c r="CN9" s="217"/>
      <c r="CO9" s="217"/>
      <c r="CP9" s="217"/>
      <c r="CQ9" s="217"/>
      <c r="CR9" s="217"/>
      <c r="CS9" s="217"/>
      <c r="CT9" s="217"/>
      <c r="CU9" s="217"/>
      <c r="CV9" s="217"/>
      <c r="CW9" s="217"/>
      <c r="CX9" s="217"/>
      <c r="CY9" s="217"/>
      <c r="CZ9" s="217"/>
      <c r="DA9" s="217"/>
      <c r="DB9" s="217"/>
      <c r="DC9" s="217"/>
      <c r="DD9" s="217"/>
      <c r="DE9" s="217"/>
      <c r="DF9" s="217"/>
      <c r="DG9" s="217"/>
    </row>
    <row r="10" spans="1:111" s="216" customFormat="1">
      <c r="A10" s="222">
        <v>7</v>
      </c>
      <c r="B10" s="222">
        <v>166</v>
      </c>
      <c r="C10" s="222" t="s">
        <v>83</v>
      </c>
      <c r="D10" s="222" t="s">
        <v>84</v>
      </c>
      <c r="E10" s="222" t="s">
        <v>36</v>
      </c>
      <c r="F10" s="222">
        <v>1992</v>
      </c>
      <c r="G10" s="222" t="s">
        <v>262</v>
      </c>
      <c r="H10" s="222" t="s">
        <v>177</v>
      </c>
      <c r="I10" s="221"/>
      <c r="J10" s="221">
        <v>1200</v>
      </c>
      <c r="K10" s="221">
        <v>29</v>
      </c>
      <c r="L10" s="221">
        <v>770</v>
      </c>
      <c r="M10" s="220">
        <v>39.740259740259702</v>
      </c>
      <c r="N10" s="220"/>
      <c r="O10" s="219">
        <v>42833.305555555598</v>
      </c>
      <c r="P10" s="219">
        <v>0.50763888888888897</v>
      </c>
      <c r="Q10" s="219">
        <v>0.42430555555555599</v>
      </c>
      <c r="R10" s="219">
        <v>0.79861111111111105</v>
      </c>
      <c r="S10" s="219">
        <v>0.74027777777777803</v>
      </c>
      <c r="T10" s="219">
        <v>0.46388888888888902</v>
      </c>
      <c r="U10" s="219">
        <v>0.65833333333333299</v>
      </c>
      <c r="V10" s="219">
        <v>0.59375</v>
      </c>
      <c r="W10" s="219">
        <v>0.76458333333333295</v>
      </c>
      <c r="X10" s="219">
        <v>0.56597222222222199</v>
      </c>
      <c r="Y10" s="219">
        <v>0.71319444444444502</v>
      </c>
      <c r="Z10" s="219">
        <v>0.77986111111111101</v>
      </c>
      <c r="AA10" s="219">
        <v>0.48888888888888898</v>
      </c>
      <c r="AB10" s="219">
        <v>0.35625000000000001</v>
      </c>
      <c r="AC10" s="219">
        <v>0.55347222222222203</v>
      </c>
      <c r="AD10" s="219">
        <v>0.33680555555555503</v>
      </c>
      <c r="AE10" s="219">
        <v>0.47986111111111102</v>
      </c>
      <c r="AF10" s="219">
        <v>0.83055555555555605</v>
      </c>
      <c r="AG10" s="219">
        <v>0.39583333333333298</v>
      </c>
      <c r="AH10" s="219">
        <v>0.69861111111111096</v>
      </c>
      <c r="AI10" s="219">
        <v>0.32500000000000001</v>
      </c>
      <c r="AJ10" s="219">
        <v>0.60416666666666696</v>
      </c>
      <c r="AK10" s="219">
        <v>0.52569444444444402</v>
      </c>
      <c r="AL10" s="219">
        <v>0.64236111111111105</v>
      </c>
      <c r="AM10" s="219">
        <v>0.73263888888888895</v>
      </c>
      <c r="AN10" s="219">
        <v>0.44444444444444398</v>
      </c>
      <c r="AO10" s="219">
        <v>0.37847222222222199</v>
      </c>
      <c r="AP10" s="219">
        <v>0.813194444444444</v>
      </c>
      <c r="AQ10" s="219">
        <v>0.68333333333333302</v>
      </c>
      <c r="AR10" s="219">
        <v>0.84027777777777801</v>
      </c>
      <c r="AS10" s="217"/>
      <c r="AT10" s="15">
        <f>VLOOKUP(AU10,id!$A:$C,3,0)</f>
        <v>3</v>
      </c>
      <c r="AU10" s="15" t="str">
        <f t="shared" si="7"/>
        <v>JakubekKrystian1992</v>
      </c>
      <c r="AV10" s="232" t="str">
        <f t="shared" si="8"/>
        <v>Jakubek</v>
      </c>
      <c r="AW10" s="232" t="str">
        <f t="shared" si="9"/>
        <v>Krystian</v>
      </c>
      <c r="AX10" s="232" t="str">
        <f t="shared" si="10"/>
        <v>Mitutoyo AZS Wratislavia</v>
      </c>
      <c r="AY10" s="232">
        <f t="shared" si="11"/>
        <v>1992</v>
      </c>
      <c r="AZ10" s="9">
        <f t="shared" si="12"/>
        <v>39.740259740259745</v>
      </c>
      <c r="BA10" s="9"/>
      <c r="BB10" s="232">
        <f t="shared" si="13"/>
        <v>0.97792207792207797</v>
      </c>
      <c r="BC10" s="232">
        <f t="shared" si="14"/>
        <v>1</v>
      </c>
      <c r="BD10" s="232">
        <f t="shared" si="15"/>
        <v>1</v>
      </c>
      <c r="BE10" s="9">
        <f t="shared" si="16"/>
        <v>1</v>
      </c>
      <c r="BF10" s="217"/>
      <c r="BG10" s="217"/>
      <c r="BH10" s="217"/>
      <c r="BI10" s="217"/>
      <c r="BJ10" s="217"/>
      <c r="BK10" s="217"/>
      <c r="BL10" s="217"/>
      <c r="BM10" s="217"/>
      <c r="BN10" s="217"/>
      <c r="BO10" s="217"/>
      <c r="BP10" s="217"/>
      <c r="BQ10" s="217"/>
      <c r="BR10" s="217"/>
      <c r="BS10" s="217"/>
      <c r="BT10" s="217"/>
      <c r="BU10" s="217"/>
      <c r="BV10" s="217"/>
      <c r="BW10" s="215"/>
      <c r="BX10" s="217"/>
      <c r="BY10" s="217"/>
      <c r="BZ10" s="217"/>
      <c r="CA10" s="217"/>
      <c r="CB10" s="217"/>
      <c r="CC10" s="217"/>
      <c r="CD10" s="217"/>
      <c r="CE10" s="217"/>
      <c r="CF10" s="217"/>
      <c r="CG10" s="217"/>
      <c r="CH10" s="217"/>
      <c r="CI10" s="217"/>
      <c r="CJ10" s="217"/>
      <c r="CK10" s="217"/>
      <c r="CL10" s="217"/>
      <c r="CM10" s="217"/>
      <c r="CN10" s="217"/>
      <c r="CO10" s="217"/>
      <c r="CP10" s="217"/>
      <c r="CQ10" s="217"/>
      <c r="CR10" s="217"/>
      <c r="CS10" s="217"/>
      <c r="CT10" s="217"/>
      <c r="CU10" s="217"/>
      <c r="CV10" s="217"/>
      <c r="CW10" s="217"/>
      <c r="CX10" s="217"/>
      <c r="CY10" s="217"/>
      <c r="CZ10" s="217"/>
      <c r="DA10" s="217"/>
      <c r="DB10" s="217"/>
      <c r="DC10" s="217"/>
      <c r="DD10" s="217"/>
      <c r="DE10" s="217"/>
      <c r="DF10" s="217"/>
      <c r="DG10" s="217"/>
    </row>
    <row r="11" spans="1:111" s="216" customFormat="1">
      <c r="A11" s="222">
        <v>8</v>
      </c>
      <c r="B11" s="222">
        <v>175</v>
      </c>
      <c r="C11" s="222" t="s">
        <v>250</v>
      </c>
      <c r="D11" s="222" t="s">
        <v>281</v>
      </c>
      <c r="E11" s="222" t="s">
        <v>36</v>
      </c>
      <c r="F11" s="222">
        <v>1963</v>
      </c>
      <c r="G11" s="222" t="s">
        <v>279</v>
      </c>
      <c r="H11" s="222"/>
      <c r="I11" s="221"/>
      <c r="J11" s="221">
        <v>1200</v>
      </c>
      <c r="K11" s="221">
        <v>29</v>
      </c>
      <c r="L11" s="221">
        <v>788</v>
      </c>
      <c r="M11" s="220">
        <v>38.832487309644698</v>
      </c>
      <c r="N11" s="220"/>
      <c r="O11" s="219">
        <v>42833.305555555598</v>
      </c>
      <c r="P11" s="219">
        <v>0.62708333333333299</v>
      </c>
      <c r="Q11" s="219">
        <v>0.76180555555555596</v>
      </c>
      <c r="R11" s="219">
        <v>0.390277777777778</v>
      </c>
      <c r="S11" s="219">
        <v>0.43472222222222201</v>
      </c>
      <c r="T11" s="219">
        <v>0.72916666666666696</v>
      </c>
      <c r="U11" s="219">
        <v>0.53819444444444398</v>
      </c>
      <c r="V11" s="219">
        <v>0.66249999999999998</v>
      </c>
      <c r="W11" s="219">
        <v>0.41527777777777802</v>
      </c>
      <c r="X11" s="219">
        <v>0.56527777777777799</v>
      </c>
      <c r="Y11" s="219">
        <v>0.469444444444444</v>
      </c>
      <c r="Z11" s="219">
        <v>0.36180555555555599</v>
      </c>
      <c r="AA11" s="219">
        <v>0.64791666666666703</v>
      </c>
      <c r="AB11" s="219">
        <v>0.83194444444444404</v>
      </c>
      <c r="AC11" s="219">
        <v>0.58333333333333304</v>
      </c>
      <c r="AD11" s="219">
        <v>0.80902777777777801</v>
      </c>
      <c r="AE11" s="219">
        <v>0.69583333333333297</v>
      </c>
      <c r="AF11" s="219">
        <v>0.34583333333333299</v>
      </c>
      <c r="AG11" s="219">
        <v>0.77430555555555602</v>
      </c>
      <c r="AH11" s="219">
        <v>0.5</v>
      </c>
      <c r="AI11" s="219">
        <v>0.328472222222222</v>
      </c>
      <c r="AJ11" s="219">
        <v>0.67986111111111103</v>
      </c>
      <c r="AK11" s="219">
        <v>0.60416666666666696</v>
      </c>
      <c r="AL11" s="219">
        <v>0.54861111111111105</v>
      </c>
      <c r="AM11" s="219">
        <v>0.44444444444444398</v>
      </c>
      <c r="AN11" s="219">
        <v>0.71111111111111103</v>
      </c>
      <c r="AO11" s="219">
        <v>0.78958333333333297</v>
      </c>
      <c r="AP11" s="219">
        <v>0.375</v>
      </c>
      <c r="AQ11" s="219">
        <v>0.51736111111111105</v>
      </c>
      <c r="AR11" s="219">
        <v>0.85277777777777797</v>
      </c>
      <c r="AS11" s="217"/>
      <c r="AT11" s="15">
        <f>VLOOKUP(AU11,id!$A:$C,3,0)</f>
        <v>4</v>
      </c>
      <c r="AU11" s="15" t="str">
        <f t="shared" si="7"/>
        <v>KrólikowskiRoman1963</v>
      </c>
      <c r="AV11" s="232" t="str">
        <f t="shared" si="8"/>
        <v>Królikowski</v>
      </c>
      <c r="AW11" s="232" t="str">
        <f t="shared" si="9"/>
        <v>Roman</v>
      </c>
      <c r="AX11" s="232">
        <f t="shared" si="10"/>
        <v>0</v>
      </c>
      <c r="AY11" s="232">
        <f t="shared" si="11"/>
        <v>1963</v>
      </c>
      <c r="AZ11" s="9">
        <f t="shared" si="12"/>
        <v>38.832487309644677</v>
      </c>
      <c r="BA11" s="9"/>
      <c r="BB11" s="232">
        <f t="shared" si="13"/>
        <v>0.97715736040609136</v>
      </c>
      <c r="BC11" s="232">
        <f t="shared" si="14"/>
        <v>1</v>
      </c>
      <c r="BD11" s="232">
        <f t="shared" si="15"/>
        <v>1</v>
      </c>
      <c r="BE11" s="9">
        <f t="shared" si="16"/>
        <v>1</v>
      </c>
      <c r="BF11" s="217"/>
      <c r="BG11" s="217"/>
      <c r="BH11" s="217"/>
      <c r="BI11" s="217"/>
      <c r="BJ11" s="217"/>
      <c r="BK11" s="217"/>
      <c r="BL11" s="217"/>
      <c r="BM11" s="217"/>
      <c r="BN11" s="217"/>
      <c r="BO11" s="217"/>
      <c r="BP11" s="217"/>
      <c r="BQ11" s="217"/>
      <c r="BR11" s="217"/>
      <c r="BS11" s="217"/>
      <c r="BT11" s="217"/>
      <c r="BU11" s="217"/>
      <c r="BV11" s="217"/>
      <c r="BW11" s="215"/>
      <c r="BX11" s="217"/>
      <c r="BY11" s="217"/>
      <c r="BZ11" s="217"/>
      <c r="CA11" s="217"/>
      <c r="CB11" s="217"/>
      <c r="CC11" s="217"/>
      <c r="CD11" s="217"/>
      <c r="CE11" s="217"/>
      <c r="CF11" s="217"/>
      <c r="CG11" s="217"/>
      <c r="CH11" s="217"/>
      <c r="CI11" s="217"/>
      <c r="CJ11" s="217"/>
      <c r="CK11" s="217"/>
      <c r="CL11" s="217"/>
      <c r="CM11" s="217"/>
      <c r="CN11" s="217"/>
      <c r="CO11" s="217"/>
      <c r="CP11" s="217"/>
      <c r="CQ11" s="217"/>
      <c r="CR11" s="217"/>
      <c r="CS11" s="217"/>
      <c r="CT11" s="217"/>
      <c r="CU11" s="217"/>
      <c r="CV11" s="217"/>
      <c r="CW11" s="217"/>
      <c r="CX11" s="217"/>
      <c r="CY11" s="217"/>
      <c r="CZ11" s="217"/>
      <c r="DA11" s="217"/>
      <c r="DB11" s="217"/>
      <c r="DC11" s="217"/>
      <c r="DD11" s="217"/>
      <c r="DE11" s="217"/>
      <c r="DF11" s="217"/>
      <c r="DG11" s="217"/>
    </row>
    <row r="12" spans="1:111" s="216" customFormat="1">
      <c r="A12" s="222">
        <v>9</v>
      </c>
      <c r="B12" s="222">
        <v>187</v>
      </c>
      <c r="C12" s="222" t="s">
        <v>19</v>
      </c>
      <c r="D12" s="222" t="s">
        <v>273</v>
      </c>
      <c r="E12" s="222" t="s">
        <v>36</v>
      </c>
      <c r="F12" s="222">
        <v>1969</v>
      </c>
      <c r="G12" s="222" t="s">
        <v>216</v>
      </c>
      <c r="H12" s="222"/>
      <c r="I12" s="221"/>
      <c r="J12" s="221">
        <v>1200</v>
      </c>
      <c r="K12" s="221">
        <v>29</v>
      </c>
      <c r="L12" s="221">
        <v>809</v>
      </c>
      <c r="M12" s="220">
        <v>37.824474660074202</v>
      </c>
      <c r="N12" s="220"/>
      <c r="O12" s="219">
        <v>42833.305555555598</v>
      </c>
      <c r="P12" s="219">
        <v>0.59930555555555598</v>
      </c>
      <c r="Q12" s="219">
        <v>0.73124999999999996</v>
      </c>
      <c r="R12" s="219">
        <v>0.360416666666667</v>
      </c>
      <c r="S12" s="219">
        <v>0.422916666666667</v>
      </c>
      <c r="T12" s="219">
        <v>0.70208333333333295</v>
      </c>
      <c r="U12" s="219">
        <v>0.51388888888888895</v>
      </c>
      <c r="V12" s="219">
        <v>0.64791666666666703</v>
      </c>
      <c r="W12" s="219">
        <v>0.40208333333333302</v>
      </c>
      <c r="X12" s="219">
        <v>0.54791666666666705</v>
      </c>
      <c r="Y12" s="219">
        <v>0.45486111111111099</v>
      </c>
      <c r="Z12" s="219">
        <v>0.37777777777777799</v>
      </c>
      <c r="AA12" s="219">
        <v>0.61666666666666703</v>
      </c>
      <c r="AB12" s="219">
        <v>0.79236111111111096</v>
      </c>
      <c r="AC12" s="219">
        <v>0.561805555555556</v>
      </c>
      <c r="AD12" s="219">
        <v>0.811805555555556</v>
      </c>
      <c r="AE12" s="219">
        <v>0.62638888888888899</v>
      </c>
      <c r="AF12" s="219">
        <v>0.33194444444444399</v>
      </c>
      <c r="AG12" s="219">
        <v>0.750694444444445</v>
      </c>
      <c r="AH12" s="219">
        <v>0.46666666666666701</v>
      </c>
      <c r="AI12" s="219">
        <v>0.85</v>
      </c>
      <c r="AJ12" s="219">
        <v>0.66249999999999998</v>
      </c>
      <c r="AK12" s="219">
        <v>0.57916666666666705</v>
      </c>
      <c r="AL12" s="219">
        <v>0.52500000000000002</v>
      </c>
      <c r="AM12" s="219">
        <v>0.43263888888888902</v>
      </c>
      <c r="AN12" s="219">
        <v>0.688194444444445</v>
      </c>
      <c r="AO12" s="219">
        <v>0.76944444444444504</v>
      </c>
      <c r="AP12" s="219">
        <v>0.34652777777777799</v>
      </c>
      <c r="AQ12" s="219">
        <v>0.48263888888888901</v>
      </c>
      <c r="AR12" s="219">
        <v>0.86736111111111103</v>
      </c>
      <c r="AS12" s="217"/>
      <c r="AT12" s="15">
        <f>VLOOKUP(AU12,id!$A:$C,3,0)</f>
        <v>133</v>
      </c>
      <c r="AU12" s="15" t="str">
        <f t="shared" si="7"/>
        <v>PisarekPiotr1969</v>
      </c>
      <c r="AV12" s="232" t="str">
        <f t="shared" si="8"/>
        <v>Pisarek</v>
      </c>
      <c r="AW12" s="232" t="str">
        <f t="shared" si="9"/>
        <v>Piotr</v>
      </c>
      <c r="AX12" s="232">
        <f t="shared" si="10"/>
        <v>0</v>
      </c>
      <c r="AY12" s="232">
        <f t="shared" si="11"/>
        <v>1969</v>
      </c>
      <c r="AZ12" s="9">
        <f t="shared" si="12"/>
        <v>37.824474660074173</v>
      </c>
      <c r="BA12" s="9"/>
      <c r="BB12" s="232">
        <f t="shared" si="13"/>
        <v>0.97404202719406674</v>
      </c>
      <c r="BC12" s="232">
        <f t="shared" si="14"/>
        <v>1</v>
      </c>
      <c r="BD12" s="232">
        <f t="shared" si="15"/>
        <v>1</v>
      </c>
      <c r="BE12" s="9">
        <f t="shared" si="16"/>
        <v>1</v>
      </c>
      <c r="BF12" s="217"/>
      <c r="BG12" s="217"/>
      <c r="BH12" s="217"/>
      <c r="BI12" s="217"/>
      <c r="BJ12" s="217"/>
      <c r="BK12" s="217"/>
      <c r="BL12" s="217"/>
      <c r="BM12" s="217"/>
      <c r="BN12" s="217"/>
      <c r="BO12" s="217"/>
      <c r="BP12" s="217"/>
      <c r="BQ12" s="217"/>
      <c r="BR12" s="217"/>
      <c r="BS12" s="217"/>
      <c r="BT12" s="217"/>
      <c r="BU12" s="217"/>
      <c r="BV12" s="217"/>
      <c r="BW12" s="215"/>
      <c r="BX12" s="217"/>
      <c r="BY12" s="217"/>
      <c r="BZ12" s="217"/>
      <c r="CA12" s="217"/>
      <c r="CB12" s="217"/>
      <c r="CC12" s="217"/>
      <c r="CD12" s="217"/>
      <c r="CE12" s="217"/>
      <c r="CF12" s="217"/>
      <c r="CG12" s="217"/>
      <c r="CH12" s="217"/>
      <c r="CI12" s="217"/>
      <c r="CJ12" s="217"/>
      <c r="CK12" s="217"/>
      <c r="CL12" s="217"/>
      <c r="CM12" s="217"/>
      <c r="CN12" s="217"/>
      <c r="CO12" s="217"/>
      <c r="CP12" s="217"/>
      <c r="CQ12" s="217"/>
      <c r="CR12" s="217"/>
      <c r="CS12" s="217"/>
      <c r="CT12" s="217"/>
      <c r="CU12" s="217"/>
      <c r="CV12" s="217"/>
      <c r="CW12" s="217"/>
      <c r="CX12" s="217"/>
      <c r="CY12" s="217"/>
      <c r="CZ12" s="217"/>
      <c r="DA12" s="217"/>
      <c r="DB12" s="217"/>
      <c r="DC12" s="217"/>
      <c r="DD12" s="217"/>
      <c r="DE12" s="217"/>
      <c r="DF12" s="217"/>
      <c r="DG12" s="217"/>
    </row>
    <row r="13" spans="1:111" s="216" customFormat="1">
      <c r="A13" s="222">
        <v>10</v>
      </c>
      <c r="B13" s="222">
        <v>200</v>
      </c>
      <c r="C13" s="222" t="s">
        <v>26</v>
      </c>
      <c r="D13" s="222" t="s">
        <v>60</v>
      </c>
      <c r="E13" s="222" t="s">
        <v>36</v>
      </c>
      <c r="F13" s="222">
        <v>1969</v>
      </c>
      <c r="G13" s="222" t="s">
        <v>262</v>
      </c>
      <c r="H13" s="222" t="s">
        <v>264</v>
      </c>
      <c r="I13" s="221"/>
      <c r="J13" s="221">
        <v>1200</v>
      </c>
      <c r="K13" s="221">
        <v>29</v>
      </c>
      <c r="L13" s="221">
        <v>840</v>
      </c>
      <c r="M13" s="220">
        <v>36.428571428571402</v>
      </c>
      <c r="N13" s="220"/>
      <c r="O13" s="219">
        <v>42833.305555555598</v>
      </c>
      <c r="P13" s="219">
        <v>0.51875000000000004</v>
      </c>
      <c r="Q13" s="219">
        <v>0.39791666666666697</v>
      </c>
      <c r="R13" s="219">
        <v>0.79513888888888895</v>
      </c>
      <c r="S13" s="219">
        <v>0.72569444444444398</v>
      </c>
      <c r="T13" s="219">
        <v>0.42569444444444399</v>
      </c>
      <c r="U13" s="219">
        <v>0.62361111111111101</v>
      </c>
      <c r="V13" s="219">
        <v>0.47222222222222199</v>
      </c>
      <c r="W13" s="219">
        <v>0.75486111111111098</v>
      </c>
      <c r="X13" s="219">
        <v>0.58888888888888902</v>
      </c>
      <c r="Y13" s="219">
        <v>0.68472222222222201</v>
      </c>
      <c r="Z13" s="219">
        <v>0.77222222222222203</v>
      </c>
      <c r="AA13" s="219">
        <v>0.500694444444445</v>
      </c>
      <c r="AB13" s="219">
        <v>0.33472222222222198</v>
      </c>
      <c r="AC13" s="219">
        <v>0.57013888888888897</v>
      </c>
      <c r="AD13" s="219">
        <v>0.83125000000000004</v>
      </c>
      <c r="AE13" s="219">
        <v>0.485416666666667</v>
      </c>
      <c r="AF13" s="219">
        <v>0.87083333333333302</v>
      </c>
      <c r="AG13" s="219">
        <v>0.37708333333333299</v>
      </c>
      <c r="AH13" s="219">
        <v>0.66736111111111096</v>
      </c>
      <c r="AI13" s="219">
        <v>0.85</v>
      </c>
      <c r="AJ13" s="219">
        <v>0.46250000000000002</v>
      </c>
      <c r="AK13" s="219">
        <v>0.54236111111111096</v>
      </c>
      <c r="AL13" s="219">
        <v>0.60763888888888895</v>
      </c>
      <c r="AM13" s="219">
        <v>0.70763888888888904</v>
      </c>
      <c r="AN13" s="219">
        <v>0.43888888888888899</v>
      </c>
      <c r="AO13" s="219">
        <v>0.35763888888888901</v>
      </c>
      <c r="AP13" s="219">
        <v>0.80763888888888902</v>
      </c>
      <c r="AQ13" s="219">
        <v>0.64861111111111103</v>
      </c>
      <c r="AR13" s="219">
        <v>0.88888888888888895</v>
      </c>
      <c r="AS13" s="217"/>
      <c r="AT13" s="15">
        <f>VLOOKUP(AU13,id!$A:$C,3,0)</f>
        <v>7</v>
      </c>
      <c r="AU13" s="15" t="str">
        <f t="shared" si="7"/>
        <v>SzawdzinKrzysztof1969</v>
      </c>
      <c r="AV13" s="232" t="str">
        <f t="shared" si="8"/>
        <v>Szawdzin</v>
      </c>
      <c r="AW13" s="232" t="str">
        <f t="shared" si="9"/>
        <v>Krzysztof</v>
      </c>
      <c r="AX13" s="232" t="str">
        <f t="shared" si="10"/>
        <v>Q4Net</v>
      </c>
      <c r="AY13" s="232">
        <f t="shared" si="11"/>
        <v>1969</v>
      </c>
      <c r="AZ13" s="9">
        <f t="shared" si="12"/>
        <v>36.428571428571438</v>
      </c>
      <c r="BA13" s="9"/>
      <c r="BB13" s="232">
        <f t="shared" si="13"/>
        <v>0.96309523809523812</v>
      </c>
      <c r="BC13" s="232">
        <f t="shared" si="14"/>
        <v>1</v>
      </c>
      <c r="BD13" s="232">
        <f t="shared" si="15"/>
        <v>1</v>
      </c>
      <c r="BE13" s="9">
        <f t="shared" si="16"/>
        <v>1</v>
      </c>
      <c r="BF13" s="217"/>
      <c r="BG13" s="217"/>
      <c r="BH13" s="217"/>
      <c r="BI13" s="217"/>
      <c r="BJ13" s="217"/>
      <c r="BK13" s="217"/>
      <c r="BL13" s="217"/>
      <c r="BM13" s="217"/>
      <c r="BN13" s="217"/>
      <c r="BO13" s="217"/>
      <c r="BP13" s="217"/>
      <c r="BQ13" s="217"/>
      <c r="BR13" s="217"/>
      <c r="BS13" s="217"/>
      <c r="BT13" s="217"/>
      <c r="BU13" s="217"/>
      <c r="BV13" s="217"/>
      <c r="BW13" s="215"/>
      <c r="BX13" s="217"/>
      <c r="BY13" s="217"/>
      <c r="BZ13" s="217"/>
      <c r="CA13" s="217"/>
      <c r="CB13" s="217"/>
      <c r="CC13" s="217"/>
      <c r="CD13" s="217"/>
      <c r="CE13" s="217"/>
      <c r="CF13" s="217"/>
      <c r="CG13" s="217"/>
      <c r="CH13" s="217"/>
      <c r="CI13" s="217"/>
      <c r="CJ13" s="217"/>
      <c r="CK13" s="217"/>
      <c r="CL13" s="217"/>
      <c r="CM13" s="217"/>
      <c r="CN13" s="217"/>
      <c r="CO13" s="217"/>
      <c r="CP13" s="217"/>
      <c r="CQ13" s="217"/>
      <c r="CR13" s="217"/>
      <c r="CS13" s="217"/>
      <c r="CT13" s="217"/>
      <c r="CU13" s="217"/>
      <c r="CV13" s="217"/>
      <c r="CW13" s="217"/>
      <c r="CX13" s="217"/>
      <c r="CY13" s="217"/>
      <c r="CZ13" s="217"/>
      <c r="DA13" s="217"/>
      <c r="DB13" s="217"/>
      <c r="DC13" s="217"/>
      <c r="DD13" s="217"/>
      <c r="DE13" s="217"/>
      <c r="DF13" s="217"/>
      <c r="DG13" s="217"/>
    </row>
    <row r="14" spans="1:111" s="216" customFormat="1">
      <c r="A14" s="222">
        <v>11</v>
      </c>
      <c r="B14" s="222">
        <v>203</v>
      </c>
      <c r="C14" s="222" t="s">
        <v>97</v>
      </c>
      <c r="D14" s="222" t="s">
        <v>1570</v>
      </c>
      <c r="E14" s="222" t="s">
        <v>36</v>
      </c>
      <c r="F14" s="222">
        <v>1990</v>
      </c>
      <c r="G14" s="222" t="s">
        <v>1522</v>
      </c>
      <c r="H14" s="222" t="s">
        <v>1521</v>
      </c>
      <c r="I14" s="221"/>
      <c r="J14" s="221">
        <v>1200</v>
      </c>
      <c r="K14" s="221">
        <v>29</v>
      </c>
      <c r="L14" s="221">
        <v>842</v>
      </c>
      <c r="M14" s="220">
        <v>36.342042755344401</v>
      </c>
      <c r="N14" s="220"/>
      <c r="O14" s="219">
        <v>42833.305555555598</v>
      </c>
      <c r="P14" s="219">
        <v>0.61805555555555602</v>
      </c>
      <c r="Q14" s="219">
        <v>0.75555555555555598</v>
      </c>
      <c r="R14" s="219">
        <v>0.35138888888888897</v>
      </c>
      <c r="S14" s="219">
        <v>0.40902777777777799</v>
      </c>
      <c r="T14" s="219">
        <v>0.70833333333333304</v>
      </c>
      <c r="U14" s="219">
        <v>0.51319444444444395</v>
      </c>
      <c r="V14" s="219">
        <v>0.66597222222222197</v>
      </c>
      <c r="W14" s="219">
        <v>0.39374999999999999</v>
      </c>
      <c r="X14" s="219">
        <v>0.55000000000000004</v>
      </c>
      <c r="Y14" s="219">
        <v>0.46041666666666697</v>
      </c>
      <c r="Z14" s="219">
        <v>0.37222222222222201</v>
      </c>
      <c r="AA14" s="219">
        <v>0.63958333333333295</v>
      </c>
      <c r="AB14" s="219">
        <v>0.82986111111111105</v>
      </c>
      <c r="AC14" s="219">
        <v>0.561805555555556</v>
      </c>
      <c r="AD14" s="219">
        <v>0.86180555555555605</v>
      </c>
      <c r="AE14" s="219">
        <v>0.65</v>
      </c>
      <c r="AF14" s="219">
        <v>0.32083333333333303</v>
      </c>
      <c r="AG14" s="219">
        <v>0.77291666666666703</v>
      </c>
      <c r="AH14" s="219">
        <v>0.47361111111111098</v>
      </c>
      <c r="AI14" s="219">
        <v>0.875694444444444</v>
      </c>
      <c r="AJ14" s="219">
        <v>0.68194444444444402</v>
      </c>
      <c r="AK14" s="219">
        <v>0.57916666666666705</v>
      </c>
      <c r="AL14" s="219">
        <v>0.52430555555555602</v>
      </c>
      <c r="AM14" s="219">
        <v>0.420833333333333</v>
      </c>
      <c r="AN14" s="219">
        <v>0.73124999999999996</v>
      </c>
      <c r="AO14" s="219">
        <v>0.78958333333333297</v>
      </c>
      <c r="AP14" s="219">
        <v>0.33819444444444402</v>
      </c>
      <c r="AQ14" s="219">
        <v>0.49097222222222198</v>
      </c>
      <c r="AR14" s="219">
        <v>0.89027777777777795</v>
      </c>
      <c r="AS14" s="217"/>
      <c r="AT14" s="15">
        <f>VLOOKUP(AU14,id!$A:$C,3,0)</f>
        <v>134</v>
      </c>
      <c r="AU14" s="15" t="str">
        <f t="shared" si="7"/>
        <v>TalandaMateusz1990</v>
      </c>
      <c r="AV14" s="232" t="str">
        <f t="shared" si="8"/>
        <v>Talanda</v>
      </c>
      <c r="AW14" s="232" t="str">
        <f t="shared" si="9"/>
        <v>Mateusz</v>
      </c>
      <c r="AX14" s="232" t="str">
        <f t="shared" si="10"/>
        <v>PRAWDZIWA STAL</v>
      </c>
      <c r="AY14" s="232">
        <f t="shared" si="11"/>
        <v>1990</v>
      </c>
      <c r="AZ14" s="9">
        <f t="shared" si="12"/>
        <v>36.34204275534443</v>
      </c>
      <c r="BA14" s="9"/>
      <c r="BB14" s="232">
        <f t="shared" si="13"/>
        <v>0.99762470308788598</v>
      </c>
      <c r="BC14" s="232">
        <f t="shared" si="14"/>
        <v>1</v>
      </c>
      <c r="BD14" s="232">
        <f t="shared" si="15"/>
        <v>1</v>
      </c>
      <c r="BE14" s="9">
        <f t="shared" si="16"/>
        <v>1</v>
      </c>
      <c r="BF14" s="217"/>
      <c r="BG14" s="217"/>
      <c r="BH14" s="217"/>
      <c r="BI14" s="217"/>
      <c r="BJ14" s="217"/>
      <c r="BK14" s="217"/>
      <c r="BL14" s="217"/>
      <c r="BM14" s="217"/>
      <c r="BN14" s="217"/>
      <c r="BO14" s="217"/>
      <c r="BP14" s="217"/>
      <c r="BQ14" s="217"/>
      <c r="BR14" s="217"/>
      <c r="BS14" s="217"/>
      <c r="BT14" s="217"/>
      <c r="BU14" s="217"/>
      <c r="BV14" s="217"/>
      <c r="BW14" s="215"/>
      <c r="BX14" s="217"/>
      <c r="BY14" s="217"/>
      <c r="BZ14" s="217"/>
      <c r="CA14" s="217"/>
      <c r="CB14" s="217"/>
      <c r="CC14" s="217"/>
      <c r="CD14" s="217"/>
      <c r="CE14" s="217"/>
      <c r="CF14" s="217"/>
      <c r="CG14" s="217"/>
      <c r="CH14" s="217"/>
      <c r="CI14" s="217"/>
      <c r="CJ14" s="217"/>
      <c r="CK14" s="217"/>
      <c r="CL14" s="217"/>
      <c r="CM14" s="217"/>
      <c r="CN14" s="217"/>
      <c r="CO14" s="217"/>
      <c r="CP14" s="217"/>
      <c r="CQ14" s="217"/>
      <c r="CR14" s="217"/>
      <c r="CS14" s="217"/>
      <c r="CT14" s="217"/>
      <c r="CU14" s="217"/>
      <c r="CV14" s="217"/>
      <c r="CW14" s="217"/>
      <c r="CX14" s="217"/>
      <c r="CY14" s="217"/>
      <c r="CZ14" s="217"/>
      <c r="DA14" s="217"/>
      <c r="DB14" s="217"/>
      <c r="DC14" s="217"/>
      <c r="DD14" s="217"/>
      <c r="DE14" s="217"/>
      <c r="DF14" s="217"/>
      <c r="DG14" s="217"/>
    </row>
    <row r="15" spans="1:111" s="216" customFormat="1">
      <c r="A15" s="222">
        <v>11</v>
      </c>
      <c r="B15" s="222">
        <v>161</v>
      </c>
      <c r="C15" s="222" t="s">
        <v>50</v>
      </c>
      <c r="D15" s="222" t="s">
        <v>132</v>
      </c>
      <c r="E15" s="222" t="s">
        <v>36</v>
      </c>
      <c r="F15" s="222">
        <v>1970</v>
      </c>
      <c r="G15" s="222" t="s">
        <v>1228</v>
      </c>
      <c r="H15" s="222"/>
      <c r="I15" s="221"/>
      <c r="J15" s="221">
        <v>1200</v>
      </c>
      <c r="K15" s="221">
        <v>29</v>
      </c>
      <c r="L15" s="221">
        <v>842</v>
      </c>
      <c r="M15" s="220">
        <v>36.342042755344401</v>
      </c>
      <c r="N15" s="220"/>
      <c r="O15" s="219">
        <v>42833.305555555598</v>
      </c>
      <c r="P15" s="219">
        <v>0.68125000000000002</v>
      </c>
      <c r="Q15" s="219">
        <v>0.75486111111111098</v>
      </c>
      <c r="R15" s="219">
        <v>0.37152777777777801</v>
      </c>
      <c r="S15" s="219">
        <v>0.43472222222222201</v>
      </c>
      <c r="T15" s="219">
        <v>0.70833333333333304</v>
      </c>
      <c r="U15" s="219">
        <v>0.52708333333333302</v>
      </c>
      <c r="V15" s="219">
        <v>0.61805555555555602</v>
      </c>
      <c r="W15" s="219">
        <v>0.41597222222222202</v>
      </c>
      <c r="X15" s="219">
        <v>0.56111111111111101</v>
      </c>
      <c r="Y15" s="219">
        <v>0.47222222222222199</v>
      </c>
      <c r="Z15" s="219">
        <v>0.39374999999999999</v>
      </c>
      <c r="AA15" s="219">
        <v>0.66388888888888897</v>
      </c>
      <c r="AB15" s="219">
        <v>0.83194444444444404</v>
      </c>
      <c r="AC15" s="219">
        <v>0.57291666666666696</v>
      </c>
      <c r="AD15" s="219">
        <v>0.86180555555555605</v>
      </c>
      <c r="AE15" s="219">
        <v>0.65208333333333302</v>
      </c>
      <c r="AF15" s="219">
        <v>0.34166666666666701</v>
      </c>
      <c r="AG15" s="219">
        <v>0.77291666666666703</v>
      </c>
      <c r="AH15" s="219">
        <v>0.48611111111111099</v>
      </c>
      <c r="AI15" s="219">
        <v>0.87638888888888899</v>
      </c>
      <c r="AJ15" s="219">
        <v>0.63402777777777797</v>
      </c>
      <c r="AK15" s="219">
        <v>0.59236111111111101</v>
      </c>
      <c r="AL15" s="219">
        <v>0.54027777777777797</v>
      </c>
      <c r="AM15" s="219">
        <v>0.44513888888888897</v>
      </c>
      <c r="AN15" s="219">
        <v>0.73194444444444395</v>
      </c>
      <c r="AO15" s="219">
        <v>0.78958333333333297</v>
      </c>
      <c r="AP15" s="219">
        <v>0.35763888888888901</v>
      </c>
      <c r="AQ15" s="219">
        <v>0.50277777777777799</v>
      </c>
      <c r="AR15" s="219">
        <v>0.89027777777777795</v>
      </c>
      <c r="AS15" s="217"/>
      <c r="AT15" s="15">
        <f>VLOOKUP(AU15,id!$A:$C,3,0)</f>
        <v>8</v>
      </c>
      <c r="AU15" s="15" t="str">
        <f t="shared" si="7"/>
        <v>FałowskiRafał1970</v>
      </c>
      <c r="AV15" s="232" t="str">
        <f t="shared" si="8"/>
        <v>Fałowski</v>
      </c>
      <c r="AW15" s="232" t="str">
        <f t="shared" si="9"/>
        <v>Rafał</v>
      </c>
      <c r="AX15" s="232">
        <f t="shared" si="10"/>
        <v>0</v>
      </c>
      <c r="AY15" s="232">
        <f t="shared" si="11"/>
        <v>1970</v>
      </c>
      <c r="AZ15" s="9">
        <f t="shared" si="12"/>
        <v>36.34204275534443</v>
      </c>
      <c r="BA15" s="9"/>
      <c r="BB15" s="232">
        <f t="shared" si="13"/>
        <v>1</v>
      </c>
      <c r="BC15" s="232">
        <f t="shared" si="14"/>
        <v>1</v>
      </c>
      <c r="BD15" s="232">
        <f t="shared" si="15"/>
        <v>1</v>
      </c>
      <c r="BE15" s="9">
        <f t="shared" si="16"/>
        <v>1</v>
      </c>
      <c r="BF15" s="217"/>
      <c r="BG15" s="217"/>
      <c r="BH15" s="217"/>
      <c r="BI15" s="217"/>
      <c r="BJ15" s="217"/>
      <c r="BK15" s="217"/>
      <c r="BL15" s="217"/>
      <c r="BM15" s="217"/>
      <c r="BN15" s="217"/>
      <c r="BO15" s="217"/>
      <c r="BP15" s="217"/>
      <c r="BQ15" s="217"/>
      <c r="BR15" s="217"/>
      <c r="BS15" s="217"/>
      <c r="BT15" s="217"/>
      <c r="BU15" s="217"/>
      <c r="BV15" s="217"/>
      <c r="BW15" s="215"/>
      <c r="BX15" s="217"/>
      <c r="BY15" s="217"/>
      <c r="BZ15" s="217"/>
      <c r="CA15" s="217"/>
      <c r="CB15" s="217"/>
      <c r="CC15" s="217"/>
      <c r="CD15" s="217"/>
      <c r="CE15" s="217"/>
      <c r="CF15" s="217"/>
      <c r="CG15" s="217"/>
      <c r="CH15" s="217"/>
      <c r="CI15" s="217"/>
      <c r="CJ15" s="217"/>
      <c r="CK15" s="217"/>
      <c r="CL15" s="217"/>
      <c r="CM15" s="217"/>
      <c r="CN15" s="217"/>
      <c r="CO15" s="217"/>
      <c r="CP15" s="217"/>
      <c r="CQ15" s="217"/>
      <c r="CR15" s="217"/>
      <c r="CS15" s="217"/>
      <c r="CT15" s="217"/>
      <c r="CU15" s="217"/>
      <c r="CV15" s="217"/>
      <c r="CW15" s="217"/>
      <c r="CX15" s="217"/>
      <c r="CY15" s="217"/>
      <c r="CZ15" s="217"/>
      <c r="DA15" s="217"/>
      <c r="DB15" s="217"/>
      <c r="DC15" s="217"/>
      <c r="DD15" s="217"/>
      <c r="DE15" s="217"/>
      <c r="DF15" s="217"/>
      <c r="DG15" s="217"/>
    </row>
    <row r="16" spans="1:111" s="216" customFormat="1">
      <c r="A16" s="222">
        <v>11</v>
      </c>
      <c r="B16" s="222">
        <v>212</v>
      </c>
      <c r="C16" s="222" t="s">
        <v>26</v>
      </c>
      <c r="D16" s="222" t="s">
        <v>82</v>
      </c>
      <c r="E16" s="222" t="s">
        <v>36</v>
      </c>
      <c r="F16" s="222">
        <v>1954</v>
      </c>
      <c r="G16" s="222" t="s">
        <v>254</v>
      </c>
      <c r="H16" s="222"/>
      <c r="I16" s="221"/>
      <c r="J16" s="221">
        <v>1200</v>
      </c>
      <c r="K16" s="221">
        <v>29</v>
      </c>
      <c r="L16" s="221">
        <v>842</v>
      </c>
      <c r="M16" s="220">
        <v>36.342042755344401</v>
      </c>
      <c r="N16" s="220"/>
      <c r="O16" s="219">
        <v>42833.305555555598</v>
      </c>
      <c r="P16" s="219">
        <v>0.68125000000000002</v>
      </c>
      <c r="Q16" s="219">
        <v>0.75694444444444398</v>
      </c>
      <c r="R16" s="219">
        <v>0.359722222222222</v>
      </c>
      <c r="S16" s="219">
        <v>0.4375</v>
      </c>
      <c r="T16" s="219">
        <v>0.70902777777777803</v>
      </c>
      <c r="U16" s="219">
        <v>0.52777777777777801</v>
      </c>
      <c r="V16" s="219">
        <v>0.61805555555555602</v>
      </c>
      <c r="W16" s="219">
        <v>0.41875000000000001</v>
      </c>
      <c r="X16" s="219">
        <v>0.56111111111111101</v>
      </c>
      <c r="Y16" s="219">
        <v>0.47291666666666698</v>
      </c>
      <c r="Z16" s="219">
        <v>0.38819444444444401</v>
      </c>
      <c r="AA16" s="219">
        <v>0.66458333333333297</v>
      </c>
      <c r="AB16" s="219">
        <v>0.83125000000000004</v>
      </c>
      <c r="AC16" s="219">
        <v>0.57291666666666696</v>
      </c>
      <c r="AD16" s="219">
        <v>0.86180555555555605</v>
      </c>
      <c r="AE16" s="219">
        <v>0.65277777777777801</v>
      </c>
      <c r="AF16" s="219">
        <v>0.33263888888888898</v>
      </c>
      <c r="AG16" s="219">
        <v>0.77291666666666703</v>
      </c>
      <c r="AH16" s="219">
        <v>0.48819444444444399</v>
      </c>
      <c r="AI16" s="219">
        <v>0.87638888888888899</v>
      </c>
      <c r="AJ16" s="219">
        <v>0.63402777777777797</v>
      </c>
      <c r="AK16" s="219">
        <v>0.59236111111111101</v>
      </c>
      <c r="AL16" s="219">
        <v>0.54097222222222197</v>
      </c>
      <c r="AM16" s="219">
        <v>0.44791666666666702</v>
      </c>
      <c r="AN16" s="219">
        <v>0.73194444444444395</v>
      </c>
      <c r="AO16" s="219">
        <v>0.79027777777777797</v>
      </c>
      <c r="AP16" s="219">
        <v>0.34583333333333299</v>
      </c>
      <c r="AQ16" s="219">
        <v>0.50555555555555598</v>
      </c>
      <c r="AR16" s="219">
        <v>0.89027777777777795</v>
      </c>
      <c r="AS16" s="217"/>
      <c r="AT16" s="15">
        <f>VLOOKUP(AU16,id!$A:$C,3,0)</f>
        <v>9</v>
      </c>
      <c r="AU16" s="15" t="str">
        <f t="shared" si="7"/>
        <v>WiktorowskiKrzysztof1954</v>
      </c>
      <c r="AV16" s="232" t="str">
        <f t="shared" si="8"/>
        <v>Wiktorowski</v>
      </c>
      <c r="AW16" s="232" t="str">
        <f t="shared" si="9"/>
        <v>Krzysztof</v>
      </c>
      <c r="AX16" s="232">
        <f t="shared" si="10"/>
        <v>0</v>
      </c>
      <c r="AY16" s="232">
        <f t="shared" si="11"/>
        <v>1954</v>
      </c>
      <c r="AZ16" s="9">
        <f t="shared" si="12"/>
        <v>36.34204275534443</v>
      </c>
      <c r="BA16" s="9"/>
      <c r="BB16" s="232">
        <f t="shared" si="13"/>
        <v>1</v>
      </c>
      <c r="BC16" s="232">
        <f t="shared" si="14"/>
        <v>1</v>
      </c>
      <c r="BD16" s="232">
        <f t="shared" si="15"/>
        <v>1</v>
      </c>
      <c r="BE16" s="9">
        <f t="shared" si="16"/>
        <v>1</v>
      </c>
      <c r="BF16" s="217"/>
      <c r="BG16" s="217"/>
      <c r="BH16" s="217"/>
      <c r="BI16" s="217"/>
      <c r="BJ16" s="217"/>
      <c r="BK16" s="217"/>
      <c r="BL16" s="217"/>
      <c r="BM16" s="217"/>
      <c r="BN16" s="217"/>
      <c r="BO16" s="217"/>
      <c r="BP16" s="217"/>
      <c r="BQ16" s="217"/>
      <c r="BR16" s="217"/>
      <c r="BS16" s="217"/>
      <c r="BT16" s="217"/>
      <c r="BU16" s="217"/>
      <c r="BV16" s="217"/>
      <c r="BW16" s="215"/>
      <c r="BX16" s="217"/>
      <c r="BY16" s="217"/>
      <c r="BZ16" s="217"/>
      <c r="CA16" s="217"/>
      <c r="CB16" s="217"/>
      <c r="CC16" s="217"/>
      <c r="CD16" s="217"/>
      <c r="CE16" s="217"/>
      <c r="CF16" s="217"/>
      <c r="CG16" s="217"/>
      <c r="CH16" s="217"/>
      <c r="CI16" s="217"/>
      <c r="CJ16" s="217"/>
      <c r="CK16" s="217"/>
      <c r="CL16" s="217"/>
      <c r="CM16" s="217"/>
      <c r="CN16" s="217"/>
      <c r="CO16" s="217"/>
      <c r="CP16" s="217"/>
      <c r="CQ16" s="217"/>
      <c r="CR16" s="217"/>
      <c r="CS16" s="217"/>
      <c r="CT16" s="217"/>
      <c r="CU16" s="217"/>
      <c r="CV16" s="217"/>
      <c r="CW16" s="217"/>
      <c r="CX16" s="217"/>
      <c r="CY16" s="217"/>
      <c r="CZ16" s="217"/>
      <c r="DA16" s="217"/>
      <c r="DB16" s="217"/>
      <c r="DC16" s="217"/>
      <c r="DD16" s="217"/>
      <c r="DE16" s="217"/>
      <c r="DF16" s="217"/>
      <c r="DG16" s="217"/>
    </row>
    <row r="17" spans="1:111" s="216" customFormat="1">
      <c r="A17" s="222">
        <v>14</v>
      </c>
      <c r="B17" s="222">
        <v>214</v>
      </c>
      <c r="C17" s="222" t="s">
        <v>53</v>
      </c>
      <c r="D17" s="222" t="s">
        <v>275</v>
      </c>
      <c r="E17" s="222" t="s">
        <v>36</v>
      </c>
      <c r="F17" s="222">
        <v>1982</v>
      </c>
      <c r="G17" s="222" t="s">
        <v>1520</v>
      </c>
      <c r="H17" s="222"/>
      <c r="I17" s="221"/>
      <c r="J17" s="221">
        <v>1200</v>
      </c>
      <c r="K17" s="221">
        <v>29</v>
      </c>
      <c r="L17" s="221">
        <v>859</v>
      </c>
      <c r="M17" s="220">
        <v>35.622817229336398</v>
      </c>
      <c r="N17" s="220"/>
      <c r="O17" s="219">
        <v>42833.305555555598</v>
      </c>
      <c r="P17" s="219">
        <v>0.59722222222222199</v>
      </c>
      <c r="Q17" s="219">
        <v>0.750694444444445</v>
      </c>
      <c r="R17" s="219">
        <v>0.35208333333333303</v>
      </c>
      <c r="S17" s="219">
        <v>0.41249999999999998</v>
      </c>
      <c r="T17" s="219">
        <v>0.65416666666666701</v>
      </c>
      <c r="U17" s="219">
        <v>0.49652777777777801</v>
      </c>
      <c r="V17" s="219">
        <v>0.69374999999999998</v>
      </c>
      <c r="W17" s="219">
        <v>0.39374999999999999</v>
      </c>
      <c r="X17" s="219">
        <v>0.55069444444444404</v>
      </c>
      <c r="Y17" s="219">
        <v>0.44513888888888897</v>
      </c>
      <c r="Z17" s="219">
        <v>0.37222222222222201</v>
      </c>
      <c r="AA17" s="219">
        <v>0.64027777777777795</v>
      </c>
      <c r="AB17" s="219">
        <v>0.87152777777777801</v>
      </c>
      <c r="AC17" s="219">
        <v>0.57222222222222197</v>
      </c>
      <c r="AD17" s="219">
        <v>0.79930555555555605</v>
      </c>
      <c r="AE17" s="219">
        <v>0.67083333333333295</v>
      </c>
      <c r="AF17" s="219">
        <v>0.32361111111111102</v>
      </c>
      <c r="AG17" s="219">
        <v>0.76666666666666705</v>
      </c>
      <c r="AH17" s="219">
        <v>0.45694444444444399</v>
      </c>
      <c r="AI17" s="219">
        <v>0.81458333333333299</v>
      </c>
      <c r="AJ17" s="219">
        <v>0.72569444444444398</v>
      </c>
      <c r="AK17" s="219">
        <v>0.62083333333333302</v>
      </c>
      <c r="AL17" s="219">
        <v>0.50763888888888897</v>
      </c>
      <c r="AM17" s="219">
        <v>0.41944444444444401</v>
      </c>
      <c r="AN17" s="219">
        <v>0.78333333333333299</v>
      </c>
      <c r="AO17" s="219">
        <v>0.79930555555555605</v>
      </c>
      <c r="AP17" s="219">
        <v>0.33958333333333302</v>
      </c>
      <c r="AQ17" s="219">
        <v>0.47499999999999998</v>
      </c>
      <c r="AR17" s="219">
        <v>0.90208333333333302</v>
      </c>
      <c r="AS17" s="217"/>
      <c r="AT17" s="15">
        <f>VLOOKUP(AU17,id!$A:$C,3,0)</f>
        <v>2</v>
      </c>
      <c r="AU17" s="15" t="str">
        <f t="shared" si="7"/>
        <v>ZadwornyTomasz1982</v>
      </c>
      <c r="AV17" s="232" t="str">
        <f t="shared" si="8"/>
        <v>Zadworny</v>
      </c>
      <c r="AW17" s="232" t="str">
        <f t="shared" si="9"/>
        <v>Tomasz</v>
      </c>
      <c r="AX17" s="232">
        <f t="shared" si="10"/>
        <v>0</v>
      </c>
      <c r="AY17" s="232">
        <f t="shared" si="11"/>
        <v>1982</v>
      </c>
      <c r="AZ17" s="9">
        <f t="shared" si="12"/>
        <v>35.622817229336448</v>
      </c>
      <c r="BA17" s="9"/>
      <c r="BB17" s="232">
        <f t="shared" si="13"/>
        <v>0.98020954598370202</v>
      </c>
      <c r="BC17" s="232">
        <f t="shared" si="14"/>
        <v>1</v>
      </c>
      <c r="BD17" s="232">
        <f t="shared" si="15"/>
        <v>1</v>
      </c>
      <c r="BE17" s="9">
        <f t="shared" si="16"/>
        <v>1</v>
      </c>
      <c r="BF17" s="217"/>
      <c r="BG17" s="217"/>
      <c r="BH17" s="217"/>
      <c r="BI17" s="217"/>
      <c r="BJ17" s="217"/>
      <c r="BK17" s="217"/>
      <c r="BL17" s="217"/>
      <c r="BM17" s="217"/>
      <c r="BN17" s="217"/>
      <c r="BO17" s="217"/>
      <c r="BP17" s="217"/>
      <c r="BQ17" s="217"/>
      <c r="BR17" s="217"/>
      <c r="BS17" s="217"/>
      <c r="BT17" s="217"/>
      <c r="BU17" s="217"/>
      <c r="BV17" s="217"/>
      <c r="BW17" s="215"/>
      <c r="BX17" s="217"/>
      <c r="BY17" s="217"/>
      <c r="BZ17" s="217"/>
      <c r="CA17" s="217"/>
      <c r="CB17" s="217"/>
      <c r="CC17" s="217"/>
      <c r="CD17" s="217"/>
      <c r="CE17" s="217"/>
      <c r="CF17" s="217"/>
      <c r="CG17" s="217"/>
      <c r="CH17" s="217"/>
      <c r="CI17" s="217"/>
      <c r="CJ17" s="217"/>
      <c r="CK17" s="217"/>
      <c r="CL17" s="217"/>
      <c r="CM17" s="217"/>
      <c r="CN17" s="217"/>
      <c r="CO17" s="217"/>
      <c r="CP17" s="217"/>
      <c r="CQ17" s="217"/>
      <c r="CR17" s="217"/>
      <c r="CS17" s="217"/>
      <c r="CT17" s="217"/>
      <c r="CU17" s="217"/>
      <c r="CV17" s="217"/>
      <c r="CW17" s="217"/>
      <c r="CX17" s="217"/>
      <c r="CY17" s="217"/>
      <c r="CZ17" s="217"/>
      <c r="DA17" s="217"/>
      <c r="DB17" s="217"/>
      <c r="DC17" s="217"/>
      <c r="DD17" s="217"/>
      <c r="DE17" s="217"/>
      <c r="DF17" s="217"/>
      <c r="DG17" s="217"/>
    </row>
    <row r="18" spans="1:111" s="216" customFormat="1">
      <c r="A18" s="222">
        <v>15</v>
      </c>
      <c r="B18" s="222">
        <v>213</v>
      </c>
      <c r="C18" s="222" t="s">
        <v>21</v>
      </c>
      <c r="D18" s="222" t="s">
        <v>27</v>
      </c>
      <c r="E18" s="222" t="s">
        <v>36</v>
      </c>
      <c r="F18" s="222">
        <v>1969</v>
      </c>
      <c r="G18" s="222" t="s">
        <v>269</v>
      </c>
      <c r="H18" s="222" t="s">
        <v>186</v>
      </c>
      <c r="I18" s="221"/>
      <c r="J18" s="221">
        <v>1200</v>
      </c>
      <c r="K18" s="221">
        <v>29</v>
      </c>
      <c r="L18" s="221">
        <v>887</v>
      </c>
      <c r="M18" s="220">
        <v>34.498308906426203</v>
      </c>
      <c r="N18" s="220"/>
      <c r="O18" s="219">
        <v>42833.305555555598</v>
      </c>
      <c r="P18" s="219">
        <v>0.65416666666666701</v>
      </c>
      <c r="Q18" s="219">
        <v>0.79236111111111096</v>
      </c>
      <c r="R18" s="219">
        <v>0.37847222222222199</v>
      </c>
      <c r="S18" s="219">
        <v>0.46041666666666697</v>
      </c>
      <c r="T18" s="219">
        <v>0.76111111111111096</v>
      </c>
      <c r="U18" s="219">
        <v>0.55277777777777803</v>
      </c>
      <c r="V18" s="219">
        <v>0.70138888888888895</v>
      </c>
      <c r="W18" s="219">
        <v>0.44027777777777799</v>
      </c>
      <c r="X18" s="219">
        <v>0.58680555555555602</v>
      </c>
      <c r="Y18" s="219">
        <v>0.49722222222222201</v>
      </c>
      <c r="Z18" s="219">
        <v>0.41319444444444398</v>
      </c>
      <c r="AA18" s="219">
        <v>0.67152777777777795</v>
      </c>
      <c r="AB18" s="219">
        <v>0.89722222222222203</v>
      </c>
      <c r="AC18" s="219">
        <v>0.6</v>
      </c>
      <c r="AD18" s="219">
        <v>0.86111111111111105</v>
      </c>
      <c r="AE18" s="219">
        <v>0.68472222222222201</v>
      </c>
      <c r="AF18" s="219">
        <v>0.34583333333333299</v>
      </c>
      <c r="AG18" s="219">
        <v>0.81111111111111101</v>
      </c>
      <c r="AH18" s="219">
        <v>0.51041666666666696</v>
      </c>
      <c r="AI18" s="219">
        <v>0.32500000000000001</v>
      </c>
      <c r="AJ18" s="219">
        <v>0.71527777777777801</v>
      </c>
      <c r="AK18" s="219">
        <v>0.62847222222222199</v>
      </c>
      <c r="AL18" s="219">
        <v>0.56666666666666698</v>
      </c>
      <c r="AM18" s="219">
        <v>0.46875</v>
      </c>
      <c r="AN18" s="219">
        <v>0.74375000000000002</v>
      </c>
      <c r="AO18" s="219">
        <v>0.84027777777777801</v>
      </c>
      <c r="AP18" s="219">
        <v>0.36388888888888898</v>
      </c>
      <c r="AQ18" s="219">
        <v>0.52916666666666701</v>
      </c>
      <c r="AR18" s="219">
        <v>0.92152777777777795</v>
      </c>
      <c r="AS18" s="217"/>
      <c r="AT18" s="15">
        <f>VLOOKUP(AU18,id!$A:$C,3,0)</f>
        <v>31</v>
      </c>
      <c r="AU18" s="15" t="str">
        <f t="shared" si="7"/>
        <v>WitkowskiMarcin1969</v>
      </c>
      <c r="AV18" s="232" t="str">
        <f t="shared" si="8"/>
        <v>Witkowski</v>
      </c>
      <c r="AW18" s="232" t="str">
        <f t="shared" si="9"/>
        <v>Marcin</v>
      </c>
      <c r="AX18" s="232" t="str">
        <f t="shared" si="10"/>
        <v>SONY MTB TEAM</v>
      </c>
      <c r="AY18" s="232">
        <f t="shared" si="11"/>
        <v>1969</v>
      </c>
      <c r="AZ18" s="9">
        <f t="shared" si="12"/>
        <v>34.498308906426168</v>
      </c>
      <c r="BA18" s="9"/>
      <c r="BB18" s="232">
        <f t="shared" si="13"/>
        <v>0.96843291995490421</v>
      </c>
      <c r="BC18" s="232">
        <f t="shared" si="14"/>
        <v>1</v>
      </c>
      <c r="BD18" s="232">
        <f t="shared" si="15"/>
        <v>1</v>
      </c>
      <c r="BE18" s="9">
        <f t="shared" si="16"/>
        <v>1</v>
      </c>
      <c r="BF18" s="217"/>
      <c r="BG18" s="217"/>
      <c r="BH18" s="217"/>
      <c r="BI18" s="217"/>
      <c r="BJ18" s="217"/>
      <c r="BK18" s="217"/>
      <c r="BL18" s="217"/>
      <c r="BM18" s="217"/>
      <c r="BN18" s="217"/>
      <c r="BO18" s="217"/>
      <c r="BP18" s="217"/>
      <c r="BQ18" s="217"/>
      <c r="BR18" s="217"/>
      <c r="BS18" s="217"/>
      <c r="BT18" s="217"/>
      <c r="BU18" s="217"/>
      <c r="BV18" s="217"/>
      <c r="BW18" s="215"/>
      <c r="BX18" s="217"/>
      <c r="BY18" s="217"/>
      <c r="BZ18" s="217"/>
      <c r="CA18" s="217"/>
      <c r="CB18" s="217"/>
      <c r="CC18" s="217"/>
      <c r="CD18" s="217"/>
      <c r="CE18" s="217"/>
      <c r="CF18" s="217"/>
      <c r="CG18" s="217"/>
      <c r="CH18" s="217"/>
      <c r="CI18" s="217"/>
      <c r="CJ18" s="217"/>
      <c r="CK18" s="217"/>
      <c r="CL18" s="217"/>
      <c r="CM18" s="217"/>
      <c r="CN18" s="217"/>
      <c r="CO18" s="217"/>
      <c r="CP18" s="217"/>
      <c r="CQ18" s="217"/>
      <c r="CR18" s="217"/>
      <c r="CS18" s="217"/>
      <c r="CT18" s="217"/>
      <c r="CU18" s="217"/>
      <c r="CV18" s="217"/>
      <c r="CW18" s="217"/>
      <c r="CX18" s="217"/>
      <c r="CY18" s="217"/>
      <c r="CZ18" s="217"/>
      <c r="DA18" s="217"/>
      <c r="DB18" s="217"/>
      <c r="DC18" s="217"/>
      <c r="DD18" s="217"/>
      <c r="DE18" s="217"/>
      <c r="DF18" s="217"/>
      <c r="DG18" s="217"/>
    </row>
    <row r="19" spans="1:111" s="216" customFormat="1">
      <c r="A19" s="222">
        <v>16</v>
      </c>
      <c r="B19" s="222">
        <v>215</v>
      </c>
      <c r="C19" s="222" t="s">
        <v>19</v>
      </c>
      <c r="D19" s="222" t="s">
        <v>872</v>
      </c>
      <c r="E19" s="222" t="s">
        <v>36</v>
      </c>
      <c r="F19" s="222">
        <v>1989</v>
      </c>
      <c r="G19" s="222" t="s">
        <v>254</v>
      </c>
      <c r="H19" s="222" t="s">
        <v>276</v>
      </c>
      <c r="I19" s="221"/>
      <c r="J19" s="221">
        <v>1170</v>
      </c>
      <c r="K19" s="221">
        <v>28</v>
      </c>
      <c r="L19" s="221">
        <v>739</v>
      </c>
      <c r="M19" s="220">
        <v>33.635851183765503</v>
      </c>
      <c r="N19" s="220"/>
      <c r="O19" s="219">
        <v>42833.305555555598</v>
      </c>
      <c r="P19" s="219">
        <v>0.59930555555555598</v>
      </c>
      <c r="Q19" s="219">
        <v>0.74097222222222203</v>
      </c>
      <c r="R19" s="219">
        <v>0.36111111111111099</v>
      </c>
      <c r="S19" s="219">
        <v>0.42361111111111099</v>
      </c>
      <c r="T19" s="219">
        <v>0.70763888888888904</v>
      </c>
      <c r="U19" s="219">
        <v>0.51319444444444395</v>
      </c>
      <c r="V19" s="219">
        <v>0.64791666666666703</v>
      </c>
      <c r="W19" s="219">
        <v>0.40625</v>
      </c>
      <c r="X19" s="219">
        <v>0.54652777777777795</v>
      </c>
      <c r="Y19" s="219">
        <v>0.454166666666667</v>
      </c>
      <c r="Z19" s="219">
        <v>0.37708333333333299</v>
      </c>
      <c r="AA19" s="219">
        <v>0.61666666666666703</v>
      </c>
      <c r="AB19" s="219">
        <v>0.79374999999999996</v>
      </c>
      <c r="AC19" s="219">
        <v>0.561805555555556</v>
      </c>
      <c r="AD19" s="219">
        <v>0.328472222222222</v>
      </c>
      <c r="AE19" s="219">
        <v>0.62708333333333299</v>
      </c>
      <c r="AF19" s="219"/>
      <c r="AG19" s="219">
        <v>0.75555555555555598</v>
      </c>
      <c r="AH19" s="219">
        <v>0.46666666666666701</v>
      </c>
      <c r="AI19" s="219">
        <v>0.31666666666666698</v>
      </c>
      <c r="AJ19" s="219">
        <v>0.66249999999999998</v>
      </c>
      <c r="AK19" s="219">
        <v>0.57986111111111105</v>
      </c>
      <c r="AL19" s="219">
        <v>0.52569444444444402</v>
      </c>
      <c r="AM19" s="219">
        <v>0.43263888888888902</v>
      </c>
      <c r="AN19" s="219">
        <v>0.69097222222222199</v>
      </c>
      <c r="AO19" s="219">
        <v>0.78333333333333299</v>
      </c>
      <c r="AP19" s="219">
        <v>0.34861111111111098</v>
      </c>
      <c r="AQ19" s="219">
        <v>0.484722222222222</v>
      </c>
      <c r="AR19" s="219">
        <v>0.81874999999999998</v>
      </c>
      <c r="AS19" s="217"/>
      <c r="AT19" s="15">
        <f>VLOOKUP(AU19,id!$A:$C,3,0)</f>
        <v>135</v>
      </c>
      <c r="AU19" s="15" t="str">
        <f t="shared" si="7"/>
        <v>ZarzyckiPiotr1989</v>
      </c>
      <c r="AV19" s="232" t="str">
        <f t="shared" si="8"/>
        <v>Zarzycki</v>
      </c>
      <c r="AW19" s="232" t="str">
        <f t="shared" si="9"/>
        <v>Piotr</v>
      </c>
      <c r="AX19" s="232" t="str">
        <f t="shared" si="10"/>
        <v>KTR BikeOrient</v>
      </c>
      <c r="AY19" s="232">
        <f t="shared" si="11"/>
        <v>1989</v>
      </c>
      <c r="AZ19" s="9">
        <f t="shared" si="12"/>
        <v>33.63585118376551</v>
      </c>
      <c r="BA19" s="9"/>
      <c r="BB19" s="232">
        <f t="shared" si="13"/>
        <v>1.2002706359945874</v>
      </c>
      <c r="BC19" s="232">
        <f t="shared" si="14"/>
        <v>0.96551724137931039</v>
      </c>
      <c r="BD19" s="232">
        <f t="shared" si="15"/>
        <v>0.97499999999999998</v>
      </c>
      <c r="BE19" s="9">
        <f t="shared" si="16"/>
        <v>0.99300630653791377</v>
      </c>
      <c r="BF19" s="217"/>
      <c r="BG19" s="217"/>
      <c r="BH19" s="217"/>
      <c r="BI19" s="217"/>
      <c r="BJ19" s="217"/>
      <c r="BK19" s="217"/>
      <c r="BL19" s="217"/>
      <c r="BM19" s="217"/>
      <c r="BN19" s="217"/>
      <c r="BO19" s="217"/>
      <c r="BP19" s="217"/>
      <c r="BQ19" s="217"/>
      <c r="BR19" s="217"/>
      <c r="BS19" s="217"/>
      <c r="BT19" s="217"/>
      <c r="BU19" s="217"/>
      <c r="BV19" s="217"/>
      <c r="BW19" s="215"/>
      <c r="BX19" s="217"/>
      <c r="BY19" s="217"/>
      <c r="BZ19" s="217"/>
      <c r="CA19" s="217"/>
      <c r="CB19" s="217"/>
      <c r="CC19" s="217"/>
      <c r="CD19" s="217"/>
      <c r="CE19" s="217"/>
      <c r="CF19" s="217"/>
      <c r="CG19" s="217"/>
      <c r="CH19" s="217"/>
      <c r="CI19" s="217"/>
      <c r="CJ19" s="217"/>
      <c r="CK19" s="217"/>
      <c r="CL19" s="217"/>
      <c r="CM19" s="217"/>
      <c r="CN19" s="217"/>
      <c r="CO19" s="217"/>
      <c r="CP19" s="217"/>
      <c r="CQ19" s="217"/>
      <c r="CR19" s="217"/>
      <c r="CS19" s="217"/>
      <c r="CT19" s="217"/>
      <c r="CU19" s="217"/>
      <c r="CV19" s="217"/>
      <c r="CW19" s="217"/>
      <c r="CX19" s="217"/>
      <c r="CY19" s="217"/>
      <c r="CZ19" s="217"/>
      <c r="DA19" s="217"/>
      <c r="DB19" s="217"/>
      <c r="DC19" s="217"/>
      <c r="DD19" s="217"/>
      <c r="DE19" s="217"/>
      <c r="DF19" s="217"/>
      <c r="DG19" s="217"/>
    </row>
    <row r="20" spans="1:111" s="216" customFormat="1">
      <c r="A20" s="222">
        <v>17</v>
      </c>
      <c r="B20" s="222">
        <v>186</v>
      </c>
      <c r="C20" s="222" t="s">
        <v>166</v>
      </c>
      <c r="D20" s="222" t="s">
        <v>169</v>
      </c>
      <c r="E20" s="222" t="s">
        <v>36</v>
      </c>
      <c r="F20" s="222">
        <v>1978</v>
      </c>
      <c r="G20" s="222" t="s">
        <v>303</v>
      </c>
      <c r="H20" s="222"/>
      <c r="I20" s="221"/>
      <c r="J20" s="221">
        <v>1160</v>
      </c>
      <c r="K20" s="221">
        <v>28</v>
      </c>
      <c r="L20" s="221">
        <v>897</v>
      </c>
      <c r="M20" s="220">
        <v>33.348365276212</v>
      </c>
      <c r="N20" s="220"/>
      <c r="O20" s="219">
        <v>42833.305555555598</v>
      </c>
      <c r="P20" s="219">
        <v>0.67916666666666703</v>
      </c>
      <c r="Q20" s="219">
        <v>0.82152777777777797</v>
      </c>
      <c r="R20" s="219">
        <v>0.39791666666666697</v>
      </c>
      <c r="S20" s="219">
        <v>0.45833333333333298</v>
      </c>
      <c r="T20" s="219">
        <v>0.71666666666666701</v>
      </c>
      <c r="U20" s="219">
        <v>0.56458333333333299</v>
      </c>
      <c r="V20" s="219">
        <v>0.75555555555555598</v>
      </c>
      <c r="W20" s="219">
        <v>0.44027777777777799</v>
      </c>
      <c r="X20" s="219">
        <v>0.60416666666666696</v>
      </c>
      <c r="Y20" s="219">
        <v>0.49236111111111103</v>
      </c>
      <c r="Z20" s="219">
        <v>0.36388888888888898</v>
      </c>
      <c r="AA20" s="219">
        <v>0.69791666666666696</v>
      </c>
      <c r="AB20" s="219"/>
      <c r="AC20" s="219">
        <v>0.62013888888888902</v>
      </c>
      <c r="AD20" s="219">
        <v>0.89722222222222203</v>
      </c>
      <c r="AE20" s="219">
        <v>0.73888888888888904</v>
      </c>
      <c r="AF20" s="219">
        <v>0.344444444444444</v>
      </c>
      <c r="AG20" s="219">
        <v>0.84722222222222199</v>
      </c>
      <c r="AH20" s="219">
        <v>0.50902777777777797</v>
      </c>
      <c r="AI20" s="219">
        <v>0.91458333333333297</v>
      </c>
      <c r="AJ20" s="219">
        <v>0.77152777777777803</v>
      </c>
      <c r="AK20" s="219">
        <v>0.64236111111111105</v>
      </c>
      <c r="AL20" s="219">
        <v>0.58263888888888904</v>
      </c>
      <c r="AM20" s="219">
        <v>0.468055555555556</v>
      </c>
      <c r="AN20" s="219">
        <v>0.79513888888888895</v>
      </c>
      <c r="AO20" s="219">
        <v>0.87083333333333302</v>
      </c>
      <c r="AP20" s="219">
        <v>0.38055555555555598</v>
      </c>
      <c r="AQ20" s="219">
        <v>0.52638888888888902</v>
      </c>
      <c r="AR20" s="219">
        <v>0.92847222222222203</v>
      </c>
      <c r="AS20" s="217"/>
      <c r="AT20" s="15">
        <f>VLOOKUP(AU20,id!$A:$C,3,0)</f>
        <v>136</v>
      </c>
      <c r="AU20" s="15" t="str">
        <f t="shared" si="7"/>
        <v>PaszkowskiWojciech1978</v>
      </c>
      <c r="AV20" s="232" t="str">
        <f t="shared" si="8"/>
        <v>Paszkowski</v>
      </c>
      <c r="AW20" s="232" t="str">
        <f t="shared" si="9"/>
        <v>Wojciech</v>
      </c>
      <c r="AX20" s="232">
        <f t="shared" si="10"/>
        <v>0</v>
      </c>
      <c r="AY20" s="232">
        <f t="shared" si="11"/>
        <v>1978</v>
      </c>
      <c r="AZ20" s="9">
        <f t="shared" si="12"/>
        <v>33.348365276211958</v>
      </c>
      <c r="BA20" s="9"/>
      <c r="BB20" s="232">
        <f t="shared" si="13"/>
        <v>0.82385730211817165</v>
      </c>
      <c r="BC20" s="232">
        <f t="shared" si="14"/>
        <v>1</v>
      </c>
      <c r="BD20" s="232">
        <f t="shared" si="15"/>
        <v>0.99145299145299148</v>
      </c>
      <c r="BE20" s="9">
        <f t="shared" si="16"/>
        <v>1</v>
      </c>
      <c r="BF20" s="217"/>
      <c r="BG20" s="217"/>
      <c r="BH20" s="217"/>
      <c r="BI20" s="217"/>
      <c r="BJ20" s="217"/>
      <c r="BK20" s="217"/>
      <c r="BL20" s="217"/>
      <c r="BM20" s="217"/>
      <c r="BN20" s="217"/>
      <c r="BO20" s="217"/>
      <c r="BP20" s="217"/>
      <c r="BQ20" s="217"/>
      <c r="BR20" s="217"/>
      <c r="BS20" s="217"/>
      <c r="BT20" s="217"/>
      <c r="BU20" s="217"/>
      <c r="BV20" s="217"/>
      <c r="BW20" s="215"/>
      <c r="BX20" s="217"/>
      <c r="BY20" s="217"/>
      <c r="BZ20" s="217"/>
      <c r="CA20" s="217"/>
      <c r="CB20" s="217"/>
      <c r="CC20" s="217"/>
      <c r="CD20" s="217"/>
      <c r="CE20" s="217"/>
      <c r="CF20" s="217"/>
      <c r="CG20" s="217"/>
      <c r="CH20" s="217"/>
      <c r="CI20" s="217"/>
      <c r="CJ20" s="217"/>
      <c r="CK20" s="217"/>
      <c r="CL20" s="217"/>
      <c r="CM20" s="217"/>
      <c r="CN20" s="217"/>
      <c r="CO20" s="217"/>
      <c r="CP20" s="217"/>
      <c r="CQ20" s="217"/>
      <c r="CR20" s="217"/>
      <c r="CS20" s="217"/>
      <c r="CT20" s="217"/>
      <c r="CU20" s="217"/>
      <c r="CV20" s="217"/>
      <c r="CW20" s="217"/>
      <c r="CX20" s="217"/>
      <c r="CY20" s="217"/>
      <c r="CZ20" s="217"/>
      <c r="DA20" s="217"/>
      <c r="DB20" s="217"/>
      <c r="DC20" s="217"/>
      <c r="DD20" s="217"/>
      <c r="DE20" s="217"/>
      <c r="DF20" s="217"/>
      <c r="DG20" s="217"/>
    </row>
    <row r="21" spans="1:111" s="216" customFormat="1">
      <c r="A21" s="222">
        <v>18</v>
      </c>
      <c r="B21" s="222">
        <v>179</v>
      </c>
      <c r="C21" s="222" t="s">
        <v>23</v>
      </c>
      <c r="D21" s="222" t="s">
        <v>242</v>
      </c>
      <c r="E21" s="222" t="s">
        <v>36</v>
      </c>
      <c r="F21" s="222">
        <v>1976</v>
      </c>
      <c r="G21" s="222" t="s">
        <v>216</v>
      </c>
      <c r="H21" s="222" t="s">
        <v>1519</v>
      </c>
      <c r="I21" s="221"/>
      <c r="J21" s="221">
        <v>1140</v>
      </c>
      <c r="K21" s="221">
        <v>27</v>
      </c>
      <c r="L21" s="221">
        <v>852</v>
      </c>
      <c r="M21" s="220">
        <v>32.773393461104902</v>
      </c>
      <c r="N21" s="220"/>
      <c r="O21" s="219">
        <v>42833.305555555598</v>
      </c>
      <c r="P21" s="219">
        <v>0.59791666666666698</v>
      </c>
      <c r="Q21" s="219">
        <v>0.75138888888888899</v>
      </c>
      <c r="R21" s="219"/>
      <c r="S21" s="219">
        <v>0.405555555555556</v>
      </c>
      <c r="T21" s="219">
        <v>0.64027777777777795</v>
      </c>
      <c r="U21" s="219">
        <v>0.49652777777777801</v>
      </c>
      <c r="V21" s="219">
        <v>0.67083333333333295</v>
      </c>
      <c r="W21" s="219">
        <v>0.38333333333333303</v>
      </c>
      <c r="X21" s="219">
        <v>0.52638888888888902</v>
      </c>
      <c r="Y21" s="219">
        <v>0.44444444444444398</v>
      </c>
      <c r="Z21" s="219">
        <v>0.358333333333333</v>
      </c>
      <c r="AA21" s="219">
        <v>0.62222222222222201</v>
      </c>
      <c r="AB21" s="219">
        <v>0.87222222222222201</v>
      </c>
      <c r="AC21" s="219">
        <v>0.55069444444444404</v>
      </c>
      <c r="AD21" s="219">
        <v>0.8</v>
      </c>
      <c r="AE21" s="219">
        <v>0.65486111111111101</v>
      </c>
      <c r="AF21" s="219">
        <v>0.32430555555555601</v>
      </c>
      <c r="AG21" s="219">
        <v>0.76736111111111105</v>
      </c>
      <c r="AH21" s="219">
        <v>0.45694444444444399</v>
      </c>
      <c r="AI21" s="219">
        <v>0.81527777777777799</v>
      </c>
      <c r="AJ21" s="219">
        <v>0.69374999999999998</v>
      </c>
      <c r="AK21" s="219">
        <v>0.57222222222222197</v>
      </c>
      <c r="AL21" s="219">
        <v>0.50833333333333297</v>
      </c>
      <c r="AM21" s="219">
        <v>0.41249999999999998</v>
      </c>
      <c r="AN21" s="219">
        <v>0.72569444444444398</v>
      </c>
      <c r="AO21" s="219">
        <v>0.78333333333333299</v>
      </c>
      <c r="AP21" s="219"/>
      <c r="AQ21" s="219">
        <v>0.47222222222222199</v>
      </c>
      <c r="AR21" s="219">
        <v>0.89722222222222203</v>
      </c>
      <c r="AS21" s="217"/>
      <c r="AT21" s="15">
        <f>VLOOKUP(AU21,id!$A:$C,3,0)</f>
        <v>137</v>
      </c>
      <c r="AU21" s="15" t="str">
        <f t="shared" si="7"/>
        <v>MalickiGrzegorz1976</v>
      </c>
      <c r="AV21" s="232" t="str">
        <f t="shared" si="8"/>
        <v>Malicki</v>
      </c>
      <c r="AW21" s="232" t="str">
        <f t="shared" si="9"/>
        <v>Grzegorz</v>
      </c>
      <c r="AX21" s="232" t="str">
        <f t="shared" si="10"/>
        <v>T-Mobile Cycling Team</v>
      </c>
      <c r="AY21" s="232">
        <f t="shared" si="11"/>
        <v>1976</v>
      </c>
      <c r="AZ21" s="9">
        <f t="shared" si="12"/>
        <v>32.773393461104853</v>
      </c>
      <c r="BA21" s="9"/>
      <c r="BB21" s="232">
        <f t="shared" si="13"/>
        <v>1.0528169014084507</v>
      </c>
      <c r="BC21" s="232">
        <f t="shared" si="14"/>
        <v>0.9642857142857143</v>
      </c>
      <c r="BD21" s="232">
        <f t="shared" si="15"/>
        <v>0.98275862068965514</v>
      </c>
      <c r="BE21" s="9">
        <f t="shared" si="16"/>
        <v>0.99275285925972845</v>
      </c>
      <c r="BF21" s="217"/>
      <c r="BG21" s="217"/>
      <c r="BH21" s="217"/>
      <c r="BI21" s="217"/>
      <c r="BJ21" s="217"/>
      <c r="BK21" s="217"/>
      <c r="BL21" s="217"/>
      <c r="BM21" s="217"/>
      <c r="BN21" s="217"/>
      <c r="BO21" s="217"/>
      <c r="BP21" s="217"/>
      <c r="BQ21" s="217"/>
      <c r="BR21" s="217"/>
      <c r="BS21" s="217"/>
      <c r="BT21" s="217"/>
      <c r="BU21" s="217"/>
      <c r="BV21" s="217"/>
      <c r="BW21" s="215"/>
      <c r="BX21" s="217"/>
      <c r="BY21" s="217"/>
      <c r="BZ21" s="217"/>
      <c r="CA21" s="217"/>
      <c r="CB21" s="217"/>
      <c r="CC21" s="217"/>
      <c r="CD21" s="217"/>
      <c r="CE21" s="217"/>
      <c r="CF21" s="217"/>
      <c r="CG21" s="217"/>
      <c r="CH21" s="217"/>
      <c r="CI21" s="217"/>
      <c r="CJ21" s="217"/>
      <c r="CK21" s="217"/>
      <c r="CL21" s="217"/>
      <c r="CM21" s="217"/>
      <c r="CN21" s="217"/>
      <c r="CO21" s="217"/>
      <c r="CP21" s="217"/>
      <c r="CQ21" s="217"/>
      <c r="CR21" s="217"/>
      <c r="CS21" s="217"/>
      <c r="CT21" s="217"/>
      <c r="CU21" s="217"/>
      <c r="CV21" s="217"/>
      <c r="CW21" s="217"/>
      <c r="CX21" s="217"/>
      <c r="CY21" s="217"/>
      <c r="CZ21" s="217"/>
      <c r="DA21" s="217"/>
      <c r="DB21" s="217"/>
      <c r="DC21" s="217"/>
      <c r="DD21" s="217"/>
      <c r="DE21" s="217"/>
      <c r="DF21" s="217"/>
      <c r="DG21" s="217"/>
    </row>
    <row r="22" spans="1:111" s="216" customFormat="1">
      <c r="A22" s="222">
        <v>19</v>
      </c>
      <c r="B22" s="222">
        <v>192</v>
      </c>
      <c r="C22" s="222" t="s">
        <v>69</v>
      </c>
      <c r="D22" s="222" t="s">
        <v>311</v>
      </c>
      <c r="E22" s="222" t="s">
        <v>36</v>
      </c>
      <c r="F22" s="222">
        <v>1977</v>
      </c>
      <c r="G22" s="222" t="s">
        <v>269</v>
      </c>
      <c r="H22" s="222" t="s">
        <v>1221</v>
      </c>
      <c r="I22" s="221"/>
      <c r="J22" s="221">
        <v>1130</v>
      </c>
      <c r="K22" s="221">
        <v>27</v>
      </c>
      <c r="L22" s="221">
        <v>860</v>
      </c>
      <c r="M22" s="220">
        <v>32.4859075535513</v>
      </c>
      <c r="N22" s="220"/>
      <c r="O22" s="219">
        <v>42833.305555555598</v>
      </c>
      <c r="P22" s="219">
        <v>0.63819444444444395</v>
      </c>
      <c r="Q22" s="219">
        <v>0.77708333333333302</v>
      </c>
      <c r="R22" s="219">
        <v>0.39652777777777798</v>
      </c>
      <c r="S22" s="219">
        <v>0.45069444444444401</v>
      </c>
      <c r="T22" s="219">
        <v>0.74305555555555602</v>
      </c>
      <c r="U22" s="219">
        <v>0.55208333333333304</v>
      </c>
      <c r="V22" s="219">
        <v>0.67916666666666703</v>
      </c>
      <c r="W22" s="219">
        <v>0.42708333333333298</v>
      </c>
      <c r="X22" s="219">
        <v>0.58194444444444404</v>
      </c>
      <c r="Y22" s="219">
        <v>0.48680555555555599</v>
      </c>
      <c r="Z22" s="219">
        <v>0.36180555555555599</v>
      </c>
      <c r="AA22" s="219">
        <v>0.65833333333333299</v>
      </c>
      <c r="AB22" s="219">
        <v>0.87083333333333302</v>
      </c>
      <c r="AC22" s="219">
        <v>0.59652777777777799</v>
      </c>
      <c r="AD22" s="219"/>
      <c r="AE22" s="219">
        <v>0.72083333333333299</v>
      </c>
      <c r="AF22" s="219">
        <v>0.343055555555556</v>
      </c>
      <c r="AG22" s="219">
        <v>0.79583333333333295</v>
      </c>
      <c r="AH22" s="219">
        <v>0.50555555555555598</v>
      </c>
      <c r="AI22" s="219">
        <v>0.32500000000000001</v>
      </c>
      <c r="AJ22" s="219">
        <v>0.69930555555555596</v>
      </c>
      <c r="AK22" s="219">
        <v>0.61666666666666703</v>
      </c>
      <c r="AL22" s="219">
        <v>0.5625</v>
      </c>
      <c r="AM22" s="219">
        <v>0.46041666666666697</v>
      </c>
      <c r="AN22" s="219"/>
      <c r="AO22" s="219">
        <v>0.84027777777777801</v>
      </c>
      <c r="AP22" s="219">
        <v>0.375</v>
      </c>
      <c r="AQ22" s="219">
        <v>0.52708333333333302</v>
      </c>
      <c r="AR22" s="219">
        <v>0.90277777777777801</v>
      </c>
      <c r="AS22" s="217"/>
      <c r="AT22" s="15">
        <f>VLOOKUP(AU22,id!$A:$C,3,0)</f>
        <v>11</v>
      </c>
      <c r="AU22" s="15" t="str">
        <f t="shared" si="7"/>
        <v>SenderekŁukasz1977</v>
      </c>
      <c r="AV22" s="232" t="str">
        <f t="shared" si="8"/>
        <v>Senderek</v>
      </c>
      <c r="AW22" s="232" t="str">
        <f t="shared" si="9"/>
        <v>Łukasz</v>
      </c>
      <c r="AX22" s="232" t="str">
        <f t="shared" si="10"/>
        <v>Piachulec Orient</v>
      </c>
      <c r="AY22" s="232">
        <f t="shared" si="11"/>
        <v>1977</v>
      </c>
      <c r="AZ22" s="9">
        <f t="shared" si="12"/>
        <v>32.4859075535513</v>
      </c>
      <c r="BA22" s="9"/>
      <c r="BB22" s="232">
        <f t="shared" si="13"/>
        <v>0.99069767441860468</v>
      </c>
      <c r="BC22" s="232">
        <f t="shared" si="14"/>
        <v>1</v>
      </c>
      <c r="BD22" s="232">
        <f t="shared" si="15"/>
        <v>0.99122807017543857</v>
      </c>
      <c r="BE22" s="9">
        <f t="shared" si="16"/>
        <v>1</v>
      </c>
      <c r="BF22" s="217"/>
      <c r="BG22" s="217"/>
      <c r="BH22" s="217"/>
      <c r="BI22" s="217"/>
      <c r="BJ22" s="217"/>
      <c r="BK22" s="217"/>
      <c r="BL22" s="217"/>
      <c r="BM22" s="217"/>
      <c r="BN22" s="217"/>
      <c r="BO22" s="217"/>
      <c r="BP22" s="217"/>
      <c r="BQ22" s="217"/>
      <c r="BR22" s="217"/>
      <c r="BS22" s="217"/>
      <c r="BT22" s="217"/>
      <c r="BU22" s="217"/>
      <c r="BV22" s="217"/>
      <c r="BW22" s="215"/>
      <c r="BX22" s="217"/>
      <c r="BY22" s="217"/>
      <c r="BZ22" s="217"/>
      <c r="CA22" s="217"/>
      <c r="CB22" s="217"/>
      <c r="CC22" s="217"/>
      <c r="CD22" s="217"/>
      <c r="CE22" s="217"/>
      <c r="CF22" s="217"/>
      <c r="CG22" s="217"/>
      <c r="CH22" s="217"/>
      <c r="CI22" s="217"/>
      <c r="CJ22" s="217"/>
      <c r="CK22" s="217"/>
      <c r="CL22" s="217"/>
      <c r="CM22" s="217"/>
      <c r="CN22" s="217"/>
      <c r="CO22" s="217"/>
      <c r="CP22" s="217"/>
      <c r="CQ22" s="217"/>
      <c r="CR22" s="217"/>
      <c r="CS22" s="217"/>
      <c r="CT22" s="217"/>
      <c r="CU22" s="217"/>
      <c r="CV22" s="217"/>
      <c r="CW22" s="217"/>
      <c r="CX22" s="217"/>
      <c r="CY22" s="217"/>
      <c r="CZ22" s="217"/>
      <c r="DA22" s="217"/>
      <c r="DB22" s="217"/>
      <c r="DC22" s="217"/>
      <c r="DD22" s="217"/>
      <c r="DE22" s="217"/>
      <c r="DF22" s="217"/>
      <c r="DG22" s="217"/>
    </row>
    <row r="23" spans="1:111" s="216" customFormat="1">
      <c r="A23" s="222">
        <v>20</v>
      </c>
      <c r="B23" s="222">
        <v>154</v>
      </c>
      <c r="C23" s="222" t="s">
        <v>65</v>
      </c>
      <c r="D23" s="222" t="s">
        <v>1518</v>
      </c>
      <c r="E23" s="222" t="s">
        <v>36</v>
      </c>
      <c r="F23" s="222">
        <v>1986</v>
      </c>
      <c r="G23" s="222" t="s">
        <v>254</v>
      </c>
      <c r="H23" s="222" t="s">
        <v>1511</v>
      </c>
      <c r="I23" s="221"/>
      <c r="J23" s="221">
        <v>1110</v>
      </c>
      <c r="K23" s="221">
        <v>27</v>
      </c>
      <c r="L23" s="221">
        <v>873</v>
      </c>
      <c r="M23" s="220">
        <v>31.910935738444199</v>
      </c>
      <c r="N23" s="220"/>
      <c r="O23" s="219">
        <v>42833.305555555598</v>
      </c>
      <c r="P23" s="219">
        <v>0.65347222222222201</v>
      </c>
      <c r="Q23" s="219">
        <v>0.79374999999999996</v>
      </c>
      <c r="R23" s="219">
        <v>0.359722222222222</v>
      </c>
      <c r="S23" s="219">
        <v>0.436805555555556</v>
      </c>
      <c r="T23" s="219"/>
      <c r="U23" s="219">
        <v>0.54305555555555496</v>
      </c>
      <c r="V23" s="219">
        <v>0.71180555555555602</v>
      </c>
      <c r="W23" s="219">
        <v>0.41180555555555598</v>
      </c>
      <c r="X23" s="219">
        <v>0.58611111111111103</v>
      </c>
      <c r="Y23" s="219">
        <v>0.47222222222222199</v>
      </c>
      <c r="Z23" s="219">
        <v>0.38333333333333303</v>
      </c>
      <c r="AA23" s="219">
        <v>0.67916666666666703</v>
      </c>
      <c r="AB23" s="219"/>
      <c r="AC23" s="219">
        <v>0.60208333333333397</v>
      </c>
      <c r="AD23" s="219">
        <v>0.874305555555556</v>
      </c>
      <c r="AE23" s="219">
        <v>0.69513888888888897</v>
      </c>
      <c r="AF23" s="219">
        <v>0.33055555555555599</v>
      </c>
      <c r="AG23" s="219">
        <v>0.81111111111111101</v>
      </c>
      <c r="AH23" s="219">
        <v>0.49791666666666701</v>
      </c>
      <c r="AI23" s="219">
        <v>0.89513888888888904</v>
      </c>
      <c r="AJ23" s="219">
        <v>0.73541666666666705</v>
      </c>
      <c r="AK23" s="219">
        <v>0.625</v>
      </c>
      <c r="AL23" s="219">
        <v>0.55694444444444402</v>
      </c>
      <c r="AM23" s="219">
        <v>0.44722222222222202</v>
      </c>
      <c r="AN23" s="219">
        <v>0.76666666666666705</v>
      </c>
      <c r="AO23" s="219">
        <v>0.84375</v>
      </c>
      <c r="AP23" s="219">
        <v>0.34513888888888899</v>
      </c>
      <c r="AQ23" s="219">
        <v>0.51388888888888895</v>
      </c>
      <c r="AR23" s="219">
        <v>0.91180555555555598</v>
      </c>
      <c r="AS23" s="217"/>
      <c r="AT23" s="15">
        <f>VLOOKUP(AU23,id!$A:$C,3,0)</f>
        <v>138</v>
      </c>
      <c r="AU23" s="15" t="str">
        <f t="shared" si="7"/>
        <v>BedykMichał1986</v>
      </c>
      <c r="AV23" s="232" t="str">
        <f t="shared" si="8"/>
        <v>Bedyk</v>
      </c>
      <c r="AW23" s="232" t="str">
        <f t="shared" si="9"/>
        <v>Michał</v>
      </c>
      <c r="AX23" s="232" t="str">
        <f t="shared" si="10"/>
        <v>IT Orient</v>
      </c>
      <c r="AY23" s="232">
        <f t="shared" si="11"/>
        <v>1986</v>
      </c>
      <c r="AZ23" s="9">
        <f t="shared" si="12"/>
        <v>31.910935738444195</v>
      </c>
      <c r="BA23" s="9"/>
      <c r="BB23" s="232">
        <f t="shared" si="13"/>
        <v>0.98510882016036661</v>
      </c>
      <c r="BC23" s="232">
        <f t="shared" si="14"/>
        <v>1</v>
      </c>
      <c r="BD23" s="232">
        <f t="shared" si="15"/>
        <v>0.98230088495575218</v>
      </c>
      <c r="BE23" s="9">
        <f t="shared" si="16"/>
        <v>1</v>
      </c>
      <c r="BF23" s="217"/>
      <c r="BG23" s="217"/>
      <c r="BH23" s="217"/>
      <c r="BI23" s="217"/>
      <c r="BJ23" s="217"/>
      <c r="BK23" s="217"/>
      <c r="BL23" s="217"/>
      <c r="BM23" s="217"/>
      <c r="BN23" s="217"/>
      <c r="BO23" s="217"/>
      <c r="BP23" s="217"/>
      <c r="BQ23" s="217"/>
      <c r="BR23" s="217"/>
      <c r="BS23" s="217"/>
      <c r="BT23" s="217"/>
      <c r="BU23" s="217"/>
      <c r="BV23" s="217"/>
      <c r="BW23" s="215"/>
      <c r="BX23" s="217"/>
      <c r="BY23" s="217"/>
      <c r="BZ23" s="217"/>
      <c r="CA23" s="217"/>
      <c r="CB23" s="217"/>
      <c r="CC23" s="217"/>
      <c r="CD23" s="217"/>
      <c r="CE23" s="217"/>
      <c r="CF23" s="217"/>
      <c r="CG23" s="217"/>
      <c r="CH23" s="217"/>
      <c r="CI23" s="217"/>
      <c r="CJ23" s="217"/>
      <c r="CK23" s="217"/>
      <c r="CL23" s="217"/>
      <c r="CM23" s="217"/>
      <c r="CN23" s="217"/>
      <c r="CO23" s="217"/>
      <c r="CP23" s="217"/>
      <c r="CQ23" s="217"/>
      <c r="CR23" s="217"/>
      <c r="CS23" s="217"/>
      <c r="CT23" s="217"/>
      <c r="CU23" s="217"/>
      <c r="CV23" s="217"/>
      <c r="CW23" s="217"/>
      <c r="CX23" s="217"/>
      <c r="CY23" s="217"/>
      <c r="CZ23" s="217"/>
      <c r="DA23" s="217"/>
      <c r="DB23" s="217"/>
      <c r="DC23" s="217"/>
      <c r="DD23" s="217"/>
      <c r="DE23" s="217"/>
      <c r="DF23" s="217"/>
      <c r="DG23" s="217"/>
    </row>
    <row r="24" spans="1:111" s="216" customFormat="1">
      <c r="A24" s="222">
        <v>21</v>
      </c>
      <c r="B24" s="222">
        <v>163</v>
      </c>
      <c r="C24" s="222" t="s">
        <v>29</v>
      </c>
      <c r="D24" s="222" t="s">
        <v>2</v>
      </c>
      <c r="E24" s="222" t="s">
        <v>36</v>
      </c>
      <c r="F24" s="222">
        <v>1958</v>
      </c>
      <c r="G24" s="222" t="s">
        <v>269</v>
      </c>
      <c r="H24" s="222"/>
      <c r="I24" s="221">
        <v>59</v>
      </c>
      <c r="J24" s="221">
        <v>1101</v>
      </c>
      <c r="K24" s="221">
        <v>28</v>
      </c>
      <c r="L24" s="221">
        <v>959</v>
      </c>
      <c r="M24" s="220">
        <v>31.652198421645998</v>
      </c>
      <c r="N24" s="220"/>
      <c r="O24" s="219">
        <v>42833.305555555598</v>
      </c>
      <c r="P24" s="219">
        <v>0.67569444444444404</v>
      </c>
      <c r="Q24" s="219">
        <v>0.85069444444444398</v>
      </c>
      <c r="R24" s="219">
        <v>0.37361111111111101</v>
      </c>
      <c r="S24" s="219">
        <v>0.45069444444444401</v>
      </c>
      <c r="T24" s="219">
        <v>0.8</v>
      </c>
      <c r="U24" s="219">
        <v>0.56874999999999998</v>
      </c>
      <c r="V24" s="219">
        <v>0.73472222222222305</v>
      </c>
      <c r="W24" s="219">
        <v>0.42708333333333298</v>
      </c>
      <c r="X24" s="219">
        <v>0.60555555555555596</v>
      </c>
      <c r="Y24" s="219">
        <v>0.49305555555555602</v>
      </c>
      <c r="Z24" s="219">
        <v>0.39722222222222198</v>
      </c>
      <c r="AA24" s="219">
        <v>0.70486111111111105</v>
      </c>
      <c r="AB24" s="219"/>
      <c r="AC24" s="219">
        <v>0.62291666666666701</v>
      </c>
      <c r="AD24" s="219">
        <v>0.93402777777777801</v>
      </c>
      <c r="AE24" s="219">
        <v>0.718055555555556</v>
      </c>
      <c r="AF24" s="219">
        <v>0.33611111111111103</v>
      </c>
      <c r="AG24" s="219">
        <v>0.875</v>
      </c>
      <c r="AH24" s="219">
        <v>0.51111111111111096</v>
      </c>
      <c r="AI24" s="219">
        <v>0.95416666666666705</v>
      </c>
      <c r="AJ24" s="219">
        <v>0.750694444444445</v>
      </c>
      <c r="AK24" s="219">
        <v>0.64791666666666703</v>
      </c>
      <c r="AL24" s="219">
        <v>0.58263888888888904</v>
      </c>
      <c r="AM24" s="219">
        <v>0.46041666666666697</v>
      </c>
      <c r="AN24" s="219">
        <v>0.77777777777777801</v>
      </c>
      <c r="AO24" s="219">
        <v>0.90138888888888902</v>
      </c>
      <c r="AP24" s="219">
        <v>0.358333333333333</v>
      </c>
      <c r="AQ24" s="219">
        <v>0.53402777777777799</v>
      </c>
      <c r="AR24" s="219">
        <v>0.97152777777777799</v>
      </c>
      <c r="AS24" s="217"/>
      <c r="AT24" s="15">
        <f>VLOOKUP(AU24,id!$A:$C,3,0)</f>
        <v>34</v>
      </c>
      <c r="AU24" s="15" t="str">
        <f t="shared" si="7"/>
        <v>Herman-IżyckiLeszek1958</v>
      </c>
      <c r="AV24" s="232" t="str">
        <f t="shared" si="8"/>
        <v>Herman-Iżycki</v>
      </c>
      <c r="AW24" s="232" t="str">
        <f t="shared" si="9"/>
        <v>Leszek</v>
      </c>
      <c r="AX24" s="232">
        <f t="shared" si="10"/>
        <v>0</v>
      </c>
      <c r="AY24" s="232">
        <f t="shared" si="11"/>
        <v>1958</v>
      </c>
      <c r="AZ24" s="9">
        <f t="shared" si="12"/>
        <v>31.652198421645998</v>
      </c>
      <c r="BA24" s="9"/>
      <c r="BB24" s="232">
        <f t="shared" si="13"/>
        <v>0.91032325338894682</v>
      </c>
      <c r="BC24" s="232">
        <f t="shared" si="14"/>
        <v>1.037037037037037</v>
      </c>
      <c r="BD24" s="232">
        <f t="shared" si="15"/>
        <v>0.99189189189189186</v>
      </c>
      <c r="BE24" s="9">
        <f t="shared" si="16"/>
        <v>1.0073000451952117</v>
      </c>
      <c r="BF24" s="217"/>
      <c r="BG24" s="217"/>
      <c r="BH24" s="217"/>
      <c r="BI24" s="217"/>
      <c r="BJ24" s="217"/>
      <c r="BK24" s="217"/>
      <c r="BL24" s="217"/>
      <c r="BM24" s="217"/>
      <c r="BN24" s="217"/>
      <c r="BO24" s="217"/>
      <c r="BP24" s="217"/>
      <c r="BQ24" s="217"/>
      <c r="BR24" s="217"/>
      <c r="BS24" s="217"/>
      <c r="BT24" s="217"/>
      <c r="BU24" s="217"/>
      <c r="BV24" s="217"/>
      <c r="BW24" s="215"/>
      <c r="BX24" s="217"/>
      <c r="BY24" s="217"/>
      <c r="BZ24" s="217"/>
      <c r="CA24" s="217"/>
      <c r="CB24" s="217"/>
      <c r="CC24" s="217"/>
      <c r="CD24" s="217"/>
      <c r="CE24" s="217"/>
      <c r="CF24" s="217"/>
      <c r="CG24" s="217"/>
      <c r="CH24" s="217"/>
      <c r="CI24" s="217"/>
      <c r="CJ24" s="217"/>
      <c r="CK24" s="217"/>
      <c r="CL24" s="217"/>
      <c r="CM24" s="217"/>
      <c r="CN24" s="217"/>
      <c r="CO24" s="217"/>
      <c r="CP24" s="217"/>
      <c r="CQ24" s="217"/>
      <c r="CR24" s="217"/>
      <c r="CS24" s="217"/>
      <c r="CT24" s="217"/>
      <c r="CU24" s="217"/>
      <c r="CV24" s="217"/>
      <c r="CW24" s="217"/>
      <c r="CX24" s="217"/>
      <c r="CY24" s="217"/>
      <c r="CZ24" s="217"/>
      <c r="DA24" s="217"/>
      <c r="DB24" s="217"/>
      <c r="DC24" s="217"/>
      <c r="DD24" s="217"/>
      <c r="DE24" s="217"/>
      <c r="DF24" s="217"/>
      <c r="DG24" s="217"/>
    </row>
    <row r="25" spans="1:111" s="216" customFormat="1">
      <c r="A25" s="222">
        <v>22</v>
      </c>
      <c r="B25" s="222">
        <v>158</v>
      </c>
      <c r="C25" s="222" t="s">
        <v>97</v>
      </c>
      <c r="D25" s="222" t="s">
        <v>272</v>
      </c>
      <c r="E25" s="222" t="s">
        <v>36</v>
      </c>
      <c r="F25" s="222">
        <v>1987</v>
      </c>
      <c r="G25" s="222" t="s">
        <v>221</v>
      </c>
      <c r="H25" s="222" t="s">
        <v>1517</v>
      </c>
      <c r="I25" s="221"/>
      <c r="J25" s="221">
        <v>1100</v>
      </c>
      <c r="K25" s="221">
        <v>26</v>
      </c>
      <c r="L25" s="221">
        <v>863</v>
      </c>
      <c r="M25" s="220">
        <v>31.6234498308906</v>
      </c>
      <c r="N25" s="220"/>
      <c r="O25" s="219">
        <v>42833.305555555598</v>
      </c>
      <c r="P25" s="219">
        <v>0.62847222222222199</v>
      </c>
      <c r="Q25" s="219">
        <v>0.79305555555555596</v>
      </c>
      <c r="R25" s="219">
        <v>0.36736111111111103</v>
      </c>
      <c r="S25" s="219">
        <v>0.44444444444444398</v>
      </c>
      <c r="T25" s="219">
        <v>0.73333333333333395</v>
      </c>
      <c r="U25" s="219">
        <v>0.53263888888888899</v>
      </c>
      <c r="V25" s="219">
        <v>0.67013888888888895</v>
      </c>
      <c r="W25" s="219">
        <v>0.422222222222222</v>
      </c>
      <c r="X25" s="219">
        <v>0.56597222222222199</v>
      </c>
      <c r="Y25" s="219">
        <v>0.47430555555555598</v>
      </c>
      <c r="Z25" s="219">
        <v>0.38819444444444401</v>
      </c>
      <c r="AA25" s="219">
        <v>0.64791666666666703</v>
      </c>
      <c r="AB25" s="219"/>
      <c r="AC25" s="219">
        <v>0.58055555555555505</v>
      </c>
      <c r="AD25" s="219"/>
      <c r="AE25" s="219">
        <v>0.70972222222222203</v>
      </c>
      <c r="AF25" s="219">
        <v>0.327083333333333</v>
      </c>
      <c r="AG25" s="219">
        <v>0.813194444444444</v>
      </c>
      <c r="AH25" s="219">
        <v>0.48611111111111099</v>
      </c>
      <c r="AI25" s="219"/>
      <c r="AJ25" s="219">
        <v>0.69097222222222199</v>
      </c>
      <c r="AK25" s="219">
        <v>0.60416666666666696</v>
      </c>
      <c r="AL25" s="219">
        <v>0.54722222222222205</v>
      </c>
      <c r="AM25" s="219">
        <v>0.452777777777778</v>
      </c>
      <c r="AN25" s="219">
        <v>0.76041666666666696</v>
      </c>
      <c r="AO25" s="219">
        <v>0.84166666666666701</v>
      </c>
      <c r="AP25" s="219">
        <v>0.35069444444444398</v>
      </c>
      <c r="AQ25" s="219">
        <v>0.50347222222222199</v>
      </c>
      <c r="AR25" s="219">
        <v>0.90486111111111101</v>
      </c>
      <c r="AS25" s="217"/>
      <c r="AT25" s="15">
        <f>VLOOKUP(AU25,id!$A:$C,3,0)</f>
        <v>139</v>
      </c>
      <c r="AU25" s="15" t="str">
        <f t="shared" si="7"/>
        <v>CieślickiMateusz1987</v>
      </c>
      <c r="AV25" s="232" t="str">
        <f t="shared" si="8"/>
        <v>Cieślicki</v>
      </c>
      <c r="AW25" s="232" t="str">
        <f t="shared" si="9"/>
        <v>Mateusz</v>
      </c>
      <c r="AX25" s="232" t="str">
        <f t="shared" si="10"/>
        <v>Azymut Team</v>
      </c>
      <c r="AY25" s="232">
        <f t="shared" si="11"/>
        <v>1987</v>
      </c>
      <c r="AZ25" s="9">
        <f t="shared" si="12"/>
        <v>31.623449830890642</v>
      </c>
      <c r="BA25" s="9"/>
      <c r="BB25" s="232">
        <f t="shared" si="13"/>
        <v>1.1112398609501739</v>
      </c>
      <c r="BC25" s="232">
        <f t="shared" si="14"/>
        <v>0.9285714285714286</v>
      </c>
      <c r="BD25" s="232">
        <f t="shared" si="15"/>
        <v>0.99909173478655766</v>
      </c>
      <c r="BE25" s="9">
        <f t="shared" si="16"/>
        <v>0.98528770473770133</v>
      </c>
      <c r="BF25" s="217"/>
      <c r="BG25" s="217"/>
      <c r="BH25" s="217"/>
      <c r="BI25" s="217"/>
      <c r="BJ25" s="217"/>
      <c r="BK25" s="217"/>
      <c r="BL25" s="217"/>
      <c r="BM25" s="217"/>
      <c r="BN25" s="217"/>
      <c r="BO25" s="217"/>
      <c r="BP25" s="217"/>
      <c r="BQ25" s="217"/>
      <c r="BR25" s="217"/>
      <c r="BS25" s="217"/>
      <c r="BT25" s="217"/>
      <c r="BU25" s="217"/>
      <c r="BV25" s="217"/>
      <c r="BW25" s="215"/>
      <c r="BX25" s="217"/>
      <c r="BY25" s="217"/>
      <c r="BZ25" s="217"/>
      <c r="CA25" s="217"/>
      <c r="CB25" s="217"/>
      <c r="CC25" s="217"/>
      <c r="CD25" s="217"/>
      <c r="CE25" s="217"/>
      <c r="CF25" s="217"/>
      <c r="CG25" s="217"/>
      <c r="CH25" s="217"/>
      <c r="CI25" s="217"/>
      <c r="CJ25" s="217"/>
      <c r="CK25" s="217"/>
      <c r="CL25" s="217"/>
      <c r="CM25" s="217"/>
      <c r="CN25" s="217"/>
      <c r="CO25" s="217"/>
      <c r="CP25" s="217"/>
      <c r="CQ25" s="217"/>
      <c r="CR25" s="217"/>
      <c r="CS25" s="217"/>
      <c r="CT25" s="217"/>
      <c r="CU25" s="217"/>
      <c r="CV25" s="217"/>
      <c r="CW25" s="217"/>
      <c r="CX25" s="217"/>
      <c r="CY25" s="217"/>
      <c r="CZ25" s="217"/>
      <c r="DA25" s="217"/>
      <c r="DB25" s="217"/>
      <c r="DC25" s="217"/>
      <c r="DD25" s="217"/>
      <c r="DE25" s="217"/>
      <c r="DF25" s="217"/>
      <c r="DG25" s="217"/>
    </row>
    <row r="26" spans="1:111" s="216" customFormat="1">
      <c r="A26" s="222">
        <v>23</v>
      </c>
      <c r="B26" s="222">
        <v>207</v>
      </c>
      <c r="C26" s="222" t="s">
        <v>250</v>
      </c>
      <c r="D26" s="222" t="s">
        <v>987</v>
      </c>
      <c r="E26" s="222" t="s">
        <v>36</v>
      </c>
      <c r="F26" s="222">
        <v>1955</v>
      </c>
      <c r="G26" s="222" t="s">
        <v>1516</v>
      </c>
      <c r="H26" s="222" t="s">
        <v>986</v>
      </c>
      <c r="I26" s="221"/>
      <c r="J26" s="221">
        <v>1050</v>
      </c>
      <c r="K26" s="221">
        <v>25</v>
      </c>
      <c r="L26" s="221">
        <v>776</v>
      </c>
      <c r="M26" s="220">
        <v>30.186020293122901</v>
      </c>
      <c r="N26" s="220"/>
      <c r="O26" s="219">
        <v>42833.305555555598</v>
      </c>
      <c r="P26" s="219"/>
      <c r="Q26" s="219">
        <v>0.73055555555555596</v>
      </c>
      <c r="R26" s="219"/>
      <c r="S26" s="219">
        <v>0.422916666666667</v>
      </c>
      <c r="T26" s="219">
        <v>0.68125000000000002</v>
      </c>
      <c r="U26" s="219">
        <v>0.52291666666666703</v>
      </c>
      <c r="V26" s="219">
        <v>0.60416666666666696</v>
      </c>
      <c r="W26" s="219">
        <v>0.39444444444444399</v>
      </c>
      <c r="X26" s="219">
        <v>0.55763888888888902</v>
      </c>
      <c r="Y26" s="219">
        <v>0.46041666666666697</v>
      </c>
      <c r="Z26" s="219">
        <v>0.36736111111111103</v>
      </c>
      <c r="AA26" s="219">
        <v>0.65833333333333299</v>
      </c>
      <c r="AB26" s="219">
        <v>0.81527777777777799</v>
      </c>
      <c r="AC26" s="219">
        <v>0.57291666666666696</v>
      </c>
      <c r="AD26" s="219">
        <v>0.78888888888888897</v>
      </c>
      <c r="AE26" s="219">
        <v>0.64444444444444404</v>
      </c>
      <c r="AF26" s="219">
        <v>0.34652777777777799</v>
      </c>
      <c r="AG26" s="219">
        <v>0.750694444444445</v>
      </c>
      <c r="AH26" s="219">
        <v>0.47291666666666698</v>
      </c>
      <c r="AI26" s="219">
        <v>0.32500000000000001</v>
      </c>
      <c r="AJ26" s="219">
        <v>0.62013888888888902</v>
      </c>
      <c r="AK26" s="219"/>
      <c r="AL26" s="219">
        <v>0.53680555555555598</v>
      </c>
      <c r="AM26" s="219">
        <v>0.43263888888888902</v>
      </c>
      <c r="AN26" s="219">
        <v>0.70138888888888895</v>
      </c>
      <c r="AO26" s="219">
        <v>0.76875000000000004</v>
      </c>
      <c r="AP26" s="219"/>
      <c r="AQ26" s="219">
        <v>0.49236111111111103</v>
      </c>
      <c r="AR26" s="219">
        <v>0.844444444444444</v>
      </c>
      <c r="AS26" s="217"/>
      <c r="AT26" s="15">
        <f>VLOOKUP(AU26,id!$A:$C,3,0)</f>
        <v>140</v>
      </c>
      <c r="AU26" s="15" t="str">
        <f t="shared" si="7"/>
        <v>TrzmielewskiRoman1955</v>
      </c>
      <c r="AV26" s="232" t="str">
        <f t="shared" si="8"/>
        <v>Trzmielewski</v>
      </c>
      <c r="AW26" s="232" t="str">
        <f t="shared" si="9"/>
        <v>Roman</v>
      </c>
      <c r="AX26" s="232" t="str">
        <f t="shared" si="10"/>
        <v>Compass</v>
      </c>
      <c r="AY26" s="232">
        <f t="shared" si="11"/>
        <v>1955</v>
      </c>
      <c r="AZ26" s="9">
        <f t="shared" si="12"/>
        <v>30.186020293122887</v>
      </c>
      <c r="BA26" s="9"/>
      <c r="BB26" s="232">
        <f t="shared" si="13"/>
        <v>1.1121134020618557</v>
      </c>
      <c r="BC26" s="232">
        <f t="shared" si="14"/>
        <v>0.96153846153846156</v>
      </c>
      <c r="BD26" s="232">
        <f t="shared" si="15"/>
        <v>0.95454545454545459</v>
      </c>
      <c r="BE26" s="9">
        <f t="shared" si="16"/>
        <v>0.9921865423712195</v>
      </c>
      <c r="BF26" s="217"/>
      <c r="BG26" s="217"/>
      <c r="BH26" s="217"/>
      <c r="BI26" s="217"/>
      <c r="BJ26" s="217"/>
      <c r="BK26" s="217"/>
      <c r="BL26" s="217"/>
      <c r="BM26" s="217"/>
      <c r="BN26" s="217"/>
      <c r="BO26" s="217"/>
      <c r="BP26" s="217"/>
      <c r="BQ26" s="217"/>
      <c r="BR26" s="217"/>
      <c r="BS26" s="217"/>
      <c r="BT26" s="217"/>
      <c r="BU26" s="217"/>
      <c r="BV26" s="217"/>
      <c r="BW26" s="215"/>
      <c r="BX26" s="217"/>
      <c r="BY26" s="217"/>
      <c r="BZ26" s="217"/>
      <c r="CA26" s="217"/>
      <c r="CB26" s="217"/>
      <c r="CC26" s="217"/>
      <c r="CD26" s="217"/>
      <c r="CE26" s="217"/>
      <c r="CF26" s="217"/>
      <c r="CG26" s="217"/>
      <c r="CH26" s="217"/>
      <c r="CI26" s="217"/>
      <c r="CJ26" s="217"/>
      <c r="CK26" s="217"/>
      <c r="CL26" s="217"/>
      <c r="CM26" s="217"/>
      <c r="CN26" s="217"/>
      <c r="CO26" s="217"/>
      <c r="CP26" s="217"/>
      <c r="CQ26" s="217"/>
      <c r="CR26" s="217"/>
      <c r="CS26" s="217"/>
      <c r="CT26" s="217"/>
      <c r="CU26" s="217"/>
      <c r="CV26" s="217"/>
      <c r="CW26" s="217"/>
      <c r="CX26" s="217"/>
      <c r="CY26" s="217"/>
      <c r="CZ26" s="217"/>
      <c r="DA26" s="217"/>
      <c r="DB26" s="217"/>
      <c r="DC26" s="217"/>
      <c r="DD26" s="217"/>
      <c r="DE26" s="217"/>
      <c r="DF26" s="217"/>
      <c r="DG26" s="217"/>
    </row>
    <row r="27" spans="1:111" s="216" customFormat="1">
      <c r="A27" s="222">
        <v>24</v>
      </c>
      <c r="B27" s="222">
        <v>174</v>
      </c>
      <c r="C27" s="222" t="s">
        <v>76</v>
      </c>
      <c r="D27" s="222" t="s">
        <v>260</v>
      </c>
      <c r="E27" s="222" t="s">
        <v>36</v>
      </c>
      <c r="F27" s="222">
        <v>1984</v>
      </c>
      <c r="G27" s="222" t="s">
        <v>216</v>
      </c>
      <c r="H27" s="222" t="s">
        <v>259</v>
      </c>
      <c r="I27" s="221"/>
      <c r="J27" s="221">
        <v>1000</v>
      </c>
      <c r="K27" s="221">
        <v>24</v>
      </c>
      <c r="L27" s="221">
        <v>876</v>
      </c>
      <c r="M27" s="220">
        <v>28.748590755355099</v>
      </c>
      <c r="N27" s="220"/>
      <c r="O27" s="219">
        <v>42833.305555555598</v>
      </c>
      <c r="P27" s="219"/>
      <c r="Q27" s="219">
        <v>0.43263888888888902</v>
      </c>
      <c r="R27" s="219"/>
      <c r="S27" s="219">
        <v>0.77083333333333304</v>
      </c>
      <c r="T27" s="219">
        <v>0.48194444444444401</v>
      </c>
      <c r="U27" s="219">
        <v>0.64166666666666705</v>
      </c>
      <c r="V27" s="219">
        <v>0.53125</v>
      </c>
      <c r="W27" s="219">
        <v>0.79652777777777795</v>
      </c>
      <c r="X27" s="219">
        <v>0.60486111111111096</v>
      </c>
      <c r="Y27" s="219">
        <v>0.71875</v>
      </c>
      <c r="Z27" s="219"/>
      <c r="AA27" s="219">
        <v>0.50208333333333299</v>
      </c>
      <c r="AB27" s="219">
        <v>0.34513888888888899</v>
      </c>
      <c r="AC27" s="219">
        <v>0.58958333333333302</v>
      </c>
      <c r="AD27" s="219">
        <v>0.37152777777777801</v>
      </c>
      <c r="AE27" s="219">
        <v>0.51249999999999996</v>
      </c>
      <c r="AF27" s="219">
        <v>0.85972222222222305</v>
      </c>
      <c r="AG27" s="219">
        <v>0.40833333333333299</v>
      </c>
      <c r="AH27" s="219">
        <v>0.68125000000000002</v>
      </c>
      <c r="AI27" s="219">
        <v>0.89513888888888904</v>
      </c>
      <c r="AJ27" s="219">
        <v>0.54930555555555505</v>
      </c>
      <c r="AK27" s="219"/>
      <c r="AL27" s="219">
        <v>0.624305555555556</v>
      </c>
      <c r="AM27" s="219">
        <v>0.74097222222222203</v>
      </c>
      <c r="AN27" s="219">
        <v>0.45833333333333298</v>
      </c>
      <c r="AO27" s="219">
        <v>0.38819444444444401</v>
      </c>
      <c r="AP27" s="219"/>
      <c r="AQ27" s="219">
        <v>0.66319444444444398</v>
      </c>
      <c r="AR27" s="219">
        <v>0.91388888888888897</v>
      </c>
      <c r="AS27" s="217"/>
      <c r="AT27" s="15">
        <f>VLOOKUP(AU27,id!$A:$C,3,0)</f>
        <v>141</v>
      </c>
      <c r="AU27" s="15" t="str">
        <f t="shared" si="7"/>
        <v>KotMaciej1984</v>
      </c>
      <c r="AV27" s="232" t="str">
        <f t="shared" si="8"/>
        <v>Kot</v>
      </c>
      <c r="AW27" s="232" t="str">
        <f t="shared" si="9"/>
        <v>Maciej</v>
      </c>
      <c r="AX27" s="232" t="str">
        <f t="shared" si="10"/>
        <v>bajkers.com</v>
      </c>
      <c r="AY27" s="232">
        <f t="shared" si="11"/>
        <v>1984</v>
      </c>
      <c r="AZ27" s="9">
        <f t="shared" si="12"/>
        <v>28.748590755355128</v>
      </c>
      <c r="BA27" s="9"/>
      <c r="BB27" s="232">
        <f t="shared" si="13"/>
        <v>0.88584474885844744</v>
      </c>
      <c r="BC27" s="232">
        <f t="shared" si="14"/>
        <v>0.96</v>
      </c>
      <c r="BD27" s="232">
        <f t="shared" si="15"/>
        <v>0.95238095238095233</v>
      </c>
      <c r="BE27" s="9">
        <f t="shared" si="16"/>
        <v>0.99186883928256631</v>
      </c>
      <c r="BF27" s="217"/>
      <c r="BG27" s="217"/>
      <c r="BH27" s="217"/>
      <c r="BI27" s="217"/>
      <c r="BJ27" s="217"/>
      <c r="BK27" s="217"/>
      <c r="BL27" s="217"/>
      <c r="BM27" s="217"/>
      <c r="BN27" s="217"/>
      <c r="BO27" s="217"/>
      <c r="BP27" s="217"/>
      <c r="BQ27" s="217"/>
      <c r="BR27" s="217"/>
      <c r="BS27" s="217"/>
      <c r="BT27" s="217"/>
      <c r="BU27" s="217"/>
      <c r="BV27" s="217"/>
      <c r="BW27" s="215"/>
      <c r="BX27" s="217"/>
      <c r="BY27" s="217"/>
      <c r="BZ27" s="217"/>
      <c r="CA27" s="217"/>
      <c r="CB27" s="217"/>
      <c r="CC27" s="217"/>
      <c r="CD27" s="217"/>
      <c r="CE27" s="217"/>
      <c r="CF27" s="217"/>
      <c r="CG27" s="217"/>
      <c r="CH27" s="217"/>
      <c r="CI27" s="217"/>
      <c r="CJ27" s="217"/>
      <c r="CK27" s="217"/>
      <c r="CL27" s="217"/>
      <c r="CM27" s="217"/>
      <c r="CN27" s="217"/>
      <c r="CO27" s="217"/>
      <c r="CP27" s="217"/>
      <c r="CQ27" s="217"/>
      <c r="CR27" s="217"/>
      <c r="CS27" s="217"/>
      <c r="CT27" s="217"/>
      <c r="CU27" s="217"/>
      <c r="CV27" s="217"/>
      <c r="CW27" s="217"/>
      <c r="CX27" s="217"/>
      <c r="CY27" s="217"/>
      <c r="CZ27" s="217"/>
      <c r="DA27" s="217"/>
      <c r="DB27" s="217"/>
      <c r="DC27" s="217"/>
      <c r="DD27" s="217"/>
      <c r="DE27" s="217"/>
      <c r="DF27" s="217"/>
      <c r="DG27" s="217"/>
    </row>
    <row r="28" spans="1:111" s="216" customFormat="1">
      <c r="A28" s="222">
        <v>26</v>
      </c>
      <c r="B28" s="222">
        <v>197</v>
      </c>
      <c r="C28" s="222" t="s">
        <v>53</v>
      </c>
      <c r="D28" s="222" t="s">
        <v>75</v>
      </c>
      <c r="E28" s="222" t="s">
        <v>36</v>
      </c>
      <c r="F28" s="222">
        <v>1963</v>
      </c>
      <c r="G28" s="222" t="s">
        <v>238</v>
      </c>
      <c r="H28" s="222" t="s">
        <v>239</v>
      </c>
      <c r="I28" s="221">
        <v>115</v>
      </c>
      <c r="J28" s="221">
        <v>935</v>
      </c>
      <c r="K28" s="221">
        <v>25</v>
      </c>
      <c r="L28" s="221">
        <v>1015</v>
      </c>
      <c r="M28" s="220">
        <v>26.879932356257001</v>
      </c>
      <c r="N28" s="220"/>
      <c r="O28" s="219">
        <v>42833.305555555598</v>
      </c>
      <c r="P28" s="219"/>
      <c r="Q28" s="219">
        <v>0.78958333333333297</v>
      </c>
      <c r="R28" s="219"/>
      <c r="S28" s="219">
        <v>0.45555555555555599</v>
      </c>
      <c r="T28" s="219">
        <v>0.84166666666666701</v>
      </c>
      <c r="U28" s="219">
        <v>0.56944444444444398</v>
      </c>
      <c r="V28" s="219">
        <v>0.69305555555555598</v>
      </c>
      <c r="W28" s="219">
        <v>0.38750000000000001</v>
      </c>
      <c r="X28" s="219">
        <v>0.63680555555555496</v>
      </c>
      <c r="Y28" s="219">
        <v>0.499305555555556</v>
      </c>
      <c r="Z28" s="219">
        <v>0.358333333333333</v>
      </c>
      <c r="AA28" s="219">
        <v>0.88333333333333297</v>
      </c>
      <c r="AB28" s="219"/>
      <c r="AC28" s="219">
        <v>0.656944444444445</v>
      </c>
      <c r="AD28" s="219">
        <v>0.96180555555555602</v>
      </c>
      <c r="AE28" s="219">
        <v>0.73263888888888895</v>
      </c>
      <c r="AF28" s="219">
        <v>0.33750000000000002</v>
      </c>
      <c r="AG28" s="219">
        <v>0.811805555555556</v>
      </c>
      <c r="AH28" s="219">
        <v>0.51388888888888895</v>
      </c>
      <c r="AI28" s="219">
        <v>0.99652777777777801</v>
      </c>
      <c r="AJ28" s="219">
        <v>0.70902777777777803</v>
      </c>
      <c r="AK28" s="219">
        <v>0.91319444444444398</v>
      </c>
      <c r="AL28" s="219">
        <v>0.58263888888888904</v>
      </c>
      <c r="AM28" s="219">
        <v>0.47152777777777799</v>
      </c>
      <c r="AN28" s="219">
        <v>0.75277777777777799</v>
      </c>
      <c r="AO28" s="219"/>
      <c r="AP28" s="219">
        <v>0.9375</v>
      </c>
      <c r="AQ28" s="219">
        <v>0.53888888888888897</v>
      </c>
      <c r="AR28" s="219">
        <v>1.0416666666666701E-2</v>
      </c>
      <c r="AS28" s="217"/>
      <c r="AT28" s="15">
        <f>VLOOKUP(AU28,id!$A:$C,3,0)</f>
        <v>6</v>
      </c>
      <c r="AU28" s="15" t="str">
        <f t="shared" si="7"/>
        <v>SójkaTomasz1963</v>
      </c>
      <c r="AV28" s="232" t="str">
        <f t="shared" si="8"/>
        <v>Sójka</v>
      </c>
      <c r="AW28" s="232" t="str">
        <f t="shared" si="9"/>
        <v>Tomasz</v>
      </c>
      <c r="AX28" s="232" t="str">
        <f t="shared" si="10"/>
        <v>RKS Fiedorek</v>
      </c>
      <c r="AY28" s="232">
        <f t="shared" si="11"/>
        <v>1963</v>
      </c>
      <c r="AZ28" s="9">
        <f t="shared" ref="AZ28:AZ52" si="17">AZ27*IF(BD28&lt;1,BD28,IF(BE28&lt;1,BE28,IF(BC28&lt;1,BC28,IF(BB28&lt;1,BB28,1))))</f>
        <v>26.879932356257047</v>
      </c>
      <c r="BA28" s="9"/>
      <c r="BB28" s="232">
        <f t="shared" ref="BB28:BB52" si="18">L27/L28</f>
        <v>0.86305418719211824</v>
      </c>
      <c r="BC28" s="232">
        <f t="shared" ref="BC28:BC52" si="19">K28/K27</f>
        <v>1.0416666666666667</v>
      </c>
      <c r="BD28" s="232">
        <f t="shared" ref="BD28:BD52" si="20">J28/J27</f>
        <v>0.93500000000000005</v>
      </c>
      <c r="BE28" s="9">
        <f t="shared" ref="BE28:BE52" si="21">BC28^0.2</f>
        <v>1.0081978184971665</v>
      </c>
      <c r="BF28" s="217"/>
      <c r="BG28" s="217"/>
      <c r="BH28" s="217"/>
      <c r="BI28" s="217"/>
      <c r="BJ28" s="217"/>
      <c r="BK28" s="217"/>
      <c r="BL28" s="217"/>
      <c r="BM28" s="217"/>
      <c r="BN28" s="217"/>
      <c r="BO28" s="217"/>
      <c r="BP28" s="217"/>
      <c r="BQ28" s="217"/>
      <c r="BR28" s="217"/>
      <c r="BS28" s="217"/>
      <c r="BT28" s="217"/>
      <c r="BU28" s="217"/>
      <c r="BV28" s="217"/>
      <c r="BW28" s="215"/>
      <c r="BX28" s="217"/>
      <c r="BY28" s="217"/>
      <c r="BZ28" s="217"/>
      <c r="CA28" s="217"/>
      <c r="CB28" s="217"/>
      <c r="CC28" s="217"/>
      <c r="CD28" s="217"/>
      <c r="CE28" s="217"/>
      <c r="CF28" s="217"/>
      <c r="CG28" s="217"/>
      <c r="CH28" s="217"/>
      <c r="CI28" s="217"/>
      <c r="CJ28" s="217"/>
      <c r="CK28" s="217"/>
      <c r="CL28" s="217"/>
      <c r="CM28" s="217"/>
      <c r="CN28" s="217"/>
      <c r="CO28" s="217"/>
      <c r="CP28" s="217"/>
      <c r="CQ28" s="217"/>
      <c r="CR28" s="217"/>
      <c r="CS28" s="217"/>
      <c r="CT28" s="217"/>
      <c r="CU28" s="217"/>
      <c r="CV28" s="217"/>
      <c r="CW28" s="217"/>
      <c r="CX28" s="217"/>
      <c r="CY28" s="217"/>
      <c r="CZ28" s="217"/>
      <c r="DA28" s="217"/>
      <c r="DB28" s="217"/>
      <c r="DC28" s="217"/>
      <c r="DD28" s="217"/>
      <c r="DE28" s="217"/>
      <c r="DF28" s="217"/>
      <c r="DG28" s="217"/>
    </row>
    <row r="29" spans="1:111" s="216" customFormat="1">
      <c r="A29" s="222">
        <v>27</v>
      </c>
      <c r="B29" s="222">
        <v>209</v>
      </c>
      <c r="C29" s="222" t="s">
        <v>250</v>
      </c>
      <c r="D29" s="222" t="s">
        <v>251</v>
      </c>
      <c r="E29" s="222" t="s">
        <v>36</v>
      </c>
      <c r="F29" s="222">
        <v>1968</v>
      </c>
      <c r="G29" s="222" t="s">
        <v>249</v>
      </c>
      <c r="H29" s="222"/>
      <c r="I29" s="221"/>
      <c r="J29" s="221">
        <v>920</v>
      </c>
      <c r="K29" s="221">
        <v>22</v>
      </c>
      <c r="L29" s="221">
        <v>846</v>
      </c>
      <c r="M29" s="220">
        <v>26.448703494926701</v>
      </c>
      <c r="N29" s="220"/>
      <c r="O29" s="219">
        <v>42833.305555555598</v>
      </c>
      <c r="P29" s="219">
        <v>0.80763888888888902</v>
      </c>
      <c r="Q29" s="219"/>
      <c r="R29" s="219">
        <v>0.34375</v>
      </c>
      <c r="S29" s="219">
        <v>0.45069444444444401</v>
      </c>
      <c r="T29" s="219">
        <v>0.75277777777777799</v>
      </c>
      <c r="U29" s="219">
        <v>0.60138888888888897</v>
      </c>
      <c r="V29" s="219">
        <v>0.69444444444444398</v>
      </c>
      <c r="W29" s="219">
        <v>0.42708333333333298</v>
      </c>
      <c r="X29" s="219">
        <v>0.64444444444444404</v>
      </c>
      <c r="Y29" s="219">
        <v>0.49305555555555602</v>
      </c>
      <c r="Z29" s="219">
        <v>0.37777777777777799</v>
      </c>
      <c r="AA29" s="219">
        <v>0.71736111111111101</v>
      </c>
      <c r="AB29" s="219"/>
      <c r="AC29" s="219">
        <v>0.66041666666666698</v>
      </c>
      <c r="AD29" s="219"/>
      <c r="AE29" s="219">
        <v>0.73055555555555596</v>
      </c>
      <c r="AF29" s="219">
        <v>0.31944444444444398</v>
      </c>
      <c r="AG29" s="219"/>
      <c r="AH29" s="219">
        <v>0.51111111111111096</v>
      </c>
      <c r="AI29" s="219">
        <v>0.87638888888888899</v>
      </c>
      <c r="AJ29" s="219"/>
      <c r="AK29" s="219"/>
      <c r="AL29" s="219">
        <v>0.61944444444444502</v>
      </c>
      <c r="AM29" s="219">
        <v>0.46041666666666697</v>
      </c>
      <c r="AN29" s="219"/>
      <c r="AO29" s="219">
        <v>0.78611111111111098</v>
      </c>
      <c r="AP29" s="219">
        <v>0.33402777777777798</v>
      </c>
      <c r="AQ29" s="219">
        <v>0.56666666666666698</v>
      </c>
      <c r="AR29" s="219">
        <v>0.89305555555555605</v>
      </c>
      <c r="AS29" s="217"/>
      <c r="AT29" s="15">
        <f>VLOOKUP(AU29,id!$A:$C,3,0)</f>
        <v>142</v>
      </c>
      <c r="AU29" s="15" t="str">
        <f t="shared" si="7"/>
        <v>TyszkowskiRoman1968</v>
      </c>
      <c r="AV29" s="232" t="str">
        <f t="shared" si="8"/>
        <v>Tyszkowski</v>
      </c>
      <c r="AW29" s="232" t="str">
        <f t="shared" si="9"/>
        <v>Roman</v>
      </c>
      <c r="AX29" s="232">
        <f t="shared" si="10"/>
        <v>0</v>
      </c>
      <c r="AY29" s="232">
        <f t="shared" si="11"/>
        <v>1968</v>
      </c>
      <c r="AZ29" s="9">
        <f t="shared" si="17"/>
        <v>26.448703494926722</v>
      </c>
      <c r="BA29" s="9"/>
      <c r="BB29" s="232">
        <f t="shared" si="18"/>
        <v>1.1997635933806146</v>
      </c>
      <c r="BC29" s="232">
        <f t="shared" si="19"/>
        <v>0.88</v>
      </c>
      <c r="BD29" s="232">
        <f t="shared" si="20"/>
        <v>0.98395721925133695</v>
      </c>
      <c r="BE29" s="9">
        <f t="shared" si="21"/>
        <v>0.97475738553079205</v>
      </c>
      <c r="BF29" s="217"/>
      <c r="BG29" s="217"/>
      <c r="BH29" s="217"/>
      <c r="BI29" s="217"/>
      <c r="BJ29" s="217"/>
      <c r="BK29" s="217"/>
      <c r="BL29" s="217"/>
      <c r="BM29" s="217"/>
      <c r="BN29" s="217"/>
      <c r="BO29" s="217"/>
      <c r="BP29" s="217"/>
      <c r="BQ29" s="217"/>
      <c r="BR29" s="217"/>
      <c r="BS29" s="217"/>
      <c r="BT29" s="217"/>
      <c r="BU29" s="217"/>
      <c r="BV29" s="217"/>
      <c r="BW29" s="215"/>
      <c r="BX29" s="217"/>
      <c r="BY29" s="217"/>
      <c r="BZ29" s="217"/>
      <c r="CA29" s="217"/>
      <c r="CB29" s="217"/>
      <c r="CC29" s="217"/>
      <c r="CD29" s="217"/>
      <c r="CE29" s="217"/>
      <c r="CF29" s="217"/>
      <c r="CG29" s="217"/>
      <c r="CH29" s="217"/>
      <c r="CI29" s="217"/>
      <c r="CJ29" s="217"/>
      <c r="CK29" s="217"/>
      <c r="CL29" s="217"/>
      <c r="CM29" s="217"/>
      <c r="CN29" s="217"/>
      <c r="CO29" s="217"/>
      <c r="CP29" s="217"/>
      <c r="CQ29" s="217"/>
      <c r="CR29" s="217"/>
      <c r="CS29" s="217"/>
      <c r="CT29" s="217"/>
      <c r="CU29" s="217"/>
      <c r="CV29" s="217"/>
      <c r="CW29" s="217"/>
      <c r="CX29" s="217"/>
      <c r="CY29" s="217"/>
      <c r="CZ29" s="217"/>
      <c r="DA29" s="217"/>
      <c r="DB29" s="217"/>
      <c r="DC29" s="217"/>
      <c r="DD29" s="217"/>
      <c r="DE29" s="217"/>
      <c r="DF29" s="217"/>
      <c r="DG29" s="217"/>
    </row>
    <row r="30" spans="1:111" s="216" customFormat="1">
      <c r="A30" s="222">
        <v>28</v>
      </c>
      <c r="B30" s="222">
        <v>162</v>
      </c>
      <c r="C30" s="222" t="s">
        <v>21</v>
      </c>
      <c r="D30" s="222" t="s">
        <v>255</v>
      </c>
      <c r="E30" s="222" t="s">
        <v>36</v>
      </c>
      <c r="F30" s="222">
        <v>1977</v>
      </c>
      <c r="G30" s="222" t="s">
        <v>254</v>
      </c>
      <c r="H30" s="222"/>
      <c r="I30" s="221"/>
      <c r="J30" s="221">
        <v>910</v>
      </c>
      <c r="K30" s="221">
        <v>22</v>
      </c>
      <c r="L30" s="221">
        <v>891</v>
      </c>
      <c r="M30" s="220">
        <v>26.161217587373201</v>
      </c>
      <c r="N30" s="220"/>
      <c r="O30" s="219">
        <v>42833.305555555598</v>
      </c>
      <c r="P30" s="219">
        <v>0.83125000000000004</v>
      </c>
      <c r="Q30" s="219"/>
      <c r="R30" s="219">
        <v>0.359722222222222</v>
      </c>
      <c r="S30" s="219">
        <v>0.45138888888888901</v>
      </c>
      <c r="T30" s="219"/>
      <c r="U30" s="219">
        <v>0.57569444444444395</v>
      </c>
      <c r="V30" s="219">
        <v>0.69374999999999998</v>
      </c>
      <c r="W30" s="219">
        <v>0.421527777777778</v>
      </c>
      <c r="X30" s="219">
        <v>0.63472222222222197</v>
      </c>
      <c r="Y30" s="219">
        <v>0.49791666666666701</v>
      </c>
      <c r="Z30" s="219">
        <v>0.38819444444444401</v>
      </c>
      <c r="AA30" s="219">
        <v>0.75208333333333299</v>
      </c>
      <c r="AB30" s="219"/>
      <c r="AC30" s="219">
        <v>0.655555555555556</v>
      </c>
      <c r="AD30" s="219">
        <v>0.87638888888888899</v>
      </c>
      <c r="AE30" s="219">
        <v>0.73750000000000004</v>
      </c>
      <c r="AF30" s="219">
        <v>0.329166666666667</v>
      </c>
      <c r="AG30" s="219"/>
      <c r="AH30" s="219">
        <v>0.51736111111111105</v>
      </c>
      <c r="AI30" s="219">
        <v>0.90833333333333299</v>
      </c>
      <c r="AJ30" s="219">
        <v>0.70902777777777803</v>
      </c>
      <c r="AK30" s="219"/>
      <c r="AL30" s="219">
        <v>0.60833333333333295</v>
      </c>
      <c r="AM30" s="219">
        <v>0.46111111111111103</v>
      </c>
      <c r="AN30" s="219"/>
      <c r="AO30" s="219"/>
      <c r="AP30" s="219">
        <v>0.34513888888888899</v>
      </c>
      <c r="AQ30" s="219">
        <v>0.53888888888888897</v>
      </c>
      <c r="AR30" s="219">
        <v>0.92430555555555605</v>
      </c>
      <c r="AS30" s="217"/>
      <c r="AT30" s="15">
        <f>VLOOKUP(AU30,id!$A:$C,3,0)</f>
        <v>50</v>
      </c>
      <c r="AU30" s="15" t="str">
        <f t="shared" si="7"/>
        <v>GryszkalisMarcin1977</v>
      </c>
      <c r="AV30" s="232" t="str">
        <f t="shared" si="8"/>
        <v>Gryszkalis</v>
      </c>
      <c r="AW30" s="232" t="str">
        <f t="shared" si="9"/>
        <v>Marcin</v>
      </c>
      <c r="AX30" s="232">
        <f t="shared" si="10"/>
        <v>0</v>
      </c>
      <c r="AY30" s="232">
        <f t="shared" si="11"/>
        <v>1977</v>
      </c>
      <c r="AZ30" s="9">
        <f t="shared" si="17"/>
        <v>26.161217587373169</v>
      </c>
      <c r="BA30" s="9"/>
      <c r="BB30" s="232">
        <f t="shared" si="18"/>
        <v>0.9494949494949495</v>
      </c>
      <c r="BC30" s="232">
        <f t="shared" si="19"/>
        <v>1</v>
      </c>
      <c r="BD30" s="232">
        <f t="shared" si="20"/>
        <v>0.98913043478260865</v>
      </c>
      <c r="BE30" s="9">
        <f t="shared" si="21"/>
        <v>1</v>
      </c>
      <c r="BF30" s="217"/>
      <c r="BG30" s="217"/>
      <c r="BH30" s="217"/>
      <c r="BI30" s="217"/>
      <c r="BJ30" s="217"/>
      <c r="BK30" s="217"/>
      <c r="BL30" s="217"/>
      <c r="BM30" s="217"/>
      <c r="BN30" s="217"/>
      <c r="BO30" s="217"/>
      <c r="BP30" s="217"/>
      <c r="BQ30" s="217"/>
      <c r="BR30" s="217"/>
      <c r="BS30" s="217"/>
      <c r="BT30" s="217"/>
      <c r="BU30" s="217"/>
      <c r="BV30" s="217"/>
      <c r="BW30" s="215"/>
      <c r="BX30" s="217"/>
      <c r="BY30" s="217"/>
      <c r="BZ30" s="217"/>
      <c r="CA30" s="217"/>
      <c r="CB30" s="217"/>
      <c r="CC30" s="217"/>
      <c r="CD30" s="217"/>
      <c r="CE30" s="217"/>
      <c r="CF30" s="217"/>
      <c r="CG30" s="217"/>
      <c r="CH30" s="217"/>
      <c r="CI30" s="217"/>
      <c r="CJ30" s="217"/>
      <c r="CK30" s="217"/>
      <c r="CL30" s="217"/>
      <c r="CM30" s="217"/>
      <c r="CN30" s="217"/>
      <c r="CO30" s="217"/>
      <c r="CP30" s="217"/>
      <c r="CQ30" s="217"/>
      <c r="CR30" s="217"/>
      <c r="CS30" s="217"/>
      <c r="CT30" s="217"/>
      <c r="CU30" s="217"/>
      <c r="CV30" s="217"/>
      <c r="CW30" s="217"/>
      <c r="CX30" s="217"/>
      <c r="CY30" s="217"/>
      <c r="CZ30" s="217"/>
      <c r="DA30" s="217"/>
      <c r="DB30" s="217"/>
      <c r="DC30" s="217"/>
      <c r="DD30" s="217"/>
      <c r="DE30" s="217"/>
      <c r="DF30" s="217"/>
      <c r="DG30" s="217"/>
    </row>
    <row r="31" spans="1:111" s="216" customFormat="1">
      <c r="A31" s="222">
        <v>29</v>
      </c>
      <c r="B31" s="222">
        <v>198</v>
      </c>
      <c r="C31" s="222" t="s">
        <v>154</v>
      </c>
      <c r="D31" s="222" t="s">
        <v>241</v>
      </c>
      <c r="E31" s="222" t="s">
        <v>36</v>
      </c>
      <c r="F31" s="222">
        <v>1973</v>
      </c>
      <c r="G31" s="222" t="s">
        <v>221</v>
      </c>
      <c r="H31" s="222" t="s">
        <v>240</v>
      </c>
      <c r="I31" s="221">
        <v>5</v>
      </c>
      <c r="J31" s="221">
        <v>895</v>
      </c>
      <c r="K31" s="221">
        <v>22</v>
      </c>
      <c r="L31" s="221">
        <v>905</v>
      </c>
      <c r="M31" s="220">
        <v>25.729988726042802</v>
      </c>
      <c r="N31" s="220"/>
      <c r="O31" s="219">
        <v>42833.305555555598</v>
      </c>
      <c r="P31" s="219"/>
      <c r="Q31" s="219"/>
      <c r="R31" s="219">
        <v>0.436805555555556</v>
      </c>
      <c r="S31" s="219">
        <v>0.50138888888888899</v>
      </c>
      <c r="T31" s="219"/>
      <c r="U31" s="219">
        <v>0.64097222222222205</v>
      </c>
      <c r="V31" s="219">
        <v>0.750694444444445</v>
      </c>
      <c r="W31" s="219">
        <v>0.47499999999999998</v>
      </c>
      <c r="X31" s="219">
        <v>0.69583333333333297</v>
      </c>
      <c r="Y31" s="219">
        <v>0.55000000000000004</v>
      </c>
      <c r="Z31" s="219">
        <v>0.41180555555555598</v>
      </c>
      <c r="AA31" s="219">
        <v>0.85486111111111096</v>
      </c>
      <c r="AB31" s="219"/>
      <c r="AC31" s="219">
        <v>0.72013888888888899</v>
      </c>
      <c r="AD31" s="219">
        <v>0.34166666666666701</v>
      </c>
      <c r="AE31" s="219">
        <v>0.82777777777777795</v>
      </c>
      <c r="AF31" s="219">
        <v>0.38611111111111102</v>
      </c>
      <c r="AG31" s="219"/>
      <c r="AH31" s="219">
        <v>0.58680555555555602</v>
      </c>
      <c r="AI31" s="219">
        <v>0.32500000000000001</v>
      </c>
      <c r="AJ31" s="219">
        <v>0.77083333333333304</v>
      </c>
      <c r="AK31" s="219"/>
      <c r="AL31" s="219">
        <v>0.66736111111111096</v>
      </c>
      <c r="AM31" s="219">
        <v>0.51527777777777795</v>
      </c>
      <c r="AN31" s="219">
        <v>0.80555555555555503</v>
      </c>
      <c r="AO31" s="219"/>
      <c r="AP31" s="219">
        <v>0.36388888888888898</v>
      </c>
      <c r="AQ31" s="219">
        <v>0.60486111111111096</v>
      </c>
      <c r="AR31" s="219">
        <v>0.93402777777777801</v>
      </c>
      <c r="AS31" s="217"/>
      <c r="AT31" s="15">
        <f>VLOOKUP(AU31,id!$A:$C,3,0)</f>
        <v>20</v>
      </c>
      <c r="AU31" s="15" t="str">
        <f t="shared" si="7"/>
        <v>StaszewskiDaniel1973</v>
      </c>
      <c r="AV31" s="232" t="str">
        <f t="shared" si="8"/>
        <v>Staszewski</v>
      </c>
      <c r="AW31" s="232" t="str">
        <f t="shared" si="9"/>
        <v>Daniel</v>
      </c>
      <c r="AX31" s="232" t="str">
        <f t="shared" si="10"/>
        <v>oi punx</v>
      </c>
      <c r="AY31" s="232">
        <f t="shared" si="11"/>
        <v>1973</v>
      </c>
      <c r="AZ31" s="9">
        <f t="shared" si="17"/>
        <v>25.729988726042841</v>
      </c>
      <c r="BA31" s="9"/>
      <c r="BB31" s="232">
        <f t="shared" si="18"/>
        <v>0.98453038674033144</v>
      </c>
      <c r="BC31" s="232">
        <f t="shared" si="19"/>
        <v>1</v>
      </c>
      <c r="BD31" s="232">
        <f t="shared" si="20"/>
        <v>0.98351648351648346</v>
      </c>
      <c r="BE31" s="9">
        <f t="shared" si="21"/>
        <v>1</v>
      </c>
      <c r="BF31" s="217"/>
      <c r="BG31" s="217"/>
      <c r="BH31" s="217"/>
      <c r="BI31" s="217"/>
      <c r="BJ31" s="217"/>
      <c r="BK31" s="217"/>
      <c r="BL31" s="217"/>
      <c r="BM31" s="217"/>
      <c r="BN31" s="217"/>
      <c r="BO31" s="217"/>
      <c r="BP31" s="217"/>
      <c r="BQ31" s="217"/>
      <c r="BR31" s="217"/>
      <c r="BS31" s="217"/>
      <c r="BT31" s="217"/>
      <c r="BU31" s="217"/>
      <c r="BV31" s="217"/>
      <c r="BW31" s="215"/>
      <c r="BX31" s="217"/>
      <c r="BY31" s="217"/>
      <c r="BZ31" s="217"/>
      <c r="CA31" s="217"/>
      <c r="CB31" s="217"/>
      <c r="CC31" s="217"/>
      <c r="CD31" s="217"/>
      <c r="CE31" s="217"/>
      <c r="CF31" s="217"/>
      <c r="CG31" s="217"/>
      <c r="CH31" s="217"/>
      <c r="CI31" s="217"/>
      <c r="CJ31" s="217"/>
      <c r="CK31" s="217"/>
      <c r="CL31" s="217"/>
      <c r="CM31" s="217"/>
      <c r="CN31" s="217"/>
      <c r="CO31" s="217"/>
      <c r="CP31" s="217"/>
      <c r="CQ31" s="217"/>
      <c r="CR31" s="217"/>
      <c r="CS31" s="217"/>
      <c r="CT31" s="217"/>
      <c r="CU31" s="217"/>
      <c r="CV31" s="217"/>
      <c r="CW31" s="217"/>
      <c r="CX31" s="217"/>
      <c r="CY31" s="217"/>
      <c r="CZ31" s="217"/>
      <c r="DA31" s="217"/>
      <c r="DB31" s="217"/>
      <c r="DC31" s="217"/>
      <c r="DD31" s="217"/>
      <c r="DE31" s="217"/>
      <c r="DF31" s="217"/>
      <c r="DG31" s="217"/>
    </row>
    <row r="32" spans="1:111" s="216" customFormat="1">
      <c r="A32" s="222">
        <v>30</v>
      </c>
      <c r="B32" s="222">
        <v>194</v>
      </c>
      <c r="C32" s="222" t="s">
        <v>76</v>
      </c>
      <c r="D32" s="222" t="s">
        <v>268</v>
      </c>
      <c r="E32" s="222" t="s">
        <v>36</v>
      </c>
      <c r="F32" s="222">
        <v>1969</v>
      </c>
      <c r="G32" s="222" t="s">
        <v>1514</v>
      </c>
      <c r="H32" s="222" t="s">
        <v>1507</v>
      </c>
      <c r="I32" s="221">
        <v>25</v>
      </c>
      <c r="J32" s="221">
        <v>885</v>
      </c>
      <c r="K32" s="221">
        <v>23</v>
      </c>
      <c r="L32" s="221">
        <v>925</v>
      </c>
      <c r="M32" s="220">
        <v>25.442502818489299</v>
      </c>
      <c r="N32" s="220"/>
      <c r="O32" s="219">
        <v>42833.305555555598</v>
      </c>
      <c r="P32" s="219"/>
      <c r="Q32" s="219"/>
      <c r="R32" s="219">
        <v>0.454166666666667</v>
      </c>
      <c r="S32" s="219">
        <v>0.51111111111111096</v>
      </c>
      <c r="T32" s="219"/>
      <c r="U32" s="219">
        <v>0.65347222222222201</v>
      </c>
      <c r="V32" s="219"/>
      <c r="W32" s="219">
        <v>0.485416666666667</v>
      </c>
      <c r="X32" s="219">
        <v>0.70138888888888895</v>
      </c>
      <c r="Y32" s="219">
        <v>0.58402777777777803</v>
      </c>
      <c r="Z32" s="219">
        <v>0.43402777777777801</v>
      </c>
      <c r="AA32" s="219">
        <v>0.78472222222222199</v>
      </c>
      <c r="AB32" s="219"/>
      <c r="AC32" s="219">
        <v>0.72361111111111098</v>
      </c>
      <c r="AD32" s="219">
        <v>0.36458333333333298</v>
      </c>
      <c r="AE32" s="219">
        <v>0.79583333333333295</v>
      </c>
      <c r="AF32" s="219">
        <v>0.41319444444444398</v>
      </c>
      <c r="AG32" s="219">
        <v>0.86319444444444504</v>
      </c>
      <c r="AH32" s="219">
        <v>0.6</v>
      </c>
      <c r="AI32" s="219">
        <v>0.34861111111111098</v>
      </c>
      <c r="AJ32" s="219"/>
      <c r="AK32" s="219">
        <v>0.75624999999999998</v>
      </c>
      <c r="AL32" s="219">
        <v>0.66597222222222197</v>
      </c>
      <c r="AM32" s="219">
        <v>0.55277777777777803</v>
      </c>
      <c r="AN32" s="219">
        <v>0.82361111111111096</v>
      </c>
      <c r="AO32" s="219">
        <v>0.90277777777777801</v>
      </c>
      <c r="AP32" s="219">
        <v>0.38819444444444401</v>
      </c>
      <c r="AQ32" s="219">
        <v>0.62708333333333299</v>
      </c>
      <c r="AR32" s="219">
        <v>0.94791666666666696</v>
      </c>
      <c r="AS32" s="217"/>
      <c r="AT32" s="15">
        <f>VLOOKUP(AU32,id!$A:$C,3,0)</f>
        <v>143</v>
      </c>
      <c r="AU32" s="15" t="str">
        <f t="shared" si="7"/>
        <v>SkowronekMaciej1969</v>
      </c>
      <c r="AV32" s="232" t="str">
        <f t="shared" si="8"/>
        <v>Skowronek</v>
      </c>
      <c r="AW32" s="232" t="str">
        <f t="shared" si="9"/>
        <v>Maciej</v>
      </c>
      <c r="AX32" s="232" t="str">
        <f t="shared" si="10"/>
        <v>Timtirim Team</v>
      </c>
      <c r="AY32" s="232">
        <f t="shared" si="11"/>
        <v>1969</v>
      </c>
      <c r="AZ32" s="9">
        <f t="shared" si="17"/>
        <v>25.442502818489288</v>
      </c>
      <c r="BA32" s="9"/>
      <c r="BB32" s="232">
        <f t="shared" si="18"/>
        <v>0.97837837837837838</v>
      </c>
      <c r="BC32" s="232">
        <f t="shared" si="19"/>
        <v>1.0454545454545454</v>
      </c>
      <c r="BD32" s="232">
        <f t="shared" si="20"/>
        <v>0.98882681564245811</v>
      </c>
      <c r="BE32" s="9">
        <f t="shared" si="21"/>
        <v>1.0089299890719963</v>
      </c>
      <c r="BF32" s="217"/>
      <c r="BG32" s="217"/>
      <c r="BH32" s="217"/>
      <c r="BI32" s="217"/>
      <c r="BJ32" s="217"/>
      <c r="BK32" s="217"/>
      <c r="BL32" s="217"/>
      <c r="BM32" s="217"/>
      <c r="BN32" s="217"/>
      <c r="BO32" s="217"/>
      <c r="BP32" s="217"/>
      <c r="BQ32" s="217"/>
      <c r="BR32" s="217"/>
      <c r="BS32" s="217"/>
      <c r="BT32" s="217"/>
      <c r="BU32" s="217"/>
      <c r="BV32" s="217"/>
      <c r="BW32" s="215"/>
      <c r="BX32" s="217"/>
      <c r="BY32" s="217"/>
      <c r="BZ32" s="217"/>
      <c r="CA32" s="217"/>
      <c r="CB32" s="217"/>
      <c r="CC32" s="217"/>
      <c r="CD32" s="217"/>
      <c r="CE32" s="217"/>
      <c r="CF32" s="217"/>
      <c r="CG32" s="217"/>
      <c r="CH32" s="217"/>
      <c r="CI32" s="217"/>
      <c r="CJ32" s="217"/>
      <c r="CK32" s="217"/>
      <c r="CL32" s="217"/>
      <c r="CM32" s="217"/>
      <c r="CN32" s="217"/>
      <c r="CO32" s="217"/>
      <c r="CP32" s="217"/>
      <c r="CQ32" s="217"/>
      <c r="CR32" s="217"/>
      <c r="CS32" s="217"/>
      <c r="CT32" s="217"/>
      <c r="CU32" s="217"/>
      <c r="CV32" s="217"/>
      <c r="CW32" s="217"/>
      <c r="CX32" s="217"/>
      <c r="CY32" s="217"/>
      <c r="CZ32" s="217"/>
      <c r="DA32" s="217"/>
      <c r="DB32" s="217"/>
      <c r="DC32" s="217"/>
      <c r="DD32" s="217"/>
      <c r="DE32" s="217"/>
      <c r="DF32" s="217"/>
      <c r="DG32" s="217"/>
    </row>
    <row r="33" spans="1:111" s="216" customFormat="1">
      <c r="A33" s="222">
        <v>31</v>
      </c>
      <c r="B33" s="222">
        <v>190</v>
      </c>
      <c r="C33" s="222" t="s">
        <v>65</v>
      </c>
      <c r="D33" s="222" t="s">
        <v>766</v>
      </c>
      <c r="E33" s="222" t="s">
        <v>36</v>
      </c>
      <c r="F33" s="222">
        <v>1978</v>
      </c>
      <c r="G33" s="222" t="s">
        <v>254</v>
      </c>
      <c r="H33" s="222" t="s">
        <v>765</v>
      </c>
      <c r="I33" s="221"/>
      <c r="J33" s="221">
        <v>860</v>
      </c>
      <c r="K33" s="221">
        <v>20</v>
      </c>
      <c r="L33" s="221">
        <v>847</v>
      </c>
      <c r="M33" s="220">
        <v>24.7237880496054</v>
      </c>
      <c r="N33" s="220"/>
      <c r="O33" s="219">
        <v>42833.305555555598</v>
      </c>
      <c r="P33" s="219">
        <v>0.80763888888888902</v>
      </c>
      <c r="Q33" s="219"/>
      <c r="R33" s="219"/>
      <c r="S33" s="219">
        <v>0.452083333333333</v>
      </c>
      <c r="T33" s="219">
        <v>0.75277777777777799</v>
      </c>
      <c r="U33" s="219">
        <v>0.59861111111111098</v>
      </c>
      <c r="V33" s="219">
        <v>0.69513888888888897</v>
      </c>
      <c r="W33" s="219">
        <v>0.42708333333333298</v>
      </c>
      <c r="X33" s="219">
        <v>0.64444444444444404</v>
      </c>
      <c r="Y33" s="219">
        <v>0.51111111111111096</v>
      </c>
      <c r="Z33" s="219">
        <v>0.391666666666667</v>
      </c>
      <c r="AA33" s="219">
        <v>0.71736111111111101</v>
      </c>
      <c r="AB33" s="219"/>
      <c r="AC33" s="219">
        <v>0.66041666666666698</v>
      </c>
      <c r="AD33" s="219"/>
      <c r="AE33" s="219">
        <v>0.73055555555555596</v>
      </c>
      <c r="AF33" s="219">
        <v>0.35555555555555601</v>
      </c>
      <c r="AG33" s="219"/>
      <c r="AH33" s="219">
        <v>0.54444444444444395</v>
      </c>
      <c r="AI33" s="219">
        <v>0.87708333333333299</v>
      </c>
      <c r="AJ33" s="219"/>
      <c r="AK33" s="219"/>
      <c r="AL33" s="219">
        <v>0.61875000000000002</v>
      </c>
      <c r="AM33" s="219">
        <v>0.47361111111111098</v>
      </c>
      <c r="AN33" s="219"/>
      <c r="AO33" s="219">
        <v>0.78680555555555598</v>
      </c>
      <c r="AP33" s="219"/>
      <c r="AQ33" s="219">
        <v>0.56666666666666698</v>
      </c>
      <c r="AR33" s="219">
        <v>0.89375000000000004</v>
      </c>
      <c r="AS33" s="217"/>
      <c r="AT33" s="15">
        <f>VLOOKUP(AU33,id!$A:$C,3,0)</f>
        <v>44</v>
      </c>
      <c r="AU33" s="15" t="str">
        <f t="shared" si="7"/>
        <v>RychlikMichał1978</v>
      </c>
      <c r="AV33" s="232" t="str">
        <f t="shared" si="8"/>
        <v>Rychlik</v>
      </c>
      <c r="AW33" s="232" t="str">
        <f t="shared" si="9"/>
        <v>Michał</v>
      </c>
      <c r="AX33" s="232" t="str">
        <f t="shared" si="10"/>
        <v>OrientAkcja</v>
      </c>
      <c r="AY33" s="232">
        <f t="shared" si="11"/>
        <v>1978</v>
      </c>
      <c r="AZ33" s="9">
        <f t="shared" si="17"/>
        <v>24.72378804960541</v>
      </c>
      <c r="BA33" s="9"/>
      <c r="BB33" s="232">
        <f t="shared" si="18"/>
        <v>1.0920897284533648</v>
      </c>
      <c r="BC33" s="232">
        <f t="shared" si="19"/>
        <v>0.86956521739130432</v>
      </c>
      <c r="BD33" s="232">
        <f t="shared" si="20"/>
        <v>0.97175141242937857</v>
      </c>
      <c r="BE33" s="9">
        <f t="shared" si="21"/>
        <v>0.97243466479640206</v>
      </c>
      <c r="BF33" s="217"/>
      <c r="BG33" s="217"/>
      <c r="BH33" s="217"/>
      <c r="BI33" s="217"/>
      <c r="BJ33" s="217"/>
      <c r="BK33" s="217"/>
      <c r="BL33" s="217"/>
      <c r="BM33" s="217"/>
      <c r="BN33" s="217"/>
      <c r="BO33" s="217"/>
      <c r="BP33" s="217"/>
      <c r="BQ33" s="217"/>
      <c r="BR33" s="217"/>
      <c r="BS33" s="217"/>
      <c r="BT33" s="217"/>
      <c r="BU33" s="217"/>
      <c r="BV33" s="217"/>
      <c r="BW33" s="215"/>
      <c r="BX33" s="217"/>
      <c r="BY33" s="217"/>
      <c r="BZ33" s="217"/>
      <c r="CA33" s="217"/>
      <c r="CB33" s="217"/>
      <c r="CC33" s="217"/>
      <c r="CD33" s="217"/>
      <c r="CE33" s="217"/>
      <c r="CF33" s="217"/>
      <c r="CG33" s="217"/>
      <c r="CH33" s="217"/>
      <c r="CI33" s="217"/>
      <c r="CJ33" s="217"/>
      <c r="CK33" s="217"/>
      <c r="CL33" s="217"/>
      <c r="CM33" s="217"/>
      <c r="CN33" s="217"/>
      <c r="CO33" s="217"/>
      <c r="CP33" s="217"/>
      <c r="CQ33" s="217"/>
      <c r="CR33" s="217"/>
      <c r="CS33" s="217"/>
      <c r="CT33" s="217"/>
      <c r="CU33" s="217"/>
      <c r="CV33" s="217"/>
      <c r="CW33" s="217"/>
      <c r="CX33" s="217"/>
      <c r="CY33" s="217"/>
      <c r="CZ33" s="217"/>
      <c r="DA33" s="217"/>
      <c r="DB33" s="217"/>
      <c r="DC33" s="217"/>
      <c r="DD33" s="217"/>
      <c r="DE33" s="217"/>
      <c r="DF33" s="217"/>
      <c r="DG33" s="217"/>
    </row>
    <row r="34" spans="1:111" s="216" customFormat="1">
      <c r="A34" s="222">
        <v>32</v>
      </c>
      <c r="B34" s="222">
        <v>160</v>
      </c>
      <c r="C34" s="222" t="s">
        <v>23</v>
      </c>
      <c r="D34" s="222" t="s">
        <v>825</v>
      </c>
      <c r="E34" s="222" t="s">
        <v>36</v>
      </c>
      <c r="F34" s="222">
        <v>1984</v>
      </c>
      <c r="G34" s="222" t="s">
        <v>216</v>
      </c>
      <c r="H34" s="222" t="s">
        <v>823</v>
      </c>
      <c r="I34" s="221">
        <v>64</v>
      </c>
      <c r="J34" s="221">
        <v>856</v>
      </c>
      <c r="K34" s="221">
        <v>22</v>
      </c>
      <c r="L34" s="221">
        <v>964</v>
      </c>
      <c r="M34" s="220">
        <v>24.608793686584001</v>
      </c>
      <c r="N34" s="220"/>
      <c r="O34" s="219">
        <v>42833.305555555598</v>
      </c>
      <c r="P34" s="219">
        <v>0.79236111111111096</v>
      </c>
      <c r="Q34" s="219"/>
      <c r="R34" s="219">
        <v>0.37708333333333299</v>
      </c>
      <c r="S34" s="219">
        <v>0.52430555555555602</v>
      </c>
      <c r="T34" s="219">
        <v>0.90763888888888899</v>
      </c>
      <c r="U34" s="219">
        <v>0.65277777777777801</v>
      </c>
      <c r="V34" s="219"/>
      <c r="W34" s="219">
        <v>0.46527777777777801</v>
      </c>
      <c r="X34" s="219">
        <v>0.70277777777777795</v>
      </c>
      <c r="Y34" s="219">
        <v>0.57222222222222197</v>
      </c>
      <c r="Z34" s="219">
        <v>0.40972222222222199</v>
      </c>
      <c r="AA34" s="219">
        <v>0.82638888888888895</v>
      </c>
      <c r="AB34" s="219"/>
      <c r="AC34" s="219">
        <v>0.72569444444444398</v>
      </c>
      <c r="AD34" s="219">
        <v>0.33750000000000002</v>
      </c>
      <c r="AE34" s="219">
        <v>0.84930555555555598</v>
      </c>
      <c r="AF34" s="219"/>
      <c r="AG34" s="219"/>
      <c r="AH34" s="219">
        <v>0.59652777777777799</v>
      </c>
      <c r="AI34" s="219">
        <v>0.32291666666666702</v>
      </c>
      <c r="AJ34" s="219"/>
      <c r="AK34" s="219">
        <v>0.75972222222222197</v>
      </c>
      <c r="AL34" s="219">
        <v>0.66874999999999996</v>
      </c>
      <c r="AM34" s="219">
        <v>0.53958333333333297</v>
      </c>
      <c r="AN34" s="219">
        <v>0.88055555555555598</v>
      </c>
      <c r="AO34" s="219"/>
      <c r="AP34" s="219">
        <v>0.35625000000000001</v>
      </c>
      <c r="AQ34" s="219">
        <v>0.61805555555555602</v>
      </c>
      <c r="AR34" s="219">
        <v>0.97499999999999998</v>
      </c>
      <c r="AS34" s="217"/>
      <c r="AT34" s="15">
        <f>VLOOKUP(AU34,id!$A:$C,3,0)</f>
        <v>144</v>
      </c>
      <c r="AU34" s="15" t="str">
        <f t="shared" si="7"/>
        <v>CzarnyGrzegorz1984</v>
      </c>
      <c r="AV34" s="232" t="str">
        <f t="shared" si="8"/>
        <v>Czarny</v>
      </c>
      <c r="AW34" s="232" t="str">
        <f t="shared" si="9"/>
        <v>Grzegorz</v>
      </c>
      <c r="AX34" s="232" t="str">
        <f t="shared" si="10"/>
        <v>Szkoła Fechtunku ARAMIS</v>
      </c>
      <c r="AY34" s="232">
        <f t="shared" si="11"/>
        <v>1984</v>
      </c>
      <c r="AZ34" s="9">
        <f t="shared" si="17"/>
        <v>24.60879368658399</v>
      </c>
      <c r="BA34" s="9"/>
      <c r="BB34" s="232">
        <f t="shared" si="18"/>
        <v>0.87863070539419086</v>
      </c>
      <c r="BC34" s="232">
        <f t="shared" si="19"/>
        <v>1.1000000000000001</v>
      </c>
      <c r="BD34" s="232">
        <f t="shared" si="20"/>
        <v>0.99534883720930234</v>
      </c>
      <c r="BE34" s="9">
        <f t="shared" si="21"/>
        <v>1.0192448764914566</v>
      </c>
      <c r="BF34" s="217"/>
      <c r="BG34" s="217"/>
      <c r="BH34" s="217"/>
      <c r="BI34" s="217"/>
      <c r="BJ34" s="217"/>
      <c r="BK34" s="217"/>
      <c r="BL34" s="217"/>
      <c r="BM34" s="217"/>
      <c r="BN34" s="217"/>
      <c r="BO34" s="217"/>
      <c r="BP34" s="217"/>
      <c r="BQ34" s="217"/>
      <c r="BR34" s="217"/>
      <c r="BS34" s="217"/>
      <c r="BT34" s="217"/>
      <c r="BU34" s="217"/>
      <c r="BV34" s="217"/>
      <c r="BW34" s="215"/>
      <c r="BX34" s="217"/>
      <c r="BY34" s="217"/>
      <c r="BZ34" s="217"/>
      <c r="CA34" s="217"/>
      <c r="CB34" s="217"/>
      <c r="CC34" s="217"/>
      <c r="CD34" s="217"/>
      <c r="CE34" s="217"/>
      <c r="CF34" s="217"/>
      <c r="CG34" s="217"/>
      <c r="CH34" s="217"/>
      <c r="CI34" s="217"/>
      <c r="CJ34" s="217"/>
      <c r="CK34" s="217"/>
      <c r="CL34" s="217"/>
      <c r="CM34" s="217"/>
      <c r="CN34" s="217"/>
      <c r="CO34" s="217"/>
      <c r="CP34" s="217"/>
      <c r="CQ34" s="217"/>
      <c r="CR34" s="217"/>
      <c r="CS34" s="217"/>
      <c r="CT34" s="217"/>
      <c r="CU34" s="217"/>
      <c r="CV34" s="217"/>
      <c r="CW34" s="217"/>
      <c r="CX34" s="217"/>
      <c r="CY34" s="217"/>
      <c r="CZ34" s="217"/>
      <c r="DA34" s="217"/>
      <c r="DB34" s="217"/>
      <c r="DC34" s="217"/>
      <c r="DD34" s="217"/>
      <c r="DE34" s="217"/>
      <c r="DF34" s="217"/>
      <c r="DG34" s="217"/>
    </row>
    <row r="35" spans="1:111" s="216" customFormat="1">
      <c r="A35" s="222">
        <v>34</v>
      </c>
      <c r="B35" s="222">
        <v>210</v>
      </c>
      <c r="C35" s="222" t="s">
        <v>257</v>
      </c>
      <c r="D35" s="222" t="s">
        <v>261</v>
      </c>
      <c r="E35" s="222" t="s">
        <v>36</v>
      </c>
      <c r="F35" s="222">
        <v>1979</v>
      </c>
      <c r="G35" s="222" t="s">
        <v>1513</v>
      </c>
      <c r="H35" s="222" t="s">
        <v>252</v>
      </c>
      <c r="I35" s="221"/>
      <c r="J35" s="221">
        <v>820</v>
      </c>
      <c r="K35" s="221">
        <v>20</v>
      </c>
      <c r="L35" s="221">
        <v>593</v>
      </c>
      <c r="M35" s="220">
        <v>23.5738444193912</v>
      </c>
      <c r="N35" s="220"/>
      <c r="O35" s="219">
        <v>42833.305555555598</v>
      </c>
      <c r="P35" s="219">
        <v>0.64236111111111105</v>
      </c>
      <c r="Q35" s="219"/>
      <c r="R35" s="219">
        <v>0.36249999999999999</v>
      </c>
      <c r="S35" s="219">
        <v>0.44236111111111098</v>
      </c>
      <c r="T35" s="219"/>
      <c r="U35" s="219">
        <v>0.53333333333333299</v>
      </c>
      <c r="V35" s="219"/>
      <c r="W35" s="219">
        <v>0.41875000000000001</v>
      </c>
      <c r="X35" s="219">
        <v>0.58055555555555505</v>
      </c>
      <c r="Y35" s="219">
        <v>0.47569444444444398</v>
      </c>
      <c r="Z35" s="219">
        <v>0.38750000000000001</v>
      </c>
      <c r="AA35" s="219"/>
      <c r="AB35" s="219"/>
      <c r="AC35" s="219">
        <v>0.59791666666666698</v>
      </c>
      <c r="AD35" s="219">
        <v>0.68333333333333302</v>
      </c>
      <c r="AE35" s="219"/>
      <c r="AF35" s="219">
        <v>0.33194444444444399</v>
      </c>
      <c r="AG35" s="219"/>
      <c r="AH35" s="219">
        <v>0.48888888888888898</v>
      </c>
      <c r="AI35" s="219">
        <v>0.70069444444444395</v>
      </c>
      <c r="AJ35" s="219"/>
      <c r="AK35" s="219">
        <v>0.61736111111111103</v>
      </c>
      <c r="AL35" s="219">
        <v>0.55694444444444402</v>
      </c>
      <c r="AM35" s="219">
        <v>0.45138888888888901</v>
      </c>
      <c r="AN35" s="219"/>
      <c r="AO35" s="219">
        <v>0.66180555555555598</v>
      </c>
      <c r="AP35" s="219">
        <v>0.34791666666666698</v>
      </c>
      <c r="AQ35" s="219">
        <v>0.50763888888888897</v>
      </c>
      <c r="AR35" s="219">
        <v>0.71736111111111101</v>
      </c>
      <c r="AS35" s="217"/>
      <c r="AT35" s="15">
        <f>VLOOKUP(AU35,id!$A:$C,3,0)</f>
        <v>145</v>
      </c>
      <c r="AU35" s="15" t="str">
        <f t="shared" si="7"/>
        <v>WalentowskiRadosław1979</v>
      </c>
      <c r="AV35" s="232" t="str">
        <f t="shared" si="8"/>
        <v>Walentowski</v>
      </c>
      <c r="AW35" s="232" t="str">
        <f t="shared" si="9"/>
        <v>Radosław</v>
      </c>
      <c r="AX35" s="232" t="str">
        <f t="shared" si="10"/>
        <v>LosMaruderos</v>
      </c>
      <c r="AY35" s="232">
        <f t="shared" si="11"/>
        <v>1979</v>
      </c>
      <c r="AZ35" s="9">
        <f t="shared" si="17"/>
        <v>23.573844419391207</v>
      </c>
      <c r="BA35" s="9"/>
      <c r="BB35" s="232">
        <f t="shared" si="18"/>
        <v>1.6256323777403034</v>
      </c>
      <c r="BC35" s="232">
        <f t="shared" si="19"/>
        <v>0.90909090909090906</v>
      </c>
      <c r="BD35" s="232">
        <f t="shared" si="20"/>
        <v>0.95794392523364491</v>
      </c>
      <c r="BE35" s="9">
        <f t="shared" si="21"/>
        <v>0.98111849572626431</v>
      </c>
      <c r="BF35" s="217"/>
      <c r="BG35" s="217"/>
      <c r="BH35" s="217"/>
      <c r="BI35" s="217"/>
      <c r="BJ35" s="217"/>
      <c r="BK35" s="217"/>
      <c r="BL35" s="217"/>
      <c r="BM35" s="217"/>
      <c r="BN35" s="217"/>
      <c r="BO35" s="217"/>
      <c r="BP35" s="217"/>
      <c r="BQ35" s="217"/>
      <c r="BR35" s="217"/>
      <c r="BS35" s="217"/>
      <c r="BT35" s="217"/>
      <c r="BU35" s="217"/>
      <c r="BV35" s="217"/>
      <c r="BW35" s="215"/>
      <c r="BX35" s="217"/>
      <c r="BY35" s="217"/>
      <c r="BZ35" s="217"/>
      <c r="CA35" s="217"/>
      <c r="CB35" s="217"/>
      <c r="CC35" s="217"/>
      <c r="CD35" s="217"/>
      <c r="CE35" s="217"/>
      <c r="CF35" s="217"/>
      <c r="CG35" s="217"/>
      <c r="CH35" s="217"/>
      <c r="CI35" s="217"/>
      <c r="CJ35" s="217"/>
      <c r="CK35" s="217"/>
      <c r="CL35" s="217"/>
      <c r="CM35" s="217"/>
      <c r="CN35" s="217"/>
      <c r="CO35" s="217"/>
      <c r="CP35" s="217"/>
      <c r="CQ35" s="217"/>
      <c r="CR35" s="217"/>
      <c r="CS35" s="217"/>
      <c r="CT35" s="217"/>
      <c r="CU35" s="217"/>
      <c r="CV35" s="217"/>
      <c r="CW35" s="217"/>
      <c r="CX35" s="217"/>
      <c r="CY35" s="217"/>
      <c r="CZ35" s="217"/>
      <c r="DA35" s="217"/>
      <c r="DB35" s="217"/>
      <c r="DC35" s="217"/>
      <c r="DD35" s="217"/>
      <c r="DE35" s="217"/>
      <c r="DF35" s="217"/>
      <c r="DG35" s="217"/>
    </row>
    <row r="36" spans="1:111" s="216" customFormat="1">
      <c r="A36" s="222">
        <v>35</v>
      </c>
      <c r="B36" s="222">
        <v>191</v>
      </c>
      <c r="C36" s="222" t="s">
        <v>23</v>
      </c>
      <c r="D36" s="222" t="s">
        <v>93</v>
      </c>
      <c r="E36" s="222" t="s">
        <v>36</v>
      </c>
      <c r="F36" s="222">
        <v>1974</v>
      </c>
      <c r="G36" s="222" t="s">
        <v>1512</v>
      </c>
      <c r="H36" s="222" t="s">
        <v>200</v>
      </c>
      <c r="I36" s="221">
        <v>35</v>
      </c>
      <c r="J36" s="221">
        <v>795</v>
      </c>
      <c r="K36" s="221">
        <v>21</v>
      </c>
      <c r="L36" s="221">
        <v>935</v>
      </c>
      <c r="M36" s="220">
        <v>22.855129650507301</v>
      </c>
      <c r="N36" s="220"/>
      <c r="O36" s="219">
        <v>42833.305555555598</v>
      </c>
      <c r="P36" s="219">
        <v>0.61944444444444502</v>
      </c>
      <c r="Q36" s="219">
        <v>0.452083333333333</v>
      </c>
      <c r="R36" s="219"/>
      <c r="S36" s="219"/>
      <c r="T36" s="219">
        <v>0.51666666666666705</v>
      </c>
      <c r="U36" s="219">
        <v>0.81041666666666601</v>
      </c>
      <c r="V36" s="219">
        <v>0.57361111111111096</v>
      </c>
      <c r="W36" s="219"/>
      <c r="X36" s="219">
        <v>0.74444444444444502</v>
      </c>
      <c r="Y36" s="219"/>
      <c r="Z36" s="219"/>
      <c r="AA36" s="219">
        <v>0.59583333333333299</v>
      </c>
      <c r="AB36" s="219">
        <v>0.36805555555555503</v>
      </c>
      <c r="AC36" s="219">
        <v>0.69861111111111096</v>
      </c>
      <c r="AD36" s="219">
        <v>0.34027777777777801</v>
      </c>
      <c r="AE36" s="219">
        <v>0.53541666666666698</v>
      </c>
      <c r="AF36" s="219"/>
      <c r="AG36" s="219">
        <v>0.42777777777777798</v>
      </c>
      <c r="AH36" s="219">
        <v>0.87152777777777801</v>
      </c>
      <c r="AI36" s="219">
        <v>0.32500000000000001</v>
      </c>
      <c r="AJ36" s="219">
        <v>0.55625000000000002</v>
      </c>
      <c r="AK36" s="219">
        <v>0.67013888888888895</v>
      </c>
      <c r="AL36" s="219">
        <v>0.76875000000000004</v>
      </c>
      <c r="AM36" s="219"/>
      <c r="AN36" s="219">
        <v>0.48194444444444401</v>
      </c>
      <c r="AO36" s="219">
        <v>0.40347222222222201</v>
      </c>
      <c r="AP36" s="219"/>
      <c r="AQ36" s="219">
        <v>0.84583333333333299</v>
      </c>
      <c r="AR36" s="219">
        <v>0.95486111111111105</v>
      </c>
      <c r="AS36" s="217"/>
      <c r="AT36" s="15">
        <f>VLOOKUP(AU36,id!$A:$C,3,0)</f>
        <v>45</v>
      </c>
      <c r="AU36" s="15" t="str">
        <f t="shared" si="7"/>
        <v>RygalskiGrzegorz1974</v>
      </c>
      <c r="AV36" s="232" t="str">
        <f t="shared" si="8"/>
        <v>Rygalski</v>
      </c>
      <c r="AW36" s="232" t="str">
        <f t="shared" si="9"/>
        <v>Grzegorz</v>
      </c>
      <c r="AX36" s="232" t="str">
        <f t="shared" si="10"/>
        <v>Welocypedy</v>
      </c>
      <c r="AY36" s="232">
        <f t="shared" si="11"/>
        <v>1974</v>
      </c>
      <c r="AZ36" s="9">
        <f t="shared" si="17"/>
        <v>22.85512965050733</v>
      </c>
      <c r="BA36" s="9"/>
      <c r="BB36" s="232">
        <f t="shared" si="18"/>
        <v>0.63422459893048133</v>
      </c>
      <c r="BC36" s="232">
        <f t="shared" si="19"/>
        <v>1.05</v>
      </c>
      <c r="BD36" s="232">
        <f t="shared" si="20"/>
        <v>0.96951219512195119</v>
      </c>
      <c r="BE36" s="9">
        <f t="shared" si="21"/>
        <v>1.0098057976734853</v>
      </c>
      <c r="BF36" s="217"/>
      <c r="BG36" s="217"/>
      <c r="BH36" s="217"/>
      <c r="BI36" s="217"/>
      <c r="BJ36" s="217"/>
      <c r="BK36" s="217"/>
      <c r="BL36" s="217"/>
      <c r="BM36" s="217"/>
      <c r="BN36" s="217"/>
      <c r="BO36" s="217"/>
      <c r="BP36" s="217"/>
      <c r="BQ36" s="217"/>
      <c r="BR36" s="217"/>
      <c r="BS36" s="217"/>
      <c r="BT36" s="217"/>
      <c r="BU36" s="217"/>
      <c r="BV36" s="217"/>
      <c r="BW36" s="215"/>
      <c r="BX36" s="217"/>
      <c r="BY36" s="217"/>
      <c r="BZ36" s="217"/>
      <c r="CA36" s="217"/>
      <c r="CB36" s="217"/>
      <c r="CC36" s="217"/>
      <c r="CD36" s="217"/>
      <c r="CE36" s="217"/>
      <c r="CF36" s="217"/>
      <c r="CG36" s="217"/>
      <c r="CH36" s="217"/>
      <c r="CI36" s="217"/>
      <c r="CJ36" s="217"/>
      <c r="CK36" s="217"/>
      <c r="CL36" s="217"/>
      <c r="CM36" s="217"/>
      <c r="CN36" s="217"/>
      <c r="CO36" s="217"/>
      <c r="CP36" s="217"/>
      <c r="CQ36" s="217"/>
      <c r="CR36" s="217"/>
      <c r="CS36" s="217"/>
      <c r="CT36" s="217"/>
      <c r="CU36" s="217"/>
      <c r="CV36" s="217"/>
      <c r="CW36" s="217"/>
      <c r="CX36" s="217"/>
      <c r="CY36" s="217"/>
      <c r="CZ36" s="217"/>
      <c r="DA36" s="217"/>
      <c r="DB36" s="217"/>
      <c r="DC36" s="217"/>
      <c r="DD36" s="217"/>
      <c r="DE36" s="217"/>
      <c r="DF36" s="217"/>
      <c r="DG36" s="217"/>
    </row>
    <row r="37" spans="1:111" s="216" customFormat="1">
      <c r="A37" s="222">
        <v>35</v>
      </c>
      <c r="B37" s="222">
        <v>199</v>
      </c>
      <c r="C37" s="222" t="s">
        <v>53</v>
      </c>
      <c r="D37" s="222" t="s">
        <v>91</v>
      </c>
      <c r="E37" s="222" t="s">
        <v>36</v>
      </c>
      <c r="F37" s="222">
        <v>1982</v>
      </c>
      <c r="G37" s="222" t="s">
        <v>269</v>
      </c>
      <c r="H37" s="222" t="s">
        <v>200</v>
      </c>
      <c r="I37" s="221">
        <v>35</v>
      </c>
      <c r="J37" s="221">
        <v>795</v>
      </c>
      <c r="K37" s="221">
        <v>21</v>
      </c>
      <c r="L37" s="221">
        <v>935</v>
      </c>
      <c r="M37" s="220">
        <v>22.855129650507301</v>
      </c>
      <c r="N37" s="220"/>
      <c r="O37" s="219">
        <v>42833.305555555598</v>
      </c>
      <c r="P37" s="219">
        <v>0.62013888888888902</v>
      </c>
      <c r="Q37" s="219">
        <v>0.452777777777778</v>
      </c>
      <c r="R37" s="219"/>
      <c r="S37" s="219"/>
      <c r="T37" s="219">
        <v>0.51736111111111105</v>
      </c>
      <c r="U37" s="219">
        <v>0.81111111111111101</v>
      </c>
      <c r="V37" s="219">
        <v>0.57361111111111096</v>
      </c>
      <c r="W37" s="219"/>
      <c r="X37" s="219">
        <v>0.74513888888888902</v>
      </c>
      <c r="Y37" s="219"/>
      <c r="Z37" s="219"/>
      <c r="AA37" s="219">
        <v>0.59583333333333299</v>
      </c>
      <c r="AB37" s="219">
        <v>0.36805555555555503</v>
      </c>
      <c r="AC37" s="219">
        <v>0.69930555555555596</v>
      </c>
      <c r="AD37" s="219">
        <v>0.34097222222222201</v>
      </c>
      <c r="AE37" s="219">
        <v>0.53541666666666698</v>
      </c>
      <c r="AF37" s="219"/>
      <c r="AG37" s="219">
        <v>0.42361111111111099</v>
      </c>
      <c r="AH37" s="219">
        <v>0.87222222222222201</v>
      </c>
      <c r="AI37" s="219">
        <v>0.32638888888888901</v>
      </c>
      <c r="AJ37" s="219">
        <v>0.55694444444444402</v>
      </c>
      <c r="AK37" s="219">
        <v>0.67083333333333295</v>
      </c>
      <c r="AL37" s="219">
        <v>0.76875000000000004</v>
      </c>
      <c r="AM37" s="219"/>
      <c r="AN37" s="219">
        <v>0.48263888888888901</v>
      </c>
      <c r="AO37" s="219">
        <v>0.40416666666666701</v>
      </c>
      <c r="AP37" s="219"/>
      <c r="AQ37" s="219">
        <v>0.84583333333333299</v>
      </c>
      <c r="AR37" s="219">
        <v>0.95486111111111105</v>
      </c>
      <c r="AS37" s="217"/>
      <c r="AT37" s="15">
        <f>VLOOKUP(AU37,id!$A:$C,3,0)</f>
        <v>46</v>
      </c>
      <c r="AU37" s="15" t="str">
        <f t="shared" si="7"/>
        <v>StefańskiTomasz1982</v>
      </c>
      <c r="AV37" s="232" t="str">
        <f t="shared" si="8"/>
        <v>Stefański</v>
      </c>
      <c r="AW37" s="232" t="str">
        <f t="shared" si="9"/>
        <v>Tomasz</v>
      </c>
      <c r="AX37" s="232" t="str">
        <f t="shared" si="10"/>
        <v>Welocypedy</v>
      </c>
      <c r="AY37" s="232">
        <f t="shared" si="11"/>
        <v>1982</v>
      </c>
      <c r="AZ37" s="9">
        <f t="shared" si="17"/>
        <v>22.85512965050733</v>
      </c>
      <c r="BA37" s="9"/>
      <c r="BB37" s="232">
        <f t="shared" si="18"/>
        <v>1</v>
      </c>
      <c r="BC37" s="232">
        <f t="shared" si="19"/>
        <v>1</v>
      </c>
      <c r="BD37" s="232">
        <f t="shared" si="20"/>
        <v>1</v>
      </c>
      <c r="BE37" s="9">
        <f t="shared" si="21"/>
        <v>1</v>
      </c>
      <c r="BF37" s="217"/>
      <c r="BG37" s="217"/>
      <c r="BH37" s="217"/>
      <c r="BI37" s="217"/>
      <c r="BJ37" s="217"/>
      <c r="BK37" s="217"/>
      <c r="BL37" s="217"/>
      <c r="BM37" s="217"/>
      <c r="BN37" s="217"/>
      <c r="BO37" s="217"/>
      <c r="BP37" s="217"/>
      <c r="BQ37" s="217"/>
      <c r="BR37" s="217"/>
      <c r="BS37" s="217"/>
      <c r="BT37" s="217"/>
      <c r="BU37" s="217"/>
      <c r="BV37" s="217"/>
      <c r="BW37" s="215"/>
      <c r="BX37" s="217"/>
      <c r="BY37" s="217"/>
      <c r="BZ37" s="217"/>
      <c r="CA37" s="217"/>
      <c r="CB37" s="217"/>
      <c r="CC37" s="217"/>
      <c r="CD37" s="217"/>
      <c r="CE37" s="217"/>
      <c r="CF37" s="217"/>
      <c r="CG37" s="217"/>
      <c r="CH37" s="217"/>
      <c r="CI37" s="217"/>
      <c r="CJ37" s="217"/>
      <c r="CK37" s="217"/>
      <c r="CL37" s="217"/>
      <c r="CM37" s="217"/>
      <c r="CN37" s="217"/>
      <c r="CO37" s="217"/>
      <c r="CP37" s="217"/>
      <c r="CQ37" s="217"/>
      <c r="CR37" s="217"/>
      <c r="CS37" s="217"/>
      <c r="CT37" s="217"/>
      <c r="CU37" s="217"/>
      <c r="CV37" s="217"/>
      <c r="CW37" s="217"/>
      <c r="CX37" s="217"/>
      <c r="CY37" s="217"/>
      <c r="CZ37" s="217"/>
      <c r="DA37" s="217"/>
      <c r="DB37" s="217"/>
      <c r="DC37" s="217"/>
      <c r="DD37" s="217"/>
      <c r="DE37" s="217"/>
      <c r="DF37" s="217"/>
      <c r="DG37" s="217"/>
    </row>
    <row r="38" spans="1:111" s="216" customFormat="1">
      <c r="A38" s="222">
        <v>37</v>
      </c>
      <c r="B38" s="222">
        <v>196</v>
      </c>
      <c r="C38" s="222" t="s">
        <v>30</v>
      </c>
      <c r="D38" s="222" t="s">
        <v>33</v>
      </c>
      <c r="E38" s="222" t="s">
        <v>36</v>
      </c>
      <c r="F38" s="222">
        <v>1965</v>
      </c>
      <c r="G38" s="222" t="s">
        <v>269</v>
      </c>
      <c r="H38" s="222"/>
      <c r="I38" s="221"/>
      <c r="J38" s="221">
        <v>740</v>
      </c>
      <c r="K38" s="221">
        <v>19</v>
      </c>
      <c r="L38" s="221">
        <v>899</v>
      </c>
      <c r="M38" s="220">
        <v>21.273957158962801</v>
      </c>
      <c r="N38" s="220"/>
      <c r="O38" s="219">
        <v>42833.305555555598</v>
      </c>
      <c r="P38" s="219">
        <v>0.58055555555555505</v>
      </c>
      <c r="Q38" s="219">
        <v>0.45555555555555599</v>
      </c>
      <c r="R38" s="219"/>
      <c r="S38" s="219"/>
      <c r="T38" s="219">
        <v>0.53749999999999998</v>
      </c>
      <c r="U38" s="219"/>
      <c r="V38" s="219">
        <v>0.70347222222222205</v>
      </c>
      <c r="W38" s="219"/>
      <c r="X38" s="219">
        <v>0.77569444444444502</v>
      </c>
      <c r="Y38" s="219"/>
      <c r="Z38" s="219"/>
      <c r="AA38" s="219">
        <v>0.64097222222222205</v>
      </c>
      <c r="AB38" s="219">
        <v>0.37013888888888902</v>
      </c>
      <c r="AC38" s="219">
        <v>0.75416666666666698</v>
      </c>
      <c r="AD38" s="219">
        <v>0.344444444444444</v>
      </c>
      <c r="AE38" s="219">
        <v>0.65763888888888899</v>
      </c>
      <c r="AF38" s="219"/>
      <c r="AG38" s="219">
        <v>0.42708333333333298</v>
      </c>
      <c r="AH38" s="219">
        <v>0.84097222222222201</v>
      </c>
      <c r="AI38" s="219">
        <v>0.32638888888888901</v>
      </c>
      <c r="AJ38" s="219">
        <v>0.68402777777777801</v>
      </c>
      <c r="AK38" s="219">
        <v>0.61805555555555602</v>
      </c>
      <c r="AL38" s="219"/>
      <c r="AM38" s="219"/>
      <c r="AN38" s="219">
        <v>0.49166666666666697</v>
      </c>
      <c r="AO38" s="219">
        <v>0.40416666666666701</v>
      </c>
      <c r="AP38" s="219"/>
      <c r="AQ38" s="219">
        <v>0.81666666666666698</v>
      </c>
      <c r="AR38" s="219">
        <v>0.92986111111111103</v>
      </c>
      <c r="AS38" s="217"/>
      <c r="AT38" s="15">
        <f>VLOOKUP(AU38,id!$A:$C,3,0)</f>
        <v>16</v>
      </c>
      <c r="AU38" s="15" t="str">
        <f t="shared" si="7"/>
        <v>SmejdaAndrzej1965</v>
      </c>
      <c r="AV38" s="232" t="str">
        <f t="shared" si="8"/>
        <v>Smejda</v>
      </c>
      <c r="AW38" s="232" t="str">
        <f t="shared" si="9"/>
        <v>Andrzej</v>
      </c>
      <c r="AX38" s="232">
        <f t="shared" si="10"/>
        <v>0</v>
      </c>
      <c r="AY38" s="232">
        <f t="shared" si="11"/>
        <v>1965</v>
      </c>
      <c r="AZ38" s="9">
        <f t="shared" si="17"/>
        <v>21.273957158962798</v>
      </c>
      <c r="BA38" s="9"/>
      <c r="BB38" s="232">
        <f t="shared" si="18"/>
        <v>1.0400444938820912</v>
      </c>
      <c r="BC38" s="232">
        <f t="shared" si="19"/>
        <v>0.90476190476190477</v>
      </c>
      <c r="BD38" s="232">
        <f t="shared" si="20"/>
        <v>0.9308176100628931</v>
      </c>
      <c r="BE38" s="9">
        <f t="shared" si="21"/>
        <v>0.98018231224993657</v>
      </c>
      <c r="BF38" s="217"/>
      <c r="BG38" s="217"/>
      <c r="BH38" s="217"/>
      <c r="BI38" s="217"/>
      <c r="BJ38" s="217"/>
      <c r="BK38" s="217"/>
      <c r="BL38" s="217"/>
      <c r="BM38" s="217"/>
      <c r="BN38" s="217"/>
      <c r="BO38" s="217"/>
      <c r="BP38" s="217"/>
      <c r="BQ38" s="217"/>
      <c r="BR38" s="217"/>
      <c r="BS38" s="217"/>
      <c r="BT38" s="217"/>
      <c r="BU38" s="217"/>
      <c r="BV38" s="217"/>
      <c r="BW38" s="215"/>
      <c r="BX38" s="217"/>
      <c r="BY38" s="217"/>
      <c r="BZ38" s="217"/>
      <c r="CA38" s="217"/>
      <c r="CB38" s="217"/>
      <c r="CC38" s="217"/>
      <c r="CD38" s="217"/>
      <c r="CE38" s="217"/>
      <c r="CF38" s="217"/>
      <c r="CG38" s="217"/>
      <c r="CH38" s="217"/>
      <c r="CI38" s="217"/>
      <c r="CJ38" s="217"/>
      <c r="CK38" s="217"/>
      <c r="CL38" s="217"/>
      <c r="CM38" s="217"/>
      <c r="CN38" s="217"/>
      <c r="CO38" s="217"/>
      <c r="CP38" s="217"/>
      <c r="CQ38" s="217"/>
      <c r="CR38" s="217"/>
      <c r="CS38" s="217"/>
      <c r="CT38" s="217"/>
      <c r="CU38" s="217"/>
      <c r="CV38" s="217"/>
      <c r="CW38" s="217"/>
      <c r="CX38" s="217"/>
      <c r="CY38" s="217"/>
      <c r="CZ38" s="217"/>
      <c r="DA38" s="217"/>
      <c r="DB38" s="217"/>
      <c r="DC38" s="217"/>
      <c r="DD38" s="217"/>
      <c r="DE38" s="217"/>
      <c r="DF38" s="217"/>
      <c r="DG38" s="217"/>
    </row>
    <row r="39" spans="1:111" s="216" customFormat="1">
      <c r="A39" s="222">
        <v>38</v>
      </c>
      <c r="B39" s="222">
        <v>165</v>
      </c>
      <c r="C39" s="222" t="s">
        <v>19</v>
      </c>
      <c r="D39" s="222" t="s">
        <v>731</v>
      </c>
      <c r="E39" s="222" t="s">
        <v>36</v>
      </c>
      <c r="F39" s="222">
        <v>1985</v>
      </c>
      <c r="G39" s="222" t="s">
        <v>216</v>
      </c>
      <c r="H39" s="222"/>
      <c r="I39" s="221"/>
      <c r="J39" s="221">
        <v>700</v>
      </c>
      <c r="K39" s="221">
        <v>18</v>
      </c>
      <c r="L39" s="221">
        <v>828</v>
      </c>
      <c r="M39" s="220">
        <v>20.124013528748598</v>
      </c>
      <c r="N39" s="220"/>
      <c r="O39" s="219">
        <v>42833.305555555598</v>
      </c>
      <c r="P39" s="219">
        <v>0.62986111111111098</v>
      </c>
      <c r="Q39" s="219">
        <v>0.42430555555555599</v>
      </c>
      <c r="R39" s="219">
        <v>0.72152777777777799</v>
      </c>
      <c r="S39" s="219"/>
      <c r="T39" s="219"/>
      <c r="U39" s="219"/>
      <c r="V39" s="219">
        <v>0.52986111111111101</v>
      </c>
      <c r="W39" s="219">
        <v>0.79444444444444395</v>
      </c>
      <c r="X39" s="219"/>
      <c r="Y39" s="219"/>
      <c r="Z39" s="219">
        <v>0.82777777777777795</v>
      </c>
      <c r="AA39" s="219">
        <v>0.56874999999999998</v>
      </c>
      <c r="AB39" s="219"/>
      <c r="AC39" s="219"/>
      <c r="AD39" s="219">
        <v>0.343055555555556</v>
      </c>
      <c r="AE39" s="219">
        <v>0.55000000000000004</v>
      </c>
      <c r="AF39" s="219">
        <v>0.85277777777777797</v>
      </c>
      <c r="AG39" s="219">
        <v>0.39583333333333298</v>
      </c>
      <c r="AH39" s="219"/>
      <c r="AI39" s="219">
        <v>0.327083333333333</v>
      </c>
      <c r="AJ39" s="219">
        <v>0.50972222222222197</v>
      </c>
      <c r="AK39" s="219">
        <v>0.67152777777777795</v>
      </c>
      <c r="AL39" s="219"/>
      <c r="AM39" s="219"/>
      <c r="AN39" s="219">
        <v>0.46458333333333302</v>
      </c>
      <c r="AO39" s="219">
        <v>0.37291666666666701</v>
      </c>
      <c r="AP39" s="219">
        <v>0.69722222222222197</v>
      </c>
      <c r="AQ39" s="219"/>
      <c r="AR39" s="219">
        <v>0.88055555555555598</v>
      </c>
      <c r="AS39" s="217"/>
      <c r="AT39" s="15">
        <f>VLOOKUP(AU39,id!$A:$C,3,0)</f>
        <v>146</v>
      </c>
      <c r="AU39" s="15" t="str">
        <f t="shared" si="7"/>
        <v>JakubasPiotr1985</v>
      </c>
      <c r="AV39" s="232" t="str">
        <f t="shared" si="8"/>
        <v>Jakubas</v>
      </c>
      <c r="AW39" s="232" t="str">
        <f t="shared" si="9"/>
        <v>Piotr</v>
      </c>
      <c r="AX39" s="232">
        <f t="shared" si="10"/>
        <v>0</v>
      </c>
      <c r="AY39" s="232">
        <f t="shared" si="11"/>
        <v>1985</v>
      </c>
      <c r="AZ39" s="9">
        <f t="shared" si="17"/>
        <v>20.124013528748591</v>
      </c>
      <c r="BA39" s="9"/>
      <c r="BB39" s="232">
        <f t="shared" si="18"/>
        <v>1.0857487922705313</v>
      </c>
      <c r="BC39" s="232">
        <f t="shared" si="19"/>
        <v>0.94736842105263153</v>
      </c>
      <c r="BD39" s="232">
        <f t="shared" si="20"/>
        <v>0.94594594594594594</v>
      </c>
      <c r="BE39" s="9">
        <f t="shared" si="21"/>
        <v>0.98924481086568572</v>
      </c>
      <c r="BF39" s="217"/>
      <c r="BG39" s="217"/>
      <c r="BH39" s="217"/>
      <c r="BI39" s="217"/>
      <c r="BJ39" s="217"/>
      <c r="BK39" s="217"/>
      <c r="BL39" s="217"/>
      <c r="BM39" s="217"/>
      <c r="BN39" s="217"/>
      <c r="BO39" s="217"/>
      <c r="BP39" s="217"/>
      <c r="BQ39" s="217"/>
      <c r="BR39" s="217"/>
      <c r="BS39" s="217"/>
      <c r="BT39" s="217"/>
      <c r="BU39" s="217"/>
      <c r="BV39" s="217"/>
      <c r="BW39" s="215"/>
      <c r="BX39" s="217"/>
      <c r="BY39" s="217"/>
      <c r="BZ39" s="217"/>
      <c r="CA39" s="217"/>
      <c r="CB39" s="217"/>
      <c r="CC39" s="217"/>
      <c r="CD39" s="217"/>
      <c r="CE39" s="217"/>
      <c r="CF39" s="217"/>
      <c r="CG39" s="217"/>
      <c r="CH39" s="217"/>
      <c r="CI39" s="217"/>
      <c r="CJ39" s="217"/>
      <c r="CK39" s="217"/>
      <c r="CL39" s="217"/>
      <c r="CM39" s="217"/>
      <c r="CN39" s="217"/>
      <c r="CO39" s="217"/>
      <c r="CP39" s="217"/>
      <c r="CQ39" s="217"/>
      <c r="CR39" s="217"/>
      <c r="CS39" s="217"/>
      <c r="CT39" s="217"/>
      <c r="CU39" s="217"/>
      <c r="CV39" s="217"/>
      <c r="CW39" s="217"/>
      <c r="CX39" s="217"/>
      <c r="CY39" s="217"/>
      <c r="CZ39" s="217"/>
      <c r="DA39" s="217"/>
      <c r="DB39" s="217"/>
      <c r="DC39" s="217"/>
      <c r="DD39" s="217"/>
      <c r="DE39" s="217"/>
      <c r="DF39" s="217"/>
      <c r="DG39" s="217"/>
    </row>
    <row r="40" spans="1:111" s="216" customFormat="1">
      <c r="A40" s="222">
        <v>39</v>
      </c>
      <c r="B40" s="222">
        <v>164</v>
      </c>
      <c r="C40" s="222" t="s">
        <v>30</v>
      </c>
      <c r="D40" s="222" t="s">
        <v>822</v>
      </c>
      <c r="E40" s="222" t="s">
        <v>36</v>
      </c>
      <c r="F40" s="222">
        <v>1986</v>
      </c>
      <c r="G40" s="222" t="s">
        <v>254</v>
      </c>
      <c r="H40" s="222" t="s">
        <v>1511</v>
      </c>
      <c r="I40" s="221">
        <v>68</v>
      </c>
      <c r="J40" s="221">
        <v>672</v>
      </c>
      <c r="K40" s="221">
        <v>18</v>
      </c>
      <c r="L40" s="221">
        <v>968</v>
      </c>
      <c r="M40" s="220">
        <v>19.319052987598599</v>
      </c>
      <c r="N40" s="220"/>
      <c r="O40" s="219">
        <v>42833.305555555598</v>
      </c>
      <c r="P40" s="219"/>
      <c r="Q40" s="219"/>
      <c r="R40" s="219">
        <v>0.37986111111111098</v>
      </c>
      <c r="S40" s="219">
        <v>0.54236111111111096</v>
      </c>
      <c r="T40" s="219"/>
      <c r="U40" s="219">
        <v>0.73194444444444395</v>
      </c>
      <c r="V40" s="219"/>
      <c r="W40" s="219">
        <v>0.50277777777777799</v>
      </c>
      <c r="X40" s="219">
        <v>0.81736111111111098</v>
      </c>
      <c r="Y40" s="219">
        <v>0.60763888888888895</v>
      </c>
      <c r="Z40" s="219">
        <v>0.41180555555555598</v>
      </c>
      <c r="AA40" s="219"/>
      <c r="AB40" s="219"/>
      <c r="AC40" s="219">
        <v>0.83819444444444402</v>
      </c>
      <c r="AD40" s="219">
        <v>0.93611111111111101</v>
      </c>
      <c r="AE40" s="219"/>
      <c r="AF40" s="219">
        <v>0.34166666666666701</v>
      </c>
      <c r="AG40" s="219"/>
      <c r="AH40" s="219">
        <v>0.62986111111111098</v>
      </c>
      <c r="AI40" s="219">
        <v>0.95833333333333304</v>
      </c>
      <c r="AJ40" s="219"/>
      <c r="AK40" s="219">
        <v>0.89305555555555605</v>
      </c>
      <c r="AL40" s="219">
        <v>0.77708333333333302</v>
      </c>
      <c r="AM40" s="219">
        <v>0.56944444444444398</v>
      </c>
      <c r="AN40" s="219"/>
      <c r="AO40" s="219"/>
      <c r="AP40" s="219">
        <v>0.36249999999999999</v>
      </c>
      <c r="AQ40" s="219">
        <v>0.67083333333333295</v>
      </c>
      <c r="AR40" s="219">
        <v>0.97777777777777797</v>
      </c>
      <c r="AS40" s="217"/>
      <c r="AT40" s="15">
        <f>VLOOKUP(AU40,id!$A:$C,3,0)</f>
        <v>147</v>
      </c>
      <c r="AU40" s="15" t="str">
        <f t="shared" si="7"/>
        <v>JacakAndrzej1986</v>
      </c>
      <c r="AV40" s="232" t="str">
        <f t="shared" si="8"/>
        <v>Jacak</v>
      </c>
      <c r="AW40" s="232" t="str">
        <f t="shared" si="9"/>
        <v>Andrzej</v>
      </c>
      <c r="AX40" s="232" t="str">
        <f t="shared" si="10"/>
        <v>IT Orient</v>
      </c>
      <c r="AY40" s="232">
        <f t="shared" si="11"/>
        <v>1986</v>
      </c>
      <c r="AZ40" s="9">
        <f t="shared" si="17"/>
        <v>19.319052987598646</v>
      </c>
      <c r="BA40" s="9"/>
      <c r="BB40" s="232">
        <f t="shared" si="18"/>
        <v>0.85537190082644632</v>
      </c>
      <c r="BC40" s="232">
        <f t="shared" si="19"/>
        <v>1</v>
      </c>
      <c r="BD40" s="232">
        <f t="shared" si="20"/>
        <v>0.96</v>
      </c>
      <c r="BE40" s="9">
        <f t="shared" si="21"/>
        <v>1</v>
      </c>
      <c r="BF40" s="217"/>
      <c r="BG40" s="217"/>
      <c r="BH40" s="217"/>
      <c r="BI40" s="217"/>
      <c r="BJ40" s="217"/>
      <c r="BK40" s="217"/>
      <c r="BL40" s="217"/>
      <c r="BM40" s="217"/>
      <c r="BN40" s="217"/>
      <c r="BO40" s="217"/>
      <c r="BP40" s="217"/>
      <c r="BQ40" s="217"/>
      <c r="BR40" s="217"/>
      <c r="BS40" s="217"/>
      <c r="BT40" s="217"/>
      <c r="BU40" s="217"/>
      <c r="BV40" s="217"/>
      <c r="BW40" s="215"/>
      <c r="BX40" s="217"/>
      <c r="BY40" s="217"/>
      <c r="BZ40" s="217"/>
      <c r="CA40" s="217"/>
      <c r="CB40" s="217"/>
      <c r="CC40" s="217"/>
      <c r="CD40" s="217"/>
      <c r="CE40" s="217"/>
      <c r="CF40" s="217"/>
      <c r="CG40" s="217"/>
      <c r="CH40" s="217"/>
      <c r="CI40" s="217"/>
      <c r="CJ40" s="217"/>
      <c r="CK40" s="217"/>
      <c r="CL40" s="217"/>
      <c r="CM40" s="217"/>
      <c r="CN40" s="217"/>
      <c r="CO40" s="217"/>
      <c r="CP40" s="217"/>
      <c r="CQ40" s="217"/>
      <c r="CR40" s="217"/>
      <c r="CS40" s="217"/>
      <c r="CT40" s="217"/>
      <c r="CU40" s="217"/>
      <c r="CV40" s="217"/>
      <c r="CW40" s="217"/>
      <c r="CX40" s="217"/>
      <c r="CY40" s="217"/>
      <c r="CZ40" s="217"/>
      <c r="DA40" s="217"/>
      <c r="DB40" s="217"/>
      <c r="DC40" s="217"/>
      <c r="DD40" s="217"/>
      <c r="DE40" s="217"/>
      <c r="DF40" s="217"/>
      <c r="DG40" s="217"/>
    </row>
    <row r="41" spans="1:111" s="216" customFormat="1">
      <c r="A41" s="222">
        <v>40</v>
      </c>
      <c r="B41" s="222">
        <v>189</v>
      </c>
      <c r="C41" s="222" t="s">
        <v>26</v>
      </c>
      <c r="D41" s="222" t="s">
        <v>1510</v>
      </c>
      <c r="E41" s="222" t="s">
        <v>36</v>
      </c>
      <c r="F41" s="222">
        <v>1976</v>
      </c>
      <c r="G41" s="222" t="s">
        <v>1509</v>
      </c>
      <c r="H41" s="222" t="s">
        <v>1507</v>
      </c>
      <c r="I41" s="221"/>
      <c r="J41" s="221">
        <v>660</v>
      </c>
      <c r="K41" s="221">
        <v>18</v>
      </c>
      <c r="L41" s="221">
        <v>648</v>
      </c>
      <c r="M41" s="220">
        <v>18.974069898534399</v>
      </c>
      <c r="N41" s="220"/>
      <c r="O41" s="219">
        <v>42833.305555555598</v>
      </c>
      <c r="P41" s="219"/>
      <c r="Q41" s="219">
        <v>0.454166666666667</v>
      </c>
      <c r="R41" s="219">
        <v>0.70069444444444395</v>
      </c>
      <c r="S41" s="219"/>
      <c r="T41" s="219">
        <v>0.49027777777777798</v>
      </c>
      <c r="U41" s="219"/>
      <c r="V41" s="219">
        <v>0.58541666666666703</v>
      </c>
      <c r="W41" s="219"/>
      <c r="X41" s="219"/>
      <c r="Y41" s="219"/>
      <c r="Z41" s="219">
        <v>0.72847222222222197</v>
      </c>
      <c r="AA41" s="219">
        <v>0.56527777777777799</v>
      </c>
      <c r="AB41" s="219">
        <v>0.37708333333333299</v>
      </c>
      <c r="AC41" s="219"/>
      <c r="AD41" s="219">
        <v>0.343055555555556</v>
      </c>
      <c r="AE41" s="219">
        <v>0.54652777777777795</v>
      </c>
      <c r="AF41" s="219">
        <v>0.74444444444444502</v>
      </c>
      <c r="AG41" s="219">
        <v>0.42361111111111099</v>
      </c>
      <c r="AH41" s="219"/>
      <c r="AI41" s="219">
        <v>0.32569444444444401</v>
      </c>
      <c r="AJ41" s="219">
        <v>0.60416666666666696</v>
      </c>
      <c r="AK41" s="219">
        <v>0.66666666666666696</v>
      </c>
      <c r="AL41" s="219"/>
      <c r="AM41" s="219"/>
      <c r="AN41" s="219">
        <v>0.51944444444444404</v>
      </c>
      <c r="AO41" s="219">
        <v>0.40416666666666701</v>
      </c>
      <c r="AP41" s="219">
        <v>0.68333333333333302</v>
      </c>
      <c r="AQ41" s="219"/>
      <c r="AR41" s="219">
        <v>0.75555555555555598</v>
      </c>
      <c r="AS41" s="217"/>
      <c r="AT41" s="15">
        <f>VLOOKUP(AU41,id!$A:$C,3,0)</f>
        <v>148</v>
      </c>
      <c r="AU41" s="15" t="str">
        <f t="shared" si="7"/>
        <v>RajdaKrzysztof1976</v>
      </c>
      <c r="AV41" s="232" t="str">
        <f t="shared" si="8"/>
        <v>Rajda</v>
      </c>
      <c r="AW41" s="232" t="str">
        <f t="shared" si="9"/>
        <v>Krzysztof</v>
      </c>
      <c r="AX41" s="232" t="str">
        <f t="shared" si="10"/>
        <v>Timtirim Team</v>
      </c>
      <c r="AY41" s="232">
        <f t="shared" si="11"/>
        <v>1976</v>
      </c>
      <c r="AZ41" s="9">
        <f t="shared" si="17"/>
        <v>18.974069898534385</v>
      </c>
      <c r="BA41" s="9"/>
      <c r="BB41" s="232">
        <f t="shared" si="18"/>
        <v>1.4938271604938271</v>
      </c>
      <c r="BC41" s="232">
        <f t="shared" si="19"/>
        <v>1</v>
      </c>
      <c r="BD41" s="232">
        <f t="shared" si="20"/>
        <v>0.9821428571428571</v>
      </c>
      <c r="BE41" s="9">
        <f t="shared" si="21"/>
        <v>1</v>
      </c>
      <c r="BF41" s="217"/>
      <c r="BG41" s="217"/>
      <c r="BH41" s="217"/>
      <c r="BI41" s="217"/>
      <c r="BJ41" s="217"/>
      <c r="BK41" s="217"/>
      <c r="BL41" s="217"/>
      <c r="BM41" s="217"/>
      <c r="BN41" s="217"/>
      <c r="BO41" s="217"/>
      <c r="BP41" s="217"/>
      <c r="BQ41" s="217"/>
      <c r="BR41" s="217"/>
      <c r="BS41" s="217"/>
      <c r="BT41" s="217"/>
      <c r="BU41" s="217"/>
      <c r="BV41" s="217"/>
      <c r="BW41" s="215"/>
      <c r="BX41" s="217"/>
      <c r="BY41" s="217"/>
      <c r="BZ41" s="217"/>
      <c r="CA41" s="217"/>
      <c r="CB41" s="217"/>
      <c r="CC41" s="217"/>
      <c r="CD41" s="217"/>
      <c r="CE41" s="217"/>
      <c r="CF41" s="217"/>
      <c r="CG41" s="217"/>
      <c r="CH41" s="217"/>
      <c r="CI41" s="217"/>
      <c r="CJ41" s="217"/>
      <c r="CK41" s="217"/>
      <c r="CL41" s="217"/>
      <c r="CM41" s="217"/>
      <c r="CN41" s="217"/>
      <c r="CO41" s="217"/>
      <c r="CP41" s="217"/>
      <c r="CQ41" s="217"/>
      <c r="CR41" s="217"/>
      <c r="CS41" s="217"/>
      <c r="CT41" s="217"/>
      <c r="CU41" s="217"/>
      <c r="CV41" s="217"/>
      <c r="CW41" s="217"/>
      <c r="CX41" s="217"/>
      <c r="CY41" s="217"/>
      <c r="CZ41" s="217"/>
      <c r="DA41" s="217"/>
      <c r="DB41" s="217"/>
      <c r="DC41" s="217"/>
      <c r="DD41" s="217"/>
      <c r="DE41" s="217"/>
      <c r="DF41" s="217"/>
      <c r="DG41" s="217"/>
    </row>
    <row r="42" spans="1:111" s="216" customFormat="1">
      <c r="A42" s="222">
        <v>40</v>
      </c>
      <c r="B42" s="222">
        <v>208</v>
      </c>
      <c r="C42" s="222" t="s">
        <v>97</v>
      </c>
      <c r="D42" s="222" t="s">
        <v>1508</v>
      </c>
      <c r="E42" s="222" t="s">
        <v>36</v>
      </c>
      <c r="F42" s="222">
        <v>1980</v>
      </c>
      <c r="G42" s="222" t="s">
        <v>1497</v>
      </c>
      <c r="H42" s="222" t="s">
        <v>1507</v>
      </c>
      <c r="I42" s="221"/>
      <c r="J42" s="221">
        <v>660</v>
      </c>
      <c r="K42" s="221">
        <v>18</v>
      </c>
      <c r="L42" s="221">
        <v>648</v>
      </c>
      <c r="M42" s="220">
        <v>18.974069898534399</v>
      </c>
      <c r="N42" s="220"/>
      <c r="O42" s="219">
        <v>42833.305555555598</v>
      </c>
      <c r="P42" s="219"/>
      <c r="Q42" s="219">
        <v>0.45763888888888898</v>
      </c>
      <c r="R42" s="219">
        <v>0.70069444444444395</v>
      </c>
      <c r="S42" s="219"/>
      <c r="T42" s="219">
        <v>0.49097222222222198</v>
      </c>
      <c r="U42" s="219"/>
      <c r="V42" s="219">
        <v>0.58541666666666703</v>
      </c>
      <c r="W42" s="219"/>
      <c r="X42" s="219"/>
      <c r="Y42" s="219"/>
      <c r="Z42" s="219">
        <v>0.72847222222222197</v>
      </c>
      <c r="AA42" s="219">
        <v>0.56597222222222199</v>
      </c>
      <c r="AB42" s="219">
        <v>0.37777777777777799</v>
      </c>
      <c r="AC42" s="219"/>
      <c r="AD42" s="219">
        <v>0.343055555555556</v>
      </c>
      <c r="AE42" s="219">
        <v>0.54652777777777795</v>
      </c>
      <c r="AF42" s="219">
        <v>0.74444444444444502</v>
      </c>
      <c r="AG42" s="219">
        <v>0.42430555555555599</v>
      </c>
      <c r="AH42" s="219"/>
      <c r="AI42" s="219">
        <v>0.32569444444444401</v>
      </c>
      <c r="AJ42" s="219">
        <v>0.60347222222222197</v>
      </c>
      <c r="AK42" s="219">
        <v>0.66666666666666696</v>
      </c>
      <c r="AL42" s="219"/>
      <c r="AM42" s="219"/>
      <c r="AN42" s="219">
        <v>0.51944444444444404</v>
      </c>
      <c r="AO42" s="219">
        <v>0.40416666666666701</v>
      </c>
      <c r="AP42" s="219">
        <v>0.68402777777777801</v>
      </c>
      <c r="AQ42" s="219"/>
      <c r="AR42" s="219">
        <v>0.75555555555555598</v>
      </c>
      <c r="AS42" s="217"/>
      <c r="AT42" s="15">
        <f>VLOOKUP(AU42,id!$A:$C,3,0)</f>
        <v>149</v>
      </c>
      <c r="AU42" s="15" t="str">
        <f t="shared" si="7"/>
        <v>TrzopMateusz1980</v>
      </c>
      <c r="AV42" s="232" t="str">
        <f t="shared" si="8"/>
        <v>Trzop</v>
      </c>
      <c r="AW42" s="232" t="str">
        <f t="shared" si="9"/>
        <v>Mateusz</v>
      </c>
      <c r="AX42" s="232" t="str">
        <f t="shared" si="10"/>
        <v>Timtirim Team</v>
      </c>
      <c r="AY42" s="232">
        <f t="shared" si="11"/>
        <v>1980</v>
      </c>
      <c r="AZ42" s="9">
        <f t="shared" si="17"/>
        <v>18.974069898534385</v>
      </c>
      <c r="BA42" s="9"/>
      <c r="BB42" s="232">
        <f t="shared" si="18"/>
        <v>1</v>
      </c>
      <c r="BC42" s="232">
        <f t="shared" si="19"/>
        <v>1</v>
      </c>
      <c r="BD42" s="232">
        <f t="shared" si="20"/>
        <v>1</v>
      </c>
      <c r="BE42" s="9">
        <f t="shared" si="21"/>
        <v>1</v>
      </c>
      <c r="BF42" s="217"/>
      <c r="BG42" s="217"/>
      <c r="BH42" s="217"/>
      <c r="BI42" s="217"/>
      <c r="BJ42" s="217"/>
      <c r="BK42" s="217"/>
      <c r="BL42" s="217"/>
      <c r="BM42" s="217"/>
      <c r="BN42" s="217"/>
      <c r="BO42" s="217"/>
      <c r="BP42" s="217"/>
      <c r="BQ42" s="217"/>
      <c r="BR42" s="217"/>
      <c r="BS42" s="217"/>
      <c r="BT42" s="217"/>
      <c r="BU42" s="217"/>
      <c r="BV42" s="217"/>
      <c r="BW42" s="215"/>
      <c r="BX42" s="217"/>
      <c r="BY42" s="217"/>
      <c r="BZ42" s="217"/>
      <c r="CA42" s="217"/>
      <c r="CB42" s="217"/>
      <c r="CC42" s="217"/>
      <c r="CD42" s="217"/>
      <c r="CE42" s="217"/>
      <c r="CF42" s="217"/>
      <c r="CG42" s="217"/>
      <c r="CH42" s="217"/>
      <c r="CI42" s="217"/>
      <c r="CJ42" s="217"/>
      <c r="CK42" s="217"/>
      <c r="CL42" s="217"/>
      <c r="CM42" s="217"/>
      <c r="CN42" s="217"/>
      <c r="CO42" s="217"/>
      <c r="CP42" s="217"/>
      <c r="CQ42" s="217"/>
      <c r="CR42" s="217"/>
      <c r="CS42" s="217"/>
      <c r="CT42" s="217"/>
      <c r="CU42" s="217"/>
      <c r="CV42" s="217"/>
      <c r="CW42" s="217"/>
      <c r="CX42" s="217"/>
      <c r="CY42" s="217"/>
      <c r="CZ42" s="217"/>
      <c r="DA42" s="217"/>
      <c r="DB42" s="217"/>
      <c r="DC42" s="217"/>
      <c r="DD42" s="217"/>
      <c r="DE42" s="217"/>
      <c r="DF42" s="217"/>
      <c r="DG42" s="217"/>
    </row>
    <row r="43" spans="1:111" s="216" customFormat="1">
      <c r="A43" s="222">
        <v>42</v>
      </c>
      <c r="B43" s="222">
        <v>153</v>
      </c>
      <c r="C43" s="222" t="s">
        <v>352</v>
      </c>
      <c r="D43" s="222" t="s">
        <v>246</v>
      </c>
      <c r="E43" s="222" t="s">
        <v>36</v>
      </c>
      <c r="F43" s="222">
        <v>1967</v>
      </c>
      <c r="G43" s="222" t="s">
        <v>1506</v>
      </c>
      <c r="H43" s="222" t="s">
        <v>351</v>
      </c>
      <c r="I43" s="221"/>
      <c r="J43" s="221">
        <v>660</v>
      </c>
      <c r="K43" s="221">
        <v>18</v>
      </c>
      <c r="L43" s="221">
        <v>867</v>
      </c>
      <c r="M43" s="220">
        <v>14.1813117580741</v>
      </c>
      <c r="N43" s="220"/>
      <c r="O43" s="219">
        <v>42833.305555555598</v>
      </c>
      <c r="P43" s="219">
        <v>0.77430555555555602</v>
      </c>
      <c r="Q43" s="219">
        <v>0.50972222222222197</v>
      </c>
      <c r="R43" s="219">
        <v>0.82222222222222197</v>
      </c>
      <c r="S43" s="219"/>
      <c r="T43" s="219"/>
      <c r="U43" s="219"/>
      <c r="V43" s="219">
        <v>0.61527777777777803</v>
      </c>
      <c r="W43" s="219"/>
      <c r="X43" s="219"/>
      <c r="Y43" s="219"/>
      <c r="Z43" s="219"/>
      <c r="AA43" s="219">
        <v>0.59513888888888899</v>
      </c>
      <c r="AB43" s="219">
        <v>0.37916666666666698</v>
      </c>
      <c r="AC43" s="219">
        <v>0.69930555555555596</v>
      </c>
      <c r="AD43" s="219">
        <v>0.34166666666666701</v>
      </c>
      <c r="AE43" s="219">
        <v>0.57569444444444395</v>
      </c>
      <c r="AF43" s="219">
        <v>0.88263888888888897</v>
      </c>
      <c r="AG43" s="219">
        <v>0.46111111111111103</v>
      </c>
      <c r="AH43" s="219"/>
      <c r="AI43" s="219">
        <v>0.32500000000000001</v>
      </c>
      <c r="AJ43" s="219">
        <v>0.64166666666666705</v>
      </c>
      <c r="AK43" s="219">
        <v>0.73819444444444504</v>
      </c>
      <c r="AL43" s="219"/>
      <c r="AM43" s="219"/>
      <c r="AN43" s="219">
        <v>0.55208333333333304</v>
      </c>
      <c r="AO43" s="219">
        <v>0.422916666666667</v>
      </c>
      <c r="AP43" s="219">
        <v>0.79444444444444395</v>
      </c>
      <c r="AQ43" s="219"/>
      <c r="AR43" s="219">
        <v>0.90763888888888899</v>
      </c>
      <c r="AS43" s="217"/>
      <c r="AT43" s="15">
        <f>VLOOKUP(AU43,id!$A:$C,3,0)</f>
        <v>39</v>
      </c>
      <c r="AU43" s="15" t="str">
        <f t="shared" si="7"/>
        <v>AdamczykJarek1967</v>
      </c>
      <c r="AV43" s="232" t="str">
        <f t="shared" si="8"/>
        <v>Adamczyk</v>
      </c>
      <c r="AW43" s="232" t="str">
        <f t="shared" si="9"/>
        <v>Jarek</v>
      </c>
      <c r="AX43" s="232" t="str">
        <f t="shared" si="10"/>
        <v>Zbieranina z Niesięcina</v>
      </c>
      <c r="AY43" s="232">
        <f t="shared" si="11"/>
        <v>1967</v>
      </c>
      <c r="AZ43" s="9">
        <f t="shared" si="17"/>
        <v>14.181311758074143</v>
      </c>
      <c r="BA43" s="9"/>
      <c r="BB43" s="232">
        <f t="shared" si="18"/>
        <v>0.74740484429065746</v>
      </c>
      <c r="BC43" s="232">
        <f t="shared" si="19"/>
        <v>1</v>
      </c>
      <c r="BD43" s="232">
        <f t="shared" si="20"/>
        <v>1</v>
      </c>
      <c r="BE43" s="9">
        <f t="shared" si="21"/>
        <v>1</v>
      </c>
      <c r="BF43" s="217"/>
      <c r="BG43" s="217"/>
      <c r="BH43" s="217"/>
      <c r="BI43" s="217"/>
      <c r="BJ43" s="217"/>
      <c r="BK43" s="217"/>
      <c r="BL43" s="217"/>
      <c r="BM43" s="217"/>
      <c r="BN43" s="217"/>
      <c r="BO43" s="217"/>
      <c r="BP43" s="217"/>
      <c r="BQ43" s="217"/>
      <c r="BR43" s="217"/>
      <c r="BS43" s="217"/>
      <c r="BT43" s="217"/>
      <c r="BU43" s="217"/>
      <c r="BV43" s="217"/>
      <c r="BW43" s="215"/>
      <c r="BX43" s="217"/>
      <c r="BY43" s="217"/>
      <c r="BZ43" s="217"/>
      <c r="CA43" s="217"/>
      <c r="CB43" s="217"/>
      <c r="CC43" s="217"/>
      <c r="CD43" s="217"/>
      <c r="CE43" s="217"/>
      <c r="CF43" s="217"/>
      <c r="CG43" s="217"/>
      <c r="CH43" s="217"/>
      <c r="CI43" s="217"/>
      <c r="CJ43" s="217"/>
      <c r="CK43" s="217"/>
      <c r="CL43" s="217"/>
      <c r="CM43" s="217"/>
      <c r="CN43" s="217"/>
      <c r="CO43" s="217"/>
      <c r="CP43" s="217"/>
      <c r="CQ43" s="217"/>
      <c r="CR43" s="217"/>
      <c r="CS43" s="217"/>
      <c r="CT43" s="217"/>
      <c r="CU43" s="217"/>
      <c r="CV43" s="217"/>
      <c r="CW43" s="217"/>
      <c r="CX43" s="217"/>
      <c r="CY43" s="217"/>
      <c r="CZ43" s="217"/>
      <c r="DA43" s="217"/>
      <c r="DB43" s="217"/>
      <c r="DC43" s="217"/>
      <c r="DD43" s="217"/>
      <c r="DE43" s="217"/>
      <c r="DF43" s="217"/>
      <c r="DG43" s="217"/>
    </row>
    <row r="44" spans="1:111" s="216" customFormat="1">
      <c r="A44" s="222">
        <v>44</v>
      </c>
      <c r="B44" s="222">
        <v>172</v>
      </c>
      <c r="C44" s="222" t="s">
        <v>243</v>
      </c>
      <c r="D44" s="222" t="s">
        <v>244</v>
      </c>
      <c r="E44" s="222" t="s">
        <v>36</v>
      </c>
      <c r="F44" s="222">
        <v>1978</v>
      </c>
      <c r="G44" s="222" t="s">
        <v>216</v>
      </c>
      <c r="H44" s="222" t="s">
        <v>1502</v>
      </c>
      <c r="I44" s="221"/>
      <c r="J44" s="221">
        <v>620</v>
      </c>
      <c r="K44" s="221">
        <v>17</v>
      </c>
      <c r="L44" s="221">
        <v>649</v>
      </c>
      <c r="M44" s="220">
        <v>13.321838318190901</v>
      </c>
      <c r="N44" s="220"/>
      <c r="O44" s="219">
        <v>42833.305555555598</v>
      </c>
      <c r="P44" s="219">
        <v>0.64930555555555602</v>
      </c>
      <c r="Q44" s="219">
        <v>0.43472222222222201</v>
      </c>
      <c r="R44" s="219">
        <v>0.69166666666666698</v>
      </c>
      <c r="S44" s="219"/>
      <c r="T44" s="219"/>
      <c r="U44" s="219"/>
      <c r="V44" s="219">
        <v>0.531944444444445</v>
      </c>
      <c r="W44" s="219"/>
      <c r="X44" s="219"/>
      <c r="Y44" s="219"/>
      <c r="Z44" s="219">
        <v>0.72291666666666698</v>
      </c>
      <c r="AA44" s="219">
        <v>0.55138888888888904</v>
      </c>
      <c r="AB44" s="219"/>
      <c r="AC44" s="219"/>
      <c r="AD44" s="219">
        <v>0.35</v>
      </c>
      <c r="AE44" s="219">
        <v>0.48125000000000001</v>
      </c>
      <c r="AF44" s="219">
        <v>0.74236111111111103</v>
      </c>
      <c r="AG44" s="219">
        <v>0.39305555555555599</v>
      </c>
      <c r="AH44" s="219"/>
      <c r="AI44" s="219">
        <v>0.33333333333333298</v>
      </c>
      <c r="AJ44" s="219">
        <v>0.50347222222222199</v>
      </c>
      <c r="AK44" s="219">
        <v>0.57013888888888897</v>
      </c>
      <c r="AL44" s="219"/>
      <c r="AM44" s="219"/>
      <c r="AN44" s="219">
        <v>0.46458333333333302</v>
      </c>
      <c r="AO44" s="219">
        <v>0.37013888888888902</v>
      </c>
      <c r="AP44" s="219">
        <v>0.66874999999999996</v>
      </c>
      <c r="AQ44" s="219"/>
      <c r="AR44" s="219">
        <v>0.75624999999999998</v>
      </c>
      <c r="AS44" s="217"/>
      <c r="AT44" s="15">
        <f>VLOOKUP(AU44,id!$A:$C,3,0)</f>
        <v>150</v>
      </c>
      <c r="AU44" s="15" t="str">
        <f t="shared" si="7"/>
        <v>KorzecStaszek1978</v>
      </c>
      <c r="AV44" s="232" t="str">
        <f t="shared" si="8"/>
        <v>Korzec</v>
      </c>
      <c r="AW44" s="232" t="str">
        <f t="shared" si="9"/>
        <v>Staszek</v>
      </c>
      <c r="AX44" s="232" t="str">
        <f t="shared" si="10"/>
        <v>Bikeholicy</v>
      </c>
      <c r="AY44" s="232">
        <f t="shared" si="11"/>
        <v>1978</v>
      </c>
      <c r="AZ44" s="9">
        <f t="shared" si="17"/>
        <v>13.321838318190862</v>
      </c>
      <c r="BA44" s="9"/>
      <c r="BB44" s="232">
        <f t="shared" si="18"/>
        <v>1.3359013867488443</v>
      </c>
      <c r="BC44" s="232">
        <f t="shared" si="19"/>
        <v>0.94444444444444442</v>
      </c>
      <c r="BD44" s="232">
        <f t="shared" si="20"/>
        <v>0.93939393939393945</v>
      </c>
      <c r="BE44" s="9">
        <f t="shared" si="21"/>
        <v>0.98863341063895649</v>
      </c>
      <c r="BF44" s="217"/>
      <c r="BG44" s="217"/>
      <c r="BH44" s="217"/>
      <c r="BI44" s="217"/>
      <c r="BJ44" s="217"/>
      <c r="BK44" s="217"/>
      <c r="BL44" s="217"/>
      <c r="BM44" s="217"/>
      <c r="BN44" s="217"/>
      <c r="BO44" s="217"/>
      <c r="BP44" s="217"/>
      <c r="BQ44" s="217"/>
      <c r="BR44" s="217"/>
      <c r="BS44" s="217"/>
      <c r="BT44" s="217"/>
      <c r="BU44" s="217"/>
      <c r="BV44" s="217"/>
      <c r="BW44" s="215"/>
      <c r="BX44" s="217"/>
      <c r="BY44" s="217"/>
      <c r="BZ44" s="217"/>
      <c r="CA44" s="217"/>
      <c r="CB44" s="217"/>
      <c r="CC44" s="217"/>
      <c r="CD44" s="217"/>
      <c r="CE44" s="217"/>
      <c r="CF44" s="217"/>
      <c r="CG44" s="217"/>
      <c r="CH44" s="217"/>
      <c r="CI44" s="217"/>
      <c r="CJ44" s="217"/>
      <c r="CK44" s="217"/>
      <c r="CL44" s="217"/>
      <c r="CM44" s="217"/>
      <c r="CN44" s="217"/>
      <c r="CO44" s="217"/>
      <c r="CP44" s="217"/>
      <c r="CQ44" s="217"/>
      <c r="CR44" s="217"/>
      <c r="CS44" s="217"/>
      <c r="CT44" s="217"/>
      <c r="CU44" s="217"/>
      <c r="CV44" s="217"/>
      <c r="CW44" s="217"/>
      <c r="CX44" s="217"/>
      <c r="CY44" s="217"/>
      <c r="CZ44" s="217"/>
      <c r="DA44" s="217"/>
      <c r="DB44" s="217"/>
      <c r="DC44" s="217"/>
      <c r="DD44" s="217"/>
      <c r="DE44" s="217"/>
      <c r="DF44" s="217"/>
      <c r="DG44" s="217"/>
    </row>
    <row r="45" spans="1:111" s="216" customFormat="1">
      <c r="A45" s="222">
        <v>45</v>
      </c>
      <c r="B45" s="222">
        <v>176</v>
      </c>
      <c r="C45" s="222" t="s">
        <v>975</v>
      </c>
      <c r="D45" s="222" t="s">
        <v>974</v>
      </c>
      <c r="E45" s="222" t="s">
        <v>36</v>
      </c>
      <c r="F45" s="222">
        <v>1979</v>
      </c>
      <c r="G45" s="222" t="s">
        <v>1505</v>
      </c>
      <c r="H45" s="222" t="s">
        <v>1504</v>
      </c>
      <c r="I45" s="221"/>
      <c r="J45" s="221">
        <v>620</v>
      </c>
      <c r="K45" s="221">
        <v>17</v>
      </c>
      <c r="L45" s="221">
        <v>651</v>
      </c>
      <c r="M45" s="220">
        <v>13.280911011529801</v>
      </c>
      <c r="N45" s="220"/>
      <c r="O45" s="219">
        <v>42833.305555555598</v>
      </c>
      <c r="P45" s="219">
        <v>0.58888888888888902</v>
      </c>
      <c r="Q45" s="219">
        <v>0.452083333333333</v>
      </c>
      <c r="R45" s="219">
        <v>0.65069444444444502</v>
      </c>
      <c r="S45" s="219"/>
      <c r="T45" s="219">
        <v>0.51319444444444395</v>
      </c>
      <c r="U45" s="219"/>
      <c r="V45" s="219"/>
      <c r="W45" s="219"/>
      <c r="X45" s="219"/>
      <c r="Y45" s="219"/>
      <c r="Z45" s="219">
        <v>0.69861111111111096</v>
      </c>
      <c r="AA45" s="219">
        <v>0.55208333333333304</v>
      </c>
      <c r="AB45" s="219">
        <v>0.33888888888888902</v>
      </c>
      <c r="AC45" s="219"/>
      <c r="AD45" s="219">
        <v>0.36736111111111103</v>
      </c>
      <c r="AE45" s="219">
        <v>0.53472222222222199</v>
      </c>
      <c r="AF45" s="219">
        <v>0.718055555555556</v>
      </c>
      <c r="AG45" s="219">
        <v>0.42013888888888901</v>
      </c>
      <c r="AH45" s="219"/>
      <c r="AI45" s="219">
        <v>0.74097222222222203</v>
      </c>
      <c r="AJ45" s="219"/>
      <c r="AK45" s="219">
        <v>0.61944444444444502</v>
      </c>
      <c r="AL45" s="219"/>
      <c r="AM45" s="219"/>
      <c r="AN45" s="219">
        <v>0.483333333333333</v>
      </c>
      <c r="AO45" s="219">
        <v>0.38888888888888901</v>
      </c>
      <c r="AP45" s="219">
        <v>0.66874999999999996</v>
      </c>
      <c r="AQ45" s="219"/>
      <c r="AR45" s="219">
        <v>0.75763888888888897</v>
      </c>
      <c r="AS45" s="217"/>
      <c r="AT45" s="15">
        <f>VLOOKUP(AU45,id!$A:$C,3,0)</f>
        <v>151</v>
      </c>
      <c r="AU45" s="15" t="str">
        <f t="shared" si="7"/>
        <v>KucharczykSeweryn1979</v>
      </c>
      <c r="AV45" s="232" t="str">
        <f t="shared" si="8"/>
        <v>Kucharczyk</v>
      </c>
      <c r="AW45" s="232" t="str">
        <f t="shared" si="9"/>
        <v>Seweryn</v>
      </c>
      <c r="AX45" s="232" t="str">
        <f t="shared" si="10"/>
        <v>Ars Bona</v>
      </c>
      <c r="AY45" s="232">
        <f t="shared" si="11"/>
        <v>1979</v>
      </c>
      <c r="AZ45" s="9">
        <f t="shared" si="17"/>
        <v>13.280911011529755</v>
      </c>
      <c r="BA45" s="9"/>
      <c r="BB45" s="232">
        <f t="shared" si="18"/>
        <v>0.99692780337941633</v>
      </c>
      <c r="BC45" s="232">
        <f t="shared" si="19"/>
        <v>1</v>
      </c>
      <c r="BD45" s="232">
        <f t="shared" si="20"/>
        <v>1</v>
      </c>
      <c r="BE45" s="9">
        <f t="shared" si="21"/>
        <v>1</v>
      </c>
      <c r="BF45" s="217"/>
      <c r="BG45" s="217"/>
      <c r="BH45" s="217"/>
      <c r="BI45" s="217"/>
      <c r="BJ45" s="217"/>
      <c r="BK45" s="217"/>
      <c r="BL45" s="217"/>
      <c r="BM45" s="217"/>
      <c r="BN45" s="217"/>
      <c r="BO45" s="217"/>
      <c r="BP45" s="217"/>
      <c r="BQ45" s="217"/>
      <c r="BR45" s="217"/>
      <c r="BS45" s="217"/>
      <c r="BT45" s="217"/>
      <c r="BU45" s="217"/>
      <c r="BV45" s="217"/>
      <c r="BW45" s="215"/>
      <c r="BX45" s="217"/>
      <c r="BY45" s="217"/>
      <c r="BZ45" s="217"/>
      <c r="CA45" s="217"/>
      <c r="CB45" s="217"/>
      <c r="CC45" s="217"/>
      <c r="CD45" s="217"/>
      <c r="CE45" s="217"/>
      <c r="CF45" s="217"/>
      <c r="CG45" s="217"/>
      <c r="CH45" s="217"/>
      <c r="CI45" s="217"/>
      <c r="CJ45" s="217"/>
      <c r="CK45" s="217"/>
      <c r="CL45" s="217"/>
      <c r="CM45" s="217"/>
      <c r="CN45" s="217"/>
      <c r="CO45" s="217"/>
      <c r="CP45" s="217"/>
      <c r="CQ45" s="217"/>
      <c r="CR45" s="217"/>
      <c r="CS45" s="217"/>
      <c r="CT45" s="217"/>
      <c r="CU45" s="217"/>
      <c r="CV45" s="217"/>
      <c r="CW45" s="217"/>
      <c r="CX45" s="217"/>
      <c r="CY45" s="217"/>
      <c r="CZ45" s="217"/>
      <c r="DA45" s="217"/>
      <c r="DB45" s="217"/>
      <c r="DC45" s="217"/>
      <c r="DD45" s="217"/>
      <c r="DE45" s="217"/>
      <c r="DF45" s="217"/>
      <c r="DG45" s="217"/>
    </row>
    <row r="46" spans="1:111" s="216" customFormat="1">
      <c r="A46" s="222">
        <v>45</v>
      </c>
      <c r="B46" s="222">
        <v>168</v>
      </c>
      <c r="C46" s="222" t="s">
        <v>166</v>
      </c>
      <c r="D46" s="222" t="s">
        <v>973</v>
      </c>
      <c r="E46" s="222" t="s">
        <v>36</v>
      </c>
      <c r="F46" s="222">
        <v>1979</v>
      </c>
      <c r="G46" s="222" t="s">
        <v>1261</v>
      </c>
      <c r="H46" s="222" t="s">
        <v>1504</v>
      </c>
      <c r="I46" s="221"/>
      <c r="J46" s="221">
        <v>620</v>
      </c>
      <c r="K46" s="221">
        <v>17</v>
      </c>
      <c r="L46" s="221">
        <v>651</v>
      </c>
      <c r="M46" s="220">
        <v>13.280911011529801</v>
      </c>
      <c r="N46" s="220"/>
      <c r="O46" s="219">
        <v>42833.305555555598</v>
      </c>
      <c r="P46" s="219">
        <v>0.58888888888888902</v>
      </c>
      <c r="Q46" s="219">
        <v>0.452083333333333</v>
      </c>
      <c r="R46" s="219">
        <v>0.65069444444444502</v>
      </c>
      <c r="S46" s="219"/>
      <c r="T46" s="219">
        <v>0.51388888888888895</v>
      </c>
      <c r="U46" s="219"/>
      <c r="V46" s="219"/>
      <c r="W46" s="219"/>
      <c r="X46" s="219"/>
      <c r="Y46" s="219"/>
      <c r="Z46" s="219">
        <v>0.69861111111111096</v>
      </c>
      <c r="AA46" s="219">
        <v>0.55138888888888904</v>
      </c>
      <c r="AB46" s="219">
        <v>0.33958333333333302</v>
      </c>
      <c r="AC46" s="219"/>
      <c r="AD46" s="219">
        <v>0.36736111111111103</v>
      </c>
      <c r="AE46" s="219">
        <v>0.53541666666666698</v>
      </c>
      <c r="AF46" s="219">
        <v>0.71875</v>
      </c>
      <c r="AG46" s="219">
        <v>0.41944444444444401</v>
      </c>
      <c r="AH46" s="219"/>
      <c r="AI46" s="219">
        <v>0.74027777777777803</v>
      </c>
      <c r="AJ46" s="219"/>
      <c r="AK46" s="219">
        <v>0.61944444444444502</v>
      </c>
      <c r="AL46" s="219"/>
      <c r="AM46" s="219"/>
      <c r="AN46" s="219">
        <v>0.48263888888888901</v>
      </c>
      <c r="AO46" s="219">
        <v>0.38888888888888901</v>
      </c>
      <c r="AP46" s="219">
        <v>0.66736111111111096</v>
      </c>
      <c r="AQ46" s="219"/>
      <c r="AR46" s="219">
        <v>0.75763888888888897</v>
      </c>
      <c r="AS46" s="217"/>
      <c r="AT46" s="15">
        <f>VLOOKUP(AU46,id!$A:$C,3,0)</f>
        <v>12</v>
      </c>
      <c r="AU46" s="15" t="str">
        <f t="shared" si="7"/>
        <v>KapustkaWojciech1979</v>
      </c>
      <c r="AV46" s="232" t="str">
        <f t="shared" si="8"/>
        <v>Kapustka</v>
      </c>
      <c r="AW46" s="232" t="str">
        <f t="shared" si="9"/>
        <v>Wojciech</v>
      </c>
      <c r="AX46" s="232" t="str">
        <f t="shared" si="10"/>
        <v>Ars Bona</v>
      </c>
      <c r="AY46" s="232">
        <f t="shared" si="11"/>
        <v>1979</v>
      </c>
      <c r="AZ46" s="9">
        <f t="shared" si="17"/>
        <v>13.280911011529755</v>
      </c>
      <c r="BA46" s="9"/>
      <c r="BB46" s="232">
        <f t="shared" si="18"/>
        <v>1</v>
      </c>
      <c r="BC46" s="232">
        <f t="shared" si="19"/>
        <v>1</v>
      </c>
      <c r="BD46" s="232">
        <f t="shared" si="20"/>
        <v>1</v>
      </c>
      <c r="BE46" s="9">
        <f t="shared" si="21"/>
        <v>1</v>
      </c>
      <c r="BF46" s="217"/>
      <c r="BG46" s="217"/>
      <c r="BH46" s="217"/>
      <c r="BI46" s="217"/>
      <c r="BJ46" s="217"/>
      <c r="BK46" s="217"/>
      <c r="BL46" s="217"/>
      <c r="BM46" s="217"/>
      <c r="BN46" s="217"/>
      <c r="BO46" s="217"/>
      <c r="BP46" s="217"/>
      <c r="BQ46" s="217"/>
      <c r="BR46" s="217"/>
      <c r="BS46" s="217"/>
      <c r="BT46" s="217"/>
      <c r="BU46" s="217"/>
      <c r="BV46" s="217"/>
      <c r="BW46" s="215"/>
      <c r="BX46" s="217"/>
      <c r="BY46" s="217"/>
      <c r="BZ46" s="217"/>
      <c r="CA46" s="217"/>
      <c r="CB46" s="217"/>
      <c r="CC46" s="217"/>
      <c r="CD46" s="217"/>
      <c r="CE46" s="217"/>
      <c r="CF46" s="217"/>
      <c r="CG46" s="217"/>
      <c r="CH46" s="217"/>
      <c r="CI46" s="217"/>
      <c r="CJ46" s="217"/>
      <c r="CK46" s="217"/>
      <c r="CL46" s="217"/>
      <c r="CM46" s="217"/>
      <c r="CN46" s="217"/>
      <c r="CO46" s="217"/>
      <c r="CP46" s="217"/>
      <c r="CQ46" s="217"/>
      <c r="CR46" s="217"/>
      <c r="CS46" s="217"/>
      <c r="CT46" s="217"/>
      <c r="CU46" s="217"/>
      <c r="CV46" s="217"/>
      <c r="CW46" s="217"/>
      <c r="CX46" s="217"/>
      <c r="CY46" s="217"/>
      <c r="CZ46" s="217"/>
      <c r="DA46" s="217"/>
      <c r="DB46" s="217"/>
      <c r="DC46" s="217"/>
      <c r="DD46" s="217"/>
      <c r="DE46" s="217"/>
      <c r="DF46" s="217"/>
      <c r="DG46" s="217"/>
    </row>
    <row r="47" spans="1:111" s="216" customFormat="1">
      <c r="A47" s="222">
        <v>47</v>
      </c>
      <c r="B47" s="222">
        <v>171</v>
      </c>
      <c r="C47" s="222" t="s">
        <v>1503</v>
      </c>
      <c r="D47" s="222" t="s">
        <v>218</v>
      </c>
      <c r="E47" s="222" t="s">
        <v>36</v>
      </c>
      <c r="F47" s="222">
        <v>1973</v>
      </c>
      <c r="G47" s="222" t="s">
        <v>216</v>
      </c>
      <c r="H47" s="222" t="s">
        <v>1502</v>
      </c>
      <c r="I47" s="221"/>
      <c r="J47" s="221">
        <v>620</v>
      </c>
      <c r="K47" s="221">
        <v>17</v>
      </c>
      <c r="L47" s="221">
        <v>657</v>
      </c>
      <c r="M47" s="220">
        <v>13.159624152977001</v>
      </c>
      <c r="N47" s="220"/>
      <c r="O47" s="219">
        <v>42833.305555555598</v>
      </c>
      <c r="P47" s="219">
        <v>0.64930555555555602</v>
      </c>
      <c r="Q47" s="219">
        <v>0.43541666666666701</v>
      </c>
      <c r="R47" s="219">
        <v>0.70069444444444395</v>
      </c>
      <c r="S47" s="219"/>
      <c r="T47" s="219"/>
      <c r="U47" s="219"/>
      <c r="V47" s="219">
        <v>0.531944444444445</v>
      </c>
      <c r="W47" s="219"/>
      <c r="X47" s="219"/>
      <c r="Y47" s="219"/>
      <c r="Z47" s="219">
        <v>0.72361111111111098</v>
      </c>
      <c r="AA47" s="219">
        <v>0.55138888888888904</v>
      </c>
      <c r="AB47" s="219"/>
      <c r="AC47" s="219"/>
      <c r="AD47" s="219">
        <v>0.35208333333333303</v>
      </c>
      <c r="AE47" s="219">
        <v>0.48194444444444401</v>
      </c>
      <c r="AF47" s="219">
        <v>0.74444444444444502</v>
      </c>
      <c r="AG47" s="219">
        <v>0.39305555555555599</v>
      </c>
      <c r="AH47" s="219"/>
      <c r="AI47" s="219">
        <v>0.35208333333333303</v>
      </c>
      <c r="AJ47" s="219">
        <v>0.50347222222222199</v>
      </c>
      <c r="AK47" s="219">
        <v>0.57083333333333297</v>
      </c>
      <c r="AL47" s="219"/>
      <c r="AM47" s="219"/>
      <c r="AN47" s="219">
        <v>0.46458333333333302</v>
      </c>
      <c r="AO47" s="219">
        <v>0.37013888888888902</v>
      </c>
      <c r="AP47" s="219">
        <v>0.66874999999999996</v>
      </c>
      <c r="AQ47" s="219"/>
      <c r="AR47" s="219">
        <v>0.76180555555555596</v>
      </c>
      <c r="AS47" s="217"/>
      <c r="AT47" s="15">
        <f>VLOOKUP(AU47,id!$A:$C,3,0)</f>
        <v>152</v>
      </c>
      <c r="AU47" s="15" t="str">
        <f t="shared" si="7"/>
        <v>KonopińskiMaciek1973</v>
      </c>
      <c r="AV47" s="232" t="str">
        <f t="shared" si="8"/>
        <v>Konopiński</v>
      </c>
      <c r="AW47" s="232" t="str">
        <f t="shared" si="9"/>
        <v>Maciek</v>
      </c>
      <c r="AX47" s="232" t="str">
        <f t="shared" si="10"/>
        <v>Bikeholicy</v>
      </c>
      <c r="AY47" s="232">
        <f t="shared" si="11"/>
        <v>1973</v>
      </c>
      <c r="AZ47" s="9">
        <f t="shared" si="17"/>
        <v>13.159624152976971</v>
      </c>
      <c r="BA47" s="9"/>
      <c r="BB47" s="232">
        <f t="shared" si="18"/>
        <v>0.9908675799086758</v>
      </c>
      <c r="BC47" s="232">
        <f t="shared" si="19"/>
        <v>1</v>
      </c>
      <c r="BD47" s="232">
        <f t="shared" si="20"/>
        <v>1</v>
      </c>
      <c r="BE47" s="9">
        <f t="shared" si="21"/>
        <v>1</v>
      </c>
      <c r="BF47" s="217"/>
      <c r="BG47" s="217"/>
      <c r="BH47" s="217"/>
      <c r="BI47" s="217"/>
      <c r="BJ47" s="217"/>
      <c r="BK47" s="217"/>
      <c r="BL47" s="217"/>
      <c r="BM47" s="217"/>
      <c r="BN47" s="217"/>
      <c r="BO47" s="217"/>
      <c r="BP47" s="217"/>
      <c r="BQ47" s="217"/>
      <c r="BR47" s="217"/>
      <c r="BS47" s="217"/>
      <c r="BT47" s="217"/>
      <c r="BU47" s="217"/>
      <c r="BV47" s="217"/>
      <c r="BW47" s="215"/>
      <c r="BX47" s="217"/>
      <c r="BY47" s="217"/>
      <c r="BZ47" s="217"/>
      <c r="CA47" s="217"/>
      <c r="CB47" s="217"/>
      <c r="CC47" s="217"/>
      <c r="CD47" s="217"/>
      <c r="CE47" s="217"/>
      <c r="CF47" s="217"/>
      <c r="CG47" s="217"/>
      <c r="CH47" s="217"/>
      <c r="CI47" s="217"/>
      <c r="CJ47" s="217"/>
      <c r="CK47" s="217"/>
      <c r="CL47" s="217"/>
      <c r="CM47" s="217"/>
      <c r="CN47" s="217"/>
      <c r="CO47" s="217"/>
      <c r="CP47" s="217"/>
      <c r="CQ47" s="217"/>
      <c r="CR47" s="217"/>
      <c r="CS47" s="217"/>
      <c r="CT47" s="217"/>
      <c r="CU47" s="217"/>
      <c r="CV47" s="217"/>
      <c r="CW47" s="217"/>
      <c r="CX47" s="217"/>
      <c r="CY47" s="217"/>
      <c r="CZ47" s="217"/>
      <c r="DA47" s="217"/>
      <c r="DB47" s="217"/>
      <c r="DC47" s="217"/>
      <c r="DD47" s="217"/>
      <c r="DE47" s="217"/>
      <c r="DF47" s="217"/>
      <c r="DG47" s="217"/>
    </row>
    <row r="48" spans="1:111" s="216" customFormat="1">
      <c r="A48" s="222">
        <v>49</v>
      </c>
      <c r="B48" s="222">
        <v>204</v>
      </c>
      <c r="C48" s="222" t="s">
        <v>236</v>
      </c>
      <c r="D48" s="222" t="s">
        <v>237</v>
      </c>
      <c r="E48" s="222" t="s">
        <v>36</v>
      </c>
      <c r="F48" s="222">
        <v>1962</v>
      </c>
      <c r="G48" s="222" t="s">
        <v>1501</v>
      </c>
      <c r="H48" s="222"/>
      <c r="I48" s="221"/>
      <c r="J48" s="221">
        <v>540</v>
      </c>
      <c r="K48" s="221">
        <v>15</v>
      </c>
      <c r="L48" s="221">
        <v>802</v>
      </c>
      <c r="M48" s="220">
        <v>11.461608133238</v>
      </c>
      <c r="N48" s="220"/>
      <c r="O48" s="219">
        <v>42833.305555555598</v>
      </c>
      <c r="P48" s="219">
        <v>0.70833333333333304</v>
      </c>
      <c r="Q48" s="219">
        <v>0.5</v>
      </c>
      <c r="R48" s="219">
        <v>0.77777777777777801</v>
      </c>
      <c r="S48" s="219"/>
      <c r="T48" s="219">
        <v>0.63888888888888895</v>
      </c>
      <c r="U48" s="219"/>
      <c r="V48" s="219"/>
      <c r="W48" s="219"/>
      <c r="X48" s="219"/>
      <c r="Y48" s="219"/>
      <c r="Z48" s="219"/>
      <c r="AA48" s="219">
        <v>0.67708333333333304</v>
      </c>
      <c r="AB48" s="219">
        <v>0.40972222222222199</v>
      </c>
      <c r="AC48" s="219"/>
      <c r="AD48" s="219">
        <v>0.34375</v>
      </c>
      <c r="AE48" s="219">
        <v>0.65972222222222199</v>
      </c>
      <c r="AF48" s="219"/>
      <c r="AG48" s="219">
        <v>0.46875</v>
      </c>
      <c r="AH48" s="219"/>
      <c r="AI48" s="219">
        <v>0.32291666666666702</v>
      </c>
      <c r="AJ48" s="219"/>
      <c r="AK48" s="219">
        <v>0.74305555555555602</v>
      </c>
      <c r="AL48" s="219"/>
      <c r="AM48" s="219"/>
      <c r="AN48" s="219">
        <v>0.57638888888888895</v>
      </c>
      <c r="AO48" s="219">
        <v>0.42708333333333298</v>
      </c>
      <c r="AP48" s="219">
        <v>0.80208333333333304</v>
      </c>
      <c r="AQ48" s="219"/>
      <c r="AR48" s="219">
        <v>0.86250000000000004</v>
      </c>
      <c r="AS48" s="217"/>
      <c r="AT48" s="15">
        <f>VLOOKUP(AU48,id!$A:$C,3,0)</f>
        <v>153</v>
      </c>
      <c r="AU48" s="15" t="str">
        <f t="shared" si="7"/>
        <v>TomaszczykLudwik1962</v>
      </c>
      <c r="AV48" s="232" t="str">
        <f t="shared" si="8"/>
        <v>Tomaszczyk</v>
      </c>
      <c r="AW48" s="232" t="str">
        <f t="shared" si="9"/>
        <v>Ludwik</v>
      </c>
      <c r="AX48" s="232">
        <f t="shared" si="10"/>
        <v>0</v>
      </c>
      <c r="AY48" s="232">
        <f t="shared" si="11"/>
        <v>1962</v>
      </c>
      <c r="AZ48" s="9">
        <f t="shared" si="17"/>
        <v>11.461608133238007</v>
      </c>
      <c r="BA48" s="9"/>
      <c r="BB48" s="232">
        <f t="shared" si="18"/>
        <v>0.81920199501246882</v>
      </c>
      <c r="BC48" s="232">
        <f t="shared" si="19"/>
        <v>0.88235294117647056</v>
      </c>
      <c r="BD48" s="232">
        <f t="shared" si="20"/>
        <v>0.87096774193548387</v>
      </c>
      <c r="BE48" s="9">
        <f t="shared" si="21"/>
        <v>0.97527808955947271</v>
      </c>
      <c r="BF48" s="217"/>
      <c r="BG48" s="217"/>
      <c r="BH48" s="217"/>
      <c r="BI48" s="217"/>
      <c r="BJ48" s="217"/>
      <c r="BK48" s="217"/>
      <c r="BL48" s="217"/>
      <c r="BM48" s="217"/>
      <c r="BN48" s="217"/>
      <c r="BO48" s="217"/>
      <c r="BP48" s="217"/>
      <c r="BQ48" s="217"/>
      <c r="BR48" s="217"/>
      <c r="BS48" s="217"/>
      <c r="BT48" s="217"/>
      <c r="BU48" s="217"/>
      <c r="BV48" s="217"/>
      <c r="BW48" s="215"/>
      <c r="BX48" s="217"/>
      <c r="BY48" s="217"/>
      <c r="BZ48" s="217"/>
      <c r="CA48" s="217"/>
      <c r="CB48" s="217"/>
      <c r="CC48" s="217"/>
      <c r="CD48" s="217"/>
      <c r="CE48" s="217"/>
      <c r="CF48" s="217"/>
      <c r="CG48" s="217"/>
      <c r="CH48" s="217"/>
      <c r="CI48" s="217"/>
      <c r="CJ48" s="217"/>
      <c r="CK48" s="217"/>
      <c r="CL48" s="217"/>
      <c r="CM48" s="217"/>
      <c r="CN48" s="217"/>
      <c r="CO48" s="217"/>
      <c r="CP48" s="217"/>
      <c r="CQ48" s="217"/>
      <c r="CR48" s="217"/>
      <c r="CS48" s="217"/>
      <c r="CT48" s="217"/>
      <c r="CU48" s="217"/>
      <c r="CV48" s="217"/>
      <c r="CW48" s="217"/>
      <c r="CX48" s="217"/>
      <c r="CY48" s="217"/>
      <c r="CZ48" s="217"/>
      <c r="DA48" s="217"/>
      <c r="DB48" s="217"/>
      <c r="DC48" s="217"/>
      <c r="DD48" s="217"/>
      <c r="DE48" s="217"/>
      <c r="DF48" s="217"/>
      <c r="DG48" s="217"/>
    </row>
    <row r="49" spans="1:111" s="216" customFormat="1">
      <c r="A49" s="222">
        <v>49</v>
      </c>
      <c r="B49" s="222">
        <v>170</v>
      </c>
      <c r="C49" s="222" t="s">
        <v>1232</v>
      </c>
      <c r="D49" s="222" t="s">
        <v>1500</v>
      </c>
      <c r="E49" s="222" t="s">
        <v>36</v>
      </c>
      <c r="F49" s="222">
        <v>1969</v>
      </c>
      <c r="G49" s="222" t="s">
        <v>1499</v>
      </c>
      <c r="H49" s="222"/>
      <c r="I49" s="221"/>
      <c r="J49" s="221">
        <v>540</v>
      </c>
      <c r="K49" s="221">
        <v>15</v>
      </c>
      <c r="L49" s="221">
        <v>802</v>
      </c>
      <c r="M49" s="220">
        <v>11.461608133238</v>
      </c>
      <c r="N49" s="220"/>
      <c r="O49" s="219">
        <v>42833.305555555598</v>
      </c>
      <c r="P49" s="219">
        <v>0.70833333333333304</v>
      </c>
      <c r="Q49" s="219">
        <v>0.50624999999999998</v>
      </c>
      <c r="R49" s="219">
        <v>0.77847222222222201</v>
      </c>
      <c r="S49" s="219"/>
      <c r="T49" s="219">
        <v>0.63611111111111096</v>
      </c>
      <c r="U49" s="219"/>
      <c r="V49" s="219"/>
      <c r="W49" s="219"/>
      <c r="X49" s="219"/>
      <c r="Y49" s="219"/>
      <c r="Z49" s="219"/>
      <c r="AA49" s="219">
        <v>0.67777777777777803</v>
      </c>
      <c r="AB49" s="219">
        <v>0.39444444444444399</v>
      </c>
      <c r="AC49" s="219"/>
      <c r="AD49" s="219">
        <v>0.34513888888888899</v>
      </c>
      <c r="AE49" s="219">
        <v>0.65763888888888899</v>
      </c>
      <c r="AF49" s="219"/>
      <c r="AG49" s="219">
        <v>0.46875</v>
      </c>
      <c r="AH49" s="219"/>
      <c r="AI49" s="219">
        <v>0.32291666666666702</v>
      </c>
      <c r="AJ49" s="219"/>
      <c r="AK49" s="219">
        <v>0.74166666666666703</v>
      </c>
      <c r="AL49" s="219"/>
      <c r="AM49" s="219"/>
      <c r="AN49" s="219">
        <v>0.57499999999999996</v>
      </c>
      <c r="AO49" s="219">
        <v>0.42916666666666697</v>
      </c>
      <c r="AP49" s="219">
        <v>0.80416666666666703</v>
      </c>
      <c r="AQ49" s="219"/>
      <c r="AR49" s="219">
        <v>0.86250000000000004</v>
      </c>
      <c r="AS49" s="217"/>
      <c r="AT49" s="15">
        <f>VLOOKUP(AU49,id!$A:$C,3,0)</f>
        <v>154</v>
      </c>
      <c r="AU49" s="15" t="str">
        <f t="shared" si="7"/>
        <v>KidońJanusz1969</v>
      </c>
      <c r="AV49" s="232" t="str">
        <f t="shared" si="8"/>
        <v>Kidoń</v>
      </c>
      <c r="AW49" s="232" t="str">
        <f t="shared" si="9"/>
        <v>Janusz</v>
      </c>
      <c r="AX49" s="232">
        <f t="shared" si="10"/>
        <v>0</v>
      </c>
      <c r="AY49" s="232">
        <f t="shared" si="11"/>
        <v>1969</v>
      </c>
      <c r="AZ49" s="9">
        <f t="shared" si="17"/>
        <v>11.461608133238007</v>
      </c>
      <c r="BA49" s="9"/>
      <c r="BB49" s="232">
        <f t="shared" si="18"/>
        <v>1</v>
      </c>
      <c r="BC49" s="232">
        <f t="shared" si="19"/>
        <v>1</v>
      </c>
      <c r="BD49" s="232">
        <f t="shared" si="20"/>
        <v>1</v>
      </c>
      <c r="BE49" s="9">
        <f t="shared" si="21"/>
        <v>1</v>
      </c>
      <c r="BF49" s="217"/>
      <c r="BG49" s="217"/>
      <c r="BH49" s="217"/>
      <c r="BI49" s="217"/>
      <c r="BJ49" s="217"/>
      <c r="BK49" s="217"/>
      <c r="BL49" s="217"/>
      <c r="BM49" s="217"/>
      <c r="BN49" s="217"/>
      <c r="BO49" s="217"/>
      <c r="BP49" s="217"/>
      <c r="BQ49" s="217"/>
      <c r="BR49" s="217"/>
      <c r="BS49" s="217"/>
      <c r="BT49" s="217"/>
      <c r="BU49" s="217"/>
      <c r="BV49" s="217"/>
      <c r="BW49" s="215"/>
      <c r="BX49" s="217"/>
      <c r="BY49" s="217"/>
      <c r="BZ49" s="217"/>
      <c r="CA49" s="217"/>
      <c r="CB49" s="217"/>
      <c r="CC49" s="217"/>
      <c r="CD49" s="217"/>
      <c r="CE49" s="217"/>
      <c r="CF49" s="217"/>
      <c r="CG49" s="217"/>
      <c r="CH49" s="217"/>
      <c r="CI49" s="217"/>
      <c r="CJ49" s="217"/>
      <c r="CK49" s="217"/>
      <c r="CL49" s="217"/>
      <c r="CM49" s="217"/>
      <c r="CN49" s="217"/>
      <c r="CO49" s="217"/>
      <c r="CP49" s="217"/>
      <c r="CQ49" s="217"/>
      <c r="CR49" s="217"/>
      <c r="CS49" s="217"/>
      <c r="CT49" s="217"/>
      <c r="CU49" s="217"/>
      <c r="CV49" s="217"/>
      <c r="CW49" s="217"/>
      <c r="CX49" s="217"/>
      <c r="CY49" s="217"/>
      <c r="CZ49" s="217"/>
      <c r="DA49" s="217"/>
      <c r="DB49" s="217"/>
      <c r="DC49" s="217"/>
      <c r="DD49" s="217"/>
      <c r="DE49" s="217"/>
      <c r="DF49" s="217"/>
      <c r="DG49" s="217"/>
    </row>
    <row r="50" spans="1:111" s="216" customFormat="1">
      <c r="A50" s="222">
        <v>49</v>
      </c>
      <c r="B50" s="222">
        <v>177</v>
      </c>
      <c r="C50" s="222" t="s">
        <v>230</v>
      </c>
      <c r="D50" s="222" t="s">
        <v>231</v>
      </c>
      <c r="E50" s="222" t="s">
        <v>36</v>
      </c>
      <c r="F50" s="222">
        <v>1965</v>
      </c>
      <c r="G50" s="222" t="s">
        <v>1498</v>
      </c>
      <c r="H50" s="222"/>
      <c r="I50" s="221"/>
      <c r="J50" s="221">
        <v>540</v>
      </c>
      <c r="K50" s="221">
        <v>15</v>
      </c>
      <c r="L50" s="221">
        <v>802</v>
      </c>
      <c r="M50" s="220">
        <v>11.461608133238</v>
      </c>
      <c r="N50" s="220"/>
      <c r="O50" s="219">
        <v>42833.305555555598</v>
      </c>
      <c r="P50" s="219">
        <v>0.70902777777777803</v>
      </c>
      <c r="Q50" s="219">
        <v>0.50347222222222199</v>
      </c>
      <c r="R50" s="219">
        <v>0.77916666666666701</v>
      </c>
      <c r="S50" s="219"/>
      <c r="T50" s="219">
        <v>0.63749999999999996</v>
      </c>
      <c r="U50" s="219"/>
      <c r="V50" s="219"/>
      <c r="W50" s="219"/>
      <c r="X50" s="219"/>
      <c r="Y50" s="219"/>
      <c r="Z50" s="219"/>
      <c r="AA50" s="219">
        <v>0.67777777777777803</v>
      </c>
      <c r="AB50" s="219">
        <v>0.38472222222222202</v>
      </c>
      <c r="AC50" s="219"/>
      <c r="AD50" s="219">
        <v>0.34513888888888899</v>
      </c>
      <c r="AE50" s="219">
        <v>0.65833333333333299</v>
      </c>
      <c r="AF50" s="219"/>
      <c r="AG50" s="219">
        <v>0.46875</v>
      </c>
      <c r="AH50" s="219"/>
      <c r="AI50" s="219">
        <v>0.32291666666666702</v>
      </c>
      <c r="AJ50" s="219"/>
      <c r="AK50" s="219">
        <v>0.74236111111111103</v>
      </c>
      <c r="AL50" s="219"/>
      <c r="AM50" s="219"/>
      <c r="AN50" s="219">
        <v>0.57638888888888895</v>
      </c>
      <c r="AO50" s="219">
        <v>0.42777777777777798</v>
      </c>
      <c r="AP50" s="219">
        <v>0.80486111111111103</v>
      </c>
      <c r="AQ50" s="219"/>
      <c r="AR50" s="219">
        <v>0.86250000000000004</v>
      </c>
      <c r="AS50" s="217"/>
      <c r="AT50" s="15">
        <f>VLOOKUP(AU50,id!$A:$C,3,0)</f>
        <v>155</v>
      </c>
      <c r="AU50" s="15" t="str">
        <f t="shared" si="7"/>
        <v>KurzawaBogdan1965</v>
      </c>
      <c r="AV50" s="232" t="str">
        <f t="shared" si="8"/>
        <v>Kurzawa</v>
      </c>
      <c r="AW50" s="232" t="str">
        <f t="shared" si="9"/>
        <v>Bogdan</v>
      </c>
      <c r="AX50" s="232">
        <f t="shared" si="10"/>
        <v>0</v>
      </c>
      <c r="AY50" s="232">
        <f t="shared" si="11"/>
        <v>1965</v>
      </c>
      <c r="AZ50" s="9">
        <f t="shared" si="17"/>
        <v>11.461608133238007</v>
      </c>
      <c r="BA50" s="9"/>
      <c r="BB50" s="232">
        <f t="shared" si="18"/>
        <v>1</v>
      </c>
      <c r="BC50" s="232">
        <f t="shared" si="19"/>
        <v>1</v>
      </c>
      <c r="BD50" s="232">
        <f t="shared" si="20"/>
        <v>1</v>
      </c>
      <c r="BE50" s="9">
        <f t="shared" si="21"/>
        <v>1</v>
      </c>
      <c r="BF50" s="217"/>
      <c r="BG50" s="217"/>
      <c r="BH50" s="217"/>
      <c r="BI50" s="217"/>
      <c r="BJ50" s="217"/>
      <c r="BK50" s="217"/>
      <c r="BL50" s="217"/>
      <c r="BM50" s="217"/>
      <c r="BN50" s="217"/>
      <c r="BO50" s="217"/>
      <c r="BP50" s="217"/>
      <c r="BQ50" s="217"/>
      <c r="BR50" s="217"/>
      <c r="BS50" s="217"/>
      <c r="BT50" s="217"/>
      <c r="BU50" s="217"/>
      <c r="BV50" s="217"/>
      <c r="BW50" s="215"/>
      <c r="BX50" s="217"/>
      <c r="BY50" s="217"/>
      <c r="BZ50" s="217"/>
      <c r="CA50" s="217"/>
      <c r="CB50" s="217"/>
      <c r="CC50" s="217"/>
      <c r="CD50" s="217"/>
      <c r="CE50" s="217"/>
      <c r="CF50" s="217"/>
      <c r="CG50" s="217"/>
      <c r="CH50" s="217"/>
      <c r="CI50" s="217"/>
      <c r="CJ50" s="217"/>
      <c r="CK50" s="217"/>
      <c r="CL50" s="217"/>
      <c r="CM50" s="217"/>
      <c r="CN50" s="217"/>
      <c r="CO50" s="217"/>
      <c r="CP50" s="217"/>
      <c r="CQ50" s="217"/>
      <c r="CR50" s="217"/>
      <c r="CS50" s="217"/>
      <c r="CT50" s="217"/>
      <c r="CU50" s="217"/>
      <c r="CV50" s="217"/>
      <c r="CW50" s="217"/>
      <c r="CX50" s="217"/>
      <c r="CY50" s="217"/>
      <c r="CZ50" s="217"/>
      <c r="DA50" s="217"/>
      <c r="DB50" s="217"/>
      <c r="DC50" s="217"/>
      <c r="DD50" s="217"/>
      <c r="DE50" s="217"/>
      <c r="DF50" s="217"/>
      <c r="DG50" s="217"/>
    </row>
    <row r="51" spans="1:111" s="216" customFormat="1">
      <c r="A51" s="222">
        <v>52</v>
      </c>
      <c r="B51" s="222">
        <v>167</v>
      </c>
      <c r="C51" s="222" t="s">
        <v>53</v>
      </c>
      <c r="D51" s="222" t="s">
        <v>227</v>
      </c>
      <c r="E51" s="222" t="s">
        <v>36</v>
      </c>
      <c r="F51" s="222">
        <v>1982</v>
      </c>
      <c r="G51" s="222" t="s">
        <v>221</v>
      </c>
      <c r="H51" s="222" t="s">
        <v>222</v>
      </c>
      <c r="I51" s="221"/>
      <c r="J51" s="221">
        <v>460</v>
      </c>
      <c r="K51" s="221">
        <v>10</v>
      </c>
      <c r="L51" s="221">
        <v>693</v>
      </c>
      <c r="M51" s="220">
        <v>9.7635921134990404</v>
      </c>
      <c r="N51" s="220"/>
      <c r="O51" s="219">
        <v>42833.305555555598</v>
      </c>
      <c r="P51" s="219"/>
      <c r="Q51" s="219"/>
      <c r="R51" s="219"/>
      <c r="S51" s="219">
        <v>0.45763888888888898</v>
      </c>
      <c r="T51" s="219"/>
      <c r="U51" s="219"/>
      <c r="V51" s="219"/>
      <c r="W51" s="219">
        <v>0.422222222222222</v>
      </c>
      <c r="X51" s="219">
        <v>0.61111111111111105</v>
      </c>
      <c r="Y51" s="219">
        <v>0.54583333333333295</v>
      </c>
      <c r="Z51" s="219">
        <v>0.35694444444444401</v>
      </c>
      <c r="AA51" s="219"/>
      <c r="AB51" s="219"/>
      <c r="AC51" s="219">
        <v>0.63124999999999998</v>
      </c>
      <c r="AD51" s="219"/>
      <c r="AE51" s="219"/>
      <c r="AF51" s="219">
        <v>0.327777777777778</v>
      </c>
      <c r="AG51" s="219"/>
      <c r="AH51" s="219"/>
      <c r="AI51" s="219"/>
      <c r="AJ51" s="219"/>
      <c r="AK51" s="219">
        <v>0.68055555555555503</v>
      </c>
      <c r="AL51" s="219"/>
      <c r="AM51" s="219">
        <v>0.500694444444445</v>
      </c>
      <c r="AN51" s="219"/>
      <c r="AO51" s="219"/>
      <c r="AP51" s="219"/>
      <c r="AQ51" s="219"/>
      <c r="AR51" s="219">
        <v>0.78680555555555598</v>
      </c>
      <c r="AS51" s="217"/>
      <c r="AT51" s="15">
        <f>VLOOKUP(AU51,id!$A:$C,3,0)</f>
        <v>156</v>
      </c>
      <c r="AU51" s="15" t="str">
        <f t="shared" si="7"/>
        <v>JelińskiTomasz1982</v>
      </c>
      <c r="AV51" s="232" t="str">
        <f t="shared" si="8"/>
        <v>Jeliński</v>
      </c>
      <c r="AW51" s="232" t="str">
        <f t="shared" si="9"/>
        <v>Tomasz</v>
      </c>
      <c r="AX51" s="232" t="str">
        <f t="shared" si="10"/>
        <v>Rowerowa Norka</v>
      </c>
      <c r="AY51" s="232">
        <f t="shared" si="11"/>
        <v>1982</v>
      </c>
      <c r="AZ51" s="9">
        <f t="shared" si="17"/>
        <v>9.763592113499044</v>
      </c>
      <c r="BA51" s="9"/>
      <c r="BB51" s="232">
        <f t="shared" si="18"/>
        <v>1.1572871572871573</v>
      </c>
      <c r="BC51" s="232">
        <f t="shared" si="19"/>
        <v>0.66666666666666663</v>
      </c>
      <c r="BD51" s="232">
        <f t="shared" si="20"/>
        <v>0.85185185185185186</v>
      </c>
      <c r="BE51" s="9">
        <f t="shared" si="21"/>
        <v>0.92210791148172777</v>
      </c>
      <c r="BF51" s="217"/>
      <c r="BG51" s="217"/>
      <c r="BH51" s="217"/>
      <c r="BI51" s="217"/>
      <c r="BJ51" s="217"/>
      <c r="BK51" s="217"/>
      <c r="BL51" s="217"/>
      <c r="BM51" s="217"/>
      <c r="BN51" s="217"/>
      <c r="BO51" s="217"/>
      <c r="BP51" s="217"/>
      <c r="BQ51" s="217"/>
      <c r="BR51" s="217"/>
      <c r="BS51" s="217"/>
      <c r="BT51" s="217"/>
      <c r="BU51" s="217"/>
      <c r="BV51" s="217"/>
      <c r="BW51" s="215"/>
      <c r="BX51" s="217"/>
      <c r="BY51" s="217"/>
      <c r="BZ51" s="217"/>
      <c r="CA51" s="217"/>
      <c r="CB51" s="217"/>
      <c r="CC51" s="217"/>
      <c r="CD51" s="217"/>
      <c r="CE51" s="217"/>
      <c r="CF51" s="217"/>
      <c r="CG51" s="217"/>
      <c r="CH51" s="217"/>
      <c r="CI51" s="217"/>
      <c r="CJ51" s="217"/>
      <c r="CK51" s="217"/>
      <c r="CL51" s="217"/>
      <c r="CM51" s="217"/>
      <c r="CN51" s="217"/>
      <c r="CO51" s="217"/>
      <c r="CP51" s="217"/>
      <c r="CQ51" s="217"/>
      <c r="CR51" s="217"/>
      <c r="CS51" s="217"/>
      <c r="CT51" s="217"/>
      <c r="CU51" s="217"/>
      <c r="CV51" s="217"/>
      <c r="CW51" s="217"/>
      <c r="CX51" s="217"/>
      <c r="CY51" s="217"/>
      <c r="CZ51" s="217"/>
      <c r="DA51" s="217"/>
      <c r="DB51" s="217"/>
      <c r="DC51" s="217"/>
      <c r="DD51" s="217"/>
      <c r="DE51" s="217"/>
      <c r="DF51" s="217"/>
      <c r="DG51" s="217"/>
    </row>
    <row r="52" spans="1:111" s="216" customFormat="1">
      <c r="A52" s="222">
        <v>54</v>
      </c>
      <c r="B52" s="222">
        <v>157</v>
      </c>
      <c r="C52" s="222" t="s">
        <v>38</v>
      </c>
      <c r="D52" s="222" t="s">
        <v>266</v>
      </c>
      <c r="E52" s="222" t="s">
        <v>36</v>
      </c>
      <c r="F52" s="222">
        <v>1993</v>
      </c>
      <c r="G52" s="222" t="s">
        <v>1497</v>
      </c>
      <c r="H52" s="222" t="s">
        <v>1496</v>
      </c>
      <c r="I52" s="221"/>
      <c r="J52" s="221">
        <v>350</v>
      </c>
      <c r="K52" s="221">
        <v>10</v>
      </c>
      <c r="L52" s="221">
        <v>447</v>
      </c>
      <c r="M52" s="220">
        <v>7.4288200863579696</v>
      </c>
      <c r="N52" s="220"/>
      <c r="O52" s="219">
        <v>42833.305555555598</v>
      </c>
      <c r="P52" s="219">
        <v>0.563194444444445</v>
      </c>
      <c r="Q52" s="219">
        <v>0.43402777777777801</v>
      </c>
      <c r="R52" s="219"/>
      <c r="S52" s="219"/>
      <c r="T52" s="219"/>
      <c r="U52" s="219"/>
      <c r="V52" s="219"/>
      <c r="W52" s="219"/>
      <c r="X52" s="219"/>
      <c r="Y52" s="219"/>
      <c r="Z52" s="219"/>
      <c r="AA52" s="219">
        <v>0.52361111111111103</v>
      </c>
      <c r="AB52" s="219"/>
      <c r="AC52" s="219"/>
      <c r="AD52" s="219">
        <v>0.33680555555555503</v>
      </c>
      <c r="AE52" s="219">
        <v>0.50416666666666698</v>
      </c>
      <c r="AF52" s="219"/>
      <c r="AG52" s="219">
        <v>0.41041666666666698</v>
      </c>
      <c r="AH52" s="219"/>
      <c r="AI52" s="219">
        <v>0.31944444444444398</v>
      </c>
      <c r="AJ52" s="219"/>
      <c r="AK52" s="219"/>
      <c r="AL52" s="219"/>
      <c r="AM52" s="219"/>
      <c r="AN52" s="219">
        <v>0.47152777777777799</v>
      </c>
      <c r="AO52" s="219">
        <v>0.38888888888888901</v>
      </c>
      <c r="AP52" s="219"/>
      <c r="AQ52" s="219"/>
      <c r="AR52" s="219">
        <v>0.61597222222222203</v>
      </c>
      <c r="AS52" s="217"/>
      <c r="AT52" s="15">
        <f>VLOOKUP(AU52,id!$A:$C,3,0)</f>
        <v>157</v>
      </c>
      <c r="AU52" s="15" t="str">
        <f t="shared" si="7"/>
        <v>BorgiełMarek1993</v>
      </c>
      <c r="AV52" s="232" t="str">
        <f t="shared" si="8"/>
        <v>Borgieł</v>
      </c>
      <c r="AW52" s="232" t="str">
        <f t="shared" si="9"/>
        <v>Marek</v>
      </c>
      <c r="AX52" s="232" t="str">
        <f t="shared" si="10"/>
        <v>Rozbiegamy To Miasto - Czechowice-Dziedzice</v>
      </c>
      <c r="AY52" s="232">
        <f t="shared" si="11"/>
        <v>1993</v>
      </c>
      <c r="AZ52" s="9">
        <f t="shared" si="17"/>
        <v>7.4288200863579688</v>
      </c>
      <c r="BA52" s="9"/>
      <c r="BB52" s="232">
        <f t="shared" si="18"/>
        <v>1.5503355704697988</v>
      </c>
      <c r="BC52" s="232">
        <f t="shared" si="19"/>
        <v>1</v>
      </c>
      <c r="BD52" s="232">
        <f t="shared" si="20"/>
        <v>0.76086956521739135</v>
      </c>
      <c r="BE52" s="9">
        <f t="shared" si="21"/>
        <v>1</v>
      </c>
      <c r="BF52" s="217"/>
      <c r="BG52" s="217"/>
      <c r="BH52" s="217"/>
      <c r="BI52" s="217"/>
      <c r="BJ52" s="217"/>
      <c r="BK52" s="217"/>
      <c r="BL52" s="217"/>
      <c r="BM52" s="217"/>
      <c r="BN52" s="217"/>
      <c r="BO52" s="217"/>
      <c r="BP52" s="217"/>
      <c r="BQ52" s="217"/>
      <c r="BR52" s="217"/>
      <c r="BS52" s="217"/>
      <c r="BT52" s="217"/>
      <c r="BU52" s="217"/>
      <c r="BV52" s="217"/>
      <c r="BW52" s="215"/>
      <c r="BX52" s="217"/>
      <c r="BY52" s="217"/>
      <c r="BZ52" s="217"/>
      <c r="CA52" s="217"/>
      <c r="CB52" s="217"/>
      <c r="CC52" s="217"/>
      <c r="CD52" s="217"/>
      <c r="CE52" s="217"/>
      <c r="CF52" s="217"/>
      <c r="CG52" s="217"/>
      <c r="CH52" s="217"/>
      <c r="CI52" s="217"/>
      <c r="CJ52" s="217"/>
      <c r="CK52" s="217"/>
      <c r="CL52" s="217"/>
      <c r="CM52" s="217"/>
      <c r="CN52" s="217"/>
      <c r="CO52" s="217"/>
      <c r="CP52" s="217"/>
      <c r="CQ52" s="217"/>
      <c r="CR52" s="217"/>
      <c r="CS52" s="217"/>
      <c r="CT52" s="217"/>
      <c r="CU52" s="217"/>
      <c r="CV52" s="217"/>
      <c r="CW52" s="217"/>
      <c r="CX52" s="217"/>
      <c r="CY52" s="217"/>
      <c r="CZ52" s="217"/>
      <c r="DA52" s="217"/>
      <c r="DB52" s="217"/>
      <c r="DC52" s="217"/>
      <c r="DD52" s="217"/>
      <c r="DE52" s="217"/>
      <c r="DF52" s="217"/>
      <c r="DG52" s="217"/>
    </row>
    <row r="53" spans="1:111" s="216" customFormat="1">
      <c r="A53" s="222">
        <v>55</v>
      </c>
      <c r="B53" s="222">
        <v>169</v>
      </c>
      <c r="C53" s="222" t="s">
        <v>159</v>
      </c>
      <c r="D53" s="222" t="s">
        <v>229</v>
      </c>
      <c r="E53" s="222" t="s">
        <v>36</v>
      </c>
      <c r="F53" s="222">
        <v>1971</v>
      </c>
      <c r="G53" s="222" t="s">
        <v>1495</v>
      </c>
      <c r="H53" s="222" t="s">
        <v>1494</v>
      </c>
      <c r="I53" s="221"/>
      <c r="J53" s="221">
        <v>40</v>
      </c>
      <c r="K53" s="221">
        <v>1</v>
      </c>
      <c r="L53" s="221">
        <v>49</v>
      </c>
      <c r="M53" s="220" t="s">
        <v>1493</v>
      </c>
      <c r="N53" s="220"/>
      <c r="O53" s="219">
        <v>42833.305555555598</v>
      </c>
      <c r="P53" s="219"/>
      <c r="Q53" s="219"/>
      <c r="R53" s="219"/>
      <c r="S53" s="219"/>
      <c r="T53" s="219"/>
      <c r="U53" s="219"/>
      <c r="V53" s="219"/>
      <c r="W53" s="219"/>
      <c r="X53" s="219"/>
      <c r="Y53" s="219"/>
      <c r="Z53" s="219"/>
      <c r="AA53" s="219"/>
      <c r="AB53" s="219">
        <v>0.33888888888888902</v>
      </c>
      <c r="AC53" s="219"/>
      <c r="AD53" s="219"/>
      <c r="AE53" s="219"/>
      <c r="AF53" s="219"/>
      <c r="AG53" s="219"/>
      <c r="AH53" s="219"/>
      <c r="AI53" s="219"/>
      <c r="AJ53" s="219"/>
      <c r="AK53" s="219"/>
      <c r="AL53" s="219"/>
      <c r="AM53" s="219"/>
      <c r="AN53" s="219"/>
      <c r="AO53" s="219"/>
      <c r="AP53" s="219"/>
      <c r="AQ53" s="219"/>
      <c r="AR53" s="219" t="s">
        <v>1493</v>
      </c>
      <c r="AS53" s="217"/>
      <c r="AT53" s="15">
        <f>VLOOKUP(AU53,id!$A:$C,3,0)</f>
        <v>158</v>
      </c>
      <c r="AU53" s="15" t="str">
        <f t="shared" si="7"/>
        <v>KaweckiDariusz1971</v>
      </c>
      <c r="AV53" s="232" t="str">
        <f t="shared" si="8"/>
        <v>Kawecki</v>
      </c>
      <c r="AW53" s="232" t="str">
        <f t="shared" si="9"/>
        <v>Dariusz</v>
      </c>
      <c r="AX53" s="232" t="str">
        <f t="shared" si="10"/>
        <v>ETISOFT BIKE TEAM</v>
      </c>
      <c r="AY53" s="232">
        <f t="shared" si="11"/>
        <v>1971</v>
      </c>
      <c r="AZ53" s="9">
        <v>0</v>
      </c>
      <c r="BA53" s="9"/>
      <c r="BB53" s="232">
        <f t="shared" si="13"/>
        <v>9.1224489795918373</v>
      </c>
      <c r="BC53" s="232">
        <f t="shared" si="14"/>
        <v>0.1</v>
      </c>
      <c r="BD53" s="232">
        <f t="shared" si="15"/>
        <v>0.11428571428571428</v>
      </c>
      <c r="BE53" s="9">
        <f t="shared" si="16"/>
        <v>0.63095734448019325</v>
      </c>
      <c r="BF53" s="217"/>
      <c r="BG53" s="217"/>
      <c r="BH53" s="217"/>
      <c r="BI53" s="217"/>
      <c r="BJ53" s="217"/>
      <c r="BK53" s="217"/>
      <c r="BL53" s="217"/>
      <c r="BM53" s="217"/>
      <c r="BN53" s="217"/>
      <c r="BO53" s="217"/>
      <c r="BP53" s="217"/>
      <c r="BQ53" s="217"/>
      <c r="BR53" s="217"/>
      <c r="BS53" s="217"/>
      <c r="BT53" s="217"/>
      <c r="BU53" s="217"/>
      <c r="BV53" s="217"/>
      <c r="BW53" s="215"/>
      <c r="BX53" s="217"/>
      <c r="BY53" s="217"/>
      <c r="BZ53" s="217"/>
      <c r="CA53" s="217"/>
      <c r="CB53" s="217"/>
      <c r="CC53" s="217"/>
      <c r="CD53" s="217"/>
      <c r="CE53" s="217"/>
      <c r="CF53" s="217"/>
      <c r="CG53" s="217"/>
      <c r="CH53" s="217"/>
      <c r="CI53" s="217"/>
      <c r="CJ53" s="217"/>
      <c r="CK53" s="217"/>
      <c r="CL53" s="217"/>
      <c r="CM53" s="217"/>
      <c r="CN53" s="217"/>
      <c r="CO53" s="217"/>
      <c r="CP53" s="217"/>
      <c r="CQ53" s="217"/>
      <c r="CR53" s="217"/>
      <c r="CS53" s="217"/>
      <c r="CT53" s="217"/>
      <c r="CU53" s="217"/>
      <c r="CV53" s="217"/>
      <c r="CW53" s="217"/>
      <c r="CX53" s="217"/>
      <c r="CY53" s="217"/>
      <c r="CZ53" s="217"/>
      <c r="DA53" s="217"/>
      <c r="DB53" s="217"/>
      <c r="DC53" s="217"/>
      <c r="DD53" s="217"/>
      <c r="DE53" s="217"/>
      <c r="DF53" s="217"/>
      <c r="DG53" s="217"/>
    </row>
  </sheetData>
  <pageMargins left="0" right="0" top="0.63543307086614176" bottom="0.63543307086614176" header="0" footer="0"/>
  <pageSetup paperSize="0" fitToWidth="0" fitToHeight="0" orientation="portrait" horizontalDpi="0" verticalDpi="0" copies="0"/>
  <headerFooter>
    <oddHeader>&amp;C&amp;"Calibri,Regular"&amp;K000000&amp;A</oddHeader>
    <oddFooter>&amp;C&amp;"Calibri,Regular"&amp;K000000Strona &amp;P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7"/>
  <sheetViews>
    <sheetView zoomScale="90" zoomScaleNormal="90" workbookViewId="0"/>
  </sheetViews>
  <sheetFormatPr defaultRowHeight="13.2"/>
  <cols>
    <col min="1" max="1" width="11.44140625" bestFit="1" customWidth="1"/>
    <col min="2" max="2" width="14.88671875" bestFit="1" customWidth="1"/>
    <col min="8" max="8" width="8.88671875" style="8"/>
  </cols>
  <sheetData>
    <row r="1" spans="1:24">
      <c r="A1" t="s">
        <v>1571</v>
      </c>
      <c r="B1" t="s">
        <v>1572</v>
      </c>
      <c r="C1" t="s">
        <v>1573</v>
      </c>
      <c r="D1" t="s">
        <v>1574</v>
      </c>
      <c r="E1" t="s">
        <v>1605</v>
      </c>
      <c r="F1" t="s">
        <v>1575</v>
      </c>
      <c r="G1" t="s">
        <v>1344</v>
      </c>
      <c r="H1" s="8" t="s">
        <v>1351</v>
      </c>
      <c r="I1" t="s">
        <v>1576</v>
      </c>
      <c r="K1" t="s">
        <v>79</v>
      </c>
      <c r="M1" s="15" t="s">
        <v>77</v>
      </c>
      <c r="N1" s="15" t="s">
        <v>78</v>
      </c>
      <c r="O1" s="9" t="s">
        <v>105</v>
      </c>
      <c r="P1" s="9" t="s">
        <v>106</v>
      </c>
      <c r="Q1" s="9" t="s">
        <v>81</v>
      </c>
      <c r="R1" s="9" t="s">
        <v>79</v>
      </c>
      <c r="S1" s="9" t="s">
        <v>47</v>
      </c>
      <c r="T1" s="9" t="s">
        <v>1310</v>
      </c>
      <c r="U1" s="9" t="s">
        <v>44</v>
      </c>
      <c r="V1" s="9" t="s">
        <v>45</v>
      </c>
      <c r="W1" s="9" t="s">
        <v>35</v>
      </c>
      <c r="X1" s="9" t="s">
        <v>46</v>
      </c>
    </row>
    <row r="2" spans="1:24">
      <c r="A2" t="s">
        <v>26</v>
      </c>
      <c r="B2" t="s">
        <v>14</v>
      </c>
      <c r="C2">
        <v>322</v>
      </c>
      <c r="D2" s="233">
        <v>0.375</v>
      </c>
      <c r="E2" s="233">
        <v>0.62013888888888891</v>
      </c>
      <c r="F2" s="233">
        <v>0</v>
      </c>
      <c r="G2" s="233">
        <v>0.24513888888888888</v>
      </c>
      <c r="H2" s="8">
        <v>1</v>
      </c>
      <c r="K2">
        <v>1975</v>
      </c>
      <c r="M2" s="15">
        <f>VLOOKUP(N2,id!$A:$C,3,0)</f>
        <v>26</v>
      </c>
      <c r="N2" s="15" t="str">
        <f>O2&amp;P2&amp;R2</f>
        <v>CecułaKrzysztof1975</v>
      </c>
      <c r="O2" s="9" t="str">
        <f>B2</f>
        <v>Cecuła</v>
      </c>
      <c r="P2" s="9" t="str">
        <f>A2</f>
        <v>Krzysztof</v>
      </c>
      <c r="Q2" s="9"/>
      <c r="R2" s="9">
        <f>K2</f>
        <v>1975</v>
      </c>
      <c r="S2" s="9"/>
      <c r="T2" s="9">
        <v>50</v>
      </c>
      <c r="U2" s="9"/>
      <c r="V2" s="9"/>
      <c r="W2" s="9"/>
      <c r="X2" s="9"/>
    </row>
    <row r="3" spans="1:24">
      <c r="A3" t="s">
        <v>348</v>
      </c>
      <c r="B3" t="s">
        <v>347</v>
      </c>
      <c r="C3">
        <v>318</v>
      </c>
      <c r="D3" s="233">
        <v>0.375</v>
      </c>
      <c r="E3" s="233">
        <v>0.7597222222222223</v>
      </c>
      <c r="F3" s="233">
        <v>0</v>
      </c>
      <c r="G3" s="233">
        <v>0.38472222222222219</v>
      </c>
      <c r="H3" s="8">
        <v>16</v>
      </c>
      <c r="K3">
        <v>1959</v>
      </c>
      <c r="M3" s="15">
        <f>VLOOKUP(N3,id!$A:$C,3,0)</f>
        <v>88</v>
      </c>
      <c r="N3" s="15" t="str">
        <f t="shared" ref="N3:N7" si="0">O3&amp;P3&amp;R3</f>
        <v>KoniecznaKrystyna1959</v>
      </c>
      <c r="O3" s="9" t="str">
        <f t="shared" ref="O3:O7" si="1">B3</f>
        <v>Konieczna</v>
      </c>
      <c r="P3" s="9" t="str">
        <f t="shared" ref="P3:P7" si="2">A3</f>
        <v>Krystyna</v>
      </c>
      <c r="Q3" s="9"/>
      <c r="R3" s="9">
        <f t="shared" ref="R3:R7" si="3">K3</f>
        <v>1959</v>
      </c>
      <c r="S3" s="9">
        <v>50</v>
      </c>
      <c r="T3" s="9">
        <f t="shared" ref="T3:T7" si="4">T2*IF(W3&lt;1,W3,IF(X3&lt;1,X3,IF(V3&lt;1,V3,IF(U3&lt;1,U3,1))))</f>
        <v>31.859205776173287</v>
      </c>
      <c r="U3" s="9">
        <f t="shared" ref="U3:U7" si="5">G2/G3</f>
        <v>0.63718411552346577</v>
      </c>
      <c r="V3" s="213" t="s">
        <v>1606</v>
      </c>
      <c r="W3" s="9">
        <v>1</v>
      </c>
      <c r="X3" s="9">
        <v>1</v>
      </c>
    </row>
    <row r="4" spans="1:24">
      <c r="A4" t="s">
        <v>1588</v>
      </c>
      <c r="B4" t="s">
        <v>1589</v>
      </c>
      <c r="C4">
        <v>325</v>
      </c>
      <c r="D4" s="233">
        <v>0.375</v>
      </c>
      <c r="E4" s="233">
        <v>0.78611111111111109</v>
      </c>
      <c r="F4" s="233">
        <v>0.16666666666666666</v>
      </c>
      <c r="G4" s="233">
        <v>0.57777777777777783</v>
      </c>
      <c r="H4" s="8">
        <v>22</v>
      </c>
      <c r="K4">
        <v>0</v>
      </c>
      <c r="M4" s="15">
        <f>VLOOKUP(N4,id!$A:$C,3,0)</f>
        <v>163</v>
      </c>
      <c r="N4" s="15" t="str">
        <f t="shared" si="0"/>
        <v>BosackaMarzena0</v>
      </c>
      <c r="O4" s="9" t="str">
        <f t="shared" si="1"/>
        <v>Bosacka</v>
      </c>
      <c r="P4" s="9" t="str">
        <f t="shared" si="2"/>
        <v>Marzena</v>
      </c>
      <c r="Q4" s="9"/>
      <c r="R4" s="9">
        <f t="shared" si="3"/>
        <v>0</v>
      </c>
      <c r="S4" s="9">
        <f t="shared" ref="S4:S7" si="6">S3*IF(W4&lt;1,W4,IF(X4&lt;1,X4,IF(V4&lt;1,V4,IF(U4&lt;1,U4,1))))</f>
        <v>33.293269230769226</v>
      </c>
      <c r="T4" s="9">
        <f t="shared" si="4"/>
        <v>21.213942307692303</v>
      </c>
      <c r="U4" s="9">
        <f t="shared" si="5"/>
        <v>0.66586538461538447</v>
      </c>
      <c r="V4" s="213" t="s">
        <v>1606</v>
      </c>
      <c r="W4" s="9">
        <v>1</v>
      </c>
      <c r="X4" s="9">
        <v>1</v>
      </c>
    </row>
    <row r="5" spans="1:24">
      <c r="A5" t="s">
        <v>1590</v>
      </c>
      <c r="B5" t="s">
        <v>1591</v>
      </c>
      <c r="C5">
        <v>329</v>
      </c>
      <c r="D5" s="233">
        <v>0.375</v>
      </c>
      <c r="E5" s="233">
        <v>0.78611111111111109</v>
      </c>
      <c r="F5" s="233">
        <v>0.16666666666666666</v>
      </c>
      <c r="G5" s="233">
        <v>0.57777777777777783</v>
      </c>
      <c r="H5" s="8">
        <v>22</v>
      </c>
      <c r="K5">
        <v>0</v>
      </c>
      <c r="M5" s="15">
        <f>VLOOKUP(N5,id!$A:$C,3,0)</f>
        <v>164</v>
      </c>
      <c r="N5" s="15" t="str">
        <f t="shared" si="0"/>
        <v>GruszczyńskaMariola0</v>
      </c>
      <c r="O5" s="9" t="str">
        <f t="shared" si="1"/>
        <v>Gruszczyńska</v>
      </c>
      <c r="P5" s="9" t="str">
        <f t="shared" si="2"/>
        <v>Mariola</v>
      </c>
      <c r="Q5" s="9"/>
      <c r="R5" s="9">
        <f t="shared" si="3"/>
        <v>0</v>
      </c>
      <c r="S5" s="9">
        <f t="shared" si="6"/>
        <v>33.293269230769226</v>
      </c>
      <c r="T5" s="9">
        <f t="shared" si="4"/>
        <v>21.213942307692303</v>
      </c>
      <c r="U5" s="9">
        <f t="shared" si="5"/>
        <v>1</v>
      </c>
      <c r="V5" s="213" t="s">
        <v>1606</v>
      </c>
      <c r="W5" s="9">
        <v>1</v>
      </c>
      <c r="X5" s="9">
        <v>1</v>
      </c>
    </row>
    <row r="6" spans="1:24">
      <c r="A6" t="s">
        <v>292</v>
      </c>
      <c r="B6" t="s">
        <v>1593</v>
      </c>
      <c r="C6">
        <v>328</v>
      </c>
      <c r="D6" s="233">
        <v>0.375</v>
      </c>
      <c r="E6" s="233">
        <v>0.78333333333333333</v>
      </c>
      <c r="F6" s="233">
        <v>0.20833333333333334</v>
      </c>
      <c r="G6" s="233">
        <v>0.6166666666666667</v>
      </c>
      <c r="H6" s="8">
        <v>25</v>
      </c>
      <c r="K6">
        <v>0</v>
      </c>
      <c r="M6" s="15">
        <f>VLOOKUP(N6,id!$A:$C,3,0)</f>
        <v>165</v>
      </c>
      <c r="N6" s="15" t="str">
        <f t="shared" si="0"/>
        <v>MatuszewskaAnna0</v>
      </c>
      <c r="O6" s="9" t="str">
        <f t="shared" si="1"/>
        <v>Matuszewska</v>
      </c>
      <c r="P6" s="9" t="str">
        <f t="shared" si="2"/>
        <v>Anna</v>
      </c>
      <c r="Q6" s="9"/>
      <c r="R6" s="9">
        <f t="shared" si="3"/>
        <v>0</v>
      </c>
      <c r="S6" s="9">
        <f t="shared" si="6"/>
        <v>31.193693693693692</v>
      </c>
      <c r="T6" s="9">
        <f t="shared" si="4"/>
        <v>19.876126126126124</v>
      </c>
      <c r="U6" s="9">
        <f t="shared" si="5"/>
        <v>0.93693693693693703</v>
      </c>
      <c r="V6" s="213" t="s">
        <v>1606</v>
      </c>
      <c r="W6" s="9">
        <v>1</v>
      </c>
      <c r="X6" s="9">
        <v>1</v>
      </c>
    </row>
    <row r="7" spans="1:24">
      <c r="A7" t="s">
        <v>1596</v>
      </c>
      <c r="B7" t="s">
        <v>1597</v>
      </c>
      <c r="C7">
        <v>305</v>
      </c>
      <c r="D7" s="233">
        <v>0.375</v>
      </c>
      <c r="E7" s="233">
        <v>0.76944444444444438</v>
      </c>
      <c r="F7" s="233">
        <v>0.25</v>
      </c>
      <c r="G7" s="233">
        <v>0.64444444444444449</v>
      </c>
      <c r="H7" s="8">
        <v>27</v>
      </c>
      <c r="K7">
        <v>0</v>
      </c>
      <c r="M7" s="15">
        <f>VLOOKUP(N7,id!$A:$C,3,0)</f>
        <v>166</v>
      </c>
      <c r="N7" s="15" t="str">
        <f t="shared" si="0"/>
        <v>GrabowskaOlga0</v>
      </c>
      <c r="O7" s="9" t="str">
        <f t="shared" si="1"/>
        <v>Grabowska</v>
      </c>
      <c r="P7" s="9" t="str">
        <f t="shared" si="2"/>
        <v>Olga</v>
      </c>
      <c r="Q7" s="9"/>
      <c r="R7" s="9">
        <f t="shared" si="3"/>
        <v>0</v>
      </c>
      <c r="S7" s="9">
        <f t="shared" si="6"/>
        <v>29.84913793103448</v>
      </c>
      <c r="T7" s="9">
        <f t="shared" si="4"/>
        <v>19.019396551724135</v>
      </c>
      <c r="U7" s="9">
        <f t="shared" si="5"/>
        <v>0.9568965517241379</v>
      </c>
      <c r="V7" s="213" t="s">
        <v>1606</v>
      </c>
      <c r="W7" s="9">
        <v>1</v>
      </c>
      <c r="X7" s="9">
        <v>1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26"/>
  <sheetViews>
    <sheetView zoomScale="90" zoomScaleNormal="90" workbookViewId="0"/>
  </sheetViews>
  <sheetFormatPr defaultRowHeight="13.2"/>
  <cols>
    <col min="1" max="1" width="11.44140625" bestFit="1" customWidth="1"/>
    <col min="2" max="2" width="14.88671875" bestFit="1" customWidth="1"/>
    <col min="8" max="8" width="8.88671875" style="8"/>
  </cols>
  <sheetData>
    <row r="1" spans="1:24">
      <c r="A1" t="s">
        <v>1571</v>
      </c>
      <c r="B1" t="s">
        <v>1572</v>
      </c>
      <c r="C1" t="s">
        <v>1573</v>
      </c>
      <c r="D1" t="s">
        <v>1574</v>
      </c>
      <c r="E1" t="s">
        <v>1605</v>
      </c>
      <c r="F1" t="s">
        <v>1575</v>
      </c>
      <c r="G1" t="s">
        <v>1344</v>
      </c>
      <c r="H1" s="8" t="s">
        <v>1351</v>
      </c>
      <c r="I1" t="s">
        <v>1576</v>
      </c>
      <c r="K1" t="s">
        <v>79</v>
      </c>
      <c r="M1" s="15" t="s">
        <v>77</v>
      </c>
      <c r="N1" s="15" t="s">
        <v>78</v>
      </c>
      <c r="O1" s="9" t="s">
        <v>105</v>
      </c>
      <c r="P1" s="9" t="s">
        <v>106</v>
      </c>
      <c r="Q1" s="9" t="s">
        <v>81</v>
      </c>
      <c r="R1" s="9" t="s">
        <v>79</v>
      </c>
      <c r="S1" s="9" t="s">
        <v>47</v>
      </c>
      <c r="T1" s="9"/>
      <c r="U1" s="9" t="s">
        <v>44</v>
      </c>
      <c r="V1" s="9" t="s">
        <v>45</v>
      </c>
      <c r="W1" s="9" t="s">
        <v>35</v>
      </c>
      <c r="X1" s="9" t="s">
        <v>46</v>
      </c>
    </row>
    <row r="2" spans="1:24">
      <c r="A2" t="s">
        <v>26</v>
      </c>
      <c r="B2" t="s">
        <v>14</v>
      </c>
      <c r="C2">
        <v>322</v>
      </c>
      <c r="D2" s="233">
        <v>0.375</v>
      </c>
      <c r="E2" s="233">
        <v>0.62013888888888891</v>
      </c>
      <c r="F2" s="233">
        <v>0</v>
      </c>
      <c r="G2" s="233">
        <v>0.24513888888888888</v>
      </c>
      <c r="H2" s="8">
        <v>1</v>
      </c>
      <c r="K2">
        <v>1975</v>
      </c>
      <c r="M2" s="15">
        <f>VLOOKUP(N2,id!$A:$C,3,0)</f>
        <v>26</v>
      </c>
      <c r="N2" s="15" t="str">
        <f>O2&amp;P2&amp;R2</f>
        <v>CecułaKrzysztof1975</v>
      </c>
      <c r="O2" s="9" t="str">
        <f>B2</f>
        <v>Cecuła</v>
      </c>
      <c r="P2" s="9" t="str">
        <f>A2</f>
        <v>Krzysztof</v>
      </c>
      <c r="Q2" s="9"/>
      <c r="R2" s="9">
        <f>K2</f>
        <v>1975</v>
      </c>
      <c r="S2" s="9">
        <v>50</v>
      </c>
      <c r="T2" s="9"/>
      <c r="U2" s="9"/>
      <c r="V2" s="9"/>
      <c r="W2" s="9"/>
      <c r="X2" s="9"/>
    </row>
    <row r="3" spans="1:24">
      <c r="A3" t="s">
        <v>166</v>
      </c>
      <c r="B3" t="s">
        <v>167</v>
      </c>
      <c r="C3">
        <v>327</v>
      </c>
      <c r="D3" s="233">
        <v>0.375</v>
      </c>
      <c r="E3" s="233">
        <v>0.64097222222222217</v>
      </c>
      <c r="F3" s="233">
        <v>0</v>
      </c>
      <c r="G3" s="233">
        <v>0.26597222222222222</v>
      </c>
      <c r="H3" s="8">
        <v>2</v>
      </c>
      <c r="K3">
        <v>1970</v>
      </c>
      <c r="M3" s="15">
        <f>VLOOKUP(N3,id!$A:$C,3,0)</f>
        <v>28</v>
      </c>
      <c r="N3" s="15" t="str">
        <f t="shared" ref="N3:N26" si="0">O3&amp;P3&amp;R3</f>
        <v>HołdakowskiWojciech1970</v>
      </c>
      <c r="O3" s="9" t="str">
        <f t="shared" ref="O3:O26" si="1">B3</f>
        <v>Hołdakowski</v>
      </c>
      <c r="P3" s="9" t="str">
        <f t="shared" ref="P3:P26" si="2">A3</f>
        <v>Wojciech</v>
      </c>
      <c r="Q3" s="9"/>
      <c r="R3" s="9">
        <f t="shared" ref="R3:R26" si="3">K3</f>
        <v>1970</v>
      </c>
      <c r="S3" s="9">
        <f t="shared" ref="S3" si="4">S2*IF(W3&lt;1,W3,IF(X3&lt;1,X3,IF(V3&lt;1,V3,IF(U3&lt;1,U3,1))))</f>
        <v>46.083550913838117</v>
      </c>
      <c r="T3" s="9"/>
      <c r="U3" s="9">
        <f>G2/G3</f>
        <v>0.92167101827676234</v>
      </c>
      <c r="V3" s="213" t="s">
        <v>1606</v>
      </c>
      <c r="W3" s="9">
        <v>1</v>
      </c>
      <c r="X3" s="9">
        <v>1</v>
      </c>
    </row>
    <row r="4" spans="1:24">
      <c r="A4" t="s">
        <v>26</v>
      </c>
      <c r="B4" t="s">
        <v>104</v>
      </c>
      <c r="C4">
        <v>306</v>
      </c>
      <c r="D4" s="233">
        <v>0.375</v>
      </c>
      <c r="E4" s="233">
        <v>0.67847222222222225</v>
      </c>
      <c r="F4" s="233">
        <v>0</v>
      </c>
      <c r="G4" s="233">
        <v>0.3034722222222222</v>
      </c>
      <c r="H4" s="8">
        <v>3</v>
      </c>
      <c r="K4">
        <v>1964</v>
      </c>
      <c r="M4" s="15">
        <f>VLOOKUP(N4,id!$A:$C,3,0)</f>
        <v>167</v>
      </c>
      <c r="N4" s="15" t="str">
        <f t="shared" si="0"/>
        <v>WiśniewskiKrzysztof1964</v>
      </c>
      <c r="O4" s="9" t="str">
        <f t="shared" si="1"/>
        <v>Wiśniewski</v>
      </c>
      <c r="P4" s="9" t="str">
        <f t="shared" si="2"/>
        <v>Krzysztof</v>
      </c>
      <c r="Q4" s="9"/>
      <c r="R4" s="9">
        <f t="shared" si="3"/>
        <v>1964</v>
      </c>
      <c r="S4" s="9">
        <f t="shared" ref="S4:S16" si="5">S3*IF(W4&lt;1,W4,IF(X4&lt;1,X4,IF(V4&lt;1,V4,IF(U4&lt;1,U4,1))))</f>
        <v>40.389016018306634</v>
      </c>
      <c r="T4" s="9"/>
      <c r="U4" s="9">
        <f t="shared" ref="U4:U16" si="6">G3/G4</f>
        <v>0.87643020594965682</v>
      </c>
      <c r="V4" s="213" t="s">
        <v>1606</v>
      </c>
      <c r="W4" s="9">
        <v>1</v>
      </c>
      <c r="X4" s="9">
        <v>1</v>
      </c>
    </row>
    <row r="5" spans="1:24">
      <c r="A5" t="s">
        <v>1578</v>
      </c>
      <c r="B5" t="s">
        <v>1579</v>
      </c>
      <c r="C5">
        <v>307</v>
      </c>
      <c r="D5" s="233">
        <v>0.375</v>
      </c>
      <c r="E5" s="233">
        <v>0.67847222222222225</v>
      </c>
      <c r="F5" s="233">
        <v>0</v>
      </c>
      <c r="G5" s="233">
        <v>0.3034722222222222</v>
      </c>
      <c r="H5" s="8">
        <v>3</v>
      </c>
      <c r="K5">
        <v>1989</v>
      </c>
      <c r="M5" s="15">
        <f>VLOOKUP(N5,id!$A:$C,3,0)</f>
        <v>68</v>
      </c>
      <c r="N5" s="15" t="str">
        <f t="shared" si="0"/>
        <v>WOZIŃSKIARTUR1989</v>
      </c>
      <c r="O5" s="9" t="str">
        <f t="shared" si="1"/>
        <v>WOZIŃSKI</v>
      </c>
      <c r="P5" s="9" t="str">
        <f t="shared" si="2"/>
        <v>ARTUR</v>
      </c>
      <c r="Q5" s="9"/>
      <c r="R5" s="9">
        <f t="shared" si="3"/>
        <v>1989</v>
      </c>
      <c r="S5" s="9">
        <f t="shared" si="5"/>
        <v>40.389016018306634</v>
      </c>
      <c r="T5" s="9"/>
      <c r="U5" s="9">
        <f t="shared" si="6"/>
        <v>1</v>
      </c>
      <c r="V5" s="213" t="s">
        <v>1606</v>
      </c>
      <c r="W5" s="9">
        <v>1</v>
      </c>
      <c r="X5" s="9">
        <v>1</v>
      </c>
    </row>
    <row r="6" spans="1:24">
      <c r="A6" t="s">
        <v>1580</v>
      </c>
      <c r="B6" t="s">
        <v>1577</v>
      </c>
      <c r="C6">
        <v>308</v>
      </c>
      <c r="D6" s="233">
        <v>0.375</v>
      </c>
      <c r="E6" s="233">
        <v>0.67847222222222225</v>
      </c>
      <c r="F6" s="233">
        <v>0</v>
      </c>
      <c r="G6" s="233">
        <v>0.3034722222222222</v>
      </c>
      <c r="H6" s="8">
        <v>3</v>
      </c>
      <c r="K6">
        <v>1989</v>
      </c>
      <c r="M6" s="15">
        <f>VLOOKUP(N6,id!$A:$C,3,0)</f>
        <v>69</v>
      </c>
      <c r="N6" s="15" t="str">
        <f t="shared" si="0"/>
        <v>WIŚNIEWSKIADAM1989</v>
      </c>
      <c r="O6" s="9" t="str">
        <f t="shared" si="1"/>
        <v>WIŚNIEWSKI</v>
      </c>
      <c r="P6" s="9" t="str">
        <f t="shared" si="2"/>
        <v>ADAM</v>
      </c>
      <c r="Q6" s="9"/>
      <c r="R6" s="9">
        <f t="shared" si="3"/>
        <v>1989</v>
      </c>
      <c r="S6" s="9">
        <f t="shared" si="5"/>
        <v>40.389016018306634</v>
      </c>
      <c r="T6" s="9"/>
      <c r="U6" s="9">
        <f t="shared" si="6"/>
        <v>1</v>
      </c>
      <c r="V6" s="213" t="s">
        <v>1606</v>
      </c>
      <c r="W6" s="9">
        <v>1</v>
      </c>
      <c r="X6" s="9">
        <v>1</v>
      </c>
    </row>
    <row r="7" spans="1:24">
      <c r="A7" t="s">
        <v>1578</v>
      </c>
      <c r="B7" t="s">
        <v>1581</v>
      </c>
      <c r="C7">
        <v>309</v>
      </c>
      <c r="D7" s="233">
        <v>0.375</v>
      </c>
      <c r="E7" s="233">
        <v>0.67847222222222225</v>
      </c>
      <c r="F7" s="233">
        <v>0</v>
      </c>
      <c r="G7" s="233">
        <v>0.3034722222222222</v>
      </c>
      <c r="H7" s="8">
        <v>3</v>
      </c>
      <c r="K7">
        <v>1980</v>
      </c>
      <c r="M7" s="15">
        <f>VLOOKUP(N7,id!$A:$C,3,0)</f>
        <v>19</v>
      </c>
      <c r="N7" s="15" t="str">
        <f t="shared" si="0"/>
        <v>JANIKARTUR1980</v>
      </c>
      <c r="O7" s="9" t="str">
        <f t="shared" si="1"/>
        <v>JANIK</v>
      </c>
      <c r="P7" s="9" t="str">
        <f t="shared" si="2"/>
        <v>ARTUR</v>
      </c>
      <c r="Q7" s="9"/>
      <c r="R7" s="9">
        <f t="shared" si="3"/>
        <v>1980</v>
      </c>
      <c r="S7" s="9">
        <f t="shared" si="5"/>
        <v>40.389016018306634</v>
      </c>
      <c r="T7" s="9"/>
      <c r="U7" s="9">
        <f t="shared" si="6"/>
        <v>1</v>
      </c>
      <c r="V7" s="213" t="s">
        <v>1606</v>
      </c>
      <c r="W7" s="9">
        <v>1</v>
      </c>
      <c r="X7" s="9">
        <v>1</v>
      </c>
    </row>
    <row r="8" spans="1:24">
      <c r="A8" t="s">
        <v>188</v>
      </c>
      <c r="B8" t="s">
        <v>1582</v>
      </c>
      <c r="C8">
        <v>310</v>
      </c>
      <c r="D8" s="233">
        <v>0.375</v>
      </c>
      <c r="E8" s="233">
        <v>0.67847222222222225</v>
      </c>
      <c r="F8" s="233">
        <v>0</v>
      </c>
      <c r="G8" s="233">
        <v>0.3034722222222222</v>
      </c>
      <c r="H8" s="8">
        <v>3</v>
      </c>
      <c r="K8">
        <v>1974</v>
      </c>
      <c r="M8" s="15">
        <f>VLOOKUP(N8,id!$A:$C,3,0)</f>
        <v>17</v>
      </c>
      <c r="N8" s="15" t="str">
        <f t="shared" si="0"/>
        <v>FORMANOWSKISŁAWOMIR1974</v>
      </c>
      <c r="O8" s="9" t="str">
        <f t="shared" si="1"/>
        <v>FORMANOWSKI</v>
      </c>
      <c r="P8" s="9" t="str">
        <f t="shared" si="2"/>
        <v>SŁAWOMIR</v>
      </c>
      <c r="Q8" s="9"/>
      <c r="R8" s="9">
        <f t="shared" si="3"/>
        <v>1974</v>
      </c>
      <c r="S8" s="9">
        <f t="shared" si="5"/>
        <v>40.389016018306634</v>
      </c>
      <c r="T8" s="9"/>
      <c r="U8" s="9">
        <f t="shared" si="6"/>
        <v>1</v>
      </c>
      <c r="V8" s="213" t="s">
        <v>1606</v>
      </c>
      <c r="W8" s="9">
        <v>1</v>
      </c>
      <c r="X8" s="9">
        <v>1</v>
      </c>
    </row>
    <row r="9" spans="1:24">
      <c r="A9" t="s">
        <v>96</v>
      </c>
      <c r="B9" t="s">
        <v>898</v>
      </c>
      <c r="C9">
        <v>311</v>
      </c>
      <c r="D9" s="233">
        <v>0.375</v>
      </c>
      <c r="E9" s="233">
        <v>0.67847222222222225</v>
      </c>
      <c r="F9" s="233">
        <v>0</v>
      </c>
      <c r="G9" s="233">
        <v>0.3034722222222222</v>
      </c>
      <c r="H9" s="8">
        <v>3</v>
      </c>
      <c r="K9">
        <v>1971</v>
      </c>
      <c r="M9" s="15">
        <f>VLOOKUP(N9,id!$A:$C,3,0)</f>
        <v>168</v>
      </c>
      <c r="N9" s="15" t="str">
        <f t="shared" si="0"/>
        <v>DawidziakJarosław1971</v>
      </c>
      <c r="O9" s="9" t="str">
        <f t="shared" si="1"/>
        <v>Dawidziak</v>
      </c>
      <c r="P9" s="9" t="str">
        <f t="shared" si="2"/>
        <v>Jarosław</v>
      </c>
      <c r="Q9" s="9"/>
      <c r="R9" s="9">
        <f t="shared" si="3"/>
        <v>1971</v>
      </c>
      <c r="S9" s="9">
        <f t="shared" si="5"/>
        <v>40.389016018306634</v>
      </c>
      <c r="T9" s="9"/>
      <c r="U9" s="9">
        <f t="shared" si="6"/>
        <v>1</v>
      </c>
      <c r="V9" s="213" t="s">
        <v>1606</v>
      </c>
      <c r="W9" s="9">
        <v>1</v>
      </c>
      <c r="X9" s="9">
        <v>1</v>
      </c>
    </row>
    <row r="10" spans="1:24">
      <c r="A10" t="s">
        <v>53</v>
      </c>
      <c r="B10" t="s">
        <v>52</v>
      </c>
      <c r="C10">
        <v>321</v>
      </c>
      <c r="D10" s="233">
        <v>0.375</v>
      </c>
      <c r="E10" s="233">
        <v>0.67986111111111114</v>
      </c>
      <c r="F10" s="233">
        <v>0</v>
      </c>
      <c r="G10" s="233">
        <v>0.30486111111111108</v>
      </c>
      <c r="H10" s="8">
        <v>9</v>
      </c>
      <c r="K10">
        <v>1960</v>
      </c>
      <c r="M10" s="15">
        <f>VLOOKUP(N10,id!$A:$C,3,0)</f>
        <v>64</v>
      </c>
      <c r="N10" s="15" t="str">
        <f t="shared" si="0"/>
        <v>KoniecznyTomasz1960</v>
      </c>
      <c r="O10" s="9" t="str">
        <f t="shared" si="1"/>
        <v>Konieczny</v>
      </c>
      <c r="P10" s="9" t="str">
        <f t="shared" si="2"/>
        <v>Tomasz</v>
      </c>
      <c r="Q10" s="9"/>
      <c r="R10" s="9">
        <f t="shared" si="3"/>
        <v>1960</v>
      </c>
      <c r="S10" s="9">
        <f t="shared" si="5"/>
        <v>40.205011389521637</v>
      </c>
      <c r="T10" s="9"/>
      <c r="U10" s="9">
        <f t="shared" si="6"/>
        <v>0.99544419134396356</v>
      </c>
      <c r="V10" s="213" t="s">
        <v>1606</v>
      </c>
      <c r="W10" s="9">
        <v>1</v>
      </c>
      <c r="X10" s="9">
        <v>1</v>
      </c>
    </row>
    <row r="11" spans="1:24">
      <c r="A11" t="s">
        <v>69</v>
      </c>
      <c r="B11" t="s">
        <v>110</v>
      </c>
      <c r="C11">
        <v>320</v>
      </c>
      <c r="D11" s="233">
        <v>0.375</v>
      </c>
      <c r="E11" s="233">
        <v>0.69652777777777775</v>
      </c>
      <c r="F11" s="233">
        <v>0</v>
      </c>
      <c r="G11" s="233">
        <v>0.3215277777777778</v>
      </c>
      <c r="H11" s="8">
        <v>10</v>
      </c>
      <c r="K11">
        <v>1984</v>
      </c>
      <c r="M11" s="15">
        <f>VLOOKUP(N11,id!$A:$C,3,0)</f>
        <v>70</v>
      </c>
      <c r="N11" s="15" t="str">
        <f t="shared" si="0"/>
        <v>SosińskiŁukasz1984</v>
      </c>
      <c r="O11" s="9" t="str">
        <f t="shared" si="1"/>
        <v>Sosiński</v>
      </c>
      <c r="P11" s="9" t="str">
        <f t="shared" si="2"/>
        <v>Łukasz</v>
      </c>
      <c r="Q11" s="9"/>
      <c r="R11" s="9">
        <f t="shared" si="3"/>
        <v>1984</v>
      </c>
      <c r="S11" s="9">
        <f t="shared" si="5"/>
        <v>38.120950323974071</v>
      </c>
      <c r="T11" s="9"/>
      <c r="U11" s="9">
        <f t="shared" si="6"/>
        <v>0.94816414686825035</v>
      </c>
      <c r="V11" s="213" t="s">
        <v>1606</v>
      </c>
      <c r="W11" s="9">
        <v>1</v>
      </c>
      <c r="X11" s="9">
        <v>1</v>
      </c>
    </row>
    <row r="12" spans="1:24">
      <c r="A12" t="s">
        <v>97</v>
      </c>
      <c r="B12" t="s">
        <v>114</v>
      </c>
      <c r="C12">
        <v>304</v>
      </c>
      <c r="D12" s="233">
        <v>0.375</v>
      </c>
      <c r="E12" s="233">
        <v>0.70347222222222217</v>
      </c>
      <c r="F12" s="233">
        <v>0</v>
      </c>
      <c r="G12" s="233">
        <v>0.32847222222222222</v>
      </c>
      <c r="H12" s="8">
        <v>11</v>
      </c>
      <c r="K12">
        <v>1991</v>
      </c>
      <c r="M12" s="15">
        <f>VLOOKUP(N12,id!$A:$C,3,0)</f>
        <v>169</v>
      </c>
      <c r="N12" s="15" t="str">
        <f t="shared" si="0"/>
        <v>HoffmannMateusz1991</v>
      </c>
      <c r="O12" s="9" t="str">
        <f t="shared" si="1"/>
        <v>Hoffmann</v>
      </c>
      <c r="P12" s="9" t="str">
        <f t="shared" si="2"/>
        <v>Mateusz</v>
      </c>
      <c r="Q12" s="9"/>
      <c r="R12" s="9">
        <f t="shared" si="3"/>
        <v>1991</v>
      </c>
      <c r="S12" s="9">
        <f t="shared" si="5"/>
        <v>37.315010570824519</v>
      </c>
      <c r="T12" s="9"/>
      <c r="U12" s="9">
        <f t="shared" si="6"/>
        <v>0.9788583509513743</v>
      </c>
      <c r="V12" s="213" t="s">
        <v>1606</v>
      </c>
      <c r="W12" s="9">
        <v>1</v>
      </c>
      <c r="X12" s="9">
        <v>1</v>
      </c>
    </row>
    <row r="13" spans="1:24">
      <c r="A13" t="s">
        <v>50</v>
      </c>
      <c r="B13" t="s">
        <v>764</v>
      </c>
      <c r="C13">
        <v>323</v>
      </c>
      <c r="D13" s="233">
        <v>0.375</v>
      </c>
      <c r="E13" s="233">
        <v>0.71180555555555547</v>
      </c>
      <c r="F13" s="233">
        <v>0</v>
      </c>
      <c r="G13" s="233">
        <v>0.33680555555555558</v>
      </c>
      <c r="H13" s="8">
        <v>12</v>
      </c>
      <c r="K13">
        <v>1981</v>
      </c>
      <c r="M13" s="15">
        <f>VLOOKUP(N13,id!$A:$C,3,0)</f>
        <v>77</v>
      </c>
      <c r="N13" s="15" t="str">
        <f t="shared" si="0"/>
        <v>KucharskiRafał1981</v>
      </c>
      <c r="O13" s="9" t="str">
        <f t="shared" si="1"/>
        <v>Kucharski</v>
      </c>
      <c r="P13" s="9" t="str">
        <f t="shared" si="2"/>
        <v>Rafał</v>
      </c>
      <c r="Q13" s="9"/>
      <c r="R13" s="9">
        <f t="shared" si="3"/>
        <v>1981</v>
      </c>
      <c r="S13" s="9">
        <f t="shared" si="5"/>
        <v>36.391752577319579</v>
      </c>
      <c r="T13" s="9"/>
      <c r="U13" s="9">
        <f t="shared" si="6"/>
        <v>0.97525773195876286</v>
      </c>
      <c r="V13" s="213" t="s">
        <v>1606</v>
      </c>
      <c r="W13" s="9">
        <v>1</v>
      </c>
      <c r="X13" s="9">
        <v>1</v>
      </c>
    </row>
    <row r="14" spans="1:24">
      <c r="A14" t="s">
        <v>51</v>
      </c>
      <c r="B14" t="s">
        <v>1583</v>
      </c>
      <c r="C14">
        <v>315</v>
      </c>
      <c r="D14" s="233">
        <v>0.375</v>
      </c>
      <c r="E14" s="233">
        <v>0.73611111111111116</v>
      </c>
      <c r="F14" s="233">
        <v>0</v>
      </c>
      <c r="G14" s="233">
        <v>0.3611111111111111</v>
      </c>
      <c r="H14" s="8">
        <v>13</v>
      </c>
      <c r="K14">
        <v>0</v>
      </c>
      <c r="M14" s="15">
        <f>VLOOKUP(N14,id!$A:$C,3,0)</f>
        <v>170</v>
      </c>
      <c r="N14" s="15" t="str">
        <f t="shared" si="0"/>
        <v>RajewskiBartosz0</v>
      </c>
      <c r="O14" s="9" t="str">
        <f t="shared" si="1"/>
        <v>Rajewski</v>
      </c>
      <c r="P14" s="9" t="str">
        <f t="shared" si="2"/>
        <v>Bartosz</v>
      </c>
      <c r="Q14" s="9"/>
      <c r="R14" s="9">
        <f t="shared" si="3"/>
        <v>0</v>
      </c>
      <c r="S14" s="9">
        <f t="shared" si="5"/>
        <v>33.942307692307686</v>
      </c>
      <c r="T14" s="9"/>
      <c r="U14" s="9">
        <f t="shared" si="6"/>
        <v>0.93269230769230782</v>
      </c>
      <c r="V14" s="213" t="s">
        <v>1606</v>
      </c>
      <c r="W14" s="9">
        <v>1</v>
      </c>
      <c r="X14" s="9">
        <v>1</v>
      </c>
    </row>
    <row r="15" spans="1:24">
      <c r="A15" t="s">
        <v>399</v>
      </c>
      <c r="B15" t="s">
        <v>854</v>
      </c>
      <c r="C15">
        <v>313</v>
      </c>
      <c r="D15" s="233">
        <v>0.375</v>
      </c>
      <c r="E15" s="233">
        <v>0.73888888888888893</v>
      </c>
      <c r="F15" s="233">
        <v>0</v>
      </c>
      <c r="G15" s="233">
        <v>0.36388888888888887</v>
      </c>
      <c r="H15" s="8">
        <v>14</v>
      </c>
      <c r="K15">
        <v>1966</v>
      </c>
      <c r="M15" s="15">
        <f>VLOOKUP(N15,id!$A:$C,3,0)</f>
        <v>14</v>
      </c>
      <c r="N15" s="15" t="str">
        <f t="shared" si="0"/>
        <v>RudnickiMariusz1966</v>
      </c>
      <c r="O15" s="9" t="str">
        <f t="shared" si="1"/>
        <v>Rudnicki</v>
      </c>
      <c r="P15" s="9" t="str">
        <f t="shared" si="2"/>
        <v>Mariusz</v>
      </c>
      <c r="Q15" s="9"/>
      <c r="R15" s="9">
        <f t="shared" si="3"/>
        <v>1966</v>
      </c>
      <c r="S15" s="9">
        <f t="shared" si="5"/>
        <v>33.683206106870223</v>
      </c>
      <c r="T15" s="9"/>
      <c r="U15" s="9">
        <f t="shared" si="6"/>
        <v>0.99236641221374045</v>
      </c>
      <c r="V15" s="213" t="s">
        <v>1606</v>
      </c>
      <c r="W15" s="9">
        <v>1</v>
      </c>
      <c r="X15" s="9">
        <v>1</v>
      </c>
    </row>
    <row r="16" spans="1:24">
      <c r="A16" t="s">
        <v>26</v>
      </c>
      <c r="B16" t="s">
        <v>855</v>
      </c>
      <c r="C16">
        <v>314</v>
      </c>
      <c r="D16" s="233">
        <v>0.375</v>
      </c>
      <c r="E16" s="233">
        <v>0.73888888888888893</v>
      </c>
      <c r="F16" s="233">
        <v>0</v>
      </c>
      <c r="G16" s="233">
        <v>0.36388888888888887</v>
      </c>
      <c r="H16" s="8">
        <v>14</v>
      </c>
      <c r="K16">
        <v>1963</v>
      </c>
      <c r="M16" s="15">
        <f>VLOOKUP(N16,id!$A:$C,3,0)</f>
        <v>75</v>
      </c>
      <c r="N16" s="15" t="str">
        <f t="shared" si="0"/>
        <v>KowalskiKrzysztof1963</v>
      </c>
      <c r="O16" s="9" t="str">
        <f t="shared" si="1"/>
        <v>Kowalski</v>
      </c>
      <c r="P16" s="9" t="str">
        <f t="shared" si="2"/>
        <v>Krzysztof</v>
      </c>
      <c r="Q16" s="9"/>
      <c r="R16" s="9">
        <f t="shared" si="3"/>
        <v>1963</v>
      </c>
      <c r="S16" s="9">
        <f t="shared" si="5"/>
        <v>33.683206106870223</v>
      </c>
      <c r="T16" s="9"/>
      <c r="U16" s="9">
        <f t="shared" si="6"/>
        <v>1</v>
      </c>
      <c r="V16" s="213" t="s">
        <v>1606</v>
      </c>
      <c r="W16" s="9">
        <v>1</v>
      </c>
      <c r="X16" s="9">
        <v>1</v>
      </c>
    </row>
    <row r="17" spans="1:24">
      <c r="A17" t="s">
        <v>89</v>
      </c>
      <c r="B17" t="s">
        <v>1584</v>
      </c>
      <c r="C17">
        <v>316</v>
      </c>
      <c r="D17" s="233">
        <v>0.375</v>
      </c>
      <c r="E17" s="233">
        <v>0.78125</v>
      </c>
      <c r="F17" s="233">
        <v>0</v>
      </c>
      <c r="G17" s="233">
        <v>0.40625</v>
      </c>
      <c r="H17" s="8">
        <v>17</v>
      </c>
      <c r="K17">
        <v>0</v>
      </c>
      <c r="M17" s="15">
        <f>VLOOKUP(N17,id!$A:$C,3,0)</f>
        <v>171</v>
      </c>
      <c r="N17" s="15" t="str">
        <f t="shared" si="0"/>
        <v>BenamerAdam0</v>
      </c>
      <c r="O17" s="9" t="str">
        <f t="shared" si="1"/>
        <v>Benamer</v>
      </c>
      <c r="P17" s="9" t="str">
        <f t="shared" si="2"/>
        <v>Adam</v>
      </c>
      <c r="Q17" s="9"/>
      <c r="R17" s="9">
        <f t="shared" si="3"/>
        <v>0</v>
      </c>
      <c r="S17" s="9">
        <f t="shared" ref="S17:S23" si="7">S16*IF(W17&lt;1,W17,IF(X17&lt;1,X17,IF(V17&lt;1,V17,IF(U17&lt;1,U17,1))))</f>
        <v>30.170940170940163</v>
      </c>
      <c r="T17" s="9"/>
      <c r="U17" s="9">
        <f t="shared" ref="U17:U26" si="8">G16/G17</f>
        <v>0.89572649572649565</v>
      </c>
      <c r="V17" s="213" t="s">
        <v>1606</v>
      </c>
      <c r="W17" s="9">
        <v>1</v>
      </c>
      <c r="X17" s="9">
        <v>1</v>
      </c>
    </row>
    <row r="18" spans="1:24">
      <c r="A18" t="s">
        <v>69</v>
      </c>
      <c r="B18" t="s">
        <v>556</v>
      </c>
      <c r="C18">
        <v>317</v>
      </c>
      <c r="D18" s="233">
        <v>0.375</v>
      </c>
      <c r="E18" s="233">
        <v>0.78125</v>
      </c>
      <c r="F18" s="233">
        <v>0</v>
      </c>
      <c r="G18" s="233">
        <v>0.40625</v>
      </c>
      <c r="H18" s="8">
        <v>17</v>
      </c>
      <c r="K18">
        <v>0</v>
      </c>
      <c r="M18" s="15">
        <f>VLOOKUP(N18,id!$A:$C,3,0)</f>
        <v>172</v>
      </c>
      <c r="N18" s="15" t="str">
        <f t="shared" si="0"/>
        <v>SawickiŁukasz0</v>
      </c>
      <c r="O18" s="9" t="str">
        <f t="shared" si="1"/>
        <v>Sawicki</v>
      </c>
      <c r="P18" s="9" t="str">
        <f t="shared" si="2"/>
        <v>Łukasz</v>
      </c>
      <c r="Q18" s="9"/>
      <c r="R18" s="9">
        <f t="shared" si="3"/>
        <v>0</v>
      </c>
      <c r="S18" s="9">
        <f t="shared" si="7"/>
        <v>30.170940170940163</v>
      </c>
      <c r="T18" s="9"/>
      <c r="U18" s="9">
        <f t="shared" si="8"/>
        <v>1</v>
      </c>
      <c r="V18" s="213" t="s">
        <v>1606</v>
      </c>
      <c r="W18" s="9">
        <v>1</v>
      </c>
      <c r="X18" s="9">
        <v>1</v>
      </c>
    </row>
    <row r="19" spans="1:24">
      <c r="A19" t="s">
        <v>338</v>
      </c>
      <c r="B19" t="s">
        <v>1585</v>
      </c>
      <c r="C19">
        <v>319</v>
      </c>
      <c r="D19" s="233">
        <v>0.375</v>
      </c>
      <c r="E19" s="233">
        <v>0.78125</v>
      </c>
      <c r="F19" s="233">
        <v>0</v>
      </c>
      <c r="G19" s="233">
        <v>0.40625</v>
      </c>
      <c r="H19" s="8">
        <v>17</v>
      </c>
      <c r="K19">
        <v>0</v>
      </c>
      <c r="M19" s="15">
        <f>VLOOKUP(N19,id!$A:$C,3,0)</f>
        <v>173</v>
      </c>
      <c r="N19" s="15" t="str">
        <f t="shared" si="0"/>
        <v>UmyszkiewiczAdrian0</v>
      </c>
      <c r="O19" s="9" t="str">
        <f t="shared" si="1"/>
        <v>Umyszkiewicz</v>
      </c>
      <c r="P19" s="9" t="str">
        <f t="shared" si="2"/>
        <v>Adrian</v>
      </c>
      <c r="Q19" s="9"/>
      <c r="R19" s="9">
        <f t="shared" si="3"/>
        <v>0</v>
      </c>
      <c r="S19" s="9">
        <f t="shared" si="7"/>
        <v>30.170940170940163</v>
      </c>
      <c r="T19" s="9"/>
      <c r="U19" s="9">
        <f t="shared" si="8"/>
        <v>1</v>
      </c>
      <c r="V19" s="213" t="s">
        <v>1606</v>
      </c>
      <c r="W19" s="9">
        <v>1</v>
      </c>
      <c r="X19" s="9">
        <v>1</v>
      </c>
    </row>
    <row r="20" spans="1:24">
      <c r="A20" t="s">
        <v>257</v>
      </c>
      <c r="B20" t="s">
        <v>1586</v>
      </c>
      <c r="C20">
        <v>324</v>
      </c>
      <c r="D20" s="233">
        <v>0.375</v>
      </c>
      <c r="E20" s="233">
        <v>0.78541666666666676</v>
      </c>
      <c r="F20" s="233">
        <v>0.16666666666666666</v>
      </c>
      <c r="G20" s="233">
        <v>0.57708333333333328</v>
      </c>
      <c r="H20" s="8">
        <v>20</v>
      </c>
      <c r="K20">
        <v>0</v>
      </c>
      <c r="M20" s="15">
        <f>VLOOKUP(N20,id!$A:$C,3,0)</f>
        <v>174</v>
      </c>
      <c r="N20" s="15" t="str">
        <f t="shared" si="0"/>
        <v>GrychowskiRadosław0</v>
      </c>
      <c r="O20" s="9" t="str">
        <f t="shared" si="1"/>
        <v>Grychowski</v>
      </c>
      <c r="P20" s="9" t="str">
        <f t="shared" si="2"/>
        <v>Radosław</v>
      </c>
      <c r="Q20" s="9"/>
      <c r="R20" s="9">
        <f t="shared" si="3"/>
        <v>0</v>
      </c>
      <c r="S20" s="9">
        <f t="shared" si="7"/>
        <v>21.239470517448851</v>
      </c>
      <c r="T20" s="9"/>
      <c r="U20" s="9">
        <f t="shared" si="8"/>
        <v>0.70397111913357402</v>
      </c>
      <c r="V20" s="213" t="s">
        <v>1606</v>
      </c>
      <c r="W20" s="9">
        <v>1</v>
      </c>
      <c r="X20" s="9">
        <v>1</v>
      </c>
    </row>
    <row r="21" spans="1:24">
      <c r="A21" t="s">
        <v>53</v>
      </c>
      <c r="B21" t="s">
        <v>1587</v>
      </c>
      <c r="C21">
        <v>326</v>
      </c>
      <c r="D21" s="233">
        <v>0.375</v>
      </c>
      <c r="E21" s="233">
        <v>0.78541666666666676</v>
      </c>
      <c r="F21" s="233">
        <v>0.16666666666666666</v>
      </c>
      <c r="G21" s="233">
        <v>0.57708333333333328</v>
      </c>
      <c r="H21" s="8">
        <v>20</v>
      </c>
      <c r="K21">
        <v>0</v>
      </c>
      <c r="M21" s="15">
        <f>VLOOKUP(N21,id!$A:$C,3,0)</f>
        <v>175</v>
      </c>
      <c r="N21" s="15" t="str">
        <f t="shared" si="0"/>
        <v>CzyżewskiTomasz0</v>
      </c>
      <c r="O21" s="9" t="str">
        <f t="shared" si="1"/>
        <v>Czyżewski</v>
      </c>
      <c r="P21" s="9" t="str">
        <f t="shared" si="2"/>
        <v>Tomasz</v>
      </c>
      <c r="Q21" s="9"/>
      <c r="R21" s="9">
        <f t="shared" si="3"/>
        <v>0</v>
      </c>
      <c r="S21" s="9">
        <f t="shared" si="7"/>
        <v>21.239470517448851</v>
      </c>
      <c r="T21" s="9"/>
      <c r="U21" s="9">
        <f t="shared" si="8"/>
        <v>1</v>
      </c>
      <c r="V21" s="213" t="s">
        <v>1606</v>
      </c>
      <c r="W21" s="9">
        <v>1</v>
      </c>
      <c r="X21" s="9">
        <v>1</v>
      </c>
    </row>
    <row r="22" spans="1:24">
      <c r="A22" t="s">
        <v>76</v>
      </c>
      <c r="B22" t="s">
        <v>1592</v>
      </c>
      <c r="C22">
        <v>312</v>
      </c>
      <c r="D22" s="233">
        <v>0.375</v>
      </c>
      <c r="E22" s="233">
        <v>0.76250000000000007</v>
      </c>
      <c r="F22" s="233">
        <v>0.20833333333333334</v>
      </c>
      <c r="G22" s="233">
        <v>0.59583333333333333</v>
      </c>
      <c r="H22" s="8">
        <v>24</v>
      </c>
      <c r="K22">
        <v>0</v>
      </c>
      <c r="M22" s="15">
        <f>VLOOKUP(N22,id!$A:$C,3,0)</f>
        <v>176</v>
      </c>
      <c r="N22" s="15" t="str">
        <f t="shared" si="0"/>
        <v>ZbierskiMaciej0</v>
      </c>
      <c r="O22" s="9" t="str">
        <f t="shared" si="1"/>
        <v>Zbierski</v>
      </c>
      <c r="P22" s="9" t="str">
        <f t="shared" si="2"/>
        <v>Maciej</v>
      </c>
      <c r="Q22" s="9"/>
      <c r="R22" s="9">
        <f t="shared" si="3"/>
        <v>0</v>
      </c>
      <c r="S22" s="9">
        <f t="shared" si="7"/>
        <v>20.571095571095562</v>
      </c>
      <c r="T22" s="9"/>
      <c r="U22" s="9">
        <f t="shared" si="8"/>
        <v>0.96853146853146843</v>
      </c>
      <c r="V22" s="213" t="s">
        <v>1606</v>
      </c>
      <c r="W22" s="9">
        <v>1</v>
      </c>
      <c r="X22" s="9">
        <v>1</v>
      </c>
    </row>
    <row r="23" spans="1:24">
      <c r="A23" t="s">
        <v>1594</v>
      </c>
      <c r="B23" t="s">
        <v>1595</v>
      </c>
      <c r="C23">
        <v>330</v>
      </c>
      <c r="D23" s="233">
        <v>0.375</v>
      </c>
      <c r="E23" s="233">
        <v>0.78333333333333333</v>
      </c>
      <c r="F23" s="233">
        <v>0.20833333333333334</v>
      </c>
      <c r="G23" s="233">
        <v>0.6166666666666667</v>
      </c>
      <c r="H23" s="8">
        <v>25</v>
      </c>
      <c r="K23">
        <v>0</v>
      </c>
      <c r="M23" s="15">
        <f>VLOOKUP(N23,id!$A:$C,3,0)</f>
        <v>177</v>
      </c>
      <c r="N23" s="15" t="str">
        <f t="shared" si="0"/>
        <v>MaćkowiakWojtek0</v>
      </c>
      <c r="O23" s="9" t="str">
        <f t="shared" si="1"/>
        <v>Maćkowiak</v>
      </c>
      <c r="P23" s="9" t="str">
        <f t="shared" si="2"/>
        <v>Wojtek</v>
      </c>
      <c r="Q23" s="9"/>
      <c r="R23" s="9">
        <f t="shared" si="3"/>
        <v>0</v>
      </c>
      <c r="S23" s="9">
        <f t="shared" si="7"/>
        <v>19.876126126126113</v>
      </c>
      <c r="T23" s="9"/>
      <c r="U23" s="9">
        <f t="shared" si="8"/>
        <v>0.96621621621621612</v>
      </c>
      <c r="V23" s="213" t="s">
        <v>1606</v>
      </c>
      <c r="W23" s="9">
        <v>1</v>
      </c>
      <c r="X23" s="9">
        <v>1</v>
      </c>
    </row>
    <row r="24" spans="1:24">
      <c r="A24" t="s">
        <v>1598</v>
      </c>
      <c r="B24" t="s">
        <v>1599</v>
      </c>
      <c r="C24">
        <v>301</v>
      </c>
      <c r="D24" s="233">
        <v>0.375</v>
      </c>
      <c r="E24" s="233">
        <v>0</v>
      </c>
      <c r="H24" s="8" t="s">
        <v>1600</v>
      </c>
      <c r="I24" t="s">
        <v>1601</v>
      </c>
      <c r="J24" t="s">
        <v>1602</v>
      </c>
      <c r="K24">
        <v>0</v>
      </c>
      <c r="M24" s="15">
        <f>VLOOKUP(N24,id!$A:$C,3,0)</f>
        <v>178</v>
      </c>
      <c r="N24" s="15" t="str">
        <f t="shared" si="0"/>
        <v>SobkówBłażej0</v>
      </c>
      <c r="O24" s="9" t="str">
        <f t="shared" si="1"/>
        <v>Sobków</v>
      </c>
      <c r="P24" s="9" t="str">
        <f t="shared" si="2"/>
        <v>Błażej</v>
      </c>
      <c r="Q24" s="9"/>
      <c r="R24" s="9">
        <f t="shared" si="3"/>
        <v>0</v>
      </c>
      <c r="S24" s="9">
        <v>0</v>
      </c>
      <c r="T24" s="9"/>
      <c r="U24" s="9" t="e">
        <f t="shared" si="8"/>
        <v>#DIV/0!</v>
      </c>
      <c r="V24" s="213" t="s">
        <v>1606</v>
      </c>
      <c r="W24" s="9">
        <v>1</v>
      </c>
      <c r="X24" s="9">
        <v>1</v>
      </c>
    </row>
    <row r="25" spans="1:24">
      <c r="A25" t="s">
        <v>25</v>
      </c>
      <c r="B25" t="s">
        <v>1603</v>
      </c>
      <c r="C25">
        <v>302</v>
      </c>
      <c r="D25" s="233">
        <v>0.375</v>
      </c>
      <c r="E25" s="233">
        <v>0</v>
      </c>
      <c r="H25" s="8" t="s">
        <v>1600</v>
      </c>
      <c r="I25" t="s">
        <v>1601</v>
      </c>
      <c r="J25" t="s">
        <v>1602</v>
      </c>
      <c r="K25">
        <v>0</v>
      </c>
      <c r="M25" s="15">
        <f>VLOOKUP(N25,id!$A:$C,3,0)</f>
        <v>179</v>
      </c>
      <c r="N25" s="15" t="str">
        <f t="shared" si="0"/>
        <v>SzuwalskiJacek0</v>
      </c>
      <c r="O25" s="9" t="str">
        <f t="shared" si="1"/>
        <v>Szuwalski</v>
      </c>
      <c r="P25" s="9" t="str">
        <f t="shared" si="2"/>
        <v>Jacek</v>
      </c>
      <c r="Q25" s="9"/>
      <c r="R25" s="9">
        <f t="shared" si="3"/>
        <v>0</v>
      </c>
      <c r="S25" s="9">
        <v>0</v>
      </c>
      <c r="T25" s="9"/>
      <c r="U25" s="9" t="e">
        <f t="shared" si="8"/>
        <v>#DIV/0!</v>
      </c>
      <c r="V25" s="213" t="s">
        <v>1606</v>
      </c>
      <c r="W25" s="9">
        <v>1</v>
      </c>
      <c r="X25" s="9">
        <v>1</v>
      </c>
    </row>
    <row r="26" spans="1:24">
      <c r="A26" t="s">
        <v>51</v>
      </c>
      <c r="B26" t="s">
        <v>1604</v>
      </c>
      <c r="C26">
        <v>303</v>
      </c>
      <c r="D26" s="233">
        <v>0.375</v>
      </c>
      <c r="E26" s="233">
        <v>0</v>
      </c>
      <c r="H26" s="8" t="s">
        <v>1600</v>
      </c>
      <c r="I26" t="s">
        <v>1601</v>
      </c>
      <c r="J26" t="s">
        <v>1602</v>
      </c>
      <c r="K26">
        <v>0</v>
      </c>
      <c r="M26" s="15">
        <f>VLOOKUP(N26,id!$A:$C,3,0)</f>
        <v>180</v>
      </c>
      <c r="N26" s="15" t="str">
        <f t="shared" si="0"/>
        <v>StawskiBartosz0</v>
      </c>
      <c r="O26" s="9" t="str">
        <f t="shared" si="1"/>
        <v>Stawski</v>
      </c>
      <c r="P26" s="9" t="str">
        <f t="shared" si="2"/>
        <v>Bartosz</v>
      </c>
      <c r="Q26" s="9"/>
      <c r="R26" s="9">
        <f t="shared" si="3"/>
        <v>0</v>
      </c>
      <c r="S26" s="9">
        <v>0</v>
      </c>
      <c r="T26" s="9"/>
      <c r="U26" s="9" t="e">
        <f t="shared" si="8"/>
        <v>#DIV/0!</v>
      </c>
      <c r="V26" s="213" t="s">
        <v>1606</v>
      </c>
      <c r="W26" s="9">
        <v>1</v>
      </c>
      <c r="X26" s="9">
        <v>1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16"/>
  <sheetViews>
    <sheetView zoomScale="90" zoomScaleNormal="90" workbookViewId="0">
      <selection activeCell="A7" sqref="A7:XFD12"/>
    </sheetView>
  </sheetViews>
  <sheetFormatPr defaultColWidth="11.88671875" defaultRowHeight="13.8"/>
  <cols>
    <col min="1" max="1" width="8.33203125" style="235" customWidth="1"/>
    <col min="2" max="4" width="8.33203125" style="24" customWidth="1"/>
    <col min="5" max="5" width="23.5546875" style="24" customWidth="1"/>
    <col min="6" max="6" width="18.5546875" style="24" customWidth="1"/>
    <col min="7" max="7" width="8.33203125" style="24" customWidth="1"/>
    <col min="8" max="8" width="20.6640625" style="24" customWidth="1"/>
    <col min="9" max="9" width="34.33203125" style="24" customWidth="1"/>
    <col min="10" max="12" width="8.33203125" style="24" customWidth="1"/>
    <col min="13" max="13" width="9.6640625" style="24" customWidth="1"/>
    <col min="14" max="34" width="6.109375" style="24" customWidth="1"/>
    <col min="35" max="35" width="9" style="24" customWidth="1"/>
    <col min="36" max="16384" width="11.88671875" style="24"/>
  </cols>
  <sheetData>
    <row r="1" spans="1:49" ht="15.6" customHeight="1">
      <c r="A1" s="517" t="s">
        <v>1712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9"/>
      <c r="O1" s="509" t="s">
        <v>1711</v>
      </c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  <c r="AJ1" s="510" t="s">
        <v>1710</v>
      </c>
    </row>
    <row r="2" spans="1:49" ht="73.5" customHeight="1">
      <c r="A2" s="520"/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2"/>
      <c r="O2" s="513" t="s">
        <v>1709</v>
      </c>
      <c r="P2" s="506" t="s">
        <v>1708</v>
      </c>
      <c r="Q2" s="506" t="s">
        <v>1707</v>
      </c>
      <c r="R2" s="506" t="s">
        <v>1706</v>
      </c>
      <c r="S2" s="513" t="s">
        <v>1705</v>
      </c>
      <c r="T2" s="506" t="s">
        <v>1704</v>
      </c>
      <c r="U2" s="506" t="s">
        <v>1703</v>
      </c>
      <c r="V2" s="506" t="s">
        <v>1702</v>
      </c>
      <c r="W2" s="513" t="s">
        <v>1701</v>
      </c>
      <c r="X2" s="506" t="s">
        <v>1700</v>
      </c>
      <c r="Y2" s="506" t="s">
        <v>1699</v>
      </c>
      <c r="Z2" s="506" t="s">
        <v>1698</v>
      </c>
      <c r="AA2" s="506" t="s">
        <v>1697</v>
      </c>
      <c r="AB2" s="513" t="s">
        <v>1696</v>
      </c>
      <c r="AC2" s="513" t="s">
        <v>1695</v>
      </c>
      <c r="AD2" s="506" t="s">
        <v>1694</v>
      </c>
      <c r="AE2" s="506" t="s">
        <v>1693</v>
      </c>
      <c r="AF2" s="506" t="s">
        <v>1692</v>
      </c>
      <c r="AG2" s="506" t="s">
        <v>1691</v>
      </c>
      <c r="AH2" s="506" t="s">
        <v>1690</v>
      </c>
      <c r="AI2" s="513" t="s">
        <v>1647</v>
      </c>
      <c r="AJ2" s="511"/>
    </row>
    <row r="3" spans="1:49" ht="36" customHeight="1">
      <c r="A3" s="525" t="s">
        <v>1689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7"/>
      <c r="O3" s="514"/>
      <c r="P3" s="507"/>
      <c r="Q3" s="507"/>
      <c r="R3" s="507"/>
      <c r="S3" s="514"/>
      <c r="T3" s="507"/>
      <c r="U3" s="507"/>
      <c r="V3" s="507"/>
      <c r="W3" s="514"/>
      <c r="X3" s="507"/>
      <c r="Y3" s="507"/>
      <c r="Z3" s="507"/>
      <c r="AA3" s="507"/>
      <c r="AB3" s="514"/>
      <c r="AC3" s="514"/>
      <c r="AD3" s="507"/>
      <c r="AE3" s="507"/>
      <c r="AF3" s="507"/>
      <c r="AG3" s="507"/>
      <c r="AH3" s="507"/>
      <c r="AI3" s="514"/>
      <c r="AJ3" s="511"/>
    </row>
    <row r="4" spans="1:49">
      <c r="A4" s="523" t="s">
        <v>1566</v>
      </c>
      <c r="B4" s="508" t="s">
        <v>1688</v>
      </c>
      <c r="C4" s="508" t="s">
        <v>1687</v>
      </c>
      <c r="D4" s="508" t="s">
        <v>1686</v>
      </c>
      <c r="E4" s="508" t="s">
        <v>175</v>
      </c>
      <c r="F4" s="508" t="s">
        <v>176</v>
      </c>
      <c r="G4" s="508" t="s">
        <v>1844</v>
      </c>
      <c r="H4" s="508" t="s">
        <v>1563</v>
      </c>
      <c r="I4" s="508" t="s">
        <v>1453</v>
      </c>
      <c r="J4" s="508" t="s">
        <v>1684</v>
      </c>
      <c r="K4" s="508"/>
      <c r="L4" s="508"/>
      <c r="M4" s="508"/>
      <c r="N4" s="508"/>
      <c r="O4" s="245" t="s">
        <v>1383</v>
      </c>
      <c r="P4" s="245" t="s">
        <v>1382</v>
      </c>
      <c r="Q4" s="245" t="s">
        <v>1381</v>
      </c>
      <c r="R4" s="245" t="s">
        <v>1380</v>
      </c>
      <c r="S4" s="245" t="s">
        <v>1379</v>
      </c>
      <c r="T4" s="245" t="s">
        <v>1378</v>
      </c>
      <c r="U4" s="245" t="s">
        <v>1377</v>
      </c>
      <c r="V4" s="245" t="s">
        <v>1376</v>
      </c>
      <c r="W4" s="245" t="s">
        <v>1375</v>
      </c>
      <c r="X4" s="245" t="s">
        <v>1374</v>
      </c>
      <c r="Y4" s="245" t="s">
        <v>1373</v>
      </c>
      <c r="Z4" s="245" t="s">
        <v>1372</v>
      </c>
      <c r="AA4" s="245" t="s">
        <v>1371</v>
      </c>
      <c r="AB4" s="245" t="s">
        <v>1370</v>
      </c>
      <c r="AC4" s="245" t="s">
        <v>1369</v>
      </c>
      <c r="AD4" s="245" t="s">
        <v>1368</v>
      </c>
      <c r="AE4" s="245" t="s">
        <v>1367</v>
      </c>
      <c r="AF4" s="245" t="s">
        <v>1366</v>
      </c>
      <c r="AG4" s="245" t="s">
        <v>1365</v>
      </c>
      <c r="AH4" s="245" t="s">
        <v>1364</v>
      </c>
      <c r="AI4" s="245" t="s">
        <v>1528</v>
      </c>
      <c r="AJ4" s="511"/>
    </row>
    <row r="5" spans="1:49" ht="27.6">
      <c r="A5" s="524"/>
      <c r="B5" s="515"/>
      <c r="C5" s="515"/>
      <c r="D5" s="515"/>
      <c r="E5" s="515"/>
      <c r="F5" s="515"/>
      <c r="G5" s="515"/>
      <c r="H5" s="515"/>
      <c r="I5" s="515"/>
      <c r="J5" s="244" t="s">
        <v>1683</v>
      </c>
      <c r="K5" s="244" t="s">
        <v>1682</v>
      </c>
      <c r="L5" s="244" t="s">
        <v>1681</v>
      </c>
      <c r="M5" s="244" t="s">
        <v>1282</v>
      </c>
      <c r="N5" s="244" t="s">
        <v>1680</v>
      </c>
      <c r="O5" s="243" t="s">
        <v>1679</v>
      </c>
      <c r="P5" s="243" t="s">
        <v>1679</v>
      </c>
      <c r="Q5" s="243" t="s">
        <v>1679</v>
      </c>
      <c r="R5" s="243" t="s">
        <v>1679</v>
      </c>
      <c r="S5" s="243" t="s">
        <v>1678</v>
      </c>
      <c r="T5" s="243" t="s">
        <v>1678</v>
      </c>
      <c r="U5" s="243" t="s">
        <v>1678</v>
      </c>
      <c r="V5" s="243" t="s">
        <v>1678</v>
      </c>
      <c r="W5" s="243" t="s">
        <v>1677</v>
      </c>
      <c r="X5" s="243" t="s">
        <v>1677</v>
      </c>
      <c r="Y5" s="243" t="s">
        <v>1677</v>
      </c>
      <c r="Z5" s="243" t="s">
        <v>1677</v>
      </c>
      <c r="AA5" s="243" t="s">
        <v>1676</v>
      </c>
      <c r="AB5" s="243" t="s">
        <v>1676</v>
      </c>
      <c r="AC5" s="243" t="s">
        <v>1676</v>
      </c>
      <c r="AD5" s="243" t="s">
        <v>1676</v>
      </c>
      <c r="AE5" s="243" t="s">
        <v>1675</v>
      </c>
      <c r="AF5" s="243" t="s">
        <v>1675</v>
      </c>
      <c r="AG5" s="243" t="s">
        <v>1675</v>
      </c>
      <c r="AH5" s="243" t="s">
        <v>1675</v>
      </c>
      <c r="AI5" s="243" t="s">
        <v>1344</v>
      </c>
      <c r="AJ5" s="512"/>
      <c r="AL5" s="15" t="s">
        <v>77</v>
      </c>
      <c r="AM5" s="15" t="s">
        <v>78</v>
      </c>
      <c r="AN5" s="9" t="s">
        <v>105</v>
      </c>
      <c r="AO5" s="9" t="s">
        <v>106</v>
      </c>
      <c r="AP5" s="9" t="s">
        <v>81</v>
      </c>
      <c r="AQ5" s="9" t="s">
        <v>79</v>
      </c>
      <c r="AR5" s="9" t="s">
        <v>47</v>
      </c>
      <c r="AS5" s="9" t="s">
        <v>1843</v>
      </c>
      <c r="AT5" s="9" t="s">
        <v>44</v>
      </c>
      <c r="AU5" s="9" t="s">
        <v>45</v>
      </c>
      <c r="AV5" s="9" t="s">
        <v>35</v>
      </c>
      <c r="AW5" s="9" t="s">
        <v>46</v>
      </c>
    </row>
    <row r="6" spans="1:49" s="236" customFormat="1" ht="15" customHeight="1">
      <c r="A6" s="239">
        <v>1</v>
      </c>
      <c r="B6" s="239">
        <v>1</v>
      </c>
      <c r="C6" s="239"/>
      <c r="D6" s="239">
        <v>1016</v>
      </c>
      <c r="E6" s="239" t="s">
        <v>180</v>
      </c>
      <c r="F6" s="239" t="s">
        <v>29</v>
      </c>
      <c r="G6" s="239">
        <v>1967</v>
      </c>
      <c r="H6" s="239" t="s">
        <v>1657</v>
      </c>
      <c r="I6" s="239" t="s">
        <v>1674</v>
      </c>
      <c r="J6" s="239">
        <v>60</v>
      </c>
      <c r="K6" s="239">
        <v>20</v>
      </c>
      <c r="L6" s="239">
        <v>60</v>
      </c>
      <c r="M6" s="241">
        <v>0.49881944444444443</v>
      </c>
      <c r="N6" s="239">
        <v>0</v>
      </c>
      <c r="O6" s="240">
        <v>0.75763888888888886</v>
      </c>
      <c r="P6" s="240">
        <v>0.52569444444444446</v>
      </c>
      <c r="Q6" s="240">
        <v>0.68333333333333324</v>
      </c>
      <c r="R6" s="240">
        <v>0.36805555555555558</v>
      </c>
      <c r="S6" s="240">
        <v>0.55694444444444446</v>
      </c>
      <c r="T6" s="240">
        <v>0.43472222222222223</v>
      </c>
      <c r="U6" s="240">
        <v>0.63472222222222219</v>
      </c>
      <c r="V6" s="240">
        <v>0.4694444444444445</v>
      </c>
      <c r="W6" s="240">
        <v>0.32569444444444445</v>
      </c>
      <c r="X6" s="240">
        <v>0.45069444444444445</v>
      </c>
      <c r="Y6" s="240">
        <v>0.71875</v>
      </c>
      <c r="Z6" s="240">
        <v>0.34583333333333338</v>
      </c>
      <c r="AA6" s="240">
        <v>0.65902777777777777</v>
      </c>
      <c r="AB6" s="240">
        <v>0.50416666666666665</v>
      </c>
      <c r="AC6" s="240">
        <v>0.58472222222222225</v>
      </c>
      <c r="AD6" s="240">
        <v>0.28125</v>
      </c>
      <c r="AE6" s="240">
        <v>0.7416666666666667</v>
      </c>
      <c r="AF6" s="240">
        <v>0.30486111111111108</v>
      </c>
      <c r="AG6" s="240">
        <v>0.60625000000000007</v>
      </c>
      <c r="AH6" s="240">
        <v>0.39444444444444443</v>
      </c>
      <c r="AI6" s="240">
        <v>0.76944444444444438</v>
      </c>
      <c r="AJ6" s="237" t="s">
        <v>158</v>
      </c>
      <c r="AL6" s="15">
        <f>VLOOKUP(AM6,id!$A:$C,3,0)</f>
        <v>24</v>
      </c>
      <c r="AM6" s="15" t="str">
        <f>AN6&amp;AO6&amp;AQ6</f>
        <v>PachulskiLeszek1967</v>
      </c>
      <c r="AN6" s="9" t="str">
        <f>E6</f>
        <v>Pachulski</v>
      </c>
      <c r="AO6" s="9" t="str">
        <f>F6</f>
        <v>Leszek</v>
      </c>
      <c r="AP6" s="9" t="str">
        <f>I6</f>
        <v>OPRYCHY TEAM</v>
      </c>
      <c r="AQ6" s="9">
        <f>G6</f>
        <v>1967</v>
      </c>
      <c r="AR6" s="9"/>
      <c r="AS6" s="9">
        <v>100</v>
      </c>
      <c r="AT6" s="9"/>
      <c r="AU6" s="9"/>
      <c r="AV6" s="9"/>
      <c r="AW6" s="9"/>
    </row>
    <row r="7" spans="1:49" ht="15" customHeight="1">
      <c r="A7" s="239">
        <v>34</v>
      </c>
      <c r="B7" s="239"/>
      <c r="C7" s="239">
        <v>1</v>
      </c>
      <c r="D7" s="239">
        <v>1053</v>
      </c>
      <c r="E7" s="239" t="s">
        <v>66</v>
      </c>
      <c r="F7" s="239" t="s">
        <v>67</v>
      </c>
      <c r="G7" s="239">
        <v>1981</v>
      </c>
      <c r="H7" s="239" t="s">
        <v>1654</v>
      </c>
      <c r="I7" s="239" t="s">
        <v>151</v>
      </c>
      <c r="J7" s="239">
        <v>40</v>
      </c>
      <c r="K7" s="239">
        <v>13</v>
      </c>
      <c r="L7" s="239">
        <v>42</v>
      </c>
      <c r="M7" s="241">
        <v>0.50082175925925931</v>
      </c>
      <c r="N7" s="239">
        <v>2</v>
      </c>
      <c r="O7" s="240">
        <v>0.33263888888888887</v>
      </c>
      <c r="P7" s="239"/>
      <c r="Q7" s="239"/>
      <c r="R7" s="239"/>
      <c r="S7" s="240">
        <v>0.55763888888888891</v>
      </c>
      <c r="T7" s="239"/>
      <c r="U7" s="240">
        <v>0.45833333333333331</v>
      </c>
      <c r="V7" s="240">
        <v>0.67986111111111114</v>
      </c>
      <c r="W7" s="240">
        <v>0.31319444444444444</v>
      </c>
      <c r="X7" s="240">
        <v>0.71388888888888891</v>
      </c>
      <c r="Y7" s="240">
        <v>0.3840277777777778</v>
      </c>
      <c r="Z7" s="239"/>
      <c r="AA7" s="240">
        <v>0.42222222222222222</v>
      </c>
      <c r="AB7" s="240">
        <v>0.59444444444444444</v>
      </c>
      <c r="AC7" s="240">
        <v>0.51458333333333328</v>
      </c>
      <c r="AD7" s="240">
        <v>0.2902777777777778</v>
      </c>
      <c r="AE7" s="240">
        <v>0.35694444444444445</v>
      </c>
      <c r="AF7" s="239"/>
      <c r="AG7" s="240">
        <v>0.49444444444444446</v>
      </c>
      <c r="AH7" s="239"/>
      <c r="AI7" s="240">
        <v>0.7715277777777777</v>
      </c>
      <c r="AJ7" s="242"/>
      <c r="AL7" s="15">
        <f>VLOOKUP(AM7,id!$A:$C,3,0)</f>
        <v>58</v>
      </c>
      <c r="AM7" s="15" t="str">
        <f t="shared" ref="AM7:AM11" si="0">AN7&amp;AO7&amp;AQ7</f>
        <v>BlankDanuta1981</v>
      </c>
      <c r="AN7" s="9" t="str">
        <f t="shared" ref="AN7:AN11" si="1">E7</f>
        <v>Blank</v>
      </c>
      <c r="AO7" s="9" t="str">
        <f t="shared" ref="AO7:AO11" si="2">F7</f>
        <v>Danuta</v>
      </c>
      <c r="AP7" s="9" t="str">
        <f t="shared" ref="AP7:AP11" si="3">I7</f>
        <v>Towanda</v>
      </c>
      <c r="AQ7" s="9">
        <f t="shared" ref="AQ7:AQ11" si="4">G7</f>
        <v>1981</v>
      </c>
      <c r="AR7" s="9">
        <v>100</v>
      </c>
      <c r="AS7" s="9">
        <f t="shared" ref="AS7:AS11" si="5">AS6*IF(AV7&lt;1,AV7,IF(AW7&lt;1,AW7,IF(AU7&lt;1,AU7,IF(AT7&lt;1,AT7,1))))</f>
        <v>66.666666666666657</v>
      </c>
      <c r="AT7" s="9">
        <f t="shared" ref="AT7" si="6">M6/M7</f>
        <v>0.99600194125395747</v>
      </c>
      <c r="AU7" s="9">
        <f t="shared" ref="AU7" si="7">K7/K6</f>
        <v>0.65</v>
      </c>
      <c r="AV7" s="9">
        <f t="shared" ref="AV7" si="8">J7/J6</f>
        <v>0.66666666666666663</v>
      </c>
      <c r="AW7" s="9">
        <f t="shared" ref="AW7" si="9">AU7^0.2</f>
        <v>0.91745056261049807</v>
      </c>
    </row>
    <row r="8" spans="1:49" s="236" customFormat="1" ht="15" customHeight="1">
      <c r="A8" s="239">
        <v>45</v>
      </c>
      <c r="B8" s="239"/>
      <c r="C8" s="239">
        <v>2</v>
      </c>
      <c r="D8" s="239">
        <v>1048</v>
      </c>
      <c r="E8" s="239" t="s">
        <v>1646</v>
      </c>
      <c r="F8" s="239" t="s">
        <v>1645</v>
      </c>
      <c r="G8" s="239">
        <v>1992</v>
      </c>
      <c r="H8" s="239" t="s">
        <v>1644</v>
      </c>
      <c r="I8" s="239"/>
      <c r="J8" s="239">
        <v>36</v>
      </c>
      <c r="K8" s="239">
        <v>12</v>
      </c>
      <c r="L8" s="239">
        <v>36</v>
      </c>
      <c r="M8" s="241">
        <v>0.47758101851851853</v>
      </c>
      <c r="N8" s="239">
        <v>0</v>
      </c>
      <c r="O8" s="240">
        <v>0.27986111111111112</v>
      </c>
      <c r="P8" s="240">
        <v>0.30694444444444441</v>
      </c>
      <c r="Q8" s="240">
        <v>0.5131944444444444</v>
      </c>
      <c r="R8" s="239"/>
      <c r="S8" s="240">
        <v>0.33055555555555555</v>
      </c>
      <c r="T8" s="239"/>
      <c r="U8" s="240">
        <v>0.4375</v>
      </c>
      <c r="V8" s="239"/>
      <c r="W8" s="239"/>
      <c r="X8" s="239"/>
      <c r="Y8" s="240">
        <v>0.56111111111111112</v>
      </c>
      <c r="Z8" s="239"/>
      <c r="AA8" s="240">
        <v>0.47222222222222227</v>
      </c>
      <c r="AB8" s="240">
        <v>0.69861111111111107</v>
      </c>
      <c r="AC8" s="240">
        <v>0.36319444444444443</v>
      </c>
      <c r="AD8" s="240">
        <v>0.73541666666666661</v>
      </c>
      <c r="AE8" s="240">
        <v>0.60972222222222217</v>
      </c>
      <c r="AF8" s="239"/>
      <c r="AG8" s="240">
        <v>0.3979166666666667</v>
      </c>
      <c r="AH8" s="239"/>
      <c r="AI8" s="240">
        <v>0.74791666666666667</v>
      </c>
      <c r="AJ8" s="237"/>
      <c r="AL8" s="15">
        <f>VLOOKUP(AM8,id!$A:$C,3,0)</f>
        <v>237</v>
      </c>
      <c r="AM8" s="15" t="str">
        <f t="shared" si="0"/>
        <v>LisLaura1992</v>
      </c>
      <c r="AN8" s="9" t="str">
        <f t="shared" si="1"/>
        <v>Lis</v>
      </c>
      <c r="AO8" s="9" t="str">
        <f t="shared" si="2"/>
        <v>Laura</v>
      </c>
      <c r="AP8" s="9">
        <f t="shared" si="3"/>
        <v>0</v>
      </c>
      <c r="AQ8" s="9">
        <f t="shared" si="4"/>
        <v>1992</v>
      </c>
      <c r="AR8" s="9">
        <f t="shared" ref="AR8:AR11" si="10">AR7*IF(AV8&lt;1,AV8,IF(AW8&lt;1,AW8,IF(AU8&lt;1,AU8,IF(AT8&lt;1,AT8,1))))</f>
        <v>90</v>
      </c>
      <c r="AS8" s="9">
        <f t="shared" si="5"/>
        <v>59.999999999999993</v>
      </c>
      <c r="AT8" s="9">
        <f t="shared" ref="AT8:AT12" si="11">M7/M8</f>
        <v>1.0486634515183095</v>
      </c>
      <c r="AU8" s="9">
        <f t="shared" ref="AU8:AU12" si="12">K8/K7</f>
        <v>0.92307692307692313</v>
      </c>
      <c r="AV8" s="9">
        <f t="shared" ref="AV8:AV12" si="13">J8/J7</f>
        <v>0.9</v>
      </c>
      <c r="AW8" s="9">
        <f t="shared" ref="AW8:AW12" si="14">AU8^0.2</f>
        <v>0.98411891413352426</v>
      </c>
    </row>
    <row r="9" spans="1:49" s="236" customFormat="1" ht="15" customHeight="1">
      <c r="A9" s="239">
        <v>48</v>
      </c>
      <c r="B9" s="239"/>
      <c r="C9" s="239">
        <v>3</v>
      </c>
      <c r="D9" s="239">
        <v>1013</v>
      </c>
      <c r="E9" s="239" t="s">
        <v>55</v>
      </c>
      <c r="F9" s="239" t="s">
        <v>72</v>
      </c>
      <c r="G9" s="239">
        <v>1969</v>
      </c>
      <c r="H9" s="239" t="s">
        <v>323</v>
      </c>
      <c r="I9" s="239" t="s">
        <v>150</v>
      </c>
      <c r="J9" s="239">
        <v>34</v>
      </c>
      <c r="K9" s="239">
        <v>11</v>
      </c>
      <c r="L9" s="239">
        <v>34</v>
      </c>
      <c r="M9" s="241">
        <v>0.46986111111111112</v>
      </c>
      <c r="N9" s="239">
        <v>0</v>
      </c>
      <c r="O9" s="239"/>
      <c r="P9" s="240">
        <v>0.72569444444444453</v>
      </c>
      <c r="Q9" s="239"/>
      <c r="R9" s="239"/>
      <c r="S9" s="240">
        <v>0.69930555555555562</v>
      </c>
      <c r="T9" s="240">
        <v>0.50902777777777775</v>
      </c>
      <c r="U9" s="239"/>
      <c r="V9" s="240">
        <v>0.57222222222222219</v>
      </c>
      <c r="W9" s="240">
        <v>0.3576388888888889</v>
      </c>
      <c r="X9" s="240">
        <v>0.54166666666666663</v>
      </c>
      <c r="Y9" s="239"/>
      <c r="Z9" s="240">
        <v>0.38611111111111113</v>
      </c>
      <c r="AA9" s="239"/>
      <c r="AB9" s="240">
        <v>0.63541666666666663</v>
      </c>
      <c r="AC9" s="239"/>
      <c r="AD9" s="240">
        <v>0.29375000000000001</v>
      </c>
      <c r="AE9" s="239"/>
      <c r="AF9" s="240">
        <v>0.3263888888888889</v>
      </c>
      <c r="AG9" s="239"/>
      <c r="AH9" s="240">
        <v>0.44722222222222219</v>
      </c>
      <c r="AI9" s="240">
        <v>0.7402777777777777</v>
      </c>
      <c r="AJ9" s="237"/>
      <c r="AL9" s="15">
        <f>VLOOKUP(AM9,id!$A:$C,3,0)</f>
        <v>57</v>
      </c>
      <c r="AM9" s="15" t="str">
        <f t="shared" si="0"/>
        <v>StanekAsia1969</v>
      </c>
      <c r="AN9" s="9" t="str">
        <f t="shared" si="1"/>
        <v>Stanek</v>
      </c>
      <c r="AO9" s="9" t="str">
        <f t="shared" si="2"/>
        <v>Asia</v>
      </c>
      <c r="AP9" s="9" t="str">
        <f t="shared" si="3"/>
        <v>RUDY KOT</v>
      </c>
      <c r="AQ9" s="9">
        <f t="shared" si="4"/>
        <v>1969</v>
      </c>
      <c r="AR9" s="9">
        <f t="shared" si="10"/>
        <v>85</v>
      </c>
      <c r="AS9" s="9">
        <f t="shared" si="5"/>
        <v>56.666666666666657</v>
      </c>
      <c r="AT9" s="9">
        <f t="shared" si="11"/>
        <v>1.0164301901665189</v>
      </c>
      <c r="AU9" s="9">
        <f t="shared" si="12"/>
        <v>0.91666666666666663</v>
      </c>
      <c r="AV9" s="9">
        <f t="shared" si="13"/>
        <v>0.94444444444444442</v>
      </c>
      <c r="AW9" s="9">
        <f t="shared" si="14"/>
        <v>0.98274826965614603</v>
      </c>
    </row>
    <row r="10" spans="1:49" s="236" customFormat="1" ht="15" customHeight="1">
      <c r="A10" s="239">
        <v>58</v>
      </c>
      <c r="B10" s="239"/>
      <c r="C10" s="239">
        <v>4</v>
      </c>
      <c r="D10" s="239">
        <v>1022</v>
      </c>
      <c r="E10" s="239" t="s">
        <v>1044</v>
      </c>
      <c r="F10" s="239" t="s">
        <v>1043</v>
      </c>
      <c r="G10" s="239">
        <v>1972</v>
      </c>
      <c r="H10" s="239" t="s">
        <v>1633</v>
      </c>
      <c r="I10" s="239" t="s">
        <v>385</v>
      </c>
      <c r="J10" s="239">
        <v>31</v>
      </c>
      <c r="K10" s="239">
        <v>11</v>
      </c>
      <c r="L10" s="239">
        <v>31</v>
      </c>
      <c r="M10" s="241">
        <v>0.49245370370370373</v>
      </c>
      <c r="N10" s="239">
        <v>0</v>
      </c>
      <c r="O10" s="240">
        <v>0.71666666666666667</v>
      </c>
      <c r="P10" s="240">
        <v>0.75</v>
      </c>
      <c r="Q10" s="239"/>
      <c r="R10" s="240">
        <v>0.61944444444444446</v>
      </c>
      <c r="S10" s="239"/>
      <c r="T10" s="240">
        <v>0.48125000000000001</v>
      </c>
      <c r="U10" s="239"/>
      <c r="V10" s="240">
        <v>0.38263888888888892</v>
      </c>
      <c r="W10" s="240">
        <v>0.69027777777777777</v>
      </c>
      <c r="X10" s="240">
        <v>0.40486111111111112</v>
      </c>
      <c r="Y10" s="239"/>
      <c r="Z10" s="239"/>
      <c r="AA10" s="239"/>
      <c r="AB10" s="240">
        <v>0.33402777777777781</v>
      </c>
      <c r="AC10" s="239"/>
      <c r="AD10" s="240">
        <v>0.28888888888888892</v>
      </c>
      <c r="AE10" s="239"/>
      <c r="AF10" s="240">
        <v>0.6479166666666667</v>
      </c>
      <c r="AG10" s="239"/>
      <c r="AH10" s="240">
        <v>0.57013888888888886</v>
      </c>
      <c r="AI10" s="240">
        <v>0.7631944444444444</v>
      </c>
      <c r="AJ10" s="237"/>
      <c r="AL10" s="15">
        <f>VLOOKUP(AM10,id!$A:$C,3,0)</f>
        <v>238</v>
      </c>
      <c r="AM10" s="15" t="str">
        <f t="shared" si="0"/>
        <v>ZielińskaJadwiga Barbara1972</v>
      </c>
      <c r="AN10" s="9" t="str">
        <f t="shared" si="1"/>
        <v>Zielińska</v>
      </c>
      <c r="AO10" s="9" t="str">
        <f t="shared" si="2"/>
        <v>Jadwiga Barbara</v>
      </c>
      <c r="AP10" s="9" t="str">
        <f t="shared" si="3"/>
        <v>MTB4FUN</v>
      </c>
      <c r="AQ10" s="9">
        <f t="shared" si="4"/>
        <v>1972</v>
      </c>
      <c r="AR10" s="9">
        <f t="shared" si="10"/>
        <v>77.5</v>
      </c>
      <c r="AS10" s="9">
        <f t="shared" si="5"/>
        <v>51.666666666666657</v>
      </c>
      <c r="AT10" s="9">
        <f t="shared" si="11"/>
        <v>0.95412240293315786</v>
      </c>
      <c r="AU10" s="9">
        <f t="shared" si="12"/>
        <v>1</v>
      </c>
      <c r="AV10" s="9">
        <f t="shared" si="13"/>
        <v>0.91176470588235292</v>
      </c>
      <c r="AW10" s="9">
        <f t="shared" si="14"/>
        <v>1</v>
      </c>
    </row>
    <row r="11" spans="1:49" s="236" customFormat="1" ht="15" customHeight="1">
      <c r="A11" s="239">
        <v>59</v>
      </c>
      <c r="B11" s="239"/>
      <c r="C11" s="239">
        <v>5</v>
      </c>
      <c r="D11" s="239">
        <v>1010</v>
      </c>
      <c r="E11" s="239" t="s">
        <v>387</v>
      </c>
      <c r="F11" s="239" t="s">
        <v>386</v>
      </c>
      <c r="G11" s="239">
        <v>1973</v>
      </c>
      <c r="H11" s="239" t="s">
        <v>1633</v>
      </c>
      <c r="I11" s="239"/>
      <c r="J11" s="239">
        <v>31</v>
      </c>
      <c r="K11" s="239">
        <v>11</v>
      </c>
      <c r="L11" s="239">
        <v>31</v>
      </c>
      <c r="M11" s="241">
        <v>0.49246527777777777</v>
      </c>
      <c r="N11" s="239">
        <v>0</v>
      </c>
      <c r="O11" s="240">
        <v>0.71666666666666667</v>
      </c>
      <c r="P11" s="240">
        <v>0.75</v>
      </c>
      <c r="Q11" s="239"/>
      <c r="R11" s="240">
        <v>0.61527777777777781</v>
      </c>
      <c r="S11" s="239"/>
      <c r="T11" s="240">
        <v>0.48125000000000001</v>
      </c>
      <c r="U11" s="239"/>
      <c r="V11" s="240">
        <v>0.38263888888888892</v>
      </c>
      <c r="W11" s="240">
        <v>0.69027777777777777</v>
      </c>
      <c r="X11" s="240">
        <v>0.40486111111111112</v>
      </c>
      <c r="Y11" s="239"/>
      <c r="Z11" s="239"/>
      <c r="AA11" s="239"/>
      <c r="AB11" s="240">
        <v>0.33402777777777781</v>
      </c>
      <c r="AC11" s="239"/>
      <c r="AD11" s="240">
        <v>0.28888888888888892</v>
      </c>
      <c r="AE11" s="239"/>
      <c r="AF11" s="240">
        <v>0.6479166666666667</v>
      </c>
      <c r="AG11" s="239"/>
      <c r="AH11" s="240">
        <v>0.57013888888888886</v>
      </c>
      <c r="AI11" s="240">
        <v>0.7631944444444444</v>
      </c>
      <c r="AJ11" s="237"/>
      <c r="AL11" s="15">
        <f>VLOOKUP(AM11,id!$A:$C,3,0)</f>
        <v>239</v>
      </c>
      <c r="AM11" s="15" t="str">
        <f t="shared" si="0"/>
        <v>DunowskaIlona1973</v>
      </c>
      <c r="AN11" s="9" t="str">
        <f t="shared" si="1"/>
        <v>Dunowska</v>
      </c>
      <c r="AO11" s="9" t="str">
        <f t="shared" si="2"/>
        <v>Ilona</v>
      </c>
      <c r="AP11" s="9">
        <f t="shared" si="3"/>
        <v>0</v>
      </c>
      <c r="AQ11" s="9">
        <f t="shared" si="4"/>
        <v>1973</v>
      </c>
      <c r="AR11" s="9">
        <f t="shared" si="10"/>
        <v>77.498178570589204</v>
      </c>
      <c r="AS11" s="9">
        <f t="shared" si="5"/>
        <v>51.6654523803928</v>
      </c>
      <c r="AT11" s="9">
        <f t="shared" si="11"/>
        <v>0.99997649768502206</v>
      </c>
      <c r="AU11" s="9">
        <f t="shared" si="12"/>
        <v>1</v>
      </c>
      <c r="AV11" s="9">
        <f t="shared" si="13"/>
        <v>1</v>
      </c>
      <c r="AW11" s="9">
        <f t="shared" si="14"/>
        <v>1</v>
      </c>
    </row>
    <row r="12" spans="1:49" s="236" customFormat="1" ht="15" customHeight="1">
      <c r="A12" s="239">
        <v>90</v>
      </c>
      <c r="B12" s="239"/>
      <c r="C12" s="239">
        <v>6</v>
      </c>
      <c r="D12" s="239">
        <v>1036</v>
      </c>
      <c r="E12" s="239" t="s">
        <v>1612</v>
      </c>
      <c r="F12" s="239" t="s">
        <v>1241</v>
      </c>
      <c r="G12" s="239">
        <v>1980</v>
      </c>
      <c r="H12" s="239" t="s">
        <v>1515</v>
      </c>
      <c r="I12" s="239"/>
      <c r="J12" s="239">
        <v>-3</v>
      </c>
      <c r="K12" s="239">
        <v>6</v>
      </c>
      <c r="L12" s="239">
        <v>20</v>
      </c>
      <c r="M12" s="241">
        <v>0.51552083333333332</v>
      </c>
      <c r="N12" s="239">
        <v>23</v>
      </c>
      <c r="O12" s="239"/>
      <c r="P12" s="239"/>
      <c r="Q12" s="239"/>
      <c r="R12" s="240">
        <v>0.40138888888888885</v>
      </c>
      <c r="S12" s="239"/>
      <c r="T12" s="239"/>
      <c r="U12" s="239"/>
      <c r="V12" s="239"/>
      <c r="W12" s="240">
        <v>0.76180555555555562</v>
      </c>
      <c r="X12" s="240">
        <v>0.58819444444444446</v>
      </c>
      <c r="Y12" s="239"/>
      <c r="Z12" s="240">
        <v>0.3354166666666667</v>
      </c>
      <c r="AA12" s="239"/>
      <c r="AB12" s="239"/>
      <c r="AC12" s="239"/>
      <c r="AD12" s="239"/>
      <c r="AE12" s="239"/>
      <c r="AF12" s="240">
        <v>0.71805555555555556</v>
      </c>
      <c r="AG12" s="239"/>
      <c r="AH12" s="240">
        <v>0.4513888888888889</v>
      </c>
      <c r="AI12" s="240">
        <v>0.78611111111111109</v>
      </c>
      <c r="AJ12" s="237"/>
      <c r="AL12" s="15">
        <f>VLOOKUP(AM12,id!$A:$C,3,0)</f>
        <v>240</v>
      </c>
      <c r="AM12" s="15" t="str">
        <f t="shared" ref="AM12" si="15">AN12&amp;AO12&amp;AQ12</f>
        <v>LasockaElżbieta1980</v>
      </c>
      <c r="AN12" s="9" t="str">
        <f t="shared" ref="AN12" si="16">E12</f>
        <v>Lasocka</v>
      </c>
      <c r="AO12" s="9" t="str">
        <f t="shared" ref="AO12" si="17">F12</f>
        <v>Elżbieta</v>
      </c>
      <c r="AP12" s="9">
        <f t="shared" ref="AP12" si="18">I12</f>
        <v>0</v>
      </c>
      <c r="AQ12" s="9">
        <f t="shared" ref="AQ12" si="19">G12</f>
        <v>1980</v>
      </c>
      <c r="AR12" s="9">
        <v>0</v>
      </c>
      <c r="AS12" s="9">
        <v>0</v>
      </c>
      <c r="AT12" s="9">
        <f t="shared" si="11"/>
        <v>0.95527716036909816</v>
      </c>
      <c r="AU12" s="9">
        <f t="shared" si="12"/>
        <v>0.54545454545454541</v>
      </c>
      <c r="AV12" s="9">
        <f t="shared" si="13"/>
        <v>-9.6774193548387094E-2</v>
      </c>
      <c r="AW12" s="9">
        <f t="shared" si="14"/>
        <v>0.88583271034475719</v>
      </c>
    </row>
    <row r="14" spans="1:49">
      <c r="A14" s="516" t="s">
        <v>1609</v>
      </c>
      <c r="B14" s="516"/>
      <c r="C14" s="516"/>
      <c r="D14" s="516"/>
      <c r="E14" s="516"/>
      <c r="F14" s="516"/>
      <c r="G14" s="516"/>
      <c r="H14" s="516"/>
      <c r="I14" s="516"/>
      <c r="J14" s="516"/>
      <c r="K14" s="516"/>
      <c r="L14" s="516"/>
      <c r="M14" s="516"/>
      <c r="N14" s="516"/>
      <c r="O14" s="516"/>
      <c r="P14" s="516"/>
      <c r="Q14" s="516"/>
      <c r="R14" s="516"/>
      <c r="S14" s="516"/>
      <c r="T14" s="516"/>
      <c r="U14" s="516"/>
      <c r="V14" s="516"/>
      <c r="W14" s="516"/>
      <c r="X14" s="516"/>
      <c r="Y14" s="516"/>
      <c r="Z14" s="516"/>
      <c r="AA14" s="516"/>
      <c r="AB14" s="516"/>
      <c r="AC14" s="516"/>
      <c r="AD14" s="516"/>
      <c r="AE14" s="516"/>
      <c r="AF14" s="516"/>
      <c r="AG14" s="516"/>
      <c r="AH14" s="516"/>
      <c r="AI14" s="516"/>
      <c r="AJ14" s="516"/>
    </row>
    <row r="15" spans="1:49">
      <c r="A15" s="516" t="s">
        <v>1608</v>
      </c>
      <c r="B15" s="516"/>
      <c r="C15" s="516"/>
      <c r="D15" s="516"/>
      <c r="E15" s="516"/>
      <c r="F15" s="516"/>
      <c r="G15" s="516"/>
      <c r="H15" s="516"/>
      <c r="I15" s="516"/>
      <c r="J15" s="516"/>
      <c r="K15" s="516"/>
      <c r="L15" s="516"/>
      <c r="M15" s="516"/>
      <c r="N15" s="516"/>
      <c r="O15" s="516"/>
      <c r="P15" s="516"/>
      <c r="Q15" s="516"/>
      <c r="R15" s="516"/>
      <c r="S15" s="516"/>
      <c r="T15" s="516"/>
      <c r="U15" s="516"/>
      <c r="V15" s="516"/>
      <c r="W15" s="516"/>
      <c r="X15" s="516"/>
      <c r="Y15" s="516"/>
      <c r="Z15" s="516"/>
      <c r="AA15" s="516"/>
      <c r="AB15" s="516"/>
      <c r="AC15" s="516"/>
      <c r="AD15" s="516"/>
      <c r="AE15" s="516"/>
      <c r="AF15" s="516"/>
      <c r="AG15" s="516"/>
      <c r="AH15" s="516"/>
      <c r="AI15" s="516"/>
      <c r="AJ15" s="516"/>
    </row>
    <row r="16" spans="1:49">
      <c r="A16" s="516" t="s">
        <v>1607</v>
      </c>
      <c r="B16" s="516"/>
      <c r="C16" s="516"/>
      <c r="D16" s="516"/>
      <c r="E16" s="516"/>
      <c r="F16" s="516"/>
      <c r="G16" s="516"/>
      <c r="H16" s="516"/>
      <c r="I16" s="516"/>
      <c r="J16" s="516"/>
      <c r="K16" s="516"/>
      <c r="L16" s="516"/>
      <c r="M16" s="516"/>
      <c r="N16" s="516"/>
      <c r="O16" s="516"/>
      <c r="P16" s="516"/>
      <c r="Q16" s="516"/>
      <c r="R16" s="516"/>
      <c r="S16" s="516"/>
      <c r="T16" s="516"/>
      <c r="U16" s="516"/>
      <c r="V16" s="516"/>
      <c r="W16" s="516"/>
      <c r="X16" s="516"/>
      <c r="Y16" s="516"/>
      <c r="Z16" s="516"/>
      <c r="AA16" s="516"/>
      <c r="AB16" s="516"/>
      <c r="AC16" s="516"/>
      <c r="AD16" s="516"/>
      <c r="AE16" s="516"/>
      <c r="AF16" s="516"/>
      <c r="AG16" s="516"/>
      <c r="AH16" s="516"/>
      <c r="AI16" s="516"/>
      <c r="AJ16" s="516"/>
    </row>
  </sheetData>
  <sheetProtection selectLockedCells="1" selectUnlockedCells="1"/>
  <mergeCells count="38">
    <mergeCell ref="Y2:Y3"/>
    <mergeCell ref="A15:AJ15"/>
    <mergeCell ref="A16:AJ16"/>
    <mergeCell ref="AF2:AF3"/>
    <mergeCell ref="AG2:AG3"/>
    <mergeCell ref="AH2:AH3"/>
    <mergeCell ref="AI2:AI3"/>
    <mergeCell ref="A1:N2"/>
    <mergeCell ref="A14:AJ14"/>
    <mergeCell ref="Z2:Z3"/>
    <mergeCell ref="AA2:AA3"/>
    <mergeCell ref="A4:A5"/>
    <mergeCell ref="B4:B5"/>
    <mergeCell ref="C4:C5"/>
    <mergeCell ref="D4:D5"/>
    <mergeCell ref="A3:N3"/>
    <mergeCell ref="W2:W3"/>
    <mergeCell ref="E4:E5"/>
    <mergeCell ref="F4:F5"/>
    <mergeCell ref="G4:G5"/>
    <mergeCell ref="H4:H5"/>
    <mergeCell ref="I4:I5"/>
    <mergeCell ref="X2:X3"/>
    <mergeCell ref="J4:N4"/>
    <mergeCell ref="O1:AI1"/>
    <mergeCell ref="AJ1:AJ5"/>
    <mergeCell ref="P2:P3"/>
    <mergeCell ref="Q2:Q3"/>
    <mergeCell ref="R2:R3"/>
    <mergeCell ref="S2:S3"/>
    <mergeCell ref="O2:O3"/>
    <mergeCell ref="AB2:AB3"/>
    <mergeCell ref="AC2:AC3"/>
    <mergeCell ref="AD2:AD3"/>
    <mergeCell ref="AE2:AE3"/>
    <mergeCell ref="T2:T3"/>
    <mergeCell ref="U2:U3"/>
    <mergeCell ref="V2:V3"/>
  </mergeCells>
  <pageMargins left="0" right="0" top="0.39374999999999999" bottom="0.39374999999999999" header="0" footer="0"/>
  <pageSetup paperSize="9" scale="44" firstPageNumber="0" orientation="landscape" horizontalDpi="300" verticalDpi="300" r:id="rId1"/>
  <headerFooter alignWithMargins="0">
    <oddHeader>&amp;C&amp;11&amp;A</oddHeader>
    <oddFooter>&amp;C&amp;11Strona &amp;P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4"/>
  <sheetViews>
    <sheetView topLeftCell="A63" zoomScale="90" zoomScaleNormal="90" workbookViewId="0">
      <selection activeCell="A6" sqref="A6:XFD89"/>
    </sheetView>
  </sheetViews>
  <sheetFormatPr defaultColWidth="11.88671875" defaultRowHeight="13.8"/>
  <cols>
    <col min="1" max="1" width="8.33203125" style="235" customWidth="1"/>
    <col min="2" max="4" width="8.33203125" style="24" customWidth="1"/>
    <col min="5" max="5" width="23.5546875" style="24" customWidth="1"/>
    <col min="6" max="6" width="18.5546875" style="24" customWidth="1"/>
    <col min="7" max="7" width="8.33203125" style="24" customWidth="1"/>
    <col min="8" max="8" width="20.6640625" style="24" customWidth="1"/>
    <col min="9" max="9" width="34.33203125" style="24" customWidth="1"/>
    <col min="10" max="12" width="8.33203125" style="24" customWidth="1"/>
    <col min="13" max="13" width="9.6640625" style="24" customWidth="1"/>
    <col min="14" max="34" width="6.109375" style="24" customWidth="1"/>
    <col min="35" max="35" width="9" style="24" customWidth="1"/>
    <col min="36" max="16384" width="11.88671875" style="24"/>
  </cols>
  <sheetData>
    <row r="1" spans="1:49" ht="15.6" customHeight="1">
      <c r="A1" s="517" t="s">
        <v>1712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9"/>
      <c r="O1" s="509" t="s">
        <v>1711</v>
      </c>
      <c r="P1" s="509"/>
      <c r="Q1" s="509"/>
      <c r="R1" s="509"/>
      <c r="S1" s="509"/>
      <c r="T1" s="509"/>
      <c r="U1" s="509"/>
      <c r="V1" s="509"/>
      <c r="W1" s="509"/>
      <c r="X1" s="509"/>
      <c r="Y1" s="509"/>
      <c r="Z1" s="509"/>
      <c r="AA1" s="509"/>
      <c r="AB1" s="509"/>
      <c r="AC1" s="509"/>
      <c r="AD1" s="509"/>
      <c r="AE1" s="509"/>
      <c r="AF1" s="509"/>
      <c r="AG1" s="509"/>
      <c r="AH1" s="509"/>
      <c r="AI1" s="509"/>
      <c r="AJ1" s="510" t="s">
        <v>1710</v>
      </c>
    </row>
    <row r="2" spans="1:49" ht="73.5" customHeight="1">
      <c r="A2" s="520"/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2"/>
      <c r="O2" s="513" t="s">
        <v>1709</v>
      </c>
      <c r="P2" s="506" t="s">
        <v>1708</v>
      </c>
      <c r="Q2" s="506" t="s">
        <v>1707</v>
      </c>
      <c r="R2" s="506" t="s">
        <v>1706</v>
      </c>
      <c r="S2" s="513" t="s">
        <v>1705</v>
      </c>
      <c r="T2" s="506" t="s">
        <v>1704</v>
      </c>
      <c r="U2" s="506" t="s">
        <v>1703</v>
      </c>
      <c r="V2" s="506" t="s">
        <v>1702</v>
      </c>
      <c r="W2" s="513" t="s">
        <v>1701</v>
      </c>
      <c r="X2" s="506" t="s">
        <v>1700</v>
      </c>
      <c r="Y2" s="506" t="s">
        <v>1699</v>
      </c>
      <c r="Z2" s="506" t="s">
        <v>1698</v>
      </c>
      <c r="AA2" s="506" t="s">
        <v>1697</v>
      </c>
      <c r="AB2" s="513" t="s">
        <v>1696</v>
      </c>
      <c r="AC2" s="513" t="s">
        <v>1695</v>
      </c>
      <c r="AD2" s="506" t="s">
        <v>1694</v>
      </c>
      <c r="AE2" s="506" t="s">
        <v>1693</v>
      </c>
      <c r="AF2" s="506" t="s">
        <v>1692</v>
      </c>
      <c r="AG2" s="506" t="s">
        <v>1691</v>
      </c>
      <c r="AH2" s="506" t="s">
        <v>1690</v>
      </c>
      <c r="AI2" s="513" t="s">
        <v>1647</v>
      </c>
      <c r="AJ2" s="511"/>
    </row>
    <row r="3" spans="1:49" ht="36" customHeight="1">
      <c r="A3" s="525" t="s">
        <v>1689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7"/>
      <c r="O3" s="514"/>
      <c r="P3" s="507"/>
      <c r="Q3" s="507"/>
      <c r="R3" s="507"/>
      <c r="S3" s="514"/>
      <c r="T3" s="507"/>
      <c r="U3" s="507"/>
      <c r="V3" s="507"/>
      <c r="W3" s="514"/>
      <c r="X3" s="507"/>
      <c r="Y3" s="507"/>
      <c r="Z3" s="507"/>
      <c r="AA3" s="507"/>
      <c r="AB3" s="514"/>
      <c r="AC3" s="514"/>
      <c r="AD3" s="507"/>
      <c r="AE3" s="507"/>
      <c r="AF3" s="507"/>
      <c r="AG3" s="507"/>
      <c r="AH3" s="507"/>
      <c r="AI3" s="514"/>
      <c r="AJ3" s="511"/>
    </row>
    <row r="4" spans="1:49">
      <c r="A4" s="523" t="s">
        <v>1566</v>
      </c>
      <c r="B4" s="508" t="s">
        <v>1688</v>
      </c>
      <c r="C4" s="508" t="s">
        <v>1687</v>
      </c>
      <c r="D4" s="508" t="s">
        <v>1686</v>
      </c>
      <c r="E4" s="508" t="s">
        <v>175</v>
      </c>
      <c r="F4" s="508" t="s">
        <v>176</v>
      </c>
      <c r="G4" s="508" t="s">
        <v>1844</v>
      </c>
      <c r="H4" s="508" t="s">
        <v>1563</v>
      </c>
      <c r="I4" s="508" t="s">
        <v>1453</v>
      </c>
      <c r="J4" s="508" t="s">
        <v>1684</v>
      </c>
      <c r="K4" s="508"/>
      <c r="L4" s="508"/>
      <c r="M4" s="508"/>
      <c r="N4" s="508"/>
      <c r="O4" s="245" t="s">
        <v>1383</v>
      </c>
      <c r="P4" s="245" t="s">
        <v>1382</v>
      </c>
      <c r="Q4" s="245" t="s">
        <v>1381</v>
      </c>
      <c r="R4" s="245" t="s">
        <v>1380</v>
      </c>
      <c r="S4" s="245" t="s">
        <v>1379</v>
      </c>
      <c r="T4" s="245" t="s">
        <v>1378</v>
      </c>
      <c r="U4" s="245" t="s">
        <v>1377</v>
      </c>
      <c r="V4" s="245" t="s">
        <v>1376</v>
      </c>
      <c r="W4" s="245" t="s">
        <v>1375</v>
      </c>
      <c r="X4" s="245" t="s">
        <v>1374</v>
      </c>
      <c r="Y4" s="245" t="s">
        <v>1373</v>
      </c>
      <c r="Z4" s="245" t="s">
        <v>1372</v>
      </c>
      <c r="AA4" s="245" t="s">
        <v>1371</v>
      </c>
      <c r="AB4" s="245" t="s">
        <v>1370</v>
      </c>
      <c r="AC4" s="245" t="s">
        <v>1369</v>
      </c>
      <c r="AD4" s="245" t="s">
        <v>1368</v>
      </c>
      <c r="AE4" s="245" t="s">
        <v>1367</v>
      </c>
      <c r="AF4" s="245" t="s">
        <v>1366</v>
      </c>
      <c r="AG4" s="245" t="s">
        <v>1365</v>
      </c>
      <c r="AH4" s="245" t="s">
        <v>1364</v>
      </c>
      <c r="AI4" s="245" t="s">
        <v>1528</v>
      </c>
      <c r="AJ4" s="511"/>
    </row>
    <row r="5" spans="1:49" ht="27.6">
      <c r="A5" s="524"/>
      <c r="B5" s="515"/>
      <c r="C5" s="515"/>
      <c r="D5" s="515"/>
      <c r="E5" s="515"/>
      <c r="F5" s="515"/>
      <c r="G5" s="515"/>
      <c r="H5" s="515"/>
      <c r="I5" s="515"/>
      <c r="J5" s="244" t="s">
        <v>1683</v>
      </c>
      <c r="K5" s="244" t="s">
        <v>1682</v>
      </c>
      <c r="L5" s="244" t="s">
        <v>1681</v>
      </c>
      <c r="M5" s="244" t="s">
        <v>1282</v>
      </c>
      <c r="N5" s="244" t="s">
        <v>1680</v>
      </c>
      <c r="O5" s="243" t="s">
        <v>1679</v>
      </c>
      <c r="P5" s="243" t="s">
        <v>1679</v>
      </c>
      <c r="Q5" s="243" t="s">
        <v>1679</v>
      </c>
      <c r="R5" s="243" t="s">
        <v>1679</v>
      </c>
      <c r="S5" s="243" t="s">
        <v>1678</v>
      </c>
      <c r="T5" s="243" t="s">
        <v>1678</v>
      </c>
      <c r="U5" s="243" t="s">
        <v>1678</v>
      </c>
      <c r="V5" s="243" t="s">
        <v>1678</v>
      </c>
      <c r="W5" s="243" t="s">
        <v>1677</v>
      </c>
      <c r="X5" s="243" t="s">
        <v>1677</v>
      </c>
      <c r="Y5" s="243" t="s">
        <v>1677</v>
      </c>
      <c r="Z5" s="243" t="s">
        <v>1677</v>
      </c>
      <c r="AA5" s="243" t="s">
        <v>1676</v>
      </c>
      <c r="AB5" s="243" t="s">
        <v>1676</v>
      </c>
      <c r="AC5" s="243" t="s">
        <v>1676</v>
      </c>
      <c r="AD5" s="243" t="s">
        <v>1676</v>
      </c>
      <c r="AE5" s="243" t="s">
        <v>1675</v>
      </c>
      <c r="AF5" s="243" t="s">
        <v>1675</v>
      </c>
      <c r="AG5" s="243" t="s">
        <v>1675</v>
      </c>
      <c r="AH5" s="243" t="s">
        <v>1675</v>
      </c>
      <c r="AI5" s="243" t="s">
        <v>1344</v>
      </c>
      <c r="AJ5" s="512"/>
      <c r="AL5" s="15" t="s">
        <v>77</v>
      </c>
      <c r="AM5" s="15" t="s">
        <v>78</v>
      </c>
      <c r="AN5" s="9" t="s">
        <v>105</v>
      </c>
      <c r="AO5" s="9" t="s">
        <v>106</v>
      </c>
      <c r="AP5" s="9" t="s">
        <v>81</v>
      </c>
      <c r="AQ5" s="9" t="s">
        <v>79</v>
      </c>
      <c r="AR5" s="9" t="s">
        <v>47</v>
      </c>
      <c r="AS5" s="9"/>
      <c r="AT5" s="9" t="s">
        <v>44</v>
      </c>
      <c r="AU5" s="9" t="s">
        <v>45</v>
      </c>
      <c r="AV5" s="9" t="s">
        <v>35</v>
      </c>
      <c r="AW5" s="9" t="s">
        <v>46</v>
      </c>
    </row>
    <row r="6" spans="1:49" s="236" customFormat="1" ht="15" customHeight="1">
      <c r="A6" s="239">
        <v>1</v>
      </c>
      <c r="B6" s="239">
        <v>1</v>
      </c>
      <c r="C6" s="239"/>
      <c r="D6" s="239">
        <v>1016</v>
      </c>
      <c r="E6" s="239" t="s">
        <v>180</v>
      </c>
      <c r="F6" s="239" t="s">
        <v>29</v>
      </c>
      <c r="G6" s="239">
        <v>1967</v>
      </c>
      <c r="H6" s="239" t="s">
        <v>1657</v>
      </c>
      <c r="I6" s="239" t="s">
        <v>1674</v>
      </c>
      <c r="J6" s="239">
        <v>60</v>
      </c>
      <c r="K6" s="239">
        <v>20</v>
      </c>
      <c r="L6" s="239">
        <v>60</v>
      </c>
      <c r="M6" s="241">
        <v>0.49881944444444443</v>
      </c>
      <c r="N6" s="239">
        <v>0</v>
      </c>
      <c r="O6" s="240">
        <v>0.75763888888888886</v>
      </c>
      <c r="P6" s="240">
        <v>0.52569444444444446</v>
      </c>
      <c r="Q6" s="240">
        <v>0.68333333333333324</v>
      </c>
      <c r="R6" s="240">
        <v>0.36805555555555558</v>
      </c>
      <c r="S6" s="240">
        <v>0.55694444444444446</v>
      </c>
      <c r="T6" s="240">
        <v>0.43472222222222223</v>
      </c>
      <c r="U6" s="240">
        <v>0.63472222222222219</v>
      </c>
      <c r="V6" s="240">
        <v>0.4694444444444445</v>
      </c>
      <c r="W6" s="240">
        <v>0.32569444444444445</v>
      </c>
      <c r="X6" s="240">
        <v>0.45069444444444445</v>
      </c>
      <c r="Y6" s="240">
        <v>0.71875</v>
      </c>
      <c r="Z6" s="240">
        <v>0.34583333333333338</v>
      </c>
      <c r="AA6" s="240">
        <v>0.65902777777777777</v>
      </c>
      <c r="AB6" s="240">
        <v>0.50416666666666665</v>
      </c>
      <c r="AC6" s="240">
        <v>0.58472222222222225</v>
      </c>
      <c r="AD6" s="240">
        <v>0.28125</v>
      </c>
      <c r="AE6" s="240">
        <v>0.7416666666666667</v>
      </c>
      <c r="AF6" s="240">
        <v>0.30486111111111108</v>
      </c>
      <c r="AG6" s="240">
        <v>0.60625000000000007</v>
      </c>
      <c r="AH6" s="240">
        <v>0.39444444444444443</v>
      </c>
      <c r="AI6" s="240">
        <v>0.76944444444444438</v>
      </c>
      <c r="AJ6" s="237" t="s">
        <v>158</v>
      </c>
      <c r="AL6" s="15">
        <f>VLOOKUP(AM6,id!$A:$C,3,0)</f>
        <v>24</v>
      </c>
      <c r="AM6" s="15" t="str">
        <f>AN6&amp;AO6&amp;AQ6</f>
        <v>PachulskiLeszek1967</v>
      </c>
      <c r="AN6" s="9" t="str">
        <f>E6</f>
        <v>Pachulski</v>
      </c>
      <c r="AO6" s="9" t="str">
        <f>F6</f>
        <v>Leszek</v>
      </c>
      <c r="AP6" s="9" t="str">
        <f>I6</f>
        <v>OPRYCHY TEAM</v>
      </c>
      <c r="AQ6" s="9">
        <f>G6</f>
        <v>1967</v>
      </c>
      <c r="AR6" s="9">
        <v>100</v>
      </c>
      <c r="AS6" s="9"/>
      <c r="AT6" s="9"/>
      <c r="AU6" s="9"/>
      <c r="AV6" s="9"/>
      <c r="AW6" s="9"/>
    </row>
    <row r="7" spans="1:49" s="236" customFormat="1" ht="15" customHeight="1">
      <c r="A7" s="239">
        <v>2</v>
      </c>
      <c r="B7" s="239">
        <v>2</v>
      </c>
      <c r="C7" s="239"/>
      <c r="D7" s="239">
        <v>1076</v>
      </c>
      <c r="E7" s="239" t="s">
        <v>180</v>
      </c>
      <c r="F7" s="239" t="s">
        <v>38</v>
      </c>
      <c r="G7" s="239">
        <v>1968</v>
      </c>
      <c r="H7" s="239" t="s">
        <v>1515</v>
      </c>
      <c r="I7" s="239" t="s">
        <v>407</v>
      </c>
      <c r="J7" s="239">
        <v>60</v>
      </c>
      <c r="K7" s="239">
        <v>20</v>
      </c>
      <c r="L7" s="239">
        <v>60</v>
      </c>
      <c r="M7" s="241">
        <v>0.49891203703703701</v>
      </c>
      <c r="N7" s="239">
        <v>0</v>
      </c>
      <c r="O7" s="240">
        <v>0.75763888888888886</v>
      </c>
      <c r="P7" s="240">
        <v>0.52569444444444446</v>
      </c>
      <c r="Q7" s="240">
        <v>0.68402777777777779</v>
      </c>
      <c r="R7" s="240">
        <v>0.36805555555555558</v>
      </c>
      <c r="S7" s="240">
        <v>0.55694444444444446</v>
      </c>
      <c r="T7" s="240">
        <v>0.43472222222222223</v>
      </c>
      <c r="U7" s="240">
        <v>0.63541666666666663</v>
      </c>
      <c r="V7" s="240">
        <v>0.4694444444444445</v>
      </c>
      <c r="W7" s="240">
        <v>0.32569444444444445</v>
      </c>
      <c r="X7" s="240">
        <v>0.45069444444444445</v>
      </c>
      <c r="Y7" s="240">
        <v>0.71875</v>
      </c>
      <c r="Z7" s="240">
        <v>0.34583333333333338</v>
      </c>
      <c r="AA7" s="240">
        <v>0.65972222222222221</v>
      </c>
      <c r="AB7" s="240">
        <v>0.50486111111111109</v>
      </c>
      <c r="AC7" s="240">
        <v>0.58472222222222225</v>
      </c>
      <c r="AD7" s="240">
        <v>0.28125</v>
      </c>
      <c r="AE7" s="240">
        <v>0.7416666666666667</v>
      </c>
      <c r="AF7" s="240">
        <v>0.30486111111111108</v>
      </c>
      <c r="AG7" s="240">
        <v>0.60625000000000007</v>
      </c>
      <c r="AH7" s="240">
        <v>0.39444444444444443</v>
      </c>
      <c r="AI7" s="240">
        <v>0.76944444444444438</v>
      </c>
      <c r="AJ7" s="237" t="s">
        <v>158</v>
      </c>
      <c r="AL7" s="15">
        <f>VLOOKUP(AM7,id!$A:$C,3,0)</f>
        <v>23</v>
      </c>
      <c r="AM7" s="15" t="str">
        <f t="shared" ref="AM7:AM65" si="0">AN7&amp;AO7&amp;AQ7</f>
        <v>PachulskiMarek1968</v>
      </c>
      <c r="AN7" s="9" t="str">
        <f t="shared" ref="AN7:AO22" si="1">E7</f>
        <v>Pachulski</v>
      </c>
      <c r="AO7" s="9" t="str">
        <f t="shared" si="1"/>
        <v>Marek</v>
      </c>
      <c r="AP7" s="9" t="str">
        <f t="shared" ref="AP7:AP65" si="2">I7</f>
        <v>GREY WOLF</v>
      </c>
      <c r="AQ7" s="9">
        <f t="shared" ref="AQ7:AQ65" si="3">G7</f>
        <v>1968</v>
      </c>
      <c r="AR7" s="9">
        <f t="shared" ref="AR7:AR38" si="4">AR6*IF(AV7&lt;1,AV7,IF(AW7&lt;1,AW7,IF(AU7&lt;1,AU7,IF(AT7&lt;1,AT7,1))))</f>
        <v>99.981441098686958</v>
      </c>
      <c r="AS7" s="9"/>
      <c r="AT7" s="9">
        <f t="shared" ref="AT7:AT38" si="5">M6/M7</f>
        <v>0.99981441098686963</v>
      </c>
      <c r="AU7" s="9">
        <f t="shared" ref="AU7:AU38" si="6">K7/K6</f>
        <v>1</v>
      </c>
      <c r="AV7" s="9">
        <f t="shared" ref="AV7:AV38" si="7">J7/J6</f>
        <v>1</v>
      </c>
      <c r="AW7" s="9">
        <f t="shared" ref="AW7:AW38" si="8">AU7^0.2</f>
        <v>1</v>
      </c>
    </row>
    <row r="8" spans="1:49" s="236" customFormat="1" ht="15" customHeight="1">
      <c r="A8" s="239">
        <v>3</v>
      </c>
      <c r="B8" s="239">
        <v>3</v>
      </c>
      <c r="C8" s="239"/>
      <c r="D8" s="239">
        <v>1096</v>
      </c>
      <c r="E8" s="239" t="s">
        <v>454</v>
      </c>
      <c r="F8" s="239" t="s">
        <v>96</v>
      </c>
      <c r="G8" s="239">
        <v>1958</v>
      </c>
      <c r="H8" s="239" t="s">
        <v>1615</v>
      </c>
      <c r="I8" s="239"/>
      <c r="J8" s="239">
        <v>59</v>
      </c>
      <c r="K8" s="239">
        <v>20</v>
      </c>
      <c r="L8" s="239">
        <v>60</v>
      </c>
      <c r="M8" s="241">
        <v>0.50018518518518518</v>
      </c>
      <c r="N8" s="239">
        <v>1</v>
      </c>
      <c r="O8" s="240">
        <v>0.7583333333333333</v>
      </c>
      <c r="P8" s="240">
        <v>0.52569444444444446</v>
      </c>
      <c r="Q8" s="240">
        <v>0.68402777777777779</v>
      </c>
      <c r="R8" s="240">
        <v>0.36805555555555558</v>
      </c>
      <c r="S8" s="240">
        <v>0.55694444444444446</v>
      </c>
      <c r="T8" s="240">
        <v>0.43472222222222223</v>
      </c>
      <c r="U8" s="240">
        <v>0.63472222222222219</v>
      </c>
      <c r="V8" s="240">
        <v>0.4694444444444445</v>
      </c>
      <c r="W8" s="240">
        <v>0.32569444444444445</v>
      </c>
      <c r="X8" s="240">
        <v>0.45069444444444445</v>
      </c>
      <c r="Y8" s="240">
        <v>0.71875</v>
      </c>
      <c r="Z8" s="240">
        <v>0.34583333333333338</v>
      </c>
      <c r="AA8" s="240">
        <v>0.65972222222222221</v>
      </c>
      <c r="AB8" s="240">
        <v>0.50486111111111109</v>
      </c>
      <c r="AC8" s="240">
        <v>0.58472222222222225</v>
      </c>
      <c r="AD8" s="240">
        <v>0.28125</v>
      </c>
      <c r="AE8" s="240">
        <v>0.74236111111111114</v>
      </c>
      <c r="AF8" s="240">
        <v>0.30486111111111108</v>
      </c>
      <c r="AG8" s="240">
        <v>0.60625000000000007</v>
      </c>
      <c r="AH8" s="240">
        <v>0.39444444444444443</v>
      </c>
      <c r="AI8" s="240">
        <v>0.77083333333333337</v>
      </c>
      <c r="AJ8" s="237"/>
      <c r="AL8" s="15">
        <f>VLOOKUP(AM8,id!$A:$C,3,0)</f>
        <v>181</v>
      </c>
      <c r="AM8" s="15" t="str">
        <f t="shared" si="0"/>
        <v>WardaJarosław1958</v>
      </c>
      <c r="AN8" s="9" t="str">
        <f t="shared" si="1"/>
        <v>Warda</v>
      </c>
      <c r="AO8" s="9" t="str">
        <f t="shared" si="1"/>
        <v>Jarosław</v>
      </c>
      <c r="AP8" s="9">
        <f t="shared" si="2"/>
        <v>0</v>
      </c>
      <c r="AQ8" s="9">
        <f t="shared" si="3"/>
        <v>1958</v>
      </c>
      <c r="AR8" s="9">
        <f t="shared" si="4"/>
        <v>98.315083747042166</v>
      </c>
      <c r="AS8" s="9"/>
      <c r="AT8" s="9">
        <f t="shared" si="5"/>
        <v>0.99745464642724913</v>
      </c>
      <c r="AU8" s="9">
        <f t="shared" si="6"/>
        <v>1</v>
      </c>
      <c r="AV8" s="9">
        <f t="shared" si="7"/>
        <v>0.98333333333333328</v>
      </c>
      <c r="AW8" s="9">
        <f t="shared" si="8"/>
        <v>1</v>
      </c>
    </row>
    <row r="9" spans="1:49" s="236" customFormat="1" ht="15" customHeight="1">
      <c r="A9" s="239">
        <v>4</v>
      </c>
      <c r="B9" s="239">
        <v>4</v>
      </c>
      <c r="C9" s="239"/>
      <c r="D9" s="239">
        <v>1026</v>
      </c>
      <c r="E9" s="239" t="s">
        <v>172</v>
      </c>
      <c r="F9" s="239" t="s">
        <v>154</v>
      </c>
      <c r="G9" s="239">
        <v>1982</v>
      </c>
      <c r="H9" s="239" t="s">
        <v>323</v>
      </c>
      <c r="I9" s="239" t="s">
        <v>179</v>
      </c>
      <c r="J9" s="239">
        <v>56</v>
      </c>
      <c r="K9" s="239">
        <v>20</v>
      </c>
      <c r="L9" s="239">
        <v>60</v>
      </c>
      <c r="M9" s="241">
        <v>0.50267361111111108</v>
      </c>
      <c r="N9" s="239">
        <v>4</v>
      </c>
      <c r="O9" s="240">
        <v>0.76111111111111107</v>
      </c>
      <c r="P9" s="240">
        <v>0.5756944444444444</v>
      </c>
      <c r="Q9" s="240">
        <v>0.36805555555555558</v>
      </c>
      <c r="R9" s="240">
        <v>0.4152777777777778</v>
      </c>
      <c r="S9" s="240">
        <v>0.59513888888888888</v>
      </c>
      <c r="T9" s="240">
        <v>0.47847222222222219</v>
      </c>
      <c r="U9" s="240">
        <v>0.67499999999999993</v>
      </c>
      <c r="V9" s="240">
        <v>0.5180555555555556</v>
      </c>
      <c r="W9" s="240">
        <v>0.33263888888888887</v>
      </c>
      <c r="X9" s="240">
        <v>0.49583333333333335</v>
      </c>
      <c r="Y9" s="240">
        <v>0.72499999999999998</v>
      </c>
      <c r="Z9" s="240">
        <v>0.39166666666666666</v>
      </c>
      <c r="AA9" s="240">
        <v>0.70486111111111116</v>
      </c>
      <c r="AB9" s="240">
        <v>0.55277777777777781</v>
      </c>
      <c r="AC9" s="240">
        <v>0.62430555555555556</v>
      </c>
      <c r="AD9" s="240">
        <v>0.28819444444444448</v>
      </c>
      <c r="AE9" s="240">
        <v>0.74583333333333324</v>
      </c>
      <c r="AF9" s="240">
        <v>0.31041666666666667</v>
      </c>
      <c r="AG9" s="240">
        <v>0.64513888888888882</v>
      </c>
      <c r="AH9" s="240">
        <v>0.44444444444444442</v>
      </c>
      <c r="AI9" s="240">
        <v>0.7729166666666667</v>
      </c>
      <c r="AJ9" s="237"/>
      <c r="AL9" s="15">
        <f>VLOOKUP(AM9,id!$A:$C,3,0)</f>
        <v>1</v>
      </c>
      <c r="AM9" s="15" t="str">
        <f t="shared" si="0"/>
        <v>ŚmiejaDaniel1982</v>
      </c>
      <c r="AN9" s="9" t="str">
        <f t="shared" si="1"/>
        <v>Śmieja</v>
      </c>
      <c r="AO9" s="9" t="str">
        <f t="shared" si="1"/>
        <v>Daniel</v>
      </c>
      <c r="AP9" s="9" t="str">
        <f t="shared" si="2"/>
        <v>mrdp.pl</v>
      </c>
      <c r="AQ9" s="9">
        <f t="shared" si="3"/>
        <v>1982</v>
      </c>
      <c r="AR9" s="9">
        <f t="shared" si="4"/>
        <v>93.316011692107821</v>
      </c>
      <c r="AS9" s="9"/>
      <c r="AT9" s="9">
        <f t="shared" si="5"/>
        <v>0.99504961893578325</v>
      </c>
      <c r="AU9" s="9">
        <f t="shared" si="6"/>
        <v>1</v>
      </c>
      <c r="AV9" s="9">
        <f t="shared" si="7"/>
        <v>0.94915254237288138</v>
      </c>
      <c r="AW9" s="9">
        <f t="shared" si="8"/>
        <v>1</v>
      </c>
    </row>
    <row r="10" spans="1:49" s="236" customFormat="1" ht="15" customHeight="1">
      <c r="A10" s="239">
        <v>5</v>
      </c>
      <c r="B10" s="239">
        <v>5</v>
      </c>
      <c r="C10" s="239"/>
      <c r="D10" s="239">
        <v>1080</v>
      </c>
      <c r="E10" s="239" t="s">
        <v>440</v>
      </c>
      <c r="F10" s="239" t="s">
        <v>50</v>
      </c>
      <c r="G10" s="239">
        <v>1983</v>
      </c>
      <c r="H10" s="239" t="s">
        <v>1673</v>
      </c>
      <c r="I10" s="239" t="s">
        <v>439</v>
      </c>
      <c r="J10" s="239">
        <v>56</v>
      </c>
      <c r="K10" s="239">
        <v>18</v>
      </c>
      <c r="L10" s="239">
        <v>56</v>
      </c>
      <c r="M10" s="241">
        <v>0.48836805555555557</v>
      </c>
      <c r="N10" s="239">
        <v>0</v>
      </c>
      <c r="O10" s="240">
        <v>0.72222222222222221</v>
      </c>
      <c r="P10" s="240">
        <v>0.50972222222222219</v>
      </c>
      <c r="Q10" s="239"/>
      <c r="R10" s="240">
        <v>0.3298611111111111</v>
      </c>
      <c r="S10" s="240">
        <v>0.54305555555555551</v>
      </c>
      <c r="T10" s="240">
        <v>0.39652777777777781</v>
      </c>
      <c r="U10" s="240">
        <v>0.62847222222222221</v>
      </c>
      <c r="V10" s="240">
        <v>0.4375</v>
      </c>
      <c r="W10" s="240">
        <v>0.74097222222222225</v>
      </c>
      <c r="X10" s="240">
        <v>0.4145833333333333</v>
      </c>
      <c r="Y10" s="240">
        <v>0.68333333333333324</v>
      </c>
      <c r="Z10" s="239"/>
      <c r="AA10" s="240">
        <v>0.65694444444444444</v>
      </c>
      <c r="AB10" s="240">
        <v>0.47847222222222219</v>
      </c>
      <c r="AC10" s="240">
        <v>0.57222222222222219</v>
      </c>
      <c r="AD10" s="240">
        <v>0.28888888888888892</v>
      </c>
      <c r="AE10" s="240">
        <v>0.70486111111111116</v>
      </c>
      <c r="AF10" s="240">
        <v>0.3125</v>
      </c>
      <c r="AG10" s="240">
        <v>0.59513888888888888</v>
      </c>
      <c r="AH10" s="240">
        <v>0.36041666666666666</v>
      </c>
      <c r="AI10" s="240">
        <v>0.75902777777777775</v>
      </c>
      <c r="AJ10" s="237"/>
      <c r="AL10" s="15">
        <f>VLOOKUP(AM10,id!$A:$C,3,0)</f>
        <v>182</v>
      </c>
      <c r="AM10" s="15" t="str">
        <f t="shared" si="0"/>
        <v>MarciniukRafał1983</v>
      </c>
      <c r="AN10" s="9" t="str">
        <f t="shared" si="1"/>
        <v>Marciniuk</v>
      </c>
      <c r="AO10" s="9" t="str">
        <f t="shared" si="1"/>
        <v>Rafał</v>
      </c>
      <c r="AP10" s="9" t="str">
        <f t="shared" si="2"/>
        <v>PROGRESBIKE.COM</v>
      </c>
      <c r="AQ10" s="9">
        <f t="shared" si="3"/>
        <v>1983</v>
      </c>
      <c r="AR10" s="9">
        <f t="shared" si="4"/>
        <v>91.370220030385141</v>
      </c>
      <c r="AS10" s="9"/>
      <c r="AT10" s="9">
        <f t="shared" si="5"/>
        <v>1.0292925702097404</v>
      </c>
      <c r="AU10" s="9">
        <f t="shared" si="6"/>
        <v>0.9</v>
      </c>
      <c r="AV10" s="9">
        <f t="shared" si="7"/>
        <v>1</v>
      </c>
      <c r="AW10" s="9">
        <f t="shared" si="8"/>
        <v>0.9791483623609768</v>
      </c>
    </row>
    <row r="11" spans="1:49" s="236" customFormat="1" ht="15" customHeight="1">
      <c r="A11" s="239">
        <v>6</v>
      </c>
      <c r="B11" s="239">
        <v>6</v>
      </c>
      <c r="C11" s="239"/>
      <c r="D11" s="239">
        <v>1079</v>
      </c>
      <c r="E11" s="239" t="s">
        <v>440</v>
      </c>
      <c r="F11" s="239" t="s">
        <v>89</v>
      </c>
      <c r="G11" s="239">
        <v>1956</v>
      </c>
      <c r="H11" s="239" t="s">
        <v>1673</v>
      </c>
      <c r="I11" s="239" t="s">
        <v>441</v>
      </c>
      <c r="J11" s="239">
        <v>56</v>
      </c>
      <c r="K11" s="239">
        <v>18</v>
      </c>
      <c r="L11" s="239">
        <v>56</v>
      </c>
      <c r="M11" s="241">
        <v>0.4883912037037037</v>
      </c>
      <c r="N11" s="239">
        <v>0</v>
      </c>
      <c r="O11" s="240">
        <v>0.72222222222222221</v>
      </c>
      <c r="P11" s="240">
        <v>0.50972222222222219</v>
      </c>
      <c r="Q11" s="239"/>
      <c r="R11" s="240">
        <v>0.32916666666666666</v>
      </c>
      <c r="S11" s="240">
        <v>0.54375000000000007</v>
      </c>
      <c r="T11" s="240">
        <v>0.39652777777777781</v>
      </c>
      <c r="U11" s="240">
        <v>0.62916666666666665</v>
      </c>
      <c r="V11" s="240">
        <v>0.4375</v>
      </c>
      <c r="W11" s="240">
        <v>0.74097222222222225</v>
      </c>
      <c r="X11" s="240">
        <v>0.4145833333333333</v>
      </c>
      <c r="Y11" s="240">
        <v>0.68263888888888891</v>
      </c>
      <c r="Z11" s="239"/>
      <c r="AA11" s="240">
        <v>0.65694444444444444</v>
      </c>
      <c r="AB11" s="240">
        <v>0.47847222222222219</v>
      </c>
      <c r="AC11" s="240">
        <v>0.57222222222222219</v>
      </c>
      <c r="AD11" s="240">
        <v>0.28958333333333336</v>
      </c>
      <c r="AE11" s="240">
        <v>0.70486111111111116</v>
      </c>
      <c r="AF11" s="240">
        <v>0.3125</v>
      </c>
      <c r="AG11" s="240">
        <v>0.59513888888888888</v>
      </c>
      <c r="AH11" s="240">
        <v>0.36041666666666666</v>
      </c>
      <c r="AI11" s="240">
        <v>0.75902777777777775</v>
      </c>
      <c r="AJ11" s="237"/>
      <c r="AL11" s="15">
        <f>VLOOKUP(AM11,id!$A:$C,3,0)</f>
        <v>183</v>
      </c>
      <c r="AM11" s="15" t="str">
        <f t="shared" si="0"/>
        <v>MarciniukAdam1956</v>
      </c>
      <c r="AN11" s="9" t="str">
        <f t="shared" si="1"/>
        <v>Marciniuk</v>
      </c>
      <c r="AO11" s="9" t="str">
        <f t="shared" si="1"/>
        <v>Adam</v>
      </c>
      <c r="AP11" s="9" t="str">
        <f t="shared" si="2"/>
        <v>RADMOR Team</v>
      </c>
      <c r="AQ11" s="9">
        <f t="shared" si="3"/>
        <v>1956</v>
      </c>
      <c r="AR11" s="9">
        <f t="shared" si="4"/>
        <v>91.365889380337492</v>
      </c>
      <c r="AS11" s="9"/>
      <c r="AT11" s="9">
        <f t="shared" si="5"/>
        <v>0.99995260326563506</v>
      </c>
      <c r="AU11" s="9">
        <f t="shared" si="6"/>
        <v>1</v>
      </c>
      <c r="AV11" s="9">
        <f t="shared" si="7"/>
        <v>1</v>
      </c>
      <c r="AW11" s="9">
        <f t="shared" si="8"/>
        <v>1</v>
      </c>
    </row>
    <row r="12" spans="1:49" s="236" customFormat="1" ht="15" customHeight="1">
      <c r="A12" s="239">
        <v>7</v>
      </c>
      <c r="B12" s="239">
        <v>7</v>
      </c>
      <c r="C12" s="239"/>
      <c r="D12" s="239">
        <v>1092</v>
      </c>
      <c r="E12" s="239" t="s">
        <v>453</v>
      </c>
      <c r="F12" s="239" t="s">
        <v>159</v>
      </c>
      <c r="G12" s="239">
        <v>1977</v>
      </c>
      <c r="H12" s="239" t="s">
        <v>269</v>
      </c>
      <c r="I12" s="239" t="s">
        <v>1672</v>
      </c>
      <c r="J12" s="239">
        <v>55</v>
      </c>
      <c r="K12" s="239">
        <v>18</v>
      </c>
      <c r="L12" s="239">
        <v>55</v>
      </c>
      <c r="M12" s="241">
        <v>0.48701388888888886</v>
      </c>
      <c r="N12" s="239">
        <v>0</v>
      </c>
      <c r="O12" s="240">
        <v>0.4826388888888889</v>
      </c>
      <c r="P12" s="240">
        <v>0.29305555555555557</v>
      </c>
      <c r="Q12" s="239"/>
      <c r="R12" s="240">
        <v>0.57847222222222217</v>
      </c>
      <c r="S12" s="240">
        <v>0.31875000000000003</v>
      </c>
      <c r="T12" s="240">
        <v>0.65208333333333335</v>
      </c>
      <c r="U12" s="240">
        <v>0.39513888888888887</v>
      </c>
      <c r="V12" s="240">
        <v>0.7006944444444444</v>
      </c>
      <c r="W12" s="240">
        <v>0.50208333333333333</v>
      </c>
      <c r="X12" s="240">
        <v>0.67083333333333339</v>
      </c>
      <c r="Y12" s="240">
        <v>0.44305555555555554</v>
      </c>
      <c r="Z12" s="240">
        <v>0.53125</v>
      </c>
      <c r="AA12" s="240">
        <v>0.4201388888888889</v>
      </c>
      <c r="AB12" s="239"/>
      <c r="AC12" s="240">
        <v>0.3444444444444445</v>
      </c>
      <c r="AD12" s="240">
        <v>0.7402777777777777</v>
      </c>
      <c r="AE12" s="240">
        <v>0.46527777777777773</v>
      </c>
      <c r="AF12" s="240">
        <v>0.56111111111111112</v>
      </c>
      <c r="AG12" s="240">
        <v>0.36458333333333331</v>
      </c>
      <c r="AH12" s="240">
        <v>0.61319444444444449</v>
      </c>
      <c r="AI12" s="240">
        <v>0.75763888888888886</v>
      </c>
      <c r="AJ12" s="237"/>
      <c r="AL12" s="15">
        <f>VLOOKUP(AM12,id!$A:$C,3,0)</f>
        <v>107</v>
      </c>
      <c r="AM12" s="15" t="str">
        <f t="shared" si="0"/>
        <v>BogumiłDariusz1977</v>
      </c>
      <c r="AN12" s="9" t="str">
        <f t="shared" si="1"/>
        <v>Bogumił</v>
      </c>
      <c r="AO12" s="9" t="str">
        <f t="shared" si="1"/>
        <v>Dariusz</v>
      </c>
      <c r="AP12" s="9" t="str">
        <f t="shared" si="2"/>
        <v>Team 360 stopni</v>
      </c>
      <c r="AQ12" s="9">
        <f t="shared" si="3"/>
        <v>1977</v>
      </c>
      <c r="AR12" s="9">
        <f t="shared" si="4"/>
        <v>89.734355641402885</v>
      </c>
      <c r="AS12" s="9"/>
      <c r="AT12" s="9">
        <f t="shared" si="5"/>
        <v>1.0028280811825658</v>
      </c>
      <c r="AU12" s="9">
        <f t="shared" si="6"/>
        <v>1</v>
      </c>
      <c r="AV12" s="9">
        <f t="shared" si="7"/>
        <v>0.9821428571428571</v>
      </c>
      <c r="AW12" s="9">
        <f t="shared" si="8"/>
        <v>1</v>
      </c>
    </row>
    <row r="13" spans="1:49" s="236" customFormat="1" ht="15" customHeight="1">
      <c r="A13" s="239">
        <v>8</v>
      </c>
      <c r="B13" s="239">
        <v>8</v>
      </c>
      <c r="C13" s="239"/>
      <c r="D13" s="239">
        <v>1034</v>
      </c>
      <c r="E13" s="239" t="s">
        <v>452</v>
      </c>
      <c r="F13" s="239" t="s">
        <v>295</v>
      </c>
      <c r="G13" s="239">
        <v>1983</v>
      </c>
      <c r="H13" s="239" t="s">
        <v>303</v>
      </c>
      <c r="I13" s="239" t="s">
        <v>451</v>
      </c>
      <c r="J13" s="239">
        <v>54</v>
      </c>
      <c r="K13" s="239">
        <v>16</v>
      </c>
      <c r="L13" s="239">
        <v>54</v>
      </c>
      <c r="M13" s="241">
        <v>0.49960648148148151</v>
      </c>
      <c r="N13" s="239">
        <v>0</v>
      </c>
      <c r="O13" s="239"/>
      <c r="P13" s="239"/>
      <c r="Q13" s="240">
        <v>0.5493055555555556</v>
      </c>
      <c r="R13" s="240">
        <v>0.44444444444444442</v>
      </c>
      <c r="S13" s="239"/>
      <c r="T13" s="240">
        <v>0.36944444444444446</v>
      </c>
      <c r="U13" s="239"/>
      <c r="V13" s="240">
        <v>0.3125</v>
      </c>
      <c r="W13" s="240">
        <v>0.49652777777777773</v>
      </c>
      <c r="X13" s="240">
        <v>0.34861111111111115</v>
      </c>
      <c r="Y13" s="240">
        <v>0.61736111111111114</v>
      </c>
      <c r="Z13" s="240">
        <v>0.51874999999999993</v>
      </c>
      <c r="AA13" s="240">
        <v>0.59583333333333333</v>
      </c>
      <c r="AB13" s="240">
        <v>0.74722222222222223</v>
      </c>
      <c r="AC13" s="240">
        <v>0.69930555555555562</v>
      </c>
      <c r="AD13" s="240">
        <v>0.28680555555555554</v>
      </c>
      <c r="AE13" s="240">
        <v>0.6430555555555556</v>
      </c>
      <c r="AF13" s="240">
        <v>0.4694444444444445</v>
      </c>
      <c r="AG13" s="240">
        <v>0.68125000000000002</v>
      </c>
      <c r="AH13" s="240">
        <v>0.40972222222222227</v>
      </c>
      <c r="AI13" s="240">
        <v>0.77013888888888893</v>
      </c>
      <c r="AJ13" s="237"/>
      <c r="AL13" s="15">
        <f>VLOOKUP(AM13,id!$A:$C,3,0)</f>
        <v>184</v>
      </c>
      <c r="AM13" s="15" t="str">
        <f t="shared" si="0"/>
        <v>RuchlickiStanisław1983</v>
      </c>
      <c r="AN13" s="9" t="str">
        <f t="shared" si="1"/>
        <v>Ruchlicki</v>
      </c>
      <c r="AO13" s="9" t="str">
        <f t="shared" si="1"/>
        <v>Stanisław</v>
      </c>
      <c r="AP13" s="9" t="str">
        <f t="shared" si="2"/>
        <v>Bliska Team</v>
      </c>
      <c r="AQ13" s="9">
        <f t="shared" si="3"/>
        <v>1983</v>
      </c>
      <c r="AR13" s="9">
        <f t="shared" si="4"/>
        <v>88.102821902468293</v>
      </c>
      <c r="AS13" s="9"/>
      <c r="AT13" s="9">
        <f t="shared" si="5"/>
        <v>0.97479497752861033</v>
      </c>
      <c r="AU13" s="9">
        <f t="shared" si="6"/>
        <v>0.88888888888888884</v>
      </c>
      <c r="AV13" s="9">
        <f t="shared" si="7"/>
        <v>0.98181818181818181</v>
      </c>
      <c r="AW13" s="9">
        <f t="shared" si="8"/>
        <v>0.97671868386117389</v>
      </c>
    </row>
    <row r="14" spans="1:49" s="236" customFormat="1" ht="15" customHeight="1">
      <c r="A14" s="239">
        <v>9</v>
      </c>
      <c r="B14" s="239">
        <v>9</v>
      </c>
      <c r="C14" s="239"/>
      <c r="D14" s="239">
        <v>1070</v>
      </c>
      <c r="E14" s="239" t="s">
        <v>12</v>
      </c>
      <c r="F14" s="239" t="s">
        <v>21</v>
      </c>
      <c r="G14" s="239">
        <v>1978</v>
      </c>
      <c r="H14" s="239" t="s">
        <v>1671</v>
      </c>
      <c r="I14" s="239" t="s">
        <v>1670</v>
      </c>
      <c r="J14" s="239">
        <v>53</v>
      </c>
      <c r="K14" s="239">
        <v>17</v>
      </c>
      <c r="L14" s="239">
        <v>53</v>
      </c>
      <c r="M14" s="241">
        <v>0.49638888888888894</v>
      </c>
      <c r="N14" s="239">
        <v>0</v>
      </c>
      <c r="O14" s="240">
        <v>0.75208333333333333</v>
      </c>
      <c r="P14" s="240">
        <v>0.52708333333333335</v>
      </c>
      <c r="Q14" s="239"/>
      <c r="R14" s="240">
        <v>0.32500000000000001</v>
      </c>
      <c r="S14" s="240">
        <v>0.55277777777777781</v>
      </c>
      <c r="T14" s="240">
        <v>0.39652777777777781</v>
      </c>
      <c r="U14" s="240">
        <v>0.6430555555555556</v>
      </c>
      <c r="V14" s="240">
        <v>0.44444444444444442</v>
      </c>
      <c r="W14" s="239"/>
      <c r="X14" s="240">
        <v>0.4145833333333333</v>
      </c>
      <c r="Y14" s="240">
        <v>0.70624999999999993</v>
      </c>
      <c r="Z14" s="239"/>
      <c r="AA14" s="240">
        <v>0.68194444444444446</v>
      </c>
      <c r="AB14" s="240">
        <v>0.49374999999999997</v>
      </c>
      <c r="AC14" s="240">
        <v>0.58263888888888882</v>
      </c>
      <c r="AD14" s="240">
        <v>0.28750000000000003</v>
      </c>
      <c r="AE14" s="240">
        <v>0.73125000000000007</v>
      </c>
      <c r="AF14" s="240">
        <v>0.31041666666666667</v>
      </c>
      <c r="AG14" s="240">
        <v>0.60625000000000007</v>
      </c>
      <c r="AH14" s="240">
        <v>0.3576388888888889</v>
      </c>
      <c r="AI14" s="240">
        <v>0.76666666666666661</v>
      </c>
      <c r="AJ14" s="237"/>
      <c r="AL14" s="15">
        <f>VLOOKUP(AM14,id!$A:$C,3,0)</f>
        <v>94</v>
      </c>
      <c r="AM14" s="15" t="str">
        <f t="shared" si="0"/>
        <v>OwczarskiMarcin1978</v>
      </c>
      <c r="AN14" s="9" t="str">
        <f t="shared" si="1"/>
        <v>Owczarski</v>
      </c>
      <c r="AO14" s="9" t="str">
        <f t="shared" si="1"/>
        <v>Marcin</v>
      </c>
      <c r="AP14" s="9" t="str">
        <f t="shared" si="2"/>
        <v>MMGO Boryteam</v>
      </c>
      <c r="AQ14" s="9">
        <f t="shared" si="3"/>
        <v>1978</v>
      </c>
      <c r="AR14" s="9">
        <f t="shared" si="4"/>
        <v>86.4712881635337</v>
      </c>
      <c r="AS14" s="9"/>
      <c r="AT14" s="9">
        <f t="shared" si="5"/>
        <v>1.0064819996269352</v>
      </c>
      <c r="AU14" s="9">
        <f t="shared" si="6"/>
        <v>1.0625</v>
      </c>
      <c r="AV14" s="9">
        <f t="shared" si="7"/>
        <v>0.98148148148148151</v>
      </c>
      <c r="AW14" s="9">
        <f t="shared" si="8"/>
        <v>1.0121987292499426</v>
      </c>
    </row>
    <row r="15" spans="1:49" s="236" customFormat="1" ht="15" customHeight="1">
      <c r="A15" s="239">
        <v>10</v>
      </c>
      <c r="B15" s="239">
        <v>10</v>
      </c>
      <c r="C15" s="239"/>
      <c r="D15" s="239">
        <v>1025</v>
      </c>
      <c r="E15" s="239" t="s">
        <v>283</v>
      </c>
      <c r="F15" s="239" t="s">
        <v>20</v>
      </c>
      <c r="G15" s="239">
        <v>1979</v>
      </c>
      <c r="H15" s="239" t="s">
        <v>269</v>
      </c>
      <c r="I15" s="239" t="s">
        <v>282</v>
      </c>
      <c r="J15" s="239">
        <v>53</v>
      </c>
      <c r="K15" s="239">
        <v>17</v>
      </c>
      <c r="L15" s="239">
        <v>53</v>
      </c>
      <c r="M15" s="241">
        <v>0.4965046296296296</v>
      </c>
      <c r="N15" s="239">
        <v>0</v>
      </c>
      <c r="O15" s="240">
        <v>0.35694444444444445</v>
      </c>
      <c r="P15" s="239"/>
      <c r="Q15" s="240">
        <v>0.57430555555555551</v>
      </c>
      <c r="R15" s="240">
        <v>0.63402777777777775</v>
      </c>
      <c r="S15" s="240">
        <v>0.41250000000000003</v>
      </c>
      <c r="T15" s="240">
        <v>0.70833333333333337</v>
      </c>
      <c r="U15" s="240">
        <v>0.48888888888888887</v>
      </c>
      <c r="V15" s="239"/>
      <c r="W15" s="240">
        <v>0.34027777777777773</v>
      </c>
      <c r="X15" s="240">
        <v>0.72916666666666663</v>
      </c>
      <c r="Y15" s="240">
        <v>0.51527777777777783</v>
      </c>
      <c r="Z15" s="240">
        <v>0.60486111111111118</v>
      </c>
      <c r="AA15" s="240">
        <v>0.54722222222222217</v>
      </c>
      <c r="AB15" s="239"/>
      <c r="AC15" s="240">
        <v>0.4381944444444445</v>
      </c>
      <c r="AD15" s="240">
        <v>0.29722222222222222</v>
      </c>
      <c r="AE15" s="240">
        <v>0.38263888888888892</v>
      </c>
      <c r="AF15" s="240">
        <v>0.31944444444444448</v>
      </c>
      <c r="AG15" s="240">
        <v>0.45555555555555555</v>
      </c>
      <c r="AH15" s="240">
        <v>0.66597222222222219</v>
      </c>
      <c r="AI15" s="240">
        <v>0.76666666666666661</v>
      </c>
      <c r="AJ15" s="237"/>
      <c r="AL15" s="15">
        <f>VLOOKUP(AM15,id!$A:$C,3,0)</f>
        <v>21</v>
      </c>
      <c r="AM15" s="15" t="str">
        <f t="shared" si="0"/>
        <v>BrudłoPaweł1979</v>
      </c>
      <c r="AN15" s="9" t="str">
        <f t="shared" si="1"/>
        <v>Brudło</v>
      </c>
      <c r="AO15" s="9" t="str">
        <f t="shared" si="1"/>
        <v>Paweł</v>
      </c>
      <c r="AP15" s="9" t="str">
        <f t="shared" si="2"/>
        <v>KTE Tramp</v>
      </c>
      <c r="AQ15" s="9">
        <f t="shared" si="3"/>
        <v>1979</v>
      </c>
      <c r="AR15" s="9">
        <f t="shared" si="4"/>
        <v>86.451130746366587</v>
      </c>
      <c r="AS15" s="9"/>
      <c r="AT15" s="9">
        <f t="shared" si="5"/>
        <v>0.99976688889924958</v>
      </c>
      <c r="AU15" s="9">
        <f t="shared" si="6"/>
        <v>1</v>
      </c>
      <c r="AV15" s="9">
        <f t="shared" si="7"/>
        <v>1</v>
      </c>
      <c r="AW15" s="9">
        <f t="shared" si="8"/>
        <v>1</v>
      </c>
    </row>
    <row r="16" spans="1:49" s="236" customFormat="1" ht="15" customHeight="1">
      <c r="A16" s="239">
        <v>11</v>
      </c>
      <c r="B16" s="239">
        <v>11</v>
      </c>
      <c r="C16" s="239"/>
      <c r="D16" s="239">
        <v>1043</v>
      </c>
      <c r="E16" s="239" t="s">
        <v>82</v>
      </c>
      <c r="F16" s="239" t="s">
        <v>26</v>
      </c>
      <c r="G16" s="239">
        <v>1954</v>
      </c>
      <c r="H16" s="239" t="s">
        <v>254</v>
      </c>
      <c r="I16" s="239"/>
      <c r="J16" s="239">
        <v>52</v>
      </c>
      <c r="K16" s="239">
        <v>16</v>
      </c>
      <c r="L16" s="239">
        <v>52</v>
      </c>
      <c r="M16" s="241">
        <v>0.47613425925925923</v>
      </c>
      <c r="N16" s="239">
        <v>0</v>
      </c>
      <c r="O16" s="240">
        <v>0.73333333333333339</v>
      </c>
      <c r="P16" s="239"/>
      <c r="Q16" s="239"/>
      <c r="R16" s="240">
        <v>0.36874999999999997</v>
      </c>
      <c r="S16" s="240">
        <v>0.57222222222222219</v>
      </c>
      <c r="T16" s="240">
        <v>0.43472222222222223</v>
      </c>
      <c r="U16" s="239"/>
      <c r="V16" s="240">
        <v>0.4909722222222222</v>
      </c>
      <c r="W16" s="240">
        <v>0.2902777777777778</v>
      </c>
      <c r="X16" s="240">
        <v>0.47013888888888888</v>
      </c>
      <c r="Y16" s="240">
        <v>0.69166666666666676</v>
      </c>
      <c r="Z16" s="240">
        <v>0.34236111111111112</v>
      </c>
      <c r="AA16" s="240">
        <v>0.66597222222222219</v>
      </c>
      <c r="AB16" s="240">
        <v>0.53263888888888888</v>
      </c>
      <c r="AC16" s="240">
        <v>0.6020833333333333</v>
      </c>
      <c r="AD16" s="239"/>
      <c r="AE16" s="240">
        <v>0.71527777777777779</v>
      </c>
      <c r="AF16" s="240">
        <v>0.31736111111111115</v>
      </c>
      <c r="AG16" s="240">
        <v>0.62152777777777779</v>
      </c>
      <c r="AH16" s="240">
        <v>0.39513888888888887</v>
      </c>
      <c r="AI16" s="240">
        <v>0.74652777777777779</v>
      </c>
      <c r="AJ16" s="237"/>
      <c r="AL16" s="15">
        <f>VLOOKUP(AM16,id!$A:$C,3,0)</f>
        <v>9</v>
      </c>
      <c r="AM16" s="15" t="str">
        <f t="shared" si="0"/>
        <v>WiktorowskiKrzysztof1954</v>
      </c>
      <c r="AN16" s="9" t="str">
        <f t="shared" si="1"/>
        <v>Wiktorowski</v>
      </c>
      <c r="AO16" s="9" t="str">
        <f t="shared" si="1"/>
        <v>Krzysztof</v>
      </c>
      <c r="AP16" s="9">
        <f t="shared" si="2"/>
        <v>0</v>
      </c>
      <c r="AQ16" s="9">
        <f t="shared" si="3"/>
        <v>1954</v>
      </c>
      <c r="AR16" s="9">
        <f t="shared" si="4"/>
        <v>84.819977336057789</v>
      </c>
      <c r="AS16" s="9"/>
      <c r="AT16" s="9">
        <f t="shared" si="5"/>
        <v>1.042782828528368</v>
      </c>
      <c r="AU16" s="9">
        <f t="shared" si="6"/>
        <v>0.94117647058823528</v>
      </c>
      <c r="AV16" s="9">
        <f t="shared" si="7"/>
        <v>0.98113207547169812</v>
      </c>
      <c r="AW16" s="9">
        <f t="shared" si="8"/>
        <v>0.98794828634196963</v>
      </c>
    </row>
    <row r="17" spans="1:49" s="236" customFormat="1" ht="15" customHeight="1">
      <c r="A17" s="239">
        <v>12</v>
      </c>
      <c r="B17" s="239">
        <v>12</v>
      </c>
      <c r="C17" s="239"/>
      <c r="D17" s="239">
        <v>1050</v>
      </c>
      <c r="E17" s="239" t="s">
        <v>432</v>
      </c>
      <c r="F17" s="239" t="s">
        <v>53</v>
      </c>
      <c r="G17" s="239">
        <v>1974</v>
      </c>
      <c r="H17" s="239" t="s">
        <v>1669</v>
      </c>
      <c r="I17" s="239"/>
      <c r="J17" s="239">
        <v>51</v>
      </c>
      <c r="K17" s="239">
        <v>17</v>
      </c>
      <c r="L17" s="239">
        <v>51</v>
      </c>
      <c r="M17" s="241">
        <v>0.46342592592592591</v>
      </c>
      <c r="N17" s="239">
        <v>0</v>
      </c>
      <c r="O17" s="240">
        <v>0.72083333333333333</v>
      </c>
      <c r="P17" s="240">
        <v>0.58194444444444449</v>
      </c>
      <c r="Q17" s="240">
        <v>0.36805555555555558</v>
      </c>
      <c r="R17" s="240">
        <v>0.4152777777777778</v>
      </c>
      <c r="S17" s="240">
        <v>0.6069444444444444</v>
      </c>
      <c r="T17" s="240">
        <v>0.47847222222222219</v>
      </c>
      <c r="U17" s="239"/>
      <c r="V17" s="240">
        <v>0.51874999999999993</v>
      </c>
      <c r="W17" s="240">
        <v>0.33263888888888887</v>
      </c>
      <c r="X17" s="240">
        <v>0.49583333333333335</v>
      </c>
      <c r="Y17" s="239"/>
      <c r="Z17" s="240">
        <v>0.39166666666666666</v>
      </c>
      <c r="AA17" s="239"/>
      <c r="AB17" s="240">
        <v>0.55277777777777781</v>
      </c>
      <c r="AC17" s="240">
        <v>0.63888888888888895</v>
      </c>
      <c r="AD17" s="240">
        <v>0.28541666666666665</v>
      </c>
      <c r="AE17" s="240">
        <v>0.70138888888888884</v>
      </c>
      <c r="AF17" s="240">
        <v>0.31041666666666667</v>
      </c>
      <c r="AG17" s="240">
        <v>0.65972222222222221</v>
      </c>
      <c r="AH17" s="240">
        <v>0.44444444444444442</v>
      </c>
      <c r="AI17" s="240">
        <v>0.73402777777777783</v>
      </c>
      <c r="AJ17" s="237"/>
      <c r="AL17" s="15">
        <f>VLOOKUP(AM17,id!$A:$C,3,0)</f>
        <v>185</v>
      </c>
      <c r="AM17" s="15" t="str">
        <f t="shared" si="0"/>
        <v>GrześTomasz1974</v>
      </c>
      <c r="AN17" s="9" t="str">
        <f t="shared" si="1"/>
        <v>Grześ</v>
      </c>
      <c r="AO17" s="9" t="str">
        <f t="shared" si="1"/>
        <v>Tomasz</v>
      </c>
      <c r="AP17" s="9">
        <f t="shared" si="2"/>
        <v>0</v>
      </c>
      <c r="AQ17" s="9">
        <f t="shared" si="3"/>
        <v>1974</v>
      </c>
      <c r="AR17" s="9">
        <f t="shared" si="4"/>
        <v>83.188823925748977</v>
      </c>
      <c r="AS17" s="9"/>
      <c r="AT17" s="9">
        <f t="shared" si="5"/>
        <v>1.0274225774225774</v>
      </c>
      <c r="AU17" s="9">
        <f t="shared" si="6"/>
        <v>1.0625</v>
      </c>
      <c r="AV17" s="9">
        <f t="shared" si="7"/>
        <v>0.98076923076923073</v>
      </c>
      <c r="AW17" s="9">
        <f t="shared" si="8"/>
        <v>1.0121987292499426</v>
      </c>
    </row>
    <row r="18" spans="1:49" s="236" customFormat="1" ht="15" customHeight="1">
      <c r="A18" s="239">
        <v>13</v>
      </c>
      <c r="B18" s="239">
        <v>13</v>
      </c>
      <c r="C18" s="239"/>
      <c r="D18" s="239">
        <v>1037</v>
      </c>
      <c r="E18" s="239" t="s">
        <v>169</v>
      </c>
      <c r="F18" s="239" t="s">
        <v>166</v>
      </c>
      <c r="G18" s="239">
        <v>1978</v>
      </c>
      <c r="H18" s="239" t="s">
        <v>303</v>
      </c>
      <c r="I18" s="239"/>
      <c r="J18" s="239">
        <v>50</v>
      </c>
      <c r="K18" s="239">
        <v>16</v>
      </c>
      <c r="L18" s="239">
        <v>50</v>
      </c>
      <c r="M18" s="241">
        <v>0.46222222222222226</v>
      </c>
      <c r="N18" s="239">
        <v>0</v>
      </c>
      <c r="O18" s="240">
        <v>0.72083333333333333</v>
      </c>
      <c r="P18" s="240">
        <v>0.59166666666666667</v>
      </c>
      <c r="Q18" s="239"/>
      <c r="R18" s="240">
        <v>0.38680555555555557</v>
      </c>
      <c r="S18" s="240">
        <v>0.6166666666666667</v>
      </c>
      <c r="T18" s="240">
        <v>0.46527777777777773</v>
      </c>
      <c r="U18" s="239"/>
      <c r="V18" s="240">
        <v>0.51527777777777783</v>
      </c>
      <c r="W18" s="240">
        <v>0.31666666666666665</v>
      </c>
      <c r="X18" s="240">
        <v>0.48472222222222222</v>
      </c>
      <c r="Y18" s="239"/>
      <c r="Z18" s="240">
        <v>0.36319444444444443</v>
      </c>
      <c r="AA18" s="239"/>
      <c r="AB18" s="240">
        <v>0.55763888888888891</v>
      </c>
      <c r="AC18" s="240">
        <v>0.64722222222222225</v>
      </c>
      <c r="AD18" s="240">
        <v>0.2951388888888889</v>
      </c>
      <c r="AE18" s="240">
        <v>0.70138888888888884</v>
      </c>
      <c r="AF18" s="240">
        <v>0.34166666666666662</v>
      </c>
      <c r="AG18" s="240">
        <v>0.66527777777777775</v>
      </c>
      <c r="AH18" s="240">
        <v>0.41736111111111113</v>
      </c>
      <c r="AI18" s="240">
        <v>0.73263888888888884</v>
      </c>
      <c r="AJ18" s="237"/>
      <c r="AL18" s="15">
        <f>VLOOKUP(AM18,id!$A:$C,3,0)</f>
        <v>136</v>
      </c>
      <c r="AM18" s="15" t="str">
        <f t="shared" si="0"/>
        <v>PaszkowskiWojciech1978</v>
      </c>
      <c r="AN18" s="9" t="str">
        <f t="shared" si="1"/>
        <v>Paszkowski</v>
      </c>
      <c r="AO18" s="9" t="str">
        <f t="shared" si="1"/>
        <v>Wojciech</v>
      </c>
      <c r="AP18" s="9">
        <f t="shared" si="2"/>
        <v>0</v>
      </c>
      <c r="AQ18" s="9">
        <f t="shared" si="3"/>
        <v>1978</v>
      </c>
      <c r="AR18" s="9">
        <f t="shared" si="4"/>
        <v>81.557670515440165</v>
      </c>
      <c r="AS18" s="9"/>
      <c r="AT18" s="9">
        <f t="shared" si="5"/>
        <v>1.0026041666666665</v>
      </c>
      <c r="AU18" s="9">
        <f t="shared" si="6"/>
        <v>0.94117647058823528</v>
      </c>
      <c r="AV18" s="9">
        <f t="shared" si="7"/>
        <v>0.98039215686274506</v>
      </c>
      <c r="AW18" s="9">
        <f t="shared" si="8"/>
        <v>0.98794828634196963</v>
      </c>
    </row>
    <row r="19" spans="1:49" s="236" customFormat="1" ht="15" customHeight="1">
      <c r="A19" s="239">
        <v>14</v>
      </c>
      <c r="B19" s="239">
        <v>14</v>
      </c>
      <c r="C19" s="239"/>
      <c r="D19" s="239">
        <v>1009</v>
      </c>
      <c r="E19" s="239" t="s">
        <v>448</v>
      </c>
      <c r="F19" s="239" t="s">
        <v>447</v>
      </c>
      <c r="G19" s="239">
        <v>1978</v>
      </c>
      <c r="H19" s="239" t="s">
        <v>1652</v>
      </c>
      <c r="I19" s="239" t="s">
        <v>1668</v>
      </c>
      <c r="J19" s="239">
        <v>50</v>
      </c>
      <c r="K19" s="239">
        <v>16</v>
      </c>
      <c r="L19" s="239">
        <v>50</v>
      </c>
      <c r="M19" s="241">
        <v>0.49187500000000001</v>
      </c>
      <c r="N19" s="239">
        <v>0</v>
      </c>
      <c r="O19" s="239"/>
      <c r="P19" s="240">
        <v>0.75277777777777777</v>
      </c>
      <c r="Q19" s="240">
        <v>0.55347222222222225</v>
      </c>
      <c r="R19" s="240">
        <v>0.46736111111111112</v>
      </c>
      <c r="S19" s="239"/>
      <c r="T19" s="240">
        <v>0.41319444444444442</v>
      </c>
      <c r="U19" s="240">
        <v>0.61736111111111114</v>
      </c>
      <c r="V19" s="240">
        <v>0.34722222222222227</v>
      </c>
      <c r="W19" s="239"/>
      <c r="X19" s="240">
        <v>0.37847222222222227</v>
      </c>
      <c r="Y19" s="240">
        <v>0.65972222222222221</v>
      </c>
      <c r="Z19" s="240">
        <v>0.52986111111111112</v>
      </c>
      <c r="AA19" s="240">
        <v>0.58402777777777781</v>
      </c>
      <c r="AB19" s="240">
        <v>0.31597222222222221</v>
      </c>
      <c r="AC19" s="239"/>
      <c r="AD19" s="240">
        <v>0.2902777777777778</v>
      </c>
      <c r="AE19" s="240">
        <v>0.68333333333333324</v>
      </c>
      <c r="AF19" s="240">
        <v>0.48541666666666666</v>
      </c>
      <c r="AG19" s="240">
        <v>0.71527777777777779</v>
      </c>
      <c r="AH19" s="240">
        <v>0.44444444444444442</v>
      </c>
      <c r="AI19" s="240">
        <v>0.76250000000000007</v>
      </c>
      <c r="AJ19" s="237"/>
      <c r="AL19" s="15">
        <f>VLOOKUP(AM19,id!$A:$C,3,0)</f>
        <v>186</v>
      </c>
      <c r="AM19" s="15" t="str">
        <f t="shared" si="0"/>
        <v>WalińskiMikołaj1978</v>
      </c>
      <c r="AN19" s="9" t="str">
        <f t="shared" si="1"/>
        <v>Waliński</v>
      </c>
      <c r="AO19" s="9" t="str">
        <f t="shared" si="1"/>
        <v>Mikołaj</v>
      </c>
      <c r="AP19" s="9" t="str">
        <f t="shared" si="2"/>
        <v>A Team</v>
      </c>
      <c r="AQ19" s="9">
        <f t="shared" si="3"/>
        <v>1978</v>
      </c>
      <c r="AR19" s="9">
        <f t="shared" si="4"/>
        <v>76.640950861325678</v>
      </c>
      <c r="AS19" s="9"/>
      <c r="AT19" s="9">
        <f t="shared" si="5"/>
        <v>0.93971481010871105</v>
      </c>
      <c r="AU19" s="9">
        <f t="shared" si="6"/>
        <v>1</v>
      </c>
      <c r="AV19" s="9">
        <f t="shared" si="7"/>
        <v>1</v>
      </c>
      <c r="AW19" s="9">
        <f t="shared" si="8"/>
        <v>1</v>
      </c>
    </row>
    <row r="20" spans="1:49" s="236" customFormat="1" ht="15" customHeight="1">
      <c r="A20" s="239">
        <v>15</v>
      </c>
      <c r="B20" s="239">
        <v>15</v>
      </c>
      <c r="C20" s="239"/>
      <c r="D20" s="239">
        <v>1018</v>
      </c>
      <c r="E20" s="239" t="s">
        <v>409</v>
      </c>
      <c r="F20" s="239" t="s">
        <v>408</v>
      </c>
      <c r="G20" s="239">
        <v>1969</v>
      </c>
      <c r="H20" s="239" t="s">
        <v>1615</v>
      </c>
      <c r="I20" s="239" t="s">
        <v>407</v>
      </c>
      <c r="J20" s="239">
        <v>50</v>
      </c>
      <c r="K20" s="239">
        <v>16</v>
      </c>
      <c r="L20" s="239">
        <v>50</v>
      </c>
      <c r="M20" s="241">
        <v>0.49189814814814814</v>
      </c>
      <c r="N20" s="239">
        <v>0</v>
      </c>
      <c r="O20" s="239"/>
      <c r="P20" s="240">
        <v>0.75277777777777777</v>
      </c>
      <c r="Q20" s="240">
        <v>0.55347222222222225</v>
      </c>
      <c r="R20" s="240">
        <v>0.4680555555555555</v>
      </c>
      <c r="S20" s="239"/>
      <c r="T20" s="240">
        <v>0.41388888888888892</v>
      </c>
      <c r="U20" s="240">
        <v>0.61805555555555558</v>
      </c>
      <c r="V20" s="240">
        <v>0.34722222222222227</v>
      </c>
      <c r="W20" s="239"/>
      <c r="X20" s="240">
        <v>0.37847222222222227</v>
      </c>
      <c r="Y20" s="240">
        <v>0.66041666666666665</v>
      </c>
      <c r="Z20" s="240">
        <v>0.52986111111111112</v>
      </c>
      <c r="AA20" s="240">
        <v>0.58402777777777781</v>
      </c>
      <c r="AB20" s="240">
        <v>0.31597222222222221</v>
      </c>
      <c r="AC20" s="239"/>
      <c r="AD20" s="240">
        <v>0.2902777777777778</v>
      </c>
      <c r="AE20" s="240">
        <v>0.68333333333333324</v>
      </c>
      <c r="AF20" s="240">
        <v>0.48541666666666666</v>
      </c>
      <c r="AG20" s="240">
        <v>0.71527777777777779</v>
      </c>
      <c r="AH20" s="240">
        <v>0.44513888888888892</v>
      </c>
      <c r="AI20" s="240">
        <v>0.76250000000000007</v>
      </c>
      <c r="AJ20" s="237"/>
      <c r="AL20" s="15">
        <f>VLOOKUP(AM20,id!$A:$C,3,0)</f>
        <v>97</v>
      </c>
      <c r="AM20" s="15" t="str">
        <f t="shared" si="0"/>
        <v>PotockiMirosław1969</v>
      </c>
      <c r="AN20" s="9" t="str">
        <f t="shared" si="1"/>
        <v>Potocki</v>
      </c>
      <c r="AO20" s="9" t="str">
        <f t="shared" si="1"/>
        <v>Mirosław</v>
      </c>
      <c r="AP20" s="9" t="str">
        <f t="shared" si="2"/>
        <v>GREY WOLF</v>
      </c>
      <c r="AQ20" s="9">
        <f t="shared" si="3"/>
        <v>1969</v>
      </c>
      <c r="AR20" s="9">
        <f t="shared" si="4"/>
        <v>76.637344228343963</v>
      </c>
      <c r="AS20" s="9"/>
      <c r="AT20" s="9">
        <f t="shared" si="5"/>
        <v>0.9999529411764706</v>
      </c>
      <c r="AU20" s="9">
        <f t="shared" si="6"/>
        <v>1</v>
      </c>
      <c r="AV20" s="9">
        <f t="shared" si="7"/>
        <v>1</v>
      </c>
      <c r="AW20" s="9">
        <f t="shared" si="8"/>
        <v>1</v>
      </c>
    </row>
    <row r="21" spans="1:49" s="236" customFormat="1" ht="15" customHeight="1">
      <c r="A21" s="239">
        <v>16</v>
      </c>
      <c r="B21" s="239">
        <v>16</v>
      </c>
      <c r="C21" s="239"/>
      <c r="D21" s="239">
        <v>1006</v>
      </c>
      <c r="E21" s="239" t="s">
        <v>195</v>
      </c>
      <c r="F21" s="239" t="s">
        <v>156</v>
      </c>
      <c r="G21" s="239">
        <v>1983</v>
      </c>
      <c r="H21" s="239" t="s">
        <v>1515</v>
      </c>
      <c r="I21" s="239"/>
      <c r="J21" s="239">
        <v>49</v>
      </c>
      <c r="K21" s="239">
        <v>15</v>
      </c>
      <c r="L21" s="239">
        <v>49</v>
      </c>
      <c r="M21" s="241">
        <v>0.45458333333333334</v>
      </c>
      <c r="N21" s="239">
        <v>0</v>
      </c>
      <c r="O21" s="240">
        <v>0.71111111111111114</v>
      </c>
      <c r="P21" s="239"/>
      <c r="Q21" s="239"/>
      <c r="R21" s="240">
        <v>0.38055555555555554</v>
      </c>
      <c r="S21" s="240">
        <v>0.59097222222222223</v>
      </c>
      <c r="T21" s="240">
        <v>0.4680555555555555</v>
      </c>
      <c r="U21" s="239"/>
      <c r="V21" s="240">
        <v>0.51180555555555551</v>
      </c>
      <c r="W21" s="240">
        <v>0.33402777777777781</v>
      </c>
      <c r="X21" s="240">
        <v>0.48749999999999999</v>
      </c>
      <c r="Y21" s="239"/>
      <c r="Z21" s="240">
        <v>0.35555555555555557</v>
      </c>
      <c r="AA21" s="239"/>
      <c r="AB21" s="240">
        <v>0.55555555555555558</v>
      </c>
      <c r="AC21" s="240">
        <v>0.62222222222222223</v>
      </c>
      <c r="AD21" s="240">
        <v>0.28333333333333333</v>
      </c>
      <c r="AE21" s="240">
        <v>0.69305555555555554</v>
      </c>
      <c r="AF21" s="240">
        <v>0.30972222222222223</v>
      </c>
      <c r="AG21" s="240">
        <v>0.64583333333333337</v>
      </c>
      <c r="AH21" s="240">
        <v>0.41180555555555554</v>
      </c>
      <c r="AI21" s="240">
        <v>0.72499999999999998</v>
      </c>
      <c r="AJ21" s="237"/>
      <c r="AL21" s="15">
        <f>VLOOKUP(AM21,id!$A:$C,3,0)</f>
        <v>25</v>
      </c>
      <c r="AM21" s="15" t="str">
        <f t="shared" si="0"/>
        <v>SzumańskiJakub1983</v>
      </c>
      <c r="AN21" s="9" t="str">
        <f t="shared" si="1"/>
        <v>Szumański</v>
      </c>
      <c r="AO21" s="9" t="str">
        <f t="shared" si="1"/>
        <v>Jakub</v>
      </c>
      <c r="AP21" s="9">
        <f t="shared" si="2"/>
        <v>0</v>
      </c>
      <c r="AQ21" s="9">
        <f t="shared" si="3"/>
        <v>1983</v>
      </c>
      <c r="AR21" s="9">
        <f t="shared" si="4"/>
        <v>75.104597343777087</v>
      </c>
      <c r="AS21" s="9"/>
      <c r="AT21" s="9">
        <f t="shared" si="5"/>
        <v>1.0820857521132499</v>
      </c>
      <c r="AU21" s="9">
        <f t="shared" si="6"/>
        <v>0.9375</v>
      </c>
      <c r="AV21" s="9">
        <f t="shared" si="7"/>
        <v>0.98</v>
      </c>
      <c r="AW21" s="9">
        <f t="shared" si="8"/>
        <v>0.98717524291740988</v>
      </c>
    </row>
    <row r="22" spans="1:49" s="236" customFormat="1" ht="15" customHeight="1">
      <c r="A22" s="239">
        <v>17</v>
      </c>
      <c r="B22" s="239">
        <v>17</v>
      </c>
      <c r="C22" s="239"/>
      <c r="D22" s="239">
        <v>1045</v>
      </c>
      <c r="E22" s="239" t="s">
        <v>1667</v>
      </c>
      <c r="F22" s="239" t="s">
        <v>38</v>
      </c>
      <c r="G22" s="239">
        <v>1979</v>
      </c>
      <c r="H22" s="239" t="s">
        <v>269</v>
      </c>
      <c r="I22" s="239" t="s">
        <v>1666</v>
      </c>
      <c r="J22" s="239">
        <v>49</v>
      </c>
      <c r="K22" s="239">
        <v>15</v>
      </c>
      <c r="L22" s="239">
        <v>49</v>
      </c>
      <c r="M22" s="241">
        <v>0.47775462962962961</v>
      </c>
      <c r="N22" s="239">
        <v>0</v>
      </c>
      <c r="O22" s="240">
        <v>0.73263888888888884</v>
      </c>
      <c r="P22" s="239"/>
      <c r="Q22" s="239"/>
      <c r="R22" s="240">
        <v>0.38958333333333334</v>
      </c>
      <c r="S22" s="240">
        <v>0.6166666666666667</v>
      </c>
      <c r="T22" s="240">
        <v>0.47361111111111115</v>
      </c>
      <c r="U22" s="239"/>
      <c r="V22" s="240">
        <v>0.51944444444444449</v>
      </c>
      <c r="W22" s="240">
        <v>0.31041666666666667</v>
      </c>
      <c r="X22" s="240">
        <v>0.49722222222222223</v>
      </c>
      <c r="Y22" s="239"/>
      <c r="Z22" s="240">
        <v>0.33263888888888887</v>
      </c>
      <c r="AA22" s="239"/>
      <c r="AB22" s="240">
        <v>0.57638888888888895</v>
      </c>
      <c r="AC22" s="240">
        <v>0.64861111111111114</v>
      </c>
      <c r="AD22" s="240">
        <v>0.28750000000000003</v>
      </c>
      <c r="AE22" s="240">
        <v>0.71111111111111114</v>
      </c>
      <c r="AF22" s="240">
        <v>0.37013888888888885</v>
      </c>
      <c r="AG22" s="240">
        <v>0.67708333333333337</v>
      </c>
      <c r="AH22" s="240">
        <v>0.43055555555555558</v>
      </c>
      <c r="AI22" s="240">
        <v>0.74791666666666667</v>
      </c>
      <c r="AJ22" s="237"/>
      <c r="AL22" s="15">
        <f>VLOOKUP(AM22,id!$A:$C,3,0)</f>
        <v>187</v>
      </c>
      <c r="AM22" s="15" t="str">
        <f t="shared" si="0"/>
        <v>MajewskiMarek1979</v>
      </c>
      <c r="AN22" s="9" t="str">
        <f t="shared" si="1"/>
        <v>Majewski</v>
      </c>
      <c r="AO22" s="9" t="str">
        <f t="shared" si="1"/>
        <v>Marek</v>
      </c>
      <c r="AP22" s="9" t="str">
        <f t="shared" si="2"/>
        <v>Zaszyci</v>
      </c>
      <c r="AQ22" s="9">
        <f t="shared" si="3"/>
        <v>1979</v>
      </c>
      <c r="AR22" s="9">
        <f t="shared" si="4"/>
        <v>71.46199344140193</v>
      </c>
      <c r="AS22" s="9"/>
      <c r="AT22" s="9">
        <f t="shared" si="5"/>
        <v>0.95149958815834101</v>
      </c>
      <c r="AU22" s="9">
        <f t="shared" si="6"/>
        <v>1</v>
      </c>
      <c r="AV22" s="9">
        <f t="shared" si="7"/>
        <v>1</v>
      </c>
      <c r="AW22" s="9">
        <f t="shared" si="8"/>
        <v>1</v>
      </c>
    </row>
    <row r="23" spans="1:49" s="236" customFormat="1" ht="15" customHeight="1">
      <c r="A23" s="239">
        <v>18</v>
      </c>
      <c r="B23" s="239">
        <v>18</v>
      </c>
      <c r="C23" s="239"/>
      <c r="D23" s="239">
        <v>1033</v>
      </c>
      <c r="E23" s="239" t="s">
        <v>27</v>
      </c>
      <c r="F23" s="239" t="s">
        <v>21</v>
      </c>
      <c r="G23" s="239">
        <v>1969</v>
      </c>
      <c r="H23" s="239" t="s">
        <v>269</v>
      </c>
      <c r="I23" s="239" t="s">
        <v>186</v>
      </c>
      <c r="J23" s="239">
        <v>49</v>
      </c>
      <c r="K23" s="239">
        <v>15</v>
      </c>
      <c r="L23" s="239">
        <v>49</v>
      </c>
      <c r="M23" s="241">
        <v>0.47781249999999997</v>
      </c>
      <c r="N23" s="239">
        <v>0</v>
      </c>
      <c r="O23" s="240">
        <v>0.73263888888888884</v>
      </c>
      <c r="P23" s="239"/>
      <c r="Q23" s="239"/>
      <c r="R23" s="240">
        <v>0.38958333333333334</v>
      </c>
      <c r="S23" s="240">
        <v>0.6166666666666667</v>
      </c>
      <c r="T23" s="240">
        <v>0.47361111111111115</v>
      </c>
      <c r="U23" s="239"/>
      <c r="V23" s="240">
        <v>0.51944444444444449</v>
      </c>
      <c r="W23" s="240">
        <v>0.31041666666666667</v>
      </c>
      <c r="X23" s="240">
        <v>0.49722222222222223</v>
      </c>
      <c r="Y23" s="239"/>
      <c r="Z23" s="240">
        <v>0.33263888888888887</v>
      </c>
      <c r="AA23" s="239"/>
      <c r="AB23" s="240">
        <v>0.57708333333333328</v>
      </c>
      <c r="AC23" s="240">
        <v>0.64861111111111114</v>
      </c>
      <c r="AD23" s="240">
        <v>0.28750000000000003</v>
      </c>
      <c r="AE23" s="240">
        <v>0.71180555555555547</v>
      </c>
      <c r="AF23" s="240">
        <v>0.37013888888888885</v>
      </c>
      <c r="AG23" s="240">
        <v>0.67708333333333337</v>
      </c>
      <c r="AH23" s="240">
        <v>0.43055555555555558</v>
      </c>
      <c r="AI23" s="240">
        <v>0.74861111111111101</v>
      </c>
      <c r="AJ23" s="237"/>
      <c r="AL23" s="15">
        <f>VLOOKUP(AM23,id!$A:$C,3,0)</f>
        <v>31</v>
      </c>
      <c r="AM23" s="15" t="str">
        <f t="shared" si="0"/>
        <v>WitkowskiMarcin1969</v>
      </c>
      <c r="AN23" s="9" t="str">
        <f t="shared" ref="AN23:AO81" si="9">E23</f>
        <v>Witkowski</v>
      </c>
      <c r="AO23" s="9" t="str">
        <f t="shared" si="9"/>
        <v>Marcin</v>
      </c>
      <c r="AP23" s="9" t="str">
        <f t="shared" si="2"/>
        <v>SONY MTB TEAM</v>
      </c>
      <c r="AQ23" s="9">
        <f t="shared" si="3"/>
        <v>1969</v>
      </c>
      <c r="AR23" s="9">
        <f t="shared" si="4"/>
        <v>71.453338305699418</v>
      </c>
      <c r="AS23" s="9"/>
      <c r="AT23" s="9">
        <f t="shared" si="5"/>
        <v>0.99987888477097109</v>
      </c>
      <c r="AU23" s="9">
        <f t="shared" si="6"/>
        <v>1</v>
      </c>
      <c r="AV23" s="9">
        <f t="shared" si="7"/>
        <v>1</v>
      </c>
      <c r="AW23" s="9">
        <f t="shared" si="8"/>
        <v>1</v>
      </c>
    </row>
    <row r="24" spans="1:49" s="236" customFormat="1" ht="15" customHeight="1">
      <c r="A24" s="239">
        <v>19</v>
      </c>
      <c r="B24" s="239">
        <v>19</v>
      </c>
      <c r="C24" s="239"/>
      <c r="D24" s="239">
        <v>1062</v>
      </c>
      <c r="E24" s="239" t="s">
        <v>455</v>
      </c>
      <c r="F24" s="239" t="s">
        <v>50</v>
      </c>
      <c r="G24" s="239">
        <v>1975</v>
      </c>
      <c r="H24" s="239" t="s">
        <v>1615</v>
      </c>
      <c r="I24" s="239"/>
      <c r="J24" s="239">
        <v>48</v>
      </c>
      <c r="K24" s="239">
        <v>16</v>
      </c>
      <c r="L24" s="239">
        <v>48</v>
      </c>
      <c r="M24" s="241">
        <v>0.49349537037037039</v>
      </c>
      <c r="N24" s="239">
        <v>0</v>
      </c>
      <c r="O24" s="240">
        <v>0.28680555555555554</v>
      </c>
      <c r="P24" s="240">
        <v>0.56388888888888888</v>
      </c>
      <c r="Q24" s="240">
        <v>0.39027777777777778</v>
      </c>
      <c r="R24" s="239"/>
      <c r="S24" s="240">
        <v>0.54375000000000007</v>
      </c>
      <c r="T24" s="240">
        <v>0.68125000000000002</v>
      </c>
      <c r="U24" s="240">
        <v>0.45694444444444443</v>
      </c>
      <c r="V24" s="240">
        <v>0.64236111111111105</v>
      </c>
      <c r="W24" s="239"/>
      <c r="X24" s="240">
        <v>0.66388888888888886</v>
      </c>
      <c r="Y24" s="240">
        <v>0.35486111111111113</v>
      </c>
      <c r="Z24" s="239"/>
      <c r="AA24" s="240">
        <v>0.43333333333333335</v>
      </c>
      <c r="AB24" s="240">
        <v>0.58958333333333335</v>
      </c>
      <c r="AC24" s="240">
        <v>0.50486111111111109</v>
      </c>
      <c r="AD24" s="240">
        <v>0.75277777777777777</v>
      </c>
      <c r="AE24" s="240">
        <v>0.3354166666666667</v>
      </c>
      <c r="AF24" s="240">
        <v>0.7270833333333333</v>
      </c>
      <c r="AG24" s="240">
        <v>0.48749999999999999</v>
      </c>
      <c r="AH24" s="239"/>
      <c r="AI24" s="240">
        <v>0.76388888888888884</v>
      </c>
      <c r="AJ24" s="237"/>
      <c r="AL24" s="15">
        <f>VLOOKUP(AM24,id!$A:$C,3,0)</f>
        <v>188</v>
      </c>
      <c r="AM24" s="15" t="str">
        <f t="shared" si="0"/>
        <v>JędrusikRafał1975</v>
      </c>
      <c r="AN24" s="9" t="str">
        <f t="shared" si="9"/>
        <v>Jędrusik</v>
      </c>
      <c r="AO24" s="9" t="str">
        <f t="shared" si="9"/>
        <v>Rafał</v>
      </c>
      <c r="AP24" s="9">
        <f t="shared" si="2"/>
        <v>0</v>
      </c>
      <c r="AQ24" s="9">
        <f t="shared" si="3"/>
        <v>1975</v>
      </c>
      <c r="AR24" s="9">
        <f t="shared" si="4"/>
        <v>69.995106911705548</v>
      </c>
      <c r="AS24" s="9"/>
      <c r="AT24" s="9">
        <f t="shared" si="5"/>
        <v>0.96822083587410279</v>
      </c>
      <c r="AU24" s="9">
        <f t="shared" si="6"/>
        <v>1.0666666666666667</v>
      </c>
      <c r="AV24" s="9">
        <f t="shared" si="7"/>
        <v>0.97959183673469385</v>
      </c>
      <c r="AW24" s="9">
        <f t="shared" si="8"/>
        <v>1.0129913682242364</v>
      </c>
    </row>
    <row r="25" spans="1:49" s="236" customFormat="1" ht="15" customHeight="1">
      <c r="A25" s="239">
        <v>20</v>
      </c>
      <c r="B25" s="239">
        <v>20</v>
      </c>
      <c r="C25" s="239"/>
      <c r="D25" s="239">
        <v>1082</v>
      </c>
      <c r="E25" s="239" t="s">
        <v>375</v>
      </c>
      <c r="F25" s="239" t="s">
        <v>53</v>
      </c>
      <c r="G25" s="239">
        <v>1983</v>
      </c>
      <c r="H25" s="239" t="s">
        <v>1515</v>
      </c>
      <c r="I25" s="239"/>
      <c r="J25" s="239">
        <v>48</v>
      </c>
      <c r="K25" s="239">
        <v>14</v>
      </c>
      <c r="L25" s="239">
        <v>48</v>
      </c>
      <c r="M25" s="241">
        <v>0.48635416666666664</v>
      </c>
      <c r="N25" s="239">
        <v>0</v>
      </c>
      <c r="O25" s="240">
        <v>0.74097222222222225</v>
      </c>
      <c r="P25" s="239"/>
      <c r="Q25" s="239"/>
      <c r="R25" s="239"/>
      <c r="S25" s="240">
        <v>0.61041666666666672</v>
      </c>
      <c r="T25" s="240">
        <v>0.4694444444444445</v>
      </c>
      <c r="U25" s="239"/>
      <c r="V25" s="240">
        <v>0.51874999999999993</v>
      </c>
      <c r="W25" s="240">
        <v>0.31319444444444444</v>
      </c>
      <c r="X25" s="240">
        <v>0.49305555555555558</v>
      </c>
      <c r="Y25" s="239"/>
      <c r="Z25" s="240">
        <v>0.3756944444444445</v>
      </c>
      <c r="AA25" s="239"/>
      <c r="AB25" s="240">
        <v>0.57291666666666663</v>
      </c>
      <c r="AC25" s="240">
        <v>0.65694444444444444</v>
      </c>
      <c r="AD25" s="240">
        <v>0.28680555555555554</v>
      </c>
      <c r="AE25" s="240">
        <v>0.72152777777777777</v>
      </c>
      <c r="AF25" s="240">
        <v>0.34236111111111112</v>
      </c>
      <c r="AG25" s="240">
        <v>0.67986111111111114</v>
      </c>
      <c r="AH25" s="240">
        <v>0.42152777777777778</v>
      </c>
      <c r="AI25" s="240">
        <v>0.75694444444444453</v>
      </c>
      <c r="AJ25" s="237"/>
      <c r="AL25" s="15">
        <f>VLOOKUP(AM25,id!$A:$C,3,0)</f>
        <v>189</v>
      </c>
      <c r="AM25" s="15" t="str">
        <f t="shared" si="0"/>
        <v>LarczyńskiTomasz1983</v>
      </c>
      <c r="AN25" s="9" t="str">
        <f t="shared" si="9"/>
        <v>Larczyński</v>
      </c>
      <c r="AO25" s="9" t="str">
        <f t="shared" si="9"/>
        <v>Tomasz</v>
      </c>
      <c r="AP25" s="9">
        <f t="shared" si="2"/>
        <v>0</v>
      </c>
      <c r="AQ25" s="9">
        <f t="shared" si="3"/>
        <v>1983</v>
      </c>
      <c r="AR25" s="9">
        <f t="shared" si="4"/>
        <v>68.150538501439371</v>
      </c>
      <c r="AS25" s="9"/>
      <c r="AT25" s="9">
        <f t="shared" si="5"/>
        <v>1.0146831346231646</v>
      </c>
      <c r="AU25" s="9">
        <f t="shared" si="6"/>
        <v>0.875</v>
      </c>
      <c r="AV25" s="9">
        <f t="shared" si="7"/>
        <v>1</v>
      </c>
      <c r="AW25" s="9">
        <f t="shared" si="8"/>
        <v>0.97364718061516808</v>
      </c>
    </row>
    <row r="26" spans="1:49" s="236" customFormat="1" ht="15" customHeight="1">
      <c r="A26" s="239">
        <v>21</v>
      </c>
      <c r="B26" s="239">
        <v>21</v>
      </c>
      <c r="C26" s="239"/>
      <c r="D26" s="239">
        <v>1071</v>
      </c>
      <c r="E26" s="239" t="s">
        <v>346</v>
      </c>
      <c r="F26" s="239" t="s">
        <v>338</v>
      </c>
      <c r="G26" s="239">
        <v>1984</v>
      </c>
      <c r="H26" s="239" t="s">
        <v>1515</v>
      </c>
      <c r="I26" s="239"/>
      <c r="J26" s="239">
        <v>47</v>
      </c>
      <c r="K26" s="239">
        <v>16</v>
      </c>
      <c r="L26" s="239">
        <v>47</v>
      </c>
      <c r="M26" s="241">
        <v>0.49343749999999997</v>
      </c>
      <c r="N26" s="239">
        <v>0</v>
      </c>
      <c r="O26" s="240">
        <v>0.72777777777777775</v>
      </c>
      <c r="P26" s="240">
        <v>0.30763888888888891</v>
      </c>
      <c r="Q26" s="240">
        <v>0.60625000000000007</v>
      </c>
      <c r="R26" s="240">
        <v>0.49722222222222223</v>
      </c>
      <c r="S26" s="239"/>
      <c r="T26" s="240">
        <v>0.40833333333333338</v>
      </c>
      <c r="U26" s="239"/>
      <c r="V26" s="240">
        <v>0.37152777777777773</v>
      </c>
      <c r="W26" s="240">
        <v>0.74722222222222223</v>
      </c>
      <c r="X26" s="240">
        <v>0.38958333333333334</v>
      </c>
      <c r="Y26" s="240">
        <v>0.68333333333333324</v>
      </c>
      <c r="Z26" s="240">
        <v>0.57152777777777775</v>
      </c>
      <c r="AA26" s="240">
        <v>0.65694444444444444</v>
      </c>
      <c r="AB26" s="240">
        <v>0.33194444444444443</v>
      </c>
      <c r="AC26" s="239"/>
      <c r="AD26" s="240">
        <v>0.28541666666666665</v>
      </c>
      <c r="AE26" s="240">
        <v>0.7090277777777777</v>
      </c>
      <c r="AF26" s="240">
        <v>0.53125</v>
      </c>
      <c r="AG26" s="239"/>
      <c r="AH26" s="240">
        <v>0.4680555555555555</v>
      </c>
      <c r="AI26" s="240">
        <v>0.76388888888888884</v>
      </c>
      <c r="AJ26" s="237"/>
      <c r="AL26" s="15">
        <f>VLOOKUP(AM26,id!$A:$C,3,0)</f>
        <v>190</v>
      </c>
      <c r="AM26" s="15" t="str">
        <f t="shared" si="0"/>
        <v>ChomickiAdrian1984</v>
      </c>
      <c r="AN26" s="9" t="str">
        <f t="shared" si="9"/>
        <v>Chomicki</v>
      </c>
      <c r="AO26" s="9" t="str">
        <f t="shared" si="9"/>
        <v>Adrian</v>
      </c>
      <c r="AP26" s="9">
        <f t="shared" si="2"/>
        <v>0</v>
      </c>
      <c r="AQ26" s="9">
        <f t="shared" si="3"/>
        <v>1984</v>
      </c>
      <c r="AR26" s="9">
        <f t="shared" si="4"/>
        <v>66.730735615992714</v>
      </c>
      <c r="AS26" s="9"/>
      <c r="AT26" s="9">
        <f t="shared" si="5"/>
        <v>0.98564492294701289</v>
      </c>
      <c r="AU26" s="9">
        <f t="shared" si="6"/>
        <v>1.1428571428571428</v>
      </c>
      <c r="AV26" s="9">
        <f t="shared" si="7"/>
        <v>0.97916666666666663</v>
      </c>
      <c r="AW26" s="9">
        <f t="shared" si="8"/>
        <v>1.0270660870893518</v>
      </c>
    </row>
    <row r="27" spans="1:49" s="236" customFormat="1" ht="15" customHeight="1">
      <c r="A27" s="239">
        <v>22</v>
      </c>
      <c r="B27" s="239">
        <v>22</v>
      </c>
      <c r="C27" s="239"/>
      <c r="D27" s="239">
        <v>1081</v>
      </c>
      <c r="E27" s="239" t="s">
        <v>330</v>
      </c>
      <c r="F27" s="239" t="s">
        <v>331</v>
      </c>
      <c r="G27" s="239">
        <v>1973</v>
      </c>
      <c r="H27" s="239" t="s">
        <v>1515</v>
      </c>
      <c r="I27" s="239"/>
      <c r="J27" s="239">
        <v>47</v>
      </c>
      <c r="K27" s="239">
        <v>15</v>
      </c>
      <c r="L27" s="239">
        <v>47</v>
      </c>
      <c r="M27" s="241">
        <v>0.4632175925925926</v>
      </c>
      <c r="N27" s="239">
        <v>0</v>
      </c>
      <c r="O27" s="240">
        <v>0.57361111111111118</v>
      </c>
      <c r="P27" s="240">
        <v>0.72222222222222221</v>
      </c>
      <c r="Q27" s="239"/>
      <c r="R27" s="240">
        <v>0.49513888888888885</v>
      </c>
      <c r="S27" s="240">
        <v>0.70486111111111116</v>
      </c>
      <c r="T27" s="240">
        <v>0.40486111111111112</v>
      </c>
      <c r="U27" s="239"/>
      <c r="V27" s="240">
        <v>0.36319444444444443</v>
      </c>
      <c r="W27" s="240">
        <v>0.54722222222222217</v>
      </c>
      <c r="X27" s="240">
        <v>0.3840277777777778</v>
      </c>
      <c r="Y27" s="239"/>
      <c r="Z27" s="239"/>
      <c r="AA27" s="239"/>
      <c r="AB27" s="240">
        <v>0.31180555555555556</v>
      </c>
      <c r="AC27" s="240">
        <v>0.67499999999999993</v>
      </c>
      <c r="AD27" s="240">
        <v>0.28333333333333333</v>
      </c>
      <c r="AE27" s="240">
        <v>0.59722222222222221</v>
      </c>
      <c r="AF27" s="240">
        <v>0.51666666666666672</v>
      </c>
      <c r="AG27" s="240">
        <v>0.65138888888888891</v>
      </c>
      <c r="AH27" s="240">
        <v>0.46597222222222223</v>
      </c>
      <c r="AI27" s="240">
        <v>0.73402777777777783</v>
      </c>
      <c r="AJ27" s="237"/>
      <c r="AL27" s="15">
        <f>VLOOKUP(AM27,id!$A:$C,3,0)</f>
        <v>191</v>
      </c>
      <c r="AM27" s="15" t="str">
        <f t="shared" si="0"/>
        <v>CiesielskiWitold1973</v>
      </c>
      <c r="AN27" s="9" t="str">
        <f t="shared" si="9"/>
        <v>Ciesielski</v>
      </c>
      <c r="AO27" s="9" t="str">
        <f t="shared" si="9"/>
        <v>Witold</v>
      </c>
      <c r="AP27" s="9">
        <f t="shared" si="2"/>
        <v>0</v>
      </c>
      <c r="AQ27" s="9">
        <f t="shared" si="3"/>
        <v>1973</v>
      </c>
      <c r="AR27" s="9">
        <f t="shared" si="4"/>
        <v>65.874930141775067</v>
      </c>
      <c r="AS27" s="9"/>
      <c r="AT27" s="9">
        <f t="shared" si="5"/>
        <v>1.0652391184848333</v>
      </c>
      <c r="AU27" s="9">
        <f t="shared" si="6"/>
        <v>0.9375</v>
      </c>
      <c r="AV27" s="9">
        <f t="shared" si="7"/>
        <v>1</v>
      </c>
      <c r="AW27" s="9">
        <f t="shared" si="8"/>
        <v>0.98717524291740988</v>
      </c>
    </row>
    <row r="28" spans="1:49" s="236" customFormat="1" ht="15" customHeight="1">
      <c r="A28" s="239">
        <v>23</v>
      </c>
      <c r="B28" s="239">
        <v>23</v>
      </c>
      <c r="C28" s="239"/>
      <c r="D28" s="239">
        <v>1094</v>
      </c>
      <c r="E28" s="239" t="s">
        <v>1665</v>
      </c>
      <c r="F28" s="239" t="s">
        <v>21</v>
      </c>
      <c r="G28" s="239">
        <v>1979</v>
      </c>
      <c r="H28" s="239" t="s">
        <v>1664</v>
      </c>
      <c r="I28" s="239" t="s">
        <v>1663</v>
      </c>
      <c r="J28" s="239">
        <v>47</v>
      </c>
      <c r="K28" s="239">
        <v>15</v>
      </c>
      <c r="L28" s="239">
        <v>47</v>
      </c>
      <c r="M28" s="241">
        <v>0.47787037037037039</v>
      </c>
      <c r="N28" s="239">
        <v>0</v>
      </c>
      <c r="O28" s="240">
        <v>0.7319444444444444</v>
      </c>
      <c r="P28" s="240">
        <v>0.59444444444444444</v>
      </c>
      <c r="Q28" s="239"/>
      <c r="R28" s="240">
        <v>0.375</v>
      </c>
      <c r="S28" s="240">
        <v>0.61736111111111114</v>
      </c>
      <c r="T28" s="240">
        <v>0.47013888888888888</v>
      </c>
      <c r="U28" s="239"/>
      <c r="V28" s="240">
        <v>0.50972222222222219</v>
      </c>
      <c r="W28" s="239"/>
      <c r="X28" s="240">
        <v>0.48888888888888887</v>
      </c>
      <c r="Y28" s="239"/>
      <c r="Z28" s="240">
        <v>0.34791666666666665</v>
      </c>
      <c r="AA28" s="239"/>
      <c r="AB28" s="240">
        <v>0.55972222222222223</v>
      </c>
      <c r="AC28" s="240">
        <v>0.64930555555555558</v>
      </c>
      <c r="AD28" s="240">
        <v>0.28888888888888892</v>
      </c>
      <c r="AE28" s="240">
        <v>0.71250000000000002</v>
      </c>
      <c r="AF28" s="240">
        <v>0.31527777777777777</v>
      </c>
      <c r="AG28" s="240">
        <v>0.67222222222222217</v>
      </c>
      <c r="AH28" s="240">
        <v>0.40833333333333338</v>
      </c>
      <c r="AI28" s="240">
        <v>0.74861111111111101</v>
      </c>
      <c r="AJ28" s="237"/>
      <c r="AL28" s="15">
        <f>VLOOKUP(AM28,id!$A:$C,3,0)</f>
        <v>192</v>
      </c>
      <c r="AM28" s="15" t="str">
        <f t="shared" si="0"/>
        <v>MiśkiewiczMarcin1979</v>
      </c>
      <c r="AN28" s="9" t="str">
        <f t="shared" si="9"/>
        <v>Miśkiewicz</v>
      </c>
      <c r="AO28" s="9" t="str">
        <f t="shared" si="9"/>
        <v>Marcin</v>
      </c>
      <c r="AP28" s="9" t="str">
        <f t="shared" si="2"/>
        <v>KB Galeria Warszawa AT</v>
      </c>
      <c r="AQ28" s="9">
        <f t="shared" si="3"/>
        <v>1979</v>
      </c>
      <c r="AR28" s="9">
        <f t="shared" si="4"/>
        <v>63.855029406464872</v>
      </c>
      <c r="AS28" s="9"/>
      <c r="AT28" s="9">
        <f t="shared" si="5"/>
        <v>0.96933733772524699</v>
      </c>
      <c r="AU28" s="9">
        <f t="shared" si="6"/>
        <v>1</v>
      </c>
      <c r="AV28" s="9">
        <f t="shared" si="7"/>
        <v>1</v>
      </c>
      <c r="AW28" s="9">
        <f t="shared" si="8"/>
        <v>1</v>
      </c>
    </row>
    <row r="29" spans="1:49" s="236" customFormat="1" ht="15" customHeight="1">
      <c r="A29" s="239">
        <v>24</v>
      </c>
      <c r="B29" s="239">
        <v>24</v>
      </c>
      <c r="C29" s="239"/>
      <c r="D29" s="239">
        <v>1014</v>
      </c>
      <c r="E29" s="239" t="s">
        <v>678</v>
      </c>
      <c r="F29" s="239" t="s">
        <v>98</v>
      </c>
      <c r="G29" s="239">
        <v>1972</v>
      </c>
      <c r="H29" s="239" t="s">
        <v>1662</v>
      </c>
      <c r="I29" s="239" t="s">
        <v>677</v>
      </c>
      <c r="J29" s="239">
        <v>47</v>
      </c>
      <c r="K29" s="239">
        <v>13</v>
      </c>
      <c r="L29" s="239">
        <v>47</v>
      </c>
      <c r="M29" s="241">
        <v>0.48173611111111114</v>
      </c>
      <c r="N29" s="239">
        <v>0</v>
      </c>
      <c r="O29" s="239"/>
      <c r="P29" s="239"/>
      <c r="Q29" s="239"/>
      <c r="R29" s="239"/>
      <c r="S29" s="240">
        <v>0.46111111111111108</v>
      </c>
      <c r="T29" s="240">
        <v>0.32430555555555557</v>
      </c>
      <c r="U29" s="239"/>
      <c r="V29" s="240">
        <v>0.37222222222222223</v>
      </c>
      <c r="W29" s="239"/>
      <c r="X29" s="240">
        <v>0.34583333333333338</v>
      </c>
      <c r="Y29" s="240">
        <v>0.57847222222222217</v>
      </c>
      <c r="Z29" s="240">
        <v>0.6166666666666667</v>
      </c>
      <c r="AA29" s="239"/>
      <c r="AB29" s="240">
        <v>0.42430555555555555</v>
      </c>
      <c r="AC29" s="240">
        <v>0.49722222222222223</v>
      </c>
      <c r="AD29" s="240">
        <v>0.28958333333333336</v>
      </c>
      <c r="AE29" s="240">
        <v>0.55138888888888882</v>
      </c>
      <c r="AF29" s="240">
        <v>0.71597222222222223</v>
      </c>
      <c r="AG29" s="240">
        <v>0.51736111111111105</v>
      </c>
      <c r="AH29" s="240">
        <v>0.66319444444444442</v>
      </c>
      <c r="AI29" s="240">
        <v>0.75208333333333333</v>
      </c>
      <c r="AJ29" s="237"/>
      <c r="AL29" s="15">
        <f>VLOOKUP(AM29,id!$A:$C,3,0)</f>
        <v>30</v>
      </c>
      <c r="AM29" s="15" t="str">
        <f t="shared" si="0"/>
        <v>ĆwirkoSławomir1972</v>
      </c>
      <c r="AN29" s="9" t="str">
        <f t="shared" si="9"/>
        <v>Ćwirko</v>
      </c>
      <c r="AO29" s="9" t="str">
        <f t="shared" si="9"/>
        <v>Sławomir</v>
      </c>
      <c r="AP29" s="9" t="str">
        <f t="shared" si="2"/>
        <v>STOPA Słupsk</v>
      </c>
      <c r="AQ29" s="9">
        <f t="shared" si="3"/>
        <v>1972</v>
      </c>
      <c r="AR29" s="9">
        <f t="shared" si="4"/>
        <v>62.053392247629709</v>
      </c>
      <c r="AS29" s="9"/>
      <c r="AT29" s="9">
        <f t="shared" si="5"/>
        <v>0.99197539762625531</v>
      </c>
      <c r="AU29" s="9">
        <f t="shared" si="6"/>
        <v>0.8666666666666667</v>
      </c>
      <c r="AV29" s="9">
        <f t="shared" si="7"/>
        <v>1</v>
      </c>
      <c r="AW29" s="9">
        <f t="shared" si="8"/>
        <v>0.9717855089006856</v>
      </c>
    </row>
    <row r="30" spans="1:49" s="236" customFormat="1" ht="15" customHeight="1">
      <c r="A30" s="239">
        <v>25</v>
      </c>
      <c r="B30" s="239">
        <v>25</v>
      </c>
      <c r="C30" s="239"/>
      <c r="D30" s="239">
        <v>1019</v>
      </c>
      <c r="E30" s="239" t="s">
        <v>1239</v>
      </c>
      <c r="F30" s="239" t="s">
        <v>285</v>
      </c>
      <c r="G30" s="239">
        <v>1977</v>
      </c>
      <c r="H30" s="239" t="s">
        <v>1662</v>
      </c>
      <c r="I30" s="239" t="s">
        <v>1240</v>
      </c>
      <c r="J30" s="239">
        <v>47</v>
      </c>
      <c r="K30" s="239">
        <v>13</v>
      </c>
      <c r="L30" s="239">
        <v>47</v>
      </c>
      <c r="M30" s="241">
        <v>0.48180555555555554</v>
      </c>
      <c r="N30" s="239">
        <v>0</v>
      </c>
      <c r="O30" s="239"/>
      <c r="P30" s="239"/>
      <c r="Q30" s="239"/>
      <c r="R30" s="239"/>
      <c r="S30" s="240">
        <v>0.46111111111111108</v>
      </c>
      <c r="T30" s="240">
        <v>0.32430555555555557</v>
      </c>
      <c r="U30" s="239"/>
      <c r="V30" s="240">
        <v>0.37222222222222223</v>
      </c>
      <c r="W30" s="239"/>
      <c r="X30" s="240">
        <v>0.34583333333333338</v>
      </c>
      <c r="Y30" s="240">
        <v>0.57847222222222217</v>
      </c>
      <c r="Z30" s="240">
        <v>0.6166666666666667</v>
      </c>
      <c r="AA30" s="239"/>
      <c r="AB30" s="240">
        <v>0.42430555555555555</v>
      </c>
      <c r="AC30" s="240">
        <v>0.49722222222222223</v>
      </c>
      <c r="AD30" s="240">
        <v>0.28888888888888892</v>
      </c>
      <c r="AE30" s="240">
        <v>0.55138888888888882</v>
      </c>
      <c r="AF30" s="240">
        <v>0.71597222222222223</v>
      </c>
      <c r="AG30" s="240">
        <v>0.51736111111111105</v>
      </c>
      <c r="AH30" s="240">
        <v>0.66319444444444442</v>
      </c>
      <c r="AI30" s="240">
        <v>0.75208333333333333</v>
      </c>
      <c r="AJ30" s="237"/>
      <c r="AL30" s="15">
        <f>VLOOKUP(AM30,id!$A:$C,3,0)</f>
        <v>29</v>
      </c>
      <c r="AM30" s="15" t="str">
        <f t="shared" si="0"/>
        <v>KowalZbigniew1977</v>
      </c>
      <c r="AN30" s="9" t="str">
        <f t="shared" si="9"/>
        <v>Kowal</v>
      </c>
      <c r="AO30" s="9" t="str">
        <f t="shared" si="9"/>
        <v>Zbigniew</v>
      </c>
      <c r="AP30" s="9" t="str">
        <f t="shared" si="2"/>
        <v>STOPA SŁUPSK</v>
      </c>
      <c r="AQ30" s="9">
        <f t="shared" si="3"/>
        <v>1977</v>
      </c>
      <c r="AR30" s="9">
        <f t="shared" si="4"/>
        <v>62.044448259124728</v>
      </c>
      <c r="AS30" s="9"/>
      <c r="AT30" s="9">
        <f t="shared" si="5"/>
        <v>0.99985586624387446</v>
      </c>
      <c r="AU30" s="9">
        <f t="shared" si="6"/>
        <v>1</v>
      </c>
      <c r="AV30" s="9">
        <f t="shared" si="7"/>
        <v>1</v>
      </c>
      <c r="AW30" s="9">
        <f t="shared" si="8"/>
        <v>1</v>
      </c>
    </row>
    <row r="31" spans="1:49" s="236" customFormat="1" ht="15" customHeight="1">
      <c r="A31" s="239">
        <v>26</v>
      </c>
      <c r="B31" s="239">
        <v>26</v>
      </c>
      <c r="C31" s="239"/>
      <c r="D31" s="239">
        <v>1074</v>
      </c>
      <c r="E31" s="239" t="s">
        <v>325</v>
      </c>
      <c r="F31" s="239" t="s">
        <v>53</v>
      </c>
      <c r="G31" s="239">
        <v>1967</v>
      </c>
      <c r="H31" s="239" t="s">
        <v>1515</v>
      </c>
      <c r="I31" s="239" t="s">
        <v>1661</v>
      </c>
      <c r="J31" s="239">
        <v>46</v>
      </c>
      <c r="K31" s="239">
        <v>16</v>
      </c>
      <c r="L31" s="239">
        <v>49</v>
      </c>
      <c r="M31" s="241">
        <v>0.50186342592592592</v>
      </c>
      <c r="N31" s="239">
        <v>3</v>
      </c>
      <c r="O31" s="240">
        <v>0.28333333333333333</v>
      </c>
      <c r="P31" s="240">
        <v>0.3034722222222222</v>
      </c>
      <c r="Q31" s="240">
        <v>0.55069444444444449</v>
      </c>
      <c r="R31" s="240">
        <v>0.66527777777777775</v>
      </c>
      <c r="S31" s="240">
        <v>0.35833333333333334</v>
      </c>
      <c r="T31" s="239"/>
      <c r="U31" s="240">
        <v>0.43472222222222223</v>
      </c>
      <c r="V31" s="239"/>
      <c r="W31" s="240">
        <v>0.61319444444444449</v>
      </c>
      <c r="X31" s="239"/>
      <c r="Y31" s="240">
        <v>0.48333333333333334</v>
      </c>
      <c r="Z31" s="240">
        <v>0.5756944444444444</v>
      </c>
      <c r="AA31" s="240">
        <v>0.46319444444444446</v>
      </c>
      <c r="AB31" s="240">
        <v>0.32916666666666666</v>
      </c>
      <c r="AC31" s="240">
        <v>0.3840277777777778</v>
      </c>
      <c r="AD31" s="239"/>
      <c r="AE31" s="240">
        <v>0.50972222222222219</v>
      </c>
      <c r="AF31" s="240">
        <v>0.64166666666666672</v>
      </c>
      <c r="AG31" s="240">
        <v>0.40416666666666662</v>
      </c>
      <c r="AH31" s="240">
        <v>0.70694444444444438</v>
      </c>
      <c r="AI31" s="240">
        <v>0.77222222222222225</v>
      </c>
      <c r="AJ31" s="237"/>
      <c r="AL31" s="15">
        <f>VLOOKUP(AM31,id!$A:$C,3,0)</f>
        <v>99</v>
      </c>
      <c r="AM31" s="15" t="str">
        <f t="shared" si="0"/>
        <v>JankowskiTomasz1967</v>
      </c>
      <c r="AN31" s="9" t="str">
        <f t="shared" si="9"/>
        <v>Jankowski</v>
      </c>
      <c r="AO31" s="9" t="str">
        <f t="shared" si="9"/>
        <v>Tomasz</v>
      </c>
      <c r="AP31" s="9" t="str">
        <f t="shared" si="2"/>
        <v>GR3miasto / Harpagan</v>
      </c>
      <c r="AQ31" s="9">
        <f t="shared" si="3"/>
        <v>1967</v>
      </c>
      <c r="AR31" s="9">
        <f t="shared" si="4"/>
        <v>60.724353615313561</v>
      </c>
      <c r="AS31" s="9"/>
      <c r="AT31" s="9">
        <f t="shared" si="5"/>
        <v>0.96003320956619997</v>
      </c>
      <c r="AU31" s="9">
        <f t="shared" si="6"/>
        <v>1.2307692307692308</v>
      </c>
      <c r="AV31" s="9">
        <f t="shared" si="7"/>
        <v>0.97872340425531912</v>
      </c>
      <c r="AW31" s="9">
        <f t="shared" si="8"/>
        <v>1.0424022162772979</v>
      </c>
    </row>
    <row r="32" spans="1:49" s="236" customFormat="1" ht="15" customHeight="1">
      <c r="A32" s="239">
        <v>27</v>
      </c>
      <c r="B32" s="239">
        <v>27</v>
      </c>
      <c r="C32" s="239"/>
      <c r="D32" s="239">
        <v>1051</v>
      </c>
      <c r="E32" s="239" t="s">
        <v>661</v>
      </c>
      <c r="F32" s="239" t="s">
        <v>25</v>
      </c>
      <c r="G32" s="239">
        <v>1982</v>
      </c>
      <c r="H32" s="239" t="s">
        <v>1641</v>
      </c>
      <c r="I32" s="239" t="s">
        <v>662</v>
      </c>
      <c r="J32" s="239">
        <v>44</v>
      </c>
      <c r="K32" s="239">
        <v>14</v>
      </c>
      <c r="L32" s="239">
        <v>44</v>
      </c>
      <c r="M32" s="241">
        <v>0.4768634259259259</v>
      </c>
      <c r="N32" s="239">
        <v>0</v>
      </c>
      <c r="O32" s="240">
        <v>0.28333333333333333</v>
      </c>
      <c r="P32" s="240">
        <v>0.42569444444444443</v>
      </c>
      <c r="Q32" s="239"/>
      <c r="R32" s="240">
        <v>0.6694444444444444</v>
      </c>
      <c r="S32" s="240">
        <v>0.40208333333333335</v>
      </c>
      <c r="T32" s="240">
        <v>0.58472222222222225</v>
      </c>
      <c r="U32" s="239"/>
      <c r="V32" s="240">
        <v>0.52569444444444446</v>
      </c>
      <c r="W32" s="239"/>
      <c r="X32" s="240">
        <v>0.55277777777777781</v>
      </c>
      <c r="Y32" s="239"/>
      <c r="Z32" s="239"/>
      <c r="AA32" s="239"/>
      <c r="AB32" s="240">
        <v>0.45763888888888887</v>
      </c>
      <c r="AC32" s="240">
        <v>0.3743055555555555</v>
      </c>
      <c r="AD32" s="240">
        <v>0.73402777777777783</v>
      </c>
      <c r="AE32" s="240">
        <v>0.30486111111111108</v>
      </c>
      <c r="AF32" s="240">
        <v>0.69930555555555562</v>
      </c>
      <c r="AG32" s="240">
        <v>0.35138888888888892</v>
      </c>
      <c r="AH32" s="240">
        <v>0.62986111111111109</v>
      </c>
      <c r="AI32" s="240">
        <v>0.74722222222222223</v>
      </c>
      <c r="AJ32" s="237"/>
      <c r="AL32" s="15">
        <f>VLOOKUP(AM32,id!$A:$C,3,0)</f>
        <v>193</v>
      </c>
      <c r="AM32" s="15" t="str">
        <f t="shared" si="0"/>
        <v>GrundkowskiJacek1982</v>
      </c>
      <c r="AN32" s="9" t="str">
        <f t="shared" si="9"/>
        <v>Grundkowski</v>
      </c>
      <c r="AO32" s="9" t="str">
        <f t="shared" si="9"/>
        <v>Jacek</v>
      </c>
      <c r="AP32" s="9" t="str">
        <f t="shared" si="2"/>
        <v>ADVA Optical Networking</v>
      </c>
      <c r="AQ32" s="9">
        <f t="shared" si="3"/>
        <v>1982</v>
      </c>
      <c r="AR32" s="9">
        <f t="shared" si="4"/>
        <v>58.084164327691234</v>
      </c>
      <c r="AS32" s="9"/>
      <c r="AT32" s="9">
        <f t="shared" si="5"/>
        <v>1.0524259119924275</v>
      </c>
      <c r="AU32" s="9">
        <f t="shared" si="6"/>
        <v>0.875</v>
      </c>
      <c r="AV32" s="9">
        <f t="shared" si="7"/>
        <v>0.95652173913043481</v>
      </c>
      <c r="AW32" s="9">
        <f t="shared" si="8"/>
        <v>0.97364718061516808</v>
      </c>
    </row>
    <row r="33" spans="1:49" s="236" customFormat="1" ht="15" customHeight="1">
      <c r="A33" s="239">
        <v>28</v>
      </c>
      <c r="B33" s="239">
        <v>28</v>
      </c>
      <c r="C33" s="239"/>
      <c r="D33" s="239">
        <v>1023</v>
      </c>
      <c r="E33" s="239" t="s">
        <v>103</v>
      </c>
      <c r="F33" s="239" t="s">
        <v>23</v>
      </c>
      <c r="G33" s="239">
        <v>1977</v>
      </c>
      <c r="H33" s="239" t="s">
        <v>254</v>
      </c>
      <c r="I33" s="239" t="s">
        <v>1660</v>
      </c>
      <c r="J33" s="239">
        <v>44</v>
      </c>
      <c r="K33" s="239">
        <v>14</v>
      </c>
      <c r="L33" s="239">
        <v>44</v>
      </c>
      <c r="M33" s="241">
        <v>0.49623842592592587</v>
      </c>
      <c r="N33" s="239">
        <v>0</v>
      </c>
      <c r="O33" s="240">
        <v>0.75555555555555554</v>
      </c>
      <c r="P33" s="239"/>
      <c r="Q33" s="239"/>
      <c r="R33" s="239"/>
      <c r="S33" s="240">
        <v>0.45208333333333334</v>
      </c>
      <c r="T33" s="240">
        <v>0.32708333333333334</v>
      </c>
      <c r="U33" s="240">
        <v>0.57986111111111105</v>
      </c>
      <c r="V33" s="240">
        <v>0.37222222222222223</v>
      </c>
      <c r="W33" s="239"/>
      <c r="X33" s="240">
        <v>0.34513888888888888</v>
      </c>
      <c r="Y33" s="240">
        <v>0.64374999999999993</v>
      </c>
      <c r="Z33" s="240">
        <v>0.69236111111111109</v>
      </c>
      <c r="AA33" s="240">
        <v>0.61805555555555558</v>
      </c>
      <c r="AB33" s="240">
        <v>0.41805555555555557</v>
      </c>
      <c r="AC33" s="240">
        <v>0.48055555555555557</v>
      </c>
      <c r="AD33" s="240">
        <v>0.2951388888888889</v>
      </c>
      <c r="AE33" s="240">
        <v>0.53749999999999998</v>
      </c>
      <c r="AF33" s="239"/>
      <c r="AG33" s="240">
        <v>0.50138888888888888</v>
      </c>
      <c r="AH33" s="239"/>
      <c r="AI33" s="240">
        <v>0.76666666666666661</v>
      </c>
      <c r="AJ33" s="237"/>
      <c r="AL33" s="15">
        <f>VLOOKUP(AM33,id!$A:$C,3,0)</f>
        <v>98</v>
      </c>
      <c r="AM33" s="15" t="str">
        <f t="shared" si="0"/>
        <v>GrabowskiGrzegorz1977</v>
      </c>
      <c r="AN33" s="9" t="str">
        <f t="shared" si="9"/>
        <v>Grabowski</v>
      </c>
      <c r="AO33" s="9" t="str">
        <f t="shared" si="9"/>
        <v>Grzegorz</v>
      </c>
      <c r="AP33" s="9" t="str">
        <f t="shared" si="2"/>
        <v>Wheelie garage</v>
      </c>
      <c r="AQ33" s="9">
        <f t="shared" si="3"/>
        <v>1977</v>
      </c>
      <c r="AR33" s="9">
        <f t="shared" si="4"/>
        <v>55.816341795106865</v>
      </c>
      <c r="AS33" s="9"/>
      <c r="AT33" s="9">
        <f t="shared" si="5"/>
        <v>0.96095626822157443</v>
      </c>
      <c r="AU33" s="9">
        <f t="shared" si="6"/>
        <v>1</v>
      </c>
      <c r="AV33" s="9">
        <f t="shared" si="7"/>
        <v>1</v>
      </c>
      <c r="AW33" s="9">
        <f t="shared" si="8"/>
        <v>1</v>
      </c>
    </row>
    <row r="34" spans="1:49" s="236" customFormat="1" ht="15" customHeight="1">
      <c r="A34" s="239">
        <v>29</v>
      </c>
      <c r="B34" s="239">
        <v>29</v>
      </c>
      <c r="C34" s="239"/>
      <c r="D34" s="239">
        <v>1075</v>
      </c>
      <c r="E34" s="239" t="s">
        <v>1659</v>
      </c>
      <c r="F34" s="239" t="s">
        <v>1658</v>
      </c>
      <c r="G34" s="239">
        <v>1981</v>
      </c>
      <c r="H34" s="239" t="s">
        <v>1657</v>
      </c>
      <c r="I34" s="239"/>
      <c r="J34" s="239">
        <v>43</v>
      </c>
      <c r="K34" s="239">
        <v>14</v>
      </c>
      <c r="L34" s="239">
        <v>43</v>
      </c>
      <c r="M34" s="241">
        <v>0.48756944444444444</v>
      </c>
      <c r="N34" s="239">
        <v>0</v>
      </c>
      <c r="O34" s="240">
        <v>0.28958333333333336</v>
      </c>
      <c r="P34" s="240">
        <v>0.52361111111111114</v>
      </c>
      <c r="Q34" s="239"/>
      <c r="R34" s="239"/>
      <c r="S34" s="240">
        <v>0.50138888888888888</v>
      </c>
      <c r="T34" s="240">
        <v>0.68541666666666667</v>
      </c>
      <c r="U34" s="240">
        <v>0.40902777777777777</v>
      </c>
      <c r="V34" s="240">
        <v>0.60833333333333328</v>
      </c>
      <c r="W34" s="239"/>
      <c r="X34" s="240">
        <v>0.63124999999999998</v>
      </c>
      <c r="Y34" s="240">
        <v>0.34027777777777773</v>
      </c>
      <c r="Z34" s="239"/>
      <c r="AA34" s="240">
        <v>0.37708333333333338</v>
      </c>
      <c r="AB34" s="240">
        <v>0.56736111111111109</v>
      </c>
      <c r="AC34" s="240">
        <v>0.46180555555555558</v>
      </c>
      <c r="AD34" s="239"/>
      <c r="AE34" s="240">
        <v>0.31319444444444444</v>
      </c>
      <c r="AF34" s="240">
        <v>0.7270833333333333</v>
      </c>
      <c r="AG34" s="240">
        <v>0.43958333333333338</v>
      </c>
      <c r="AH34" s="239"/>
      <c r="AI34" s="240">
        <v>0.7583333333333333</v>
      </c>
      <c r="AJ34" s="237"/>
      <c r="AL34" s="15">
        <f>VLOOKUP(AM34,id!$A:$C,3,0)</f>
        <v>194</v>
      </c>
      <c r="AM34" s="15" t="str">
        <f t="shared" si="0"/>
        <v>ZacharaStefan1981</v>
      </c>
      <c r="AN34" s="9" t="str">
        <f t="shared" si="9"/>
        <v>Zachara</v>
      </c>
      <c r="AO34" s="9" t="str">
        <f t="shared" si="9"/>
        <v>Stefan</v>
      </c>
      <c r="AP34" s="9">
        <f t="shared" si="2"/>
        <v>0</v>
      </c>
      <c r="AQ34" s="9">
        <f t="shared" si="3"/>
        <v>1981</v>
      </c>
      <c r="AR34" s="9">
        <f t="shared" si="4"/>
        <v>54.547788572490802</v>
      </c>
      <c r="AS34" s="9"/>
      <c r="AT34" s="9">
        <f t="shared" si="5"/>
        <v>1.0177799933532734</v>
      </c>
      <c r="AU34" s="9">
        <f t="shared" si="6"/>
        <v>1</v>
      </c>
      <c r="AV34" s="9">
        <f t="shared" si="7"/>
        <v>0.97727272727272729</v>
      </c>
      <c r="AW34" s="9">
        <f t="shared" si="8"/>
        <v>1</v>
      </c>
    </row>
    <row r="35" spans="1:49" ht="15" customHeight="1">
      <c r="A35" s="239">
        <v>30</v>
      </c>
      <c r="B35" s="239">
        <v>30</v>
      </c>
      <c r="C35" s="239"/>
      <c r="D35" s="239">
        <v>1090</v>
      </c>
      <c r="E35" s="239" t="s">
        <v>393</v>
      </c>
      <c r="F35" s="239" t="s">
        <v>166</v>
      </c>
      <c r="G35" s="239">
        <v>1971</v>
      </c>
      <c r="H35" s="239" t="s">
        <v>1656</v>
      </c>
      <c r="I35" s="239" t="s">
        <v>391</v>
      </c>
      <c r="J35" s="239">
        <v>43</v>
      </c>
      <c r="K35" s="239">
        <v>13</v>
      </c>
      <c r="L35" s="239">
        <v>43</v>
      </c>
      <c r="M35" s="241">
        <v>0.49519675925925927</v>
      </c>
      <c r="N35" s="239">
        <v>0</v>
      </c>
      <c r="O35" s="240">
        <v>0.53749999999999998</v>
      </c>
      <c r="P35" s="240">
        <v>0.75347222222222221</v>
      </c>
      <c r="Q35" s="239"/>
      <c r="R35" s="240">
        <v>0.35694444444444445</v>
      </c>
      <c r="S35" s="240">
        <v>0.69097222222222221</v>
      </c>
      <c r="T35" s="239"/>
      <c r="U35" s="239"/>
      <c r="V35" s="239"/>
      <c r="W35" s="240">
        <v>0.51388888888888895</v>
      </c>
      <c r="X35" s="239"/>
      <c r="Y35" s="239"/>
      <c r="Z35" s="240">
        <v>0.4770833333333333</v>
      </c>
      <c r="AA35" s="239"/>
      <c r="AB35" s="240">
        <v>0.72777777777777775</v>
      </c>
      <c r="AC35" s="240">
        <v>0.64722222222222225</v>
      </c>
      <c r="AD35" s="240">
        <v>0.29166666666666669</v>
      </c>
      <c r="AE35" s="240">
        <v>0.56597222222222221</v>
      </c>
      <c r="AF35" s="240">
        <v>0.32916666666666666</v>
      </c>
      <c r="AG35" s="240">
        <v>0.62013888888888891</v>
      </c>
      <c r="AH35" s="240">
        <v>0.3979166666666667</v>
      </c>
      <c r="AI35" s="240">
        <v>0.76597222222222217</v>
      </c>
      <c r="AJ35" s="242"/>
      <c r="AL35" s="15">
        <f>VLOOKUP(AM35,id!$A:$C,3,0)</f>
        <v>195</v>
      </c>
      <c r="AM35" s="15" t="str">
        <f t="shared" si="0"/>
        <v>KryszewskiWojciech1971</v>
      </c>
      <c r="AN35" s="9" t="str">
        <f t="shared" si="9"/>
        <v>Kryszewski</v>
      </c>
      <c r="AO35" s="9" t="str">
        <f t="shared" si="9"/>
        <v>Wojciech</v>
      </c>
      <c r="AP35" s="9" t="str">
        <f t="shared" si="2"/>
        <v>K2</v>
      </c>
      <c r="AQ35" s="9">
        <f t="shared" si="3"/>
        <v>1971</v>
      </c>
      <c r="AR35" s="9">
        <f t="shared" si="4"/>
        <v>53.745265401106877</v>
      </c>
      <c r="AS35" s="9"/>
      <c r="AT35" s="9">
        <f t="shared" si="5"/>
        <v>0.98459740563281517</v>
      </c>
      <c r="AU35" s="9">
        <f t="shared" si="6"/>
        <v>0.9285714285714286</v>
      </c>
      <c r="AV35" s="9">
        <f t="shared" si="7"/>
        <v>1</v>
      </c>
      <c r="AW35" s="9">
        <f t="shared" si="8"/>
        <v>0.98528770473770133</v>
      </c>
    </row>
    <row r="36" spans="1:49" s="236" customFormat="1" ht="15" customHeight="1">
      <c r="A36" s="239">
        <v>31</v>
      </c>
      <c r="B36" s="239">
        <v>31</v>
      </c>
      <c r="C36" s="239"/>
      <c r="D36" s="239">
        <v>1046</v>
      </c>
      <c r="E36" s="239" t="s">
        <v>318</v>
      </c>
      <c r="F36" s="239" t="s">
        <v>19</v>
      </c>
      <c r="G36" s="239">
        <v>1979</v>
      </c>
      <c r="H36" s="239" t="s">
        <v>269</v>
      </c>
      <c r="I36" s="239" t="s">
        <v>310</v>
      </c>
      <c r="J36" s="239">
        <v>42</v>
      </c>
      <c r="K36" s="239">
        <v>14</v>
      </c>
      <c r="L36" s="239">
        <v>42</v>
      </c>
      <c r="M36" s="241">
        <v>0.42119212962962965</v>
      </c>
      <c r="N36" s="239">
        <v>0</v>
      </c>
      <c r="O36" s="240">
        <v>0.67013888888888884</v>
      </c>
      <c r="P36" s="239"/>
      <c r="Q36" s="240">
        <v>0.55069444444444449</v>
      </c>
      <c r="R36" s="240">
        <v>0.44097222222222227</v>
      </c>
      <c r="S36" s="239"/>
      <c r="T36" s="240">
        <v>0.3659722222222222</v>
      </c>
      <c r="U36" s="239"/>
      <c r="V36" s="240">
        <v>0.3263888888888889</v>
      </c>
      <c r="W36" s="240">
        <v>0.49305555555555558</v>
      </c>
      <c r="X36" s="240">
        <v>0.34930555555555554</v>
      </c>
      <c r="Y36" s="240">
        <v>0.6166666666666667</v>
      </c>
      <c r="Z36" s="240">
        <v>0.51944444444444449</v>
      </c>
      <c r="AA36" s="240">
        <v>0.59236111111111112</v>
      </c>
      <c r="AB36" s="239"/>
      <c r="AC36" s="239"/>
      <c r="AD36" s="240">
        <v>0.2951388888888889</v>
      </c>
      <c r="AE36" s="240">
        <v>0.64861111111111114</v>
      </c>
      <c r="AF36" s="240">
        <v>0.46249999999999997</v>
      </c>
      <c r="AG36" s="239"/>
      <c r="AH36" s="240">
        <v>0.40972222222222227</v>
      </c>
      <c r="AI36" s="240">
        <v>0.69166666666666676</v>
      </c>
      <c r="AJ36" s="237"/>
      <c r="AL36" s="15">
        <f>VLOOKUP(AM36,id!$A:$C,3,0)</f>
        <v>109</v>
      </c>
      <c r="AM36" s="15" t="str">
        <f t="shared" si="0"/>
        <v>BuciakPiotr1979</v>
      </c>
      <c r="AN36" s="9" t="str">
        <f t="shared" si="9"/>
        <v>Buciak</v>
      </c>
      <c r="AO36" s="9" t="str">
        <f t="shared" si="9"/>
        <v>Piotr</v>
      </c>
      <c r="AP36" s="9" t="str">
        <f t="shared" si="2"/>
        <v>Team 360°</v>
      </c>
      <c r="AQ36" s="9">
        <f t="shared" si="3"/>
        <v>1979</v>
      </c>
      <c r="AR36" s="9">
        <f t="shared" si="4"/>
        <v>52.495375508057876</v>
      </c>
      <c r="AS36" s="9"/>
      <c r="AT36" s="9">
        <f t="shared" si="5"/>
        <v>1.1757027836552993</v>
      </c>
      <c r="AU36" s="9">
        <f t="shared" si="6"/>
        <v>1.0769230769230769</v>
      </c>
      <c r="AV36" s="9">
        <f t="shared" si="7"/>
        <v>0.97674418604651159</v>
      </c>
      <c r="AW36" s="9">
        <f t="shared" si="8"/>
        <v>1.0149319789453937</v>
      </c>
    </row>
    <row r="37" spans="1:49" ht="15" customHeight="1">
      <c r="A37" s="239">
        <v>32</v>
      </c>
      <c r="B37" s="239">
        <v>32</v>
      </c>
      <c r="C37" s="239"/>
      <c r="D37" s="239">
        <v>1039</v>
      </c>
      <c r="E37" s="239" t="s">
        <v>99</v>
      </c>
      <c r="F37" s="239" t="s">
        <v>98</v>
      </c>
      <c r="G37" s="239">
        <v>1974</v>
      </c>
      <c r="H37" s="239" t="s">
        <v>1515</v>
      </c>
      <c r="I37" s="239"/>
      <c r="J37" s="239">
        <v>41</v>
      </c>
      <c r="K37" s="239">
        <v>13</v>
      </c>
      <c r="L37" s="239">
        <v>41</v>
      </c>
      <c r="M37" s="241">
        <v>0.47804398148148147</v>
      </c>
      <c r="N37" s="239">
        <v>0</v>
      </c>
      <c r="O37" s="239"/>
      <c r="P37" s="240">
        <v>0.28402777777777777</v>
      </c>
      <c r="Q37" s="240">
        <v>0.54027777777777775</v>
      </c>
      <c r="R37" s="240">
        <v>0.61597222222222225</v>
      </c>
      <c r="S37" s="240">
        <v>0.31041666666666667</v>
      </c>
      <c r="T37" s="239"/>
      <c r="U37" s="239"/>
      <c r="V37" s="239"/>
      <c r="W37" s="240">
        <v>0.69444444444444453</v>
      </c>
      <c r="X37" s="239"/>
      <c r="Y37" s="240">
        <v>0.45347222222222222</v>
      </c>
      <c r="Z37" s="240">
        <v>0.57777777777777783</v>
      </c>
      <c r="AA37" s="240">
        <v>0.49444444444444446</v>
      </c>
      <c r="AB37" s="239"/>
      <c r="AC37" s="240">
        <v>0.34861111111111115</v>
      </c>
      <c r="AD37" s="240">
        <v>0.73055555555555562</v>
      </c>
      <c r="AE37" s="240">
        <v>0.42152777777777778</v>
      </c>
      <c r="AF37" s="240">
        <v>0.64930555555555558</v>
      </c>
      <c r="AG37" s="240">
        <v>0.37638888888888888</v>
      </c>
      <c r="AH37" s="239"/>
      <c r="AI37" s="240">
        <v>0.74861111111111101</v>
      </c>
      <c r="AJ37" s="242"/>
      <c r="AL37" s="15">
        <f>VLOOKUP(AM37,id!$A:$C,3,0)</f>
        <v>55</v>
      </c>
      <c r="AM37" s="15" t="str">
        <f t="shared" si="0"/>
        <v>MakowiecSławomir1974</v>
      </c>
      <c r="AN37" s="9" t="str">
        <f t="shared" si="9"/>
        <v>Makowiec</v>
      </c>
      <c r="AO37" s="9" t="str">
        <f t="shared" si="9"/>
        <v>Sławomir</v>
      </c>
      <c r="AP37" s="9">
        <f t="shared" si="2"/>
        <v>0</v>
      </c>
      <c r="AQ37" s="9">
        <f t="shared" si="3"/>
        <v>1974</v>
      </c>
      <c r="AR37" s="9">
        <f t="shared" si="4"/>
        <v>51.245485615008874</v>
      </c>
      <c r="AS37" s="9"/>
      <c r="AT37" s="9">
        <f t="shared" si="5"/>
        <v>0.88107401399414098</v>
      </c>
      <c r="AU37" s="9">
        <f t="shared" si="6"/>
        <v>0.9285714285714286</v>
      </c>
      <c r="AV37" s="9">
        <f t="shared" si="7"/>
        <v>0.97619047619047616</v>
      </c>
      <c r="AW37" s="9">
        <f t="shared" si="8"/>
        <v>0.98528770473770133</v>
      </c>
    </row>
    <row r="38" spans="1:49" s="236" customFormat="1" ht="15" customHeight="1">
      <c r="A38" s="239">
        <v>33</v>
      </c>
      <c r="B38" s="239">
        <v>33</v>
      </c>
      <c r="C38" s="239"/>
      <c r="D38" s="239">
        <v>1030</v>
      </c>
      <c r="E38" s="239" t="s">
        <v>424</v>
      </c>
      <c r="F38" s="239" t="s">
        <v>225</v>
      </c>
      <c r="G38" s="239">
        <v>1955</v>
      </c>
      <c r="H38" s="239" t="s">
        <v>323</v>
      </c>
      <c r="I38" s="239" t="s">
        <v>1655</v>
      </c>
      <c r="J38" s="239">
        <v>40</v>
      </c>
      <c r="K38" s="239">
        <v>13</v>
      </c>
      <c r="L38" s="239">
        <v>40</v>
      </c>
      <c r="M38" s="241">
        <v>0.45734953703703707</v>
      </c>
      <c r="N38" s="239">
        <v>0</v>
      </c>
      <c r="O38" s="240">
        <v>0.71180555555555547</v>
      </c>
      <c r="P38" s="239"/>
      <c r="Q38" s="239"/>
      <c r="R38" s="240">
        <v>0.40625</v>
      </c>
      <c r="S38" s="240">
        <v>0.65208333333333335</v>
      </c>
      <c r="T38" s="240">
        <v>0.50416666666666665</v>
      </c>
      <c r="U38" s="239"/>
      <c r="V38" s="240">
        <v>0.5493055555555556</v>
      </c>
      <c r="W38" s="240">
        <v>0.34652777777777777</v>
      </c>
      <c r="X38" s="240">
        <v>0.52777777777777779</v>
      </c>
      <c r="Y38" s="239"/>
      <c r="Z38" s="240">
        <v>0.37152777777777773</v>
      </c>
      <c r="AA38" s="239"/>
      <c r="AB38" s="240">
        <v>0.60763888888888895</v>
      </c>
      <c r="AC38" s="239"/>
      <c r="AD38" s="240">
        <v>0.2951388888888889</v>
      </c>
      <c r="AE38" s="240">
        <v>0.68958333333333333</v>
      </c>
      <c r="AF38" s="240">
        <v>0.3215277777777778</v>
      </c>
      <c r="AG38" s="239"/>
      <c r="AH38" s="240">
        <v>0.45833333333333331</v>
      </c>
      <c r="AI38" s="240">
        <v>0.72777777777777775</v>
      </c>
      <c r="AJ38" s="237"/>
      <c r="AL38" s="15">
        <f>VLOOKUP(AM38,id!$A:$C,3,0)</f>
        <v>51</v>
      </c>
      <c r="AM38" s="15" t="str">
        <f t="shared" si="0"/>
        <v>ŚcibiszJerzy1955</v>
      </c>
      <c r="AN38" s="9" t="str">
        <f t="shared" si="9"/>
        <v>Ścibisz</v>
      </c>
      <c r="AO38" s="9" t="str">
        <f t="shared" si="9"/>
        <v>Jerzy</v>
      </c>
      <c r="AP38" s="9" t="str">
        <f t="shared" si="2"/>
        <v>-</v>
      </c>
      <c r="AQ38" s="9">
        <f t="shared" si="3"/>
        <v>1955</v>
      </c>
      <c r="AR38" s="9">
        <f t="shared" si="4"/>
        <v>49.995595721959873</v>
      </c>
      <c r="AS38" s="9"/>
      <c r="AT38" s="9">
        <f t="shared" si="5"/>
        <v>1.0452486397570542</v>
      </c>
      <c r="AU38" s="9">
        <f t="shared" si="6"/>
        <v>1</v>
      </c>
      <c r="AV38" s="9">
        <f t="shared" si="7"/>
        <v>0.97560975609756095</v>
      </c>
      <c r="AW38" s="9">
        <f t="shared" si="8"/>
        <v>1</v>
      </c>
    </row>
    <row r="39" spans="1:49" s="236" customFormat="1" ht="15" customHeight="1">
      <c r="A39" s="239">
        <v>35</v>
      </c>
      <c r="B39" s="239">
        <v>34</v>
      </c>
      <c r="C39" s="239"/>
      <c r="D39" s="239">
        <v>1061</v>
      </c>
      <c r="E39" s="239" t="s">
        <v>450</v>
      </c>
      <c r="F39" s="239" t="s">
        <v>257</v>
      </c>
      <c r="G39" s="239">
        <v>1978</v>
      </c>
      <c r="H39" s="239" t="s">
        <v>1653</v>
      </c>
      <c r="I39" s="239" t="s">
        <v>449</v>
      </c>
      <c r="J39" s="239">
        <v>39</v>
      </c>
      <c r="K39" s="239">
        <v>13</v>
      </c>
      <c r="L39" s="239">
        <v>39</v>
      </c>
      <c r="M39" s="241">
        <v>0.49243055555555554</v>
      </c>
      <c r="N39" s="239">
        <v>0</v>
      </c>
      <c r="O39" s="239"/>
      <c r="P39" s="240">
        <v>0.75</v>
      </c>
      <c r="Q39" s="239"/>
      <c r="R39" s="240">
        <v>0.3888888888888889</v>
      </c>
      <c r="S39" s="240">
        <v>0.67638888888888893</v>
      </c>
      <c r="T39" s="240">
        <v>0.47569444444444442</v>
      </c>
      <c r="U39" s="239"/>
      <c r="V39" s="240">
        <v>0.55625000000000002</v>
      </c>
      <c r="W39" s="240">
        <v>0.30833333333333335</v>
      </c>
      <c r="X39" s="240">
        <v>0.51874999999999993</v>
      </c>
      <c r="Y39" s="239"/>
      <c r="Z39" s="240">
        <v>0.36180555555555555</v>
      </c>
      <c r="AA39" s="239"/>
      <c r="AB39" s="240">
        <v>0.61944444444444446</v>
      </c>
      <c r="AC39" s="240">
        <v>0.71111111111111114</v>
      </c>
      <c r="AD39" s="240">
        <v>0.28750000000000003</v>
      </c>
      <c r="AE39" s="239"/>
      <c r="AF39" s="240">
        <v>0.33611111111111108</v>
      </c>
      <c r="AG39" s="239"/>
      <c r="AH39" s="240">
        <v>0.43055555555555558</v>
      </c>
      <c r="AI39" s="240">
        <v>0.7631944444444444</v>
      </c>
      <c r="AJ39" s="237"/>
      <c r="AL39" s="15">
        <f>VLOOKUP(AM39,id!$A:$C,3,0)</f>
        <v>66</v>
      </c>
      <c r="AM39" s="15" t="str">
        <f t="shared" si="0"/>
        <v>PoździkRadosław1978</v>
      </c>
      <c r="AN39" s="9" t="str">
        <f t="shared" si="9"/>
        <v>Poździk</v>
      </c>
      <c r="AO39" s="9" t="str">
        <f t="shared" si="9"/>
        <v>Radosław</v>
      </c>
      <c r="AP39" s="9" t="str">
        <f t="shared" si="2"/>
        <v>Barlinecka Grupa Kolarska</v>
      </c>
      <c r="AQ39" s="9">
        <f t="shared" si="3"/>
        <v>1978</v>
      </c>
      <c r="AR39" s="9">
        <f t="shared" ref="AR39:AR89" si="10">AR38*IF(AV39&lt;1,AV39,IF(AW39&lt;1,AW39,IF(AU39&lt;1,AU39,IF(AT39&lt;1,AT39,1))))</f>
        <v>48.745705828910872</v>
      </c>
      <c r="AS39" s="9"/>
      <c r="AT39" s="9">
        <f t="shared" ref="AT39:AT90" si="11">M38/M39</f>
        <v>0.92875946034879908</v>
      </c>
      <c r="AU39" s="9">
        <f t="shared" ref="AU39:AU90" si="12">K39/K38</f>
        <v>1</v>
      </c>
      <c r="AV39" s="9">
        <f t="shared" ref="AV39:AV90" si="13">J39/J38</f>
        <v>0.97499999999999998</v>
      </c>
      <c r="AW39" s="9">
        <f t="shared" ref="AW39:AW90" si="14">AU39^0.2</f>
        <v>1</v>
      </c>
    </row>
    <row r="40" spans="1:49" ht="15" customHeight="1">
      <c r="A40" s="239">
        <v>36</v>
      </c>
      <c r="B40" s="239">
        <v>35</v>
      </c>
      <c r="C40" s="239"/>
      <c r="D40" s="239">
        <v>1073</v>
      </c>
      <c r="E40" s="239" t="s">
        <v>1214</v>
      </c>
      <c r="F40" s="239" t="s">
        <v>399</v>
      </c>
      <c r="G40" s="239">
        <v>1973</v>
      </c>
      <c r="H40" s="239" t="s">
        <v>1652</v>
      </c>
      <c r="I40" s="239" t="s">
        <v>1209</v>
      </c>
      <c r="J40" s="239">
        <v>39</v>
      </c>
      <c r="K40" s="239">
        <v>13</v>
      </c>
      <c r="L40" s="239">
        <v>42</v>
      </c>
      <c r="M40" s="241">
        <v>0.50171296296296297</v>
      </c>
      <c r="N40" s="239">
        <v>3</v>
      </c>
      <c r="O40" s="240">
        <v>0.33263888888888887</v>
      </c>
      <c r="P40" s="239"/>
      <c r="Q40" s="239"/>
      <c r="R40" s="239"/>
      <c r="S40" s="240">
        <v>0.57291666666666663</v>
      </c>
      <c r="T40" s="239"/>
      <c r="U40" s="240">
        <v>0.46180555555555558</v>
      </c>
      <c r="V40" s="240">
        <v>0.67986111111111114</v>
      </c>
      <c r="W40" s="240">
        <v>0.31388888888888888</v>
      </c>
      <c r="X40" s="240">
        <v>0.71458333333333324</v>
      </c>
      <c r="Y40" s="240">
        <v>0.3840277777777778</v>
      </c>
      <c r="Z40" s="239"/>
      <c r="AA40" s="240">
        <v>0.42430555555555555</v>
      </c>
      <c r="AB40" s="240">
        <v>0.61944444444444446</v>
      </c>
      <c r="AC40" s="240">
        <v>0.52847222222222223</v>
      </c>
      <c r="AD40" s="240">
        <v>0.2902777777777778</v>
      </c>
      <c r="AE40" s="240">
        <v>0.35694444444444445</v>
      </c>
      <c r="AF40" s="239"/>
      <c r="AG40" s="240">
        <v>0.50486111111111109</v>
      </c>
      <c r="AH40" s="239"/>
      <c r="AI40" s="240">
        <v>0.77222222222222225</v>
      </c>
      <c r="AJ40" s="242"/>
      <c r="AL40" s="15">
        <f>VLOOKUP(AM40,id!$A:$C,3,0)</f>
        <v>196</v>
      </c>
      <c r="AM40" s="15" t="str">
        <f t="shared" si="0"/>
        <v>BożyczkoMariusz1973</v>
      </c>
      <c r="AN40" s="9" t="str">
        <f t="shared" si="9"/>
        <v>Bożyczko</v>
      </c>
      <c r="AO40" s="9" t="str">
        <f t="shared" si="9"/>
        <v>Mariusz</v>
      </c>
      <c r="AP40" s="9" t="str">
        <f t="shared" si="2"/>
        <v>Perełki z Elbląga</v>
      </c>
      <c r="AQ40" s="9">
        <f t="shared" si="3"/>
        <v>1973</v>
      </c>
      <c r="AR40" s="9">
        <f t="shared" si="10"/>
        <v>47.84384055081761</v>
      </c>
      <c r="AS40" s="9"/>
      <c r="AT40" s="9">
        <f t="shared" si="11"/>
        <v>0.98149856971486571</v>
      </c>
      <c r="AU40" s="9">
        <f t="shared" si="12"/>
        <v>1</v>
      </c>
      <c r="AV40" s="9">
        <f t="shared" si="13"/>
        <v>1</v>
      </c>
      <c r="AW40" s="9">
        <f t="shared" si="14"/>
        <v>1</v>
      </c>
    </row>
    <row r="41" spans="1:49" s="236" customFormat="1" ht="15" customHeight="1">
      <c r="A41" s="239">
        <v>37</v>
      </c>
      <c r="B41" s="239">
        <v>36</v>
      </c>
      <c r="C41" s="239"/>
      <c r="D41" s="239">
        <v>1054</v>
      </c>
      <c r="E41" s="239" t="s">
        <v>68</v>
      </c>
      <c r="F41" s="239" t="s">
        <v>69</v>
      </c>
      <c r="G41" s="239">
        <v>1981</v>
      </c>
      <c r="H41" s="239" t="s">
        <v>1651</v>
      </c>
      <c r="I41" s="239" t="s">
        <v>151</v>
      </c>
      <c r="J41" s="239">
        <v>39</v>
      </c>
      <c r="K41" s="239">
        <v>13</v>
      </c>
      <c r="L41" s="239">
        <v>42</v>
      </c>
      <c r="M41" s="241">
        <v>0.50185185185185188</v>
      </c>
      <c r="N41" s="239">
        <v>3</v>
      </c>
      <c r="O41" s="240">
        <v>0.33263888888888887</v>
      </c>
      <c r="P41" s="239"/>
      <c r="Q41" s="239"/>
      <c r="R41" s="239"/>
      <c r="S41" s="240">
        <v>0.55763888888888891</v>
      </c>
      <c r="T41" s="239"/>
      <c r="U41" s="240">
        <v>0.45833333333333331</v>
      </c>
      <c r="V41" s="240">
        <v>0.67986111111111114</v>
      </c>
      <c r="W41" s="240">
        <v>0.31319444444444444</v>
      </c>
      <c r="X41" s="240">
        <v>0.71388888888888891</v>
      </c>
      <c r="Y41" s="240">
        <v>0.3840277777777778</v>
      </c>
      <c r="Z41" s="239"/>
      <c r="AA41" s="240">
        <v>0.42222222222222222</v>
      </c>
      <c r="AB41" s="240">
        <v>0.59444444444444444</v>
      </c>
      <c r="AC41" s="240">
        <v>0.51458333333333328</v>
      </c>
      <c r="AD41" s="240">
        <v>0.28958333333333336</v>
      </c>
      <c r="AE41" s="240">
        <v>0.35694444444444445</v>
      </c>
      <c r="AF41" s="239"/>
      <c r="AG41" s="240">
        <v>0.49444444444444446</v>
      </c>
      <c r="AH41" s="239"/>
      <c r="AI41" s="240">
        <v>0.77222222222222225</v>
      </c>
      <c r="AJ41" s="237"/>
      <c r="AL41" s="15">
        <f>VLOOKUP(AM41,id!$A:$C,3,0)</f>
        <v>36</v>
      </c>
      <c r="AM41" s="15" t="str">
        <f t="shared" si="0"/>
        <v>WronaŁukasz1981</v>
      </c>
      <c r="AN41" s="9" t="str">
        <f t="shared" si="9"/>
        <v>Wrona</v>
      </c>
      <c r="AO41" s="9" t="str">
        <f t="shared" si="9"/>
        <v>Łukasz</v>
      </c>
      <c r="AP41" s="9" t="str">
        <f t="shared" si="2"/>
        <v>Towanda</v>
      </c>
      <c r="AQ41" s="9">
        <f t="shared" si="3"/>
        <v>1981</v>
      </c>
      <c r="AR41" s="9">
        <f t="shared" si="10"/>
        <v>47.830599635536018</v>
      </c>
      <c r="AS41" s="9"/>
      <c r="AT41" s="9">
        <f t="shared" si="11"/>
        <v>0.9997232472324723</v>
      </c>
      <c r="AU41" s="9">
        <f t="shared" si="12"/>
        <v>1</v>
      </c>
      <c r="AV41" s="9">
        <f t="shared" si="13"/>
        <v>1</v>
      </c>
      <c r="AW41" s="9">
        <f t="shared" si="14"/>
        <v>1</v>
      </c>
    </row>
    <row r="42" spans="1:49" ht="15" customHeight="1">
      <c r="A42" s="239">
        <v>38</v>
      </c>
      <c r="B42" s="239">
        <v>37</v>
      </c>
      <c r="C42" s="239"/>
      <c r="D42" s="239">
        <v>1027</v>
      </c>
      <c r="E42" s="239" t="s">
        <v>422</v>
      </c>
      <c r="F42" s="239" t="s">
        <v>30</v>
      </c>
      <c r="G42" s="239">
        <v>1971</v>
      </c>
      <c r="H42" s="239" t="s">
        <v>1617</v>
      </c>
      <c r="I42" s="239" t="s">
        <v>421</v>
      </c>
      <c r="J42" s="239">
        <v>39</v>
      </c>
      <c r="K42" s="239">
        <v>13</v>
      </c>
      <c r="L42" s="239">
        <v>42</v>
      </c>
      <c r="M42" s="241">
        <v>0.50201388888888887</v>
      </c>
      <c r="N42" s="239">
        <v>3</v>
      </c>
      <c r="O42" s="240">
        <v>0.33263888888888887</v>
      </c>
      <c r="P42" s="239"/>
      <c r="Q42" s="239"/>
      <c r="R42" s="239"/>
      <c r="S42" s="240">
        <v>0.57291666666666663</v>
      </c>
      <c r="T42" s="239"/>
      <c r="U42" s="240">
        <v>0.46111111111111108</v>
      </c>
      <c r="V42" s="240">
        <v>0.6791666666666667</v>
      </c>
      <c r="W42" s="240">
        <v>0.31388888888888888</v>
      </c>
      <c r="X42" s="240">
        <v>0.71458333333333324</v>
      </c>
      <c r="Y42" s="240">
        <v>0.3840277777777778</v>
      </c>
      <c r="Z42" s="239"/>
      <c r="AA42" s="240">
        <v>0.42430555555555555</v>
      </c>
      <c r="AB42" s="240">
        <v>0.61944444444444446</v>
      </c>
      <c r="AC42" s="240">
        <v>0.52847222222222223</v>
      </c>
      <c r="AD42" s="240">
        <v>0.28958333333333336</v>
      </c>
      <c r="AE42" s="240">
        <v>0.35694444444444445</v>
      </c>
      <c r="AF42" s="239"/>
      <c r="AG42" s="240">
        <v>0.50486111111111109</v>
      </c>
      <c r="AH42" s="239"/>
      <c r="AI42" s="240">
        <v>0.77222222222222225</v>
      </c>
      <c r="AJ42" s="242"/>
      <c r="AL42" s="15">
        <f>VLOOKUP(AM42,id!$A:$C,3,0)</f>
        <v>197</v>
      </c>
      <c r="AM42" s="15" t="str">
        <f t="shared" si="0"/>
        <v>DzichAndrzej1971</v>
      </c>
      <c r="AN42" s="9" t="str">
        <f t="shared" si="9"/>
        <v>Dzich</v>
      </c>
      <c r="AO42" s="9" t="str">
        <f t="shared" si="9"/>
        <v>Andrzej</v>
      </c>
      <c r="AP42" s="9" t="str">
        <f t="shared" si="2"/>
        <v>Alive!</v>
      </c>
      <c r="AQ42" s="9">
        <f t="shared" si="3"/>
        <v>1971</v>
      </c>
      <c r="AR42" s="9">
        <f t="shared" si="10"/>
        <v>47.815161160991423</v>
      </c>
      <c r="AS42" s="9"/>
      <c r="AT42" s="9">
        <f t="shared" si="11"/>
        <v>0.99967722598791908</v>
      </c>
      <c r="AU42" s="9">
        <f t="shared" si="12"/>
        <v>1</v>
      </c>
      <c r="AV42" s="9">
        <f t="shared" si="13"/>
        <v>1</v>
      </c>
      <c r="AW42" s="9">
        <f t="shared" si="14"/>
        <v>1</v>
      </c>
    </row>
    <row r="43" spans="1:49" s="236" customFormat="1" ht="15" customHeight="1">
      <c r="A43" s="239">
        <v>39</v>
      </c>
      <c r="B43" s="239">
        <v>38</v>
      </c>
      <c r="C43" s="239"/>
      <c r="D43" s="239">
        <v>1083</v>
      </c>
      <c r="E43" s="239" t="s">
        <v>622</v>
      </c>
      <c r="F43" s="239" t="s">
        <v>19</v>
      </c>
      <c r="G43" s="239">
        <v>1971</v>
      </c>
      <c r="H43" s="239" t="s">
        <v>1650</v>
      </c>
      <c r="I43" s="239" t="s">
        <v>619</v>
      </c>
      <c r="J43" s="239">
        <v>39</v>
      </c>
      <c r="K43" s="239">
        <v>12</v>
      </c>
      <c r="L43" s="239">
        <v>39</v>
      </c>
      <c r="M43" s="241">
        <v>0.4788310185185185</v>
      </c>
      <c r="N43" s="239">
        <v>0</v>
      </c>
      <c r="O43" s="240">
        <v>0.28750000000000003</v>
      </c>
      <c r="P43" s="239"/>
      <c r="Q43" s="240">
        <v>0.3833333333333333</v>
      </c>
      <c r="R43" s="239"/>
      <c r="S43" s="240">
        <v>0.65138888888888891</v>
      </c>
      <c r="T43" s="239"/>
      <c r="U43" s="239"/>
      <c r="V43" s="239"/>
      <c r="W43" s="240">
        <v>0.31736111111111115</v>
      </c>
      <c r="X43" s="239"/>
      <c r="Y43" s="240">
        <v>0.47013888888888888</v>
      </c>
      <c r="Z43" s="240">
        <v>0.34583333333333338</v>
      </c>
      <c r="AA43" s="240">
        <v>0.43055555555555558</v>
      </c>
      <c r="AB43" s="240">
        <v>0.70208333333333339</v>
      </c>
      <c r="AC43" s="240">
        <v>0.6069444444444444</v>
      </c>
      <c r="AD43" s="240">
        <v>0.73611111111111116</v>
      </c>
      <c r="AE43" s="240">
        <v>0.50277777777777777</v>
      </c>
      <c r="AF43" s="239"/>
      <c r="AG43" s="240">
        <v>0.58472222222222225</v>
      </c>
      <c r="AH43" s="239"/>
      <c r="AI43" s="240">
        <v>0.74930555555555556</v>
      </c>
      <c r="AJ43" s="237"/>
      <c r="AL43" s="15">
        <f>VLOOKUP(AM43,id!$A:$C,3,0)</f>
        <v>198</v>
      </c>
      <c r="AM43" s="15" t="str">
        <f t="shared" si="0"/>
        <v>KoperskiPiotr1971</v>
      </c>
      <c r="AN43" s="9" t="str">
        <f t="shared" si="9"/>
        <v>Koperski</v>
      </c>
      <c r="AO43" s="9" t="str">
        <f t="shared" si="9"/>
        <v>Piotr</v>
      </c>
      <c r="AP43" s="9" t="str">
        <f t="shared" si="2"/>
        <v>Tańczący z kompasem</v>
      </c>
      <c r="AQ43" s="9">
        <f t="shared" si="3"/>
        <v>1971</v>
      </c>
      <c r="AR43" s="9">
        <f t="shared" si="10"/>
        <v>47.055804480874343</v>
      </c>
      <c r="AS43" s="9"/>
      <c r="AT43" s="9">
        <f t="shared" si="11"/>
        <v>1.0484155567909887</v>
      </c>
      <c r="AU43" s="9">
        <f t="shared" si="12"/>
        <v>0.92307692307692313</v>
      </c>
      <c r="AV43" s="9">
        <f t="shared" si="13"/>
        <v>1</v>
      </c>
      <c r="AW43" s="9">
        <f t="shared" si="14"/>
        <v>0.98411891413352426</v>
      </c>
    </row>
    <row r="44" spans="1:49" s="236" customFormat="1" ht="15" customHeight="1">
      <c r="A44" s="239">
        <v>40</v>
      </c>
      <c r="B44" s="239">
        <v>39</v>
      </c>
      <c r="C44" s="239"/>
      <c r="D44" s="239">
        <v>1055</v>
      </c>
      <c r="E44" s="239" t="s">
        <v>623</v>
      </c>
      <c r="F44" s="239" t="s">
        <v>25</v>
      </c>
      <c r="G44" s="239">
        <v>1971</v>
      </c>
      <c r="H44" s="239" t="s">
        <v>1649</v>
      </c>
      <c r="I44" s="239" t="s">
        <v>619</v>
      </c>
      <c r="J44" s="239">
        <v>39</v>
      </c>
      <c r="K44" s="239">
        <v>12</v>
      </c>
      <c r="L44" s="239">
        <v>39</v>
      </c>
      <c r="M44" s="241">
        <v>0.47890046296296296</v>
      </c>
      <c r="N44" s="239">
        <v>0</v>
      </c>
      <c r="O44" s="240">
        <v>0.28750000000000003</v>
      </c>
      <c r="P44" s="239"/>
      <c r="Q44" s="240">
        <v>0.38263888888888892</v>
      </c>
      <c r="R44" s="239"/>
      <c r="S44" s="240">
        <v>0.65069444444444446</v>
      </c>
      <c r="T44" s="239"/>
      <c r="U44" s="239"/>
      <c r="V44" s="239"/>
      <c r="W44" s="240">
        <v>0.31805555555555554</v>
      </c>
      <c r="X44" s="239"/>
      <c r="Y44" s="240">
        <v>0.46875</v>
      </c>
      <c r="Z44" s="240">
        <v>0.34583333333333338</v>
      </c>
      <c r="AA44" s="240">
        <v>0.43055555555555558</v>
      </c>
      <c r="AB44" s="240">
        <v>0.70208333333333339</v>
      </c>
      <c r="AC44" s="240">
        <v>0.6069444444444444</v>
      </c>
      <c r="AD44" s="240">
        <v>0.73611111111111116</v>
      </c>
      <c r="AE44" s="240">
        <v>0.50277777777777777</v>
      </c>
      <c r="AF44" s="239"/>
      <c r="AG44" s="240">
        <v>0.58402777777777781</v>
      </c>
      <c r="AH44" s="239"/>
      <c r="AI44" s="240">
        <v>0.74930555555555556</v>
      </c>
      <c r="AJ44" s="237"/>
      <c r="AL44" s="15">
        <f>VLOOKUP(AM44,id!$A:$C,3,0)</f>
        <v>199</v>
      </c>
      <c r="AM44" s="15" t="str">
        <f t="shared" si="0"/>
        <v>KostrzewaJacek1971</v>
      </c>
      <c r="AN44" s="9" t="str">
        <f t="shared" si="9"/>
        <v>Kostrzewa</v>
      </c>
      <c r="AO44" s="9" t="str">
        <f t="shared" si="9"/>
        <v>Jacek</v>
      </c>
      <c r="AP44" s="9" t="str">
        <f t="shared" si="2"/>
        <v>Tańczący z kompasem</v>
      </c>
      <c r="AQ44" s="9">
        <f t="shared" si="3"/>
        <v>1971</v>
      </c>
      <c r="AR44" s="9">
        <f t="shared" si="10"/>
        <v>47.048981008247395</v>
      </c>
      <c r="AS44" s="9"/>
      <c r="AT44" s="9">
        <f t="shared" si="11"/>
        <v>0.99985499190371463</v>
      </c>
      <c r="AU44" s="9">
        <f t="shared" si="12"/>
        <v>1</v>
      </c>
      <c r="AV44" s="9">
        <f t="shared" si="13"/>
        <v>1</v>
      </c>
      <c r="AW44" s="9">
        <f t="shared" si="14"/>
        <v>1</v>
      </c>
    </row>
    <row r="45" spans="1:49" s="236" customFormat="1" ht="15" customHeight="1">
      <c r="A45" s="239">
        <v>41</v>
      </c>
      <c r="B45" s="239">
        <v>40</v>
      </c>
      <c r="C45" s="239"/>
      <c r="D45" s="239">
        <v>1084</v>
      </c>
      <c r="E45" s="239" t="s">
        <v>100</v>
      </c>
      <c r="F45" s="239" t="s">
        <v>38</v>
      </c>
      <c r="G45" s="239">
        <v>1978</v>
      </c>
      <c r="H45" s="239" t="s">
        <v>329</v>
      </c>
      <c r="I45" s="239" t="s">
        <v>173</v>
      </c>
      <c r="J45" s="239">
        <v>38</v>
      </c>
      <c r="K45" s="239">
        <v>13</v>
      </c>
      <c r="L45" s="239">
        <v>38</v>
      </c>
      <c r="M45" s="241">
        <v>0.46797453703703701</v>
      </c>
      <c r="N45" s="239">
        <v>0</v>
      </c>
      <c r="O45" s="240">
        <v>0.62569444444444444</v>
      </c>
      <c r="P45" s="240">
        <v>0.72430555555555554</v>
      </c>
      <c r="Q45" s="239"/>
      <c r="R45" s="240">
        <v>0.5229166666666667</v>
      </c>
      <c r="S45" s="240">
        <v>0.69861111111111107</v>
      </c>
      <c r="T45" s="240">
        <v>0.41875000000000001</v>
      </c>
      <c r="U45" s="239"/>
      <c r="V45" s="240">
        <v>0.37152777777777773</v>
      </c>
      <c r="W45" s="240">
        <v>0.59305555555555556</v>
      </c>
      <c r="X45" s="240">
        <v>0.3923611111111111</v>
      </c>
      <c r="Y45" s="239"/>
      <c r="Z45" s="239"/>
      <c r="AA45" s="239"/>
      <c r="AB45" s="240">
        <v>0.32013888888888892</v>
      </c>
      <c r="AC45" s="239"/>
      <c r="AD45" s="240">
        <v>0.28680555555555554</v>
      </c>
      <c r="AE45" s="240">
        <v>0.65277777777777779</v>
      </c>
      <c r="AF45" s="240">
        <v>0.55486111111111114</v>
      </c>
      <c r="AG45" s="239"/>
      <c r="AH45" s="240">
        <v>0.47222222222222227</v>
      </c>
      <c r="AI45" s="240">
        <v>0.73819444444444438</v>
      </c>
      <c r="AJ45" s="237"/>
      <c r="AL45" s="15">
        <f>VLOOKUP(AM45,id!$A:$C,3,0)</f>
        <v>10</v>
      </c>
      <c r="AM45" s="15" t="str">
        <f t="shared" si="0"/>
        <v>SadowskiMarek1978</v>
      </c>
      <c r="AN45" s="9" t="str">
        <f t="shared" si="9"/>
        <v>Sadowski</v>
      </c>
      <c r="AO45" s="9" t="str">
        <f t="shared" si="9"/>
        <v>Marek</v>
      </c>
      <c r="AP45" s="9" t="str">
        <f t="shared" si="2"/>
        <v>GR3miasto</v>
      </c>
      <c r="AQ45" s="9">
        <f t="shared" si="3"/>
        <v>1978</v>
      </c>
      <c r="AR45" s="9">
        <f t="shared" si="10"/>
        <v>45.842596879830793</v>
      </c>
      <c r="AS45" s="9"/>
      <c r="AT45" s="9">
        <f t="shared" si="11"/>
        <v>1.023347265847204</v>
      </c>
      <c r="AU45" s="9">
        <f t="shared" si="12"/>
        <v>1.0833333333333333</v>
      </c>
      <c r="AV45" s="9">
        <f t="shared" si="13"/>
        <v>0.97435897435897434</v>
      </c>
      <c r="AW45" s="9">
        <f t="shared" si="14"/>
        <v>1.0161373647415957</v>
      </c>
    </row>
    <row r="46" spans="1:49" s="236" customFormat="1" ht="15" customHeight="1">
      <c r="A46" s="239">
        <v>42</v>
      </c>
      <c r="B46" s="239">
        <v>41</v>
      </c>
      <c r="C46" s="239"/>
      <c r="D46" s="239">
        <v>1017</v>
      </c>
      <c r="E46" s="239" t="s">
        <v>70</v>
      </c>
      <c r="F46" s="239" t="s">
        <v>71</v>
      </c>
      <c r="G46" s="239">
        <v>1963</v>
      </c>
      <c r="H46" s="239" t="s">
        <v>1446</v>
      </c>
      <c r="I46" s="239"/>
      <c r="J46" s="239">
        <v>38</v>
      </c>
      <c r="K46" s="239">
        <v>13</v>
      </c>
      <c r="L46" s="239">
        <v>38</v>
      </c>
      <c r="M46" s="241">
        <v>0.46937500000000004</v>
      </c>
      <c r="N46" s="239">
        <v>0</v>
      </c>
      <c r="O46" s="240">
        <v>0.72430555555555554</v>
      </c>
      <c r="P46" s="239"/>
      <c r="Q46" s="240">
        <v>0.61249999999999993</v>
      </c>
      <c r="R46" s="240">
        <v>0.46527777777777773</v>
      </c>
      <c r="S46" s="239"/>
      <c r="T46" s="240">
        <v>0.37847222222222227</v>
      </c>
      <c r="U46" s="239"/>
      <c r="V46" s="240">
        <v>0.33402777777777781</v>
      </c>
      <c r="W46" s="240">
        <v>0.53472222222222221</v>
      </c>
      <c r="X46" s="240">
        <v>0.3520833333333333</v>
      </c>
      <c r="Y46" s="240">
        <v>0.66666666666666663</v>
      </c>
      <c r="Z46" s="240">
        <v>0.56458333333333333</v>
      </c>
      <c r="AA46" s="239"/>
      <c r="AB46" s="239"/>
      <c r="AC46" s="239"/>
      <c r="AD46" s="240">
        <v>0.29583333333333334</v>
      </c>
      <c r="AE46" s="240">
        <v>0.7006944444444444</v>
      </c>
      <c r="AF46" s="240">
        <v>0.49513888888888885</v>
      </c>
      <c r="AG46" s="239"/>
      <c r="AH46" s="240">
        <v>0.42986111111111108</v>
      </c>
      <c r="AI46" s="240">
        <v>0.73958333333333337</v>
      </c>
      <c r="AJ46" s="237"/>
      <c r="AL46" s="15">
        <f>VLOOKUP(AM46,id!$A:$C,3,0)</f>
        <v>47</v>
      </c>
      <c r="AM46" s="15" t="str">
        <f t="shared" si="0"/>
        <v>JańczakWiesław1963</v>
      </c>
      <c r="AN46" s="9" t="str">
        <f t="shared" si="9"/>
        <v>Jańczak</v>
      </c>
      <c r="AO46" s="9" t="str">
        <f t="shared" si="9"/>
        <v>Wiesław</v>
      </c>
      <c r="AP46" s="9">
        <f t="shared" si="2"/>
        <v>0</v>
      </c>
      <c r="AQ46" s="9">
        <f t="shared" si="3"/>
        <v>1963</v>
      </c>
      <c r="AR46" s="9">
        <f t="shared" si="10"/>
        <v>45.705817419790854</v>
      </c>
      <c r="AS46" s="9"/>
      <c r="AT46" s="9">
        <f t="shared" si="11"/>
        <v>0.9970163239137938</v>
      </c>
      <c r="AU46" s="9">
        <f t="shared" si="12"/>
        <v>1</v>
      </c>
      <c r="AV46" s="9">
        <f t="shared" si="13"/>
        <v>1</v>
      </c>
      <c r="AW46" s="9">
        <f t="shared" si="14"/>
        <v>1</v>
      </c>
    </row>
    <row r="47" spans="1:49" s="236" customFormat="1" ht="15" customHeight="1">
      <c r="A47" s="239">
        <v>43</v>
      </c>
      <c r="B47" s="239">
        <v>42</v>
      </c>
      <c r="C47" s="239"/>
      <c r="D47" s="239">
        <v>1008</v>
      </c>
      <c r="E47" s="239" t="s">
        <v>268</v>
      </c>
      <c r="F47" s="239" t="s">
        <v>23</v>
      </c>
      <c r="G47" s="239">
        <v>1980</v>
      </c>
      <c r="H47" s="239" t="s">
        <v>269</v>
      </c>
      <c r="I47" s="239" t="s">
        <v>1639</v>
      </c>
      <c r="J47" s="239">
        <v>37</v>
      </c>
      <c r="K47" s="239">
        <v>12</v>
      </c>
      <c r="L47" s="239">
        <v>38</v>
      </c>
      <c r="M47" s="241">
        <v>0.50054398148148149</v>
      </c>
      <c r="N47" s="239">
        <v>1</v>
      </c>
      <c r="O47" s="239"/>
      <c r="P47" s="240">
        <v>0.7055555555555556</v>
      </c>
      <c r="Q47" s="239"/>
      <c r="R47" s="240">
        <v>0.42638888888888887</v>
      </c>
      <c r="S47" s="239"/>
      <c r="T47" s="240">
        <v>0.51874999999999993</v>
      </c>
      <c r="U47" s="239"/>
      <c r="V47" s="240">
        <v>0.59791666666666665</v>
      </c>
      <c r="W47" s="240">
        <v>0.3527777777777778</v>
      </c>
      <c r="X47" s="240">
        <v>0.54861111111111105</v>
      </c>
      <c r="Y47" s="239"/>
      <c r="Z47" s="240">
        <v>0.38819444444444445</v>
      </c>
      <c r="AA47" s="239"/>
      <c r="AB47" s="240">
        <v>0.66666666666666663</v>
      </c>
      <c r="AC47" s="239"/>
      <c r="AD47" s="240">
        <v>0.28819444444444448</v>
      </c>
      <c r="AE47" s="240">
        <v>0.74375000000000002</v>
      </c>
      <c r="AF47" s="240">
        <v>0.32083333333333336</v>
      </c>
      <c r="AG47" s="239"/>
      <c r="AH47" s="240">
        <v>0.4680555555555555</v>
      </c>
      <c r="AI47" s="240">
        <v>0.77083333333333337</v>
      </c>
      <c r="AJ47" s="237"/>
      <c r="AL47" s="15">
        <f>VLOOKUP(AM47,id!$A:$C,3,0)</f>
        <v>200</v>
      </c>
      <c r="AM47" s="15" t="str">
        <f t="shared" si="0"/>
        <v>SkowronekGrzegorz1980</v>
      </c>
      <c r="AN47" s="9" t="str">
        <f t="shared" si="9"/>
        <v>Skowronek</v>
      </c>
      <c r="AO47" s="9" t="str">
        <f t="shared" si="9"/>
        <v>Grzegorz</v>
      </c>
      <c r="AP47" s="9" t="str">
        <f t="shared" si="2"/>
        <v>Grube Dupska</v>
      </c>
      <c r="AQ47" s="9">
        <f t="shared" si="3"/>
        <v>1980</v>
      </c>
      <c r="AR47" s="9">
        <f t="shared" si="10"/>
        <v>44.503032750848988</v>
      </c>
      <c r="AS47" s="9"/>
      <c r="AT47" s="9">
        <f t="shared" si="11"/>
        <v>0.93772978472495205</v>
      </c>
      <c r="AU47" s="9">
        <f t="shared" si="12"/>
        <v>0.92307692307692313</v>
      </c>
      <c r="AV47" s="9">
        <f t="shared" si="13"/>
        <v>0.97368421052631582</v>
      </c>
      <c r="AW47" s="9">
        <f t="shared" si="14"/>
        <v>0.98411891413352426</v>
      </c>
    </row>
    <row r="48" spans="1:49" s="236" customFormat="1" ht="15" customHeight="1">
      <c r="A48" s="239">
        <v>44</v>
      </c>
      <c r="B48" s="239">
        <v>43</v>
      </c>
      <c r="C48" s="239"/>
      <c r="D48" s="239">
        <v>1047</v>
      </c>
      <c r="E48" s="239" t="s">
        <v>1648</v>
      </c>
      <c r="F48" s="239" t="s">
        <v>21</v>
      </c>
      <c r="G48" s="239">
        <v>1992</v>
      </c>
      <c r="H48" s="239" t="s">
        <v>1647</v>
      </c>
      <c r="I48" s="239"/>
      <c r="J48" s="239">
        <v>36</v>
      </c>
      <c r="K48" s="239">
        <v>12</v>
      </c>
      <c r="L48" s="239">
        <v>36</v>
      </c>
      <c r="M48" s="241">
        <v>0.47751157407407407</v>
      </c>
      <c r="N48" s="239">
        <v>0</v>
      </c>
      <c r="O48" s="240">
        <v>0.27986111111111112</v>
      </c>
      <c r="P48" s="240">
        <v>0.30624999999999997</v>
      </c>
      <c r="Q48" s="240">
        <v>0.5131944444444444</v>
      </c>
      <c r="R48" s="239"/>
      <c r="S48" s="240">
        <v>0.33055555555555555</v>
      </c>
      <c r="T48" s="239"/>
      <c r="U48" s="240">
        <v>0.4375</v>
      </c>
      <c r="V48" s="239"/>
      <c r="W48" s="239"/>
      <c r="X48" s="239"/>
      <c r="Y48" s="240">
        <v>0.56111111111111112</v>
      </c>
      <c r="Z48" s="239"/>
      <c r="AA48" s="240">
        <v>0.47222222222222227</v>
      </c>
      <c r="AB48" s="240">
        <v>0.69791666666666663</v>
      </c>
      <c r="AC48" s="240">
        <v>0.36319444444444443</v>
      </c>
      <c r="AD48" s="240">
        <v>0.73541666666666661</v>
      </c>
      <c r="AE48" s="240">
        <v>0.60972222222222217</v>
      </c>
      <c r="AF48" s="239"/>
      <c r="AG48" s="240">
        <v>0.3979166666666667</v>
      </c>
      <c r="AH48" s="239"/>
      <c r="AI48" s="240">
        <v>0.74791666666666667</v>
      </c>
      <c r="AJ48" s="237"/>
      <c r="AL48" s="15">
        <f>VLOOKUP(AM48,id!$A:$C,3,0)</f>
        <v>201</v>
      </c>
      <c r="AM48" s="15" t="str">
        <f t="shared" si="0"/>
        <v>WicaMarcin1992</v>
      </c>
      <c r="AN48" s="9" t="str">
        <f t="shared" si="9"/>
        <v>Wica</v>
      </c>
      <c r="AO48" s="9" t="str">
        <f t="shared" si="9"/>
        <v>Marcin</v>
      </c>
      <c r="AP48" s="9">
        <f t="shared" si="2"/>
        <v>0</v>
      </c>
      <c r="AQ48" s="9">
        <f t="shared" si="3"/>
        <v>1992</v>
      </c>
      <c r="AR48" s="9">
        <f t="shared" si="10"/>
        <v>43.300248081907128</v>
      </c>
      <c r="AS48" s="9"/>
      <c r="AT48" s="9">
        <f t="shared" si="11"/>
        <v>1.0482342390382238</v>
      </c>
      <c r="AU48" s="9">
        <f t="shared" si="12"/>
        <v>1</v>
      </c>
      <c r="AV48" s="9">
        <f t="shared" si="13"/>
        <v>0.97297297297297303</v>
      </c>
      <c r="AW48" s="9">
        <f t="shared" si="14"/>
        <v>1</v>
      </c>
    </row>
    <row r="49" spans="1:49" s="236" customFormat="1" ht="15" customHeight="1">
      <c r="A49" s="239">
        <v>46</v>
      </c>
      <c r="B49" s="239">
        <v>44</v>
      </c>
      <c r="C49" s="239"/>
      <c r="D49" s="239">
        <v>1003</v>
      </c>
      <c r="E49" s="239" t="s">
        <v>372</v>
      </c>
      <c r="F49" s="239" t="s">
        <v>159</v>
      </c>
      <c r="G49" s="239">
        <v>1962</v>
      </c>
      <c r="H49" s="239" t="s">
        <v>254</v>
      </c>
      <c r="I49" s="239" t="s">
        <v>1643</v>
      </c>
      <c r="J49" s="239">
        <v>36</v>
      </c>
      <c r="K49" s="239">
        <v>10</v>
      </c>
      <c r="L49" s="239">
        <v>36</v>
      </c>
      <c r="M49" s="241">
        <v>0.49377314814814816</v>
      </c>
      <c r="N49" s="239">
        <v>0</v>
      </c>
      <c r="O49" s="240">
        <v>0.55208333333333337</v>
      </c>
      <c r="P49" s="240">
        <v>0.74930555555555556</v>
      </c>
      <c r="Q49" s="239"/>
      <c r="R49" s="239"/>
      <c r="S49" s="239"/>
      <c r="T49" s="239"/>
      <c r="U49" s="239"/>
      <c r="V49" s="239"/>
      <c r="W49" s="240">
        <v>0.50902777777777775</v>
      </c>
      <c r="X49" s="239"/>
      <c r="Y49" s="239"/>
      <c r="Z49" s="240">
        <v>0.46458333333333335</v>
      </c>
      <c r="AA49" s="239"/>
      <c r="AB49" s="239"/>
      <c r="AC49" s="240">
        <v>0.6743055555555556</v>
      </c>
      <c r="AD49" s="240">
        <v>0.29583333333333334</v>
      </c>
      <c r="AE49" s="240">
        <v>0.58263888888888882</v>
      </c>
      <c r="AF49" s="240">
        <v>0.33055555555555555</v>
      </c>
      <c r="AG49" s="240">
        <v>0.64513888888888882</v>
      </c>
      <c r="AH49" s="240">
        <v>0.40347222222222223</v>
      </c>
      <c r="AI49" s="240">
        <v>0.76458333333333339</v>
      </c>
      <c r="AJ49" s="237"/>
      <c r="AL49" s="15">
        <f>VLOOKUP(AM49,id!$A:$C,3,0)</f>
        <v>202</v>
      </c>
      <c r="AM49" s="15" t="str">
        <f t="shared" si="0"/>
        <v>RzepeckiDariusz1962</v>
      </c>
      <c r="AN49" s="9" t="str">
        <f t="shared" si="9"/>
        <v>Rzepecki</v>
      </c>
      <c r="AO49" s="9" t="str">
        <f t="shared" si="9"/>
        <v>Dariusz</v>
      </c>
      <c r="AP49" s="9" t="str">
        <f t="shared" si="2"/>
        <v>R62</v>
      </c>
      <c r="AQ49" s="9">
        <f t="shared" si="3"/>
        <v>1962</v>
      </c>
      <c r="AR49" s="9">
        <f t="shared" si="10"/>
        <v>41.749774622028994</v>
      </c>
      <c r="AS49" s="9"/>
      <c r="AT49" s="9">
        <f t="shared" si="11"/>
        <v>0.96706671042145231</v>
      </c>
      <c r="AU49" s="9">
        <f t="shared" si="12"/>
        <v>0.83333333333333337</v>
      </c>
      <c r="AV49" s="9">
        <f t="shared" si="13"/>
        <v>1</v>
      </c>
      <c r="AW49" s="9">
        <f t="shared" si="14"/>
        <v>0.96419250400262724</v>
      </c>
    </row>
    <row r="50" spans="1:49" s="236" customFormat="1" ht="15" customHeight="1">
      <c r="A50" s="239">
        <v>47</v>
      </c>
      <c r="B50" s="239">
        <v>45</v>
      </c>
      <c r="C50" s="239"/>
      <c r="D50" s="239">
        <v>1060</v>
      </c>
      <c r="E50" s="239" t="s">
        <v>1012</v>
      </c>
      <c r="F50" s="239" t="s">
        <v>54</v>
      </c>
      <c r="G50" s="239">
        <v>1979</v>
      </c>
      <c r="H50" s="239" t="s">
        <v>269</v>
      </c>
      <c r="I50" s="239" t="s">
        <v>1519</v>
      </c>
      <c r="J50" s="239">
        <v>35</v>
      </c>
      <c r="K50" s="239">
        <v>12</v>
      </c>
      <c r="L50" s="239">
        <v>35</v>
      </c>
      <c r="M50" s="241">
        <v>0.49232638888888891</v>
      </c>
      <c r="N50" s="239">
        <v>0</v>
      </c>
      <c r="O50" s="240">
        <v>0.74791666666666667</v>
      </c>
      <c r="P50" s="240">
        <v>0.69097222222222221</v>
      </c>
      <c r="Q50" s="239"/>
      <c r="R50" s="240">
        <v>0.33958333333333335</v>
      </c>
      <c r="S50" s="240">
        <v>0.6645833333333333</v>
      </c>
      <c r="T50" s="240">
        <v>0.44027777777777777</v>
      </c>
      <c r="U50" s="239"/>
      <c r="V50" s="240">
        <v>0.52777777777777779</v>
      </c>
      <c r="W50" s="239"/>
      <c r="X50" s="240">
        <v>0.48958333333333331</v>
      </c>
      <c r="Y50" s="239"/>
      <c r="Z50" s="239"/>
      <c r="AA50" s="239"/>
      <c r="AB50" s="240">
        <v>0.57986111111111105</v>
      </c>
      <c r="AC50" s="239"/>
      <c r="AD50" s="240">
        <v>0.28680555555555554</v>
      </c>
      <c r="AE50" s="240">
        <v>0.72916666666666663</v>
      </c>
      <c r="AF50" s="240">
        <v>0.31597222222222221</v>
      </c>
      <c r="AG50" s="239"/>
      <c r="AH50" s="240">
        <v>0.3923611111111111</v>
      </c>
      <c r="AI50" s="240">
        <v>0.76250000000000007</v>
      </c>
      <c r="AJ50" s="237"/>
      <c r="AL50" s="15">
        <f>VLOOKUP(AM50,id!$A:$C,3,0)</f>
        <v>43</v>
      </c>
      <c r="AM50" s="15" t="str">
        <f t="shared" si="0"/>
        <v>BelicaRobert1979</v>
      </c>
      <c r="AN50" s="9" t="str">
        <f t="shared" si="9"/>
        <v>Belica</v>
      </c>
      <c r="AO50" s="9" t="str">
        <f t="shared" si="9"/>
        <v>Robert</v>
      </c>
      <c r="AP50" s="9" t="str">
        <f t="shared" si="2"/>
        <v>T-Mobile Cycling Team</v>
      </c>
      <c r="AQ50" s="9">
        <f t="shared" si="3"/>
        <v>1979</v>
      </c>
      <c r="AR50" s="9">
        <f t="shared" si="10"/>
        <v>40.590058660305964</v>
      </c>
      <c r="AS50" s="9"/>
      <c r="AT50" s="9">
        <f t="shared" si="11"/>
        <v>1.0029386181442039</v>
      </c>
      <c r="AU50" s="9">
        <f t="shared" si="12"/>
        <v>1.2</v>
      </c>
      <c r="AV50" s="9">
        <f t="shared" si="13"/>
        <v>0.97222222222222221</v>
      </c>
      <c r="AW50" s="9">
        <f t="shared" si="14"/>
        <v>1.0371372893366482</v>
      </c>
    </row>
    <row r="51" spans="1:49" s="236" customFormat="1" ht="15" customHeight="1">
      <c r="A51" s="239">
        <v>49</v>
      </c>
      <c r="B51" s="239">
        <v>46</v>
      </c>
      <c r="C51" s="239"/>
      <c r="D51" s="239">
        <v>1068</v>
      </c>
      <c r="E51" s="239" t="s">
        <v>73</v>
      </c>
      <c r="F51" s="239" t="s">
        <v>19</v>
      </c>
      <c r="G51" s="239">
        <v>1963</v>
      </c>
      <c r="H51" s="239" t="s">
        <v>323</v>
      </c>
      <c r="I51" s="239" t="s">
        <v>1642</v>
      </c>
      <c r="J51" s="239">
        <v>34</v>
      </c>
      <c r="K51" s="239">
        <v>11</v>
      </c>
      <c r="L51" s="239">
        <v>34</v>
      </c>
      <c r="M51" s="241">
        <v>0.47010416666666671</v>
      </c>
      <c r="N51" s="239">
        <v>0</v>
      </c>
      <c r="O51" s="239"/>
      <c r="P51" s="240">
        <v>0.7270833333333333</v>
      </c>
      <c r="Q51" s="239"/>
      <c r="R51" s="239"/>
      <c r="S51" s="240">
        <v>0.70208333333333339</v>
      </c>
      <c r="T51" s="240">
        <v>0.52569444444444446</v>
      </c>
      <c r="U51" s="239"/>
      <c r="V51" s="240">
        <v>0.60416666666666663</v>
      </c>
      <c r="W51" s="240">
        <v>0.35486111111111113</v>
      </c>
      <c r="X51" s="240">
        <v>0.55277777777777781</v>
      </c>
      <c r="Y51" s="239"/>
      <c r="Z51" s="240">
        <v>0.38611111111111113</v>
      </c>
      <c r="AA51" s="239"/>
      <c r="AB51" s="240">
        <v>0.65694444444444444</v>
      </c>
      <c r="AC51" s="239"/>
      <c r="AD51" s="240">
        <v>0.29444444444444445</v>
      </c>
      <c r="AE51" s="239"/>
      <c r="AF51" s="240">
        <v>0.32569444444444445</v>
      </c>
      <c r="AG51" s="239"/>
      <c r="AH51" s="240">
        <v>0.44722222222222219</v>
      </c>
      <c r="AI51" s="240">
        <v>0.7402777777777777</v>
      </c>
      <c r="AJ51" s="237"/>
      <c r="AL51" s="15">
        <f>VLOOKUP(AM51,id!$A:$C,3,0)</f>
        <v>33</v>
      </c>
      <c r="AM51" s="15" t="str">
        <f t="shared" si="0"/>
        <v>SzajdukPiotr1963</v>
      </c>
      <c r="AN51" s="9" t="str">
        <f t="shared" si="9"/>
        <v>Szajduk</v>
      </c>
      <c r="AO51" s="9" t="str">
        <f t="shared" si="9"/>
        <v>Piotr</v>
      </c>
      <c r="AP51" s="9" t="str">
        <f t="shared" si="2"/>
        <v>WRZASKUN</v>
      </c>
      <c r="AQ51" s="9">
        <f t="shared" si="3"/>
        <v>1963</v>
      </c>
      <c r="AR51" s="9">
        <f t="shared" si="10"/>
        <v>39.430342698582933</v>
      </c>
      <c r="AS51" s="9"/>
      <c r="AT51" s="9">
        <f t="shared" si="11"/>
        <v>1.0472708471822143</v>
      </c>
      <c r="AU51" s="9">
        <f t="shared" si="12"/>
        <v>0.91666666666666663</v>
      </c>
      <c r="AV51" s="9">
        <f t="shared" si="13"/>
        <v>0.97142857142857142</v>
      </c>
      <c r="AW51" s="9">
        <f t="shared" si="14"/>
        <v>0.98274826965614603</v>
      </c>
    </row>
    <row r="52" spans="1:49" s="236" customFormat="1" ht="15" customHeight="1">
      <c r="A52" s="239">
        <v>50</v>
      </c>
      <c r="B52" s="239">
        <v>47</v>
      </c>
      <c r="C52" s="239"/>
      <c r="D52" s="239">
        <v>1052</v>
      </c>
      <c r="E52" s="239" t="s">
        <v>661</v>
      </c>
      <c r="F52" s="239" t="s">
        <v>660</v>
      </c>
      <c r="G52" s="239">
        <v>1952</v>
      </c>
      <c r="H52" s="239" t="s">
        <v>1641</v>
      </c>
      <c r="I52" s="239"/>
      <c r="J52" s="239">
        <v>33</v>
      </c>
      <c r="K52" s="239">
        <v>11</v>
      </c>
      <c r="L52" s="239">
        <v>33</v>
      </c>
      <c r="M52" s="241">
        <v>0.38765046296296296</v>
      </c>
      <c r="N52" s="239">
        <v>0</v>
      </c>
      <c r="O52" s="240">
        <v>0.28402777777777777</v>
      </c>
      <c r="P52" s="240">
        <v>0.42569444444444443</v>
      </c>
      <c r="Q52" s="239"/>
      <c r="R52" s="239"/>
      <c r="S52" s="240">
        <v>0.40208333333333335</v>
      </c>
      <c r="T52" s="240">
        <v>0.58472222222222225</v>
      </c>
      <c r="U52" s="239"/>
      <c r="V52" s="240">
        <v>0.52569444444444446</v>
      </c>
      <c r="W52" s="239"/>
      <c r="X52" s="240">
        <v>0.55347222222222225</v>
      </c>
      <c r="Y52" s="239"/>
      <c r="Z52" s="239"/>
      <c r="AA52" s="239"/>
      <c r="AB52" s="240">
        <v>0.45763888888888887</v>
      </c>
      <c r="AC52" s="240">
        <v>0.3743055555555555</v>
      </c>
      <c r="AD52" s="240">
        <v>0.6430555555555556</v>
      </c>
      <c r="AE52" s="240">
        <v>0.30555555555555552</v>
      </c>
      <c r="AF52" s="239"/>
      <c r="AG52" s="240">
        <v>0.3520833333333333</v>
      </c>
      <c r="AH52" s="239"/>
      <c r="AI52" s="240">
        <v>0.65833333333333333</v>
      </c>
      <c r="AJ52" s="237"/>
      <c r="AL52" s="15">
        <f>VLOOKUP(AM52,id!$A:$C,3,0)</f>
        <v>203</v>
      </c>
      <c r="AM52" s="15" t="str">
        <f t="shared" si="0"/>
        <v>GrundkowskiLesław1952</v>
      </c>
      <c r="AN52" s="9" t="str">
        <f t="shared" si="9"/>
        <v>Grundkowski</v>
      </c>
      <c r="AO52" s="9" t="str">
        <f t="shared" si="9"/>
        <v>Lesław</v>
      </c>
      <c r="AP52" s="9">
        <f t="shared" si="2"/>
        <v>0</v>
      </c>
      <c r="AQ52" s="9">
        <f t="shared" si="3"/>
        <v>1952</v>
      </c>
      <c r="AR52" s="9">
        <f t="shared" si="10"/>
        <v>38.270626736859903</v>
      </c>
      <c r="AS52" s="9"/>
      <c r="AT52" s="9">
        <f t="shared" si="11"/>
        <v>1.2127011614367182</v>
      </c>
      <c r="AU52" s="9">
        <f t="shared" si="12"/>
        <v>1</v>
      </c>
      <c r="AV52" s="9">
        <f t="shared" si="13"/>
        <v>0.97058823529411764</v>
      </c>
      <c r="AW52" s="9">
        <f t="shared" si="14"/>
        <v>1</v>
      </c>
    </row>
    <row r="53" spans="1:49" s="236" customFormat="1" ht="15" customHeight="1">
      <c r="A53" s="239">
        <v>51</v>
      </c>
      <c r="B53" s="239">
        <v>48</v>
      </c>
      <c r="C53" s="239"/>
      <c r="D53" s="239">
        <v>1077</v>
      </c>
      <c r="E53" s="239" t="s">
        <v>1640</v>
      </c>
      <c r="F53" s="239" t="s">
        <v>76</v>
      </c>
      <c r="G53" s="239">
        <v>1975</v>
      </c>
      <c r="H53" s="239" t="s">
        <v>269</v>
      </c>
      <c r="I53" s="239" t="s">
        <v>1639</v>
      </c>
      <c r="J53" s="239">
        <v>33</v>
      </c>
      <c r="K53" s="239">
        <v>11</v>
      </c>
      <c r="L53" s="239">
        <v>33</v>
      </c>
      <c r="M53" s="241">
        <v>0.45542824074074079</v>
      </c>
      <c r="N53" s="239">
        <v>0</v>
      </c>
      <c r="O53" s="239"/>
      <c r="P53" s="240">
        <v>0.7055555555555556</v>
      </c>
      <c r="Q53" s="239"/>
      <c r="R53" s="240">
        <v>0.42638888888888887</v>
      </c>
      <c r="S53" s="239"/>
      <c r="T53" s="240">
        <v>0.51874999999999993</v>
      </c>
      <c r="U53" s="239"/>
      <c r="V53" s="240">
        <v>0.59791666666666665</v>
      </c>
      <c r="W53" s="240">
        <v>0.3527777777777778</v>
      </c>
      <c r="X53" s="240">
        <v>0.5493055555555556</v>
      </c>
      <c r="Y53" s="239"/>
      <c r="Z53" s="240">
        <v>0.38819444444444445</v>
      </c>
      <c r="AA53" s="239"/>
      <c r="AB53" s="240">
        <v>0.66666666666666663</v>
      </c>
      <c r="AC53" s="239"/>
      <c r="AD53" s="240">
        <v>0.28819444444444448</v>
      </c>
      <c r="AE53" s="239"/>
      <c r="AF53" s="240">
        <v>0.3215277777777778</v>
      </c>
      <c r="AG53" s="239"/>
      <c r="AH53" s="240">
        <v>0.4680555555555555</v>
      </c>
      <c r="AI53" s="240">
        <v>0.72569444444444453</v>
      </c>
      <c r="AJ53" s="237"/>
      <c r="AL53" s="15">
        <f>VLOOKUP(AM53,id!$A:$C,3,0)</f>
        <v>204</v>
      </c>
      <c r="AM53" s="15" t="str">
        <f t="shared" si="0"/>
        <v>BrzezińskiMaciej1975</v>
      </c>
      <c r="AN53" s="9" t="str">
        <f t="shared" si="9"/>
        <v>Brzeziński</v>
      </c>
      <c r="AO53" s="9" t="str">
        <f t="shared" si="9"/>
        <v>Maciej</v>
      </c>
      <c r="AP53" s="9" t="str">
        <f t="shared" si="2"/>
        <v>Grube Dupska</v>
      </c>
      <c r="AQ53" s="9">
        <f t="shared" si="3"/>
        <v>1975</v>
      </c>
      <c r="AR53" s="9">
        <f t="shared" si="10"/>
        <v>32.575112488186448</v>
      </c>
      <c r="AS53" s="9"/>
      <c r="AT53" s="9">
        <f t="shared" si="11"/>
        <v>0.85117792065872055</v>
      </c>
      <c r="AU53" s="9">
        <f t="shared" si="12"/>
        <v>1</v>
      </c>
      <c r="AV53" s="9">
        <f t="shared" si="13"/>
        <v>1</v>
      </c>
      <c r="AW53" s="9">
        <f t="shared" si="14"/>
        <v>1</v>
      </c>
    </row>
    <row r="54" spans="1:49" s="236" customFormat="1" ht="15" customHeight="1">
      <c r="A54" s="239">
        <v>52</v>
      </c>
      <c r="B54" s="239">
        <v>49</v>
      </c>
      <c r="C54" s="239"/>
      <c r="D54" s="239">
        <v>1031</v>
      </c>
      <c r="E54" s="239" t="s">
        <v>157</v>
      </c>
      <c r="F54" s="239" t="s">
        <v>19</v>
      </c>
      <c r="G54" s="239">
        <v>1976</v>
      </c>
      <c r="H54" s="239" t="s">
        <v>1638</v>
      </c>
      <c r="I54" s="239" t="s">
        <v>199</v>
      </c>
      <c r="J54" s="239">
        <v>33</v>
      </c>
      <c r="K54" s="239">
        <v>11</v>
      </c>
      <c r="L54" s="239">
        <v>33</v>
      </c>
      <c r="M54" s="241">
        <v>0.46625</v>
      </c>
      <c r="N54" s="239">
        <v>0</v>
      </c>
      <c r="O54" s="240">
        <v>0.72430555555555554</v>
      </c>
      <c r="P54" s="239"/>
      <c r="Q54" s="239"/>
      <c r="R54" s="240">
        <v>0.49722222222222223</v>
      </c>
      <c r="S54" s="239"/>
      <c r="T54" s="240">
        <v>0.40833333333333338</v>
      </c>
      <c r="U54" s="239"/>
      <c r="V54" s="240">
        <v>0.37152777777777773</v>
      </c>
      <c r="W54" s="240">
        <v>0.7055555555555556</v>
      </c>
      <c r="X54" s="240">
        <v>0.38958333333333334</v>
      </c>
      <c r="Y54" s="239"/>
      <c r="Z54" s="240">
        <v>0.64930555555555558</v>
      </c>
      <c r="AA54" s="239"/>
      <c r="AB54" s="240">
        <v>0.32013888888888892</v>
      </c>
      <c r="AC54" s="239"/>
      <c r="AD54" s="240">
        <v>0.28680555555555554</v>
      </c>
      <c r="AE54" s="239"/>
      <c r="AF54" s="240">
        <v>0.53472222222222221</v>
      </c>
      <c r="AG54" s="239"/>
      <c r="AH54" s="240">
        <v>0.4680555555555555</v>
      </c>
      <c r="AI54" s="240">
        <v>0.7368055555555556</v>
      </c>
      <c r="AJ54" s="237"/>
      <c r="AL54" s="15">
        <f>VLOOKUP(AM54,id!$A:$C,3,0)</f>
        <v>105</v>
      </c>
      <c r="AM54" s="15" t="str">
        <f t="shared" si="0"/>
        <v>JóźwiukPiotr1976</v>
      </c>
      <c r="AN54" s="9" t="str">
        <f t="shared" si="9"/>
        <v>Jóźwiuk</v>
      </c>
      <c r="AO54" s="9" t="str">
        <f t="shared" si="9"/>
        <v>Piotr</v>
      </c>
      <c r="AP54" s="9" t="str">
        <f t="shared" si="2"/>
        <v>Brotherhood of Moonshine</v>
      </c>
      <c r="AQ54" s="9">
        <f t="shared" si="3"/>
        <v>1976</v>
      </c>
      <c r="AR54" s="9">
        <f t="shared" si="10"/>
        <v>31.819037367134563</v>
      </c>
      <c r="AS54" s="9"/>
      <c r="AT54" s="9">
        <f t="shared" si="11"/>
        <v>0.97678979247343867</v>
      </c>
      <c r="AU54" s="9">
        <f t="shared" si="12"/>
        <v>1</v>
      </c>
      <c r="AV54" s="9">
        <f t="shared" si="13"/>
        <v>1</v>
      </c>
      <c r="AW54" s="9">
        <f t="shared" si="14"/>
        <v>1</v>
      </c>
    </row>
    <row r="55" spans="1:49" s="236" customFormat="1" ht="15" customHeight="1">
      <c r="A55" s="239">
        <v>53</v>
      </c>
      <c r="B55" s="239">
        <v>50</v>
      </c>
      <c r="C55" s="239"/>
      <c r="D55" s="239">
        <v>1035</v>
      </c>
      <c r="E55" s="239" t="s">
        <v>417</v>
      </c>
      <c r="F55" s="239" t="s">
        <v>234</v>
      </c>
      <c r="G55" s="239">
        <v>1974</v>
      </c>
      <c r="H55" s="239" t="s">
        <v>1515</v>
      </c>
      <c r="I55" s="239"/>
      <c r="J55" s="239">
        <v>33</v>
      </c>
      <c r="K55" s="239">
        <v>11</v>
      </c>
      <c r="L55" s="239">
        <v>33</v>
      </c>
      <c r="M55" s="241">
        <v>0.47239583333333335</v>
      </c>
      <c r="N55" s="239">
        <v>0</v>
      </c>
      <c r="O55" s="240">
        <v>0.7270833333333333</v>
      </c>
      <c r="P55" s="239"/>
      <c r="Q55" s="239"/>
      <c r="R55" s="240">
        <v>0.56666666666666665</v>
      </c>
      <c r="S55" s="239"/>
      <c r="T55" s="240">
        <v>0.4458333333333333</v>
      </c>
      <c r="U55" s="239"/>
      <c r="V55" s="240">
        <v>0.37222222222222223</v>
      </c>
      <c r="W55" s="240">
        <v>0.70000000000000007</v>
      </c>
      <c r="X55" s="240">
        <v>0.39861111111111108</v>
      </c>
      <c r="Y55" s="239"/>
      <c r="Z55" s="240">
        <v>0.65902777777777777</v>
      </c>
      <c r="AA55" s="239"/>
      <c r="AB55" s="240">
        <v>0.33402777777777781</v>
      </c>
      <c r="AC55" s="239"/>
      <c r="AD55" s="240">
        <v>0.29166666666666669</v>
      </c>
      <c r="AE55" s="239"/>
      <c r="AF55" s="240">
        <v>0.62361111111111112</v>
      </c>
      <c r="AG55" s="239"/>
      <c r="AH55" s="240">
        <v>0.49861111111111112</v>
      </c>
      <c r="AI55" s="240">
        <v>0.74305555555555547</v>
      </c>
      <c r="AJ55" s="237"/>
      <c r="AL55" s="15">
        <f>VLOOKUP(AM55,id!$A:$C,3,0)</f>
        <v>205</v>
      </c>
      <c r="AM55" s="15" t="str">
        <f t="shared" si="0"/>
        <v>FlisikowskiZdzisław1974</v>
      </c>
      <c r="AN55" s="9" t="str">
        <f t="shared" si="9"/>
        <v>Flisikowski</v>
      </c>
      <c r="AO55" s="9" t="str">
        <f t="shared" si="9"/>
        <v>Zdzisław</v>
      </c>
      <c r="AP55" s="9">
        <f t="shared" si="2"/>
        <v>0</v>
      </c>
      <c r="AQ55" s="9">
        <f t="shared" si="3"/>
        <v>1974</v>
      </c>
      <c r="AR55" s="9">
        <f t="shared" si="10"/>
        <v>31.405074146702159</v>
      </c>
      <c r="AS55" s="9"/>
      <c r="AT55" s="9">
        <f t="shared" si="11"/>
        <v>0.9869900771775082</v>
      </c>
      <c r="AU55" s="9">
        <f t="shared" si="12"/>
        <v>1</v>
      </c>
      <c r="AV55" s="9">
        <f t="shared" si="13"/>
        <v>1</v>
      </c>
      <c r="AW55" s="9">
        <f t="shared" si="14"/>
        <v>1</v>
      </c>
    </row>
    <row r="56" spans="1:49" s="236" customFormat="1" ht="15" customHeight="1">
      <c r="A56" s="239">
        <v>54</v>
      </c>
      <c r="B56" s="239">
        <v>51</v>
      </c>
      <c r="C56" s="239"/>
      <c r="D56" s="239">
        <v>1042</v>
      </c>
      <c r="E56" s="239" t="s">
        <v>418</v>
      </c>
      <c r="F56" s="239" t="s">
        <v>51</v>
      </c>
      <c r="G56" s="239">
        <v>1973</v>
      </c>
      <c r="H56" s="239" t="s">
        <v>323</v>
      </c>
      <c r="I56" s="239" t="s">
        <v>1636</v>
      </c>
      <c r="J56" s="239">
        <v>32</v>
      </c>
      <c r="K56" s="239">
        <v>10</v>
      </c>
      <c r="L56" s="239">
        <v>32</v>
      </c>
      <c r="M56" s="241">
        <v>0.44792824074074072</v>
      </c>
      <c r="N56" s="239">
        <v>0</v>
      </c>
      <c r="O56" s="240">
        <v>0.69791666666666663</v>
      </c>
      <c r="P56" s="239"/>
      <c r="Q56" s="239"/>
      <c r="R56" s="239"/>
      <c r="S56" s="239"/>
      <c r="T56" s="240">
        <v>0.4381944444444445</v>
      </c>
      <c r="U56" s="239"/>
      <c r="V56" s="240">
        <v>0.3840277777777778</v>
      </c>
      <c r="W56" s="240">
        <v>0.66736111111111107</v>
      </c>
      <c r="X56" s="240">
        <v>0.41041666666666665</v>
      </c>
      <c r="Y56" s="239"/>
      <c r="Z56" s="240">
        <v>0.62083333333333335</v>
      </c>
      <c r="AA56" s="239"/>
      <c r="AB56" s="240">
        <v>0.32916666666666666</v>
      </c>
      <c r="AC56" s="239"/>
      <c r="AD56" s="240">
        <v>0.28819444444444448</v>
      </c>
      <c r="AE56" s="239"/>
      <c r="AF56" s="240">
        <v>0.57361111111111118</v>
      </c>
      <c r="AG56" s="239"/>
      <c r="AH56" s="240">
        <v>0.49722222222222223</v>
      </c>
      <c r="AI56" s="240">
        <v>0.71875</v>
      </c>
      <c r="AJ56" s="237"/>
      <c r="AL56" s="15">
        <f>VLOOKUP(AM56,id!$A:$C,3,0)</f>
        <v>206</v>
      </c>
      <c r="AM56" s="15" t="str">
        <f t="shared" si="0"/>
        <v>WiercińskiBartosz1973</v>
      </c>
      <c r="AN56" s="9" t="str">
        <f t="shared" si="9"/>
        <v>Wierciński</v>
      </c>
      <c r="AO56" s="9" t="str">
        <f t="shared" si="9"/>
        <v>Bartosz</v>
      </c>
      <c r="AP56" s="9" t="str">
        <f t="shared" si="2"/>
        <v>WMW</v>
      </c>
      <c r="AQ56" s="9">
        <f t="shared" si="3"/>
        <v>1973</v>
      </c>
      <c r="AR56" s="9">
        <f t="shared" si="10"/>
        <v>30.453405233165732</v>
      </c>
      <c r="AS56" s="9"/>
      <c r="AT56" s="9">
        <f t="shared" si="11"/>
        <v>1.0546239115268341</v>
      </c>
      <c r="AU56" s="9">
        <f t="shared" si="12"/>
        <v>0.90909090909090906</v>
      </c>
      <c r="AV56" s="9">
        <f t="shared" si="13"/>
        <v>0.96969696969696972</v>
      </c>
      <c r="AW56" s="9">
        <f t="shared" si="14"/>
        <v>0.98111849572626431</v>
      </c>
    </row>
    <row r="57" spans="1:49" s="236" customFormat="1" ht="15" customHeight="1">
      <c r="A57" s="239">
        <v>55</v>
      </c>
      <c r="B57" s="239">
        <v>52</v>
      </c>
      <c r="C57" s="239"/>
      <c r="D57" s="239">
        <v>1040</v>
      </c>
      <c r="E57" s="239" t="s">
        <v>419</v>
      </c>
      <c r="F57" s="239" t="s">
        <v>399</v>
      </c>
      <c r="G57" s="239">
        <v>1968</v>
      </c>
      <c r="H57" s="239" t="s">
        <v>1637</v>
      </c>
      <c r="I57" s="239" t="s">
        <v>1636</v>
      </c>
      <c r="J57" s="239">
        <v>32</v>
      </c>
      <c r="K57" s="239">
        <v>10</v>
      </c>
      <c r="L57" s="239">
        <v>32</v>
      </c>
      <c r="M57" s="241">
        <v>0.44834490740740746</v>
      </c>
      <c r="N57" s="239">
        <v>0</v>
      </c>
      <c r="O57" s="240">
        <v>0.69791666666666663</v>
      </c>
      <c r="P57" s="239"/>
      <c r="Q57" s="239"/>
      <c r="R57" s="239"/>
      <c r="S57" s="239"/>
      <c r="T57" s="240">
        <v>0.43888888888888888</v>
      </c>
      <c r="U57" s="239"/>
      <c r="V57" s="240">
        <v>0.3840277777777778</v>
      </c>
      <c r="W57" s="240">
        <v>0.66736111111111107</v>
      </c>
      <c r="X57" s="240">
        <v>0.41041666666666665</v>
      </c>
      <c r="Y57" s="239"/>
      <c r="Z57" s="240">
        <v>0.62013888888888891</v>
      </c>
      <c r="AA57" s="239"/>
      <c r="AB57" s="240">
        <v>0.32916666666666666</v>
      </c>
      <c r="AC57" s="239"/>
      <c r="AD57" s="240">
        <v>0.28819444444444448</v>
      </c>
      <c r="AE57" s="239"/>
      <c r="AF57" s="240">
        <v>0.57361111111111118</v>
      </c>
      <c r="AG57" s="239"/>
      <c r="AH57" s="240">
        <v>0.49583333333333335</v>
      </c>
      <c r="AI57" s="240">
        <v>0.71875</v>
      </c>
      <c r="AJ57" s="237"/>
      <c r="AL57" s="15">
        <f>VLOOKUP(AM57,id!$A:$C,3,0)</f>
        <v>207</v>
      </c>
      <c r="AM57" s="15" t="str">
        <f t="shared" si="0"/>
        <v>MarcinkiewiczMariusz1968</v>
      </c>
      <c r="AN57" s="9" t="str">
        <f t="shared" si="9"/>
        <v>Marcinkiewicz</v>
      </c>
      <c r="AO57" s="9" t="str">
        <f t="shared" si="9"/>
        <v>Mariusz</v>
      </c>
      <c r="AP57" s="9" t="str">
        <f t="shared" si="2"/>
        <v>WMW</v>
      </c>
      <c r="AQ57" s="9">
        <f t="shared" si="3"/>
        <v>1968</v>
      </c>
      <c r="AR57" s="9">
        <f t="shared" si="10"/>
        <v>30.425103542575492</v>
      </c>
      <c r="AS57" s="9"/>
      <c r="AT57" s="9">
        <f t="shared" si="11"/>
        <v>0.99907065596200006</v>
      </c>
      <c r="AU57" s="9">
        <f t="shared" si="12"/>
        <v>1</v>
      </c>
      <c r="AV57" s="9">
        <f t="shared" si="13"/>
        <v>1</v>
      </c>
      <c r="AW57" s="9">
        <f t="shared" si="14"/>
        <v>1</v>
      </c>
    </row>
    <row r="58" spans="1:49" s="236" customFormat="1" ht="15" customHeight="1">
      <c r="A58" s="239">
        <v>56</v>
      </c>
      <c r="B58" s="239">
        <v>53</v>
      </c>
      <c r="C58" s="239"/>
      <c r="D58" s="239">
        <v>1067</v>
      </c>
      <c r="E58" s="239" t="s">
        <v>1635</v>
      </c>
      <c r="F58" s="239" t="s">
        <v>21</v>
      </c>
      <c r="G58" s="239">
        <v>1981</v>
      </c>
      <c r="H58" s="239" t="s">
        <v>1634</v>
      </c>
      <c r="I58" s="239"/>
      <c r="J58" s="239">
        <v>32</v>
      </c>
      <c r="K58" s="239">
        <v>10</v>
      </c>
      <c r="L58" s="239">
        <v>32</v>
      </c>
      <c r="M58" s="241">
        <v>0.44886574074074076</v>
      </c>
      <c r="N58" s="239">
        <v>0</v>
      </c>
      <c r="O58" s="240">
        <v>0.69791666666666663</v>
      </c>
      <c r="P58" s="239"/>
      <c r="Q58" s="239"/>
      <c r="R58" s="239"/>
      <c r="S58" s="239"/>
      <c r="T58" s="240">
        <v>0.43888888888888888</v>
      </c>
      <c r="U58" s="239"/>
      <c r="V58" s="240">
        <v>0.38472222222222219</v>
      </c>
      <c r="W58" s="240">
        <v>0.66736111111111107</v>
      </c>
      <c r="X58" s="240">
        <v>0.41250000000000003</v>
      </c>
      <c r="Y58" s="239"/>
      <c r="Z58" s="240">
        <v>0.62083333333333335</v>
      </c>
      <c r="AA58" s="239"/>
      <c r="AB58" s="240">
        <v>0.3298611111111111</v>
      </c>
      <c r="AC58" s="239"/>
      <c r="AD58" s="240">
        <v>0.28819444444444448</v>
      </c>
      <c r="AE58" s="239"/>
      <c r="AF58" s="240">
        <v>0.57430555555555551</v>
      </c>
      <c r="AG58" s="239"/>
      <c r="AH58" s="240">
        <v>0.49583333333333335</v>
      </c>
      <c r="AI58" s="240">
        <v>0.71944444444444444</v>
      </c>
      <c r="AJ58" s="237"/>
      <c r="AL58" s="15">
        <f>VLOOKUP(AM58,id!$A:$C,3,0)</f>
        <v>208</v>
      </c>
      <c r="AM58" s="15" t="str">
        <f t="shared" si="0"/>
        <v>WereckiMarcin1981</v>
      </c>
      <c r="AN58" s="9" t="str">
        <f t="shared" si="9"/>
        <v>Werecki</v>
      </c>
      <c r="AO58" s="9" t="str">
        <f t="shared" si="9"/>
        <v>Marcin</v>
      </c>
      <c r="AP58" s="9">
        <f t="shared" si="2"/>
        <v>0</v>
      </c>
      <c r="AQ58" s="9">
        <f t="shared" si="3"/>
        <v>1981</v>
      </c>
      <c r="AR58" s="9">
        <f t="shared" si="10"/>
        <v>30.389800317898686</v>
      </c>
      <c r="AS58" s="9"/>
      <c r="AT58" s="9">
        <f t="shared" si="11"/>
        <v>0.99883966788716416</v>
      </c>
      <c r="AU58" s="9">
        <f t="shared" si="12"/>
        <v>1</v>
      </c>
      <c r="AV58" s="9">
        <f t="shared" si="13"/>
        <v>1</v>
      </c>
      <c r="AW58" s="9">
        <f t="shared" si="14"/>
        <v>1</v>
      </c>
    </row>
    <row r="59" spans="1:49" s="236" customFormat="1" ht="15" customHeight="1">
      <c r="A59" s="239">
        <v>57</v>
      </c>
      <c r="B59" s="239">
        <v>54</v>
      </c>
      <c r="C59" s="239"/>
      <c r="D59" s="239">
        <v>1088</v>
      </c>
      <c r="E59" s="239" t="s">
        <v>33</v>
      </c>
      <c r="F59" s="239" t="s">
        <v>30</v>
      </c>
      <c r="G59" s="239">
        <v>1965</v>
      </c>
      <c r="H59" s="239" t="s">
        <v>269</v>
      </c>
      <c r="I59" s="239"/>
      <c r="J59" s="239">
        <v>32</v>
      </c>
      <c r="K59" s="239">
        <v>9</v>
      </c>
      <c r="L59" s="239">
        <v>32</v>
      </c>
      <c r="M59" s="241">
        <v>0.48940972222222223</v>
      </c>
      <c r="N59" s="239">
        <v>0</v>
      </c>
      <c r="O59" s="240">
        <v>0.28194444444444444</v>
      </c>
      <c r="P59" s="239"/>
      <c r="Q59" s="239"/>
      <c r="R59" s="239"/>
      <c r="S59" s="239"/>
      <c r="T59" s="239"/>
      <c r="U59" s="240">
        <v>0.45277777777777778</v>
      </c>
      <c r="V59" s="239"/>
      <c r="W59" s="240">
        <v>0.57916666666666672</v>
      </c>
      <c r="X59" s="239"/>
      <c r="Y59" s="240">
        <v>0.52847222222222223</v>
      </c>
      <c r="Z59" s="239"/>
      <c r="AA59" s="240">
        <v>0.48958333333333331</v>
      </c>
      <c r="AB59" s="239"/>
      <c r="AC59" s="240">
        <v>0.39444444444444443</v>
      </c>
      <c r="AD59" s="239"/>
      <c r="AE59" s="240">
        <v>0.32777777777777778</v>
      </c>
      <c r="AF59" s="240">
        <v>0.62083333333333335</v>
      </c>
      <c r="AG59" s="240">
        <v>0.37083333333333335</v>
      </c>
      <c r="AH59" s="239"/>
      <c r="AI59" s="240">
        <v>0.7597222222222223</v>
      </c>
      <c r="AJ59" s="237"/>
      <c r="AL59" s="15">
        <f>VLOOKUP(AM59,id!$A:$C,3,0)</f>
        <v>16</v>
      </c>
      <c r="AM59" s="15" t="str">
        <f t="shared" si="0"/>
        <v>SmejdaAndrzej1965</v>
      </c>
      <c r="AN59" s="9" t="str">
        <f t="shared" si="9"/>
        <v>Smejda</v>
      </c>
      <c r="AO59" s="9" t="str">
        <f t="shared" si="9"/>
        <v>Andrzej</v>
      </c>
      <c r="AP59" s="9">
        <f t="shared" si="2"/>
        <v>0</v>
      </c>
      <c r="AQ59" s="9">
        <f t="shared" si="3"/>
        <v>1965</v>
      </c>
      <c r="AR59" s="9">
        <f t="shared" si="10"/>
        <v>29.756123213747589</v>
      </c>
      <c r="AS59" s="9"/>
      <c r="AT59" s="9">
        <f t="shared" si="11"/>
        <v>0.91715738441527728</v>
      </c>
      <c r="AU59" s="9">
        <f t="shared" si="12"/>
        <v>0.9</v>
      </c>
      <c r="AV59" s="9">
        <f t="shared" si="13"/>
        <v>1</v>
      </c>
      <c r="AW59" s="9">
        <f t="shared" si="14"/>
        <v>0.9791483623609768</v>
      </c>
    </row>
    <row r="60" spans="1:49" s="236" customFormat="1" ht="15" customHeight="1">
      <c r="A60" s="239">
        <v>60</v>
      </c>
      <c r="B60" s="239">
        <v>55</v>
      </c>
      <c r="C60" s="239"/>
      <c r="D60" s="239">
        <v>1011</v>
      </c>
      <c r="E60" s="239" t="s">
        <v>384</v>
      </c>
      <c r="F60" s="239" t="s">
        <v>28</v>
      </c>
      <c r="G60" s="239">
        <v>1972</v>
      </c>
      <c r="H60" s="239" t="s">
        <v>1633</v>
      </c>
      <c r="I60" s="239" t="s">
        <v>385</v>
      </c>
      <c r="J60" s="239">
        <v>31</v>
      </c>
      <c r="K60" s="239">
        <v>11</v>
      </c>
      <c r="L60" s="239">
        <v>31</v>
      </c>
      <c r="M60" s="241">
        <v>0.49249999999999999</v>
      </c>
      <c r="N60" s="239">
        <v>0</v>
      </c>
      <c r="O60" s="240">
        <v>0.71736111111111101</v>
      </c>
      <c r="P60" s="240">
        <v>0.75</v>
      </c>
      <c r="Q60" s="239"/>
      <c r="R60" s="240">
        <v>0.61527777777777781</v>
      </c>
      <c r="S60" s="239"/>
      <c r="T60" s="240">
        <v>0.48125000000000001</v>
      </c>
      <c r="U60" s="239"/>
      <c r="V60" s="240">
        <v>0.38263888888888892</v>
      </c>
      <c r="W60" s="240">
        <v>0.69027777777777777</v>
      </c>
      <c r="X60" s="240">
        <v>0.40486111111111112</v>
      </c>
      <c r="Y60" s="239"/>
      <c r="Z60" s="239"/>
      <c r="AA60" s="239"/>
      <c r="AB60" s="240">
        <v>0.33402777777777781</v>
      </c>
      <c r="AC60" s="239"/>
      <c r="AD60" s="240">
        <v>0.28819444444444448</v>
      </c>
      <c r="AE60" s="239"/>
      <c r="AF60" s="240">
        <v>0.6479166666666667</v>
      </c>
      <c r="AG60" s="239"/>
      <c r="AH60" s="240">
        <v>0.57013888888888886</v>
      </c>
      <c r="AI60" s="240">
        <v>0.7631944444444444</v>
      </c>
      <c r="AJ60" s="237"/>
      <c r="AL60" s="15">
        <f>VLOOKUP(AM60,id!$A:$C,3,0)</f>
        <v>209</v>
      </c>
      <c r="AM60" s="15" t="str">
        <f t="shared" si="0"/>
        <v>DunowskiPrzemysław1972</v>
      </c>
      <c r="AN60" s="9" t="str">
        <f t="shared" si="9"/>
        <v>Dunowski</v>
      </c>
      <c r="AO60" s="9" t="str">
        <f t="shared" si="9"/>
        <v>Przemysław</v>
      </c>
      <c r="AP60" s="9" t="str">
        <f t="shared" si="2"/>
        <v>MTB4FUN</v>
      </c>
      <c r="AQ60" s="9">
        <f t="shared" si="3"/>
        <v>1972</v>
      </c>
      <c r="AR60" s="9">
        <f t="shared" si="10"/>
        <v>28.826244363317976</v>
      </c>
      <c r="AS60" s="9"/>
      <c r="AT60" s="9">
        <f t="shared" si="11"/>
        <v>0.99372532430908067</v>
      </c>
      <c r="AU60" s="9">
        <f t="shared" si="12"/>
        <v>1.2222222222222223</v>
      </c>
      <c r="AV60" s="9">
        <f t="shared" si="13"/>
        <v>0.96875</v>
      </c>
      <c r="AW60" s="9">
        <f t="shared" si="14"/>
        <v>1.0409503969692568</v>
      </c>
    </row>
    <row r="61" spans="1:49" s="236" customFormat="1" ht="15" customHeight="1">
      <c r="A61" s="239">
        <v>61</v>
      </c>
      <c r="B61" s="239">
        <v>56</v>
      </c>
      <c r="C61" s="239"/>
      <c r="D61" s="239">
        <v>1093</v>
      </c>
      <c r="E61" s="239" t="s">
        <v>397</v>
      </c>
      <c r="F61" s="239" t="s">
        <v>25</v>
      </c>
      <c r="G61" s="239">
        <v>1968</v>
      </c>
      <c r="H61" s="239" t="s">
        <v>1515</v>
      </c>
      <c r="I61" s="239"/>
      <c r="J61" s="239">
        <v>31</v>
      </c>
      <c r="K61" s="239">
        <v>11</v>
      </c>
      <c r="L61" s="239">
        <v>31</v>
      </c>
      <c r="M61" s="241">
        <v>0.49460648148148145</v>
      </c>
      <c r="N61" s="239">
        <v>0</v>
      </c>
      <c r="O61" s="239"/>
      <c r="P61" s="240">
        <v>0.28333333333333333</v>
      </c>
      <c r="Q61" s="239"/>
      <c r="R61" s="240">
        <v>0.62708333333333333</v>
      </c>
      <c r="S61" s="240">
        <v>0.3125</v>
      </c>
      <c r="T61" s="240">
        <v>0.50069444444444444</v>
      </c>
      <c r="U61" s="239"/>
      <c r="V61" s="240">
        <v>0.43541666666666662</v>
      </c>
      <c r="W61" s="240">
        <v>0.74652777777777779</v>
      </c>
      <c r="X61" s="240">
        <v>0.46319444444444446</v>
      </c>
      <c r="Y61" s="239"/>
      <c r="Z61" s="240">
        <v>0.66111111111111109</v>
      </c>
      <c r="AA61" s="239"/>
      <c r="AB61" s="240">
        <v>0.34722222222222227</v>
      </c>
      <c r="AC61" s="239"/>
      <c r="AD61" s="239"/>
      <c r="AE61" s="239"/>
      <c r="AF61" s="240">
        <v>0.70486111111111116</v>
      </c>
      <c r="AG61" s="239"/>
      <c r="AH61" s="240">
        <v>0.57916666666666672</v>
      </c>
      <c r="AI61" s="240">
        <v>0.76527777777777783</v>
      </c>
      <c r="AJ61" s="237"/>
      <c r="AL61" s="15">
        <f>VLOOKUP(AM61,id!$A:$C,3,0)</f>
        <v>210</v>
      </c>
      <c r="AM61" s="15" t="str">
        <f t="shared" si="0"/>
        <v>WoźniakJacek1968</v>
      </c>
      <c r="AN61" s="9" t="str">
        <f t="shared" si="9"/>
        <v>Woźniak</v>
      </c>
      <c r="AO61" s="9" t="str">
        <f t="shared" si="9"/>
        <v>Jacek</v>
      </c>
      <c r="AP61" s="9">
        <f t="shared" si="2"/>
        <v>0</v>
      </c>
      <c r="AQ61" s="9">
        <f t="shared" si="3"/>
        <v>1968</v>
      </c>
      <c r="AR61" s="9">
        <f t="shared" si="10"/>
        <v>28.703476158279273</v>
      </c>
      <c r="AS61" s="9"/>
      <c r="AT61" s="9">
        <f t="shared" si="11"/>
        <v>0.99574109608274441</v>
      </c>
      <c r="AU61" s="9">
        <f t="shared" si="12"/>
        <v>1</v>
      </c>
      <c r="AV61" s="9">
        <f t="shared" si="13"/>
        <v>1</v>
      </c>
      <c r="AW61" s="9">
        <f t="shared" si="14"/>
        <v>1</v>
      </c>
    </row>
    <row r="62" spans="1:49" s="236" customFormat="1" ht="15" customHeight="1">
      <c r="A62" s="239">
        <v>62</v>
      </c>
      <c r="B62" s="239">
        <v>57</v>
      </c>
      <c r="C62" s="239"/>
      <c r="D62" s="239">
        <v>1091</v>
      </c>
      <c r="E62" s="239" t="s">
        <v>361</v>
      </c>
      <c r="F62" s="239" t="s">
        <v>38</v>
      </c>
      <c r="G62" s="239">
        <v>1971</v>
      </c>
      <c r="H62" s="239" t="s">
        <v>262</v>
      </c>
      <c r="I62" s="239" t="s">
        <v>363</v>
      </c>
      <c r="J62" s="239">
        <v>31</v>
      </c>
      <c r="K62" s="239">
        <v>10</v>
      </c>
      <c r="L62" s="239">
        <v>31</v>
      </c>
      <c r="M62" s="241">
        <v>0.48597222222222225</v>
      </c>
      <c r="N62" s="239">
        <v>0</v>
      </c>
      <c r="O62" s="240">
        <v>0.68888888888888899</v>
      </c>
      <c r="P62" s="240">
        <v>0.4770833333333333</v>
      </c>
      <c r="Q62" s="239"/>
      <c r="R62" s="239"/>
      <c r="S62" s="240">
        <v>0.52708333333333335</v>
      </c>
      <c r="T62" s="239"/>
      <c r="U62" s="239"/>
      <c r="V62" s="240">
        <v>0.38125000000000003</v>
      </c>
      <c r="W62" s="240">
        <v>0.72638888888888886</v>
      </c>
      <c r="X62" s="239"/>
      <c r="Y62" s="239"/>
      <c r="Z62" s="239"/>
      <c r="AA62" s="239"/>
      <c r="AB62" s="240">
        <v>0.43472222222222223</v>
      </c>
      <c r="AC62" s="240">
        <v>0.56805555555555554</v>
      </c>
      <c r="AD62" s="240">
        <v>0.3298611111111111</v>
      </c>
      <c r="AE62" s="240">
        <v>0.66111111111111109</v>
      </c>
      <c r="AF62" s="239"/>
      <c r="AG62" s="240">
        <v>0.60972222222222217</v>
      </c>
      <c r="AH62" s="239"/>
      <c r="AI62" s="240">
        <v>0.75624999999999998</v>
      </c>
      <c r="AJ62" s="237"/>
      <c r="AL62" s="15">
        <f>VLOOKUP(AM62,id!$A:$C,3,0)</f>
        <v>211</v>
      </c>
      <c r="AM62" s="15" t="str">
        <f t="shared" si="0"/>
        <v>WodzińskiMarek1971</v>
      </c>
      <c r="AN62" s="9" t="str">
        <f t="shared" si="9"/>
        <v>Wodziński</v>
      </c>
      <c r="AO62" s="9" t="str">
        <f t="shared" si="9"/>
        <v>Marek</v>
      </c>
      <c r="AP62" s="9" t="str">
        <f t="shared" si="2"/>
        <v>mamy.to</v>
      </c>
      <c r="AQ62" s="9">
        <f t="shared" si="3"/>
        <v>1971</v>
      </c>
      <c r="AR62" s="9">
        <f t="shared" si="10"/>
        <v>28.16151135052565</v>
      </c>
      <c r="AS62" s="9"/>
      <c r="AT62" s="9">
        <f t="shared" si="11"/>
        <v>1.0177669810422023</v>
      </c>
      <c r="AU62" s="9">
        <f t="shared" si="12"/>
        <v>0.90909090909090906</v>
      </c>
      <c r="AV62" s="9">
        <f t="shared" si="13"/>
        <v>1</v>
      </c>
      <c r="AW62" s="9">
        <f t="shared" si="14"/>
        <v>0.98111849572626431</v>
      </c>
    </row>
    <row r="63" spans="1:49" s="236" customFormat="1" ht="15" customHeight="1">
      <c r="A63" s="239">
        <v>63</v>
      </c>
      <c r="B63" s="239">
        <v>58</v>
      </c>
      <c r="C63" s="239"/>
      <c r="D63" s="239">
        <v>1021</v>
      </c>
      <c r="E63" s="239" t="s">
        <v>373</v>
      </c>
      <c r="F63" s="239" t="s">
        <v>38</v>
      </c>
      <c r="G63" s="239">
        <v>1951</v>
      </c>
      <c r="H63" s="239" t="s">
        <v>1632</v>
      </c>
      <c r="I63" s="239" t="s">
        <v>1631</v>
      </c>
      <c r="J63" s="239">
        <v>31</v>
      </c>
      <c r="K63" s="239">
        <v>9</v>
      </c>
      <c r="L63" s="239">
        <v>31</v>
      </c>
      <c r="M63" s="241">
        <v>0.40591435185185182</v>
      </c>
      <c r="N63" s="239">
        <v>0</v>
      </c>
      <c r="O63" s="239"/>
      <c r="P63" s="239"/>
      <c r="Q63" s="239"/>
      <c r="R63" s="239"/>
      <c r="S63" s="239"/>
      <c r="T63" s="240">
        <v>0.46180555555555558</v>
      </c>
      <c r="U63" s="239"/>
      <c r="V63" s="240">
        <v>0.52361111111111114</v>
      </c>
      <c r="W63" s="240">
        <v>0.29305555555555557</v>
      </c>
      <c r="X63" s="240">
        <v>0.48958333333333331</v>
      </c>
      <c r="Y63" s="239"/>
      <c r="Z63" s="240">
        <v>0.3576388888888889</v>
      </c>
      <c r="AA63" s="239"/>
      <c r="AB63" s="240">
        <v>0.58333333333333337</v>
      </c>
      <c r="AC63" s="239"/>
      <c r="AD63" s="240">
        <v>0.65902777777777777</v>
      </c>
      <c r="AE63" s="239"/>
      <c r="AF63" s="240">
        <v>0.32569444444444445</v>
      </c>
      <c r="AG63" s="239"/>
      <c r="AH63" s="240">
        <v>0.40902777777777777</v>
      </c>
      <c r="AI63" s="240">
        <v>0.67638888888888893</v>
      </c>
      <c r="AJ63" s="237"/>
      <c r="AL63" s="15">
        <f>VLOOKUP(AM63,id!$A:$C,3,0)</f>
        <v>212</v>
      </c>
      <c r="AM63" s="15" t="str">
        <f t="shared" si="0"/>
        <v>RedlarskiMarek1951</v>
      </c>
      <c r="AN63" s="9" t="str">
        <f t="shared" si="9"/>
        <v>Redlarski</v>
      </c>
      <c r="AO63" s="9" t="str">
        <f t="shared" si="9"/>
        <v>Marek</v>
      </c>
      <c r="AP63" s="9" t="str">
        <f t="shared" si="2"/>
        <v>STK Czersk</v>
      </c>
      <c r="AQ63" s="9">
        <f t="shared" si="3"/>
        <v>1951</v>
      </c>
      <c r="AR63" s="9">
        <f t="shared" si="10"/>
        <v>27.574297720477251</v>
      </c>
      <c r="AS63" s="9"/>
      <c r="AT63" s="9">
        <f t="shared" si="11"/>
        <v>1.1972284793704202</v>
      </c>
      <c r="AU63" s="9">
        <f t="shared" si="12"/>
        <v>0.9</v>
      </c>
      <c r="AV63" s="9">
        <f t="shared" si="13"/>
        <v>1</v>
      </c>
      <c r="AW63" s="9">
        <f t="shared" si="14"/>
        <v>0.9791483623609768</v>
      </c>
    </row>
    <row r="64" spans="1:49" s="236" customFormat="1" ht="15" customHeight="1">
      <c r="A64" s="239">
        <v>64</v>
      </c>
      <c r="B64" s="239">
        <v>59</v>
      </c>
      <c r="C64" s="239"/>
      <c r="D64" s="239">
        <v>1097</v>
      </c>
      <c r="E64" s="239" t="s">
        <v>1630</v>
      </c>
      <c r="F64" s="239" t="s">
        <v>53</v>
      </c>
      <c r="G64" s="239">
        <v>1966</v>
      </c>
      <c r="H64" s="239" t="s">
        <v>269</v>
      </c>
      <c r="I64" s="239"/>
      <c r="J64" s="239">
        <v>30</v>
      </c>
      <c r="K64" s="239">
        <v>10</v>
      </c>
      <c r="L64" s="239">
        <v>30</v>
      </c>
      <c r="M64" s="241">
        <v>0.49655092592592592</v>
      </c>
      <c r="N64" s="239">
        <v>0</v>
      </c>
      <c r="O64" s="239"/>
      <c r="P64" s="240">
        <v>0.75694444444444453</v>
      </c>
      <c r="Q64" s="239"/>
      <c r="R64" s="240">
        <v>0.43055555555555558</v>
      </c>
      <c r="S64" s="239"/>
      <c r="T64" s="240">
        <v>0.61249999999999993</v>
      </c>
      <c r="U64" s="239"/>
      <c r="V64" s="240">
        <v>0.6743055555555556</v>
      </c>
      <c r="W64" s="239"/>
      <c r="X64" s="240">
        <v>0.64861111111111114</v>
      </c>
      <c r="Y64" s="239"/>
      <c r="Z64" s="240">
        <v>0.34583333333333338</v>
      </c>
      <c r="AA64" s="239"/>
      <c r="AB64" s="240">
        <v>0.7284722222222223</v>
      </c>
      <c r="AC64" s="239"/>
      <c r="AD64" s="240">
        <v>0.28888888888888892</v>
      </c>
      <c r="AE64" s="239"/>
      <c r="AF64" s="240">
        <v>0.40902777777777777</v>
      </c>
      <c r="AG64" s="239"/>
      <c r="AH64" s="240">
        <v>0.5083333333333333</v>
      </c>
      <c r="AI64" s="240">
        <v>0.76736111111111116</v>
      </c>
      <c r="AJ64" s="237"/>
      <c r="AL64" s="15">
        <f>VLOOKUP(AM64,id!$A:$C,3,0)</f>
        <v>213</v>
      </c>
      <c r="AM64" s="15" t="str">
        <f t="shared" si="0"/>
        <v>WinekTomasz1966</v>
      </c>
      <c r="AN64" s="9" t="str">
        <f t="shared" si="9"/>
        <v>Winek</v>
      </c>
      <c r="AO64" s="9" t="str">
        <f t="shared" si="9"/>
        <v>Tomasz</v>
      </c>
      <c r="AP64" s="9">
        <f t="shared" si="2"/>
        <v>0</v>
      </c>
      <c r="AQ64" s="9">
        <f t="shared" si="3"/>
        <v>1966</v>
      </c>
      <c r="AR64" s="9">
        <f t="shared" si="10"/>
        <v>26.684804245623148</v>
      </c>
      <c r="AS64" s="9"/>
      <c r="AT64" s="9">
        <f t="shared" si="11"/>
        <v>0.8174677171227448</v>
      </c>
      <c r="AU64" s="9">
        <f t="shared" si="12"/>
        <v>1.1111111111111112</v>
      </c>
      <c r="AV64" s="9">
        <f t="shared" si="13"/>
        <v>0.967741935483871</v>
      </c>
      <c r="AW64" s="9">
        <f t="shared" si="14"/>
        <v>1.0212956876001351</v>
      </c>
    </row>
    <row r="65" spans="1:49" s="236" customFormat="1" ht="15" customHeight="1">
      <c r="A65" s="239">
        <v>65</v>
      </c>
      <c r="B65" s="239">
        <v>60</v>
      </c>
      <c r="C65" s="239"/>
      <c r="D65" s="239">
        <v>1099</v>
      </c>
      <c r="E65" s="239" t="s">
        <v>1629</v>
      </c>
      <c r="F65" s="239" t="s">
        <v>65</v>
      </c>
      <c r="G65" s="239">
        <v>1972</v>
      </c>
      <c r="H65" s="239" t="s">
        <v>269</v>
      </c>
      <c r="I65" s="239"/>
      <c r="J65" s="239">
        <v>30</v>
      </c>
      <c r="K65" s="239">
        <v>10</v>
      </c>
      <c r="L65" s="239">
        <v>30</v>
      </c>
      <c r="M65" s="241">
        <v>0.49659722222222219</v>
      </c>
      <c r="N65" s="239">
        <v>0</v>
      </c>
      <c r="O65" s="239"/>
      <c r="P65" s="240">
        <v>0.75694444444444453</v>
      </c>
      <c r="Q65" s="239"/>
      <c r="R65" s="240">
        <v>0.42986111111111108</v>
      </c>
      <c r="S65" s="239"/>
      <c r="T65" s="240">
        <v>0.61249999999999993</v>
      </c>
      <c r="U65" s="239"/>
      <c r="V65" s="240">
        <v>0.6743055555555556</v>
      </c>
      <c r="W65" s="239"/>
      <c r="X65" s="240">
        <v>0.64861111111111114</v>
      </c>
      <c r="Y65" s="239"/>
      <c r="Z65" s="240">
        <v>0.34583333333333338</v>
      </c>
      <c r="AA65" s="239"/>
      <c r="AB65" s="240">
        <v>0.72777777777777775</v>
      </c>
      <c r="AC65" s="239"/>
      <c r="AD65" s="240">
        <v>0.28888888888888892</v>
      </c>
      <c r="AE65" s="239"/>
      <c r="AF65" s="240">
        <v>0.40902777777777777</v>
      </c>
      <c r="AG65" s="239"/>
      <c r="AH65" s="240">
        <v>0.50763888888888886</v>
      </c>
      <c r="AI65" s="240">
        <v>0.76736111111111116</v>
      </c>
      <c r="AJ65" s="237"/>
      <c r="AL65" s="15">
        <f>VLOOKUP(AM65,id!$A:$C,3,0)</f>
        <v>214</v>
      </c>
      <c r="AM65" s="15" t="str">
        <f t="shared" si="0"/>
        <v>KuniniecMichał1972</v>
      </c>
      <c r="AN65" s="9" t="str">
        <f t="shared" si="9"/>
        <v>Kuniniec</v>
      </c>
      <c r="AO65" s="9" t="str">
        <f t="shared" si="9"/>
        <v>Michał</v>
      </c>
      <c r="AP65" s="9">
        <f t="shared" si="2"/>
        <v>0</v>
      </c>
      <c r="AQ65" s="9">
        <f t="shared" si="3"/>
        <v>1972</v>
      </c>
      <c r="AR65" s="9">
        <f t="shared" si="10"/>
        <v>26.682316499923658</v>
      </c>
      <c r="AS65" s="9"/>
      <c r="AT65" s="9">
        <f t="shared" si="11"/>
        <v>0.99990677294550889</v>
      </c>
      <c r="AU65" s="9">
        <f t="shared" si="12"/>
        <v>1</v>
      </c>
      <c r="AV65" s="9">
        <f t="shared" si="13"/>
        <v>1</v>
      </c>
      <c r="AW65" s="9">
        <f t="shared" si="14"/>
        <v>1</v>
      </c>
    </row>
    <row r="66" spans="1:49" s="236" customFormat="1" ht="15" customHeight="1">
      <c r="A66" s="239">
        <v>66</v>
      </c>
      <c r="B66" s="239">
        <v>61</v>
      </c>
      <c r="C66" s="239"/>
      <c r="D66" s="239">
        <v>1005</v>
      </c>
      <c r="E66" s="239" t="s">
        <v>1031</v>
      </c>
      <c r="F66" s="239" t="s">
        <v>50</v>
      </c>
      <c r="G66" s="239">
        <v>1983</v>
      </c>
      <c r="H66" s="239" t="s">
        <v>269</v>
      </c>
      <c r="I66" s="239" t="s">
        <v>1030</v>
      </c>
      <c r="J66" s="239">
        <v>29</v>
      </c>
      <c r="K66" s="239">
        <v>10</v>
      </c>
      <c r="L66" s="239">
        <v>29</v>
      </c>
      <c r="M66" s="241">
        <v>0.46226851851851852</v>
      </c>
      <c r="N66" s="239">
        <v>0</v>
      </c>
      <c r="O66" s="239"/>
      <c r="P66" s="240">
        <v>0.71458333333333324</v>
      </c>
      <c r="Q66" s="239"/>
      <c r="R66" s="240">
        <v>0.43333333333333335</v>
      </c>
      <c r="S66" s="239"/>
      <c r="T66" s="240">
        <v>0.5493055555555556</v>
      </c>
      <c r="U66" s="239"/>
      <c r="V66" s="240">
        <v>0.64722222222222225</v>
      </c>
      <c r="W66" s="240">
        <v>0.34583333333333338</v>
      </c>
      <c r="X66" s="240">
        <v>0.60347222222222219</v>
      </c>
      <c r="Y66" s="239"/>
      <c r="Z66" s="240">
        <v>0.37152777777777773</v>
      </c>
      <c r="AA66" s="239"/>
      <c r="AB66" s="239"/>
      <c r="AC66" s="239"/>
      <c r="AD66" s="240">
        <v>0.2902777777777778</v>
      </c>
      <c r="AE66" s="239"/>
      <c r="AF66" s="240">
        <v>0.31944444444444448</v>
      </c>
      <c r="AG66" s="239"/>
      <c r="AH66" s="240">
        <v>0.48680555555555555</v>
      </c>
      <c r="AI66" s="240">
        <v>0.73263888888888884</v>
      </c>
      <c r="AJ66" s="237"/>
      <c r="AL66" s="15">
        <f>VLOOKUP(AM66,id!$A:$C,3,0)</f>
        <v>215</v>
      </c>
      <c r="AM66" s="15" t="str">
        <f t="shared" ref="AM66:AM90" si="15">AN66&amp;AO66&amp;AQ66</f>
        <v>BramowiczRafał1983</v>
      </c>
      <c r="AN66" s="9" t="str">
        <f t="shared" si="9"/>
        <v>Bramowicz</v>
      </c>
      <c r="AO66" s="9" t="str">
        <f t="shared" si="9"/>
        <v>Rafał</v>
      </c>
      <c r="AP66" s="9" t="str">
        <f t="shared" ref="AP66:AP90" si="16">I66</f>
        <v>c02b</v>
      </c>
      <c r="AQ66" s="9">
        <f t="shared" ref="AQ66:AQ90" si="17">G66</f>
        <v>1983</v>
      </c>
      <c r="AR66" s="9">
        <f t="shared" si="10"/>
        <v>25.792905949926205</v>
      </c>
      <c r="AS66" s="9"/>
      <c r="AT66" s="9">
        <f t="shared" si="11"/>
        <v>1.0742613920881321</v>
      </c>
      <c r="AU66" s="9">
        <f t="shared" si="12"/>
        <v>1</v>
      </c>
      <c r="AV66" s="9">
        <f t="shared" si="13"/>
        <v>0.96666666666666667</v>
      </c>
      <c r="AW66" s="9">
        <f t="shared" si="14"/>
        <v>1</v>
      </c>
    </row>
    <row r="67" spans="1:49" s="236" customFormat="1" ht="15" customHeight="1">
      <c r="A67" s="239">
        <v>67</v>
      </c>
      <c r="B67" s="239">
        <v>62</v>
      </c>
      <c r="C67" s="239"/>
      <c r="D67" s="239">
        <v>1049</v>
      </c>
      <c r="E67" s="239" t="s">
        <v>428</v>
      </c>
      <c r="F67" s="239" t="s">
        <v>101</v>
      </c>
      <c r="G67" s="239">
        <v>1981</v>
      </c>
      <c r="H67" s="239" t="s">
        <v>1515</v>
      </c>
      <c r="I67" s="239"/>
      <c r="J67" s="239">
        <v>29</v>
      </c>
      <c r="K67" s="239">
        <v>9</v>
      </c>
      <c r="L67" s="239">
        <v>29</v>
      </c>
      <c r="M67" s="241">
        <v>0.37275462962962963</v>
      </c>
      <c r="N67" s="239">
        <v>0</v>
      </c>
      <c r="O67" s="239"/>
      <c r="P67" s="239"/>
      <c r="Q67" s="239"/>
      <c r="R67" s="240">
        <v>0.53055555555555556</v>
      </c>
      <c r="S67" s="239"/>
      <c r="T67" s="240">
        <v>0.4152777777777778</v>
      </c>
      <c r="U67" s="239"/>
      <c r="V67" s="240">
        <v>0.36319444444444443</v>
      </c>
      <c r="W67" s="240">
        <v>0.61597222222222225</v>
      </c>
      <c r="X67" s="240">
        <v>0.39097222222222222</v>
      </c>
      <c r="Y67" s="239"/>
      <c r="Z67" s="239"/>
      <c r="AA67" s="239"/>
      <c r="AB67" s="240">
        <v>0.31180555555555556</v>
      </c>
      <c r="AC67" s="239"/>
      <c r="AD67" s="240">
        <v>0.28333333333333333</v>
      </c>
      <c r="AE67" s="239"/>
      <c r="AF67" s="240">
        <v>0.56388888888888888</v>
      </c>
      <c r="AG67" s="239"/>
      <c r="AH67" s="240">
        <v>0.4826388888888889</v>
      </c>
      <c r="AI67" s="240">
        <v>0.6430555555555556</v>
      </c>
      <c r="AJ67" s="237"/>
      <c r="AL67" s="15">
        <f>VLOOKUP(AM67,id!$A:$C,3,0)</f>
        <v>216</v>
      </c>
      <c r="AM67" s="15" t="str">
        <f t="shared" si="15"/>
        <v>SielskiKarol1981</v>
      </c>
      <c r="AN67" s="9" t="str">
        <f t="shared" si="9"/>
        <v>Sielski</v>
      </c>
      <c r="AO67" s="9" t="str">
        <f t="shared" si="9"/>
        <v>Karol</v>
      </c>
      <c r="AP67" s="9">
        <f t="shared" si="16"/>
        <v>0</v>
      </c>
      <c r="AQ67" s="9">
        <f t="shared" si="17"/>
        <v>1981</v>
      </c>
      <c r="AR67" s="9">
        <f t="shared" si="10"/>
        <v>25.255081621400937</v>
      </c>
      <c r="AS67" s="9"/>
      <c r="AT67" s="9">
        <f t="shared" si="11"/>
        <v>1.2401415885238776</v>
      </c>
      <c r="AU67" s="9">
        <f t="shared" si="12"/>
        <v>0.9</v>
      </c>
      <c r="AV67" s="9">
        <f t="shared" si="13"/>
        <v>1</v>
      </c>
      <c r="AW67" s="9">
        <f t="shared" si="14"/>
        <v>0.9791483623609768</v>
      </c>
    </row>
    <row r="68" spans="1:49" s="236" customFormat="1" ht="15" customHeight="1">
      <c r="A68" s="239">
        <v>68</v>
      </c>
      <c r="B68" s="239">
        <v>63</v>
      </c>
      <c r="C68" s="239"/>
      <c r="D68" s="239">
        <v>1095</v>
      </c>
      <c r="E68" s="239" t="s">
        <v>968</v>
      </c>
      <c r="F68" s="239" t="s">
        <v>30</v>
      </c>
      <c r="G68" s="239">
        <v>1982</v>
      </c>
      <c r="H68" s="239" t="s">
        <v>269</v>
      </c>
      <c r="I68" s="239"/>
      <c r="J68" s="239">
        <v>29</v>
      </c>
      <c r="K68" s="239">
        <v>8</v>
      </c>
      <c r="L68" s="239">
        <v>29</v>
      </c>
      <c r="M68" s="241">
        <v>0.49026620370370372</v>
      </c>
      <c r="N68" s="239">
        <v>0</v>
      </c>
      <c r="O68" s="239"/>
      <c r="P68" s="240">
        <v>0.74513888888888891</v>
      </c>
      <c r="Q68" s="239"/>
      <c r="R68" s="239"/>
      <c r="S68" s="239"/>
      <c r="T68" s="239"/>
      <c r="U68" s="239"/>
      <c r="V68" s="239"/>
      <c r="W68" s="240">
        <v>0.31388888888888888</v>
      </c>
      <c r="X68" s="239"/>
      <c r="Y68" s="240">
        <v>0.63402777777777775</v>
      </c>
      <c r="Z68" s="240">
        <v>0.52222222222222225</v>
      </c>
      <c r="AA68" s="239"/>
      <c r="AB68" s="239"/>
      <c r="AC68" s="239"/>
      <c r="AD68" s="240">
        <v>0.2902777777777778</v>
      </c>
      <c r="AE68" s="240">
        <v>0.6958333333333333</v>
      </c>
      <c r="AF68" s="240">
        <v>0.35138888888888892</v>
      </c>
      <c r="AG68" s="239"/>
      <c r="AH68" s="240">
        <v>0.42222222222222222</v>
      </c>
      <c r="AI68" s="240">
        <v>0.76041666666666663</v>
      </c>
      <c r="AJ68" s="237"/>
      <c r="AL68" s="15">
        <f>VLOOKUP(AM68,id!$A:$C,3,0)</f>
        <v>217</v>
      </c>
      <c r="AM68" s="15" t="str">
        <f t="shared" si="15"/>
        <v>PieniążekAndrzej1982</v>
      </c>
      <c r="AN68" s="9" t="str">
        <f t="shared" si="9"/>
        <v>Pieniążek</v>
      </c>
      <c r="AO68" s="9" t="str">
        <f t="shared" si="9"/>
        <v>Andrzej</v>
      </c>
      <c r="AP68" s="9">
        <f t="shared" si="16"/>
        <v>0</v>
      </c>
      <c r="AQ68" s="9">
        <f t="shared" si="17"/>
        <v>1982</v>
      </c>
      <c r="AR68" s="9">
        <f t="shared" si="10"/>
        <v>24.667110082061246</v>
      </c>
      <c r="AS68" s="9"/>
      <c r="AT68" s="9">
        <f t="shared" si="11"/>
        <v>0.76031067777804007</v>
      </c>
      <c r="AU68" s="9">
        <f t="shared" si="12"/>
        <v>0.88888888888888884</v>
      </c>
      <c r="AV68" s="9">
        <f t="shared" si="13"/>
        <v>1</v>
      </c>
      <c r="AW68" s="9">
        <f t="shared" si="14"/>
        <v>0.97671868386117389</v>
      </c>
    </row>
    <row r="69" spans="1:49" s="236" customFormat="1" ht="15" customHeight="1">
      <c r="A69" s="239">
        <v>69</v>
      </c>
      <c r="B69" s="239">
        <v>64</v>
      </c>
      <c r="C69" s="239"/>
      <c r="D69" s="239">
        <v>1032</v>
      </c>
      <c r="E69" s="239" t="s">
        <v>361</v>
      </c>
      <c r="F69" s="239" t="s">
        <v>23</v>
      </c>
      <c r="G69" s="239">
        <v>1976</v>
      </c>
      <c r="H69" s="239" t="s">
        <v>262</v>
      </c>
      <c r="I69" s="239" t="s">
        <v>363</v>
      </c>
      <c r="J69" s="239">
        <v>28</v>
      </c>
      <c r="K69" s="239">
        <v>10</v>
      </c>
      <c r="L69" s="239">
        <v>28</v>
      </c>
      <c r="M69" s="241">
        <v>0.46773148148148147</v>
      </c>
      <c r="N69" s="239">
        <v>0</v>
      </c>
      <c r="O69" s="240">
        <v>0.71319444444444446</v>
      </c>
      <c r="P69" s="239"/>
      <c r="Q69" s="239"/>
      <c r="R69" s="240">
        <v>0.36527777777777781</v>
      </c>
      <c r="S69" s="239"/>
      <c r="T69" s="240">
        <v>0.48749999999999999</v>
      </c>
      <c r="U69" s="239"/>
      <c r="V69" s="240">
        <v>0.56388888888888888</v>
      </c>
      <c r="W69" s="240">
        <v>0.30486111111111108</v>
      </c>
      <c r="X69" s="240">
        <v>0.51874999999999993</v>
      </c>
      <c r="Y69" s="239"/>
      <c r="Z69" s="240">
        <v>0.33333333333333331</v>
      </c>
      <c r="AA69" s="239"/>
      <c r="AB69" s="240">
        <v>0.63402777777777775</v>
      </c>
      <c r="AC69" s="239"/>
      <c r="AD69" s="240">
        <v>0.68125000000000002</v>
      </c>
      <c r="AE69" s="239"/>
      <c r="AF69" s="239"/>
      <c r="AG69" s="239"/>
      <c r="AH69" s="240">
        <v>0.41875000000000001</v>
      </c>
      <c r="AI69" s="240">
        <v>0.73819444444444438</v>
      </c>
      <c r="AJ69" s="237"/>
      <c r="AL69" s="15">
        <f>VLOOKUP(AM69,id!$A:$C,3,0)</f>
        <v>218</v>
      </c>
      <c r="AM69" s="15" t="str">
        <f t="shared" si="15"/>
        <v>WodzińskiGrzegorz1976</v>
      </c>
      <c r="AN69" s="9" t="str">
        <f t="shared" si="9"/>
        <v>Wodziński</v>
      </c>
      <c r="AO69" s="9" t="str">
        <f t="shared" si="9"/>
        <v>Grzegorz</v>
      </c>
      <c r="AP69" s="9" t="str">
        <f t="shared" si="16"/>
        <v>mamy.to</v>
      </c>
      <c r="AQ69" s="9">
        <f t="shared" si="17"/>
        <v>1976</v>
      </c>
      <c r="AR69" s="9">
        <f t="shared" si="10"/>
        <v>23.816520079231548</v>
      </c>
      <c r="AS69" s="9"/>
      <c r="AT69" s="9">
        <f t="shared" si="11"/>
        <v>1.0481787587845195</v>
      </c>
      <c r="AU69" s="9">
        <f t="shared" si="12"/>
        <v>1.25</v>
      </c>
      <c r="AV69" s="9">
        <f t="shared" si="13"/>
        <v>0.96551724137931039</v>
      </c>
      <c r="AW69" s="9">
        <f t="shared" si="14"/>
        <v>1.0456395525912732</v>
      </c>
    </row>
    <row r="70" spans="1:49" s="236" customFormat="1" ht="15" customHeight="1">
      <c r="A70" s="239">
        <v>70</v>
      </c>
      <c r="B70" s="239">
        <v>65</v>
      </c>
      <c r="C70" s="239"/>
      <c r="D70" s="239">
        <v>1058</v>
      </c>
      <c r="E70" s="239" t="s">
        <v>382</v>
      </c>
      <c r="F70" s="239" t="s">
        <v>381</v>
      </c>
      <c r="G70" s="239">
        <v>1970</v>
      </c>
      <c r="H70" s="239" t="s">
        <v>1515</v>
      </c>
      <c r="I70" s="239" t="s">
        <v>1626</v>
      </c>
      <c r="J70" s="239">
        <v>28</v>
      </c>
      <c r="K70" s="239">
        <v>9</v>
      </c>
      <c r="L70" s="239">
        <v>28</v>
      </c>
      <c r="M70" s="241">
        <v>0.48416666666666663</v>
      </c>
      <c r="N70" s="239">
        <v>0</v>
      </c>
      <c r="O70" s="239"/>
      <c r="P70" s="239"/>
      <c r="Q70" s="239"/>
      <c r="R70" s="240">
        <v>0.44861111111111113</v>
      </c>
      <c r="S70" s="239"/>
      <c r="T70" s="240">
        <v>0.59444444444444444</v>
      </c>
      <c r="U70" s="239"/>
      <c r="V70" s="240">
        <v>0.69236111111111109</v>
      </c>
      <c r="W70" s="240">
        <v>0.37222222222222223</v>
      </c>
      <c r="X70" s="240">
        <v>0.64374999999999993</v>
      </c>
      <c r="Y70" s="239"/>
      <c r="Z70" s="240">
        <v>0.41111111111111115</v>
      </c>
      <c r="AA70" s="239"/>
      <c r="AB70" s="239"/>
      <c r="AC70" s="239"/>
      <c r="AD70" s="240">
        <v>0.29930555555555555</v>
      </c>
      <c r="AE70" s="239"/>
      <c r="AF70" s="240">
        <v>0.32916666666666666</v>
      </c>
      <c r="AG70" s="239"/>
      <c r="AH70" s="240">
        <v>0.53680555555555554</v>
      </c>
      <c r="AI70" s="240">
        <v>0.75486111111111109</v>
      </c>
      <c r="AJ70" s="237"/>
      <c r="AL70" s="15">
        <f>VLOOKUP(AM70,id!$A:$C,3,0)</f>
        <v>219</v>
      </c>
      <c r="AM70" s="15" t="str">
        <f t="shared" si="15"/>
        <v>SkolimowskiWaldemar1970</v>
      </c>
      <c r="AN70" s="9" t="str">
        <f t="shared" si="9"/>
        <v>Skolimowski</v>
      </c>
      <c r="AO70" s="9" t="str">
        <f t="shared" si="9"/>
        <v>Waldemar</v>
      </c>
      <c r="AP70" s="9" t="str">
        <f t="shared" si="16"/>
        <v>MH Automatyka team</v>
      </c>
      <c r="AQ70" s="9">
        <f t="shared" si="17"/>
        <v>1970</v>
      </c>
      <c r="AR70" s="9">
        <f t="shared" si="10"/>
        <v>23.31990663271689</v>
      </c>
      <c r="AS70" s="9"/>
      <c r="AT70" s="9">
        <f t="shared" si="11"/>
        <v>0.96605469497035767</v>
      </c>
      <c r="AU70" s="9">
        <f t="shared" si="12"/>
        <v>0.9</v>
      </c>
      <c r="AV70" s="9">
        <f t="shared" si="13"/>
        <v>1</v>
      </c>
      <c r="AW70" s="9">
        <f t="shared" si="14"/>
        <v>0.9791483623609768</v>
      </c>
    </row>
    <row r="71" spans="1:49" s="236" customFormat="1" ht="15" customHeight="1">
      <c r="A71" s="239">
        <v>71</v>
      </c>
      <c r="B71" s="239">
        <v>66</v>
      </c>
      <c r="C71" s="239"/>
      <c r="D71" s="239">
        <v>1056</v>
      </c>
      <c r="E71" s="239" t="s">
        <v>378</v>
      </c>
      <c r="F71" s="239" t="s">
        <v>30</v>
      </c>
      <c r="G71" s="239">
        <v>1970</v>
      </c>
      <c r="H71" s="239" t="s">
        <v>1515</v>
      </c>
      <c r="I71" s="239" t="s">
        <v>1626</v>
      </c>
      <c r="J71" s="239">
        <v>28</v>
      </c>
      <c r="K71" s="239">
        <v>9</v>
      </c>
      <c r="L71" s="239">
        <v>28</v>
      </c>
      <c r="M71" s="241">
        <v>0.48417824074074073</v>
      </c>
      <c r="N71" s="239">
        <v>0</v>
      </c>
      <c r="O71" s="239"/>
      <c r="P71" s="239"/>
      <c r="Q71" s="239"/>
      <c r="R71" s="240">
        <v>0.44791666666666669</v>
      </c>
      <c r="S71" s="239"/>
      <c r="T71" s="240">
        <v>0.59513888888888888</v>
      </c>
      <c r="U71" s="239"/>
      <c r="V71" s="240">
        <v>0.69166666666666676</v>
      </c>
      <c r="W71" s="240">
        <v>0.37222222222222223</v>
      </c>
      <c r="X71" s="240">
        <v>0.64374999999999993</v>
      </c>
      <c r="Y71" s="239"/>
      <c r="Z71" s="240">
        <v>0.41111111111111115</v>
      </c>
      <c r="AA71" s="239"/>
      <c r="AB71" s="239"/>
      <c r="AC71" s="239"/>
      <c r="AD71" s="240">
        <v>0.29930555555555555</v>
      </c>
      <c r="AE71" s="239"/>
      <c r="AF71" s="240">
        <v>0.32847222222222222</v>
      </c>
      <c r="AG71" s="239"/>
      <c r="AH71" s="240">
        <v>0.53680555555555554</v>
      </c>
      <c r="AI71" s="240">
        <v>0.75486111111111109</v>
      </c>
      <c r="AJ71" s="237"/>
      <c r="AL71" s="15">
        <f>VLOOKUP(AM71,id!$A:$C,3,0)</f>
        <v>220</v>
      </c>
      <c r="AM71" s="15" t="str">
        <f t="shared" si="15"/>
        <v>KalinowskiAndrzej1970</v>
      </c>
      <c r="AN71" s="9" t="str">
        <f t="shared" si="9"/>
        <v>Kalinowski</v>
      </c>
      <c r="AO71" s="9" t="str">
        <f t="shared" si="9"/>
        <v>Andrzej</v>
      </c>
      <c r="AP71" s="9" t="str">
        <f t="shared" si="16"/>
        <v>MH Automatyka team</v>
      </c>
      <c r="AQ71" s="9">
        <f t="shared" si="17"/>
        <v>1970</v>
      </c>
      <c r="AR71" s="9">
        <f t="shared" si="10"/>
        <v>23.319349180307722</v>
      </c>
      <c r="AS71" s="9"/>
      <c r="AT71" s="9">
        <f t="shared" si="11"/>
        <v>0.99997609542705512</v>
      </c>
      <c r="AU71" s="9">
        <f t="shared" si="12"/>
        <v>1</v>
      </c>
      <c r="AV71" s="9">
        <f t="shared" si="13"/>
        <v>1</v>
      </c>
      <c r="AW71" s="9">
        <f t="shared" si="14"/>
        <v>1</v>
      </c>
    </row>
    <row r="72" spans="1:49" s="236" customFormat="1" ht="15" customHeight="1">
      <c r="A72" s="239">
        <v>72</v>
      </c>
      <c r="B72" s="239">
        <v>67</v>
      </c>
      <c r="C72" s="239"/>
      <c r="D72" s="239">
        <v>1059</v>
      </c>
      <c r="E72" s="239" t="s">
        <v>169</v>
      </c>
      <c r="F72" s="239" t="s">
        <v>379</v>
      </c>
      <c r="G72" s="239">
        <v>1975</v>
      </c>
      <c r="H72" s="239" t="s">
        <v>1628</v>
      </c>
      <c r="I72" s="239" t="s">
        <v>1626</v>
      </c>
      <c r="J72" s="239">
        <v>28</v>
      </c>
      <c r="K72" s="239">
        <v>9</v>
      </c>
      <c r="L72" s="239">
        <v>28</v>
      </c>
      <c r="M72" s="241">
        <v>0.48422453703703705</v>
      </c>
      <c r="N72" s="239">
        <v>0</v>
      </c>
      <c r="O72" s="239"/>
      <c r="P72" s="239"/>
      <c r="Q72" s="239"/>
      <c r="R72" s="240">
        <v>0.44861111111111113</v>
      </c>
      <c r="S72" s="239"/>
      <c r="T72" s="240">
        <v>0.59513888888888888</v>
      </c>
      <c r="U72" s="239"/>
      <c r="V72" s="240">
        <v>0.69166666666666676</v>
      </c>
      <c r="W72" s="240">
        <v>0.37222222222222223</v>
      </c>
      <c r="X72" s="240">
        <v>0.64374999999999993</v>
      </c>
      <c r="Y72" s="239"/>
      <c r="Z72" s="240">
        <v>0.41111111111111115</v>
      </c>
      <c r="AA72" s="239"/>
      <c r="AB72" s="239"/>
      <c r="AC72" s="239"/>
      <c r="AD72" s="240">
        <v>0.2986111111111111</v>
      </c>
      <c r="AE72" s="239"/>
      <c r="AF72" s="240">
        <v>0.32916666666666666</v>
      </c>
      <c r="AG72" s="239"/>
      <c r="AH72" s="240">
        <v>0.53680555555555554</v>
      </c>
      <c r="AI72" s="240">
        <v>0.75486111111111109</v>
      </c>
      <c r="AJ72" s="237"/>
      <c r="AL72" s="15">
        <f>VLOOKUP(AM72,id!$A:$C,3,0)</f>
        <v>221</v>
      </c>
      <c r="AM72" s="15" t="str">
        <f t="shared" si="15"/>
        <v>PaszkowskiArkadiusz1975</v>
      </c>
      <c r="AN72" s="9" t="str">
        <f t="shared" si="9"/>
        <v>Paszkowski</v>
      </c>
      <c r="AO72" s="9" t="str">
        <f t="shared" si="9"/>
        <v>Arkadiusz</v>
      </c>
      <c r="AP72" s="9" t="str">
        <f t="shared" si="16"/>
        <v>MH Automatyka team</v>
      </c>
      <c r="AQ72" s="9">
        <f t="shared" si="17"/>
        <v>1975</v>
      </c>
      <c r="AR72" s="9">
        <f t="shared" si="10"/>
        <v>23.317119637158804</v>
      </c>
      <c r="AS72" s="9"/>
      <c r="AT72" s="9">
        <f t="shared" si="11"/>
        <v>0.99990439085020433</v>
      </c>
      <c r="AU72" s="9">
        <f t="shared" si="12"/>
        <v>1</v>
      </c>
      <c r="AV72" s="9">
        <f t="shared" si="13"/>
        <v>1</v>
      </c>
      <c r="AW72" s="9">
        <f t="shared" si="14"/>
        <v>1</v>
      </c>
    </row>
    <row r="73" spans="1:49" s="236" customFormat="1" ht="15" customHeight="1">
      <c r="A73" s="239">
        <v>73</v>
      </c>
      <c r="B73" s="239">
        <v>68</v>
      </c>
      <c r="C73" s="239"/>
      <c r="D73" s="239">
        <v>1057</v>
      </c>
      <c r="E73" s="239" t="s">
        <v>1627</v>
      </c>
      <c r="F73" s="239" t="s">
        <v>96</v>
      </c>
      <c r="G73" s="239">
        <v>1962</v>
      </c>
      <c r="H73" s="239" t="s">
        <v>1515</v>
      </c>
      <c r="I73" s="239" t="s">
        <v>1626</v>
      </c>
      <c r="J73" s="239">
        <v>28</v>
      </c>
      <c r="K73" s="239">
        <v>9</v>
      </c>
      <c r="L73" s="239">
        <v>28</v>
      </c>
      <c r="M73" s="241">
        <v>0.48427083333333337</v>
      </c>
      <c r="N73" s="239">
        <v>0</v>
      </c>
      <c r="O73" s="239"/>
      <c r="P73" s="239"/>
      <c r="Q73" s="239"/>
      <c r="R73" s="240">
        <v>0.44861111111111113</v>
      </c>
      <c r="S73" s="239"/>
      <c r="T73" s="240">
        <v>0.59513888888888888</v>
      </c>
      <c r="U73" s="239"/>
      <c r="V73" s="240">
        <v>0.69166666666666676</v>
      </c>
      <c r="W73" s="240">
        <v>0.37222222222222223</v>
      </c>
      <c r="X73" s="240">
        <v>0.64374999999999993</v>
      </c>
      <c r="Y73" s="239"/>
      <c r="Z73" s="240">
        <v>0.41111111111111115</v>
      </c>
      <c r="AA73" s="239"/>
      <c r="AB73" s="239"/>
      <c r="AC73" s="239"/>
      <c r="AD73" s="240">
        <v>0.29930555555555555</v>
      </c>
      <c r="AE73" s="239"/>
      <c r="AF73" s="240">
        <v>0.32916666666666666</v>
      </c>
      <c r="AG73" s="239"/>
      <c r="AH73" s="240">
        <v>0.53680555555555554</v>
      </c>
      <c r="AI73" s="240">
        <v>0.75486111111111109</v>
      </c>
      <c r="AJ73" s="237"/>
      <c r="AL73" s="15">
        <f>VLOOKUP(AM73,id!$A:$C,3,0)</f>
        <v>222</v>
      </c>
      <c r="AM73" s="15" t="str">
        <f t="shared" si="15"/>
        <v>BońkowskiJarosław1962</v>
      </c>
      <c r="AN73" s="9" t="str">
        <f t="shared" si="9"/>
        <v>Bońkowski</v>
      </c>
      <c r="AO73" s="9" t="str">
        <f t="shared" si="9"/>
        <v>Jarosław</v>
      </c>
      <c r="AP73" s="9" t="str">
        <f t="shared" si="16"/>
        <v>MH Automatyka team</v>
      </c>
      <c r="AQ73" s="9">
        <f t="shared" si="17"/>
        <v>1962</v>
      </c>
      <c r="AR73" s="9">
        <f t="shared" si="10"/>
        <v>23.314890520298576</v>
      </c>
      <c r="AS73" s="9"/>
      <c r="AT73" s="9">
        <f t="shared" si="11"/>
        <v>0.9999043999904399</v>
      </c>
      <c r="AU73" s="9">
        <f t="shared" si="12"/>
        <v>1</v>
      </c>
      <c r="AV73" s="9">
        <f t="shared" si="13"/>
        <v>1</v>
      </c>
      <c r="AW73" s="9">
        <f t="shared" si="14"/>
        <v>1</v>
      </c>
    </row>
    <row r="74" spans="1:49" s="236" customFormat="1" ht="15" customHeight="1">
      <c r="A74" s="239">
        <v>74</v>
      </c>
      <c r="B74" s="239">
        <v>69</v>
      </c>
      <c r="C74" s="239"/>
      <c r="D74" s="239">
        <v>1069</v>
      </c>
      <c r="E74" s="239" t="s">
        <v>392</v>
      </c>
      <c r="F74" s="239" t="s">
        <v>166</v>
      </c>
      <c r="G74" s="239">
        <v>1965</v>
      </c>
      <c r="H74" s="239" t="s">
        <v>1615</v>
      </c>
      <c r="I74" s="239" t="s">
        <v>391</v>
      </c>
      <c r="J74" s="239">
        <v>28</v>
      </c>
      <c r="K74" s="239">
        <v>9</v>
      </c>
      <c r="L74" s="239">
        <v>28</v>
      </c>
      <c r="M74" s="241">
        <v>0.4926388888888889</v>
      </c>
      <c r="N74" s="239">
        <v>0</v>
      </c>
      <c r="O74" s="240">
        <v>0.57847222222222217</v>
      </c>
      <c r="P74" s="240">
        <v>0.74791666666666667</v>
      </c>
      <c r="Q74" s="239"/>
      <c r="R74" s="240">
        <v>0.35694444444444445</v>
      </c>
      <c r="S74" s="239"/>
      <c r="T74" s="239"/>
      <c r="U74" s="239"/>
      <c r="V74" s="239"/>
      <c r="W74" s="240">
        <v>0.52013888888888882</v>
      </c>
      <c r="X74" s="239"/>
      <c r="Y74" s="239"/>
      <c r="Z74" s="240">
        <v>0.4770833333333333</v>
      </c>
      <c r="AA74" s="239"/>
      <c r="AB74" s="239"/>
      <c r="AC74" s="239"/>
      <c r="AD74" s="240">
        <v>0.29236111111111113</v>
      </c>
      <c r="AE74" s="240">
        <v>0.62152777777777779</v>
      </c>
      <c r="AF74" s="240">
        <v>0.3298611111111111</v>
      </c>
      <c r="AG74" s="239"/>
      <c r="AH74" s="240">
        <v>0.40069444444444446</v>
      </c>
      <c r="AI74" s="240">
        <v>0.7631944444444444</v>
      </c>
      <c r="AJ74" s="237"/>
      <c r="AL74" s="15">
        <f>VLOOKUP(AM74,id!$A:$C,3,0)</f>
        <v>223</v>
      </c>
      <c r="AM74" s="15" t="str">
        <f t="shared" si="15"/>
        <v>StępieńWojciech1965</v>
      </c>
      <c r="AN74" s="9" t="str">
        <f t="shared" si="9"/>
        <v>Stępień</v>
      </c>
      <c r="AO74" s="9" t="str">
        <f t="shared" si="9"/>
        <v>Wojciech</v>
      </c>
      <c r="AP74" s="9" t="str">
        <f t="shared" si="16"/>
        <v>K2</v>
      </c>
      <c r="AQ74" s="9">
        <f t="shared" si="17"/>
        <v>1965</v>
      </c>
      <c r="AR74" s="9">
        <f t="shared" si="10"/>
        <v>22.918859464801542</v>
      </c>
      <c r="AS74" s="9"/>
      <c r="AT74" s="9">
        <f t="shared" si="11"/>
        <v>0.98301381449111935</v>
      </c>
      <c r="AU74" s="9">
        <f t="shared" si="12"/>
        <v>1</v>
      </c>
      <c r="AV74" s="9">
        <f t="shared" si="13"/>
        <v>1</v>
      </c>
      <c r="AW74" s="9">
        <f t="shared" si="14"/>
        <v>1</v>
      </c>
    </row>
    <row r="75" spans="1:49" s="236" customFormat="1" ht="15" customHeight="1">
      <c r="A75" s="239">
        <v>75</v>
      </c>
      <c r="B75" s="239">
        <v>70</v>
      </c>
      <c r="C75" s="239"/>
      <c r="D75" s="239">
        <v>1063</v>
      </c>
      <c r="E75" s="239" t="s">
        <v>155</v>
      </c>
      <c r="F75" s="239" t="s">
        <v>74</v>
      </c>
      <c r="G75" s="239">
        <v>1980</v>
      </c>
      <c r="H75" s="239" t="s">
        <v>1515</v>
      </c>
      <c r="I75" s="239" t="s">
        <v>1296</v>
      </c>
      <c r="J75" s="239">
        <v>28</v>
      </c>
      <c r="K75" s="239">
        <v>8</v>
      </c>
      <c r="L75" s="239">
        <v>28</v>
      </c>
      <c r="M75" s="241">
        <v>0.36289351851851853</v>
      </c>
      <c r="N75" s="239">
        <v>0</v>
      </c>
      <c r="O75" s="240">
        <v>0.28402777777777777</v>
      </c>
      <c r="P75" s="239"/>
      <c r="Q75" s="239"/>
      <c r="R75" s="239"/>
      <c r="S75" s="240">
        <v>0.55694444444444446</v>
      </c>
      <c r="T75" s="239"/>
      <c r="U75" s="239"/>
      <c r="V75" s="239"/>
      <c r="W75" s="239"/>
      <c r="X75" s="239"/>
      <c r="Y75" s="240">
        <v>0.37708333333333338</v>
      </c>
      <c r="Z75" s="239"/>
      <c r="AA75" s="240">
        <v>0.41111111111111115</v>
      </c>
      <c r="AB75" s="240">
        <v>0.59444444444444444</v>
      </c>
      <c r="AC75" s="240">
        <v>0.51458333333333328</v>
      </c>
      <c r="AD75" s="239"/>
      <c r="AE75" s="240">
        <v>0.35069444444444442</v>
      </c>
      <c r="AF75" s="239"/>
      <c r="AG75" s="240">
        <v>0.49374999999999997</v>
      </c>
      <c r="AH75" s="239"/>
      <c r="AI75" s="240">
        <v>0.6333333333333333</v>
      </c>
      <c r="AJ75" s="237"/>
      <c r="AL75" s="15">
        <f>VLOOKUP(AM75,id!$A:$C,3,0)</f>
        <v>37</v>
      </c>
      <c r="AM75" s="15" t="str">
        <f t="shared" si="15"/>
        <v>JaskólskiKonrad1980</v>
      </c>
      <c r="AN75" s="9" t="str">
        <f t="shared" si="9"/>
        <v>Jaskólski</v>
      </c>
      <c r="AO75" s="9" t="str">
        <f t="shared" si="9"/>
        <v>Konrad</v>
      </c>
      <c r="AP75" s="9" t="str">
        <f t="shared" si="16"/>
        <v>Forrest Gaps</v>
      </c>
      <c r="AQ75" s="9">
        <f t="shared" si="17"/>
        <v>1980</v>
      </c>
      <c r="AR75" s="9">
        <f t="shared" si="10"/>
        <v>22.385278252060171</v>
      </c>
      <c r="AS75" s="9"/>
      <c r="AT75" s="9">
        <f t="shared" si="11"/>
        <v>1.3575301396950947</v>
      </c>
      <c r="AU75" s="9">
        <f t="shared" si="12"/>
        <v>0.88888888888888884</v>
      </c>
      <c r="AV75" s="9">
        <f t="shared" si="13"/>
        <v>1</v>
      </c>
      <c r="AW75" s="9">
        <f t="shared" si="14"/>
        <v>0.97671868386117389</v>
      </c>
    </row>
    <row r="76" spans="1:49" s="236" customFormat="1" ht="15" customHeight="1">
      <c r="A76" s="239">
        <v>76</v>
      </c>
      <c r="B76" s="239">
        <v>71</v>
      </c>
      <c r="C76" s="239"/>
      <c r="D76" s="239">
        <v>1007</v>
      </c>
      <c r="E76" s="239" t="s">
        <v>376</v>
      </c>
      <c r="F76" s="239" t="s">
        <v>285</v>
      </c>
      <c r="G76" s="239">
        <v>1958</v>
      </c>
      <c r="H76" s="239" t="s">
        <v>1515</v>
      </c>
      <c r="I76" s="239"/>
      <c r="J76" s="239">
        <v>27</v>
      </c>
      <c r="K76" s="239">
        <v>10</v>
      </c>
      <c r="L76" s="239">
        <v>27</v>
      </c>
      <c r="M76" s="241">
        <v>0.47497685185185184</v>
      </c>
      <c r="N76" s="239">
        <v>0</v>
      </c>
      <c r="O76" s="240">
        <v>0.72569444444444453</v>
      </c>
      <c r="P76" s="240">
        <v>0.64652777777777781</v>
      </c>
      <c r="Q76" s="239"/>
      <c r="R76" s="239"/>
      <c r="S76" s="240">
        <v>0.61041666666666672</v>
      </c>
      <c r="T76" s="240">
        <v>0.41666666666666669</v>
      </c>
      <c r="U76" s="239"/>
      <c r="V76" s="240">
        <v>0.4909722222222222</v>
      </c>
      <c r="W76" s="240">
        <v>0.31111111111111112</v>
      </c>
      <c r="X76" s="240">
        <v>0.44444444444444442</v>
      </c>
      <c r="Y76" s="239"/>
      <c r="Z76" s="239"/>
      <c r="AA76" s="239"/>
      <c r="AB76" s="240">
        <v>0.56944444444444442</v>
      </c>
      <c r="AC76" s="239"/>
      <c r="AD76" s="240">
        <v>0.69791666666666663</v>
      </c>
      <c r="AE76" s="239"/>
      <c r="AF76" s="240">
        <v>0.35000000000000003</v>
      </c>
      <c r="AG76" s="239"/>
      <c r="AH76" s="239"/>
      <c r="AI76" s="240">
        <v>0.74513888888888891</v>
      </c>
      <c r="AJ76" s="237"/>
      <c r="AL76" s="15">
        <f>VLOOKUP(AM76,id!$A:$C,3,0)</f>
        <v>224</v>
      </c>
      <c r="AM76" s="15" t="str">
        <f t="shared" si="15"/>
        <v>PiątkowskiZbigniew1958</v>
      </c>
      <c r="AN76" s="9" t="str">
        <f t="shared" si="9"/>
        <v>Piątkowski</v>
      </c>
      <c r="AO76" s="9" t="str">
        <f t="shared" si="9"/>
        <v>Zbigniew</v>
      </c>
      <c r="AP76" s="9">
        <f t="shared" si="16"/>
        <v>0</v>
      </c>
      <c r="AQ76" s="9">
        <f t="shared" si="17"/>
        <v>1958</v>
      </c>
      <c r="AR76" s="9">
        <f t="shared" si="10"/>
        <v>21.585804028772309</v>
      </c>
      <c r="AS76" s="9"/>
      <c r="AT76" s="9">
        <f t="shared" si="11"/>
        <v>0.76402358789414693</v>
      </c>
      <c r="AU76" s="9">
        <f t="shared" si="12"/>
        <v>1.25</v>
      </c>
      <c r="AV76" s="9">
        <f t="shared" si="13"/>
        <v>0.9642857142857143</v>
      </c>
      <c r="AW76" s="9">
        <f t="shared" si="14"/>
        <v>1.0456395525912732</v>
      </c>
    </row>
    <row r="77" spans="1:49" s="236" customFormat="1" ht="15" customHeight="1">
      <c r="A77" s="239">
        <v>77</v>
      </c>
      <c r="B77" s="239">
        <v>72</v>
      </c>
      <c r="C77" s="239"/>
      <c r="D77" s="239">
        <v>1028</v>
      </c>
      <c r="E77" s="239" t="s">
        <v>1301</v>
      </c>
      <c r="F77" s="239" t="s">
        <v>19</v>
      </c>
      <c r="G77" s="239">
        <v>1976</v>
      </c>
      <c r="H77" s="239" t="s">
        <v>1625</v>
      </c>
      <c r="I77" s="239"/>
      <c r="J77" s="239">
        <v>25</v>
      </c>
      <c r="K77" s="239">
        <v>11</v>
      </c>
      <c r="L77" s="239">
        <v>34</v>
      </c>
      <c r="M77" s="241">
        <v>0.50578703703703709</v>
      </c>
      <c r="N77" s="239">
        <v>9</v>
      </c>
      <c r="O77" s="240">
        <v>0.73472222222222217</v>
      </c>
      <c r="P77" s="239"/>
      <c r="Q77" s="239"/>
      <c r="R77" s="240">
        <v>0.34027777777777773</v>
      </c>
      <c r="S77" s="240">
        <v>0.6645833333333333</v>
      </c>
      <c r="T77" s="240">
        <v>0.43958333333333338</v>
      </c>
      <c r="U77" s="239"/>
      <c r="V77" s="240">
        <v>0.52777777777777779</v>
      </c>
      <c r="W77" s="239"/>
      <c r="X77" s="240">
        <v>0.48958333333333331</v>
      </c>
      <c r="Y77" s="239"/>
      <c r="Z77" s="239"/>
      <c r="AA77" s="239"/>
      <c r="AB77" s="240">
        <v>0.57986111111111105</v>
      </c>
      <c r="AC77" s="239"/>
      <c r="AD77" s="240">
        <v>0.28680555555555554</v>
      </c>
      <c r="AE77" s="240">
        <v>0.71527777777777779</v>
      </c>
      <c r="AF77" s="240">
        <v>0.31597222222222221</v>
      </c>
      <c r="AG77" s="239"/>
      <c r="AH77" s="240">
        <v>0.38958333333333334</v>
      </c>
      <c r="AI77" s="240">
        <v>0.77638888888888891</v>
      </c>
      <c r="AJ77" s="237"/>
      <c r="AL77" s="15">
        <f>VLOOKUP(AM77,id!$A:$C,3,0)</f>
        <v>42</v>
      </c>
      <c r="AM77" s="15" t="str">
        <f t="shared" si="15"/>
        <v>NiewęgłowskiPiotr1976</v>
      </c>
      <c r="AN77" s="9" t="str">
        <f t="shared" si="9"/>
        <v>Niewęgłowski</v>
      </c>
      <c r="AO77" s="9" t="str">
        <f t="shared" si="9"/>
        <v>Piotr</v>
      </c>
      <c r="AP77" s="9">
        <f t="shared" si="16"/>
        <v>0</v>
      </c>
      <c r="AQ77" s="9">
        <f t="shared" si="17"/>
        <v>1976</v>
      </c>
      <c r="AR77" s="9">
        <f t="shared" si="10"/>
        <v>19.986855582196583</v>
      </c>
      <c r="AS77" s="9"/>
      <c r="AT77" s="9">
        <f t="shared" si="11"/>
        <v>0.93908466819221958</v>
      </c>
      <c r="AU77" s="9">
        <f t="shared" si="12"/>
        <v>1.1000000000000001</v>
      </c>
      <c r="AV77" s="9">
        <f t="shared" si="13"/>
        <v>0.92592592592592593</v>
      </c>
      <c r="AW77" s="9">
        <f t="shared" si="14"/>
        <v>1.0192448764914566</v>
      </c>
    </row>
    <row r="78" spans="1:49" s="236" customFormat="1" ht="15" customHeight="1">
      <c r="A78" s="239">
        <v>78</v>
      </c>
      <c r="B78" s="239">
        <v>73</v>
      </c>
      <c r="C78" s="239"/>
      <c r="D78" s="239">
        <v>1041</v>
      </c>
      <c r="E78" s="239" t="s">
        <v>1624</v>
      </c>
      <c r="F78" s="239" t="s">
        <v>381</v>
      </c>
      <c r="G78" s="239">
        <v>1964</v>
      </c>
      <c r="H78" s="239" t="s">
        <v>1623</v>
      </c>
      <c r="I78" s="239"/>
      <c r="J78" s="239">
        <v>22</v>
      </c>
      <c r="K78" s="239">
        <v>7</v>
      </c>
      <c r="L78" s="239">
        <v>22</v>
      </c>
      <c r="M78" s="241">
        <v>0.35493055555555553</v>
      </c>
      <c r="N78" s="239">
        <v>0</v>
      </c>
      <c r="O78" s="239"/>
      <c r="P78" s="240">
        <v>0.28819444444444448</v>
      </c>
      <c r="Q78" s="239"/>
      <c r="R78" s="239"/>
      <c r="S78" s="240">
        <v>0.33055555555555555</v>
      </c>
      <c r="T78" s="239"/>
      <c r="U78" s="240">
        <v>0.45347222222222222</v>
      </c>
      <c r="V78" s="239"/>
      <c r="W78" s="239"/>
      <c r="X78" s="239"/>
      <c r="Y78" s="240">
        <v>0.53819444444444442</v>
      </c>
      <c r="Z78" s="239"/>
      <c r="AA78" s="239"/>
      <c r="AB78" s="239"/>
      <c r="AC78" s="240">
        <v>0.36805555555555558</v>
      </c>
      <c r="AD78" s="239"/>
      <c r="AE78" s="240">
        <v>0.50277777777777777</v>
      </c>
      <c r="AF78" s="239"/>
      <c r="AG78" s="240">
        <v>0.40486111111111112</v>
      </c>
      <c r="AH78" s="239"/>
      <c r="AI78" s="240">
        <v>0.62569444444444444</v>
      </c>
      <c r="AJ78" s="237"/>
      <c r="AL78" s="15">
        <f>VLOOKUP(AM78,id!$A:$C,3,0)</f>
        <v>225</v>
      </c>
      <c r="AM78" s="15" t="str">
        <f t="shared" si="15"/>
        <v>WrześniewskiWaldemar1964</v>
      </c>
      <c r="AN78" s="9" t="str">
        <f t="shared" si="9"/>
        <v>Wrześniewski</v>
      </c>
      <c r="AO78" s="9" t="str">
        <f t="shared" si="9"/>
        <v>Waldemar</v>
      </c>
      <c r="AP78" s="9">
        <f t="shared" si="16"/>
        <v>0</v>
      </c>
      <c r="AQ78" s="9">
        <f t="shared" si="17"/>
        <v>1964</v>
      </c>
      <c r="AR78" s="9">
        <f t="shared" si="10"/>
        <v>17.588432912332994</v>
      </c>
      <c r="AS78" s="9"/>
      <c r="AT78" s="9">
        <f t="shared" si="11"/>
        <v>1.425030978934325</v>
      </c>
      <c r="AU78" s="9">
        <f t="shared" si="12"/>
        <v>0.63636363636363635</v>
      </c>
      <c r="AV78" s="9">
        <f t="shared" si="13"/>
        <v>0.88</v>
      </c>
      <c r="AW78" s="9">
        <f t="shared" si="14"/>
        <v>0.91356840399348593</v>
      </c>
    </row>
    <row r="79" spans="1:49" s="236" customFormat="1" ht="15" customHeight="1">
      <c r="A79" s="239">
        <v>79</v>
      </c>
      <c r="B79" s="239">
        <v>74</v>
      </c>
      <c r="C79" s="239"/>
      <c r="D79" s="239">
        <v>1004</v>
      </c>
      <c r="E79" s="239" t="s">
        <v>1008</v>
      </c>
      <c r="F79" s="239" t="s">
        <v>26</v>
      </c>
      <c r="G79" s="239">
        <v>1969</v>
      </c>
      <c r="H79" s="239" t="s">
        <v>1622</v>
      </c>
      <c r="I79" s="239"/>
      <c r="J79" s="239">
        <v>22</v>
      </c>
      <c r="K79" s="239">
        <v>7</v>
      </c>
      <c r="L79" s="239">
        <v>22</v>
      </c>
      <c r="M79" s="241">
        <v>0.44385416666666666</v>
      </c>
      <c r="N79" s="239">
        <v>0</v>
      </c>
      <c r="O79" s="240">
        <v>0.45624999999999999</v>
      </c>
      <c r="P79" s="239"/>
      <c r="Q79" s="239"/>
      <c r="R79" s="239"/>
      <c r="S79" s="240">
        <v>0.52708333333333335</v>
      </c>
      <c r="T79" s="239"/>
      <c r="U79" s="239"/>
      <c r="V79" s="239"/>
      <c r="W79" s="240">
        <v>0.41111111111111115</v>
      </c>
      <c r="X79" s="239"/>
      <c r="Y79" s="239"/>
      <c r="Z79" s="240">
        <v>0.36249999999999999</v>
      </c>
      <c r="AA79" s="239"/>
      <c r="AB79" s="240">
        <v>0.57291666666666663</v>
      </c>
      <c r="AC79" s="239"/>
      <c r="AD79" s="240">
        <v>0.62847222222222221</v>
      </c>
      <c r="AE79" s="239"/>
      <c r="AF79" s="240">
        <v>0.3215277777777778</v>
      </c>
      <c r="AG79" s="239"/>
      <c r="AH79" s="239"/>
      <c r="AI79" s="240">
        <v>0.71458333333333324</v>
      </c>
      <c r="AJ79" s="237"/>
      <c r="AL79" s="15">
        <f>VLOOKUP(AM79,id!$A:$C,3,0)</f>
        <v>226</v>
      </c>
      <c r="AM79" s="15" t="str">
        <f t="shared" si="15"/>
        <v>KwiatkowskiKrzysztof1969</v>
      </c>
      <c r="AN79" s="9" t="str">
        <f t="shared" si="9"/>
        <v>Kwiatkowski</v>
      </c>
      <c r="AO79" s="9" t="str">
        <f t="shared" si="9"/>
        <v>Krzysztof</v>
      </c>
      <c r="AP79" s="9">
        <f t="shared" si="16"/>
        <v>0</v>
      </c>
      <c r="AQ79" s="9">
        <f t="shared" si="17"/>
        <v>1969</v>
      </c>
      <c r="AR79" s="9">
        <f t="shared" si="10"/>
        <v>14.064692265498541</v>
      </c>
      <c r="AS79" s="9"/>
      <c r="AT79" s="9">
        <f t="shared" si="11"/>
        <v>0.79965579284987864</v>
      </c>
      <c r="AU79" s="9">
        <f t="shared" si="12"/>
        <v>1</v>
      </c>
      <c r="AV79" s="9">
        <f t="shared" si="13"/>
        <v>1</v>
      </c>
      <c r="AW79" s="9">
        <f t="shared" si="14"/>
        <v>1</v>
      </c>
    </row>
    <row r="80" spans="1:49" s="236" customFormat="1" ht="15" customHeight="1">
      <c r="A80" s="239">
        <v>80</v>
      </c>
      <c r="B80" s="239">
        <v>75</v>
      </c>
      <c r="C80" s="239"/>
      <c r="D80" s="239">
        <v>1038</v>
      </c>
      <c r="E80" s="239" t="s">
        <v>371</v>
      </c>
      <c r="F80" s="239" t="s">
        <v>97</v>
      </c>
      <c r="G80" s="239">
        <v>1991</v>
      </c>
      <c r="H80" s="239" t="s">
        <v>1621</v>
      </c>
      <c r="I80" s="239" t="s">
        <v>388</v>
      </c>
      <c r="J80" s="239">
        <v>22</v>
      </c>
      <c r="K80" s="239">
        <v>7</v>
      </c>
      <c r="L80" s="239">
        <v>22</v>
      </c>
      <c r="M80" s="241">
        <v>0.46105324074074078</v>
      </c>
      <c r="N80" s="239">
        <v>0</v>
      </c>
      <c r="O80" s="240">
        <v>0.71111111111111114</v>
      </c>
      <c r="P80" s="239"/>
      <c r="Q80" s="239"/>
      <c r="R80" s="240">
        <v>0.36944444444444446</v>
      </c>
      <c r="S80" s="239"/>
      <c r="T80" s="239"/>
      <c r="U80" s="239"/>
      <c r="V80" s="239"/>
      <c r="W80" s="240">
        <v>0.30069444444444443</v>
      </c>
      <c r="X80" s="239"/>
      <c r="Y80" s="239"/>
      <c r="Z80" s="240">
        <v>0.3298611111111111</v>
      </c>
      <c r="AA80" s="239"/>
      <c r="AB80" s="239"/>
      <c r="AC80" s="239"/>
      <c r="AD80" s="240">
        <v>0.59513888888888888</v>
      </c>
      <c r="AE80" s="239"/>
      <c r="AF80" s="240">
        <v>0.65</v>
      </c>
      <c r="AG80" s="239"/>
      <c r="AH80" s="240">
        <v>0.43194444444444446</v>
      </c>
      <c r="AI80" s="240">
        <v>0.73125000000000007</v>
      </c>
      <c r="AJ80" s="237"/>
      <c r="AL80" s="15">
        <f>VLOOKUP(AM80,id!$A:$C,3,0)</f>
        <v>227</v>
      </c>
      <c r="AM80" s="15" t="str">
        <f t="shared" si="15"/>
        <v>MyślakMateusz1991</v>
      </c>
      <c r="AN80" s="9" t="str">
        <f t="shared" si="9"/>
        <v>Myślak</v>
      </c>
      <c r="AO80" s="9" t="str">
        <f t="shared" si="9"/>
        <v>Mateusz</v>
      </c>
      <c r="AP80" s="9" t="str">
        <f t="shared" si="16"/>
        <v>KulawiKrulowie</v>
      </c>
      <c r="AQ80" s="9">
        <f t="shared" si="17"/>
        <v>1991</v>
      </c>
      <c r="AR80" s="9">
        <f t="shared" si="10"/>
        <v>13.540024694103264</v>
      </c>
      <c r="AS80" s="9"/>
      <c r="AT80" s="9">
        <f t="shared" si="11"/>
        <v>0.96269612150119233</v>
      </c>
      <c r="AU80" s="9">
        <f t="shared" si="12"/>
        <v>1</v>
      </c>
      <c r="AV80" s="9">
        <f t="shared" si="13"/>
        <v>1</v>
      </c>
      <c r="AW80" s="9">
        <f t="shared" si="14"/>
        <v>1</v>
      </c>
    </row>
    <row r="81" spans="1:49" s="236" customFormat="1" ht="15" customHeight="1">
      <c r="A81" s="239">
        <v>81</v>
      </c>
      <c r="B81" s="239">
        <v>76</v>
      </c>
      <c r="C81" s="239"/>
      <c r="D81" s="239">
        <v>1002</v>
      </c>
      <c r="E81" s="239" t="s">
        <v>1148</v>
      </c>
      <c r="F81" s="239" t="s">
        <v>53</v>
      </c>
      <c r="G81" s="239">
        <v>1987</v>
      </c>
      <c r="H81" s="239" t="s">
        <v>1615</v>
      </c>
      <c r="I81" s="239" t="s">
        <v>1143</v>
      </c>
      <c r="J81" s="239">
        <v>20</v>
      </c>
      <c r="K81" s="239">
        <v>7</v>
      </c>
      <c r="L81" s="239">
        <v>20</v>
      </c>
      <c r="M81" s="241">
        <v>0.46876157407407404</v>
      </c>
      <c r="N81" s="239">
        <v>0</v>
      </c>
      <c r="O81" s="239"/>
      <c r="P81" s="239"/>
      <c r="Q81" s="239"/>
      <c r="R81" s="240">
        <v>0.64722222222222225</v>
      </c>
      <c r="S81" s="239"/>
      <c r="T81" s="240">
        <v>0.49583333333333335</v>
      </c>
      <c r="U81" s="239"/>
      <c r="V81" s="240">
        <v>0.33333333333333331</v>
      </c>
      <c r="W81" s="239"/>
      <c r="X81" s="240">
        <v>0.3666666666666667</v>
      </c>
      <c r="Y81" s="239"/>
      <c r="Z81" s="240">
        <v>0.68541666666666667</v>
      </c>
      <c r="AA81" s="239"/>
      <c r="AB81" s="239"/>
      <c r="AC81" s="239"/>
      <c r="AD81" s="240">
        <v>0.29305555555555557</v>
      </c>
      <c r="AE81" s="239"/>
      <c r="AF81" s="239"/>
      <c r="AG81" s="239"/>
      <c r="AH81" s="240">
        <v>0.61041666666666672</v>
      </c>
      <c r="AI81" s="240">
        <v>0.73958333333333337</v>
      </c>
      <c r="AJ81" s="237"/>
      <c r="AL81" s="15">
        <f>VLOOKUP(AM81,id!$A:$C,3,0)</f>
        <v>228</v>
      </c>
      <c r="AM81" s="15" t="str">
        <f t="shared" si="15"/>
        <v>GojtowskiTomasz1987</v>
      </c>
      <c r="AN81" s="9" t="str">
        <f t="shared" si="9"/>
        <v>Gojtowski</v>
      </c>
      <c r="AO81" s="9" t="str">
        <f t="shared" si="9"/>
        <v>Tomasz</v>
      </c>
      <c r="AP81" s="9" t="str">
        <f t="shared" si="16"/>
        <v>3Team</v>
      </c>
      <c r="AQ81" s="9">
        <f t="shared" si="17"/>
        <v>1987</v>
      </c>
      <c r="AR81" s="9">
        <f t="shared" si="10"/>
        <v>12.309113358275695</v>
      </c>
      <c r="AS81" s="9"/>
      <c r="AT81" s="9">
        <f t="shared" si="11"/>
        <v>0.98355596158119563</v>
      </c>
      <c r="AU81" s="9">
        <f t="shared" si="12"/>
        <v>1</v>
      </c>
      <c r="AV81" s="9">
        <f t="shared" si="13"/>
        <v>0.90909090909090906</v>
      </c>
      <c r="AW81" s="9">
        <f t="shared" si="14"/>
        <v>1</v>
      </c>
    </row>
    <row r="82" spans="1:49" s="236" customFormat="1" ht="15" customHeight="1">
      <c r="A82" s="239">
        <v>82</v>
      </c>
      <c r="B82" s="239">
        <v>77</v>
      </c>
      <c r="C82" s="239"/>
      <c r="D82" s="239">
        <v>1087</v>
      </c>
      <c r="E82" s="239" t="s">
        <v>1620</v>
      </c>
      <c r="F82" s="239" t="s">
        <v>51</v>
      </c>
      <c r="G82" s="239">
        <v>1984</v>
      </c>
      <c r="H82" s="239" t="s">
        <v>1515</v>
      </c>
      <c r="I82" s="239"/>
      <c r="J82" s="239">
        <v>19</v>
      </c>
      <c r="K82" s="239">
        <v>6</v>
      </c>
      <c r="L82" s="239">
        <v>19</v>
      </c>
      <c r="M82" s="241">
        <v>0.4123148148148148</v>
      </c>
      <c r="N82" s="239">
        <v>0</v>
      </c>
      <c r="O82" s="239"/>
      <c r="P82" s="239"/>
      <c r="Q82" s="239"/>
      <c r="R82" s="240">
        <v>0.38958333333333334</v>
      </c>
      <c r="S82" s="239"/>
      <c r="T82" s="240">
        <v>0.53541666666666665</v>
      </c>
      <c r="U82" s="239"/>
      <c r="V82" s="239"/>
      <c r="W82" s="240">
        <v>0.3</v>
      </c>
      <c r="X82" s="239"/>
      <c r="Y82" s="239"/>
      <c r="Z82" s="240">
        <v>0.32916666666666666</v>
      </c>
      <c r="AA82" s="239"/>
      <c r="AB82" s="239"/>
      <c r="AC82" s="239"/>
      <c r="AD82" s="239"/>
      <c r="AE82" s="239"/>
      <c r="AF82" s="240">
        <v>0.36874999999999997</v>
      </c>
      <c r="AG82" s="239"/>
      <c r="AH82" s="240">
        <v>0.45277777777777778</v>
      </c>
      <c r="AI82" s="240">
        <v>0.68263888888888891</v>
      </c>
      <c r="AJ82" s="237"/>
      <c r="AL82" s="15">
        <f>VLOOKUP(AM82,id!$A:$C,3,0)</f>
        <v>229</v>
      </c>
      <c r="AM82" s="15" t="str">
        <f t="shared" si="15"/>
        <v>KuczkowskiBartosz1984</v>
      </c>
      <c r="AN82" s="9" t="str">
        <f t="shared" ref="AN82:AO90" si="18">E82</f>
        <v>Kuczkowski</v>
      </c>
      <c r="AO82" s="9" t="str">
        <f t="shared" si="18"/>
        <v>Bartosz</v>
      </c>
      <c r="AP82" s="9">
        <f t="shared" si="16"/>
        <v>0</v>
      </c>
      <c r="AQ82" s="9">
        <f t="shared" si="17"/>
        <v>1984</v>
      </c>
      <c r="AR82" s="9">
        <f t="shared" si="10"/>
        <v>11.69365769036191</v>
      </c>
      <c r="AS82" s="9"/>
      <c r="AT82" s="9">
        <f t="shared" si="11"/>
        <v>1.1369020884796766</v>
      </c>
      <c r="AU82" s="9">
        <f t="shared" si="12"/>
        <v>0.8571428571428571</v>
      </c>
      <c r="AV82" s="9">
        <f t="shared" si="13"/>
        <v>0.95</v>
      </c>
      <c r="AW82" s="9">
        <f t="shared" si="14"/>
        <v>0.96964026609557907</v>
      </c>
    </row>
    <row r="83" spans="1:49" s="236" customFormat="1" ht="15" customHeight="1">
      <c r="A83" s="239">
        <v>83</v>
      </c>
      <c r="B83" s="239">
        <v>78</v>
      </c>
      <c r="C83" s="239"/>
      <c r="D83" s="239">
        <v>1024</v>
      </c>
      <c r="E83" s="239" t="s">
        <v>411</v>
      </c>
      <c r="F83" s="239" t="s">
        <v>410</v>
      </c>
      <c r="G83" s="239">
        <v>1971</v>
      </c>
      <c r="H83" s="239" t="s">
        <v>1615</v>
      </c>
      <c r="I83" s="239" t="s">
        <v>1024</v>
      </c>
      <c r="J83" s="239">
        <v>17</v>
      </c>
      <c r="K83" s="239">
        <v>15</v>
      </c>
      <c r="L83" s="239">
        <v>47</v>
      </c>
      <c r="M83" s="241">
        <v>0.52032407407407411</v>
      </c>
      <c r="N83" s="239">
        <v>30</v>
      </c>
      <c r="O83" s="239"/>
      <c r="P83" s="239"/>
      <c r="Q83" s="240">
        <v>0.62222222222222223</v>
      </c>
      <c r="R83" s="240">
        <v>0.49791666666666662</v>
      </c>
      <c r="S83" s="239"/>
      <c r="T83" s="240">
        <v>0.3979166666666667</v>
      </c>
      <c r="U83" s="240">
        <v>0.68888888888888899</v>
      </c>
      <c r="V83" s="240">
        <v>0.34861111111111115</v>
      </c>
      <c r="W83" s="240">
        <v>0.56180555555555556</v>
      </c>
      <c r="X83" s="240">
        <v>0.3659722222222222</v>
      </c>
      <c r="Y83" s="240">
        <v>0.73055555555555562</v>
      </c>
      <c r="Z83" s="240">
        <v>0.58472222222222225</v>
      </c>
      <c r="AA83" s="240">
        <v>0.66111111111111109</v>
      </c>
      <c r="AB83" s="240">
        <v>0.31180555555555556</v>
      </c>
      <c r="AC83" s="239"/>
      <c r="AD83" s="240">
        <v>0.2902777777777778</v>
      </c>
      <c r="AE83" s="240">
        <v>0.76111111111111107</v>
      </c>
      <c r="AF83" s="240">
        <v>0.52708333333333335</v>
      </c>
      <c r="AG83" s="239"/>
      <c r="AH83" s="240">
        <v>0.45694444444444443</v>
      </c>
      <c r="AI83" s="240">
        <v>0.7909722222222223</v>
      </c>
      <c r="AJ83" s="237"/>
      <c r="AL83" s="15">
        <f>VLOOKUP(AM83,id!$A:$C,3,0)</f>
        <v>230</v>
      </c>
      <c r="AM83" s="15" t="str">
        <f t="shared" si="15"/>
        <v>BagińskiOlgierd1971</v>
      </c>
      <c r="AN83" s="9" t="str">
        <f t="shared" si="18"/>
        <v>Bagiński</v>
      </c>
      <c r="AO83" s="9" t="str">
        <f t="shared" si="18"/>
        <v>Olgierd</v>
      </c>
      <c r="AP83" s="9" t="str">
        <f t="shared" si="16"/>
        <v>Rowerowo i Kajtowo</v>
      </c>
      <c r="AQ83" s="9">
        <f t="shared" si="17"/>
        <v>1971</v>
      </c>
      <c r="AR83" s="9">
        <f t="shared" si="10"/>
        <v>10.462746354534341</v>
      </c>
      <c r="AS83" s="9"/>
      <c r="AT83" s="9">
        <f t="shared" si="11"/>
        <v>0.7924192543820624</v>
      </c>
      <c r="AU83" s="9">
        <f t="shared" si="12"/>
        <v>2.5</v>
      </c>
      <c r="AV83" s="9">
        <f t="shared" si="13"/>
        <v>0.89473684210526316</v>
      </c>
      <c r="AW83" s="9">
        <f t="shared" si="14"/>
        <v>1.2011244339814313</v>
      </c>
    </row>
    <row r="84" spans="1:49" s="236" customFormat="1" ht="15" customHeight="1">
      <c r="A84" s="239">
        <v>84</v>
      </c>
      <c r="B84" s="239">
        <v>79</v>
      </c>
      <c r="C84" s="239"/>
      <c r="D84" s="239">
        <v>1089</v>
      </c>
      <c r="E84" s="239" t="s">
        <v>524</v>
      </c>
      <c r="F84" s="239" t="s">
        <v>21</v>
      </c>
      <c r="G84" s="239">
        <v>1974</v>
      </c>
      <c r="H84" s="239" t="s">
        <v>1515</v>
      </c>
      <c r="I84" s="239" t="s">
        <v>1619</v>
      </c>
      <c r="J84" s="239">
        <v>15</v>
      </c>
      <c r="K84" s="239">
        <v>5</v>
      </c>
      <c r="L84" s="239">
        <v>15</v>
      </c>
      <c r="M84" s="241">
        <v>0.22456018518518517</v>
      </c>
      <c r="N84" s="239">
        <v>0</v>
      </c>
      <c r="O84" s="240">
        <v>0.50069444444444444</v>
      </c>
      <c r="P84" s="240">
        <v>0.62638888888888888</v>
      </c>
      <c r="Q84" s="239"/>
      <c r="R84" s="239"/>
      <c r="S84" s="239"/>
      <c r="T84" s="240">
        <v>0.43402777777777773</v>
      </c>
      <c r="U84" s="239"/>
      <c r="V84" s="240">
        <v>0.3520833333333333</v>
      </c>
      <c r="W84" s="239"/>
      <c r="X84" s="240">
        <v>0.38263888888888892</v>
      </c>
      <c r="Y84" s="239"/>
      <c r="Z84" s="239"/>
      <c r="AA84" s="239"/>
      <c r="AB84" s="240">
        <v>0.32013888888888892</v>
      </c>
      <c r="AC84" s="239"/>
      <c r="AD84" s="240">
        <v>0.56527777777777777</v>
      </c>
      <c r="AE84" s="239"/>
      <c r="AF84" s="239"/>
      <c r="AG84" s="239"/>
      <c r="AH84" s="239"/>
      <c r="AI84" s="240">
        <v>0.64097222222222217</v>
      </c>
      <c r="AJ84" s="237"/>
      <c r="AL84" s="15">
        <f>VLOOKUP(AM84,id!$A:$C,3,0)</f>
        <v>231</v>
      </c>
      <c r="AM84" s="15" t="str">
        <f t="shared" si="15"/>
        <v>TomaszewskiMarcin1974</v>
      </c>
      <c r="AN84" s="9" t="str">
        <f t="shared" si="18"/>
        <v>Tomaszewski</v>
      </c>
      <c r="AO84" s="9" t="str">
        <f t="shared" si="18"/>
        <v>Marcin</v>
      </c>
      <c r="AP84" s="9" t="str">
        <f t="shared" si="16"/>
        <v>Nexus Team</v>
      </c>
      <c r="AQ84" s="9">
        <f t="shared" si="17"/>
        <v>1974</v>
      </c>
      <c r="AR84" s="9">
        <f t="shared" si="10"/>
        <v>9.2318350187067715</v>
      </c>
      <c r="AS84" s="9"/>
      <c r="AT84" s="9">
        <f t="shared" si="11"/>
        <v>2.3170807133285232</v>
      </c>
      <c r="AU84" s="9">
        <f t="shared" si="12"/>
        <v>0.33333333333333331</v>
      </c>
      <c r="AV84" s="9">
        <f t="shared" si="13"/>
        <v>0.88235294117647056</v>
      </c>
      <c r="AW84" s="9">
        <f t="shared" si="14"/>
        <v>0.8027415617602307</v>
      </c>
    </row>
    <row r="85" spans="1:49" s="236" customFormat="1" ht="15" customHeight="1">
      <c r="A85" s="239">
        <v>85</v>
      </c>
      <c r="B85" s="239">
        <v>80</v>
      </c>
      <c r="C85" s="239"/>
      <c r="D85" s="239">
        <v>1098</v>
      </c>
      <c r="E85" s="239" t="s">
        <v>1618</v>
      </c>
      <c r="F85" s="239" t="s">
        <v>54</v>
      </c>
      <c r="G85" s="239">
        <v>1960</v>
      </c>
      <c r="H85" s="239" t="s">
        <v>269</v>
      </c>
      <c r="I85" s="239"/>
      <c r="J85" s="239">
        <v>14</v>
      </c>
      <c r="K85" s="239">
        <v>5</v>
      </c>
      <c r="L85" s="239">
        <v>14</v>
      </c>
      <c r="M85" s="241">
        <v>0.32086805555555559</v>
      </c>
      <c r="N85" s="239">
        <v>0</v>
      </c>
      <c r="O85" s="240">
        <v>0.56944444444444442</v>
      </c>
      <c r="P85" s="240">
        <v>0.46458333333333335</v>
      </c>
      <c r="Q85" s="239"/>
      <c r="R85" s="239"/>
      <c r="S85" s="239"/>
      <c r="T85" s="239"/>
      <c r="U85" s="239"/>
      <c r="V85" s="239"/>
      <c r="W85" s="240">
        <v>0.3840277777777778</v>
      </c>
      <c r="X85" s="239"/>
      <c r="Y85" s="239"/>
      <c r="Z85" s="239"/>
      <c r="AA85" s="239"/>
      <c r="AB85" s="239"/>
      <c r="AC85" s="239"/>
      <c r="AD85" s="240">
        <v>0.28958333333333336</v>
      </c>
      <c r="AE85" s="239"/>
      <c r="AF85" s="240">
        <v>0.3430555555555555</v>
      </c>
      <c r="AG85" s="239"/>
      <c r="AH85" s="239"/>
      <c r="AI85" s="240">
        <v>0.59166666666666667</v>
      </c>
      <c r="AJ85" s="237"/>
      <c r="AL85" s="15">
        <f>VLOOKUP(AM85,id!$A:$C,3,0)</f>
        <v>232</v>
      </c>
      <c r="AM85" s="15" t="str">
        <f t="shared" si="15"/>
        <v>SobczakRobert1960</v>
      </c>
      <c r="AN85" s="9" t="str">
        <f t="shared" si="18"/>
        <v>Sobczak</v>
      </c>
      <c r="AO85" s="9" t="str">
        <f t="shared" si="18"/>
        <v>Robert</v>
      </c>
      <c r="AP85" s="9">
        <f t="shared" si="16"/>
        <v>0</v>
      </c>
      <c r="AQ85" s="9">
        <f t="shared" si="17"/>
        <v>1960</v>
      </c>
      <c r="AR85" s="9">
        <f t="shared" si="10"/>
        <v>8.616379350792986</v>
      </c>
      <c r="AS85" s="9"/>
      <c r="AT85" s="9">
        <f t="shared" si="11"/>
        <v>0.69985210835768119</v>
      </c>
      <c r="AU85" s="9">
        <f t="shared" si="12"/>
        <v>1</v>
      </c>
      <c r="AV85" s="9">
        <f t="shared" si="13"/>
        <v>0.93333333333333335</v>
      </c>
      <c r="AW85" s="9">
        <f t="shared" si="14"/>
        <v>1</v>
      </c>
    </row>
    <row r="86" spans="1:49" s="236" customFormat="1" ht="15" customHeight="1">
      <c r="A86" s="239">
        <v>86</v>
      </c>
      <c r="B86" s="239">
        <v>81</v>
      </c>
      <c r="C86" s="239"/>
      <c r="D86" s="239">
        <v>1012</v>
      </c>
      <c r="E86" s="239" t="s">
        <v>366</v>
      </c>
      <c r="F86" s="239" t="s">
        <v>365</v>
      </c>
      <c r="G86" s="239">
        <v>1976</v>
      </c>
      <c r="H86" s="239" t="s">
        <v>1617</v>
      </c>
      <c r="I86" s="239" t="s">
        <v>1616</v>
      </c>
      <c r="J86" s="239">
        <v>14</v>
      </c>
      <c r="K86" s="239">
        <v>4</v>
      </c>
      <c r="L86" s="239">
        <v>14</v>
      </c>
      <c r="M86" s="241">
        <v>0.3667361111111111</v>
      </c>
      <c r="N86" s="239">
        <v>0</v>
      </c>
      <c r="O86" s="239"/>
      <c r="P86" s="239"/>
      <c r="Q86" s="239"/>
      <c r="R86" s="239"/>
      <c r="S86" s="239"/>
      <c r="T86" s="240">
        <v>0.43541666666666662</v>
      </c>
      <c r="U86" s="239"/>
      <c r="V86" s="239"/>
      <c r="W86" s="239"/>
      <c r="X86" s="240">
        <v>0.3520833333333333</v>
      </c>
      <c r="Y86" s="239"/>
      <c r="Z86" s="239"/>
      <c r="AA86" s="239"/>
      <c r="AB86" s="239"/>
      <c r="AC86" s="239"/>
      <c r="AD86" s="240">
        <v>0.28888888888888892</v>
      </c>
      <c r="AE86" s="239"/>
      <c r="AF86" s="239"/>
      <c r="AG86" s="239"/>
      <c r="AH86" s="240">
        <v>0.48958333333333331</v>
      </c>
      <c r="AI86" s="240">
        <v>0.63750000000000007</v>
      </c>
      <c r="AJ86" s="237"/>
      <c r="AL86" s="15">
        <f>VLOOKUP(AM86,id!$A:$C,3,0)</f>
        <v>233</v>
      </c>
      <c r="AM86" s="15" t="str">
        <f t="shared" si="15"/>
        <v>RutkaRadoslaw1976</v>
      </c>
      <c r="AN86" s="9" t="str">
        <f t="shared" si="18"/>
        <v>Rutka</v>
      </c>
      <c r="AO86" s="9" t="str">
        <f t="shared" si="18"/>
        <v>Radoslaw</v>
      </c>
      <c r="AP86" s="9" t="str">
        <f t="shared" si="16"/>
        <v>KTS Ironman Kwidzyn</v>
      </c>
      <c r="AQ86" s="9">
        <f t="shared" si="17"/>
        <v>1976</v>
      </c>
      <c r="AR86" s="9">
        <f t="shared" si="10"/>
        <v>8.2402959312701292</v>
      </c>
      <c r="AS86" s="9"/>
      <c r="AT86" s="9">
        <f t="shared" si="11"/>
        <v>0.87492899072145436</v>
      </c>
      <c r="AU86" s="9">
        <f t="shared" si="12"/>
        <v>0.8</v>
      </c>
      <c r="AV86" s="9">
        <f t="shared" si="13"/>
        <v>1</v>
      </c>
      <c r="AW86" s="9">
        <f t="shared" si="14"/>
        <v>0.956352499790037</v>
      </c>
    </row>
    <row r="87" spans="1:49" s="236" customFormat="1" ht="15" customHeight="1">
      <c r="A87" s="239">
        <v>87</v>
      </c>
      <c r="B87" s="239">
        <v>82</v>
      </c>
      <c r="C87" s="239"/>
      <c r="D87" s="239">
        <v>1001</v>
      </c>
      <c r="E87" s="239" t="s">
        <v>1144</v>
      </c>
      <c r="F87" s="239" t="s">
        <v>101</v>
      </c>
      <c r="G87" s="239">
        <v>1986</v>
      </c>
      <c r="H87" s="239" t="s">
        <v>1615</v>
      </c>
      <c r="I87" s="239" t="s">
        <v>1143</v>
      </c>
      <c r="J87" s="239">
        <v>11</v>
      </c>
      <c r="K87" s="239">
        <v>4</v>
      </c>
      <c r="L87" s="239">
        <v>11</v>
      </c>
      <c r="M87" s="241">
        <v>0.35918981481481477</v>
      </c>
      <c r="N87" s="239">
        <v>0</v>
      </c>
      <c r="O87" s="239"/>
      <c r="P87" s="239"/>
      <c r="Q87" s="239"/>
      <c r="R87" s="239"/>
      <c r="S87" s="239"/>
      <c r="T87" s="240">
        <v>0.49583333333333335</v>
      </c>
      <c r="U87" s="239"/>
      <c r="V87" s="240">
        <v>0.3520833333333333</v>
      </c>
      <c r="W87" s="239"/>
      <c r="X87" s="240">
        <v>0.3659722222222222</v>
      </c>
      <c r="Y87" s="239"/>
      <c r="Z87" s="239"/>
      <c r="AA87" s="239"/>
      <c r="AB87" s="239"/>
      <c r="AC87" s="239"/>
      <c r="AD87" s="240">
        <v>0.29305555555555557</v>
      </c>
      <c r="AE87" s="239"/>
      <c r="AF87" s="239"/>
      <c r="AG87" s="239"/>
      <c r="AH87" s="239"/>
      <c r="AI87" s="240">
        <v>0.62986111111111109</v>
      </c>
      <c r="AJ87" s="237"/>
      <c r="AL87" s="15">
        <f>VLOOKUP(AM87,id!$A:$C,3,0)</f>
        <v>234</v>
      </c>
      <c r="AM87" s="15" t="str">
        <f t="shared" si="15"/>
        <v>DzidoKarol1986</v>
      </c>
      <c r="AN87" s="9" t="str">
        <f t="shared" si="18"/>
        <v>Dzido</v>
      </c>
      <c r="AO87" s="9" t="str">
        <f t="shared" si="18"/>
        <v>Karol</v>
      </c>
      <c r="AP87" s="9" t="str">
        <f t="shared" si="16"/>
        <v>3Team</v>
      </c>
      <c r="AQ87" s="9">
        <f t="shared" si="17"/>
        <v>1986</v>
      </c>
      <c r="AR87" s="9">
        <f t="shared" si="10"/>
        <v>6.4745182317122438</v>
      </c>
      <c r="AS87" s="9"/>
      <c r="AT87" s="9">
        <f t="shared" si="11"/>
        <v>1.021009215698911</v>
      </c>
      <c r="AU87" s="9">
        <f t="shared" si="12"/>
        <v>1</v>
      </c>
      <c r="AV87" s="9">
        <f t="shared" si="13"/>
        <v>0.7857142857142857</v>
      </c>
      <c r="AW87" s="9">
        <f t="shared" si="14"/>
        <v>1</v>
      </c>
    </row>
    <row r="88" spans="1:49" s="236" customFormat="1" ht="15" customHeight="1">
      <c r="A88" s="239">
        <v>88</v>
      </c>
      <c r="B88" s="239">
        <v>83</v>
      </c>
      <c r="C88" s="239"/>
      <c r="D88" s="239">
        <v>1044</v>
      </c>
      <c r="E88" s="239" t="s">
        <v>1614</v>
      </c>
      <c r="F88" s="239" t="s">
        <v>21</v>
      </c>
      <c r="G88" s="239">
        <v>1975</v>
      </c>
      <c r="H88" s="239" t="s">
        <v>1515</v>
      </c>
      <c r="I88" s="239" t="s">
        <v>430</v>
      </c>
      <c r="J88" s="239">
        <v>10</v>
      </c>
      <c r="K88" s="239">
        <v>9</v>
      </c>
      <c r="L88" s="239">
        <v>28</v>
      </c>
      <c r="M88" s="241">
        <v>0.51189814814814816</v>
      </c>
      <c r="N88" s="239">
        <v>18</v>
      </c>
      <c r="O88" s="239"/>
      <c r="P88" s="239"/>
      <c r="Q88" s="239"/>
      <c r="R88" s="240">
        <v>0.4375</v>
      </c>
      <c r="S88" s="239"/>
      <c r="T88" s="240">
        <v>0.58333333333333337</v>
      </c>
      <c r="U88" s="239"/>
      <c r="V88" s="240">
        <v>0.69374999999999998</v>
      </c>
      <c r="W88" s="240">
        <v>0.30833333333333335</v>
      </c>
      <c r="X88" s="240">
        <v>0.65138888888888891</v>
      </c>
      <c r="Y88" s="239"/>
      <c r="Z88" s="240">
        <v>0.37986111111111115</v>
      </c>
      <c r="AA88" s="239"/>
      <c r="AB88" s="239"/>
      <c r="AC88" s="239"/>
      <c r="AD88" s="240">
        <v>0.28611111111111115</v>
      </c>
      <c r="AE88" s="239"/>
      <c r="AF88" s="240">
        <v>0.3430555555555555</v>
      </c>
      <c r="AG88" s="239"/>
      <c r="AH88" s="240">
        <v>0.50347222222222221</v>
      </c>
      <c r="AI88" s="240">
        <v>0.78263888888888899</v>
      </c>
      <c r="AJ88" s="237"/>
      <c r="AL88" s="15">
        <f>VLOOKUP(AM88,id!$A:$C,3,0)</f>
        <v>235</v>
      </c>
      <c r="AM88" s="15" t="str">
        <f t="shared" si="15"/>
        <v>ZalewskiMarcin1975</v>
      </c>
      <c r="AN88" s="9" t="str">
        <f t="shared" si="18"/>
        <v>Zalewski</v>
      </c>
      <c r="AO88" s="9" t="str">
        <f t="shared" si="18"/>
        <v>Marcin</v>
      </c>
      <c r="AP88" s="9" t="str">
        <f t="shared" si="16"/>
        <v>Kozacy z Wybrzeża</v>
      </c>
      <c r="AQ88" s="9">
        <f t="shared" si="17"/>
        <v>1975</v>
      </c>
      <c r="AR88" s="9">
        <f t="shared" si="10"/>
        <v>5.885925665192949</v>
      </c>
      <c r="AS88" s="9"/>
      <c r="AT88" s="9">
        <f t="shared" si="11"/>
        <v>0.70168219227638584</v>
      </c>
      <c r="AU88" s="9">
        <f t="shared" si="12"/>
        <v>2.25</v>
      </c>
      <c r="AV88" s="9">
        <f t="shared" si="13"/>
        <v>0.90909090909090906</v>
      </c>
      <c r="AW88" s="9">
        <f t="shared" si="14"/>
        <v>1.1760790225246736</v>
      </c>
    </row>
    <row r="89" spans="1:49" s="236" customFormat="1" ht="15" customHeight="1">
      <c r="A89" s="239">
        <v>89</v>
      </c>
      <c r="B89" s="239">
        <v>84</v>
      </c>
      <c r="C89" s="239"/>
      <c r="D89" s="239">
        <v>1065</v>
      </c>
      <c r="E89" s="239" t="s">
        <v>431</v>
      </c>
      <c r="F89" s="239" t="s">
        <v>102</v>
      </c>
      <c r="G89" s="239">
        <v>1982</v>
      </c>
      <c r="H89" s="239" t="s">
        <v>1613</v>
      </c>
      <c r="I89" s="239" t="s">
        <v>430</v>
      </c>
      <c r="J89" s="239">
        <v>10</v>
      </c>
      <c r="K89" s="239">
        <v>9</v>
      </c>
      <c r="L89" s="239">
        <v>28</v>
      </c>
      <c r="M89" s="241">
        <v>0.51195601851851846</v>
      </c>
      <c r="N89" s="239">
        <v>18</v>
      </c>
      <c r="O89" s="239"/>
      <c r="P89" s="239"/>
      <c r="Q89" s="239"/>
      <c r="R89" s="240">
        <v>0.4375</v>
      </c>
      <c r="S89" s="239"/>
      <c r="T89" s="240">
        <v>0.58333333333333337</v>
      </c>
      <c r="U89" s="239"/>
      <c r="V89" s="240">
        <v>0.69444444444444453</v>
      </c>
      <c r="W89" s="240">
        <v>0.30833333333333335</v>
      </c>
      <c r="X89" s="240">
        <v>0.65138888888888891</v>
      </c>
      <c r="Y89" s="239"/>
      <c r="Z89" s="240">
        <v>0.37986111111111115</v>
      </c>
      <c r="AA89" s="239"/>
      <c r="AB89" s="239"/>
      <c r="AC89" s="239"/>
      <c r="AD89" s="240">
        <v>0.28611111111111115</v>
      </c>
      <c r="AE89" s="239"/>
      <c r="AF89" s="240">
        <v>0.3430555555555555</v>
      </c>
      <c r="AG89" s="239"/>
      <c r="AH89" s="240">
        <v>0.50208333333333333</v>
      </c>
      <c r="AI89" s="240">
        <v>0.78263888888888899</v>
      </c>
      <c r="AJ89" s="237"/>
      <c r="AL89" s="15">
        <f>VLOOKUP(AM89,id!$A:$C,3,0)</f>
        <v>236</v>
      </c>
      <c r="AM89" s="15" t="str">
        <f t="shared" si="15"/>
        <v>KulkaJan1982</v>
      </c>
      <c r="AN89" s="9" t="str">
        <f t="shared" si="18"/>
        <v>Kulka</v>
      </c>
      <c r="AO89" s="9" t="str">
        <f t="shared" si="18"/>
        <v>Jan</v>
      </c>
      <c r="AP89" s="9" t="str">
        <f t="shared" si="16"/>
        <v>Kozacy z Wybrzeża</v>
      </c>
      <c r="AQ89" s="9">
        <f t="shared" si="17"/>
        <v>1982</v>
      </c>
      <c r="AR89" s="9">
        <f t="shared" si="10"/>
        <v>5.8852603332388433</v>
      </c>
      <c r="AS89" s="9"/>
      <c r="AT89" s="9">
        <f t="shared" si="11"/>
        <v>0.99988696222277496</v>
      </c>
      <c r="AU89" s="9">
        <f t="shared" si="12"/>
        <v>1</v>
      </c>
      <c r="AV89" s="9">
        <f t="shared" si="13"/>
        <v>1</v>
      </c>
      <c r="AW89" s="9">
        <f t="shared" si="14"/>
        <v>1</v>
      </c>
    </row>
    <row r="90" spans="1:49" s="236" customFormat="1" ht="15" customHeight="1">
      <c r="A90" s="528" t="s">
        <v>1611</v>
      </c>
      <c r="B90" s="529"/>
      <c r="C90" s="530"/>
      <c r="D90" s="239">
        <v>1015</v>
      </c>
      <c r="E90" s="239" t="s">
        <v>153</v>
      </c>
      <c r="F90" s="239" t="s">
        <v>166</v>
      </c>
      <c r="G90" s="239">
        <v>1977</v>
      </c>
      <c r="H90" s="239" t="s">
        <v>1515</v>
      </c>
      <c r="I90" s="239" t="s">
        <v>1356</v>
      </c>
      <c r="J90" s="239">
        <v>-999</v>
      </c>
      <c r="K90" s="239">
        <v>0</v>
      </c>
      <c r="L90" s="239">
        <v>0</v>
      </c>
      <c r="M90" s="239" t="s">
        <v>1610</v>
      </c>
      <c r="N90" s="239">
        <v>0</v>
      </c>
      <c r="O90" s="239"/>
      <c r="P90" s="239"/>
      <c r="Q90" s="239"/>
      <c r="R90" s="239"/>
      <c r="S90" s="239"/>
      <c r="T90" s="239"/>
      <c r="U90" s="239"/>
      <c r="V90" s="239"/>
      <c r="W90" s="239"/>
      <c r="X90" s="239"/>
      <c r="Y90" s="239"/>
      <c r="Z90" s="239"/>
      <c r="AA90" s="239"/>
      <c r="AB90" s="239"/>
      <c r="AC90" s="239"/>
      <c r="AD90" s="239"/>
      <c r="AE90" s="239"/>
      <c r="AF90" s="239"/>
      <c r="AG90" s="239"/>
      <c r="AH90" s="239"/>
      <c r="AI90" s="238"/>
      <c r="AJ90" s="237"/>
      <c r="AL90" s="15">
        <f>VLOOKUP(AM90,id!$A:$C,3,0)</f>
        <v>95</v>
      </c>
      <c r="AM90" s="15" t="str">
        <f t="shared" si="15"/>
        <v>PiwakowskiWojciech1977</v>
      </c>
      <c r="AN90" s="9" t="str">
        <f t="shared" si="18"/>
        <v>Piwakowski</v>
      </c>
      <c r="AO90" s="9" t="str">
        <f t="shared" si="18"/>
        <v>Wojciech</v>
      </c>
      <c r="AP90" s="9" t="str">
        <f t="shared" si="16"/>
        <v>PKO Harpagan</v>
      </c>
      <c r="AQ90" s="9">
        <f t="shared" si="17"/>
        <v>1977</v>
      </c>
      <c r="AR90" s="9">
        <v>0</v>
      </c>
      <c r="AS90" s="9"/>
      <c r="AT90" s="9" t="e">
        <f t="shared" si="11"/>
        <v>#VALUE!</v>
      </c>
      <c r="AU90" s="9">
        <f t="shared" si="12"/>
        <v>0</v>
      </c>
      <c r="AV90" s="9">
        <f t="shared" si="13"/>
        <v>-99.9</v>
      </c>
      <c r="AW90" s="9">
        <f t="shared" si="14"/>
        <v>0</v>
      </c>
    </row>
    <row r="92" spans="1:49">
      <c r="A92" s="516" t="s">
        <v>1609</v>
      </c>
      <c r="B92" s="516"/>
      <c r="C92" s="516"/>
      <c r="D92" s="516"/>
      <c r="E92" s="516"/>
      <c r="F92" s="516"/>
      <c r="G92" s="516"/>
      <c r="H92" s="516"/>
      <c r="I92" s="516"/>
      <c r="J92" s="516"/>
      <c r="K92" s="516"/>
      <c r="L92" s="516"/>
      <c r="M92" s="516"/>
      <c r="N92" s="516"/>
      <c r="O92" s="516"/>
      <c r="P92" s="516"/>
      <c r="Q92" s="516"/>
      <c r="R92" s="516"/>
      <c r="S92" s="516"/>
      <c r="T92" s="516"/>
      <c r="U92" s="516"/>
      <c r="V92" s="516"/>
      <c r="W92" s="516"/>
      <c r="X92" s="516"/>
      <c r="Y92" s="516"/>
      <c r="Z92" s="516"/>
      <c r="AA92" s="516"/>
      <c r="AB92" s="516"/>
      <c r="AC92" s="516"/>
      <c r="AD92" s="516"/>
      <c r="AE92" s="516"/>
      <c r="AF92" s="516"/>
      <c r="AG92" s="516"/>
      <c r="AH92" s="516"/>
      <c r="AI92" s="516"/>
      <c r="AJ92" s="516"/>
    </row>
    <row r="93" spans="1:49">
      <c r="A93" s="516" t="s">
        <v>1608</v>
      </c>
      <c r="B93" s="516"/>
      <c r="C93" s="516"/>
      <c r="D93" s="516"/>
      <c r="E93" s="516"/>
      <c r="F93" s="516"/>
      <c r="G93" s="516"/>
      <c r="H93" s="516"/>
      <c r="I93" s="516"/>
      <c r="J93" s="516"/>
      <c r="K93" s="516"/>
      <c r="L93" s="516"/>
      <c r="M93" s="516"/>
      <c r="N93" s="516"/>
      <c r="O93" s="516"/>
      <c r="P93" s="516"/>
      <c r="Q93" s="516"/>
      <c r="R93" s="516"/>
      <c r="S93" s="516"/>
      <c r="T93" s="516"/>
      <c r="U93" s="516"/>
      <c r="V93" s="516"/>
      <c r="W93" s="516"/>
      <c r="X93" s="516"/>
      <c r="Y93" s="516"/>
      <c r="Z93" s="516"/>
      <c r="AA93" s="516"/>
      <c r="AB93" s="516"/>
      <c r="AC93" s="516"/>
      <c r="AD93" s="516"/>
      <c r="AE93" s="516"/>
      <c r="AF93" s="516"/>
      <c r="AG93" s="516"/>
      <c r="AH93" s="516"/>
      <c r="AI93" s="516"/>
      <c r="AJ93" s="516"/>
    </row>
    <row r="94" spans="1:49">
      <c r="A94" s="516" t="s">
        <v>1607</v>
      </c>
      <c r="B94" s="516"/>
      <c r="C94" s="516"/>
      <c r="D94" s="516"/>
      <c r="E94" s="516"/>
      <c r="F94" s="516"/>
      <c r="G94" s="516"/>
      <c r="H94" s="516"/>
      <c r="I94" s="516"/>
      <c r="J94" s="516"/>
      <c r="K94" s="516"/>
      <c r="L94" s="516"/>
      <c r="M94" s="516"/>
      <c r="N94" s="516"/>
      <c r="O94" s="516"/>
      <c r="P94" s="516"/>
      <c r="Q94" s="516"/>
      <c r="R94" s="516"/>
      <c r="S94" s="516"/>
      <c r="T94" s="516"/>
      <c r="U94" s="516"/>
      <c r="V94" s="516"/>
      <c r="W94" s="516"/>
      <c r="X94" s="516"/>
      <c r="Y94" s="516"/>
      <c r="Z94" s="516"/>
      <c r="AA94" s="516"/>
      <c r="AB94" s="516"/>
      <c r="AC94" s="516"/>
      <c r="AD94" s="516"/>
      <c r="AE94" s="516"/>
      <c r="AF94" s="516"/>
      <c r="AG94" s="516"/>
      <c r="AH94" s="516"/>
      <c r="AI94" s="516"/>
      <c r="AJ94" s="516"/>
    </row>
  </sheetData>
  <sheetProtection selectLockedCells="1" selectUnlockedCells="1"/>
  <mergeCells count="39">
    <mergeCell ref="AA2:AA3"/>
    <mergeCell ref="A1:N2"/>
    <mergeCell ref="O1:AI1"/>
    <mergeCell ref="AJ1:AJ5"/>
    <mergeCell ref="O2:O3"/>
    <mergeCell ref="P2:P3"/>
    <mergeCell ref="Q2:Q3"/>
    <mergeCell ref="R2:R3"/>
    <mergeCell ref="S2:S3"/>
    <mergeCell ref="T2:T3"/>
    <mergeCell ref="U2:U3"/>
    <mergeCell ref="V2:V3"/>
    <mergeCell ref="W2:W3"/>
    <mergeCell ref="X2:X3"/>
    <mergeCell ref="Y2:Y3"/>
    <mergeCell ref="Z2:Z3"/>
    <mergeCell ref="AH2:AH3"/>
    <mergeCell ref="AI2:AI3"/>
    <mergeCell ref="A3:N3"/>
    <mergeCell ref="A4:A5"/>
    <mergeCell ref="B4:B5"/>
    <mergeCell ref="C4:C5"/>
    <mergeCell ref="D4:D5"/>
    <mergeCell ref="E4:E5"/>
    <mergeCell ref="F4:F5"/>
    <mergeCell ref="G4:G5"/>
    <mergeCell ref="AB2:AB3"/>
    <mergeCell ref="AC2:AC3"/>
    <mergeCell ref="AD2:AD3"/>
    <mergeCell ref="AE2:AE3"/>
    <mergeCell ref="AF2:AF3"/>
    <mergeCell ref="AG2:AG3"/>
    <mergeCell ref="A94:AJ94"/>
    <mergeCell ref="H4:H5"/>
    <mergeCell ref="I4:I5"/>
    <mergeCell ref="J4:N4"/>
    <mergeCell ref="A90:C90"/>
    <mergeCell ref="A92:AJ92"/>
    <mergeCell ref="A93:AJ93"/>
  </mergeCells>
  <pageMargins left="0" right="0" top="0.39374999999999999" bottom="0.39374999999999999" header="0" footer="0"/>
  <pageSetup paperSize="9" scale="44" firstPageNumber="0" orientation="landscape" horizontalDpi="300" verticalDpi="300" r:id="rId1"/>
  <headerFooter alignWithMargins="0">
    <oddHeader>&amp;C&amp;11&amp;A</oddHeader>
    <oddFooter>&amp;C&amp;11Strona &amp;P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26"/>
  <sheetViews>
    <sheetView zoomScale="90" zoomScaleNormal="90" workbookViewId="0">
      <selection activeCell="A7" sqref="A7:XFD22"/>
    </sheetView>
  </sheetViews>
  <sheetFormatPr defaultColWidth="11.88671875" defaultRowHeight="13.8"/>
  <cols>
    <col min="1" max="1" width="8.33203125" style="235" customWidth="1"/>
    <col min="2" max="4" width="8.33203125" style="24" customWidth="1"/>
    <col min="5" max="5" width="23.5546875" style="24" customWidth="1"/>
    <col min="6" max="6" width="18.5546875" style="24" customWidth="1"/>
    <col min="7" max="7" width="8.33203125" style="24" customWidth="1"/>
    <col min="8" max="8" width="20.6640625" style="24" customWidth="1"/>
    <col min="9" max="9" width="34.33203125" style="24" customWidth="1"/>
    <col min="10" max="12" width="8.33203125" style="24" customWidth="1"/>
    <col min="13" max="13" width="9.6640625" style="24" customWidth="1"/>
    <col min="14" max="30" width="6.109375" style="24" customWidth="1"/>
    <col min="31" max="16384" width="11.88671875" style="24"/>
  </cols>
  <sheetData>
    <row r="1" spans="1:44" ht="14.25" customHeight="1">
      <c r="A1" s="538" t="s">
        <v>1842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40"/>
      <c r="O1" s="536" t="s">
        <v>1841</v>
      </c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</row>
    <row r="2" spans="1:44" ht="74.25" customHeight="1">
      <c r="A2" s="541"/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3"/>
      <c r="O2" s="513" t="s">
        <v>1709</v>
      </c>
      <c r="P2" s="513" t="s">
        <v>1840</v>
      </c>
      <c r="Q2" s="513" t="s">
        <v>1839</v>
      </c>
      <c r="R2" s="513" t="s">
        <v>1694</v>
      </c>
      <c r="S2" s="513" t="s">
        <v>1838</v>
      </c>
      <c r="T2" s="513" t="s">
        <v>1837</v>
      </c>
      <c r="U2" s="513" t="s">
        <v>1706</v>
      </c>
      <c r="V2" s="513" t="s">
        <v>1836</v>
      </c>
      <c r="W2" s="513" t="s">
        <v>1835</v>
      </c>
      <c r="X2" s="513" t="s">
        <v>1701</v>
      </c>
      <c r="Y2" s="513" t="s">
        <v>1693</v>
      </c>
      <c r="Z2" s="513" t="s">
        <v>1708</v>
      </c>
      <c r="AA2" s="513" t="s">
        <v>1692</v>
      </c>
      <c r="AB2" s="513" t="s">
        <v>1834</v>
      </c>
      <c r="AC2" s="513" t="s">
        <v>1704</v>
      </c>
      <c r="AD2" s="513" t="s">
        <v>1690</v>
      </c>
      <c r="AE2" s="531" t="s">
        <v>1647</v>
      </c>
    </row>
    <row r="3" spans="1:44" ht="34.5" customHeight="1">
      <c r="A3" s="525" t="s">
        <v>1689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7"/>
      <c r="O3" s="514"/>
      <c r="P3" s="514"/>
      <c r="Q3" s="514"/>
      <c r="R3" s="514"/>
      <c r="S3" s="514"/>
      <c r="T3" s="514"/>
      <c r="U3" s="514"/>
      <c r="V3" s="514"/>
      <c r="W3" s="514"/>
      <c r="X3" s="514"/>
      <c r="Y3" s="514"/>
      <c r="Z3" s="514"/>
      <c r="AA3" s="514"/>
      <c r="AB3" s="514"/>
      <c r="AC3" s="514"/>
      <c r="AD3" s="514"/>
      <c r="AE3" s="532"/>
    </row>
    <row r="4" spans="1:44" ht="15" customHeight="1">
      <c r="A4" s="544" t="s">
        <v>1566</v>
      </c>
      <c r="B4" s="534" t="s">
        <v>1688</v>
      </c>
      <c r="C4" s="534" t="s">
        <v>1687</v>
      </c>
      <c r="D4" s="534" t="s">
        <v>1686</v>
      </c>
      <c r="E4" s="534" t="s">
        <v>175</v>
      </c>
      <c r="F4" s="534" t="s">
        <v>176</v>
      </c>
      <c r="G4" s="534" t="s">
        <v>1685</v>
      </c>
      <c r="H4" s="534" t="s">
        <v>1563</v>
      </c>
      <c r="I4" s="534" t="s">
        <v>1453</v>
      </c>
      <c r="J4" s="533" t="s">
        <v>1684</v>
      </c>
      <c r="K4" s="533"/>
      <c r="L4" s="533"/>
      <c r="M4" s="533"/>
      <c r="N4" s="533"/>
      <c r="O4" s="252" t="s">
        <v>1383</v>
      </c>
      <c r="P4" s="252" t="s">
        <v>1382</v>
      </c>
      <c r="Q4" s="252" t="s">
        <v>1381</v>
      </c>
      <c r="R4" s="252" t="s">
        <v>1380</v>
      </c>
      <c r="S4" s="252" t="s">
        <v>1379</v>
      </c>
      <c r="T4" s="252" t="s">
        <v>1378</v>
      </c>
      <c r="U4" s="252" t="s">
        <v>1377</v>
      </c>
      <c r="V4" s="252" t="s">
        <v>1376</v>
      </c>
      <c r="W4" s="252" t="s">
        <v>1375</v>
      </c>
      <c r="X4" s="252" t="s">
        <v>1374</v>
      </c>
      <c r="Y4" s="252" t="s">
        <v>1373</v>
      </c>
      <c r="Z4" s="252" t="s">
        <v>1372</v>
      </c>
      <c r="AA4" s="252" t="s">
        <v>1371</v>
      </c>
      <c r="AB4" s="252" t="s">
        <v>1370</v>
      </c>
      <c r="AC4" s="252" t="s">
        <v>1369</v>
      </c>
      <c r="AD4" s="252" t="s">
        <v>1368</v>
      </c>
      <c r="AE4" s="251" t="s">
        <v>1528</v>
      </c>
    </row>
    <row r="5" spans="1:44" ht="30" customHeight="1">
      <c r="A5" s="545"/>
      <c r="B5" s="535"/>
      <c r="C5" s="535"/>
      <c r="D5" s="535"/>
      <c r="E5" s="535"/>
      <c r="F5" s="535"/>
      <c r="G5" s="535"/>
      <c r="H5" s="535"/>
      <c r="I5" s="535"/>
      <c r="J5" s="244" t="s">
        <v>1683</v>
      </c>
      <c r="K5" s="244" t="s">
        <v>1833</v>
      </c>
      <c r="L5" s="244" t="s">
        <v>1681</v>
      </c>
      <c r="M5" s="244" t="s">
        <v>1282</v>
      </c>
      <c r="N5" s="244" t="s">
        <v>1680</v>
      </c>
      <c r="O5" s="244" t="s">
        <v>1679</v>
      </c>
      <c r="P5" s="244" t="s">
        <v>1679</v>
      </c>
      <c r="Q5" s="244" t="s">
        <v>1679</v>
      </c>
      <c r="R5" s="244" t="s">
        <v>1679</v>
      </c>
      <c r="S5" s="244" t="s">
        <v>1678</v>
      </c>
      <c r="T5" s="244" t="s">
        <v>1678</v>
      </c>
      <c r="U5" s="244" t="s">
        <v>1678</v>
      </c>
      <c r="V5" s="244" t="s">
        <v>1678</v>
      </c>
      <c r="W5" s="244" t="s">
        <v>1677</v>
      </c>
      <c r="X5" s="244" t="s">
        <v>1677</v>
      </c>
      <c r="Y5" s="244" t="s">
        <v>1677</v>
      </c>
      <c r="Z5" s="244" t="s">
        <v>1677</v>
      </c>
      <c r="AA5" s="244" t="s">
        <v>1676</v>
      </c>
      <c r="AB5" s="244" t="s">
        <v>1676</v>
      </c>
      <c r="AC5" s="244" t="s">
        <v>1676</v>
      </c>
      <c r="AD5" s="244" t="s">
        <v>1676</v>
      </c>
      <c r="AE5" s="250" t="s">
        <v>1344</v>
      </c>
      <c r="AG5" s="15" t="s">
        <v>77</v>
      </c>
      <c r="AH5" s="15" t="s">
        <v>78</v>
      </c>
      <c r="AI5" s="9" t="s">
        <v>105</v>
      </c>
      <c r="AJ5" s="9" t="s">
        <v>106</v>
      </c>
      <c r="AK5" s="9" t="s">
        <v>81</v>
      </c>
      <c r="AL5" s="9" t="s">
        <v>79</v>
      </c>
      <c r="AM5" s="9" t="s">
        <v>47</v>
      </c>
      <c r="AN5" s="9" t="s">
        <v>1843</v>
      </c>
      <c r="AO5" s="9" t="s">
        <v>44</v>
      </c>
      <c r="AP5" s="9" t="s">
        <v>45</v>
      </c>
      <c r="AQ5" s="9" t="s">
        <v>35</v>
      </c>
      <c r="AR5" s="9" t="s">
        <v>46</v>
      </c>
    </row>
    <row r="6" spans="1:44" s="236" customFormat="1" ht="15" customHeight="1">
      <c r="A6" s="247">
        <v>1</v>
      </c>
      <c r="B6" s="247">
        <v>1</v>
      </c>
      <c r="C6" s="247"/>
      <c r="D6" s="247">
        <v>3161</v>
      </c>
      <c r="E6" s="247" t="s">
        <v>261</v>
      </c>
      <c r="F6" s="247" t="s">
        <v>257</v>
      </c>
      <c r="G6" s="247">
        <v>1979</v>
      </c>
      <c r="H6" s="247" t="s">
        <v>1513</v>
      </c>
      <c r="I6" s="247" t="s">
        <v>252</v>
      </c>
      <c r="J6" s="247">
        <v>40</v>
      </c>
      <c r="K6" s="247">
        <v>16</v>
      </c>
      <c r="L6" s="247">
        <v>40</v>
      </c>
      <c r="M6" s="249">
        <v>0.33164351851851853</v>
      </c>
      <c r="N6" s="247">
        <v>0</v>
      </c>
      <c r="O6" s="248">
        <v>0.4381944444444445</v>
      </c>
      <c r="P6" s="248">
        <v>0.3833333333333333</v>
      </c>
      <c r="Q6" s="248">
        <v>0.62777777777777777</v>
      </c>
      <c r="R6" s="248">
        <v>0.66249999999999998</v>
      </c>
      <c r="S6" s="248">
        <v>0.68055555555555547</v>
      </c>
      <c r="T6" s="248">
        <v>0.57222222222222219</v>
      </c>
      <c r="U6" s="248">
        <v>0.49791666666666662</v>
      </c>
      <c r="V6" s="248">
        <v>0.64722222222222225</v>
      </c>
      <c r="W6" s="248">
        <v>0.51250000000000007</v>
      </c>
      <c r="X6" s="248">
        <v>0.45624999999999999</v>
      </c>
      <c r="Y6" s="248">
        <v>0.3979166666666667</v>
      </c>
      <c r="Z6" s="248">
        <v>0.3659722222222222</v>
      </c>
      <c r="AA6" s="248">
        <v>0.4826388888888889</v>
      </c>
      <c r="AB6" s="248">
        <v>0.42291666666666666</v>
      </c>
      <c r="AC6" s="248">
        <v>0.60138888888888886</v>
      </c>
      <c r="AD6" s="248">
        <v>0.5493055555555556</v>
      </c>
      <c r="AE6" s="248">
        <v>0.68541666666666667</v>
      </c>
      <c r="AG6" s="15">
        <f>VLOOKUP(AH6,id!$A:$C,3,0)</f>
        <v>145</v>
      </c>
      <c r="AH6" s="15" t="str">
        <f>AI6&amp;AJ6&amp;AL6</f>
        <v>WalentowskiRadosław1979</v>
      </c>
      <c r="AI6" s="9" t="str">
        <f>E6</f>
        <v>Walentowski</v>
      </c>
      <c r="AJ6" s="9" t="str">
        <f>F6</f>
        <v>Radosław</v>
      </c>
      <c r="AK6" s="9" t="str">
        <f>I6</f>
        <v>LosMaruderos</v>
      </c>
      <c r="AL6" s="9">
        <f>G6</f>
        <v>1979</v>
      </c>
      <c r="AM6" s="9"/>
      <c r="AN6" s="9">
        <v>50</v>
      </c>
      <c r="AO6" s="9"/>
      <c r="AP6" s="9"/>
      <c r="AQ6" s="9"/>
      <c r="AR6" s="9"/>
    </row>
    <row r="7" spans="1:44" ht="15" customHeight="1">
      <c r="A7" s="247">
        <v>32</v>
      </c>
      <c r="B7" s="247"/>
      <c r="C7" s="247">
        <v>1</v>
      </c>
      <c r="D7" s="247">
        <v>3133</v>
      </c>
      <c r="E7" s="247" t="s">
        <v>593</v>
      </c>
      <c r="F7" s="247" t="s">
        <v>516</v>
      </c>
      <c r="G7" s="247">
        <v>1979</v>
      </c>
      <c r="H7" s="247" t="s">
        <v>1515</v>
      </c>
      <c r="I7" s="247" t="s">
        <v>1104</v>
      </c>
      <c r="J7" s="247">
        <v>28</v>
      </c>
      <c r="K7" s="247">
        <v>11</v>
      </c>
      <c r="L7" s="247">
        <v>28</v>
      </c>
      <c r="M7" s="249">
        <v>0.36807870370370371</v>
      </c>
      <c r="N7" s="247">
        <v>0</v>
      </c>
      <c r="O7" s="247"/>
      <c r="P7" s="247"/>
      <c r="Q7" s="248">
        <v>0.44305555555555554</v>
      </c>
      <c r="R7" s="248">
        <v>0.39652777777777781</v>
      </c>
      <c r="S7" s="248">
        <v>0.36319444444444443</v>
      </c>
      <c r="T7" s="248">
        <v>0.5</v>
      </c>
      <c r="U7" s="248">
        <v>0.62222222222222223</v>
      </c>
      <c r="V7" s="248">
        <v>0.4152777777777778</v>
      </c>
      <c r="W7" s="248">
        <v>0.52083333333333337</v>
      </c>
      <c r="X7" s="248">
        <v>0.7006944444444444</v>
      </c>
      <c r="Y7" s="247"/>
      <c r="Z7" s="247"/>
      <c r="AA7" s="248">
        <v>0.66041666666666665</v>
      </c>
      <c r="AB7" s="247"/>
      <c r="AC7" s="248">
        <v>0.47569444444444442</v>
      </c>
      <c r="AD7" s="248">
        <v>0.57638888888888895</v>
      </c>
      <c r="AE7" s="248">
        <v>0.72222222222222221</v>
      </c>
      <c r="AG7" s="15">
        <f>VLOOKUP(AH7,id!$A:$C,3,0)</f>
        <v>380</v>
      </c>
      <c r="AH7" s="15" t="str">
        <f t="shared" ref="AH7:AH8" si="0">AI7&amp;AJ7&amp;AL7</f>
        <v>JarosiewiczMałgorzata1979</v>
      </c>
      <c r="AI7" s="9" t="str">
        <f t="shared" ref="AI7:AI8" si="1">E7</f>
        <v>Jarosiewicz</v>
      </c>
      <c r="AJ7" s="9" t="str">
        <f t="shared" ref="AJ7:AJ8" si="2">F7</f>
        <v>Małgorzata</v>
      </c>
      <c r="AK7" s="9" t="str">
        <f t="shared" ref="AK7:AK8" si="3">I7</f>
        <v>DORACO BIKE TEAM</v>
      </c>
      <c r="AL7" s="9">
        <f t="shared" ref="AL7:AL8" si="4">G7</f>
        <v>1979</v>
      </c>
      <c r="AM7" s="9">
        <v>50</v>
      </c>
      <c r="AN7" s="9">
        <f t="shared" ref="AN7" si="5">AN6*IF(AQ7&lt;1,AQ7,IF(AR7&lt;1,AR7,IF(AP7&lt;1,AP7,IF(AO7&lt;1,AO7,1))))</f>
        <v>35</v>
      </c>
      <c r="AO7" s="9">
        <f t="shared" ref="AO7" si="6">M6/M7</f>
        <v>0.90101251493616752</v>
      </c>
      <c r="AP7" s="9">
        <f t="shared" ref="AP7" si="7">K7/K6</f>
        <v>0.6875</v>
      </c>
      <c r="AQ7" s="9">
        <f t="shared" ref="AQ7" si="8">J7/J6</f>
        <v>0.7</v>
      </c>
      <c r="AR7" s="9">
        <f t="shared" ref="AR7" si="9">AP7^0.2</f>
        <v>0.92780036812904221</v>
      </c>
    </row>
    <row r="8" spans="1:44" ht="15" customHeight="1">
      <c r="A8" s="247">
        <v>68</v>
      </c>
      <c r="B8" s="247"/>
      <c r="C8" s="247">
        <v>2</v>
      </c>
      <c r="D8" s="247">
        <v>3156</v>
      </c>
      <c r="E8" s="247" t="s">
        <v>1110</v>
      </c>
      <c r="F8" s="247" t="s">
        <v>247</v>
      </c>
      <c r="G8" s="247">
        <v>1983</v>
      </c>
      <c r="H8" s="247" t="s">
        <v>1515</v>
      </c>
      <c r="I8" s="247"/>
      <c r="J8" s="247">
        <v>21</v>
      </c>
      <c r="K8" s="247">
        <v>9</v>
      </c>
      <c r="L8" s="247">
        <v>21</v>
      </c>
      <c r="M8" s="249">
        <v>0.3727199074074074</v>
      </c>
      <c r="N8" s="247">
        <v>0</v>
      </c>
      <c r="O8" s="247"/>
      <c r="P8" s="247"/>
      <c r="Q8" s="248">
        <v>0.4465277777777778</v>
      </c>
      <c r="R8" s="248">
        <v>0.3972222222222222</v>
      </c>
      <c r="S8" s="248">
        <v>0.36458333333333331</v>
      </c>
      <c r="T8" s="248">
        <v>0.51874999999999993</v>
      </c>
      <c r="U8" s="248">
        <v>0.64583333333333337</v>
      </c>
      <c r="V8" s="248">
        <v>0.41597222222222219</v>
      </c>
      <c r="W8" s="248">
        <v>0.54305555555555551</v>
      </c>
      <c r="X8" s="247"/>
      <c r="Y8" s="247"/>
      <c r="Z8" s="247"/>
      <c r="AA8" s="247"/>
      <c r="AB8" s="247"/>
      <c r="AC8" s="248">
        <v>0.48819444444444443</v>
      </c>
      <c r="AD8" s="248">
        <v>0.60138888888888886</v>
      </c>
      <c r="AE8" s="248">
        <v>0.72638888888888886</v>
      </c>
      <c r="AG8" s="15">
        <f>VLOOKUP(AH8,id!$A:$C,3,0)</f>
        <v>381</v>
      </c>
      <c r="AH8" s="15" t="str">
        <f t="shared" si="0"/>
        <v>ZabolewiczAgata1983</v>
      </c>
      <c r="AI8" s="9" t="str">
        <f t="shared" si="1"/>
        <v>Zabolewicz</v>
      </c>
      <c r="AJ8" s="9" t="str">
        <f t="shared" si="2"/>
        <v>Agata</v>
      </c>
      <c r="AK8" s="9">
        <f t="shared" si="3"/>
        <v>0</v>
      </c>
      <c r="AL8" s="9">
        <f t="shared" si="4"/>
        <v>1983</v>
      </c>
      <c r="AM8" s="9">
        <f t="shared" ref="AM8:AM22" si="10">AM7*IF(AQ8&lt;1,AQ8,IF(AR8&lt;1,AR8,IF(AP8&lt;1,AP8,IF(AO8&lt;1,AO8,1))))</f>
        <v>37.5</v>
      </c>
      <c r="AN8" s="9">
        <f t="shared" ref="AN8:AN22" si="11">AN7*IF(AQ8&lt;1,AQ8,IF(AR8&lt;1,AR8,IF(AP8&lt;1,AP8,IF(AO8&lt;1,AO8,1))))</f>
        <v>26.25</v>
      </c>
      <c r="AO8" s="9">
        <f t="shared" ref="AO8:AO22" si="12">M7/M8</f>
        <v>0.98754774399900636</v>
      </c>
      <c r="AP8" s="9">
        <f t="shared" ref="AP8:AP22" si="13">K8/K7</f>
        <v>0.81818181818181823</v>
      </c>
      <c r="AQ8" s="9">
        <f t="shared" ref="AQ8:AQ22" si="14">J8/J7</f>
        <v>0.75</v>
      </c>
      <c r="AR8" s="9">
        <f t="shared" ref="AR8:AR22" si="15">AP8^0.2</f>
        <v>0.96066056837243674</v>
      </c>
    </row>
    <row r="9" spans="1:44" ht="15" customHeight="1">
      <c r="A9" s="247">
        <v>72</v>
      </c>
      <c r="B9" s="247"/>
      <c r="C9" s="247">
        <v>3</v>
      </c>
      <c r="D9" s="247">
        <v>3144</v>
      </c>
      <c r="E9" s="247" t="s">
        <v>419</v>
      </c>
      <c r="F9" s="247" t="s">
        <v>651</v>
      </c>
      <c r="G9" s="247">
        <v>1987</v>
      </c>
      <c r="H9" s="247" t="s">
        <v>269</v>
      </c>
      <c r="I9" s="247" t="s">
        <v>1796</v>
      </c>
      <c r="J9" s="247">
        <v>21</v>
      </c>
      <c r="K9" s="247">
        <v>8</v>
      </c>
      <c r="L9" s="247">
        <v>21</v>
      </c>
      <c r="M9" s="249">
        <v>0.35744212962962968</v>
      </c>
      <c r="N9" s="247">
        <v>0</v>
      </c>
      <c r="O9" s="247"/>
      <c r="P9" s="247"/>
      <c r="Q9" s="247"/>
      <c r="R9" s="248">
        <v>0.42569444444444443</v>
      </c>
      <c r="S9" s="248">
        <v>0.37152777777777773</v>
      </c>
      <c r="T9" s="248">
        <v>4.7222222222222221E-2</v>
      </c>
      <c r="U9" s="247"/>
      <c r="V9" s="248">
        <v>0.44722222222222219</v>
      </c>
      <c r="W9" s="248">
        <v>7.4999999999999997E-2</v>
      </c>
      <c r="X9" s="248">
        <v>0.18124999999999999</v>
      </c>
      <c r="Y9" s="247"/>
      <c r="Z9" s="247"/>
      <c r="AA9" s="248">
        <v>0.12638888888888888</v>
      </c>
      <c r="AB9" s="247"/>
      <c r="AC9" s="248">
        <v>7.6388888888888886E-3</v>
      </c>
      <c r="AD9" s="247"/>
      <c r="AE9" s="248">
        <v>0.21111111111111111</v>
      </c>
      <c r="AG9" s="15">
        <f>VLOOKUP(AH9,id!$A:$C,3,0)</f>
        <v>382</v>
      </c>
      <c r="AH9" s="15" t="str">
        <f t="shared" ref="AH9:AH17" si="16">AI9&amp;AJ9&amp;AL9</f>
        <v>MarcinkiewiczAlicja1987</v>
      </c>
      <c r="AI9" s="9" t="str">
        <f t="shared" ref="AI9:AI17" si="17">E9</f>
        <v>Marcinkiewicz</v>
      </c>
      <c r="AJ9" s="9" t="str">
        <f t="shared" ref="AJ9:AJ17" si="18">F9</f>
        <v>Alicja</v>
      </c>
      <c r="AK9" s="9" t="str">
        <f t="shared" ref="AK9:AK17" si="19">I9</f>
        <v>Nasz Bike Team</v>
      </c>
      <c r="AL9" s="9">
        <f t="shared" ref="AL9:AL17" si="20">G9</f>
        <v>1987</v>
      </c>
      <c r="AM9" s="9">
        <f t="shared" si="10"/>
        <v>36.626950644794022</v>
      </c>
      <c r="AN9" s="9">
        <f t="shared" si="11"/>
        <v>25.638865451355816</v>
      </c>
      <c r="AO9" s="9">
        <f t="shared" si="12"/>
        <v>1.0427419615969951</v>
      </c>
      <c r="AP9" s="9">
        <f t="shared" si="13"/>
        <v>0.88888888888888884</v>
      </c>
      <c r="AQ9" s="9">
        <f t="shared" si="14"/>
        <v>1</v>
      </c>
      <c r="AR9" s="9">
        <f t="shared" si="15"/>
        <v>0.97671868386117389</v>
      </c>
    </row>
    <row r="10" spans="1:44" s="236" customFormat="1" ht="15" customHeight="1">
      <c r="A10" s="247">
        <v>75</v>
      </c>
      <c r="B10" s="247"/>
      <c r="C10" s="247">
        <v>4</v>
      </c>
      <c r="D10" s="247">
        <v>3048</v>
      </c>
      <c r="E10" s="247" t="s">
        <v>1794</v>
      </c>
      <c r="F10" s="247" t="s">
        <v>425</v>
      </c>
      <c r="G10" s="247">
        <v>1990</v>
      </c>
      <c r="H10" s="247" t="s">
        <v>1515</v>
      </c>
      <c r="I10" s="247" t="s">
        <v>388</v>
      </c>
      <c r="J10" s="247">
        <v>20</v>
      </c>
      <c r="K10" s="247">
        <v>9</v>
      </c>
      <c r="L10" s="247">
        <v>20</v>
      </c>
      <c r="M10" s="249">
        <v>0.35479166666666667</v>
      </c>
      <c r="N10" s="247">
        <v>0</v>
      </c>
      <c r="O10" s="248">
        <v>0.67638888888888893</v>
      </c>
      <c r="P10" s="247"/>
      <c r="Q10" s="248">
        <v>0.47361111111111115</v>
      </c>
      <c r="R10" s="248">
        <v>0.3756944444444445</v>
      </c>
      <c r="S10" s="248">
        <v>0.6972222222222223</v>
      </c>
      <c r="T10" s="248">
        <v>0.54027777777777775</v>
      </c>
      <c r="U10" s="247"/>
      <c r="V10" s="248">
        <v>0.41875000000000001</v>
      </c>
      <c r="W10" s="248">
        <v>0.56736111111111109</v>
      </c>
      <c r="X10" s="247"/>
      <c r="Y10" s="247"/>
      <c r="Z10" s="247"/>
      <c r="AA10" s="248">
        <v>0.62222222222222223</v>
      </c>
      <c r="AB10" s="247"/>
      <c r="AC10" s="248">
        <v>0.50694444444444442</v>
      </c>
      <c r="AD10" s="247"/>
      <c r="AE10" s="248">
        <v>0.70833333333333337</v>
      </c>
      <c r="AG10" s="15">
        <f>VLOOKUP(AH10,id!$A:$C,3,0)</f>
        <v>383</v>
      </c>
      <c r="AH10" s="15" t="str">
        <f t="shared" si="16"/>
        <v>OlszewskaBarbara1990</v>
      </c>
      <c r="AI10" s="9" t="str">
        <f t="shared" si="17"/>
        <v>Olszewska</v>
      </c>
      <c r="AJ10" s="9" t="str">
        <f t="shared" si="18"/>
        <v>Barbara</v>
      </c>
      <c r="AK10" s="9" t="str">
        <f t="shared" si="19"/>
        <v>KulawiKrulowie</v>
      </c>
      <c r="AL10" s="9">
        <f t="shared" si="20"/>
        <v>1990</v>
      </c>
      <c r="AM10" s="9">
        <f t="shared" si="10"/>
        <v>34.882810137899064</v>
      </c>
      <c r="AN10" s="9">
        <f t="shared" si="11"/>
        <v>24.417967096529345</v>
      </c>
      <c r="AO10" s="9">
        <f t="shared" si="12"/>
        <v>1.007470476936126</v>
      </c>
      <c r="AP10" s="9">
        <f t="shared" si="13"/>
        <v>1.125</v>
      </c>
      <c r="AQ10" s="9">
        <f t="shared" si="14"/>
        <v>0.95238095238095233</v>
      </c>
      <c r="AR10" s="9">
        <f t="shared" si="15"/>
        <v>1.0238362555396097</v>
      </c>
    </row>
    <row r="11" spans="1:44" s="236" customFormat="1" ht="15" customHeight="1">
      <c r="A11" s="247">
        <v>85</v>
      </c>
      <c r="B11" s="247"/>
      <c r="C11" s="247">
        <v>5</v>
      </c>
      <c r="D11" s="247">
        <v>3059</v>
      </c>
      <c r="E11" s="247" t="s">
        <v>1781</v>
      </c>
      <c r="F11" s="247" t="s">
        <v>513</v>
      </c>
      <c r="G11" s="247">
        <v>1978</v>
      </c>
      <c r="H11" s="247" t="s">
        <v>1780</v>
      </c>
      <c r="I11" s="247" t="s">
        <v>1720</v>
      </c>
      <c r="J11" s="247">
        <v>19</v>
      </c>
      <c r="K11" s="247">
        <v>8</v>
      </c>
      <c r="L11" s="247">
        <v>19</v>
      </c>
      <c r="M11" s="249">
        <v>0.33186342592592594</v>
      </c>
      <c r="N11" s="247">
        <v>0</v>
      </c>
      <c r="O11" s="248">
        <v>0.48333333333333334</v>
      </c>
      <c r="P11" s="248">
        <v>0.39861111111111108</v>
      </c>
      <c r="Q11" s="247"/>
      <c r="R11" s="247"/>
      <c r="S11" s="248">
        <v>0.51874999999999993</v>
      </c>
      <c r="T11" s="247"/>
      <c r="U11" s="247"/>
      <c r="V11" s="248">
        <v>0.6069444444444444</v>
      </c>
      <c r="W11" s="247"/>
      <c r="X11" s="248">
        <v>0.55555555555555558</v>
      </c>
      <c r="Y11" s="248">
        <v>0.42430555555555555</v>
      </c>
      <c r="Z11" s="248">
        <v>0.36805555555555558</v>
      </c>
      <c r="AA11" s="247"/>
      <c r="AB11" s="248">
        <v>0.45416666666666666</v>
      </c>
      <c r="AC11" s="247"/>
      <c r="AD11" s="247"/>
      <c r="AE11" s="248">
        <v>0.68541666666666667</v>
      </c>
      <c r="AG11" s="15">
        <f>VLOOKUP(AH11,id!$A:$C,3,0)</f>
        <v>384</v>
      </c>
      <c r="AH11" s="15" t="str">
        <f t="shared" si="16"/>
        <v>TopolskaDorota1978</v>
      </c>
      <c r="AI11" s="9" t="str">
        <f t="shared" si="17"/>
        <v>Topolska</v>
      </c>
      <c r="AJ11" s="9" t="str">
        <f t="shared" si="18"/>
        <v>Dorota</v>
      </c>
      <c r="AK11" s="9" t="str">
        <f t="shared" si="19"/>
        <v>Wataha</v>
      </c>
      <c r="AL11" s="9">
        <f t="shared" si="20"/>
        <v>1978</v>
      </c>
      <c r="AM11" s="9">
        <f t="shared" si="10"/>
        <v>33.138669631004106</v>
      </c>
      <c r="AN11" s="9">
        <f t="shared" si="11"/>
        <v>23.197068741702878</v>
      </c>
      <c r="AO11" s="9">
        <f t="shared" si="12"/>
        <v>1.0690893872284031</v>
      </c>
      <c r="AP11" s="9">
        <f t="shared" si="13"/>
        <v>0.88888888888888884</v>
      </c>
      <c r="AQ11" s="9">
        <f t="shared" si="14"/>
        <v>0.95</v>
      </c>
      <c r="AR11" s="9">
        <f t="shared" si="15"/>
        <v>0.97671868386117389</v>
      </c>
    </row>
    <row r="12" spans="1:44" ht="15" customHeight="1">
      <c r="A12" s="247">
        <v>86</v>
      </c>
      <c r="B12" s="247"/>
      <c r="C12" s="247">
        <v>6</v>
      </c>
      <c r="D12" s="247">
        <v>3055</v>
      </c>
      <c r="E12" s="247" t="s">
        <v>1779</v>
      </c>
      <c r="F12" s="247" t="s">
        <v>292</v>
      </c>
      <c r="G12" s="247">
        <v>1983</v>
      </c>
      <c r="H12" s="247" t="s">
        <v>1615</v>
      </c>
      <c r="I12" s="247" t="s">
        <v>1728</v>
      </c>
      <c r="J12" s="247">
        <v>19</v>
      </c>
      <c r="K12" s="247">
        <v>8</v>
      </c>
      <c r="L12" s="247">
        <v>19</v>
      </c>
      <c r="M12" s="249">
        <v>0.33187499999999998</v>
      </c>
      <c r="N12" s="247">
        <v>0</v>
      </c>
      <c r="O12" s="248">
        <v>0.49305555555555558</v>
      </c>
      <c r="P12" s="248">
        <v>0.39444444444444443</v>
      </c>
      <c r="Q12" s="247"/>
      <c r="R12" s="247"/>
      <c r="S12" s="248">
        <v>0.51736111111111105</v>
      </c>
      <c r="T12" s="247"/>
      <c r="U12" s="247"/>
      <c r="V12" s="248">
        <v>0.60625000000000007</v>
      </c>
      <c r="W12" s="247"/>
      <c r="X12" s="248">
        <v>0.55555555555555558</v>
      </c>
      <c r="Y12" s="248">
        <v>0.43263888888888885</v>
      </c>
      <c r="Z12" s="248">
        <v>0.37013888888888885</v>
      </c>
      <c r="AA12" s="247"/>
      <c r="AB12" s="248">
        <v>0.46388888888888885</v>
      </c>
      <c r="AC12" s="247"/>
      <c r="AD12" s="247"/>
      <c r="AE12" s="248">
        <v>0.68541666666666667</v>
      </c>
      <c r="AG12" s="15">
        <f>VLOOKUP(AH12,id!$A:$C,3,0)</f>
        <v>385</v>
      </c>
      <c r="AH12" s="15" t="str">
        <f t="shared" si="16"/>
        <v>SzałłaAnna1983</v>
      </c>
      <c r="AI12" s="9" t="str">
        <f t="shared" si="17"/>
        <v>Szałła</v>
      </c>
      <c r="AJ12" s="9" t="str">
        <f t="shared" si="18"/>
        <v>Anna</v>
      </c>
      <c r="AK12" s="9" t="str">
        <f t="shared" si="19"/>
        <v>WATAHA</v>
      </c>
      <c r="AL12" s="9">
        <f t="shared" si="20"/>
        <v>1983</v>
      </c>
      <c r="AM12" s="9">
        <f t="shared" si="10"/>
        <v>33.137513926546028</v>
      </c>
      <c r="AN12" s="9">
        <f t="shared" si="11"/>
        <v>23.196259748582225</v>
      </c>
      <c r="AO12" s="9">
        <f t="shared" si="12"/>
        <v>0.99996512520053016</v>
      </c>
      <c r="AP12" s="9">
        <f t="shared" si="13"/>
        <v>1</v>
      </c>
      <c r="AQ12" s="9">
        <f t="shared" si="14"/>
        <v>1</v>
      </c>
      <c r="AR12" s="9">
        <f t="shared" si="15"/>
        <v>1</v>
      </c>
    </row>
    <row r="13" spans="1:44" ht="15" customHeight="1">
      <c r="A13" s="247">
        <v>92</v>
      </c>
      <c r="B13" s="247"/>
      <c r="C13" s="247">
        <v>7</v>
      </c>
      <c r="D13" s="247">
        <v>3157</v>
      </c>
      <c r="E13" s="247" t="s">
        <v>347</v>
      </c>
      <c r="F13" s="247" t="s">
        <v>348</v>
      </c>
      <c r="G13" s="247">
        <v>1959</v>
      </c>
      <c r="H13" s="247" t="s">
        <v>1778</v>
      </c>
      <c r="I13" s="247" t="s">
        <v>326</v>
      </c>
      <c r="J13" s="247">
        <v>17</v>
      </c>
      <c r="K13" s="247">
        <v>7</v>
      </c>
      <c r="L13" s="247">
        <v>17</v>
      </c>
      <c r="M13" s="249">
        <v>0.35358796296296297</v>
      </c>
      <c r="N13" s="247">
        <v>0</v>
      </c>
      <c r="O13" s="247"/>
      <c r="P13" s="247"/>
      <c r="Q13" s="248">
        <v>0.4375</v>
      </c>
      <c r="R13" s="248">
        <v>0.39305555555555555</v>
      </c>
      <c r="S13" s="248">
        <v>0.3659722222222222</v>
      </c>
      <c r="T13" s="247"/>
      <c r="U13" s="247"/>
      <c r="V13" s="248">
        <v>0.40972222222222227</v>
      </c>
      <c r="W13" s="248">
        <v>0.65138888888888891</v>
      </c>
      <c r="X13" s="247"/>
      <c r="Y13" s="247"/>
      <c r="Z13" s="247"/>
      <c r="AA13" s="247"/>
      <c r="AB13" s="247"/>
      <c r="AC13" s="248">
        <v>0.49513888888888885</v>
      </c>
      <c r="AD13" s="248">
        <v>0.58958333333333335</v>
      </c>
      <c r="AE13" s="248">
        <v>0.70763888888888893</v>
      </c>
      <c r="AG13" s="15">
        <f>VLOOKUP(AH13,id!$A:$C,3,0)</f>
        <v>88</v>
      </c>
      <c r="AH13" s="15" t="str">
        <f t="shared" si="16"/>
        <v>KoniecznaKrystyna1959</v>
      </c>
      <c r="AI13" s="9" t="str">
        <f t="shared" si="17"/>
        <v>Konieczna</v>
      </c>
      <c r="AJ13" s="9" t="str">
        <f t="shared" si="18"/>
        <v>Krystyna</v>
      </c>
      <c r="AK13" s="9" t="str">
        <f t="shared" si="19"/>
        <v>Grupa Rowerowa Lipka</v>
      </c>
      <c r="AL13" s="9">
        <f t="shared" si="20"/>
        <v>1959</v>
      </c>
      <c r="AM13" s="9">
        <f t="shared" si="10"/>
        <v>29.649354565856971</v>
      </c>
      <c r="AN13" s="9">
        <f t="shared" si="11"/>
        <v>20.754548196099886</v>
      </c>
      <c r="AO13" s="9">
        <f t="shared" si="12"/>
        <v>0.93859247135842871</v>
      </c>
      <c r="AP13" s="9">
        <f t="shared" si="13"/>
        <v>0.875</v>
      </c>
      <c r="AQ13" s="9">
        <f t="shared" si="14"/>
        <v>0.89473684210526316</v>
      </c>
      <c r="AR13" s="9">
        <f t="shared" si="15"/>
        <v>0.97364718061516808</v>
      </c>
    </row>
    <row r="14" spans="1:44" ht="15" customHeight="1">
      <c r="A14" s="247">
        <v>94</v>
      </c>
      <c r="B14" s="247"/>
      <c r="C14" s="247">
        <v>8</v>
      </c>
      <c r="D14" s="247">
        <v>3113</v>
      </c>
      <c r="E14" s="247" t="s">
        <v>1070</v>
      </c>
      <c r="F14" s="247" t="s">
        <v>223</v>
      </c>
      <c r="G14" s="247">
        <v>1986</v>
      </c>
      <c r="H14" s="247" t="s">
        <v>1777</v>
      </c>
      <c r="I14" s="247" t="s">
        <v>1775</v>
      </c>
      <c r="J14" s="247">
        <v>16</v>
      </c>
      <c r="K14" s="247">
        <v>6</v>
      </c>
      <c r="L14" s="247">
        <v>16</v>
      </c>
      <c r="M14" s="249">
        <v>0.34604166666666664</v>
      </c>
      <c r="N14" s="247">
        <v>0</v>
      </c>
      <c r="O14" s="247"/>
      <c r="P14" s="247"/>
      <c r="Q14" s="247"/>
      <c r="R14" s="247"/>
      <c r="S14" s="248">
        <v>0.37291666666666662</v>
      </c>
      <c r="T14" s="247"/>
      <c r="U14" s="248">
        <v>0.54166666666666663</v>
      </c>
      <c r="V14" s="248">
        <v>0.45277777777777778</v>
      </c>
      <c r="W14" s="248">
        <v>0.56944444444444442</v>
      </c>
      <c r="X14" s="248">
        <v>0.41180555555555554</v>
      </c>
      <c r="Y14" s="247"/>
      <c r="Z14" s="247"/>
      <c r="AA14" s="248">
        <v>0.48888888888888887</v>
      </c>
      <c r="AB14" s="247"/>
      <c r="AC14" s="247"/>
      <c r="AD14" s="247"/>
      <c r="AE14" s="248">
        <v>0.70000000000000007</v>
      </c>
      <c r="AG14" s="15">
        <f>VLOOKUP(AH14,id!$A:$C,3,0)</f>
        <v>386</v>
      </c>
      <c r="AH14" s="15" t="str">
        <f t="shared" si="16"/>
        <v>BernaszukMonika1986</v>
      </c>
      <c r="AI14" s="9" t="str">
        <f t="shared" si="17"/>
        <v>Bernaszuk</v>
      </c>
      <c r="AJ14" s="9" t="str">
        <f t="shared" si="18"/>
        <v>Monika</v>
      </c>
      <c r="AK14" s="9" t="str">
        <f t="shared" si="19"/>
        <v>Navigatoria Fatal</v>
      </c>
      <c r="AL14" s="9">
        <f t="shared" si="20"/>
        <v>1986</v>
      </c>
      <c r="AM14" s="9">
        <f t="shared" si="10"/>
        <v>27.905274885512444</v>
      </c>
      <c r="AN14" s="9">
        <f t="shared" si="11"/>
        <v>19.533692419858717</v>
      </c>
      <c r="AO14" s="9">
        <f t="shared" si="12"/>
        <v>1.0218074787611213</v>
      </c>
      <c r="AP14" s="9">
        <f t="shared" si="13"/>
        <v>0.8571428571428571</v>
      </c>
      <c r="AQ14" s="9">
        <f t="shared" si="14"/>
        <v>0.94117647058823528</v>
      </c>
      <c r="AR14" s="9">
        <f t="shared" si="15"/>
        <v>0.96964026609557907</v>
      </c>
    </row>
    <row r="15" spans="1:44" s="236" customFormat="1" ht="15" customHeight="1">
      <c r="A15" s="247">
        <v>95</v>
      </c>
      <c r="B15" s="247"/>
      <c r="C15" s="247">
        <v>9</v>
      </c>
      <c r="D15" s="247">
        <v>3110</v>
      </c>
      <c r="E15" s="247" t="s">
        <v>1071</v>
      </c>
      <c r="F15" s="247" t="s">
        <v>651</v>
      </c>
      <c r="G15" s="247">
        <v>1976</v>
      </c>
      <c r="H15" s="247" t="s">
        <v>1776</v>
      </c>
      <c r="I15" s="247" t="s">
        <v>1775</v>
      </c>
      <c r="J15" s="247">
        <v>16</v>
      </c>
      <c r="K15" s="247">
        <v>6</v>
      </c>
      <c r="L15" s="247">
        <v>16</v>
      </c>
      <c r="M15" s="249">
        <v>0.34613425925925928</v>
      </c>
      <c r="N15" s="247">
        <v>0</v>
      </c>
      <c r="O15" s="247"/>
      <c r="P15" s="247"/>
      <c r="Q15" s="247"/>
      <c r="R15" s="247"/>
      <c r="S15" s="248">
        <v>0.37291666666666662</v>
      </c>
      <c r="T15" s="247"/>
      <c r="U15" s="248">
        <v>0.54166666666666663</v>
      </c>
      <c r="V15" s="248">
        <v>0.45277777777777778</v>
      </c>
      <c r="W15" s="248">
        <v>0.56944444444444442</v>
      </c>
      <c r="X15" s="248">
        <v>0.41111111111111115</v>
      </c>
      <c r="Y15" s="247"/>
      <c r="Z15" s="247"/>
      <c r="AA15" s="248">
        <v>0.48888888888888887</v>
      </c>
      <c r="AB15" s="247"/>
      <c r="AC15" s="247"/>
      <c r="AD15" s="247"/>
      <c r="AE15" s="248">
        <v>0.70000000000000007</v>
      </c>
      <c r="AG15" s="15">
        <f>VLOOKUP(AH15,id!$A:$C,3,0)</f>
        <v>387</v>
      </c>
      <c r="AH15" s="15" t="str">
        <f t="shared" si="16"/>
        <v>PułkowskaAlicja1976</v>
      </c>
      <c r="AI15" s="9" t="str">
        <f t="shared" si="17"/>
        <v>Pułkowska</v>
      </c>
      <c r="AJ15" s="9" t="str">
        <f t="shared" si="18"/>
        <v>Alicja</v>
      </c>
      <c r="AK15" s="9" t="str">
        <f t="shared" si="19"/>
        <v>Navigatoria Fatal</v>
      </c>
      <c r="AL15" s="9">
        <f t="shared" si="20"/>
        <v>1976</v>
      </c>
      <c r="AM15" s="9">
        <f t="shared" si="10"/>
        <v>27.897810089181132</v>
      </c>
      <c r="AN15" s="9">
        <f t="shared" si="11"/>
        <v>19.528467062426799</v>
      </c>
      <c r="AO15" s="9">
        <f t="shared" si="12"/>
        <v>0.99973249515147444</v>
      </c>
      <c r="AP15" s="9">
        <f t="shared" si="13"/>
        <v>1</v>
      </c>
      <c r="AQ15" s="9">
        <f t="shared" si="14"/>
        <v>1</v>
      </c>
      <c r="AR15" s="9">
        <f t="shared" si="15"/>
        <v>1</v>
      </c>
    </row>
    <row r="16" spans="1:44" s="236" customFormat="1" ht="15" customHeight="1">
      <c r="A16" s="247">
        <v>100</v>
      </c>
      <c r="B16" s="247"/>
      <c r="C16" s="247">
        <v>10</v>
      </c>
      <c r="D16" s="247">
        <v>3134</v>
      </c>
      <c r="E16" s="247" t="s">
        <v>1772</v>
      </c>
      <c r="F16" s="247" t="s">
        <v>223</v>
      </c>
      <c r="G16" s="247">
        <v>1987</v>
      </c>
      <c r="H16" s="247" t="s">
        <v>1615</v>
      </c>
      <c r="I16" s="247"/>
      <c r="J16" s="247">
        <v>15</v>
      </c>
      <c r="K16" s="247">
        <v>6</v>
      </c>
      <c r="L16" s="247">
        <v>15</v>
      </c>
      <c r="M16" s="249">
        <v>0.24460648148148148</v>
      </c>
      <c r="N16" s="247">
        <v>0</v>
      </c>
      <c r="O16" s="248">
        <v>0.47361111111111115</v>
      </c>
      <c r="P16" s="248">
        <v>0.3923611111111111</v>
      </c>
      <c r="Q16" s="247"/>
      <c r="R16" s="247"/>
      <c r="S16" s="247"/>
      <c r="T16" s="247"/>
      <c r="U16" s="247"/>
      <c r="V16" s="247"/>
      <c r="W16" s="247"/>
      <c r="X16" s="248">
        <v>0.51111111111111118</v>
      </c>
      <c r="Y16" s="248">
        <v>0.41319444444444442</v>
      </c>
      <c r="Z16" s="248">
        <v>0.36736111111111108</v>
      </c>
      <c r="AA16" s="247"/>
      <c r="AB16" s="248">
        <v>0.4458333333333333</v>
      </c>
      <c r="AC16" s="247"/>
      <c r="AD16" s="247"/>
      <c r="AE16" s="248">
        <v>0.59861111111111109</v>
      </c>
      <c r="AG16" s="15">
        <f>VLOOKUP(AH16,id!$A:$C,3,0)</f>
        <v>388</v>
      </c>
      <c r="AH16" s="15" t="str">
        <f t="shared" si="16"/>
        <v>KunatMonika1987</v>
      </c>
      <c r="AI16" s="9" t="str">
        <f t="shared" si="17"/>
        <v>Kunat</v>
      </c>
      <c r="AJ16" s="9" t="str">
        <f t="shared" si="18"/>
        <v>Monika</v>
      </c>
      <c r="AK16" s="9">
        <f t="shared" si="19"/>
        <v>0</v>
      </c>
      <c r="AL16" s="9">
        <f t="shared" si="20"/>
        <v>1987</v>
      </c>
      <c r="AM16" s="9">
        <f t="shared" si="10"/>
        <v>26.154196958607312</v>
      </c>
      <c r="AN16" s="9">
        <f t="shared" si="11"/>
        <v>18.307937871025125</v>
      </c>
      <c r="AO16" s="9">
        <f t="shared" si="12"/>
        <v>1.415065770795874</v>
      </c>
      <c r="AP16" s="9">
        <f t="shared" si="13"/>
        <v>1</v>
      </c>
      <c r="AQ16" s="9">
        <f t="shared" si="14"/>
        <v>0.9375</v>
      </c>
      <c r="AR16" s="9">
        <f t="shared" si="15"/>
        <v>1</v>
      </c>
    </row>
    <row r="17" spans="1:44" s="236" customFormat="1" ht="15" customHeight="1">
      <c r="A17" s="247">
        <v>109</v>
      </c>
      <c r="B17" s="247"/>
      <c r="C17" s="247">
        <v>11</v>
      </c>
      <c r="D17" s="247">
        <v>3012</v>
      </c>
      <c r="E17" s="247" t="s">
        <v>1762</v>
      </c>
      <c r="F17" s="247" t="s">
        <v>651</v>
      </c>
      <c r="G17" s="247">
        <v>2000</v>
      </c>
      <c r="H17" s="247" t="s">
        <v>1652</v>
      </c>
      <c r="I17" s="247" t="s">
        <v>1760</v>
      </c>
      <c r="J17" s="247">
        <v>13</v>
      </c>
      <c r="K17" s="247">
        <v>6</v>
      </c>
      <c r="L17" s="247">
        <v>13</v>
      </c>
      <c r="M17" s="249">
        <v>0.34725694444444444</v>
      </c>
      <c r="N17" s="247">
        <v>0</v>
      </c>
      <c r="O17" s="247"/>
      <c r="P17" s="247"/>
      <c r="Q17" s="248">
        <v>0.45763888888888887</v>
      </c>
      <c r="R17" s="248">
        <v>0.39166666666666666</v>
      </c>
      <c r="S17" s="248">
        <v>0.36874999999999997</v>
      </c>
      <c r="T17" s="247"/>
      <c r="U17" s="247"/>
      <c r="V17" s="248">
        <v>0.42777777777777781</v>
      </c>
      <c r="W17" s="248">
        <v>0.62013888888888891</v>
      </c>
      <c r="X17" s="247"/>
      <c r="Y17" s="247"/>
      <c r="Z17" s="247"/>
      <c r="AA17" s="247"/>
      <c r="AB17" s="247"/>
      <c r="AC17" s="248">
        <v>0.50763888888888886</v>
      </c>
      <c r="AD17" s="247"/>
      <c r="AE17" s="248">
        <v>0.70138888888888884</v>
      </c>
      <c r="AG17" s="15">
        <f>VLOOKUP(AH17,id!$A:$C,3,0)</f>
        <v>389</v>
      </c>
      <c r="AH17" s="15" t="str">
        <f t="shared" si="16"/>
        <v>KomorowskaAlicja2000</v>
      </c>
      <c r="AI17" s="9" t="str">
        <f t="shared" si="17"/>
        <v>Komorowska</v>
      </c>
      <c r="AJ17" s="9" t="str">
        <f t="shared" si="18"/>
        <v>Alicja</v>
      </c>
      <c r="AK17" s="9" t="str">
        <f t="shared" si="19"/>
        <v>2 honest</v>
      </c>
      <c r="AL17" s="9">
        <f t="shared" si="20"/>
        <v>2000</v>
      </c>
      <c r="AM17" s="9">
        <f t="shared" si="10"/>
        <v>22.666970697459671</v>
      </c>
      <c r="AN17" s="9">
        <f t="shared" si="11"/>
        <v>15.866879488221775</v>
      </c>
      <c r="AO17" s="9">
        <f t="shared" si="12"/>
        <v>0.70439622704396232</v>
      </c>
      <c r="AP17" s="9">
        <f t="shared" si="13"/>
        <v>1</v>
      </c>
      <c r="AQ17" s="9">
        <f t="shared" si="14"/>
        <v>0.8666666666666667</v>
      </c>
      <c r="AR17" s="9">
        <f t="shared" si="15"/>
        <v>1</v>
      </c>
    </row>
    <row r="18" spans="1:44" ht="15" customHeight="1">
      <c r="A18" s="247">
        <v>139</v>
      </c>
      <c r="B18" s="247"/>
      <c r="C18" s="247">
        <v>12</v>
      </c>
      <c r="D18" s="247">
        <v>3056</v>
      </c>
      <c r="E18" s="247" t="s">
        <v>1736</v>
      </c>
      <c r="F18" s="247" t="s">
        <v>292</v>
      </c>
      <c r="G18" s="247">
        <v>1979</v>
      </c>
      <c r="H18" s="247" t="s">
        <v>1673</v>
      </c>
      <c r="I18" s="247" t="s">
        <v>1728</v>
      </c>
      <c r="J18" s="247">
        <v>-10</v>
      </c>
      <c r="K18" s="247">
        <v>10</v>
      </c>
      <c r="L18" s="247">
        <v>26</v>
      </c>
      <c r="M18" s="249">
        <v>0.39978009259259256</v>
      </c>
      <c r="N18" s="247">
        <v>36</v>
      </c>
      <c r="O18" s="248">
        <v>0.48333333333333334</v>
      </c>
      <c r="P18" s="248">
        <v>0.39861111111111108</v>
      </c>
      <c r="Q18" s="247"/>
      <c r="R18" s="247"/>
      <c r="S18" s="248">
        <v>0.51736111111111105</v>
      </c>
      <c r="T18" s="247"/>
      <c r="U18" s="247"/>
      <c r="V18" s="248">
        <v>0.60625000000000007</v>
      </c>
      <c r="W18" s="248">
        <v>0.69166666666666676</v>
      </c>
      <c r="X18" s="248">
        <v>0.55486111111111114</v>
      </c>
      <c r="Y18" s="248">
        <v>0.42152777777777778</v>
      </c>
      <c r="Z18" s="248">
        <v>0.36805555555555558</v>
      </c>
      <c r="AA18" s="248">
        <v>0.65486111111111112</v>
      </c>
      <c r="AB18" s="248">
        <v>0.45277777777777778</v>
      </c>
      <c r="AC18" s="247"/>
      <c r="AD18" s="247"/>
      <c r="AE18" s="248">
        <v>0.75347222222222221</v>
      </c>
      <c r="AG18" s="15">
        <f>VLOOKUP(AH18,id!$A:$C,3,0)</f>
        <v>390</v>
      </c>
      <c r="AH18" s="15" t="str">
        <f t="shared" ref="AH18:AH22" si="21">AI18&amp;AJ18&amp;AL18</f>
        <v>PolejowskaAnna1979</v>
      </c>
      <c r="AI18" s="9" t="str">
        <f t="shared" ref="AI18:AI22" si="22">E18</f>
        <v>Polejowska</v>
      </c>
      <c r="AJ18" s="9" t="str">
        <f t="shared" ref="AJ18:AJ22" si="23">F18</f>
        <v>Anna</v>
      </c>
      <c r="AK18" s="9" t="str">
        <f t="shared" ref="AK18:AK22" si="24">I18</f>
        <v>WATAHA</v>
      </c>
      <c r="AL18" s="9">
        <f t="shared" ref="AL18:AL22" si="25">G18</f>
        <v>1979</v>
      </c>
      <c r="AM18" s="9">
        <v>0</v>
      </c>
      <c r="AN18" s="9">
        <v>0</v>
      </c>
      <c r="AO18" s="9">
        <f t="shared" si="12"/>
        <v>0.86861990098723263</v>
      </c>
      <c r="AP18" s="9">
        <f t="shared" si="13"/>
        <v>1.6666666666666667</v>
      </c>
      <c r="AQ18" s="9">
        <f t="shared" si="14"/>
        <v>-0.76923076923076927</v>
      </c>
      <c r="AR18" s="9">
        <f t="shared" si="15"/>
        <v>1.1075663432482901</v>
      </c>
    </row>
    <row r="19" spans="1:44" s="236" customFormat="1" ht="15" customHeight="1">
      <c r="A19" s="247">
        <v>140</v>
      </c>
      <c r="B19" s="247"/>
      <c r="C19" s="247">
        <v>13</v>
      </c>
      <c r="D19" s="247">
        <v>3069</v>
      </c>
      <c r="E19" s="247" t="s">
        <v>1729</v>
      </c>
      <c r="F19" s="247" t="s">
        <v>803</v>
      </c>
      <c r="G19" s="247">
        <v>1973</v>
      </c>
      <c r="H19" s="247" t="s">
        <v>1615</v>
      </c>
      <c r="I19" s="247" t="s">
        <v>1728</v>
      </c>
      <c r="J19" s="247">
        <v>-10</v>
      </c>
      <c r="K19" s="247">
        <v>10</v>
      </c>
      <c r="L19" s="247">
        <v>26</v>
      </c>
      <c r="M19" s="249">
        <v>0.39990740740740738</v>
      </c>
      <c r="N19" s="247">
        <v>36</v>
      </c>
      <c r="O19" s="248">
        <v>0.4826388888888889</v>
      </c>
      <c r="P19" s="248">
        <v>0.39861111111111108</v>
      </c>
      <c r="Q19" s="247"/>
      <c r="R19" s="247"/>
      <c r="S19" s="248">
        <v>0.5180555555555556</v>
      </c>
      <c r="T19" s="247"/>
      <c r="U19" s="247"/>
      <c r="V19" s="248">
        <v>0.6069444444444444</v>
      </c>
      <c r="W19" s="248">
        <v>0.69097222222222221</v>
      </c>
      <c r="X19" s="248">
        <v>0.55625000000000002</v>
      </c>
      <c r="Y19" s="248">
        <v>0.42430555555555555</v>
      </c>
      <c r="Z19" s="248">
        <v>0.36805555555555558</v>
      </c>
      <c r="AA19" s="248">
        <v>0.65555555555555556</v>
      </c>
      <c r="AB19" s="248">
        <v>0.45416666666666666</v>
      </c>
      <c r="AC19" s="247"/>
      <c r="AD19" s="247"/>
      <c r="AE19" s="248">
        <v>0.75347222222222221</v>
      </c>
      <c r="AG19" s="15">
        <f>VLOOKUP(AH19,id!$A:$C,3,0)</f>
        <v>391</v>
      </c>
      <c r="AH19" s="15" t="str">
        <f t="shared" si="21"/>
        <v>ŁaszkiewiczJulia1973</v>
      </c>
      <c r="AI19" s="9" t="str">
        <f t="shared" si="22"/>
        <v>Łaszkiewicz</v>
      </c>
      <c r="AJ19" s="9" t="str">
        <f t="shared" si="23"/>
        <v>Julia</v>
      </c>
      <c r="AK19" s="9" t="str">
        <f t="shared" si="24"/>
        <v>WATAHA</v>
      </c>
      <c r="AL19" s="9">
        <f t="shared" si="25"/>
        <v>1973</v>
      </c>
      <c r="AM19" s="9">
        <f t="shared" si="10"/>
        <v>0</v>
      </c>
      <c r="AN19" s="9">
        <f t="shared" si="11"/>
        <v>0</v>
      </c>
      <c r="AO19" s="9">
        <f t="shared" si="12"/>
        <v>0.99968163926834919</v>
      </c>
      <c r="AP19" s="9">
        <f t="shared" si="13"/>
        <v>1</v>
      </c>
      <c r="AQ19" s="9">
        <f t="shared" si="14"/>
        <v>1</v>
      </c>
      <c r="AR19" s="9">
        <f t="shared" si="15"/>
        <v>1</v>
      </c>
    </row>
    <row r="20" spans="1:44" ht="15" customHeight="1">
      <c r="A20" s="247">
        <v>143</v>
      </c>
      <c r="B20" s="247"/>
      <c r="C20" s="247">
        <v>14</v>
      </c>
      <c r="D20" s="247">
        <v>3176</v>
      </c>
      <c r="E20" s="247" t="s">
        <v>1732</v>
      </c>
      <c r="F20" s="247" t="s">
        <v>786</v>
      </c>
      <c r="G20" s="247">
        <v>1977</v>
      </c>
      <c r="H20" s="247" t="s">
        <v>269</v>
      </c>
      <c r="I20" s="247"/>
      <c r="J20" s="247">
        <v>-14</v>
      </c>
      <c r="K20" s="247">
        <v>11</v>
      </c>
      <c r="L20" s="247">
        <v>30</v>
      </c>
      <c r="M20" s="249">
        <v>0.40504629629629635</v>
      </c>
      <c r="N20" s="247">
        <v>44</v>
      </c>
      <c r="O20" s="248">
        <v>0.46527777777777773</v>
      </c>
      <c r="P20" s="248">
        <v>0.39374999999999999</v>
      </c>
      <c r="Q20" s="247"/>
      <c r="R20" s="247"/>
      <c r="S20" s="247"/>
      <c r="T20" s="248">
        <v>0.66736111111111107</v>
      </c>
      <c r="U20" s="248">
        <v>0.60902777777777783</v>
      </c>
      <c r="V20" s="247"/>
      <c r="W20" s="248">
        <v>0.64236111111111105</v>
      </c>
      <c r="X20" s="248">
        <v>0.51388888888888895</v>
      </c>
      <c r="Y20" s="248">
        <v>0.41388888888888892</v>
      </c>
      <c r="Z20" s="248">
        <v>0.36805555555555558</v>
      </c>
      <c r="AA20" s="248">
        <v>0.5625</v>
      </c>
      <c r="AB20" s="248">
        <v>0.44305555555555554</v>
      </c>
      <c r="AC20" s="248">
        <v>0.70000000000000007</v>
      </c>
      <c r="AD20" s="247"/>
      <c r="AE20" s="248">
        <v>0.75902777777777775</v>
      </c>
      <c r="AG20" s="15">
        <f>VLOOKUP(AH20,id!$A:$C,3,0)</f>
        <v>392</v>
      </c>
      <c r="AH20" s="15" t="str">
        <f t="shared" si="21"/>
        <v>WitaszewskaKatarzyna1977</v>
      </c>
      <c r="AI20" s="9" t="str">
        <f t="shared" si="22"/>
        <v>Witaszewska</v>
      </c>
      <c r="AJ20" s="9" t="str">
        <f t="shared" si="23"/>
        <v>Katarzyna</v>
      </c>
      <c r="AK20" s="9">
        <f t="shared" si="24"/>
        <v>0</v>
      </c>
      <c r="AL20" s="9">
        <f t="shared" si="25"/>
        <v>1977</v>
      </c>
      <c r="AM20" s="9">
        <f t="shared" si="10"/>
        <v>0</v>
      </c>
      <c r="AN20" s="9">
        <f t="shared" si="11"/>
        <v>0</v>
      </c>
      <c r="AO20" s="9">
        <f t="shared" si="12"/>
        <v>0.98731283575265727</v>
      </c>
      <c r="AP20" s="9">
        <f t="shared" si="13"/>
        <v>1.1000000000000001</v>
      </c>
      <c r="AQ20" s="9">
        <f t="shared" si="14"/>
        <v>1.4</v>
      </c>
      <c r="AR20" s="9">
        <f t="shared" si="15"/>
        <v>1.0192448764914566</v>
      </c>
    </row>
    <row r="21" spans="1:44" ht="15" customHeight="1">
      <c r="A21" s="247">
        <v>149</v>
      </c>
      <c r="B21" s="247"/>
      <c r="C21" s="247">
        <v>15</v>
      </c>
      <c r="D21" s="247">
        <v>3052</v>
      </c>
      <c r="E21" s="247" t="s">
        <v>1730</v>
      </c>
      <c r="F21" s="247" t="s">
        <v>350</v>
      </c>
      <c r="G21" s="247">
        <v>1973</v>
      </c>
      <c r="H21" s="247" t="s">
        <v>1515</v>
      </c>
      <c r="I21" s="247" t="s">
        <v>1720</v>
      </c>
      <c r="J21" s="247">
        <v>-22</v>
      </c>
      <c r="K21" s="247">
        <v>10</v>
      </c>
      <c r="L21" s="247">
        <v>26</v>
      </c>
      <c r="M21" s="249">
        <v>0.40793981481481478</v>
      </c>
      <c r="N21" s="247">
        <v>48</v>
      </c>
      <c r="O21" s="248">
        <v>0.48333333333333334</v>
      </c>
      <c r="P21" s="248">
        <v>0.39861111111111108</v>
      </c>
      <c r="Q21" s="247"/>
      <c r="R21" s="247"/>
      <c r="S21" s="248">
        <v>0.5180555555555556</v>
      </c>
      <c r="T21" s="247"/>
      <c r="U21" s="247"/>
      <c r="V21" s="248">
        <v>0.6069444444444444</v>
      </c>
      <c r="W21" s="248">
        <v>0.69166666666666676</v>
      </c>
      <c r="X21" s="248">
        <v>0.55555555555555558</v>
      </c>
      <c r="Y21" s="248">
        <v>0.42430555555555555</v>
      </c>
      <c r="Z21" s="248">
        <v>0.37013888888888885</v>
      </c>
      <c r="AA21" s="248">
        <v>0.65416666666666667</v>
      </c>
      <c r="AB21" s="248">
        <v>0.45277777777777778</v>
      </c>
      <c r="AC21" s="247"/>
      <c r="AD21" s="247"/>
      <c r="AE21" s="248">
        <v>0.76180555555555562</v>
      </c>
      <c r="AG21" s="15">
        <f>VLOOKUP(AH21,id!$A:$C,3,0)</f>
        <v>393</v>
      </c>
      <c r="AH21" s="15" t="str">
        <f t="shared" si="21"/>
        <v>Jabłońska-NabayaogoEwa1973</v>
      </c>
      <c r="AI21" s="9" t="str">
        <f t="shared" si="22"/>
        <v>Jabłońska-Nabayaogo</v>
      </c>
      <c r="AJ21" s="9" t="str">
        <f t="shared" si="23"/>
        <v>Ewa</v>
      </c>
      <c r="AK21" s="9" t="str">
        <f t="shared" si="24"/>
        <v>Wataha</v>
      </c>
      <c r="AL21" s="9">
        <f t="shared" si="25"/>
        <v>1973</v>
      </c>
      <c r="AM21" s="9">
        <f t="shared" si="10"/>
        <v>0</v>
      </c>
      <c r="AN21" s="9">
        <f t="shared" si="11"/>
        <v>0</v>
      </c>
      <c r="AO21" s="9">
        <f t="shared" si="12"/>
        <v>0.99290699653861447</v>
      </c>
      <c r="AP21" s="9">
        <f t="shared" si="13"/>
        <v>0.90909090909090906</v>
      </c>
      <c r="AQ21" s="9">
        <f t="shared" si="14"/>
        <v>1.5714285714285714</v>
      </c>
      <c r="AR21" s="9">
        <f t="shared" si="15"/>
        <v>0.98111849572626431</v>
      </c>
    </row>
    <row r="22" spans="1:44" ht="15" customHeight="1">
      <c r="A22" s="247">
        <v>159</v>
      </c>
      <c r="B22" s="247"/>
      <c r="C22" s="247">
        <v>16</v>
      </c>
      <c r="D22" s="247">
        <v>3075</v>
      </c>
      <c r="E22" s="247" t="s">
        <v>858</v>
      </c>
      <c r="F22" s="247" t="s">
        <v>499</v>
      </c>
      <c r="G22" s="247">
        <v>1978</v>
      </c>
      <c r="H22" s="247" t="s">
        <v>1722</v>
      </c>
      <c r="I22" s="247" t="s">
        <v>1085</v>
      </c>
      <c r="J22" s="247">
        <v>-45</v>
      </c>
      <c r="K22" s="247">
        <v>8</v>
      </c>
      <c r="L22" s="247">
        <v>21</v>
      </c>
      <c r="M22" s="249">
        <v>0.42025462962962962</v>
      </c>
      <c r="N22" s="247">
        <v>66</v>
      </c>
      <c r="O22" s="248">
        <v>0.45555555555555555</v>
      </c>
      <c r="P22" s="248">
        <v>0.38750000000000001</v>
      </c>
      <c r="Q22" s="247"/>
      <c r="R22" s="247"/>
      <c r="S22" s="247"/>
      <c r="T22" s="247"/>
      <c r="U22" s="248">
        <v>0.57847222222222217</v>
      </c>
      <c r="V22" s="247"/>
      <c r="W22" s="247"/>
      <c r="X22" s="248">
        <v>0.50138888888888888</v>
      </c>
      <c r="Y22" s="248">
        <v>0.40625</v>
      </c>
      <c r="Z22" s="248">
        <v>0.3659722222222222</v>
      </c>
      <c r="AA22" s="248">
        <v>0.54513888888888895</v>
      </c>
      <c r="AB22" s="248">
        <v>0.43194444444444446</v>
      </c>
      <c r="AC22" s="247"/>
      <c r="AD22" s="247"/>
      <c r="AE22" s="248">
        <v>0.77430555555555547</v>
      </c>
      <c r="AG22" s="15">
        <f>VLOOKUP(AH22,id!$A:$C,3,0)</f>
        <v>394</v>
      </c>
      <c r="AH22" s="15" t="str">
        <f t="shared" si="21"/>
        <v>PogorzelskaAleksandra1978</v>
      </c>
      <c r="AI22" s="9" t="str">
        <f t="shared" si="22"/>
        <v>Pogorzelska</v>
      </c>
      <c r="AJ22" s="9" t="str">
        <f t="shared" si="23"/>
        <v>Aleksandra</v>
      </c>
      <c r="AK22" s="9" t="str">
        <f t="shared" si="24"/>
        <v>TEAM NOWINKA</v>
      </c>
      <c r="AL22" s="9">
        <f t="shared" si="25"/>
        <v>1978</v>
      </c>
      <c r="AM22" s="9">
        <f t="shared" si="10"/>
        <v>0</v>
      </c>
      <c r="AN22" s="9">
        <f t="shared" si="11"/>
        <v>0</v>
      </c>
      <c r="AO22" s="9">
        <f t="shared" si="12"/>
        <v>0.970696777747177</v>
      </c>
      <c r="AP22" s="9">
        <f t="shared" si="13"/>
        <v>0.8</v>
      </c>
      <c r="AQ22" s="9">
        <f t="shared" si="14"/>
        <v>2.0454545454545454</v>
      </c>
      <c r="AR22" s="9">
        <f t="shared" si="15"/>
        <v>0.956352499790037</v>
      </c>
    </row>
    <row r="24" spans="1:44">
      <c r="A24" s="516" t="s">
        <v>1714</v>
      </c>
      <c r="B24" s="516"/>
      <c r="C24" s="516"/>
      <c r="D24" s="516"/>
      <c r="E24" s="516"/>
      <c r="F24" s="516"/>
      <c r="G24" s="516"/>
      <c r="H24" s="516"/>
      <c r="I24" s="516"/>
      <c r="J24" s="516"/>
      <c r="K24" s="516"/>
      <c r="L24" s="516"/>
      <c r="M24" s="516"/>
      <c r="N24" s="516"/>
      <c r="O24" s="516"/>
      <c r="P24" s="516"/>
      <c r="Q24" s="516"/>
      <c r="R24" s="516"/>
      <c r="S24" s="516"/>
      <c r="T24" s="516"/>
      <c r="U24" s="516"/>
      <c r="V24" s="516"/>
      <c r="W24" s="516"/>
      <c r="X24" s="516"/>
      <c r="Y24" s="516"/>
      <c r="Z24" s="516"/>
      <c r="AA24" s="516"/>
      <c r="AB24" s="516"/>
      <c r="AC24" s="516"/>
      <c r="AD24" s="516"/>
      <c r="AE24" s="516"/>
    </row>
    <row r="25" spans="1:44">
      <c r="A25" s="516" t="s">
        <v>1608</v>
      </c>
      <c r="B25" s="516"/>
      <c r="C25" s="516"/>
      <c r="D25" s="516"/>
      <c r="E25" s="516"/>
      <c r="F25" s="516"/>
      <c r="G25" s="516"/>
      <c r="H25" s="516"/>
      <c r="I25" s="516"/>
      <c r="J25" s="516"/>
      <c r="K25" s="516"/>
      <c r="L25" s="516"/>
      <c r="M25" s="516"/>
      <c r="N25" s="516"/>
      <c r="O25" s="516"/>
      <c r="P25" s="516"/>
      <c r="Q25" s="516"/>
      <c r="R25" s="516"/>
      <c r="S25" s="516"/>
      <c r="T25" s="516"/>
      <c r="U25" s="516"/>
      <c r="V25" s="516"/>
      <c r="W25" s="516"/>
      <c r="X25" s="516"/>
      <c r="Y25" s="516"/>
      <c r="Z25" s="516"/>
      <c r="AA25" s="516"/>
      <c r="AB25" s="516"/>
      <c r="AC25" s="516"/>
      <c r="AD25" s="516"/>
      <c r="AE25" s="516"/>
    </row>
    <row r="26" spans="1:44">
      <c r="A26" s="516" t="s">
        <v>1713</v>
      </c>
      <c r="B26" s="516"/>
      <c r="C26" s="516"/>
      <c r="D26" s="516"/>
      <c r="E26" s="516"/>
      <c r="F26" s="516"/>
      <c r="G26" s="516"/>
      <c r="H26" s="516"/>
      <c r="I26" s="516"/>
      <c r="J26" s="516"/>
      <c r="K26" s="516"/>
      <c r="L26" s="516"/>
      <c r="M26" s="516"/>
      <c r="N26" s="516"/>
      <c r="O26" s="516"/>
      <c r="P26" s="516"/>
      <c r="Q26" s="516"/>
      <c r="R26" s="516"/>
      <c r="S26" s="516"/>
      <c r="T26" s="516"/>
      <c r="U26" s="516"/>
      <c r="V26" s="516"/>
      <c r="W26" s="516"/>
      <c r="X26" s="516"/>
      <c r="Y26" s="516"/>
      <c r="Z26" s="516"/>
      <c r="AA26" s="516"/>
      <c r="AB26" s="516"/>
      <c r="AC26" s="516"/>
      <c r="AD26" s="516"/>
      <c r="AE26" s="516"/>
    </row>
  </sheetData>
  <sheetProtection selectLockedCells="1" selectUnlockedCells="1"/>
  <mergeCells count="33">
    <mergeCell ref="A26:AE26"/>
    <mergeCell ref="O1:AE1"/>
    <mergeCell ref="AA2:AA3"/>
    <mergeCell ref="AB2:AB3"/>
    <mergeCell ref="AC2:AC3"/>
    <mergeCell ref="AD2:AD3"/>
    <mergeCell ref="A24:AE24"/>
    <mergeCell ref="A1:N2"/>
    <mergeCell ref="A3:N3"/>
    <mergeCell ref="A4:A5"/>
    <mergeCell ref="B4:B5"/>
    <mergeCell ref="C4:C5"/>
    <mergeCell ref="D4:D5"/>
    <mergeCell ref="O2:O3"/>
    <mergeCell ref="A25:AE25"/>
    <mergeCell ref="E4:E5"/>
    <mergeCell ref="F4:F5"/>
    <mergeCell ref="G4:G5"/>
    <mergeCell ref="H4:H5"/>
    <mergeCell ref="I4:I5"/>
    <mergeCell ref="P2:P3"/>
    <mergeCell ref="Q2:Q3"/>
    <mergeCell ref="R2:R3"/>
    <mergeCell ref="J4:N4"/>
    <mergeCell ref="Y2:Y3"/>
    <mergeCell ref="Z2:Z3"/>
    <mergeCell ref="AE2:AE3"/>
    <mergeCell ref="S2:S3"/>
    <mergeCell ref="T2:T3"/>
    <mergeCell ref="U2:U3"/>
    <mergeCell ref="V2:V3"/>
    <mergeCell ref="W2:W3"/>
    <mergeCell ref="X2:X3"/>
  </mergeCells>
  <pageMargins left="0" right="0" top="0.39374999999999999" bottom="0.39374999999999999" header="0" footer="0"/>
  <pageSetup paperSize="9" scale="49" firstPageNumber="0" orientation="landscape" horizontalDpi="300" verticalDpi="300" r:id="rId1"/>
  <headerFooter alignWithMargins="0">
    <oddHeader>&amp;C&amp;11&amp;A</oddHeader>
    <oddFooter>&amp;C&amp;11Strona &amp;P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R160"/>
  <sheetViews>
    <sheetView zoomScale="90" zoomScaleNormal="90" workbookViewId="0">
      <selection activeCell="A154" sqref="A6:XFD154"/>
    </sheetView>
  </sheetViews>
  <sheetFormatPr defaultColWidth="11.88671875" defaultRowHeight="13.8"/>
  <cols>
    <col min="1" max="1" width="8.33203125" style="235" customWidth="1"/>
    <col min="2" max="4" width="8.33203125" style="24" customWidth="1"/>
    <col min="5" max="5" width="23.5546875" style="24" customWidth="1"/>
    <col min="6" max="6" width="18.5546875" style="24" customWidth="1"/>
    <col min="7" max="7" width="8.33203125" style="24" customWidth="1"/>
    <col min="8" max="8" width="20.6640625" style="24" customWidth="1"/>
    <col min="9" max="9" width="34.33203125" style="24" customWidth="1"/>
    <col min="10" max="12" width="8.33203125" style="24" customWidth="1"/>
    <col min="13" max="13" width="9.6640625" style="24" customWidth="1"/>
    <col min="14" max="30" width="6.109375" style="24" customWidth="1"/>
    <col min="31" max="16384" width="11.88671875" style="24"/>
  </cols>
  <sheetData>
    <row r="1" spans="1:44" ht="14.25" customHeight="1">
      <c r="A1" s="538" t="s">
        <v>1842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40"/>
      <c r="O1" s="536" t="s">
        <v>1841</v>
      </c>
      <c r="P1" s="537"/>
      <c r="Q1" s="537"/>
      <c r="R1" s="537"/>
      <c r="S1" s="537"/>
      <c r="T1" s="537"/>
      <c r="U1" s="537"/>
      <c r="V1" s="537"/>
      <c r="W1" s="537"/>
      <c r="X1" s="537"/>
      <c r="Y1" s="537"/>
      <c r="Z1" s="537"/>
      <c r="AA1" s="537"/>
      <c r="AB1" s="537"/>
      <c r="AC1" s="537"/>
      <c r="AD1" s="537"/>
      <c r="AE1" s="537"/>
    </row>
    <row r="2" spans="1:44" ht="74.25" customHeight="1">
      <c r="A2" s="541"/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3"/>
      <c r="O2" s="513" t="s">
        <v>1709</v>
      </c>
      <c r="P2" s="513" t="s">
        <v>1840</v>
      </c>
      <c r="Q2" s="513" t="s">
        <v>1839</v>
      </c>
      <c r="R2" s="513" t="s">
        <v>1694</v>
      </c>
      <c r="S2" s="513" t="s">
        <v>1838</v>
      </c>
      <c r="T2" s="513" t="s">
        <v>1837</v>
      </c>
      <c r="U2" s="513" t="s">
        <v>1706</v>
      </c>
      <c r="V2" s="513" t="s">
        <v>1836</v>
      </c>
      <c r="W2" s="513" t="s">
        <v>1835</v>
      </c>
      <c r="X2" s="513" t="s">
        <v>1701</v>
      </c>
      <c r="Y2" s="513" t="s">
        <v>1693</v>
      </c>
      <c r="Z2" s="513" t="s">
        <v>1708</v>
      </c>
      <c r="AA2" s="513" t="s">
        <v>1692</v>
      </c>
      <c r="AB2" s="513" t="s">
        <v>1834</v>
      </c>
      <c r="AC2" s="513" t="s">
        <v>1704</v>
      </c>
      <c r="AD2" s="513" t="s">
        <v>1690</v>
      </c>
      <c r="AE2" s="531" t="s">
        <v>1647</v>
      </c>
    </row>
    <row r="3" spans="1:44" ht="34.5" customHeight="1">
      <c r="A3" s="525" t="s">
        <v>1689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7"/>
      <c r="O3" s="514"/>
      <c r="P3" s="514"/>
      <c r="Q3" s="514"/>
      <c r="R3" s="514"/>
      <c r="S3" s="514"/>
      <c r="T3" s="514"/>
      <c r="U3" s="514"/>
      <c r="V3" s="514"/>
      <c r="W3" s="514"/>
      <c r="X3" s="514"/>
      <c r="Y3" s="514"/>
      <c r="Z3" s="514"/>
      <c r="AA3" s="514"/>
      <c r="AB3" s="514"/>
      <c r="AC3" s="514"/>
      <c r="AD3" s="514"/>
      <c r="AE3" s="532"/>
    </row>
    <row r="4" spans="1:44" ht="15" customHeight="1">
      <c r="A4" s="544" t="s">
        <v>1566</v>
      </c>
      <c r="B4" s="534" t="s">
        <v>1688</v>
      </c>
      <c r="C4" s="534" t="s">
        <v>1687</v>
      </c>
      <c r="D4" s="534" t="s">
        <v>1686</v>
      </c>
      <c r="E4" s="534" t="s">
        <v>175</v>
      </c>
      <c r="F4" s="534" t="s">
        <v>176</v>
      </c>
      <c r="G4" s="534" t="s">
        <v>1844</v>
      </c>
      <c r="H4" s="534" t="s">
        <v>1563</v>
      </c>
      <c r="I4" s="534" t="s">
        <v>1453</v>
      </c>
      <c r="J4" s="533" t="s">
        <v>1684</v>
      </c>
      <c r="K4" s="533"/>
      <c r="L4" s="533"/>
      <c r="M4" s="533"/>
      <c r="N4" s="533"/>
      <c r="O4" s="252" t="s">
        <v>1383</v>
      </c>
      <c r="P4" s="252" t="s">
        <v>1382</v>
      </c>
      <c r="Q4" s="252" t="s">
        <v>1381</v>
      </c>
      <c r="R4" s="252" t="s">
        <v>1380</v>
      </c>
      <c r="S4" s="252" t="s">
        <v>1379</v>
      </c>
      <c r="T4" s="252" t="s">
        <v>1378</v>
      </c>
      <c r="U4" s="252" t="s">
        <v>1377</v>
      </c>
      <c r="V4" s="252" t="s">
        <v>1376</v>
      </c>
      <c r="W4" s="252" t="s">
        <v>1375</v>
      </c>
      <c r="X4" s="252" t="s">
        <v>1374</v>
      </c>
      <c r="Y4" s="252" t="s">
        <v>1373</v>
      </c>
      <c r="Z4" s="252" t="s">
        <v>1372</v>
      </c>
      <c r="AA4" s="252" t="s">
        <v>1371</v>
      </c>
      <c r="AB4" s="252" t="s">
        <v>1370</v>
      </c>
      <c r="AC4" s="252" t="s">
        <v>1369</v>
      </c>
      <c r="AD4" s="252" t="s">
        <v>1368</v>
      </c>
      <c r="AE4" s="251" t="s">
        <v>1528</v>
      </c>
    </row>
    <row r="5" spans="1:44" ht="30" customHeight="1">
      <c r="A5" s="545"/>
      <c r="B5" s="535"/>
      <c r="C5" s="535"/>
      <c r="D5" s="535"/>
      <c r="E5" s="535"/>
      <c r="F5" s="535"/>
      <c r="G5" s="535"/>
      <c r="H5" s="535"/>
      <c r="I5" s="535"/>
      <c r="J5" s="244" t="s">
        <v>1683</v>
      </c>
      <c r="K5" s="244" t="s">
        <v>1833</v>
      </c>
      <c r="L5" s="244" t="s">
        <v>1681</v>
      </c>
      <c r="M5" s="244" t="s">
        <v>1282</v>
      </c>
      <c r="N5" s="244" t="s">
        <v>1680</v>
      </c>
      <c r="O5" s="244" t="s">
        <v>1679</v>
      </c>
      <c r="P5" s="244" t="s">
        <v>1679</v>
      </c>
      <c r="Q5" s="244" t="s">
        <v>1679</v>
      </c>
      <c r="R5" s="244" t="s">
        <v>1679</v>
      </c>
      <c r="S5" s="244" t="s">
        <v>1678</v>
      </c>
      <c r="T5" s="244" t="s">
        <v>1678</v>
      </c>
      <c r="U5" s="244" t="s">
        <v>1678</v>
      </c>
      <c r="V5" s="244" t="s">
        <v>1678</v>
      </c>
      <c r="W5" s="244" t="s">
        <v>1677</v>
      </c>
      <c r="X5" s="244" t="s">
        <v>1677</v>
      </c>
      <c r="Y5" s="244" t="s">
        <v>1677</v>
      </c>
      <c r="Z5" s="244" t="s">
        <v>1677</v>
      </c>
      <c r="AA5" s="244" t="s">
        <v>1676</v>
      </c>
      <c r="AB5" s="244" t="s">
        <v>1676</v>
      </c>
      <c r="AC5" s="244" t="s">
        <v>1676</v>
      </c>
      <c r="AD5" s="244" t="s">
        <v>1676</v>
      </c>
      <c r="AE5" s="250" t="s">
        <v>1344</v>
      </c>
      <c r="AG5" s="15" t="s">
        <v>77</v>
      </c>
      <c r="AH5" s="15" t="s">
        <v>78</v>
      </c>
      <c r="AI5" s="9" t="s">
        <v>105</v>
      </c>
      <c r="AJ5" s="9" t="s">
        <v>106</v>
      </c>
      <c r="AK5" s="9" t="s">
        <v>81</v>
      </c>
      <c r="AL5" s="9" t="s">
        <v>79</v>
      </c>
      <c r="AM5" s="9" t="s">
        <v>47</v>
      </c>
      <c r="AN5" s="9"/>
      <c r="AO5" s="9" t="s">
        <v>44</v>
      </c>
      <c r="AP5" s="9" t="s">
        <v>45</v>
      </c>
      <c r="AQ5" s="9" t="s">
        <v>35</v>
      </c>
      <c r="AR5" s="9" t="s">
        <v>46</v>
      </c>
    </row>
    <row r="6" spans="1:44" s="236" customFormat="1" ht="15" customHeight="1">
      <c r="A6" s="247">
        <v>1</v>
      </c>
      <c r="B6" s="247">
        <v>1</v>
      </c>
      <c r="C6" s="247"/>
      <c r="D6" s="247">
        <v>3161</v>
      </c>
      <c r="E6" s="247" t="s">
        <v>261</v>
      </c>
      <c r="F6" s="247" t="s">
        <v>257</v>
      </c>
      <c r="G6" s="247">
        <v>1979</v>
      </c>
      <c r="H6" s="247" t="s">
        <v>1513</v>
      </c>
      <c r="I6" s="247" t="s">
        <v>252</v>
      </c>
      <c r="J6" s="247">
        <v>40</v>
      </c>
      <c r="K6" s="247">
        <v>16</v>
      </c>
      <c r="L6" s="247">
        <v>40</v>
      </c>
      <c r="M6" s="249">
        <v>0.33164351851851853</v>
      </c>
      <c r="N6" s="247">
        <v>0</v>
      </c>
      <c r="O6" s="248">
        <v>0.4381944444444445</v>
      </c>
      <c r="P6" s="248">
        <v>0.3833333333333333</v>
      </c>
      <c r="Q6" s="248">
        <v>0.62777777777777777</v>
      </c>
      <c r="R6" s="248">
        <v>0.66249999999999998</v>
      </c>
      <c r="S6" s="248">
        <v>0.68055555555555547</v>
      </c>
      <c r="T6" s="248">
        <v>0.57222222222222219</v>
      </c>
      <c r="U6" s="248">
        <v>0.49791666666666662</v>
      </c>
      <c r="V6" s="248">
        <v>0.64722222222222225</v>
      </c>
      <c r="W6" s="248">
        <v>0.51250000000000007</v>
      </c>
      <c r="X6" s="248">
        <v>0.45624999999999999</v>
      </c>
      <c r="Y6" s="248">
        <v>0.3979166666666667</v>
      </c>
      <c r="Z6" s="248">
        <v>0.3659722222222222</v>
      </c>
      <c r="AA6" s="248">
        <v>0.4826388888888889</v>
      </c>
      <c r="AB6" s="248">
        <v>0.42291666666666666</v>
      </c>
      <c r="AC6" s="248">
        <v>0.60138888888888886</v>
      </c>
      <c r="AD6" s="248">
        <v>0.5493055555555556</v>
      </c>
      <c r="AE6" s="248">
        <v>0.68541666666666667</v>
      </c>
      <c r="AG6" s="15">
        <f>VLOOKUP(AH6,id!$A:$C,3,0)</f>
        <v>145</v>
      </c>
      <c r="AH6" s="15" t="str">
        <f>AI6&amp;AJ6&amp;AL6</f>
        <v>WalentowskiRadosław1979</v>
      </c>
      <c r="AI6" s="9" t="str">
        <f>E6</f>
        <v>Walentowski</v>
      </c>
      <c r="AJ6" s="9" t="str">
        <f>F6</f>
        <v>Radosław</v>
      </c>
      <c r="AK6" s="9" t="str">
        <f>I6</f>
        <v>LosMaruderos</v>
      </c>
      <c r="AL6" s="9">
        <f>G6</f>
        <v>1979</v>
      </c>
      <c r="AM6" s="9">
        <v>50</v>
      </c>
      <c r="AN6" s="9"/>
      <c r="AO6" s="9"/>
      <c r="AP6" s="9"/>
      <c r="AQ6" s="9"/>
      <c r="AR6" s="9"/>
    </row>
    <row r="7" spans="1:44" ht="15" customHeight="1">
      <c r="A7" s="247">
        <v>2</v>
      </c>
      <c r="B7" s="247">
        <v>2</v>
      </c>
      <c r="C7" s="247"/>
      <c r="D7" s="247">
        <v>3071</v>
      </c>
      <c r="E7" s="247" t="s">
        <v>1476</v>
      </c>
      <c r="F7" s="247" t="s">
        <v>399</v>
      </c>
      <c r="G7" s="247">
        <v>1980</v>
      </c>
      <c r="H7" s="247" t="s">
        <v>1832</v>
      </c>
      <c r="I7" s="247" t="s">
        <v>845</v>
      </c>
      <c r="J7" s="247">
        <v>40</v>
      </c>
      <c r="K7" s="247">
        <v>16</v>
      </c>
      <c r="L7" s="247">
        <v>40</v>
      </c>
      <c r="M7" s="249">
        <v>0.3460185185185185</v>
      </c>
      <c r="N7" s="247">
        <v>0</v>
      </c>
      <c r="O7" s="248">
        <v>0.59444444444444444</v>
      </c>
      <c r="P7" s="248">
        <v>0.67152777777777783</v>
      </c>
      <c r="Q7" s="248">
        <v>0.41180555555555554</v>
      </c>
      <c r="R7" s="248">
        <v>0.38055555555555554</v>
      </c>
      <c r="S7" s="248">
        <v>0.3611111111111111</v>
      </c>
      <c r="T7" s="248">
        <v>0.45624999999999999</v>
      </c>
      <c r="U7" s="248">
        <v>0.52777777777777779</v>
      </c>
      <c r="V7" s="248">
        <v>0.39305555555555555</v>
      </c>
      <c r="W7" s="248">
        <v>0.51111111111111118</v>
      </c>
      <c r="X7" s="248">
        <v>0.57500000000000007</v>
      </c>
      <c r="Y7" s="248">
        <v>0.65277777777777779</v>
      </c>
      <c r="Z7" s="248">
        <v>0.69027777777777777</v>
      </c>
      <c r="AA7" s="248">
        <v>0.54791666666666672</v>
      </c>
      <c r="AB7" s="248">
        <v>0.61388888888888882</v>
      </c>
      <c r="AC7" s="248">
        <v>0.43402777777777773</v>
      </c>
      <c r="AD7" s="248">
        <v>0.4861111111111111</v>
      </c>
      <c r="AE7" s="248">
        <v>0.70000000000000007</v>
      </c>
      <c r="AG7" s="15">
        <f>VLOOKUP(AH7,id!$A:$C,3,0)</f>
        <v>96</v>
      </c>
      <c r="AH7" s="15" t="str">
        <f t="shared" ref="AH7:AH69" si="0">AI7&amp;AJ7&amp;AL7</f>
        <v>ŁosiewiczMariusz1980</v>
      </c>
      <c r="AI7" s="9" t="str">
        <f t="shared" ref="AI7:AJ22" si="1">E7</f>
        <v>Łosiewicz</v>
      </c>
      <c r="AJ7" s="9" t="str">
        <f t="shared" si="1"/>
        <v>Mariusz</v>
      </c>
      <c r="AK7" s="9" t="str">
        <f t="shared" ref="AK7:AK69" si="2">I7</f>
        <v>Morenka Team</v>
      </c>
      <c r="AL7" s="9">
        <f t="shared" ref="AL7:AL69" si="3">G7</f>
        <v>1980</v>
      </c>
      <c r="AM7" s="9">
        <f t="shared" ref="AM7:AM36" si="4">AM6*IF(AQ7&lt;1,AQ7,IF(AR7&lt;1,AR7,IF(AP7&lt;1,AP7,IF(AO7&lt;1,AO7,1))))</f>
        <v>47.922799036660429</v>
      </c>
      <c r="AN7" s="9"/>
      <c r="AO7" s="9">
        <f t="shared" ref="AO7:AO36" si="5">M6/M7</f>
        <v>0.95845598073320859</v>
      </c>
      <c r="AP7" s="9">
        <f t="shared" ref="AP7:AP36" si="6">K7/K6</f>
        <v>1</v>
      </c>
      <c r="AQ7" s="9">
        <f t="shared" ref="AQ7:AQ36" si="7">J7/J6</f>
        <v>1</v>
      </c>
      <c r="AR7" s="9">
        <f t="shared" ref="AR7:AR36" si="8">AP7^0.2</f>
        <v>1</v>
      </c>
    </row>
    <row r="8" spans="1:44" s="236" customFormat="1" ht="15" customHeight="1">
      <c r="A8" s="247">
        <v>3</v>
      </c>
      <c r="B8" s="247">
        <v>3</v>
      </c>
      <c r="C8" s="247"/>
      <c r="D8" s="247">
        <v>3163</v>
      </c>
      <c r="E8" s="247" t="s">
        <v>409</v>
      </c>
      <c r="F8" s="247" t="s">
        <v>54</v>
      </c>
      <c r="G8" s="247">
        <v>1974</v>
      </c>
      <c r="H8" s="247" t="s">
        <v>1615</v>
      </c>
      <c r="I8" s="247"/>
      <c r="J8" s="247">
        <v>40</v>
      </c>
      <c r="K8" s="247">
        <v>16</v>
      </c>
      <c r="L8" s="247">
        <v>40</v>
      </c>
      <c r="M8" s="249">
        <v>0.37429398148148146</v>
      </c>
      <c r="N8" s="247">
        <v>0</v>
      </c>
      <c r="O8" s="248">
        <v>0.45</v>
      </c>
      <c r="P8" s="248">
        <v>0.38611111111111113</v>
      </c>
      <c r="Q8" s="248">
        <v>0.50624999999999998</v>
      </c>
      <c r="R8" s="248">
        <v>0.69791666666666663</v>
      </c>
      <c r="S8" s="248">
        <v>0.71944444444444444</v>
      </c>
      <c r="T8" s="248">
        <v>0.62986111111111109</v>
      </c>
      <c r="U8" s="248">
        <v>0.57361111111111118</v>
      </c>
      <c r="V8" s="248">
        <v>0.48472222222222222</v>
      </c>
      <c r="W8" s="248">
        <v>0.5229166666666667</v>
      </c>
      <c r="X8" s="248">
        <v>0.46875</v>
      </c>
      <c r="Y8" s="248">
        <v>0.40138888888888885</v>
      </c>
      <c r="Z8" s="248">
        <v>0.36458333333333331</v>
      </c>
      <c r="AA8" s="248">
        <v>0.5541666666666667</v>
      </c>
      <c r="AB8" s="248">
        <v>0.43333333333333335</v>
      </c>
      <c r="AC8" s="248">
        <v>0.65208333333333335</v>
      </c>
      <c r="AD8" s="248">
        <v>0.60555555555555551</v>
      </c>
      <c r="AE8" s="248">
        <v>0.72777777777777775</v>
      </c>
      <c r="AG8" s="15">
        <f>VLOOKUP(AH8,id!$A:$C,3,0)</f>
        <v>241</v>
      </c>
      <c r="AH8" s="15" t="str">
        <f t="shared" si="0"/>
        <v>PotockiRobert1974</v>
      </c>
      <c r="AI8" s="9" t="str">
        <f t="shared" si="1"/>
        <v>Potocki</v>
      </c>
      <c r="AJ8" s="9" t="str">
        <f t="shared" si="1"/>
        <v>Robert</v>
      </c>
      <c r="AK8" s="9">
        <f t="shared" si="2"/>
        <v>0</v>
      </c>
      <c r="AL8" s="9">
        <f t="shared" si="3"/>
        <v>1974</v>
      </c>
      <c r="AM8" s="9">
        <f t="shared" si="4"/>
        <v>44.302544914808749</v>
      </c>
      <c r="AN8" s="9"/>
      <c r="AO8" s="9">
        <f t="shared" si="5"/>
        <v>0.92445653854479115</v>
      </c>
      <c r="AP8" s="9">
        <f t="shared" si="6"/>
        <v>1</v>
      </c>
      <c r="AQ8" s="9">
        <f t="shared" si="7"/>
        <v>1</v>
      </c>
      <c r="AR8" s="9">
        <f t="shared" si="8"/>
        <v>1</v>
      </c>
    </row>
    <row r="9" spans="1:44" ht="15" customHeight="1">
      <c r="A9" s="247">
        <v>4</v>
      </c>
      <c r="B9" s="247">
        <v>4</v>
      </c>
      <c r="C9" s="247"/>
      <c r="D9" s="247">
        <v>3158</v>
      </c>
      <c r="E9" s="247" t="s">
        <v>52</v>
      </c>
      <c r="F9" s="247" t="s">
        <v>53</v>
      </c>
      <c r="G9" s="247">
        <v>1960</v>
      </c>
      <c r="H9" s="247" t="s">
        <v>1778</v>
      </c>
      <c r="I9" s="247" t="s">
        <v>326</v>
      </c>
      <c r="J9" s="247">
        <v>38</v>
      </c>
      <c r="K9" s="247">
        <v>15</v>
      </c>
      <c r="L9" s="247">
        <v>38</v>
      </c>
      <c r="M9" s="249">
        <v>0.36777777777777776</v>
      </c>
      <c r="N9" s="247">
        <v>0</v>
      </c>
      <c r="O9" s="248">
        <v>0.44236111111111115</v>
      </c>
      <c r="P9" s="248">
        <v>0.38541666666666669</v>
      </c>
      <c r="Q9" s="248">
        <v>0.66041666666666665</v>
      </c>
      <c r="R9" s="248">
        <v>0.70138888888888884</v>
      </c>
      <c r="S9" s="247"/>
      <c r="T9" s="248">
        <v>0.59861111111111109</v>
      </c>
      <c r="U9" s="248">
        <v>0.51041666666666663</v>
      </c>
      <c r="V9" s="248">
        <v>0.68333333333333324</v>
      </c>
      <c r="W9" s="248">
        <v>0.52916666666666667</v>
      </c>
      <c r="X9" s="248">
        <v>0.46249999999999997</v>
      </c>
      <c r="Y9" s="248">
        <v>0.40208333333333335</v>
      </c>
      <c r="Z9" s="248">
        <v>0.3666666666666667</v>
      </c>
      <c r="AA9" s="248">
        <v>0.49236111111111108</v>
      </c>
      <c r="AB9" s="248">
        <v>0.42569444444444443</v>
      </c>
      <c r="AC9" s="248">
        <v>0.63611111111111118</v>
      </c>
      <c r="AD9" s="248">
        <v>0.57152777777777775</v>
      </c>
      <c r="AE9" s="248">
        <v>0.72152777777777777</v>
      </c>
      <c r="AG9" s="15">
        <f>VLOOKUP(AH9,id!$A:$C,3,0)</f>
        <v>64</v>
      </c>
      <c r="AH9" s="15" t="str">
        <f t="shared" si="0"/>
        <v>KoniecznyTomasz1960</v>
      </c>
      <c r="AI9" s="9" t="str">
        <f t="shared" si="1"/>
        <v>Konieczny</v>
      </c>
      <c r="AJ9" s="9" t="str">
        <f t="shared" si="1"/>
        <v>Tomasz</v>
      </c>
      <c r="AK9" s="9" t="str">
        <f t="shared" si="2"/>
        <v>Grupa Rowerowa Lipka</v>
      </c>
      <c r="AL9" s="9">
        <f t="shared" si="3"/>
        <v>1960</v>
      </c>
      <c r="AM9" s="9">
        <f t="shared" si="4"/>
        <v>42.087417669068309</v>
      </c>
      <c r="AN9" s="9"/>
      <c r="AO9" s="9">
        <f t="shared" si="5"/>
        <v>1.0177177744209467</v>
      </c>
      <c r="AP9" s="9">
        <f t="shared" si="6"/>
        <v>0.9375</v>
      </c>
      <c r="AQ9" s="9">
        <f t="shared" si="7"/>
        <v>0.95</v>
      </c>
      <c r="AR9" s="9">
        <f t="shared" si="8"/>
        <v>0.98717524291740988</v>
      </c>
    </row>
    <row r="10" spans="1:44" s="236" customFormat="1" ht="15" customHeight="1">
      <c r="A10" s="247">
        <v>5</v>
      </c>
      <c r="B10" s="247">
        <v>5</v>
      </c>
      <c r="C10" s="247"/>
      <c r="D10" s="247">
        <v>3050</v>
      </c>
      <c r="E10" s="247" t="s">
        <v>644</v>
      </c>
      <c r="F10" s="247" t="s">
        <v>30</v>
      </c>
      <c r="G10" s="247">
        <v>1979</v>
      </c>
      <c r="H10" s="247" t="s">
        <v>643</v>
      </c>
      <c r="I10" s="247" t="s">
        <v>1813</v>
      </c>
      <c r="J10" s="247">
        <v>33</v>
      </c>
      <c r="K10" s="247">
        <v>14</v>
      </c>
      <c r="L10" s="247">
        <v>33</v>
      </c>
      <c r="M10" s="249">
        <v>0.37064814814814812</v>
      </c>
      <c r="N10" s="247">
        <v>0</v>
      </c>
      <c r="O10" s="248">
        <v>0.66805555555555562</v>
      </c>
      <c r="P10" s="248">
        <v>0.69166666666666676</v>
      </c>
      <c r="Q10" s="248">
        <v>0.42430555555555555</v>
      </c>
      <c r="R10" s="248">
        <v>0.38750000000000001</v>
      </c>
      <c r="S10" s="248">
        <v>0.36805555555555558</v>
      </c>
      <c r="T10" s="248">
        <v>0.47500000000000003</v>
      </c>
      <c r="U10" s="248">
        <v>0.57500000000000007</v>
      </c>
      <c r="V10" s="248">
        <v>0.40138888888888885</v>
      </c>
      <c r="W10" s="248">
        <v>0.49861111111111112</v>
      </c>
      <c r="X10" s="248">
        <v>0.64027777777777783</v>
      </c>
      <c r="Y10" s="247"/>
      <c r="Z10" s="248">
        <v>0.71319444444444446</v>
      </c>
      <c r="AA10" s="248">
        <v>0.60555555555555551</v>
      </c>
      <c r="AB10" s="247"/>
      <c r="AC10" s="248">
        <v>0.4513888888888889</v>
      </c>
      <c r="AD10" s="248">
        <v>0.53541666666666665</v>
      </c>
      <c r="AE10" s="248">
        <v>0.72430555555555554</v>
      </c>
      <c r="AG10" s="15">
        <f>VLOOKUP(AH10,id!$A:$C,3,0)</f>
        <v>242</v>
      </c>
      <c r="AH10" s="15" t="str">
        <f t="shared" si="0"/>
        <v>LiczywekAndrzej1979</v>
      </c>
      <c r="AI10" s="9" t="str">
        <f t="shared" si="1"/>
        <v>Liczywek</v>
      </c>
      <c r="AJ10" s="9" t="str">
        <f t="shared" si="1"/>
        <v>Andrzej</v>
      </c>
      <c r="AK10" s="9" t="str">
        <f t="shared" si="2"/>
        <v>Kaliska Team</v>
      </c>
      <c r="AL10" s="9">
        <f t="shared" si="3"/>
        <v>1979</v>
      </c>
      <c r="AM10" s="9">
        <f t="shared" si="4"/>
        <v>36.549599554717219</v>
      </c>
      <c r="AN10" s="9"/>
      <c r="AO10" s="9">
        <f t="shared" si="5"/>
        <v>0.99225580814389214</v>
      </c>
      <c r="AP10" s="9">
        <f t="shared" si="6"/>
        <v>0.93333333333333335</v>
      </c>
      <c r="AQ10" s="9">
        <f t="shared" si="7"/>
        <v>0.86842105263157898</v>
      </c>
      <c r="AR10" s="9">
        <f t="shared" si="8"/>
        <v>0.98629618965902943</v>
      </c>
    </row>
    <row r="11" spans="1:44" ht="15" customHeight="1">
      <c r="A11" s="247">
        <v>6</v>
      </c>
      <c r="B11" s="247">
        <v>6</v>
      </c>
      <c r="C11" s="247"/>
      <c r="D11" s="247">
        <v>3146</v>
      </c>
      <c r="E11" s="247" t="s">
        <v>1831</v>
      </c>
      <c r="F11" s="247" t="s">
        <v>234</v>
      </c>
      <c r="G11" s="247">
        <v>1960</v>
      </c>
      <c r="H11" s="247" t="s">
        <v>1830</v>
      </c>
      <c r="I11" s="247" t="s">
        <v>1829</v>
      </c>
      <c r="J11" s="247">
        <v>32</v>
      </c>
      <c r="K11" s="247">
        <v>13</v>
      </c>
      <c r="L11" s="247">
        <v>32</v>
      </c>
      <c r="M11" s="249">
        <v>0.35177083333333337</v>
      </c>
      <c r="N11" s="247">
        <v>0</v>
      </c>
      <c r="O11" s="248">
        <v>0.66736111111111107</v>
      </c>
      <c r="P11" s="247"/>
      <c r="Q11" s="248">
        <v>0.41875000000000001</v>
      </c>
      <c r="R11" s="248">
        <v>0.38194444444444442</v>
      </c>
      <c r="S11" s="248">
        <v>0.36180555555555555</v>
      </c>
      <c r="T11" s="248">
        <v>0.4777777777777778</v>
      </c>
      <c r="U11" s="248">
        <v>0.57708333333333328</v>
      </c>
      <c r="V11" s="248">
        <v>0.39444444444444443</v>
      </c>
      <c r="W11" s="248">
        <v>0.49652777777777773</v>
      </c>
      <c r="X11" s="248">
        <v>0.64513888888888882</v>
      </c>
      <c r="Y11" s="247"/>
      <c r="Z11" s="248">
        <v>0.69166666666666676</v>
      </c>
      <c r="AA11" s="248">
        <v>0.60555555555555551</v>
      </c>
      <c r="AB11" s="247"/>
      <c r="AC11" s="248">
        <v>0.45902777777777781</v>
      </c>
      <c r="AD11" s="248">
        <v>0.53541666666666665</v>
      </c>
      <c r="AE11" s="248">
        <v>0.7055555555555556</v>
      </c>
      <c r="AG11" s="15">
        <f>VLOOKUP(AH11,id!$A:$C,3,0)</f>
        <v>243</v>
      </c>
      <c r="AH11" s="15" t="str">
        <f t="shared" si="0"/>
        <v>RadelskiZdzisław1960</v>
      </c>
      <c r="AI11" s="9" t="str">
        <f t="shared" si="1"/>
        <v>Radelski</v>
      </c>
      <c r="AJ11" s="9" t="str">
        <f t="shared" si="1"/>
        <v>Zdzisław</v>
      </c>
      <c r="AK11" s="9" t="str">
        <f t="shared" si="2"/>
        <v>BOTRANS MTB TEAM</v>
      </c>
      <c r="AL11" s="9">
        <f t="shared" si="3"/>
        <v>1960</v>
      </c>
      <c r="AM11" s="9">
        <f t="shared" si="4"/>
        <v>35.442035931847002</v>
      </c>
      <c r="AN11" s="9"/>
      <c r="AO11" s="9">
        <f t="shared" si="5"/>
        <v>1.0536636725561805</v>
      </c>
      <c r="AP11" s="9">
        <f t="shared" si="6"/>
        <v>0.9285714285714286</v>
      </c>
      <c r="AQ11" s="9">
        <f t="shared" si="7"/>
        <v>0.96969696969696972</v>
      </c>
      <c r="AR11" s="9">
        <f t="shared" si="8"/>
        <v>0.98528770473770133</v>
      </c>
    </row>
    <row r="12" spans="1:44" s="236" customFormat="1" ht="15" customHeight="1">
      <c r="A12" s="247">
        <v>7</v>
      </c>
      <c r="B12" s="247">
        <v>7</v>
      </c>
      <c r="C12" s="247"/>
      <c r="D12" s="247">
        <v>3045</v>
      </c>
      <c r="E12" s="247" t="s">
        <v>603</v>
      </c>
      <c r="F12" s="247" t="s">
        <v>352</v>
      </c>
      <c r="G12" s="247">
        <v>1983</v>
      </c>
      <c r="H12" s="247" t="s">
        <v>1515</v>
      </c>
      <c r="I12" s="247"/>
      <c r="J12" s="247">
        <v>32</v>
      </c>
      <c r="K12" s="247">
        <v>13</v>
      </c>
      <c r="L12" s="247">
        <v>32</v>
      </c>
      <c r="M12" s="249">
        <v>0.3517939814814815</v>
      </c>
      <c r="N12" s="247">
        <v>0</v>
      </c>
      <c r="O12" s="248">
        <v>0.66736111111111107</v>
      </c>
      <c r="P12" s="247"/>
      <c r="Q12" s="248">
        <v>0.41736111111111113</v>
      </c>
      <c r="R12" s="248">
        <v>0.38194444444444442</v>
      </c>
      <c r="S12" s="248">
        <v>0.36458333333333331</v>
      </c>
      <c r="T12" s="248">
        <v>0.47430555555555554</v>
      </c>
      <c r="U12" s="248">
        <v>0.5756944444444444</v>
      </c>
      <c r="V12" s="248">
        <v>0.39444444444444443</v>
      </c>
      <c r="W12" s="248">
        <v>0.49513888888888885</v>
      </c>
      <c r="X12" s="248">
        <v>0.64374999999999993</v>
      </c>
      <c r="Y12" s="247"/>
      <c r="Z12" s="248">
        <v>0.69374999999999998</v>
      </c>
      <c r="AA12" s="248">
        <v>0.60555555555555551</v>
      </c>
      <c r="AB12" s="247"/>
      <c r="AC12" s="248">
        <v>0.44722222222222219</v>
      </c>
      <c r="AD12" s="248">
        <v>0.53888888888888886</v>
      </c>
      <c r="AE12" s="248">
        <v>0.7055555555555556</v>
      </c>
      <c r="AG12" s="15">
        <f>VLOOKUP(AH12,id!$A:$C,3,0)</f>
        <v>244</v>
      </c>
      <c r="AH12" s="15" t="str">
        <f t="shared" si="0"/>
        <v>KlucznikJarek1983</v>
      </c>
      <c r="AI12" s="9" t="str">
        <f t="shared" si="1"/>
        <v>Klucznik</v>
      </c>
      <c r="AJ12" s="9" t="str">
        <f t="shared" si="1"/>
        <v>Jarek</v>
      </c>
      <c r="AK12" s="9">
        <f t="shared" si="2"/>
        <v>0</v>
      </c>
      <c r="AL12" s="9">
        <f t="shared" si="3"/>
        <v>1983</v>
      </c>
      <c r="AM12" s="9">
        <f t="shared" si="4"/>
        <v>35.439703835388258</v>
      </c>
      <c r="AN12" s="9"/>
      <c r="AO12" s="9">
        <f t="shared" si="5"/>
        <v>0.99993419970389874</v>
      </c>
      <c r="AP12" s="9">
        <f t="shared" si="6"/>
        <v>1</v>
      </c>
      <c r="AQ12" s="9">
        <f t="shared" si="7"/>
        <v>1</v>
      </c>
      <c r="AR12" s="9">
        <f t="shared" si="8"/>
        <v>1</v>
      </c>
    </row>
    <row r="13" spans="1:44" ht="15" customHeight="1">
      <c r="A13" s="247">
        <v>8</v>
      </c>
      <c r="B13" s="247">
        <v>8</v>
      </c>
      <c r="C13" s="247"/>
      <c r="D13" s="247">
        <v>3009</v>
      </c>
      <c r="E13" s="247" t="s">
        <v>894</v>
      </c>
      <c r="F13" s="247" t="s">
        <v>65</v>
      </c>
      <c r="G13" s="247">
        <v>1981</v>
      </c>
      <c r="H13" s="247" t="s">
        <v>893</v>
      </c>
      <c r="I13" s="247" t="s">
        <v>893</v>
      </c>
      <c r="J13" s="247">
        <v>32</v>
      </c>
      <c r="K13" s="247">
        <v>13</v>
      </c>
      <c r="L13" s="247">
        <v>32</v>
      </c>
      <c r="M13" s="249">
        <v>0.35760416666666667</v>
      </c>
      <c r="N13" s="247">
        <v>0</v>
      </c>
      <c r="O13" s="248">
        <v>0.67013888888888884</v>
      </c>
      <c r="P13" s="247"/>
      <c r="Q13" s="248">
        <v>0.41111111111111115</v>
      </c>
      <c r="R13" s="248">
        <v>0.37986111111111115</v>
      </c>
      <c r="S13" s="248">
        <v>0.36249999999999999</v>
      </c>
      <c r="T13" s="248">
        <v>0.48402777777777778</v>
      </c>
      <c r="U13" s="248">
        <v>0.57708333333333328</v>
      </c>
      <c r="V13" s="248">
        <v>0.39097222222222222</v>
      </c>
      <c r="W13" s="248">
        <v>0.49652777777777773</v>
      </c>
      <c r="X13" s="248">
        <v>0.64861111111111114</v>
      </c>
      <c r="Y13" s="247"/>
      <c r="Z13" s="248">
        <v>0.6972222222222223</v>
      </c>
      <c r="AA13" s="248">
        <v>0.60555555555555551</v>
      </c>
      <c r="AB13" s="247"/>
      <c r="AC13" s="248">
        <v>0.45902777777777781</v>
      </c>
      <c r="AD13" s="248">
        <v>0.53541666666666665</v>
      </c>
      <c r="AE13" s="248">
        <v>0.71111111111111114</v>
      </c>
      <c r="AG13" s="15">
        <f>VLOOKUP(AH13,id!$A:$C,3,0)</f>
        <v>245</v>
      </c>
      <c r="AH13" s="15" t="str">
        <f t="shared" si="0"/>
        <v>ZłomańczukMichał1981</v>
      </c>
      <c r="AI13" s="9" t="str">
        <f t="shared" si="1"/>
        <v>Złomańczuk</v>
      </c>
      <c r="AJ13" s="9" t="str">
        <f t="shared" si="1"/>
        <v>Michał</v>
      </c>
      <c r="AK13" s="9" t="str">
        <f t="shared" si="2"/>
        <v>Straszyn</v>
      </c>
      <c r="AL13" s="9">
        <f t="shared" si="3"/>
        <v>1981</v>
      </c>
      <c r="AM13" s="9">
        <f t="shared" si="4"/>
        <v>34.863896108898153</v>
      </c>
      <c r="AN13" s="9"/>
      <c r="AO13" s="9">
        <f t="shared" si="5"/>
        <v>0.98375246787714021</v>
      </c>
      <c r="AP13" s="9">
        <f t="shared" si="6"/>
        <v>1</v>
      </c>
      <c r="AQ13" s="9">
        <f t="shared" si="7"/>
        <v>1</v>
      </c>
      <c r="AR13" s="9">
        <f t="shared" si="8"/>
        <v>1</v>
      </c>
    </row>
    <row r="14" spans="1:44" s="236" customFormat="1" ht="15" customHeight="1">
      <c r="A14" s="247">
        <v>9</v>
      </c>
      <c r="B14" s="247">
        <v>9</v>
      </c>
      <c r="C14" s="247"/>
      <c r="D14" s="247">
        <v>3008</v>
      </c>
      <c r="E14" s="247" t="s">
        <v>207</v>
      </c>
      <c r="F14" s="247" t="s">
        <v>208</v>
      </c>
      <c r="G14" s="247">
        <v>1990</v>
      </c>
      <c r="H14" s="247" t="s">
        <v>1828</v>
      </c>
      <c r="I14" s="247" t="s">
        <v>206</v>
      </c>
      <c r="J14" s="247">
        <v>31</v>
      </c>
      <c r="K14" s="247">
        <v>12</v>
      </c>
      <c r="L14" s="247">
        <v>31</v>
      </c>
      <c r="M14" s="249">
        <v>0.34937499999999999</v>
      </c>
      <c r="N14" s="247">
        <v>0</v>
      </c>
      <c r="O14" s="247"/>
      <c r="P14" s="247"/>
      <c r="Q14" s="248">
        <v>0.44166666666666665</v>
      </c>
      <c r="R14" s="248">
        <v>0.39097222222222222</v>
      </c>
      <c r="S14" s="248">
        <v>0.36388888888888887</v>
      </c>
      <c r="T14" s="248">
        <v>0.4826388888888889</v>
      </c>
      <c r="U14" s="248">
        <v>0.56597222222222221</v>
      </c>
      <c r="V14" s="248">
        <v>0.41666666666666669</v>
      </c>
      <c r="W14" s="248">
        <v>0.58263888888888882</v>
      </c>
      <c r="X14" s="248">
        <v>0.65138888888888891</v>
      </c>
      <c r="Y14" s="247"/>
      <c r="Z14" s="248">
        <v>0.68680555555555556</v>
      </c>
      <c r="AA14" s="248">
        <v>0.6166666666666667</v>
      </c>
      <c r="AB14" s="247"/>
      <c r="AC14" s="248">
        <v>0.46180555555555558</v>
      </c>
      <c r="AD14" s="248">
        <v>0.52847222222222223</v>
      </c>
      <c r="AE14" s="248">
        <v>0.70347222222222217</v>
      </c>
      <c r="AG14" s="15">
        <f>VLOOKUP(AH14,id!$A:$C,3,0)</f>
        <v>246</v>
      </c>
      <c r="AH14" s="15" t="str">
        <f t="shared" si="0"/>
        <v>KotkowskiKamil1990</v>
      </c>
      <c r="AI14" s="9" t="str">
        <f t="shared" si="1"/>
        <v>Kotkowski</v>
      </c>
      <c r="AJ14" s="9" t="str">
        <f t="shared" si="1"/>
        <v>Kamil</v>
      </c>
      <c r="AK14" s="9" t="str">
        <f t="shared" si="2"/>
        <v>Królowie Lasu</v>
      </c>
      <c r="AL14" s="9">
        <f t="shared" si="3"/>
        <v>1990</v>
      </c>
      <c r="AM14" s="9">
        <f t="shared" si="4"/>
        <v>33.774399355495085</v>
      </c>
      <c r="AN14" s="9"/>
      <c r="AO14" s="9">
        <f t="shared" si="5"/>
        <v>1.0235539654144306</v>
      </c>
      <c r="AP14" s="9">
        <f t="shared" si="6"/>
        <v>0.92307692307692313</v>
      </c>
      <c r="AQ14" s="9">
        <f t="shared" si="7"/>
        <v>0.96875</v>
      </c>
      <c r="AR14" s="9">
        <f t="shared" si="8"/>
        <v>0.98411891413352426</v>
      </c>
    </row>
    <row r="15" spans="1:44" ht="15" customHeight="1">
      <c r="A15" s="247">
        <v>10</v>
      </c>
      <c r="B15" s="247">
        <v>10</v>
      </c>
      <c r="C15" s="247"/>
      <c r="D15" s="247">
        <v>3053</v>
      </c>
      <c r="E15" s="247" t="s">
        <v>205</v>
      </c>
      <c r="F15" s="247" t="s">
        <v>76</v>
      </c>
      <c r="G15" s="247">
        <v>1990</v>
      </c>
      <c r="H15" s="247" t="s">
        <v>1828</v>
      </c>
      <c r="I15" s="247" t="s">
        <v>206</v>
      </c>
      <c r="J15" s="247">
        <v>31</v>
      </c>
      <c r="K15" s="247">
        <v>12</v>
      </c>
      <c r="L15" s="247">
        <v>31</v>
      </c>
      <c r="M15" s="249">
        <v>0.34940972222222227</v>
      </c>
      <c r="N15" s="247">
        <v>0</v>
      </c>
      <c r="O15" s="247"/>
      <c r="P15" s="247"/>
      <c r="Q15" s="248">
        <v>0.44166666666666665</v>
      </c>
      <c r="R15" s="248">
        <v>0.39097222222222222</v>
      </c>
      <c r="S15" s="248">
        <v>0.36388888888888887</v>
      </c>
      <c r="T15" s="248">
        <v>0.4826388888888889</v>
      </c>
      <c r="U15" s="248">
        <v>0.56597222222222221</v>
      </c>
      <c r="V15" s="248">
        <v>0.41666666666666669</v>
      </c>
      <c r="W15" s="248">
        <v>0.58263888888888882</v>
      </c>
      <c r="X15" s="248">
        <v>0.65138888888888891</v>
      </c>
      <c r="Y15" s="247"/>
      <c r="Z15" s="248">
        <v>0.68680555555555556</v>
      </c>
      <c r="AA15" s="248">
        <v>0.6166666666666667</v>
      </c>
      <c r="AB15" s="247"/>
      <c r="AC15" s="248">
        <v>0.46249999999999997</v>
      </c>
      <c r="AD15" s="248">
        <v>0.52847222222222223</v>
      </c>
      <c r="AE15" s="248">
        <v>0.70347222222222217</v>
      </c>
      <c r="AG15" s="15">
        <f>VLOOKUP(AH15,id!$A:$C,3,0)</f>
        <v>247</v>
      </c>
      <c r="AH15" s="15" t="str">
        <f t="shared" si="0"/>
        <v>WysockiMaciej1990</v>
      </c>
      <c r="AI15" s="9" t="str">
        <f t="shared" si="1"/>
        <v>Wysocki</v>
      </c>
      <c r="AJ15" s="9" t="str">
        <f t="shared" si="1"/>
        <v>Maciej</v>
      </c>
      <c r="AK15" s="9" t="str">
        <f t="shared" si="2"/>
        <v>Królowie Lasu</v>
      </c>
      <c r="AL15" s="9">
        <f t="shared" si="3"/>
        <v>1990</v>
      </c>
      <c r="AM15" s="9">
        <f t="shared" si="4"/>
        <v>33.77104306021976</v>
      </c>
      <c r="AN15" s="9"/>
      <c r="AO15" s="9">
        <f t="shared" si="5"/>
        <v>0.99990062605584795</v>
      </c>
      <c r="AP15" s="9">
        <f t="shared" si="6"/>
        <v>1</v>
      </c>
      <c r="AQ15" s="9">
        <f t="shared" si="7"/>
        <v>1</v>
      </c>
      <c r="AR15" s="9">
        <f t="shared" si="8"/>
        <v>1</v>
      </c>
    </row>
    <row r="16" spans="1:44" s="236" customFormat="1" ht="15" customHeight="1">
      <c r="A16" s="247">
        <v>11</v>
      </c>
      <c r="B16" s="247">
        <v>11</v>
      </c>
      <c r="C16" s="247"/>
      <c r="D16" s="247">
        <v>3150</v>
      </c>
      <c r="E16" s="247" t="s">
        <v>571</v>
      </c>
      <c r="F16" s="247" t="s">
        <v>570</v>
      </c>
      <c r="G16" s="247">
        <v>1971</v>
      </c>
      <c r="H16" s="247" t="s">
        <v>1615</v>
      </c>
      <c r="I16" s="247" t="s">
        <v>569</v>
      </c>
      <c r="J16" s="247">
        <v>31</v>
      </c>
      <c r="K16" s="247">
        <v>12</v>
      </c>
      <c r="L16" s="247">
        <v>31</v>
      </c>
      <c r="M16" s="249">
        <v>0.35038194444444448</v>
      </c>
      <c r="N16" s="247">
        <v>0</v>
      </c>
      <c r="O16" s="247"/>
      <c r="P16" s="247"/>
      <c r="Q16" s="248">
        <v>0.40347222222222223</v>
      </c>
      <c r="R16" s="248">
        <v>0.36874999999999997</v>
      </c>
      <c r="S16" s="248">
        <v>0.66597222222222219</v>
      </c>
      <c r="T16" s="248">
        <v>0.47847222222222219</v>
      </c>
      <c r="U16" s="248">
        <v>0.56597222222222221</v>
      </c>
      <c r="V16" s="248">
        <v>0.38194444444444442</v>
      </c>
      <c r="W16" s="248">
        <v>0.49583333333333335</v>
      </c>
      <c r="X16" s="248">
        <v>0.63402777777777775</v>
      </c>
      <c r="Y16" s="247"/>
      <c r="Z16" s="248">
        <v>0.6875</v>
      </c>
      <c r="AA16" s="248">
        <v>0.59722222222222221</v>
      </c>
      <c r="AB16" s="247"/>
      <c r="AC16" s="248">
        <v>0.45277777777777778</v>
      </c>
      <c r="AD16" s="248">
        <v>0.53263888888888888</v>
      </c>
      <c r="AE16" s="248">
        <v>0.70416666666666661</v>
      </c>
      <c r="AG16" s="15">
        <f>VLOOKUP(AH16,id!$A:$C,3,0)</f>
        <v>248</v>
      </c>
      <c r="AH16" s="15" t="str">
        <f t="shared" si="0"/>
        <v>BorkoRyszard1971</v>
      </c>
      <c r="AI16" s="9" t="str">
        <f t="shared" si="1"/>
        <v>Borko</v>
      </c>
      <c r="AJ16" s="9" t="str">
        <f t="shared" si="1"/>
        <v>Ryszard</v>
      </c>
      <c r="AK16" s="9" t="str">
        <f t="shared" si="2"/>
        <v>KS Pidrina Gdynia</v>
      </c>
      <c r="AL16" s="9">
        <f t="shared" si="3"/>
        <v>1971</v>
      </c>
      <c r="AM16" s="9">
        <f t="shared" si="4"/>
        <v>33.677336866018379</v>
      </c>
      <c r="AN16" s="9"/>
      <c r="AO16" s="9">
        <f t="shared" si="5"/>
        <v>0.99722525022297104</v>
      </c>
      <c r="AP16" s="9">
        <f t="shared" si="6"/>
        <v>1</v>
      </c>
      <c r="AQ16" s="9">
        <f t="shared" si="7"/>
        <v>1</v>
      </c>
      <c r="AR16" s="9">
        <f t="shared" si="8"/>
        <v>1</v>
      </c>
    </row>
    <row r="17" spans="1:44" ht="15" customHeight="1">
      <c r="A17" s="247">
        <v>12</v>
      </c>
      <c r="B17" s="247">
        <v>12</v>
      </c>
      <c r="C17" s="247"/>
      <c r="D17" s="247">
        <v>3155</v>
      </c>
      <c r="E17" s="247" t="s">
        <v>607</v>
      </c>
      <c r="F17" s="247" t="s">
        <v>56</v>
      </c>
      <c r="G17" s="247">
        <v>1962</v>
      </c>
      <c r="H17" s="247" t="s">
        <v>1615</v>
      </c>
      <c r="I17" s="247" t="s">
        <v>606</v>
      </c>
      <c r="J17" s="247">
        <v>31</v>
      </c>
      <c r="K17" s="247">
        <v>12</v>
      </c>
      <c r="L17" s="247">
        <v>31</v>
      </c>
      <c r="M17" s="249">
        <v>0.3526157407407407</v>
      </c>
      <c r="N17" s="247">
        <v>0</v>
      </c>
      <c r="O17" s="247"/>
      <c r="P17" s="247"/>
      <c r="Q17" s="248">
        <v>0.40347222222222223</v>
      </c>
      <c r="R17" s="248">
        <v>0.36805555555555558</v>
      </c>
      <c r="S17" s="248">
        <v>0.66666666666666663</v>
      </c>
      <c r="T17" s="248">
        <v>0.4777777777777778</v>
      </c>
      <c r="U17" s="248">
        <v>0.56666666666666665</v>
      </c>
      <c r="V17" s="248">
        <v>0.38194444444444442</v>
      </c>
      <c r="W17" s="248">
        <v>0.49583333333333335</v>
      </c>
      <c r="X17" s="248">
        <v>0.63472222222222219</v>
      </c>
      <c r="Y17" s="247"/>
      <c r="Z17" s="248">
        <v>0.68888888888888899</v>
      </c>
      <c r="AA17" s="248">
        <v>0.59722222222222221</v>
      </c>
      <c r="AB17" s="247"/>
      <c r="AC17" s="248">
        <v>0.45277777777777778</v>
      </c>
      <c r="AD17" s="248">
        <v>0.53263888888888888</v>
      </c>
      <c r="AE17" s="248">
        <v>0.70624999999999993</v>
      </c>
      <c r="AG17" s="15">
        <f>VLOOKUP(AH17,id!$A:$C,3,0)</f>
        <v>249</v>
      </c>
      <c r="AH17" s="15" t="str">
        <f t="shared" si="0"/>
        <v>SemschArtur1962</v>
      </c>
      <c r="AI17" s="9" t="str">
        <f t="shared" si="1"/>
        <v>Semsch</v>
      </c>
      <c r="AJ17" s="9" t="str">
        <f t="shared" si="1"/>
        <v>Artur</v>
      </c>
      <c r="AK17" s="9" t="str">
        <f t="shared" si="2"/>
        <v>KS Pidrina</v>
      </c>
      <c r="AL17" s="9">
        <f t="shared" si="3"/>
        <v>1962</v>
      </c>
      <c r="AM17" s="9">
        <f t="shared" si="4"/>
        <v>33.463993269381426</v>
      </c>
      <c r="AN17" s="9"/>
      <c r="AO17" s="9">
        <f t="shared" si="5"/>
        <v>0.99366506925753317</v>
      </c>
      <c r="AP17" s="9">
        <f t="shared" si="6"/>
        <v>1</v>
      </c>
      <c r="AQ17" s="9">
        <f t="shared" si="7"/>
        <v>1</v>
      </c>
      <c r="AR17" s="9">
        <f t="shared" si="8"/>
        <v>1</v>
      </c>
    </row>
    <row r="18" spans="1:44" s="236" customFormat="1" ht="15" customHeight="1">
      <c r="A18" s="247">
        <v>13</v>
      </c>
      <c r="B18" s="247">
        <v>13</v>
      </c>
      <c r="C18" s="247"/>
      <c r="D18" s="247">
        <v>3100</v>
      </c>
      <c r="E18" s="247" t="s">
        <v>654</v>
      </c>
      <c r="F18" s="247" t="s">
        <v>25</v>
      </c>
      <c r="G18" s="247">
        <v>1968</v>
      </c>
      <c r="H18" s="247" t="s">
        <v>1827</v>
      </c>
      <c r="I18" s="247" t="s">
        <v>653</v>
      </c>
      <c r="J18" s="247">
        <v>30</v>
      </c>
      <c r="K18" s="247">
        <v>16</v>
      </c>
      <c r="L18" s="247">
        <v>40</v>
      </c>
      <c r="M18" s="249">
        <v>0.38193287037037038</v>
      </c>
      <c r="N18" s="247">
        <v>10</v>
      </c>
      <c r="O18" s="248">
        <v>0.44861111111111113</v>
      </c>
      <c r="P18" s="248">
        <v>0.38611111111111113</v>
      </c>
      <c r="Q18" s="248">
        <v>0.50694444444444442</v>
      </c>
      <c r="R18" s="248">
        <v>0.70833333333333337</v>
      </c>
      <c r="S18" s="248">
        <v>0.72777777777777775</v>
      </c>
      <c r="T18" s="248">
        <v>0.63750000000000007</v>
      </c>
      <c r="U18" s="248">
        <v>0.57361111111111118</v>
      </c>
      <c r="V18" s="248">
        <v>0.48541666666666666</v>
      </c>
      <c r="W18" s="248">
        <v>0.5229166666666667</v>
      </c>
      <c r="X18" s="248">
        <v>0.46875</v>
      </c>
      <c r="Y18" s="248">
        <v>0.40208333333333335</v>
      </c>
      <c r="Z18" s="248">
        <v>0.36527777777777781</v>
      </c>
      <c r="AA18" s="248">
        <v>0.55277777777777781</v>
      </c>
      <c r="AB18" s="248">
        <v>0.43333333333333335</v>
      </c>
      <c r="AC18" s="248">
        <v>0.66249999999999998</v>
      </c>
      <c r="AD18" s="248">
        <v>0.61388888888888882</v>
      </c>
      <c r="AE18" s="248">
        <v>0.73541666666666661</v>
      </c>
      <c r="AG18" s="15">
        <f>VLOOKUP(AH18,id!$A:$C,3,0)</f>
        <v>250</v>
      </c>
      <c r="AH18" s="15" t="str">
        <f t="shared" si="0"/>
        <v>PolaszJacek1968</v>
      </c>
      <c r="AI18" s="9" t="str">
        <f t="shared" si="1"/>
        <v>Polasz</v>
      </c>
      <c r="AJ18" s="9" t="str">
        <f t="shared" si="1"/>
        <v>Jacek</v>
      </c>
      <c r="AK18" s="9" t="str">
        <f t="shared" si="2"/>
        <v>Wykrojniki TSA</v>
      </c>
      <c r="AL18" s="9">
        <f t="shared" si="3"/>
        <v>1968</v>
      </c>
      <c r="AM18" s="9">
        <f t="shared" si="4"/>
        <v>32.384509615530412</v>
      </c>
      <c r="AN18" s="9"/>
      <c r="AO18" s="9">
        <f t="shared" si="5"/>
        <v>0.92324009818479336</v>
      </c>
      <c r="AP18" s="9">
        <f t="shared" si="6"/>
        <v>1.3333333333333333</v>
      </c>
      <c r="AQ18" s="9">
        <f t="shared" si="7"/>
        <v>0.967741935483871</v>
      </c>
      <c r="AR18" s="9">
        <f t="shared" si="8"/>
        <v>1.0592238410488122</v>
      </c>
    </row>
    <row r="19" spans="1:44" ht="15" customHeight="1">
      <c r="A19" s="247">
        <v>14</v>
      </c>
      <c r="B19" s="247">
        <v>14</v>
      </c>
      <c r="C19" s="247"/>
      <c r="D19" s="247">
        <v>3087</v>
      </c>
      <c r="E19" s="247" t="s">
        <v>1138</v>
      </c>
      <c r="F19" s="247" t="s">
        <v>26</v>
      </c>
      <c r="G19" s="247">
        <v>1963</v>
      </c>
      <c r="H19" s="247" t="s">
        <v>1717</v>
      </c>
      <c r="I19" s="247"/>
      <c r="J19" s="247">
        <v>30</v>
      </c>
      <c r="K19" s="247">
        <v>13</v>
      </c>
      <c r="L19" s="247">
        <v>30</v>
      </c>
      <c r="M19" s="249">
        <v>0.34365740740740741</v>
      </c>
      <c r="N19" s="247">
        <v>0</v>
      </c>
      <c r="O19" s="248">
        <v>0.45208333333333334</v>
      </c>
      <c r="P19" s="248">
        <v>0.38680555555555557</v>
      </c>
      <c r="Q19" s="248">
        <v>0.64097222222222217</v>
      </c>
      <c r="R19" s="248">
        <v>0.67847222222222225</v>
      </c>
      <c r="S19" s="248">
        <v>0.47152777777777777</v>
      </c>
      <c r="T19" s="247"/>
      <c r="U19" s="248">
        <v>0.58333333333333337</v>
      </c>
      <c r="V19" s="248">
        <v>0.52708333333333335</v>
      </c>
      <c r="W19" s="248">
        <v>0.60625000000000007</v>
      </c>
      <c r="X19" s="248">
        <v>0.50138888888888888</v>
      </c>
      <c r="Y19" s="248">
        <v>0.40972222222222227</v>
      </c>
      <c r="Z19" s="248">
        <v>0.36458333333333331</v>
      </c>
      <c r="AA19" s="248">
        <v>0.56111111111111112</v>
      </c>
      <c r="AB19" s="248">
        <v>0.43124999999999997</v>
      </c>
      <c r="AC19" s="247"/>
      <c r="AD19" s="247"/>
      <c r="AE19" s="248">
        <v>0.6972222222222223</v>
      </c>
      <c r="AG19" s="15">
        <f>VLOOKUP(AH19,id!$A:$C,3,0)</f>
        <v>251</v>
      </c>
      <c r="AH19" s="15" t="str">
        <f t="shared" si="0"/>
        <v>SawonKrzysztof1963</v>
      </c>
      <c r="AI19" s="9" t="str">
        <f t="shared" si="1"/>
        <v>Sawon</v>
      </c>
      <c r="AJ19" s="9" t="str">
        <f t="shared" si="1"/>
        <v>Krzysztof</v>
      </c>
      <c r="AK19" s="9">
        <f t="shared" si="2"/>
        <v>0</v>
      </c>
      <c r="AL19" s="9">
        <f t="shared" si="3"/>
        <v>1963</v>
      </c>
      <c r="AM19" s="9">
        <f t="shared" si="4"/>
        <v>31.067191828490461</v>
      </c>
      <c r="AN19" s="9"/>
      <c r="AO19" s="9">
        <f t="shared" si="5"/>
        <v>1.1113768018321433</v>
      </c>
      <c r="AP19" s="9">
        <f t="shared" si="6"/>
        <v>0.8125</v>
      </c>
      <c r="AQ19" s="9">
        <f t="shared" si="7"/>
        <v>1</v>
      </c>
      <c r="AR19" s="9">
        <f t="shared" si="8"/>
        <v>0.95932259581265311</v>
      </c>
    </row>
    <row r="20" spans="1:44" s="236" customFormat="1" ht="15" customHeight="1">
      <c r="A20" s="247">
        <v>15</v>
      </c>
      <c r="B20" s="247">
        <v>15</v>
      </c>
      <c r="C20" s="247"/>
      <c r="D20" s="247">
        <v>3111</v>
      </c>
      <c r="E20" s="247" t="s">
        <v>492</v>
      </c>
      <c r="F20" s="247" t="s">
        <v>53</v>
      </c>
      <c r="G20" s="247">
        <v>1975</v>
      </c>
      <c r="H20" s="247" t="s">
        <v>1662</v>
      </c>
      <c r="I20" s="247"/>
      <c r="J20" s="247">
        <v>30</v>
      </c>
      <c r="K20" s="247">
        <v>13</v>
      </c>
      <c r="L20" s="247">
        <v>30</v>
      </c>
      <c r="M20" s="249">
        <v>0.36672453703703706</v>
      </c>
      <c r="N20" s="247">
        <v>0</v>
      </c>
      <c r="O20" s="248">
        <v>0.70694444444444438</v>
      </c>
      <c r="P20" s="248">
        <v>0.69513888888888886</v>
      </c>
      <c r="Q20" s="248">
        <v>0.60138888888888886</v>
      </c>
      <c r="R20" s="248">
        <v>0.63541666666666663</v>
      </c>
      <c r="S20" s="248">
        <v>0.36388888888888887</v>
      </c>
      <c r="T20" s="248">
        <v>0.5395833333333333</v>
      </c>
      <c r="U20" s="248">
        <v>0.4368055555555555</v>
      </c>
      <c r="V20" s="248">
        <v>0.38819444444444445</v>
      </c>
      <c r="W20" s="248">
        <v>0.51180555555555551</v>
      </c>
      <c r="X20" s="247"/>
      <c r="Y20" s="247"/>
      <c r="Z20" s="248">
        <v>0.67083333333333339</v>
      </c>
      <c r="AA20" s="248">
        <v>0.42222222222222222</v>
      </c>
      <c r="AB20" s="247"/>
      <c r="AC20" s="248">
        <v>0.56319444444444444</v>
      </c>
      <c r="AD20" s="248">
        <v>0.47986111111111113</v>
      </c>
      <c r="AE20" s="248">
        <v>0.72083333333333333</v>
      </c>
      <c r="AG20" s="15">
        <f>VLOOKUP(AH20,id!$A:$C,3,0)</f>
        <v>252</v>
      </c>
      <c r="AH20" s="15" t="str">
        <f t="shared" si="0"/>
        <v>LipińskiTomasz1975</v>
      </c>
      <c r="AI20" s="9" t="str">
        <f t="shared" si="1"/>
        <v>Lipiński</v>
      </c>
      <c r="AJ20" s="9" t="str">
        <f t="shared" si="1"/>
        <v>Tomasz</v>
      </c>
      <c r="AK20" s="9">
        <f t="shared" si="2"/>
        <v>0</v>
      </c>
      <c r="AL20" s="9">
        <f t="shared" si="3"/>
        <v>1975</v>
      </c>
      <c r="AM20" s="9">
        <f t="shared" si="4"/>
        <v>29.113052225707392</v>
      </c>
      <c r="AN20" s="9"/>
      <c r="AO20" s="9">
        <f t="shared" si="5"/>
        <v>0.93709957393088206</v>
      </c>
      <c r="AP20" s="9">
        <f t="shared" si="6"/>
        <v>1</v>
      </c>
      <c r="AQ20" s="9">
        <f t="shared" si="7"/>
        <v>1</v>
      </c>
      <c r="AR20" s="9">
        <f t="shared" si="8"/>
        <v>1</v>
      </c>
    </row>
    <row r="21" spans="1:44" ht="15" customHeight="1">
      <c r="A21" s="247">
        <v>16</v>
      </c>
      <c r="B21" s="247">
        <v>16</v>
      </c>
      <c r="C21" s="247"/>
      <c r="D21" s="247">
        <v>3066</v>
      </c>
      <c r="E21" s="247" t="s">
        <v>180</v>
      </c>
      <c r="F21" s="247" t="s">
        <v>96</v>
      </c>
      <c r="G21" s="247">
        <v>1964</v>
      </c>
      <c r="H21" s="247" t="s">
        <v>1827</v>
      </c>
      <c r="I21" s="247" t="s">
        <v>407</v>
      </c>
      <c r="J21" s="247">
        <v>30</v>
      </c>
      <c r="K21" s="247">
        <v>11</v>
      </c>
      <c r="L21" s="247">
        <v>30</v>
      </c>
      <c r="M21" s="249">
        <v>0.34562500000000002</v>
      </c>
      <c r="N21" s="247">
        <v>0</v>
      </c>
      <c r="O21" s="248">
        <v>0.45</v>
      </c>
      <c r="P21" s="248">
        <v>0.38750000000000001</v>
      </c>
      <c r="Q21" s="247"/>
      <c r="R21" s="247"/>
      <c r="S21" s="247"/>
      <c r="T21" s="247"/>
      <c r="U21" s="248">
        <v>0.5395833333333333</v>
      </c>
      <c r="V21" s="248">
        <v>0.67222222222222217</v>
      </c>
      <c r="W21" s="248">
        <v>0.62986111111111109</v>
      </c>
      <c r="X21" s="248">
        <v>0.4777777777777778</v>
      </c>
      <c r="Y21" s="248">
        <v>0.40486111111111112</v>
      </c>
      <c r="Z21" s="248">
        <v>0.36527777777777781</v>
      </c>
      <c r="AA21" s="248">
        <v>0.51666666666666672</v>
      </c>
      <c r="AB21" s="248">
        <v>0.42986111111111108</v>
      </c>
      <c r="AC21" s="247"/>
      <c r="AD21" s="248">
        <v>0.5854166666666667</v>
      </c>
      <c r="AE21" s="248">
        <v>0.69930555555555562</v>
      </c>
      <c r="AG21" s="15">
        <f>VLOOKUP(AH21,id!$A:$C,3,0)</f>
        <v>253</v>
      </c>
      <c r="AH21" s="15" t="str">
        <f t="shared" si="0"/>
        <v>PachulskiJarosław1964</v>
      </c>
      <c r="AI21" s="9" t="str">
        <f t="shared" si="1"/>
        <v>Pachulski</v>
      </c>
      <c r="AJ21" s="9" t="str">
        <f t="shared" si="1"/>
        <v>Jarosław</v>
      </c>
      <c r="AK21" s="9" t="str">
        <f t="shared" si="2"/>
        <v>GREY WOLF</v>
      </c>
      <c r="AL21" s="9">
        <f t="shared" si="3"/>
        <v>1964</v>
      </c>
      <c r="AM21" s="9">
        <f t="shared" si="4"/>
        <v>28.156431100728881</v>
      </c>
      <c r="AN21" s="9"/>
      <c r="AO21" s="9">
        <f t="shared" si="5"/>
        <v>1.061047485098118</v>
      </c>
      <c r="AP21" s="9">
        <f t="shared" si="6"/>
        <v>0.84615384615384615</v>
      </c>
      <c r="AQ21" s="9">
        <f t="shared" si="7"/>
        <v>1</v>
      </c>
      <c r="AR21" s="9">
        <f t="shared" si="8"/>
        <v>0.96714116000060635</v>
      </c>
    </row>
    <row r="22" spans="1:44" s="236" customFormat="1" ht="15" customHeight="1">
      <c r="A22" s="247">
        <v>17</v>
      </c>
      <c r="B22" s="247">
        <v>17</v>
      </c>
      <c r="C22" s="247"/>
      <c r="D22" s="247">
        <v>3011</v>
      </c>
      <c r="E22" s="247" t="s">
        <v>640</v>
      </c>
      <c r="F22" s="247" t="s">
        <v>20</v>
      </c>
      <c r="G22" s="247">
        <v>1977</v>
      </c>
      <c r="H22" s="247" t="s">
        <v>1515</v>
      </c>
      <c r="I22" s="247"/>
      <c r="J22" s="247">
        <v>29</v>
      </c>
      <c r="K22" s="247">
        <v>12</v>
      </c>
      <c r="L22" s="247">
        <v>29</v>
      </c>
      <c r="M22" s="249">
        <v>0.34869212962962964</v>
      </c>
      <c r="N22" s="247">
        <v>0</v>
      </c>
      <c r="O22" s="248">
        <v>0.68194444444444446</v>
      </c>
      <c r="P22" s="247"/>
      <c r="Q22" s="248">
        <v>0.43333333333333335</v>
      </c>
      <c r="R22" s="248">
        <v>0.39374999999999999</v>
      </c>
      <c r="S22" s="248">
        <v>0.36458333333333331</v>
      </c>
      <c r="T22" s="248">
        <v>0.49027777777777781</v>
      </c>
      <c r="U22" s="248">
        <v>0.58680555555555558</v>
      </c>
      <c r="V22" s="248">
        <v>0.40763888888888888</v>
      </c>
      <c r="W22" s="248">
        <v>0.56597222222222221</v>
      </c>
      <c r="X22" s="248">
        <v>0.65694444444444444</v>
      </c>
      <c r="Y22" s="247"/>
      <c r="Z22" s="247"/>
      <c r="AA22" s="248">
        <v>0.61527777777777781</v>
      </c>
      <c r="AB22" s="247"/>
      <c r="AC22" s="248">
        <v>0.45902777777777781</v>
      </c>
      <c r="AD22" s="248">
        <v>0.52777777777777779</v>
      </c>
      <c r="AE22" s="248">
        <v>0.70277777777777783</v>
      </c>
      <c r="AG22" s="15">
        <f>VLOOKUP(AH22,id!$A:$C,3,0)</f>
        <v>254</v>
      </c>
      <c r="AH22" s="15" t="str">
        <f t="shared" si="0"/>
        <v>BielennyPaweł1977</v>
      </c>
      <c r="AI22" s="9" t="str">
        <f t="shared" si="1"/>
        <v>Bielenny</v>
      </c>
      <c r="AJ22" s="9" t="str">
        <f t="shared" si="1"/>
        <v>Paweł</v>
      </c>
      <c r="AK22" s="9">
        <f t="shared" si="2"/>
        <v>0</v>
      </c>
      <c r="AL22" s="9">
        <f t="shared" si="3"/>
        <v>1977</v>
      </c>
      <c r="AM22" s="9">
        <f t="shared" si="4"/>
        <v>27.217883397371253</v>
      </c>
      <c r="AN22" s="9"/>
      <c r="AO22" s="9">
        <f t="shared" si="5"/>
        <v>0.99120390347528797</v>
      </c>
      <c r="AP22" s="9">
        <f t="shared" si="6"/>
        <v>1.0909090909090908</v>
      </c>
      <c r="AQ22" s="9">
        <f t="shared" si="7"/>
        <v>0.96666666666666667</v>
      </c>
      <c r="AR22" s="9">
        <f t="shared" si="8"/>
        <v>1.0175545771755876</v>
      </c>
    </row>
    <row r="23" spans="1:44" ht="15" customHeight="1">
      <c r="A23" s="247">
        <v>18</v>
      </c>
      <c r="B23" s="247">
        <v>18</v>
      </c>
      <c r="C23" s="247"/>
      <c r="D23" s="247">
        <v>3178</v>
      </c>
      <c r="E23" s="247" t="s">
        <v>506</v>
      </c>
      <c r="F23" s="247" t="s">
        <v>507</v>
      </c>
      <c r="G23" s="247">
        <v>1981</v>
      </c>
      <c r="H23" s="247" t="s">
        <v>1515</v>
      </c>
      <c r="I23" s="247" t="s">
        <v>1826</v>
      </c>
      <c r="J23" s="247">
        <v>29</v>
      </c>
      <c r="K23" s="247">
        <v>12</v>
      </c>
      <c r="L23" s="247">
        <v>29</v>
      </c>
      <c r="M23" s="249">
        <v>0.3637037037037037</v>
      </c>
      <c r="N23" s="247">
        <v>0</v>
      </c>
      <c r="O23" s="248">
        <v>0.68194444444444446</v>
      </c>
      <c r="P23" s="247"/>
      <c r="Q23" s="248">
        <v>0.42222222222222222</v>
      </c>
      <c r="R23" s="248">
        <v>0.3756944444444445</v>
      </c>
      <c r="S23" s="248">
        <v>0.70972222222222225</v>
      </c>
      <c r="T23" s="248">
        <v>0.48888888888888887</v>
      </c>
      <c r="U23" s="248">
        <v>0.58194444444444449</v>
      </c>
      <c r="V23" s="248">
        <v>0.38958333333333334</v>
      </c>
      <c r="W23" s="248">
        <v>0.56666666666666665</v>
      </c>
      <c r="X23" s="248">
        <v>0.65555555555555556</v>
      </c>
      <c r="Y23" s="247"/>
      <c r="Z23" s="247"/>
      <c r="AA23" s="248">
        <v>0.61527777777777781</v>
      </c>
      <c r="AB23" s="247"/>
      <c r="AC23" s="248">
        <v>0.4680555555555555</v>
      </c>
      <c r="AD23" s="248">
        <v>0.52777777777777779</v>
      </c>
      <c r="AE23" s="248">
        <v>0.71736111111111101</v>
      </c>
      <c r="AG23" s="15">
        <f>VLOOKUP(AH23,id!$A:$C,3,0)</f>
        <v>255</v>
      </c>
      <c r="AH23" s="15" t="str">
        <f t="shared" si="0"/>
        <v>BłajetKuba1981</v>
      </c>
      <c r="AI23" s="9" t="str">
        <f t="shared" ref="AI23:AJ82" si="9">E23</f>
        <v>Błajet</v>
      </c>
      <c r="AJ23" s="9" t="str">
        <f t="shared" si="9"/>
        <v>Kuba</v>
      </c>
      <c r="AK23" s="9" t="str">
        <f t="shared" si="2"/>
        <v>#browarbytow</v>
      </c>
      <c r="AL23" s="9">
        <f t="shared" si="3"/>
        <v>1981</v>
      </c>
      <c r="AM23" s="9">
        <f t="shared" si="4"/>
        <v>26.094487433573185</v>
      </c>
      <c r="AN23" s="9"/>
      <c r="AO23" s="9">
        <f t="shared" si="5"/>
        <v>0.95872581466395113</v>
      </c>
      <c r="AP23" s="9">
        <f t="shared" si="6"/>
        <v>1</v>
      </c>
      <c r="AQ23" s="9">
        <f t="shared" si="7"/>
        <v>1</v>
      </c>
      <c r="AR23" s="9">
        <f t="shared" si="8"/>
        <v>1</v>
      </c>
    </row>
    <row r="24" spans="1:44" s="236" customFormat="1" ht="15" customHeight="1">
      <c r="A24" s="247">
        <v>19</v>
      </c>
      <c r="B24" s="247">
        <v>19</v>
      </c>
      <c r="C24" s="247"/>
      <c r="D24" s="247">
        <v>3179</v>
      </c>
      <c r="E24" s="247" t="s">
        <v>402</v>
      </c>
      <c r="F24" s="247" t="s">
        <v>28</v>
      </c>
      <c r="G24" s="247">
        <v>1978</v>
      </c>
      <c r="H24" s="247" t="s">
        <v>1515</v>
      </c>
      <c r="I24" s="247" t="s">
        <v>1826</v>
      </c>
      <c r="J24" s="247">
        <v>29</v>
      </c>
      <c r="K24" s="247">
        <v>12</v>
      </c>
      <c r="L24" s="247">
        <v>29</v>
      </c>
      <c r="M24" s="249">
        <v>0.36375000000000002</v>
      </c>
      <c r="N24" s="247">
        <v>0</v>
      </c>
      <c r="O24" s="248">
        <v>0.68194444444444446</v>
      </c>
      <c r="P24" s="247"/>
      <c r="Q24" s="248">
        <v>0.42222222222222222</v>
      </c>
      <c r="R24" s="248">
        <v>0.36944444444444446</v>
      </c>
      <c r="S24" s="248">
        <v>0.70972222222222225</v>
      </c>
      <c r="T24" s="248">
        <v>0.48958333333333331</v>
      </c>
      <c r="U24" s="248">
        <v>0.58194444444444449</v>
      </c>
      <c r="V24" s="248">
        <v>0.39027777777777778</v>
      </c>
      <c r="W24" s="248">
        <v>0.56666666666666665</v>
      </c>
      <c r="X24" s="248">
        <v>0.65902777777777777</v>
      </c>
      <c r="Y24" s="247"/>
      <c r="Z24" s="247"/>
      <c r="AA24" s="248">
        <v>0.61527777777777781</v>
      </c>
      <c r="AB24" s="247"/>
      <c r="AC24" s="248">
        <v>0.4680555555555555</v>
      </c>
      <c r="AD24" s="248">
        <v>0.52708333333333335</v>
      </c>
      <c r="AE24" s="248">
        <v>0.71736111111111101</v>
      </c>
      <c r="AG24" s="15">
        <f>VLOOKUP(AH24,id!$A:$C,3,0)</f>
        <v>256</v>
      </c>
      <c r="AH24" s="15" t="str">
        <f t="shared" si="0"/>
        <v>FlorekPrzemysław1978</v>
      </c>
      <c r="AI24" s="9" t="str">
        <f t="shared" si="9"/>
        <v>Florek</v>
      </c>
      <c r="AJ24" s="9" t="str">
        <f t="shared" si="9"/>
        <v>Przemysław</v>
      </c>
      <c r="AK24" s="9" t="str">
        <f t="shared" si="2"/>
        <v>#browarbytow</v>
      </c>
      <c r="AL24" s="9">
        <f t="shared" si="3"/>
        <v>1978</v>
      </c>
      <c r="AM24" s="9">
        <f t="shared" si="4"/>
        <v>26.091166256605693</v>
      </c>
      <c r="AN24" s="9"/>
      <c r="AO24" s="9">
        <f t="shared" si="5"/>
        <v>0.99987272495863555</v>
      </c>
      <c r="AP24" s="9">
        <f t="shared" si="6"/>
        <v>1</v>
      </c>
      <c r="AQ24" s="9">
        <f t="shared" si="7"/>
        <v>1</v>
      </c>
      <c r="AR24" s="9">
        <f t="shared" si="8"/>
        <v>1</v>
      </c>
    </row>
    <row r="25" spans="1:44" ht="15" customHeight="1">
      <c r="A25" s="247">
        <v>20</v>
      </c>
      <c r="B25" s="247">
        <v>20</v>
      </c>
      <c r="C25" s="247"/>
      <c r="D25" s="247">
        <v>3107</v>
      </c>
      <c r="E25" s="247" t="s">
        <v>1184</v>
      </c>
      <c r="F25" s="247" t="s">
        <v>65</v>
      </c>
      <c r="G25" s="247">
        <v>1976</v>
      </c>
      <c r="H25" s="247" t="s">
        <v>269</v>
      </c>
      <c r="I25" s="247" t="s">
        <v>641</v>
      </c>
      <c r="J25" s="247">
        <v>29</v>
      </c>
      <c r="K25" s="247">
        <v>12</v>
      </c>
      <c r="L25" s="247">
        <v>29</v>
      </c>
      <c r="M25" s="249">
        <v>0.36432870370370374</v>
      </c>
      <c r="N25" s="247">
        <v>0</v>
      </c>
      <c r="O25" s="248">
        <v>0.6875</v>
      </c>
      <c r="P25" s="247"/>
      <c r="Q25" s="248">
        <v>0.4291666666666667</v>
      </c>
      <c r="R25" s="248">
        <v>0.3888888888888889</v>
      </c>
      <c r="S25" s="248">
        <v>0.36736111111111108</v>
      </c>
      <c r="T25" s="248">
        <v>0.50347222222222221</v>
      </c>
      <c r="U25" s="248">
        <v>0.58472222222222225</v>
      </c>
      <c r="V25" s="248">
        <v>0.40486111111111112</v>
      </c>
      <c r="W25" s="248">
        <v>0.4861111111111111</v>
      </c>
      <c r="X25" s="248">
        <v>0.6645833333333333</v>
      </c>
      <c r="Y25" s="247"/>
      <c r="Z25" s="247"/>
      <c r="AA25" s="248">
        <v>0.62361111111111112</v>
      </c>
      <c r="AB25" s="247"/>
      <c r="AC25" s="248">
        <v>0.45833333333333331</v>
      </c>
      <c r="AD25" s="248">
        <v>0.53611111111111109</v>
      </c>
      <c r="AE25" s="248">
        <v>0.71805555555555556</v>
      </c>
      <c r="AG25" s="15">
        <f>VLOOKUP(AH25,id!$A:$C,3,0)</f>
        <v>257</v>
      </c>
      <c r="AH25" s="15" t="str">
        <f t="shared" si="0"/>
        <v>RoszkowskiMichał1976</v>
      </c>
      <c r="AI25" s="9" t="str">
        <f t="shared" si="9"/>
        <v>Roszkowski</v>
      </c>
      <c r="AJ25" s="9" t="str">
        <f t="shared" si="9"/>
        <v>Michał</v>
      </c>
      <c r="AK25" s="9" t="str">
        <f t="shared" si="2"/>
        <v>QoS</v>
      </c>
      <c r="AL25" s="9">
        <f t="shared" si="3"/>
        <v>1976</v>
      </c>
      <c r="AM25" s="9">
        <f t="shared" si="4"/>
        <v>26.049722762329363</v>
      </c>
      <c r="AN25" s="9"/>
      <c r="AO25" s="9">
        <f t="shared" si="5"/>
        <v>0.99841158904631799</v>
      </c>
      <c r="AP25" s="9">
        <f t="shared" si="6"/>
        <v>1</v>
      </c>
      <c r="AQ25" s="9">
        <f t="shared" si="7"/>
        <v>1</v>
      </c>
      <c r="AR25" s="9">
        <f t="shared" si="8"/>
        <v>1</v>
      </c>
    </row>
    <row r="26" spans="1:44" s="236" customFormat="1" ht="15" customHeight="1">
      <c r="A26" s="247">
        <v>21</v>
      </c>
      <c r="B26" s="247">
        <v>21</v>
      </c>
      <c r="C26" s="247"/>
      <c r="D26" s="247">
        <v>3106</v>
      </c>
      <c r="E26" s="247" t="s">
        <v>642</v>
      </c>
      <c r="F26" s="247" t="s">
        <v>1183</v>
      </c>
      <c r="G26" s="247">
        <v>1974</v>
      </c>
      <c r="H26" s="247" t="s">
        <v>1825</v>
      </c>
      <c r="I26" s="247" t="s">
        <v>641</v>
      </c>
      <c r="J26" s="247">
        <v>29</v>
      </c>
      <c r="K26" s="247">
        <v>12</v>
      </c>
      <c r="L26" s="247">
        <v>29</v>
      </c>
      <c r="M26" s="249">
        <v>0.36446759259259259</v>
      </c>
      <c r="N26" s="247">
        <v>0</v>
      </c>
      <c r="O26" s="248">
        <v>0.6875</v>
      </c>
      <c r="P26" s="247"/>
      <c r="Q26" s="248">
        <v>0.4291666666666667</v>
      </c>
      <c r="R26" s="248">
        <v>0.3888888888888889</v>
      </c>
      <c r="S26" s="248">
        <v>0.36805555555555558</v>
      </c>
      <c r="T26" s="248">
        <v>0.50347222222222221</v>
      </c>
      <c r="U26" s="248">
        <v>0.58472222222222225</v>
      </c>
      <c r="V26" s="248">
        <v>0.40486111111111112</v>
      </c>
      <c r="W26" s="248">
        <v>0.4861111111111111</v>
      </c>
      <c r="X26" s="248">
        <v>0.6645833333333333</v>
      </c>
      <c r="Y26" s="247"/>
      <c r="Z26" s="247"/>
      <c r="AA26" s="248">
        <v>0.62361111111111112</v>
      </c>
      <c r="AB26" s="247"/>
      <c r="AC26" s="248">
        <v>0.45902777777777781</v>
      </c>
      <c r="AD26" s="248">
        <v>0.53611111111111109</v>
      </c>
      <c r="AE26" s="248">
        <v>0.71805555555555556</v>
      </c>
      <c r="AG26" s="15">
        <f>VLOOKUP(AH26,id!$A:$C,3,0)</f>
        <v>258</v>
      </c>
      <c r="AH26" s="15" t="str">
        <f t="shared" si="0"/>
        <v>FerdekPrzemek1974</v>
      </c>
      <c r="AI26" s="9" t="str">
        <f t="shared" si="9"/>
        <v>Ferdek</v>
      </c>
      <c r="AJ26" s="9" t="str">
        <f t="shared" si="9"/>
        <v>Przemek</v>
      </c>
      <c r="AK26" s="9" t="str">
        <f t="shared" si="2"/>
        <v>QoS</v>
      </c>
      <c r="AL26" s="9">
        <f t="shared" si="3"/>
        <v>1974</v>
      </c>
      <c r="AM26" s="9">
        <f t="shared" si="4"/>
        <v>26.039795907037274</v>
      </c>
      <c r="AN26" s="9"/>
      <c r="AO26" s="9">
        <f t="shared" si="5"/>
        <v>0.99961892664337892</v>
      </c>
      <c r="AP26" s="9">
        <f t="shared" si="6"/>
        <v>1</v>
      </c>
      <c r="AQ26" s="9">
        <f t="shared" si="7"/>
        <v>1</v>
      </c>
      <c r="AR26" s="9">
        <f t="shared" si="8"/>
        <v>1</v>
      </c>
    </row>
    <row r="27" spans="1:44" ht="15" customHeight="1">
      <c r="A27" s="247">
        <v>22</v>
      </c>
      <c r="B27" s="247">
        <v>22</v>
      </c>
      <c r="C27" s="247"/>
      <c r="D27" s="247">
        <v>3049</v>
      </c>
      <c r="E27" s="247" t="s">
        <v>578</v>
      </c>
      <c r="F27" s="247" t="s">
        <v>54</v>
      </c>
      <c r="G27" s="247">
        <v>1979</v>
      </c>
      <c r="H27" s="247" t="s">
        <v>1662</v>
      </c>
      <c r="I27" s="247"/>
      <c r="J27" s="247">
        <v>29</v>
      </c>
      <c r="K27" s="247">
        <v>12</v>
      </c>
      <c r="L27" s="247">
        <v>29</v>
      </c>
      <c r="M27" s="249">
        <v>0.36604166666666665</v>
      </c>
      <c r="N27" s="247">
        <v>0</v>
      </c>
      <c r="O27" s="248">
        <v>0.67291666666666661</v>
      </c>
      <c r="P27" s="247"/>
      <c r="Q27" s="248">
        <v>0.42430555555555555</v>
      </c>
      <c r="R27" s="248">
        <v>0.375</v>
      </c>
      <c r="S27" s="248">
        <v>0.7090277777777777</v>
      </c>
      <c r="T27" s="248">
        <v>0.47638888888888892</v>
      </c>
      <c r="U27" s="248">
        <v>0.57361111111111118</v>
      </c>
      <c r="V27" s="248">
        <v>0.39027777777777778</v>
      </c>
      <c r="W27" s="248">
        <v>0.54999999999999993</v>
      </c>
      <c r="X27" s="248">
        <v>0.64513888888888882</v>
      </c>
      <c r="Y27" s="247"/>
      <c r="Z27" s="247"/>
      <c r="AA27" s="248">
        <v>0.60555555555555551</v>
      </c>
      <c r="AB27" s="247"/>
      <c r="AC27" s="248">
        <v>0.4513888888888889</v>
      </c>
      <c r="AD27" s="248">
        <v>0.51458333333333328</v>
      </c>
      <c r="AE27" s="248">
        <v>0.72013888888888899</v>
      </c>
      <c r="AG27" s="15">
        <f>VLOOKUP(AH27,id!$A:$C,3,0)</f>
        <v>259</v>
      </c>
      <c r="AH27" s="15" t="str">
        <f t="shared" si="0"/>
        <v>DudaRobert1979</v>
      </c>
      <c r="AI27" s="9" t="str">
        <f t="shared" si="9"/>
        <v>Duda</v>
      </c>
      <c r="AJ27" s="9" t="str">
        <f t="shared" si="9"/>
        <v>Robert</v>
      </c>
      <c r="AK27" s="9">
        <f t="shared" si="2"/>
        <v>0</v>
      </c>
      <c r="AL27" s="9">
        <f t="shared" si="3"/>
        <v>1979</v>
      </c>
      <c r="AM27" s="9">
        <f t="shared" si="4"/>
        <v>25.927818033029904</v>
      </c>
      <c r="AN27" s="9"/>
      <c r="AO27" s="9">
        <f t="shared" si="5"/>
        <v>0.99569974071966105</v>
      </c>
      <c r="AP27" s="9">
        <f t="shared" si="6"/>
        <v>1</v>
      </c>
      <c r="AQ27" s="9">
        <f t="shared" si="7"/>
        <v>1</v>
      </c>
      <c r="AR27" s="9">
        <f t="shared" si="8"/>
        <v>1</v>
      </c>
    </row>
    <row r="28" spans="1:44" s="236" customFormat="1" ht="15" customHeight="1">
      <c r="A28" s="247">
        <v>23</v>
      </c>
      <c r="B28" s="247">
        <v>23</v>
      </c>
      <c r="C28" s="247"/>
      <c r="D28" s="247">
        <v>3081</v>
      </c>
      <c r="E28" s="247" t="s">
        <v>93</v>
      </c>
      <c r="F28" s="247" t="s">
        <v>23</v>
      </c>
      <c r="G28" s="247">
        <v>1974</v>
      </c>
      <c r="H28" s="247" t="s">
        <v>1512</v>
      </c>
      <c r="I28" s="247" t="s">
        <v>200</v>
      </c>
      <c r="J28" s="247">
        <v>29</v>
      </c>
      <c r="K28" s="247">
        <v>12</v>
      </c>
      <c r="L28" s="247">
        <v>29</v>
      </c>
      <c r="M28" s="249">
        <v>0.37267361111111108</v>
      </c>
      <c r="N28" s="247">
        <v>0</v>
      </c>
      <c r="O28" s="248">
        <v>0.70347222222222217</v>
      </c>
      <c r="P28" s="247"/>
      <c r="Q28" s="248">
        <v>0.43124999999999997</v>
      </c>
      <c r="R28" s="248">
        <v>0.3923611111111111</v>
      </c>
      <c r="S28" s="248">
        <v>0.37222222222222223</v>
      </c>
      <c r="T28" s="248">
        <v>0.49791666666666662</v>
      </c>
      <c r="U28" s="248">
        <v>0.61249999999999993</v>
      </c>
      <c r="V28" s="248">
        <v>0.4055555555555555</v>
      </c>
      <c r="W28" s="248">
        <v>0.51458333333333328</v>
      </c>
      <c r="X28" s="248">
        <v>0.6777777777777777</v>
      </c>
      <c r="Y28" s="247"/>
      <c r="Z28" s="247"/>
      <c r="AA28" s="248">
        <v>0.64444444444444449</v>
      </c>
      <c r="AB28" s="247"/>
      <c r="AC28" s="248">
        <v>0.47500000000000003</v>
      </c>
      <c r="AD28" s="248">
        <v>0.5708333333333333</v>
      </c>
      <c r="AE28" s="248">
        <v>0.72638888888888886</v>
      </c>
      <c r="AG28" s="15">
        <f>VLOOKUP(AH28,id!$A:$C,3,0)</f>
        <v>45</v>
      </c>
      <c r="AH28" s="15" t="str">
        <f t="shared" si="0"/>
        <v>RygalskiGrzegorz1974</v>
      </c>
      <c r="AI28" s="9" t="str">
        <f t="shared" si="9"/>
        <v>Rygalski</v>
      </c>
      <c r="AJ28" s="9" t="str">
        <f t="shared" si="9"/>
        <v>Grzegorz</v>
      </c>
      <c r="AK28" s="9" t="str">
        <f t="shared" si="2"/>
        <v>Welocypedy</v>
      </c>
      <c r="AL28" s="9">
        <f t="shared" si="3"/>
        <v>1974</v>
      </c>
      <c r="AM28" s="9">
        <f t="shared" si="4"/>
        <v>25.466417376707469</v>
      </c>
      <c r="AN28" s="9"/>
      <c r="AO28" s="9">
        <f t="shared" si="5"/>
        <v>0.98220441628622013</v>
      </c>
      <c r="AP28" s="9">
        <f t="shared" si="6"/>
        <v>1</v>
      </c>
      <c r="AQ28" s="9">
        <f t="shared" si="7"/>
        <v>1</v>
      </c>
      <c r="AR28" s="9">
        <f t="shared" si="8"/>
        <v>1</v>
      </c>
    </row>
    <row r="29" spans="1:44" ht="15" customHeight="1">
      <c r="A29" s="247">
        <v>24</v>
      </c>
      <c r="B29" s="247">
        <v>24</v>
      </c>
      <c r="C29" s="247"/>
      <c r="D29" s="247">
        <v>3080</v>
      </c>
      <c r="E29" s="247" t="s">
        <v>91</v>
      </c>
      <c r="F29" s="247" t="s">
        <v>53</v>
      </c>
      <c r="G29" s="247">
        <v>1982</v>
      </c>
      <c r="H29" s="247" t="s">
        <v>269</v>
      </c>
      <c r="I29" s="247" t="s">
        <v>200</v>
      </c>
      <c r="J29" s="247">
        <v>29</v>
      </c>
      <c r="K29" s="247">
        <v>12</v>
      </c>
      <c r="L29" s="247">
        <v>29</v>
      </c>
      <c r="M29" s="249">
        <v>0.37466435185185182</v>
      </c>
      <c r="N29" s="247">
        <v>0</v>
      </c>
      <c r="O29" s="248">
        <v>0.70277777777777783</v>
      </c>
      <c r="P29" s="247"/>
      <c r="Q29" s="248">
        <v>0.43124999999999997</v>
      </c>
      <c r="R29" s="248">
        <v>0.3923611111111111</v>
      </c>
      <c r="S29" s="248">
        <v>0.37222222222222223</v>
      </c>
      <c r="T29" s="248">
        <v>0.49791666666666662</v>
      </c>
      <c r="U29" s="248">
        <v>0.61249999999999993</v>
      </c>
      <c r="V29" s="248">
        <v>0.4055555555555555</v>
      </c>
      <c r="W29" s="248">
        <v>0.51458333333333328</v>
      </c>
      <c r="X29" s="248">
        <v>0.6791666666666667</v>
      </c>
      <c r="Y29" s="247"/>
      <c r="Z29" s="247"/>
      <c r="AA29" s="248">
        <v>0.64513888888888882</v>
      </c>
      <c r="AB29" s="247"/>
      <c r="AC29" s="248">
        <v>0.47500000000000003</v>
      </c>
      <c r="AD29" s="248">
        <v>0.5708333333333333</v>
      </c>
      <c r="AE29" s="248">
        <v>0.7284722222222223</v>
      </c>
      <c r="AG29" s="15">
        <f>VLOOKUP(AH29,id!$A:$C,3,0)</f>
        <v>46</v>
      </c>
      <c r="AH29" s="15" t="str">
        <f t="shared" si="0"/>
        <v>StefańskiTomasz1982</v>
      </c>
      <c r="AI29" s="9" t="str">
        <f t="shared" si="9"/>
        <v>Stefański</v>
      </c>
      <c r="AJ29" s="9" t="str">
        <f t="shared" si="9"/>
        <v>Tomasz</v>
      </c>
      <c r="AK29" s="9" t="str">
        <f t="shared" si="2"/>
        <v>Welocypedy</v>
      </c>
      <c r="AL29" s="9">
        <f t="shared" si="3"/>
        <v>1982</v>
      </c>
      <c r="AM29" s="9">
        <f t="shared" si="4"/>
        <v>25.331104170788787</v>
      </c>
      <c r="AN29" s="9"/>
      <c r="AO29" s="9">
        <f t="shared" si="5"/>
        <v>0.99468660220567795</v>
      </c>
      <c r="AP29" s="9">
        <f t="shared" si="6"/>
        <v>1</v>
      </c>
      <c r="AQ29" s="9">
        <f t="shared" si="7"/>
        <v>1</v>
      </c>
      <c r="AR29" s="9">
        <f t="shared" si="8"/>
        <v>1</v>
      </c>
    </row>
    <row r="30" spans="1:44" s="236" customFormat="1" ht="15" customHeight="1">
      <c r="A30" s="247">
        <v>25</v>
      </c>
      <c r="B30" s="247">
        <v>25</v>
      </c>
      <c r="C30" s="247"/>
      <c r="D30" s="247">
        <v>3022</v>
      </c>
      <c r="E30" s="247" t="s">
        <v>171</v>
      </c>
      <c r="F30" s="247" t="s">
        <v>53</v>
      </c>
      <c r="G30" s="247">
        <v>1974</v>
      </c>
      <c r="H30" s="247" t="s">
        <v>1824</v>
      </c>
      <c r="I30" s="247" t="s">
        <v>203</v>
      </c>
      <c r="J30" s="247">
        <v>29</v>
      </c>
      <c r="K30" s="247">
        <v>12</v>
      </c>
      <c r="L30" s="247">
        <v>34</v>
      </c>
      <c r="M30" s="249">
        <v>0.37818287037037041</v>
      </c>
      <c r="N30" s="247">
        <v>5</v>
      </c>
      <c r="O30" s="248">
        <v>0.44097222222222227</v>
      </c>
      <c r="P30" s="248">
        <v>0.38819444444444445</v>
      </c>
      <c r="Q30" s="247"/>
      <c r="R30" s="247"/>
      <c r="S30" s="247"/>
      <c r="T30" s="248">
        <v>0.64930555555555558</v>
      </c>
      <c r="U30" s="248">
        <v>0.52847222222222223</v>
      </c>
      <c r="V30" s="247"/>
      <c r="W30" s="248">
        <v>0.51111111111111118</v>
      </c>
      <c r="X30" s="248">
        <v>0.46180555555555558</v>
      </c>
      <c r="Y30" s="248">
        <v>0.40347222222222223</v>
      </c>
      <c r="Z30" s="248">
        <v>0.36736111111111108</v>
      </c>
      <c r="AA30" s="248">
        <v>0.49236111111111108</v>
      </c>
      <c r="AB30" s="248">
        <v>0.42499999999999999</v>
      </c>
      <c r="AC30" s="248">
        <v>0.68541666666666667</v>
      </c>
      <c r="AD30" s="248">
        <v>0.59513888888888888</v>
      </c>
      <c r="AE30" s="248">
        <v>0.7319444444444444</v>
      </c>
      <c r="AG30" s="15">
        <f>VLOOKUP(AH30,id!$A:$C,3,0)</f>
        <v>54</v>
      </c>
      <c r="AH30" s="15" t="str">
        <f t="shared" si="0"/>
        <v>FilipiukTomasz1974</v>
      </c>
      <c r="AI30" s="9" t="str">
        <f t="shared" si="9"/>
        <v>Filipiuk</v>
      </c>
      <c r="AJ30" s="9" t="str">
        <f t="shared" si="9"/>
        <v>Tomasz</v>
      </c>
      <c r="AK30" s="9" t="str">
        <f t="shared" si="2"/>
        <v>SISU-OWB team</v>
      </c>
      <c r="AL30" s="9">
        <f t="shared" si="3"/>
        <v>1974</v>
      </c>
      <c r="AM30" s="9">
        <f t="shared" si="4"/>
        <v>25.095429934586186</v>
      </c>
      <c r="AN30" s="9"/>
      <c r="AO30" s="9">
        <f t="shared" si="5"/>
        <v>0.99069625095638847</v>
      </c>
      <c r="AP30" s="9">
        <f t="shared" si="6"/>
        <v>1</v>
      </c>
      <c r="AQ30" s="9">
        <f t="shared" si="7"/>
        <v>1</v>
      </c>
      <c r="AR30" s="9">
        <f t="shared" si="8"/>
        <v>1</v>
      </c>
    </row>
    <row r="31" spans="1:44" ht="15" customHeight="1">
      <c r="A31" s="247">
        <v>26</v>
      </c>
      <c r="B31" s="247">
        <v>26</v>
      </c>
      <c r="C31" s="247"/>
      <c r="D31" s="247">
        <v>3077</v>
      </c>
      <c r="E31" s="247" t="s">
        <v>648</v>
      </c>
      <c r="F31" s="247" t="s">
        <v>51</v>
      </c>
      <c r="G31" s="247">
        <v>1976</v>
      </c>
      <c r="H31" s="247" t="s">
        <v>1823</v>
      </c>
      <c r="I31" s="247" t="s">
        <v>1822</v>
      </c>
      <c r="J31" s="247">
        <v>29</v>
      </c>
      <c r="K31" s="247">
        <v>11</v>
      </c>
      <c r="L31" s="247">
        <v>29</v>
      </c>
      <c r="M31" s="249">
        <v>0.3553587962962963</v>
      </c>
      <c r="N31" s="247">
        <v>0</v>
      </c>
      <c r="O31" s="247"/>
      <c r="P31" s="247"/>
      <c r="Q31" s="248">
        <v>0.4055555555555555</v>
      </c>
      <c r="R31" s="248">
        <v>0.36736111111111108</v>
      </c>
      <c r="S31" s="247"/>
      <c r="T31" s="248">
        <v>0.45763888888888887</v>
      </c>
      <c r="U31" s="248">
        <v>0.56805555555555554</v>
      </c>
      <c r="V31" s="248">
        <v>0.37986111111111115</v>
      </c>
      <c r="W31" s="248">
        <v>0.47569444444444442</v>
      </c>
      <c r="X31" s="248">
        <v>0.65555555555555556</v>
      </c>
      <c r="Y31" s="247"/>
      <c r="Z31" s="248">
        <v>0.68958333333333333</v>
      </c>
      <c r="AA31" s="248">
        <v>0.61736111111111114</v>
      </c>
      <c r="AB31" s="247"/>
      <c r="AC31" s="248">
        <v>0.43541666666666662</v>
      </c>
      <c r="AD31" s="248">
        <v>0.51250000000000007</v>
      </c>
      <c r="AE31" s="248">
        <v>0.7090277777777777</v>
      </c>
      <c r="AG31" s="15">
        <f>VLOOKUP(AH31,id!$A:$C,3,0)</f>
        <v>260</v>
      </c>
      <c r="AH31" s="15" t="str">
        <f t="shared" si="0"/>
        <v>DębskiBartosz1976</v>
      </c>
      <c r="AI31" s="9" t="str">
        <f t="shared" si="9"/>
        <v>Dębski</v>
      </c>
      <c r="AJ31" s="9" t="str">
        <f t="shared" si="9"/>
        <v>Bartosz</v>
      </c>
      <c r="AK31" s="9" t="str">
        <f t="shared" si="2"/>
        <v>MIG BYTÓW</v>
      </c>
      <c r="AL31" s="9">
        <f t="shared" si="3"/>
        <v>1976</v>
      </c>
      <c r="AM31" s="9">
        <f t="shared" si="4"/>
        <v>24.662490344491623</v>
      </c>
      <c r="AN31" s="9"/>
      <c r="AO31" s="9">
        <f t="shared" si="5"/>
        <v>1.0642282513109469</v>
      </c>
      <c r="AP31" s="9">
        <f t="shared" si="6"/>
        <v>0.91666666666666663</v>
      </c>
      <c r="AQ31" s="9">
        <f t="shared" si="7"/>
        <v>1</v>
      </c>
      <c r="AR31" s="9">
        <f t="shared" si="8"/>
        <v>0.98274826965614603</v>
      </c>
    </row>
    <row r="32" spans="1:44" s="236" customFormat="1" ht="15" customHeight="1">
      <c r="A32" s="247">
        <v>27</v>
      </c>
      <c r="B32" s="247">
        <v>27</v>
      </c>
      <c r="C32" s="247"/>
      <c r="D32" s="247">
        <v>3062</v>
      </c>
      <c r="E32" s="247" t="s">
        <v>1821</v>
      </c>
      <c r="F32" s="247" t="s">
        <v>257</v>
      </c>
      <c r="G32" s="247">
        <v>1974</v>
      </c>
      <c r="H32" s="247" t="s">
        <v>1615</v>
      </c>
      <c r="I32" s="247" t="s">
        <v>569</v>
      </c>
      <c r="J32" s="247">
        <v>28</v>
      </c>
      <c r="K32" s="247">
        <v>11</v>
      </c>
      <c r="L32" s="247">
        <v>28</v>
      </c>
      <c r="M32" s="249">
        <v>0.32173611111111111</v>
      </c>
      <c r="N32" s="247">
        <v>0</v>
      </c>
      <c r="O32" s="247"/>
      <c r="P32" s="247"/>
      <c r="Q32" s="248">
        <v>0.40347222222222223</v>
      </c>
      <c r="R32" s="248">
        <v>0.36805555555555558</v>
      </c>
      <c r="S32" s="248">
        <v>0.66666666666666663</v>
      </c>
      <c r="T32" s="248">
        <v>0.4777777777777778</v>
      </c>
      <c r="U32" s="248">
        <v>0.56597222222222221</v>
      </c>
      <c r="V32" s="248">
        <v>0.38194444444444442</v>
      </c>
      <c r="W32" s="248">
        <v>0.49583333333333335</v>
      </c>
      <c r="X32" s="248">
        <v>0.63472222222222219</v>
      </c>
      <c r="Y32" s="247"/>
      <c r="Z32" s="247"/>
      <c r="AA32" s="248">
        <v>0.59722222222222221</v>
      </c>
      <c r="AB32" s="247"/>
      <c r="AC32" s="248">
        <v>0.45277777777777778</v>
      </c>
      <c r="AD32" s="248">
        <v>0.53263888888888888</v>
      </c>
      <c r="AE32" s="248">
        <v>0.67569444444444438</v>
      </c>
      <c r="AG32" s="15">
        <f>VLOOKUP(AH32,id!$A:$C,3,0)</f>
        <v>261</v>
      </c>
      <c r="AH32" s="15" t="str">
        <f t="shared" si="0"/>
        <v>LaskowskiRadosław1974</v>
      </c>
      <c r="AI32" s="9" t="str">
        <f t="shared" si="9"/>
        <v>Laskowski</v>
      </c>
      <c r="AJ32" s="9" t="str">
        <f t="shared" si="9"/>
        <v>Radosław</v>
      </c>
      <c r="AK32" s="9" t="str">
        <f t="shared" si="2"/>
        <v>KS Pidrina Gdynia</v>
      </c>
      <c r="AL32" s="9">
        <f t="shared" si="3"/>
        <v>1974</v>
      </c>
      <c r="AM32" s="9">
        <f t="shared" si="4"/>
        <v>23.812059642957429</v>
      </c>
      <c r="AN32" s="9"/>
      <c r="AO32" s="9">
        <f t="shared" si="5"/>
        <v>1.1045039211454062</v>
      </c>
      <c r="AP32" s="9">
        <f t="shared" si="6"/>
        <v>1</v>
      </c>
      <c r="AQ32" s="9">
        <f t="shared" si="7"/>
        <v>0.96551724137931039</v>
      </c>
      <c r="AR32" s="9">
        <f t="shared" si="8"/>
        <v>1</v>
      </c>
    </row>
    <row r="33" spans="1:44" ht="15" customHeight="1">
      <c r="A33" s="247">
        <v>28</v>
      </c>
      <c r="B33" s="247">
        <v>28</v>
      </c>
      <c r="C33" s="247"/>
      <c r="D33" s="247">
        <v>3007</v>
      </c>
      <c r="E33" s="247" t="s">
        <v>1820</v>
      </c>
      <c r="F33" s="247" t="s">
        <v>65</v>
      </c>
      <c r="G33" s="247">
        <v>1977</v>
      </c>
      <c r="H33" s="247" t="s">
        <v>1615</v>
      </c>
      <c r="I33" s="247" t="s">
        <v>469</v>
      </c>
      <c r="J33" s="247">
        <v>28</v>
      </c>
      <c r="K33" s="247">
        <v>11</v>
      </c>
      <c r="L33" s="247">
        <v>28</v>
      </c>
      <c r="M33" s="249">
        <v>0.32743055555555556</v>
      </c>
      <c r="N33" s="247">
        <v>0</v>
      </c>
      <c r="O33" s="248">
        <v>0.4548611111111111</v>
      </c>
      <c r="P33" s="248">
        <v>0.38819444444444445</v>
      </c>
      <c r="Q33" s="247"/>
      <c r="R33" s="247"/>
      <c r="S33" s="248">
        <v>0.4680555555555555</v>
      </c>
      <c r="T33" s="247"/>
      <c r="U33" s="248">
        <v>0.58333333333333337</v>
      </c>
      <c r="V33" s="248">
        <v>0.51458333333333328</v>
      </c>
      <c r="W33" s="248">
        <v>0.60625000000000007</v>
      </c>
      <c r="X33" s="248">
        <v>0.49444444444444446</v>
      </c>
      <c r="Y33" s="248">
        <v>0.40277777777777773</v>
      </c>
      <c r="Z33" s="248">
        <v>0.36805555555555558</v>
      </c>
      <c r="AA33" s="248">
        <v>0.53402777777777777</v>
      </c>
      <c r="AB33" s="248">
        <v>0.43402777777777773</v>
      </c>
      <c r="AC33" s="247"/>
      <c r="AD33" s="247"/>
      <c r="AE33" s="248">
        <v>0.68125000000000002</v>
      </c>
      <c r="AG33" s="15">
        <f>VLOOKUP(AH33,id!$A:$C,3,0)</f>
        <v>262</v>
      </c>
      <c r="AH33" s="15" t="str">
        <f t="shared" si="0"/>
        <v>OglęckiMichał1977</v>
      </c>
      <c r="AI33" s="9" t="str">
        <f t="shared" si="9"/>
        <v>Oglęcki</v>
      </c>
      <c r="AJ33" s="9" t="str">
        <f t="shared" si="9"/>
        <v>Michał</v>
      </c>
      <c r="AK33" s="9" t="str">
        <f t="shared" si="2"/>
        <v>Masterlease</v>
      </c>
      <c r="AL33" s="9">
        <f t="shared" si="3"/>
        <v>1977</v>
      </c>
      <c r="AM33" s="9">
        <f t="shared" si="4"/>
        <v>23.397936866558169</v>
      </c>
      <c r="AN33" s="9"/>
      <c r="AO33" s="9">
        <f t="shared" si="5"/>
        <v>0.9826086956521739</v>
      </c>
      <c r="AP33" s="9">
        <f t="shared" si="6"/>
        <v>1</v>
      </c>
      <c r="AQ33" s="9">
        <f t="shared" si="7"/>
        <v>1</v>
      </c>
      <c r="AR33" s="9">
        <f t="shared" si="8"/>
        <v>1</v>
      </c>
    </row>
    <row r="34" spans="1:44" s="236" customFormat="1" ht="15" customHeight="1">
      <c r="A34" s="247">
        <v>29</v>
      </c>
      <c r="B34" s="247">
        <v>29</v>
      </c>
      <c r="C34" s="247"/>
      <c r="D34" s="247">
        <v>3115</v>
      </c>
      <c r="E34" s="247" t="s">
        <v>601</v>
      </c>
      <c r="F34" s="247" t="s">
        <v>76</v>
      </c>
      <c r="G34" s="247">
        <v>1979</v>
      </c>
      <c r="H34" s="247" t="s">
        <v>1515</v>
      </c>
      <c r="I34" s="247" t="s">
        <v>1807</v>
      </c>
      <c r="J34" s="247">
        <v>28</v>
      </c>
      <c r="K34" s="247">
        <v>11</v>
      </c>
      <c r="L34" s="247">
        <v>28</v>
      </c>
      <c r="M34" s="249">
        <v>0.34800925925925924</v>
      </c>
      <c r="N34" s="247">
        <v>0</v>
      </c>
      <c r="O34" s="247"/>
      <c r="P34" s="247"/>
      <c r="Q34" s="248">
        <v>0.4368055555555555</v>
      </c>
      <c r="R34" s="248">
        <v>0.3888888888888889</v>
      </c>
      <c r="S34" s="248">
        <v>0.3659722222222222</v>
      </c>
      <c r="T34" s="248">
        <v>0.49722222222222223</v>
      </c>
      <c r="U34" s="248">
        <v>0.60069444444444442</v>
      </c>
      <c r="V34" s="248">
        <v>0.4069444444444445</v>
      </c>
      <c r="W34" s="248">
        <v>0.57500000000000007</v>
      </c>
      <c r="X34" s="248">
        <v>0.6777777777777777</v>
      </c>
      <c r="Y34" s="247"/>
      <c r="Z34" s="247"/>
      <c r="AA34" s="248">
        <v>0.63472222222222219</v>
      </c>
      <c r="AB34" s="247"/>
      <c r="AC34" s="248">
        <v>0.46666666666666662</v>
      </c>
      <c r="AD34" s="248">
        <v>0.53263888888888888</v>
      </c>
      <c r="AE34" s="248">
        <v>0.70208333333333339</v>
      </c>
      <c r="AG34" s="15">
        <f>VLOOKUP(AH34,id!$A:$C,3,0)</f>
        <v>263</v>
      </c>
      <c r="AH34" s="15" t="str">
        <f t="shared" si="0"/>
        <v>ŚlósarczykMaciej1979</v>
      </c>
      <c r="AI34" s="9" t="str">
        <f t="shared" si="9"/>
        <v>Ślósarczyk</v>
      </c>
      <c r="AJ34" s="9" t="str">
        <f t="shared" si="9"/>
        <v>Maciej</v>
      </c>
      <c r="AK34" s="9" t="str">
        <f t="shared" si="2"/>
        <v>Comarch</v>
      </c>
      <c r="AL34" s="9">
        <f t="shared" si="3"/>
        <v>1979</v>
      </c>
      <c r="AM34" s="9">
        <f t="shared" si="4"/>
        <v>22.014355259908562</v>
      </c>
      <c r="AN34" s="9"/>
      <c r="AO34" s="9">
        <f t="shared" si="5"/>
        <v>0.94086736730078491</v>
      </c>
      <c r="AP34" s="9">
        <f t="shared" si="6"/>
        <v>1</v>
      </c>
      <c r="AQ34" s="9">
        <f t="shared" si="7"/>
        <v>1</v>
      </c>
      <c r="AR34" s="9">
        <f t="shared" si="8"/>
        <v>1</v>
      </c>
    </row>
    <row r="35" spans="1:44" ht="15" customHeight="1">
      <c r="A35" s="247">
        <v>30</v>
      </c>
      <c r="B35" s="247">
        <v>30</v>
      </c>
      <c r="C35" s="247"/>
      <c r="D35" s="247">
        <v>3006</v>
      </c>
      <c r="E35" s="247" t="s">
        <v>1819</v>
      </c>
      <c r="F35" s="247" t="s">
        <v>50</v>
      </c>
      <c r="G35" s="247">
        <v>1989</v>
      </c>
      <c r="H35" s="247" t="s">
        <v>1515</v>
      </c>
      <c r="I35" s="247" t="s">
        <v>1818</v>
      </c>
      <c r="J35" s="247">
        <v>28</v>
      </c>
      <c r="K35" s="247">
        <v>11</v>
      </c>
      <c r="L35" s="247">
        <v>28</v>
      </c>
      <c r="M35" s="249">
        <v>0.36178240740740741</v>
      </c>
      <c r="N35" s="247">
        <v>0</v>
      </c>
      <c r="O35" s="247"/>
      <c r="P35" s="247"/>
      <c r="Q35" s="248">
        <v>0.42708333333333331</v>
      </c>
      <c r="R35" s="248">
        <v>0.3888888888888889</v>
      </c>
      <c r="S35" s="248">
        <v>0.36458333333333331</v>
      </c>
      <c r="T35" s="248">
        <v>0.47638888888888892</v>
      </c>
      <c r="U35" s="248">
        <v>0.57361111111111118</v>
      </c>
      <c r="V35" s="248">
        <v>0.40208333333333335</v>
      </c>
      <c r="W35" s="248">
        <v>0.54999999999999993</v>
      </c>
      <c r="X35" s="248">
        <v>0.68680555555555556</v>
      </c>
      <c r="Y35" s="247"/>
      <c r="Z35" s="247"/>
      <c r="AA35" s="248">
        <v>0.61527777777777781</v>
      </c>
      <c r="AB35" s="247"/>
      <c r="AC35" s="248">
        <v>0.45208333333333334</v>
      </c>
      <c r="AD35" s="248">
        <v>0.51458333333333328</v>
      </c>
      <c r="AE35" s="248">
        <v>0.71527777777777779</v>
      </c>
      <c r="AG35" s="15">
        <f>VLOOKUP(AH35,id!$A:$C,3,0)</f>
        <v>264</v>
      </c>
      <c r="AH35" s="15" t="str">
        <f t="shared" si="0"/>
        <v>PrabuckiRafał1989</v>
      </c>
      <c r="AI35" s="9" t="str">
        <f t="shared" si="9"/>
        <v>Prabucki</v>
      </c>
      <c r="AJ35" s="9" t="str">
        <f t="shared" si="9"/>
        <v>Rafał</v>
      </c>
      <c r="AK35" s="9" t="str">
        <f t="shared" si="2"/>
        <v>AZS Opole</v>
      </c>
      <c r="AL35" s="9">
        <f t="shared" si="3"/>
        <v>1989</v>
      </c>
      <c r="AM35" s="9">
        <f t="shared" si="4"/>
        <v>21.176263163188004</v>
      </c>
      <c r="AN35" s="9"/>
      <c r="AO35" s="9">
        <f t="shared" si="5"/>
        <v>0.96192974598502778</v>
      </c>
      <c r="AP35" s="9">
        <f t="shared" si="6"/>
        <v>1</v>
      </c>
      <c r="AQ35" s="9">
        <f t="shared" si="7"/>
        <v>1</v>
      </c>
      <c r="AR35" s="9">
        <f t="shared" si="8"/>
        <v>1</v>
      </c>
    </row>
    <row r="36" spans="1:44" s="236" customFormat="1" ht="15" customHeight="1">
      <c r="A36" s="247">
        <v>31</v>
      </c>
      <c r="B36" s="247">
        <v>31</v>
      </c>
      <c r="C36" s="247"/>
      <c r="D36" s="247">
        <v>3128</v>
      </c>
      <c r="E36" s="247" t="s">
        <v>597</v>
      </c>
      <c r="F36" s="247" t="s">
        <v>166</v>
      </c>
      <c r="G36" s="247">
        <v>1975</v>
      </c>
      <c r="H36" s="247" t="s">
        <v>1515</v>
      </c>
      <c r="I36" s="247"/>
      <c r="J36" s="247">
        <v>28</v>
      </c>
      <c r="K36" s="247">
        <v>11</v>
      </c>
      <c r="L36" s="247">
        <v>28</v>
      </c>
      <c r="M36" s="249">
        <v>0.36752314814814818</v>
      </c>
      <c r="N36" s="247">
        <v>0</v>
      </c>
      <c r="O36" s="247"/>
      <c r="P36" s="247"/>
      <c r="Q36" s="248">
        <v>0.44305555555555554</v>
      </c>
      <c r="R36" s="248">
        <v>0.39652777777777781</v>
      </c>
      <c r="S36" s="248">
        <v>0.36458333333333331</v>
      </c>
      <c r="T36" s="248">
        <v>0.5</v>
      </c>
      <c r="U36" s="248">
        <v>0.62291666666666667</v>
      </c>
      <c r="V36" s="248">
        <v>0.4152777777777778</v>
      </c>
      <c r="W36" s="248">
        <v>0.52083333333333337</v>
      </c>
      <c r="X36" s="248">
        <v>0.69652777777777775</v>
      </c>
      <c r="Y36" s="247"/>
      <c r="Z36" s="247"/>
      <c r="AA36" s="248">
        <v>0.66041666666666665</v>
      </c>
      <c r="AB36" s="247"/>
      <c r="AC36" s="248">
        <v>0.47500000000000003</v>
      </c>
      <c r="AD36" s="248">
        <v>0.57777777777777783</v>
      </c>
      <c r="AE36" s="248">
        <v>0.72152777777777777</v>
      </c>
      <c r="AG36" s="15">
        <f>VLOOKUP(AH36,id!$A:$C,3,0)</f>
        <v>104</v>
      </c>
      <c r="AH36" s="15" t="str">
        <f t="shared" si="0"/>
        <v>BróżWojciech1975</v>
      </c>
      <c r="AI36" s="9" t="str">
        <f t="shared" si="9"/>
        <v>Bróż</v>
      </c>
      <c r="AJ36" s="9" t="str">
        <f t="shared" si="9"/>
        <v>Wojciech</v>
      </c>
      <c r="AK36" s="9">
        <f t="shared" si="2"/>
        <v>0</v>
      </c>
      <c r="AL36" s="9">
        <f t="shared" si="3"/>
        <v>1975</v>
      </c>
      <c r="AM36" s="9">
        <f t="shared" si="4"/>
        <v>20.845488252029053</v>
      </c>
      <c r="AN36" s="9"/>
      <c r="AO36" s="9">
        <f t="shared" si="5"/>
        <v>0.9843799206399193</v>
      </c>
      <c r="AP36" s="9">
        <f t="shared" si="6"/>
        <v>1</v>
      </c>
      <c r="AQ36" s="9">
        <f t="shared" si="7"/>
        <v>1</v>
      </c>
      <c r="AR36" s="9">
        <f t="shared" si="8"/>
        <v>1</v>
      </c>
    </row>
    <row r="37" spans="1:44" s="236" customFormat="1" ht="15" customHeight="1">
      <c r="A37" s="247">
        <v>32</v>
      </c>
      <c r="B37" s="247">
        <v>32</v>
      </c>
      <c r="C37" s="247"/>
      <c r="D37" s="247">
        <v>3162</v>
      </c>
      <c r="E37" s="247" t="s">
        <v>593</v>
      </c>
      <c r="F37" s="247" t="s">
        <v>257</v>
      </c>
      <c r="G37" s="247">
        <v>1976</v>
      </c>
      <c r="H37" s="247" t="s">
        <v>1515</v>
      </c>
      <c r="I37" s="247" t="s">
        <v>1104</v>
      </c>
      <c r="J37" s="247">
        <v>28</v>
      </c>
      <c r="K37" s="247">
        <v>11</v>
      </c>
      <c r="L37" s="247">
        <v>28</v>
      </c>
      <c r="M37" s="249">
        <v>0.36807870370370371</v>
      </c>
      <c r="N37" s="247">
        <v>0</v>
      </c>
      <c r="O37" s="247"/>
      <c r="P37" s="247"/>
      <c r="Q37" s="248">
        <v>0.4465277777777778</v>
      </c>
      <c r="R37" s="248">
        <v>0.39652777777777781</v>
      </c>
      <c r="S37" s="248">
        <v>0.36388888888888887</v>
      </c>
      <c r="T37" s="248">
        <v>0.5</v>
      </c>
      <c r="U37" s="248">
        <v>0.62222222222222223</v>
      </c>
      <c r="V37" s="248">
        <v>0.4152777777777778</v>
      </c>
      <c r="W37" s="248">
        <v>0.52083333333333337</v>
      </c>
      <c r="X37" s="248">
        <v>0.70000000000000007</v>
      </c>
      <c r="Y37" s="247"/>
      <c r="Z37" s="247"/>
      <c r="AA37" s="248">
        <v>0.66180555555555554</v>
      </c>
      <c r="AB37" s="247"/>
      <c r="AC37" s="248">
        <v>0.47569444444444442</v>
      </c>
      <c r="AD37" s="248">
        <v>0.57638888888888895</v>
      </c>
      <c r="AE37" s="248">
        <v>0.72222222222222221</v>
      </c>
      <c r="AG37" s="15">
        <f>VLOOKUP(AH37,id!$A:$C,3,0)</f>
        <v>265</v>
      </c>
      <c r="AH37" s="15" t="str">
        <f t="shared" si="0"/>
        <v>JarosiewiczRadosław1976</v>
      </c>
      <c r="AI37" s="9" t="str">
        <f t="shared" si="9"/>
        <v>Jarosiewicz</v>
      </c>
      <c r="AJ37" s="9" t="str">
        <f t="shared" si="9"/>
        <v>Radosław</v>
      </c>
      <c r="AK37" s="9" t="str">
        <f t="shared" si="2"/>
        <v>DORACO BIKE TEAM</v>
      </c>
      <c r="AL37" s="9">
        <f t="shared" si="3"/>
        <v>1976</v>
      </c>
      <c r="AM37" s="9">
        <f t="shared" ref="AM37:AM100" si="10">AM36*IF(AQ37&lt;1,AQ37,IF(AR37&lt;1,AR37,IF(AP37&lt;1,AP37,IF(AO37&lt;1,AO37,1))))</f>
        <v>20.814025342900781</v>
      </c>
      <c r="AN37" s="9"/>
      <c r="AO37" s="9">
        <f t="shared" ref="AO37:AO100" si="11">M36/M37</f>
        <v>0.99849066096471928</v>
      </c>
      <c r="AP37" s="9">
        <f t="shared" ref="AP37:AP100" si="12">K37/K36</f>
        <v>1</v>
      </c>
      <c r="AQ37" s="9">
        <f t="shared" ref="AQ37:AQ100" si="13">J37/J36</f>
        <v>1</v>
      </c>
      <c r="AR37" s="9">
        <f t="shared" ref="AR37:AR100" si="14">AP37^0.2</f>
        <v>1</v>
      </c>
    </row>
    <row r="38" spans="1:44" ht="15" customHeight="1">
      <c r="A38" s="247">
        <v>34</v>
      </c>
      <c r="B38" s="247">
        <v>33</v>
      </c>
      <c r="C38" s="247"/>
      <c r="D38" s="247">
        <v>3159</v>
      </c>
      <c r="E38" s="247" t="s">
        <v>1112</v>
      </c>
      <c r="F38" s="247" t="s">
        <v>65</v>
      </c>
      <c r="G38" s="247">
        <v>1979</v>
      </c>
      <c r="H38" s="247" t="s">
        <v>1515</v>
      </c>
      <c r="I38" s="247" t="s">
        <v>1817</v>
      </c>
      <c r="J38" s="247">
        <v>28</v>
      </c>
      <c r="K38" s="247">
        <v>11</v>
      </c>
      <c r="L38" s="247">
        <v>28</v>
      </c>
      <c r="M38" s="249">
        <v>0.3681828703703704</v>
      </c>
      <c r="N38" s="247">
        <v>0</v>
      </c>
      <c r="O38" s="247"/>
      <c r="P38" s="247"/>
      <c r="Q38" s="248">
        <v>0.44236111111111115</v>
      </c>
      <c r="R38" s="248">
        <v>0.39652777777777781</v>
      </c>
      <c r="S38" s="248">
        <v>0.36388888888888887</v>
      </c>
      <c r="T38" s="248">
        <v>0.5</v>
      </c>
      <c r="U38" s="248">
        <v>0.62222222222222223</v>
      </c>
      <c r="V38" s="248">
        <v>0.4152777777777778</v>
      </c>
      <c r="W38" s="248">
        <v>0.52083333333333337</v>
      </c>
      <c r="X38" s="248">
        <v>0.69652777777777775</v>
      </c>
      <c r="Y38" s="247"/>
      <c r="Z38" s="247"/>
      <c r="AA38" s="248">
        <v>0.66041666666666665</v>
      </c>
      <c r="AB38" s="247"/>
      <c r="AC38" s="248">
        <v>0.47569444444444442</v>
      </c>
      <c r="AD38" s="248">
        <v>0.57777777777777783</v>
      </c>
      <c r="AE38" s="248">
        <v>0.72222222222222221</v>
      </c>
      <c r="AG38" s="15">
        <f>VLOOKUP(AH38,id!$A:$C,3,0)</f>
        <v>266</v>
      </c>
      <c r="AH38" s="15" t="str">
        <f t="shared" si="0"/>
        <v>KulwikowskiMichał1979</v>
      </c>
      <c r="AI38" s="9" t="str">
        <f t="shared" si="9"/>
        <v>Kulwikowski</v>
      </c>
      <c r="AJ38" s="9" t="str">
        <f t="shared" si="9"/>
        <v>Michał</v>
      </c>
      <c r="AK38" s="9" t="str">
        <f t="shared" si="2"/>
        <v>LPP TEAM</v>
      </c>
      <c r="AL38" s="9">
        <f t="shared" si="3"/>
        <v>1979</v>
      </c>
      <c r="AM38" s="9">
        <f t="shared" si="10"/>
        <v>20.808136617991593</v>
      </c>
      <c r="AN38" s="9"/>
      <c r="AO38" s="9">
        <f t="shared" si="11"/>
        <v>0.99971707899783091</v>
      </c>
      <c r="AP38" s="9">
        <f t="shared" si="12"/>
        <v>1</v>
      </c>
      <c r="AQ38" s="9">
        <f t="shared" si="13"/>
        <v>1</v>
      </c>
      <c r="AR38" s="9">
        <f t="shared" si="14"/>
        <v>1</v>
      </c>
    </row>
    <row r="39" spans="1:44" s="236" customFormat="1" ht="15" customHeight="1">
      <c r="A39" s="247">
        <v>35</v>
      </c>
      <c r="B39" s="247">
        <v>34</v>
      </c>
      <c r="C39" s="247"/>
      <c r="D39" s="247">
        <v>3038</v>
      </c>
      <c r="E39" s="247" t="s">
        <v>580</v>
      </c>
      <c r="F39" s="247" t="s">
        <v>29</v>
      </c>
      <c r="G39" s="247">
        <v>1979</v>
      </c>
      <c r="H39" s="247" t="s">
        <v>1515</v>
      </c>
      <c r="I39" s="247"/>
      <c r="J39" s="247">
        <v>28</v>
      </c>
      <c r="K39" s="247">
        <v>11</v>
      </c>
      <c r="L39" s="247">
        <v>28</v>
      </c>
      <c r="M39" s="249">
        <v>0.37487268518518518</v>
      </c>
      <c r="N39" s="247">
        <v>0</v>
      </c>
      <c r="O39" s="247"/>
      <c r="P39" s="247"/>
      <c r="Q39" s="248">
        <v>0.4291666666666667</v>
      </c>
      <c r="R39" s="248">
        <v>0.3840277777777778</v>
      </c>
      <c r="S39" s="248">
        <v>0.71944444444444444</v>
      </c>
      <c r="T39" s="248">
        <v>0.4993055555555555</v>
      </c>
      <c r="U39" s="248">
        <v>0.60833333333333328</v>
      </c>
      <c r="V39" s="248">
        <v>0.40416666666666662</v>
      </c>
      <c r="W39" s="248">
        <v>0.52013888888888882</v>
      </c>
      <c r="X39" s="248">
        <v>0.69444444444444453</v>
      </c>
      <c r="Y39" s="247"/>
      <c r="Z39" s="247"/>
      <c r="AA39" s="248">
        <v>0.6430555555555556</v>
      </c>
      <c r="AB39" s="247"/>
      <c r="AC39" s="248">
        <v>0.47500000000000003</v>
      </c>
      <c r="AD39" s="248">
        <v>0.56805555555555554</v>
      </c>
      <c r="AE39" s="248">
        <v>0.7284722222222223</v>
      </c>
      <c r="AG39" s="15">
        <f>VLOOKUP(AH39,id!$A:$C,3,0)</f>
        <v>267</v>
      </c>
      <c r="AH39" s="15" t="str">
        <f t="shared" si="0"/>
        <v>LegatLeszek1979</v>
      </c>
      <c r="AI39" s="9" t="str">
        <f t="shared" si="9"/>
        <v>Legat</v>
      </c>
      <c r="AJ39" s="9" t="str">
        <f t="shared" si="9"/>
        <v>Leszek</v>
      </c>
      <c r="AK39" s="9">
        <f t="shared" si="2"/>
        <v>0</v>
      </c>
      <c r="AL39" s="9">
        <f t="shared" si="3"/>
        <v>1979</v>
      </c>
      <c r="AM39" s="9">
        <f t="shared" si="10"/>
        <v>20.436803666520444</v>
      </c>
      <c r="AN39" s="9"/>
      <c r="AO39" s="9">
        <f t="shared" si="11"/>
        <v>0.98215443514773537</v>
      </c>
      <c r="AP39" s="9">
        <f t="shared" si="12"/>
        <v>1</v>
      </c>
      <c r="AQ39" s="9">
        <f t="shared" si="13"/>
        <v>1</v>
      </c>
      <c r="AR39" s="9">
        <f t="shared" si="14"/>
        <v>1</v>
      </c>
    </row>
    <row r="40" spans="1:44" ht="15" customHeight="1">
      <c r="A40" s="247">
        <v>36</v>
      </c>
      <c r="B40" s="247">
        <v>35</v>
      </c>
      <c r="C40" s="247"/>
      <c r="D40" s="247">
        <v>3030</v>
      </c>
      <c r="E40" s="247" t="s">
        <v>1086</v>
      </c>
      <c r="F40" s="247" t="s">
        <v>752</v>
      </c>
      <c r="G40" s="247">
        <v>1990</v>
      </c>
      <c r="H40" s="247" t="s">
        <v>1515</v>
      </c>
      <c r="I40" s="247"/>
      <c r="J40" s="247">
        <v>28</v>
      </c>
      <c r="K40" s="247">
        <v>10</v>
      </c>
      <c r="L40" s="247">
        <v>28</v>
      </c>
      <c r="M40" s="249">
        <v>0.33555555555555555</v>
      </c>
      <c r="N40" s="247">
        <v>0</v>
      </c>
      <c r="O40" s="248">
        <v>0.44236111111111115</v>
      </c>
      <c r="P40" s="248">
        <v>0.38750000000000001</v>
      </c>
      <c r="Q40" s="247"/>
      <c r="R40" s="247"/>
      <c r="S40" s="247"/>
      <c r="T40" s="248">
        <v>0.5854166666666667</v>
      </c>
      <c r="U40" s="247"/>
      <c r="V40" s="247"/>
      <c r="W40" s="248">
        <v>0.55347222222222225</v>
      </c>
      <c r="X40" s="248">
        <v>0.46597222222222223</v>
      </c>
      <c r="Y40" s="248">
        <v>0.40277777777777773</v>
      </c>
      <c r="Z40" s="248">
        <v>0.3666666666666667</v>
      </c>
      <c r="AA40" s="248">
        <v>0.50138888888888888</v>
      </c>
      <c r="AB40" s="248">
        <v>0.42430555555555555</v>
      </c>
      <c r="AC40" s="248">
        <v>0.61805555555555558</v>
      </c>
      <c r="AD40" s="247"/>
      <c r="AE40" s="248">
        <v>0.68958333333333333</v>
      </c>
      <c r="AG40" s="15">
        <f>VLOOKUP(AH40,id!$A:$C,3,0)</f>
        <v>268</v>
      </c>
      <c r="AH40" s="15" t="str">
        <f t="shared" si="0"/>
        <v>PogorzelskiTomek1990</v>
      </c>
      <c r="AI40" s="9" t="str">
        <f t="shared" si="9"/>
        <v>Pogorzelski</v>
      </c>
      <c r="AJ40" s="9" t="str">
        <f t="shared" si="9"/>
        <v>Tomek</v>
      </c>
      <c r="AK40" s="9">
        <f t="shared" si="2"/>
        <v>0</v>
      </c>
      <c r="AL40" s="9">
        <f t="shared" si="3"/>
        <v>1990</v>
      </c>
      <c r="AM40" s="9">
        <f t="shared" si="10"/>
        <v>20.05092607074954</v>
      </c>
      <c r="AN40" s="9"/>
      <c r="AO40" s="9">
        <f t="shared" si="11"/>
        <v>1.1171702538631347</v>
      </c>
      <c r="AP40" s="9">
        <f t="shared" si="12"/>
        <v>0.90909090909090906</v>
      </c>
      <c r="AQ40" s="9">
        <f t="shared" si="13"/>
        <v>1</v>
      </c>
      <c r="AR40" s="9">
        <f t="shared" si="14"/>
        <v>0.98111849572626431</v>
      </c>
    </row>
    <row r="41" spans="1:44" s="236" customFormat="1" ht="15" customHeight="1">
      <c r="A41" s="247">
        <v>37</v>
      </c>
      <c r="B41" s="247">
        <v>36</v>
      </c>
      <c r="C41" s="247"/>
      <c r="D41" s="247">
        <v>3029</v>
      </c>
      <c r="E41" s="247" t="s">
        <v>1086</v>
      </c>
      <c r="F41" s="247" t="s">
        <v>154</v>
      </c>
      <c r="G41" s="247">
        <v>1986</v>
      </c>
      <c r="H41" s="247" t="s">
        <v>1652</v>
      </c>
      <c r="I41" s="247"/>
      <c r="J41" s="247">
        <v>28</v>
      </c>
      <c r="K41" s="247">
        <v>10</v>
      </c>
      <c r="L41" s="247">
        <v>28</v>
      </c>
      <c r="M41" s="249">
        <v>0.33557870370370368</v>
      </c>
      <c r="N41" s="247">
        <v>0</v>
      </c>
      <c r="O41" s="248">
        <v>0.44236111111111115</v>
      </c>
      <c r="P41" s="248">
        <v>0.38750000000000001</v>
      </c>
      <c r="Q41" s="247"/>
      <c r="R41" s="247"/>
      <c r="S41" s="247"/>
      <c r="T41" s="248">
        <v>0.5854166666666667</v>
      </c>
      <c r="U41" s="247"/>
      <c r="V41" s="247"/>
      <c r="W41" s="248">
        <v>0.55347222222222225</v>
      </c>
      <c r="X41" s="248">
        <v>0.46666666666666662</v>
      </c>
      <c r="Y41" s="248">
        <v>0.40347222222222223</v>
      </c>
      <c r="Z41" s="248">
        <v>0.3666666666666667</v>
      </c>
      <c r="AA41" s="248">
        <v>0.50069444444444444</v>
      </c>
      <c r="AB41" s="248">
        <v>0.42430555555555555</v>
      </c>
      <c r="AC41" s="248">
        <v>0.61805555555555558</v>
      </c>
      <c r="AD41" s="247"/>
      <c r="AE41" s="248">
        <v>0.68958333333333333</v>
      </c>
      <c r="AG41" s="15">
        <f>VLOOKUP(AH41,id!$A:$C,3,0)</f>
        <v>269</v>
      </c>
      <c r="AH41" s="15" t="str">
        <f t="shared" si="0"/>
        <v>PogorzelskiDaniel1986</v>
      </c>
      <c r="AI41" s="9" t="str">
        <f t="shared" si="9"/>
        <v>Pogorzelski</v>
      </c>
      <c r="AJ41" s="9" t="str">
        <f t="shared" si="9"/>
        <v>Daniel</v>
      </c>
      <c r="AK41" s="9">
        <f t="shared" si="2"/>
        <v>0</v>
      </c>
      <c r="AL41" s="9">
        <f t="shared" si="3"/>
        <v>1986</v>
      </c>
      <c r="AM41" s="9">
        <f t="shared" si="10"/>
        <v>20.049542962101491</v>
      </c>
      <c r="AN41" s="9"/>
      <c r="AO41" s="9">
        <f t="shared" si="11"/>
        <v>0.99993102021107816</v>
      </c>
      <c r="AP41" s="9">
        <f t="shared" si="12"/>
        <v>1</v>
      </c>
      <c r="AQ41" s="9">
        <f t="shared" si="13"/>
        <v>1</v>
      </c>
      <c r="AR41" s="9">
        <f t="shared" si="14"/>
        <v>1</v>
      </c>
    </row>
    <row r="42" spans="1:44" ht="15" customHeight="1">
      <c r="A42" s="247">
        <v>38</v>
      </c>
      <c r="B42" s="247">
        <v>37</v>
      </c>
      <c r="C42" s="247"/>
      <c r="D42" s="247">
        <v>3091</v>
      </c>
      <c r="E42" s="247" t="s">
        <v>1086</v>
      </c>
      <c r="F42" s="247" t="s">
        <v>190</v>
      </c>
      <c r="G42" s="247">
        <v>1969</v>
      </c>
      <c r="H42" s="247" t="s">
        <v>1652</v>
      </c>
      <c r="I42" s="247"/>
      <c r="J42" s="247">
        <v>28</v>
      </c>
      <c r="K42" s="247">
        <v>10</v>
      </c>
      <c r="L42" s="247">
        <v>28</v>
      </c>
      <c r="M42" s="249">
        <v>0.33576388888888892</v>
      </c>
      <c r="N42" s="247">
        <v>0</v>
      </c>
      <c r="O42" s="248">
        <v>0.44236111111111115</v>
      </c>
      <c r="P42" s="248">
        <v>0.38750000000000001</v>
      </c>
      <c r="Q42" s="247"/>
      <c r="R42" s="247"/>
      <c r="S42" s="247"/>
      <c r="T42" s="248">
        <v>0.58611111111111114</v>
      </c>
      <c r="U42" s="247"/>
      <c r="V42" s="247"/>
      <c r="W42" s="248">
        <v>0.55347222222222225</v>
      </c>
      <c r="X42" s="248">
        <v>0.46666666666666662</v>
      </c>
      <c r="Y42" s="248">
        <v>0.40347222222222223</v>
      </c>
      <c r="Z42" s="248">
        <v>0.3666666666666667</v>
      </c>
      <c r="AA42" s="248">
        <v>0.50138888888888888</v>
      </c>
      <c r="AB42" s="248">
        <v>0.42499999999999999</v>
      </c>
      <c r="AC42" s="248">
        <v>0.61875000000000002</v>
      </c>
      <c r="AD42" s="247"/>
      <c r="AE42" s="248">
        <v>0.68958333333333333</v>
      </c>
      <c r="AG42" s="15">
        <f>VLOOKUP(AH42,id!$A:$C,3,0)</f>
        <v>270</v>
      </c>
      <c r="AH42" s="15" t="str">
        <f t="shared" si="0"/>
        <v>PogorzelskiDarek1969</v>
      </c>
      <c r="AI42" s="9" t="str">
        <f t="shared" si="9"/>
        <v>Pogorzelski</v>
      </c>
      <c r="AJ42" s="9" t="str">
        <f t="shared" si="9"/>
        <v>Darek</v>
      </c>
      <c r="AK42" s="9">
        <f t="shared" si="2"/>
        <v>0</v>
      </c>
      <c r="AL42" s="9">
        <f t="shared" si="3"/>
        <v>1969</v>
      </c>
      <c r="AM42" s="9">
        <f t="shared" si="10"/>
        <v>20.038484958399536</v>
      </c>
      <c r="AN42" s="9"/>
      <c r="AO42" s="9">
        <f t="shared" si="11"/>
        <v>0.99944846604619086</v>
      </c>
      <c r="AP42" s="9">
        <f t="shared" si="12"/>
        <v>1</v>
      </c>
      <c r="AQ42" s="9">
        <f t="shared" si="13"/>
        <v>1</v>
      </c>
      <c r="AR42" s="9">
        <f t="shared" si="14"/>
        <v>1</v>
      </c>
    </row>
    <row r="43" spans="1:44" s="236" customFormat="1" ht="15" customHeight="1">
      <c r="A43" s="247">
        <v>39</v>
      </c>
      <c r="B43" s="247">
        <v>38</v>
      </c>
      <c r="C43" s="247"/>
      <c r="D43" s="247">
        <v>3028</v>
      </c>
      <c r="E43" s="247" t="s">
        <v>628</v>
      </c>
      <c r="F43" s="247" t="s">
        <v>159</v>
      </c>
      <c r="G43" s="247">
        <v>1962</v>
      </c>
      <c r="H43" s="247" t="s">
        <v>1652</v>
      </c>
      <c r="I43" s="247" t="s">
        <v>627</v>
      </c>
      <c r="J43" s="247">
        <v>27</v>
      </c>
      <c r="K43" s="247">
        <v>13</v>
      </c>
      <c r="L43" s="247">
        <v>36</v>
      </c>
      <c r="M43" s="249">
        <v>0.38061342592592595</v>
      </c>
      <c r="N43" s="247">
        <v>9</v>
      </c>
      <c r="O43" s="248">
        <v>0.4465277777777778</v>
      </c>
      <c r="P43" s="248">
        <v>0.38750000000000001</v>
      </c>
      <c r="Q43" s="247"/>
      <c r="R43" s="247"/>
      <c r="S43" s="247"/>
      <c r="T43" s="248">
        <v>0.64236111111111105</v>
      </c>
      <c r="U43" s="248">
        <v>0.55902777777777779</v>
      </c>
      <c r="V43" s="248">
        <v>0.49305555555555558</v>
      </c>
      <c r="W43" s="248">
        <v>0.53888888888888886</v>
      </c>
      <c r="X43" s="248">
        <v>0.47430555555555554</v>
      </c>
      <c r="Y43" s="248">
        <v>0.40486111111111112</v>
      </c>
      <c r="Z43" s="248">
        <v>0.36527777777777781</v>
      </c>
      <c r="AA43" s="248">
        <v>0.51597222222222217</v>
      </c>
      <c r="AB43" s="248">
        <v>0.42708333333333331</v>
      </c>
      <c r="AC43" s="248">
        <v>0.68194444444444446</v>
      </c>
      <c r="AD43" s="248">
        <v>0.60763888888888895</v>
      </c>
      <c r="AE43" s="248">
        <v>0.73472222222222217</v>
      </c>
      <c r="AG43" s="15">
        <f>VLOOKUP(AH43,id!$A:$C,3,0)</f>
        <v>271</v>
      </c>
      <c r="AH43" s="15" t="str">
        <f t="shared" si="0"/>
        <v>KorsakDariusz1962</v>
      </c>
      <c r="AI43" s="9" t="str">
        <f t="shared" si="9"/>
        <v>Korsak</v>
      </c>
      <c r="AJ43" s="9" t="str">
        <f t="shared" si="9"/>
        <v>Dariusz</v>
      </c>
      <c r="AK43" s="9" t="str">
        <f t="shared" si="2"/>
        <v>Elbląska Strona Rowerowa</v>
      </c>
      <c r="AL43" s="9">
        <f t="shared" si="3"/>
        <v>1962</v>
      </c>
      <c r="AM43" s="9">
        <f t="shared" si="10"/>
        <v>19.322824781313837</v>
      </c>
      <c r="AN43" s="9"/>
      <c r="AO43" s="9">
        <f t="shared" si="11"/>
        <v>0.88216512087577925</v>
      </c>
      <c r="AP43" s="9">
        <f t="shared" si="12"/>
        <v>1.3</v>
      </c>
      <c r="AQ43" s="9">
        <f t="shared" si="13"/>
        <v>0.9642857142857143</v>
      </c>
      <c r="AR43" s="9">
        <f t="shared" si="14"/>
        <v>1.0538739520617835</v>
      </c>
    </row>
    <row r="44" spans="1:44" ht="15" customHeight="1">
      <c r="A44" s="247">
        <v>40</v>
      </c>
      <c r="B44" s="247">
        <v>39</v>
      </c>
      <c r="C44" s="247"/>
      <c r="D44" s="247">
        <v>3031</v>
      </c>
      <c r="E44" s="247" t="s">
        <v>325</v>
      </c>
      <c r="F44" s="247" t="s">
        <v>76</v>
      </c>
      <c r="G44" s="247">
        <v>1976</v>
      </c>
      <c r="H44" s="247" t="s">
        <v>1615</v>
      </c>
      <c r="I44" s="247" t="s">
        <v>173</v>
      </c>
      <c r="J44" s="247">
        <v>27</v>
      </c>
      <c r="K44" s="247">
        <v>11</v>
      </c>
      <c r="L44" s="247">
        <v>27</v>
      </c>
      <c r="M44" s="249">
        <v>0.36585648148148148</v>
      </c>
      <c r="N44" s="247">
        <v>0</v>
      </c>
      <c r="O44" s="248">
        <v>0.70000000000000007</v>
      </c>
      <c r="P44" s="247"/>
      <c r="Q44" s="248">
        <v>0.48402777777777778</v>
      </c>
      <c r="R44" s="248">
        <v>0.43194444444444446</v>
      </c>
      <c r="S44" s="248">
        <v>0.39930555555555558</v>
      </c>
      <c r="T44" s="248">
        <v>0.53125</v>
      </c>
      <c r="U44" s="247"/>
      <c r="V44" s="248">
        <v>0.4604166666666667</v>
      </c>
      <c r="W44" s="248">
        <v>0.60347222222222219</v>
      </c>
      <c r="X44" s="248">
        <v>0.6791666666666667</v>
      </c>
      <c r="Y44" s="247"/>
      <c r="Z44" s="247"/>
      <c r="AA44" s="248">
        <v>0.63750000000000007</v>
      </c>
      <c r="AB44" s="247"/>
      <c r="AC44" s="248">
        <v>0.50972222222222219</v>
      </c>
      <c r="AD44" s="248">
        <v>0.57361111111111118</v>
      </c>
      <c r="AE44" s="248">
        <v>0.71944444444444444</v>
      </c>
      <c r="AG44" s="15">
        <f>VLOOKUP(AH44,id!$A:$C,3,0)</f>
        <v>272</v>
      </c>
      <c r="AH44" s="15" t="str">
        <f t="shared" si="0"/>
        <v>JankowskiMaciej1976</v>
      </c>
      <c r="AI44" s="9" t="str">
        <f t="shared" si="9"/>
        <v>Jankowski</v>
      </c>
      <c r="AJ44" s="9" t="str">
        <f t="shared" si="9"/>
        <v>Maciej</v>
      </c>
      <c r="AK44" s="9" t="str">
        <f t="shared" si="2"/>
        <v>GR3miasto</v>
      </c>
      <c r="AL44" s="9">
        <f t="shared" si="3"/>
        <v>1976</v>
      </c>
      <c r="AM44" s="9">
        <f t="shared" si="10"/>
        <v>18.687899173488326</v>
      </c>
      <c r="AN44" s="9"/>
      <c r="AO44" s="9">
        <f t="shared" si="11"/>
        <v>1.0403353369186967</v>
      </c>
      <c r="AP44" s="9">
        <f t="shared" si="12"/>
        <v>0.84615384615384615</v>
      </c>
      <c r="AQ44" s="9">
        <f t="shared" si="13"/>
        <v>1</v>
      </c>
      <c r="AR44" s="9">
        <f t="shared" si="14"/>
        <v>0.96714116000060635</v>
      </c>
    </row>
    <row r="45" spans="1:44" s="236" customFormat="1" ht="15" customHeight="1">
      <c r="A45" s="247">
        <v>41</v>
      </c>
      <c r="B45" s="247">
        <v>40</v>
      </c>
      <c r="C45" s="247"/>
      <c r="D45" s="247">
        <v>3153</v>
      </c>
      <c r="E45" s="247" t="s">
        <v>429</v>
      </c>
      <c r="F45" s="247" t="s">
        <v>51</v>
      </c>
      <c r="G45" s="247">
        <v>1975</v>
      </c>
      <c r="H45" s="247" t="s">
        <v>1515</v>
      </c>
      <c r="I45" s="247" t="s">
        <v>1816</v>
      </c>
      <c r="J45" s="247">
        <v>27</v>
      </c>
      <c r="K45" s="247">
        <v>11</v>
      </c>
      <c r="L45" s="247">
        <v>27</v>
      </c>
      <c r="M45" s="249">
        <v>0.36642361111111116</v>
      </c>
      <c r="N45" s="247">
        <v>0</v>
      </c>
      <c r="O45" s="248">
        <v>0.70347222222222217</v>
      </c>
      <c r="P45" s="247"/>
      <c r="Q45" s="248">
        <v>0.43472222222222223</v>
      </c>
      <c r="R45" s="248">
        <v>0.38819444444444445</v>
      </c>
      <c r="S45" s="248">
        <v>0.3611111111111111</v>
      </c>
      <c r="T45" s="248">
        <v>0.49722222222222223</v>
      </c>
      <c r="U45" s="247"/>
      <c r="V45" s="248">
        <v>0.4069444444444445</v>
      </c>
      <c r="W45" s="248">
        <v>0.52638888888888891</v>
      </c>
      <c r="X45" s="248">
        <v>0.62708333333333333</v>
      </c>
      <c r="Y45" s="247"/>
      <c r="Z45" s="247"/>
      <c r="AA45" s="248">
        <v>0.57500000000000007</v>
      </c>
      <c r="AB45" s="248">
        <v>0.68125000000000002</v>
      </c>
      <c r="AC45" s="248">
        <v>0.4680555555555555</v>
      </c>
      <c r="AD45" s="247"/>
      <c r="AE45" s="248">
        <v>0.72013888888888899</v>
      </c>
      <c r="AG45" s="15">
        <f>VLOOKUP(AH45,id!$A:$C,3,0)</f>
        <v>273</v>
      </c>
      <c r="AH45" s="15" t="str">
        <f t="shared" si="0"/>
        <v>StaniszewskiBartosz1975</v>
      </c>
      <c r="AI45" s="9" t="str">
        <f t="shared" si="9"/>
        <v>Staniszewski</v>
      </c>
      <c r="AJ45" s="9" t="str">
        <f t="shared" si="9"/>
        <v>Bartosz</v>
      </c>
      <c r="AK45" s="9" t="str">
        <f t="shared" si="2"/>
        <v>Pięty Szalonego Gnoma i Sp.</v>
      </c>
      <c r="AL45" s="9">
        <f t="shared" si="3"/>
        <v>1975</v>
      </c>
      <c r="AM45" s="9">
        <f t="shared" si="10"/>
        <v>18.658975105782428</v>
      </c>
      <c r="AN45" s="9"/>
      <c r="AO45" s="9">
        <f t="shared" si="11"/>
        <v>0.99845225686218753</v>
      </c>
      <c r="AP45" s="9">
        <f t="shared" si="12"/>
        <v>1</v>
      </c>
      <c r="AQ45" s="9">
        <f t="shared" si="13"/>
        <v>1</v>
      </c>
      <c r="AR45" s="9">
        <f t="shared" si="14"/>
        <v>1</v>
      </c>
    </row>
    <row r="46" spans="1:44" ht="15" customHeight="1">
      <c r="A46" s="247">
        <v>42</v>
      </c>
      <c r="B46" s="247">
        <v>41</v>
      </c>
      <c r="C46" s="247"/>
      <c r="D46" s="247">
        <v>3014</v>
      </c>
      <c r="E46" s="247" t="s">
        <v>618</v>
      </c>
      <c r="F46" s="247" t="s">
        <v>673</v>
      </c>
      <c r="G46" s="247">
        <v>1972</v>
      </c>
      <c r="H46" s="247" t="s">
        <v>1787</v>
      </c>
      <c r="I46" s="247" t="s">
        <v>672</v>
      </c>
      <c r="J46" s="247">
        <v>26</v>
      </c>
      <c r="K46" s="247">
        <v>14</v>
      </c>
      <c r="L46" s="247">
        <v>36</v>
      </c>
      <c r="M46" s="249">
        <v>0.38138888888888883</v>
      </c>
      <c r="N46" s="247">
        <v>10</v>
      </c>
      <c r="O46" s="248">
        <v>0.64166666666666672</v>
      </c>
      <c r="P46" s="247"/>
      <c r="Q46" s="248">
        <v>0.40902777777777777</v>
      </c>
      <c r="R46" s="248">
        <v>0.37986111111111115</v>
      </c>
      <c r="S46" s="248">
        <v>0.36041666666666666</v>
      </c>
      <c r="T46" s="248">
        <v>0.45902777777777781</v>
      </c>
      <c r="U46" s="248">
        <v>0.54583333333333328</v>
      </c>
      <c r="V46" s="248">
        <v>0.39097222222222222</v>
      </c>
      <c r="W46" s="248">
        <v>0.47361111111111115</v>
      </c>
      <c r="X46" s="248">
        <v>0.62222222222222223</v>
      </c>
      <c r="Y46" s="248">
        <v>0.70763888888888893</v>
      </c>
      <c r="Z46" s="247"/>
      <c r="AA46" s="248">
        <v>0.56944444444444442</v>
      </c>
      <c r="AB46" s="248">
        <v>0.67708333333333337</v>
      </c>
      <c r="AC46" s="248">
        <v>0.43402777777777773</v>
      </c>
      <c r="AD46" s="248">
        <v>0.51111111111111118</v>
      </c>
      <c r="AE46" s="248">
        <v>0.73541666666666661</v>
      </c>
      <c r="AG46" s="15">
        <f>VLOOKUP(AH46,id!$A:$C,3,0)</f>
        <v>62</v>
      </c>
      <c r="AH46" s="15" t="str">
        <f t="shared" si="0"/>
        <v>NowakRemik1972</v>
      </c>
      <c r="AI46" s="9" t="str">
        <f t="shared" si="9"/>
        <v>Nowak</v>
      </c>
      <c r="AJ46" s="9" t="str">
        <f t="shared" si="9"/>
        <v>Remik</v>
      </c>
      <c r="AK46" s="9" t="str">
        <f t="shared" si="2"/>
        <v>KS Hades</v>
      </c>
      <c r="AL46" s="9">
        <f t="shared" si="3"/>
        <v>1972</v>
      </c>
      <c r="AM46" s="9">
        <f t="shared" si="10"/>
        <v>17.96790195371641</v>
      </c>
      <c r="AN46" s="9"/>
      <c r="AO46" s="9">
        <f t="shared" si="11"/>
        <v>0.96076110706482187</v>
      </c>
      <c r="AP46" s="9">
        <f t="shared" si="12"/>
        <v>1.2727272727272727</v>
      </c>
      <c r="AQ46" s="9">
        <f t="shared" si="13"/>
        <v>0.96296296296296291</v>
      </c>
      <c r="AR46" s="9">
        <f t="shared" si="14"/>
        <v>1.0494145228445839</v>
      </c>
    </row>
    <row r="47" spans="1:44" s="236" customFormat="1" ht="15" customHeight="1">
      <c r="A47" s="247">
        <v>43</v>
      </c>
      <c r="B47" s="247">
        <v>42</v>
      </c>
      <c r="C47" s="247"/>
      <c r="D47" s="247">
        <v>3016</v>
      </c>
      <c r="E47" s="247" t="s">
        <v>853</v>
      </c>
      <c r="F47" s="247" t="s">
        <v>54</v>
      </c>
      <c r="G47" s="247">
        <v>1970</v>
      </c>
      <c r="H47" s="247" t="s">
        <v>1787</v>
      </c>
      <c r="I47" s="247" t="s">
        <v>1201</v>
      </c>
      <c r="J47" s="247">
        <v>26</v>
      </c>
      <c r="K47" s="247">
        <v>14</v>
      </c>
      <c r="L47" s="247">
        <v>36</v>
      </c>
      <c r="M47" s="249">
        <v>0.38178240740740743</v>
      </c>
      <c r="N47" s="247">
        <v>10</v>
      </c>
      <c r="O47" s="248">
        <v>0.64166666666666672</v>
      </c>
      <c r="P47" s="247"/>
      <c r="Q47" s="248">
        <v>0.40902777777777777</v>
      </c>
      <c r="R47" s="248">
        <v>0.37986111111111115</v>
      </c>
      <c r="S47" s="248">
        <v>0.36041666666666666</v>
      </c>
      <c r="T47" s="248">
        <v>0.4597222222222222</v>
      </c>
      <c r="U47" s="248">
        <v>0.54652777777777783</v>
      </c>
      <c r="V47" s="248">
        <v>0.39097222222222222</v>
      </c>
      <c r="W47" s="248">
        <v>0.47361111111111115</v>
      </c>
      <c r="X47" s="248">
        <v>0.62152777777777779</v>
      </c>
      <c r="Y47" s="248">
        <v>0.70763888888888893</v>
      </c>
      <c r="Z47" s="247"/>
      <c r="AA47" s="248">
        <v>0.57152777777777775</v>
      </c>
      <c r="AB47" s="248">
        <v>0.6777777777777777</v>
      </c>
      <c r="AC47" s="248">
        <v>0.43402777777777773</v>
      </c>
      <c r="AD47" s="248">
        <v>0.51180555555555551</v>
      </c>
      <c r="AE47" s="248">
        <v>0.73541666666666661</v>
      </c>
      <c r="AG47" s="15">
        <f>VLOOKUP(AH47,id!$A:$C,3,0)</f>
        <v>274</v>
      </c>
      <c r="AH47" s="15" t="str">
        <f t="shared" si="0"/>
        <v>HalamusRobert1970</v>
      </c>
      <c r="AI47" s="9" t="str">
        <f t="shared" si="9"/>
        <v>Halamus</v>
      </c>
      <c r="AJ47" s="9" t="str">
        <f t="shared" si="9"/>
        <v>Robert</v>
      </c>
      <c r="AK47" s="9" t="str">
        <f t="shared" si="2"/>
        <v>31 BLT</v>
      </c>
      <c r="AL47" s="9">
        <f t="shared" si="3"/>
        <v>1970</v>
      </c>
      <c r="AM47" s="9">
        <f t="shared" si="10"/>
        <v>17.949381712813409</v>
      </c>
      <c r="AN47" s="9"/>
      <c r="AO47" s="9">
        <f t="shared" si="11"/>
        <v>0.9989692596859272</v>
      </c>
      <c r="AP47" s="9">
        <f t="shared" si="12"/>
        <v>1</v>
      </c>
      <c r="AQ47" s="9">
        <f t="shared" si="13"/>
        <v>1</v>
      </c>
      <c r="AR47" s="9">
        <f t="shared" si="14"/>
        <v>1</v>
      </c>
    </row>
    <row r="48" spans="1:44" ht="15" customHeight="1">
      <c r="A48" s="247">
        <v>44</v>
      </c>
      <c r="B48" s="247">
        <v>43</v>
      </c>
      <c r="C48" s="247"/>
      <c r="D48" s="247">
        <v>3068</v>
      </c>
      <c r="E48" s="247" t="s">
        <v>630</v>
      </c>
      <c r="F48" s="247" t="s">
        <v>83</v>
      </c>
      <c r="G48" s="247">
        <v>1987</v>
      </c>
      <c r="H48" s="247" t="s">
        <v>1815</v>
      </c>
      <c r="I48" s="247" t="s">
        <v>629</v>
      </c>
      <c r="J48" s="247">
        <v>26</v>
      </c>
      <c r="K48" s="247">
        <v>10</v>
      </c>
      <c r="L48" s="247">
        <v>26</v>
      </c>
      <c r="M48" s="249">
        <v>0.35357638888888893</v>
      </c>
      <c r="N48" s="247">
        <v>0</v>
      </c>
      <c r="O48" s="247"/>
      <c r="P48" s="247"/>
      <c r="Q48" s="248">
        <v>0.4465277777777778</v>
      </c>
      <c r="R48" s="248">
        <v>0.36805555555555558</v>
      </c>
      <c r="S48" s="247"/>
      <c r="T48" s="248">
        <v>0.50486111111111109</v>
      </c>
      <c r="U48" s="248">
        <v>0.59166666666666667</v>
      </c>
      <c r="V48" s="248">
        <v>0.65625</v>
      </c>
      <c r="W48" s="248">
        <v>0.47500000000000003</v>
      </c>
      <c r="X48" s="247"/>
      <c r="Y48" s="247"/>
      <c r="Z48" s="248">
        <v>0.69236111111111109</v>
      </c>
      <c r="AA48" s="248">
        <v>0.625</v>
      </c>
      <c r="AB48" s="247"/>
      <c r="AC48" s="248">
        <v>0.41666666666666669</v>
      </c>
      <c r="AD48" s="248">
        <v>0.54722222222222217</v>
      </c>
      <c r="AE48" s="248">
        <v>0.70763888888888893</v>
      </c>
      <c r="AG48" s="15">
        <f>VLOOKUP(AH48,id!$A:$C,3,0)</f>
        <v>275</v>
      </c>
      <c r="AH48" s="15" t="str">
        <f t="shared" si="0"/>
        <v>StencelKrystian1987</v>
      </c>
      <c r="AI48" s="9" t="str">
        <f t="shared" si="9"/>
        <v>Stencel</v>
      </c>
      <c r="AJ48" s="9" t="str">
        <f t="shared" si="9"/>
        <v>Krystian</v>
      </c>
      <c r="AK48" s="9" t="str">
        <f t="shared" si="2"/>
        <v>OgryS</v>
      </c>
      <c r="AL48" s="9">
        <f t="shared" si="3"/>
        <v>1987</v>
      </c>
      <c r="AM48" s="9">
        <f t="shared" si="10"/>
        <v>16.781233727885127</v>
      </c>
      <c r="AN48" s="9"/>
      <c r="AO48" s="9">
        <f t="shared" si="11"/>
        <v>1.0797734786736064</v>
      </c>
      <c r="AP48" s="9">
        <f t="shared" si="12"/>
        <v>0.7142857142857143</v>
      </c>
      <c r="AQ48" s="9">
        <f t="shared" si="13"/>
        <v>1</v>
      </c>
      <c r="AR48" s="9">
        <f t="shared" si="14"/>
        <v>0.93491987614847016</v>
      </c>
    </row>
    <row r="49" spans="1:44" s="236" customFormat="1" ht="15" customHeight="1">
      <c r="A49" s="247">
        <v>45</v>
      </c>
      <c r="B49" s="247">
        <v>44</v>
      </c>
      <c r="C49" s="247"/>
      <c r="D49" s="247">
        <v>3141</v>
      </c>
      <c r="E49" s="247" t="s">
        <v>538</v>
      </c>
      <c r="F49" s="247" t="s">
        <v>102</v>
      </c>
      <c r="G49" s="247">
        <v>1999</v>
      </c>
      <c r="H49" s="247" t="s">
        <v>1446</v>
      </c>
      <c r="I49" s="247" t="s">
        <v>539</v>
      </c>
      <c r="J49" s="247">
        <v>26</v>
      </c>
      <c r="K49" s="247">
        <v>10</v>
      </c>
      <c r="L49" s="247">
        <v>28</v>
      </c>
      <c r="M49" s="249">
        <v>0.37601851851851853</v>
      </c>
      <c r="N49" s="247">
        <v>2</v>
      </c>
      <c r="O49" s="248">
        <v>0.47638888888888892</v>
      </c>
      <c r="P49" s="248">
        <v>0.40277777777777773</v>
      </c>
      <c r="Q49" s="247"/>
      <c r="R49" s="247"/>
      <c r="S49" s="247"/>
      <c r="T49" s="248">
        <v>0.6645833333333333</v>
      </c>
      <c r="U49" s="247"/>
      <c r="V49" s="247"/>
      <c r="W49" s="248">
        <v>0.63888888888888895</v>
      </c>
      <c r="X49" s="248">
        <v>0.55347222222222225</v>
      </c>
      <c r="Y49" s="248">
        <v>0.42777777777777781</v>
      </c>
      <c r="Z49" s="248">
        <v>0.36458333333333331</v>
      </c>
      <c r="AA49" s="248">
        <v>0.61458333333333337</v>
      </c>
      <c r="AB49" s="248">
        <v>0.45069444444444445</v>
      </c>
      <c r="AC49" s="248">
        <v>0.68541666666666667</v>
      </c>
      <c r="AD49" s="247"/>
      <c r="AE49" s="248">
        <v>0.72986111111111107</v>
      </c>
      <c r="AG49" s="15">
        <f>VLOOKUP(AH49,id!$A:$C,3,0)</f>
        <v>276</v>
      </c>
      <c r="AH49" s="15" t="str">
        <f t="shared" si="0"/>
        <v>KlainJan1999</v>
      </c>
      <c r="AI49" s="9" t="str">
        <f t="shared" si="9"/>
        <v>Klain</v>
      </c>
      <c r="AJ49" s="9" t="str">
        <f t="shared" si="9"/>
        <v>Jan</v>
      </c>
      <c r="AK49" s="9" t="str">
        <f t="shared" si="2"/>
        <v>Klan Klainów</v>
      </c>
      <c r="AL49" s="9">
        <f t="shared" si="3"/>
        <v>1999</v>
      </c>
      <c r="AM49" s="9">
        <f t="shared" si="10"/>
        <v>15.779669698139706</v>
      </c>
      <c r="AN49" s="9"/>
      <c r="AO49" s="9">
        <f t="shared" si="11"/>
        <v>0.94031642452597886</v>
      </c>
      <c r="AP49" s="9">
        <f t="shared" si="12"/>
        <v>1</v>
      </c>
      <c r="AQ49" s="9">
        <f t="shared" si="13"/>
        <v>1</v>
      </c>
      <c r="AR49" s="9">
        <f t="shared" si="14"/>
        <v>1</v>
      </c>
    </row>
    <row r="50" spans="1:44" ht="15" customHeight="1">
      <c r="A50" s="247">
        <v>46</v>
      </c>
      <c r="B50" s="247">
        <v>45</v>
      </c>
      <c r="C50" s="247"/>
      <c r="D50" s="247">
        <v>3151</v>
      </c>
      <c r="E50" s="247" t="s">
        <v>596</v>
      </c>
      <c r="F50" s="247" t="s">
        <v>69</v>
      </c>
      <c r="G50" s="247">
        <v>1979</v>
      </c>
      <c r="H50" s="247" t="s">
        <v>1515</v>
      </c>
      <c r="I50" s="247"/>
      <c r="J50" s="247">
        <v>25</v>
      </c>
      <c r="K50" s="247">
        <v>13</v>
      </c>
      <c r="L50" s="247">
        <v>33</v>
      </c>
      <c r="M50" s="249">
        <v>0.38020833333333331</v>
      </c>
      <c r="N50" s="247">
        <v>8</v>
      </c>
      <c r="O50" s="248">
        <v>0.66597222222222219</v>
      </c>
      <c r="P50" s="247"/>
      <c r="Q50" s="248">
        <v>0.41736111111111113</v>
      </c>
      <c r="R50" s="248">
        <v>0.38263888888888892</v>
      </c>
      <c r="S50" s="248">
        <v>0.36249999999999999</v>
      </c>
      <c r="T50" s="248">
        <v>0.48472222222222222</v>
      </c>
      <c r="U50" s="248">
        <v>0.58194444444444449</v>
      </c>
      <c r="V50" s="248">
        <v>0.39652777777777781</v>
      </c>
      <c r="W50" s="248">
        <v>0.56597222222222221</v>
      </c>
      <c r="X50" s="248">
        <v>0.64513888888888882</v>
      </c>
      <c r="Y50" s="247"/>
      <c r="Z50" s="247"/>
      <c r="AA50" s="248">
        <v>0.60972222222222217</v>
      </c>
      <c r="AB50" s="248">
        <v>0.69652777777777775</v>
      </c>
      <c r="AC50" s="248">
        <v>0.45902777777777781</v>
      </c>
      <c r="AD50" s="248">
        <v>0.52847222222222223</v>
      </c>
      <c r="AE50" s="248">
        <v>0.73402777777777783</v>
      </c>
      <c r="AG50" s="15">
        <f>VLOOKUP(AH50,id!$A:$C,3,0)</f>
        <v>102</v>
      </c>
      <c r="AH50" s="15" t="str">
        <f t="shared" si="0"/>
        <v>BallerstadtŁukasz1979</v>
      </c>
      <c r="AI50" s="9" t="str">
        <f t="shared" si="9"/>
        <v>Ballerstadt</v>
      </c>
      <c r="AJ50" s="9" t="str">
        <f t="shared" si="9"/>
        <v>Łukasz</v>
      </c>
      <c r="AK50" s="9">
        <f t="shared" si="2"/>
        <v>0</v>
      </c>
      <c r="AL50" s="9">
        <f t="shared" si="3"/>
        <v>1979</v>
      </c>
      <c r="AM50" s="9">
        <f t="shared" si="10"/>
        <v>15.172759325134333</v>
      </c>
      <c r="AN50" s="9"/>
      <c r="AO50" s="9">
        <f t="shared" si="11"/>
        <v>0.98898021308980222</v>
      </c>
      <c r="AP50" s="9">
        <f t="shared" si="12"/>
        <v>1.3</v>
      </c>
      <c r="AQ50" s="9">
        <f t="shared" si="13"/>
        <v>0.96153846153846156</v>
      </c>
      <c r="AR50" s="9">
        <f t="shared" si="14"/>
        <v>1.0538739520617835</v>
      </c>
    </row>
    <row r="51" spans="1:44" s="236" customFormat="1" ht="15" customHeight="1">
      <c r="A51" s="247">
        <v>47</v>
      </c>
      <c r="B51" s="247">
        <v>46</v>
      </c>
      <c r="C51" s="247"/>
      <c r="D51" s="247">
        <v>3018</v>
      </c>
      <c r="E51" s="247" t="s">
        <v>625</v>
      </c>
      <c r="F51" s="247" t="s">
        <v>97</v>
      </c>
      <c r="G51" s="247">
        <v>1987</v>
      </c>
      <c r="H51" s="247" t="s">
        <v>1814</v>
      </c>
      <c r="I51" s="247"/>
      <c r="J51" s="247">
        <v>25</v>
      </c>
      <c r="K51" s="247">
        <v>12</v>
      </c>
      <c r="L51" s="247">
        <v>31</v>
      </c>
      <c r="M51" s="249">
        <v>0.37890046296296293</v>
      </c>
      <c r="N51" s="247">
        <v>6</v>
      </c>
      <c r="O51" s="247"/>
      <c r="P51" s="247"/>
      <c r="Q51" s="248">
        <v>0.60416666666666663</v>
      </c>
      <c r="R51" s="248">
        <v>0.6791666666666667</v>
      </c>
      <c r="S51" s="248">
        <v>0.36180555555555555</v>
      </c>
      <c r="T51" s="248">
        <v>0.51666666666666672</v>
      </c>
      <c r="U51" s="248">
        <v>0.4458333333333333</v>
      </c>
      <c r="V51" s="248">
        <v>0.40486111111111112</v>
      </c>
      <c r="W51" s="248">
        <v>0.53819444444444442</v>
      </c>
      <c r="X51" s="248">
        <v>0.38263888888888892</v>
      </c>
      <c r="Y51" s="247"/>
      <c r="Z51" s="248">
        <v>0.72152777777777777</v>
      </c>
      <c r="AA51" s="248">
        <v>0.42638888888888887</v>
      </c>
      <c r="AB51" s="247"/>
      <c r="AC51" s="248">
        <v>0.63888888888888895</v>
      </c>
      <c r="AD51" s="248">
        <v>0.48958333333333331</v>
      </c>
      <c r="AE51" s="248">
        <v>0.73263888888888884</v>
      </c>
      <c r="AG51" s="15">
        <f>VLOOKUP(AH51,id!$A:$C,3,0)</f>
        <v>277</v>
      </c>
      <c r="AH51" s="15" t="str">
        <f t="shared" si="0"/>
        <v>HołodMateusz1987</v>
      </c>
      <c r="AI51" s="9" t="str">
        <f t="shared" si="9"/>
        <v>Hołod</v>
      </c>
      <c r="AJ51" s="9" t="str">
        <f t="shared" si="9"/>
        <v>Mateusz</v>
      </c>
      <c r="AK51" s="9">
        <f t="shared" si="2"/>
        <v>0</v>
      </c>
      <c r="AL51" s="9">
        <f t="shared" si="3"/>
        <v>1987</v>
      </c>
      <c r="AM51" s="9">
        <f t="shared" si="10"/>
        <v>14.931799431460504</v>
      </c>
      <c r="AN51" s="9"/>
      <c r="AO51" s="9">
        <f t="shared" si="11"/>
        <v>1.0034517518404253</v>
      </c>
      <c r="AP51" s="9">
        <f t="shared" si="12"/>
        <v>0.92307692307692313</v>
      </c>
      <c r="AQ51" s="9">
        <f t="shared" si="13"/>
        <v>1</v>
      </c>
      <c r="AR51" s="9">
        <f t="shared" si="14"/>
        <v>0.98411891413352426</v>
      </c>
    </row>
    <row r="52" spans="1:44" ht="15" customHeight="1">
      <c r="A52" s="247">
        <v>48</v>
      </c>
      <c r="B52" s="247">
        <v>47</v>
      </c>
      <c r="C52" s="247"/>
      <c r="D52" s="247">
        <v>3051</v>
      </c>
      <c r="E52" s="247" t="s">
        <v>645</v>
      </c>
      <c r="F52" s="247" t="s">
        <v>23</v>
      </c>
      <c r="G52" s="247">
        <v>1972</v>
      </c>
      <c r="H52" s="247" t="s">
        <v>643</v>
      </c>
      <c r="I52" s="247" t="s">
        <v>1813</v>
      </c>
      <c r="J52" s="247">
        <v>25</v>
      </c>
      <c r="K52" s="247">
        <v>10</v>
      </c>
      <c r="L52" s="247">
        <v>25</v>
      </c>
      <c r="M52" s="249">
        <v>0.30949074074074073</v>
      </c>
      <c r="N52" s="247">
        <v>0</v>
      </c>
      <c r="O52" s="247"/>
      <c r="P52" s="247"/>
      <c r="Q52" s="248">
        <v>0.42569444444444443</v>
      </c>
      <c r="R52" s="248">
        <v>0.38750000000000001</v>
      </c>
      <c r="S52" s="248">
        <v>0.36805555555555558</v>
      </c>
      <c r="T52" s="248">
        <v>0.47569444444444442</v>
      </c>
      <c r="U52" s="247"/>
      <c r="V52" s="248">
        <v>0.40138888888888885</v>
      </c>
      <c r="W52" s="248">
        <v>0.50138888888888888</v>
      </c>
      <c r="X52" s="248">
        <v>0.59375</v>
      </c>
      <c r="Y52" s="247"/>
      <c r="Z52" s="248">
        <v>0.6430555555555556</v>
      </c>
      <c r="AA52" s="248">
        <v>0.55486111111111114</v>
      </c>
      <c r="AB52" s="247"/>
      <c r="AC52" s="248">
        <v>0.4513888888888889</v>
      </c>
      <c r="AD52" s="247"/>
      <c r="AE52" s="248">
        <v>0.66319444444444442</v>
      </c>
      <c r="AG52" s="15">
        <f>VLOOKUP(AH52,id!$A:$C,3,0)</f>
        <v>278</v>
      </c>
      <c r="AH52" s="15" t="str">
        <f t="shared" si="0"/>
        <v>CieślińskiGrzegorz1972</v>
      </c>
      <c r="AI52" s="9" t="str">
        <f t="shared" si="9"/>
        <v>Cieśliński</v>
      </c>
      <c r="AJ52" s="9" t="str">
        <f t="shared" si="9"/>
        <v>Grzegorz</v>
      </c>
      <c r="AK52" s="9" t="str">
        <f t="shared" si="2"/>
        <v>Kaliska Team</v>
      </c>
      <c r="AL52" s="9">
        <f t="shared" si="3"/>
        <v>1972</v>
      </c>
      <c r="AM52" s="9">
        <f t="shared" si="10"/>
        <v>14.397129083084909</v>
      </c>
      <c r="AN52" s="9"/>
      <c r="AO52" s="9">
        <f t="shared" si="11"/>
        <v>1.2242707554225878</v>
      </c>
      <c r="AP52" s="9">
        <f t="shared" si="12"/>
        <v>0.83333333333333337</v>
      </c>
      <c r="AQ52" s="9">
        <f t="shared" si="13"/>
        <v>1</v>
      </c>
      <c r="AR52" s="9">
        <f t="shared" si="14"/>
        <v>0.96419250400262724</v>
      </c>
    </row>
    <row r="53" spans="1:44" s="236" customFormat="1" ht="15" customHeight="1">
      <c r="A53" s="247">
        <v>49</v>
      </c>
      <c r="B53" s="247">
        <v>48</v>
      </c>
      <c r="C53" s="247"/>
      <c r="D53" s="247">
        <v>3005</v>
      </c>
      <c r="E53" s="247" t="s">
        <v>456</v>
      </c>
      <c r="F53" s="247" t="s">
        <v>26</v>
      </c>
      <c r="G53" s="247">
        <v>1984</v>
      </c>
      <c r="H53" s="247" t="s">
        <v>1622</v>
      </c>
      <c r="I53" s="247"/>
      <c r="J53" s="247">
        <v>25</v>
      </c>
      <c r="K53" s="247">
        <v>10</v>
      </c>
      <c r="L53" s="247">
        <v>25</v>
      </c>
      <c r="M53" s="249">
        <v>0.35537037037037034</v>
      </c>
      <c r="N53" s="247">
        <v>0</v>
      </c>
      <c r="O53" s="248">
        <v>0.46875</v>
      </c>
      <c r="P53" s="248">
        <v>0.38819444444444445</v>
      </c>
      <c r="Q53" s="248">
        <v>0.66041666666666665</v>
      </c>
      <c r="R53" s="247"/>
      <c r="S53" s="247"/>
      <c r="T53" s="247"/>
      <c r="U53" s="247"/>
      <c r="V53" s="248">
        <v>0.53680555555555554</v>
      </c>
      <c r="W53" s="248">
        <v>0.62013888888888891</v>
      </c>
      <c r="X53" s="248">
        <v>0.49791666666666662</v>
      </c>
      <c r="Y53" s="248">
        <v>0.40972222222222227</v>
      </c>
      <c r="Z53" s="248">
        <v>0.36527777777777781</v>
      </c>
      <c r="AA53" s="248">
        <v>0.58611111111111114</v>
      </c>
      <c r="AB53" s="248">
        <v>0.44166666666666665</v>
      </c>
      <c r="AC53" s="247"/>
      <c r="AD53" s="247"/>
      <c r="AE53" s="248">
        <v>0.7090277777777777</v>
      </c>
      <c r="AG53" s="15">
        <f>VLOOKUP(AH53,id!$A:$C,3,0)</f>
        <v>279</v>
      </c>
      <c r="AH53" s="15" t="str">
        <f t="shared" si="0"/>
        <v>SzyngwelskiKrzysztof1984</v>
      </c>
      <c r="AI53" s="9" t="str">
        <f t="shared" si="9"/>
        <v>Szyngwelski</v>
      </c>
      <c r="AJ53" s="9" t="str">
        <f t="shared" si="9"/>
        <v>Krzysztof</v>
      </c>
      <c r="AK53" s="9">
        <f t="shared" si="2"/>
        <v>0</v>
      </c>
      <c r="AL53" s="9">
        <f t="shared" si="3"/>
        <v>1984</v>
      </c>
      <c r="AM53" s="9">
        <f t="shared" si="10"/>
        <v>12.538406451331765</v>
      </c>
      <c r="AN53" s="9"/>
      <c r="AO53" s="9">
        <f t="shared" si="11"/>
        <v>0.87089630015633146</v>
      </c>
      <c r="AP53" s="9">
        <f t="shared" si="12"/>
        <v>1</v>
      </c>
      <c r="AQ53" s="9">
        <f t="shared" si="13"/>
        <v>1</v>
      </c>
      <c r="AR53" s="9">
        <f t="shared" si="14"/>
        <v>1</v>
      </c>
    </row>
    <row r="54" spans="1:44" ht="15" customHeight="1">
      <c r="A54" s="247">
        <v>50</v>
      </c>
      <c r="B54" s="247">
        <v>49</v>
      </c>
      <c r="C54" s="247"/>
      <c r="D54" s="247">
        <v>3152</v>
      </c>
      <c r="E54" s="247" t="s">
        <v>1812</v>
      </c>
      <c r="F54" s="247" t="s">
        <v>96</v>
      </c>
      <c r="G54" s="247">
        <v>1976</v>
      </c>
      <c r="H54" s="247" t="s">
        <v>269</v>
      </c>
      <c r="I54" s="247"/>
      <c r="J54" s="247">
        <v>25</v>
      </c>
      <c r="K54" s="247">
        <v>10</v>
      </c>
      <c r="L54" s="247">
        <v>25</v>
      </c>
      <c r="M54" s="249">
        <v>0.37049768518518517</v>
      </c>
      <c r="N54" s="247">
        <v>0</v>
      </c>
      <c r="O54" s="247"/>
      <c r="P54" s="247"/>
      <c r="Q54" s="248">
        <v>0.43472222222222223</v>
      </c>
      <c r="R54" s="248">
        <v>0.38819444444444445</v>
      </c>
      <c r="S54" s="248">
        <v>0.3611111111111111</v>
      </c>
      <c r="T54" s="248">
        <v>0.49722222222222223</v>
      </c>
      <c r="U54" s="248">
        <v>0.64027777777777783</v>
      </c>
      <c r="V54" s="248">
        <v>0.4069444444444445</v>
      </c>
      <c r="W54" s="248">
        <v>0.61944444444444446</v>
      </c>
      <c r="X54" s="247"/>
      <c r="Y54" s="247"/>
      <c r="Z54" s="247"/>
      <c r="AA54" s="248">
        <v>0.68472222222222223</v>
      </c>
      <c r="AB54" s="247"/>
      <c r="AC54" s="248">
        <v>0.4680555555555555</v>
      </c>
      <c r="AD54" s="248">
        <v>0.57986111111111105</v>
      </c>
      <c r="AE54" s="248">
        <v>0.72430555555555554</v>
      </c>
      <c r="AG54" s="15">
        <f>VLOOKUP(AH54,id!$A:$C,3,0)</f>
        <v>280</v>
      </c>
      <c r="AH54" s="15" t="str">
        <f t="shared" si="0"/>
        <v>NowiszJarosław1976</v>
      </c>
      <c r="AI54" s="9" t="str">
        <f t="shared" si="9"/>
        <v>Nowisz</v>
      </c>
      <c r="AJ54" s="9" t="str">
        <f t="shared" si="9"/>
        <v>Jarosław</v>
      </c>
      <c r="AK54" s="9">
        <f t="shared" si="2"/>
        <v>0</v>
      </c>
      <c r="AL54" s="9">
        <f t="shared" si="3"/>
        <v>1976</v>
      </c>
      <c r="AM54" s="9">
        <f t="shared" si="10"/>
        <v>12.026466892058682</v>
      </c>
      <c r="AN54" s="9"/>
      <c r="AO54" s="9">
        <f t="shared" si="11"/>
        <v>0.95917028521445746</v>
      </c>
      <c r="AP54" s="9">
        <f t="shared" si="12"/>
        <v>1</v>
      </c>
      <c r="AQ54" s="9">
        <f t="shared" si="13"/>
        <v>1</v>
      </c>
      <c r="AR54" s="9">
        <f t="shared" si="14"/>
        <v>1</v>
      </c>
    </row>
    <row r="55" spans="1:44" s="236" customFormat="1" ht="15" customHeight="1">
      <c r="A55" s="247">
        <v>51</v>
      </c>
      <c r="B55" s="247">
        <v>50</v>
      </c>
      <c r="C55" s="247"/>
      <c r="D55" s="247">
        <v>3154</v>
      </c>
      <c r="E55" s="247" t="s">
        <v>1811</v>
      </c>
      <c r="F55" s="247" t="s">
        <v>21</v>
      </c>
      <c r="G55" s="247">
        <v>1976</v>
      </c>
      <c r="H55" s="247" t="s">
        <v>269</v>
      </c>
      <c r="I55" s="247"/>
      <c r="J55" s="247">
        <v>25</v>
      </c>
      <c r="K55" s="247">
        <v>10</v>
      </c>
      <c r="L55" s="247">
        <v>25</v>
      </c>
      <c r="M55" s="249">
        <v>0.37056712962962962</v>
      </c>
      <c r="N55" s="247">
        <v>0</v>
      </c>
      <c r="O55" s="247"/>
      <c r="P55" s="247"/>
      <c r="Q55" s="248">
        <v>0.43472222222222223</v>
      </c>
      <c r="R55" s="248">
        <v>0.3888888888888889</v>
      </c>
      <c r="S55" s="248">
        <v>0.36180555555555555</v>
      </c>
      <c r="T55" s="248">
        <v>0.49722222222222223</v>
      </c>
      <c r="U55" s="248">
        <v>0.64027777777777783</v>
      </c>
      <c r="V55" s="248">
        <v>0.4069444444444445</v>
      </c>
      <c r="W55" s="248">
        <v>0.61944444444444446</v>
      </c>
      <c r="X55" s="247"/>
      <c r="Y55" s="247"/>
      <c r="Z55" s="247"/>
      <c r="AA55" s="248">
        <v>0.68541666666666667</v>
      </c>
      <c r="AB55" s="247"/>
      <c r="AC55" s="248">
        <v>0.46875</v>
      </c>
      <c r="AD55" s="248">
        <v>0.57986111111111105</v>
      </c>
      <c r="AE55" s="248">
        <v>0.72430555555555554</v>
      </c>
      <c r="AG55" s="15">
        <f>VLOOKUP(AH55,id!$A:$C,3,0)</f>
        <v>281</v>
      </c>
      <c r="AH55" s="15" t="str">
        <f t="shared" si="0"/>
        <v>KamykMarcin1976</v>
      </c>
      <c r="AI55" s="9" t="str">
        <f t="shared" si="9"/>
        <v>Kamyk</v>
      </c>
      <c r="AJ55" s="9" t="str">
        <f t="shared" si="9"/>
        <v>Marcin</v>
      </c>
      <c r="AK55" s="9">
        <f t="shared" si="2"/>
        <v>0</v>
      </c>
      <c r="AL55" s="9">
        <f t="shared" si="3"/>
        <v>1976</v>
      </c>
      <c r="AM55" s="9">
        <f t="shared" si="10"/>
        <v>12.024213126829199</v>
      </c>
      <c r="AN55" s="9"/>
      <c r="AO55" s="9">
        <f t="shared" si="11"/>
        <v>0.9998125995564856</v>
      </c>
      <c r="AP55" s="9">
        <f t="shared" si="12"/>
        <v>1</v>
      </c>
      <c r="AQ55" s="9">
        <f t="shared" si="13"/>
        <v>1</v>
      </c>
      <c r="AR55" s="9">
        <f t="shared" si="14"/>
        <v>1</v>
      </c>
    </row>
    <row r="56" spans="1:44" ht="15" customHeight="1">
      <c r="A56" s="247">
        <v>52</v>
      </c>
      <c r="B56" s="247">
        <v>51</v>
      </c>
      <c r="C56" s="247"/>
      <c r="D56" s="247">
        <v>3099</v>
      </c>
      <c r="E56" s="247" t="s">
        <v>1810</v>
      </c>
      <c r="F56" s="247" t="s">
        <v>69</v>
      </c>
      <c r="G56" s="247">
        <v>1991</v>
      </c>
      <c r="H56" s="247" t="s">
        <v>1615</v>
      </c>
      <c r="I56" s="247"/>
      <c r="J56" s="247">
        <v>25</v>
      </c>
      <c r="K56" s="247">
        <v>10</v>
      </c>
      <c r="L56" s="247">
        <v>28</v>
      </c>
      <c r="M56" s="249">
        <v>0.37655092592592593</v>
      </c>
      <c r="N56" s="247">
        <v>3</v>
      </c>
      <c r="O56" s="248">
        <v>0.46597222222222223</v>
      </c>
      <c r="P56" s="248">
        <v>0.38680555555555557</v>
      </c>
      <c r="Q56" s="247"/>
      <c r="R56" s="247"/>
      <c r="S56" s="247"/>
      <c r="T56" s="248">
        <v>0.63541666666666663</v>
      </c>
      <c r="U56" s="247"/>
      <c r="V56" s="247"/>
      <c r="W56" s="248">
        <v>0.59027777777777779</v>
      </c>
      <c r="X56" s="248">
        <v>0.49652777777777773</v>
      </c>
      <c r="Y56" s="248">
        <v>0.41875000000000001</v>
      </c>
      <c r="Z56" s="248">
        <v>0.36458333333333331</v>
      </c>
      <c r="AA56" s="248">
        <v>0.55763888888888891</v>
      </c>
      <c r="AB56" s="248">
        <v>0.44375000000000003</v>
      </c>
      <c r="AC56" s="248">
        <v>0.66805555555555562</v>
      </c>
      <c r="AD56" s="247"/>
      <c r="AE56" s="248">
        <v>0.73055555555555562</v>
      </c>
      <c r="AG56" s="15">
        <f>VLOOKUP(AH56,id!$A:$C,3,0)</f>
        <v>282</v>
      </c>
      <c r="AH56" s="15" t="str">
        <f t="shared" si="0"/>
        <v>StolarskiŁukasz1991</v>
      </c>
      <c r="AI56" s="9" t="str">
        <f t="shared" si="9"/>
        <v>Stolarski</v>
      </c>
      <c r="AJ56" s="9" t="str">
        <f t="shared" si="9"/>
        <v>Łukasz</v>
      </c>
      <c r="AK56" s="9">
        <f t="shared" si="2"/>
        <v>0</v>
      </c>
      <c r="AL56" s="9">
        <f t="shared" si="3"/>
        <v>1991</v>
      </c>
      <c r="AM56" s="9">
        <f t="shared" si="10"/>
        <v>11.833135540717111</v>
      </c>
      <c r="AN56" s="9"/>
      <c r="AO56" s="9">
        <f t="shared" si="11"/>
        <v>0.98410893219401241</v>
      </c>
      <c r="AP56" s="9">
        <f t="shared" si="12"/>
        <v>1</v>
      </c>
      <c r="AQ56" s="9">
        <f t="shared" si="13"/>
        <v>1</v>
      </c>
      <c r="AR56" s="9">
        <f t="shared" si="14"/>
        <v>1</v>
      </c>
    </row>
    <row r="57" spans="1:44" s="236" customFormat="1" ht="15" customHeight="1">
      <c r="A57" s="247">
        <v>53</v>
      </c>
      <c r="B57" s="247">
        <v>52</v>
      </c>
      <c r="C57" s="247"/>
      <c r="D57" s="247">
        <v>3136</v>
      </c>
      <c r="E57" s="247" t="s">
        <v>1809</v>
      </c>
      <c r="F57" s="247" t="s">
        <v>74</v>
      </c>
      <c r="G57" s="247">
        <v>1992</v>
      </c>
      <c r="H57" s="247" t="s">
        <v>1652</v>
      </c>
      <c r="I57" s="247"/>
      <c r="J57" s="247">
        <v>25</v>
      </c>
      <c r="K57" s="247">
        <v>10</v>
      </c>
      <c r="L57" s="247">
        <v>28</v>
      </c>
      <c r="M57" s="249">
        <v>0.37660879629629629</v>
      </c>
      <c r="N57" s="247">
        <v>3</v>
      </c>
      <c r="O57" s="248">
        <v>0.46597222222222223</v>
      </c>
      <c r="P57" s="248">
        <v>0.38680555555555557</v>
      </c>
      <c r="Q57" s="247"/>
      <c r="R57" s="247"/>
      <c r="S57" s="247"/>
      <c r="T57" s="248">
        <v>0.63541666666666663</v>
      </c>
      <c r="U57" s="247"/>
      <c r="V57" s="247"/>
      <c r="W57" s="248">
        <v>0.59027777777777779</v>
      </c>
      <c r="X57" s="248">
        <v>0.49652777777777773</v>
      </c>
      <c r="Y57" s="248">
        <v>0.41875000000000001</v>
      </c>
      <c r="Z57" s="248">
        <v>0.36458333333333331</v>
      </c>
      <c r="AA57" s="248">
        <v>0.55763888888888891</v>
      </c>
      <c r="AB57" s="248">
        <v>0.44375000000000003</v>
      </c>
      <c r="AC57" s="248">
        <v>0.66805555555555562</v>
      </c>
      <c r="AD57" s="247"/>
      <c r="AE57" s="248">
        <v>0.73055555555555562</v>
      </c>
      <c r="AG57" s="15">
        <f>VLOOKUP(AH57,id!$A:$C,3,0)</f>
        <v>283</v>
      </c>
      <c r="AH57" s="15" t="str">
        <f t="shared" si="0"/>
        <v>BabulaKonrad1992</v>
      </c>
      <c r="AI57" s="9" t="str">
        <f t="shared" si="9"/>
        <v>Babula</v>
      </c>
      <c r="AJ57" s="9" t="str">
        <f t="shared" si="9"/>
        <v>Konrad</v>
      </c>
      <c r="AK57" s="9">
        <f t="shared" si="2"/>
        <v>0</v>
      </c>
      <c r="AL57" s="9">
        <f t="shared" si="3"/>
        <v>1992</v>
      </c>
      <c r="AM57" s="9">
        <f t="shared" si="10"/>
        <v>11.831317240286749</v>
      </c>
      <c r="AN57" s="9"/>
      <c r="AO57" s="9">
        <f t="shared" si="11"/>
        <v>0.99984633824026559</v>
      </c>
      <c r="AP57" s="9">
        <f t="shared" si="12"/>
        <v>1</v>
      </c>
      <c r="AQ57" s="9">
        <f t="shared" si="13"/>
        <v>1</v>
      </c>
      <c r="AR57" s="9">
        <f t="shared" si="14"/>
        <v>1</v>
      </c>
    </row>
    <row r="58" spans="1:44" ht="15" customHeight="1">
      <c r="A58" s="247">
        <v>54</v>
      </c>
      <c r="B58" s="247">
        <v>53</v>
      </c>
      <c r="C58" s="247"/>
      <c r="D58" s="247">
        <v>3037</v>
      </c>
      <c r="E58" s="247" t="s">
        <v>568</v>
      </c>
      <c r="F58" s="247" t="s">
        <v>19</v>
      </c>
      <c r="G58" s="247">
        <v>1977</v>
      </c>
      <c r="H58" s="247" t="s">
        <v>1515</v>
      </c>
      <c r="I58" s="247" t="s">
        <v>401</v>
      </c>
      <c r="J58" s="247">
        <v>24</v>
      </c>
      <c r="K58" s="247">
        <v>11</v>
      </c>
      <c r="L58" s="247">
        <v>28</v>
      </c>
      <c r="M58" s="249">
        <v>0.37748842592592591</v>
      </c>
      <c r="N58" s="247">
        <v>4</v>
      </c>
      <c r="O58" s="247"/>
      <c r="P58" s="247"/>
      <c r="Q58" s="248">
        <v>0.42986111111111108</v>
      </c>
      <c r="R58" s="248">
        <v>0.38541666666666669</v>
      </c>
      <c r="S58" s="248">
        <v>0.72083333333333333</v>
      </c>
      <c r="T58" s="248">
        <v>0.4993055555555555</v>
      </c>
      <c r="U58" s="248">
        <v>0.60902777777777783</v>
      </c>
      <c r="V58" s="248">
        <v>0.40486111111111112</v>
      </c>
      <c r="W58" s="248">
        <v>0.52013888888888882</v>
      </c>
      <c r="X58" s="248">
        <v>0.69444444444444453</v>
      </c>
      <c r="Y58" s="247"/>
      <c r="Z58" s="247"/>
      <c r="AA58" s="248">
        <v>0.64444444444444449</v>
      </c>
      <c r="AB58" s="247"/>
      <c r="AC58" s="248">
        <v>0.47500000000000003</v>
      </c>
      <c r="AD58" s="248">
        <v>0.56805555555555554</v>
      </c>
      <c r="AE58" s="248">
        <v>0.73125000000000007</v>
      </c>
      <c r="AG58" s="15">
        <f>VLOOKUP(AH58,id!$A:$C,3,0)</f>
        <v>284</v>
      </c>
      <c r="AH58" s="15" t="str">
        <f t="shared" si="0"/>
        <v>BowarPiotr1977</v>
      </c>
      <c r="AI58" s="9" t="str">
        <f t="shared" si="9"/>
        <v>Bowar</v>
      </c>
      <c r="AJ58" s="9" t="str">
        <f t="shared" si="9"/>
        <v>Piotr</v>
      </c>
      <c r="AK58" s="9" t="str">
        <f t="shared" si="2"/>
        <v>Gdzie jest mój bronks?</v>
      </c>
      <c r="AL58" s="9">
        <f t="shared" si="3"/>
        <v>1977</v>
      </c>
      <c r="AM58" s="9">
        <f t="shared" si="10"/>
        <v>11.358064550675278</v>
      </c>
      <c r="AN58" s="9"/>
      <c r="AO58" s="9">
        <f t="shared" si="11"/>
        <v>0.99766978384179061</v>
      </c>
      <c r="AP58" s="9">
        <f t="shared" si="12"/>
        <v>1.1000000000000001</v>
      </c>
      <c r="AQ58" s="9">
        <f t="shared" si="13"/>
        <v>0.96</v>
      </c>
      <c r="AR58" s="9">
        <f t="shared" si="14"/>
        <v>1.0192448764914566</v>
      </c>
    </row>
    <row r="59" spans="1:44" s="236" customFormat="1" ht="15" customHeight="1">
      <c r="A59" s="247">
        <v>55</v>
      </c>
      <c r="B59" s="247">
        <v>54</v>
      </c>
      <c r="C59" s="247"/>
      <c r="D59" s="247">
        <v>3119</v>
      </c>
      <c r="E59" s="247" t="s">
        <v>1808</v>
      </c>
      <c r="F59" s="247" t="s">
        <v>50</v>
      </c>
      <c r="G59" s="247">
        <v>1978</v>
      </c>
      <c r="H59" s="247" t="s">
        <v>1615</v>
      </c>
      <c r="I59" s="247" t="s">
        <v>1807</v>
      </c>
      <c r="J59" s="247">
        <v>24</v>
      </c>
      <c r="K59" s="247">
        <v>10</v>
      </c>
      <c r="L59" s="247">
        <v>24</v>
      </c>
      <c r="M59" s="249">
        <v>0.34960648148148149</v>
      </c>
      <c r="N59" s="247">
        <v>0</v>
      </c>
      <c r="O59" s="247"/>
      <c r="P59" s="247"/>
      <c r="Q59" s="248">
        <v>0.4375</v>
      </c>
      <c r="R59" s="248">
        <v>0.3888888888888889</v>
      </c>
      <c r="S59" s="248">
        <v>0.3659722222222222</v>
      </c>
      <c r="T59" s="248">
        <v>0.49861111111111112</v>
      </c>
      <c r="U59" s="248">
        <v>0.55972222222222223</v>
      </c>
      <c r="V59" s="248">
        <v>0.4069444444444445</v>
      </c>
      <c r="W59" s="248">
        <v>0.53263888888888888</v>
      </c>
      <c r="X59" s="248">
        <v>0.66736111111111107</v>
      </c>
      <c r="Y59" s="247"/>
      <c r="Z59" s="247"/>
      <c r="AA59" s="248">
        <v>0.6020833333333333</v>
      </c>
      <c r="AB59" s="247"/>
      <c r="AC59" s="248">
        <v>0.46736111111111112</v>
      </c>
      <c r="AD59" s="247"/>
      <c r="AE59" s="248">
        <v>0.70347222222222217</v>
      </c>
      <c r="AG59" s="15">
        <f>VLOOKUP(AH59,id!$A:$C,3,0)</f>
        <v>285</v>
      </c>
      <c r="AH59" s="15" t="str">
        <f t="shared" si="0"/>
        <v>KwarcianyRafał1978</v>
      </c>
      <c r="AI59" s="9" t="str">
        <f t="shared" si="9"/>
        <v>Kwarciany</v>
      </c>
      <c r="AJ59" s="9" t="str">
        <f t="shared" si="9"/>
        <v>Rafał</v>
      </c>
      <c r="AK59" s="9" t="str">
        <f t="shared" si="2"/>
        <v>Comarch</v>
      </c>
      <c r="AL59" s="9">
        <f t="shared" si="3"/>
        <v>1978</v>
      </c>
      <c r="AM59" s="9">
        <f t="shared" si="10"/>
        <v>11.143607206320338</v>
      </c>
      <c r="AN59" s="9"/>
      <c r="AO59" s="9">
        <f t="shared" si="11"/>
        <v>1.079752367079388</v>
      </c>
      <c r="AP59" s="9">
        <f t="shared" si="12"/>
        <v>0.90909090909090906</v>
      </c>
      <c r="AQ59" s="9">
        <f t="shared" si="13"/>
        <v>1</v>
      </c>
      <c r="AR59" s="9">
        <f t="shared" si="14"/>
        <v>0.98111849572626431</v>
      </c>
    </row>
    <row r="60" spans="1:44" ht="15" customHeight="1">
      <c r="A60" s="247">
        <v>56</v>
      </c>
      <c r="B60" s="247">
        <v>55</v>
      </c>
      <c r="C60" s="247"/>
      <c r="D60" s="247">
        <v>3112</v>
      </c>
      <c r="E60" s="247" t="s">
        <v>1806</v>
      </c>
      <c r="F60" s="247" t="s">
        <v>20</v>
      </c>
      <c r="G60" s="247">
        <v>1983</v>
      </c>
      <c r="H60" s="247" t="s">
        <v>1515</v>
      </c>
      <c r="I60" s="247" t="s">
        <v>1805</v>
      </c>
      <c r="J60" s="247">
        <v>24</v>
      </c>
      <c r="K60" s="247">
        <v>10</v>
      </c>
      <c r="L60" s="247">
        <v>26</v>
      </c>
      <c r="M60" s="249">
        <v>0.37604166666666666</v>
      </c>
      <c r="N60" s="247">
        <v>2</v>
      </c>
      <c r="O60" s="248">
        <v>0.51041666666666663</v>
      </c>
      <c r="P60" s="248">
        <v>0.4055555555555555</v>
      </c>
      <c r="Q60" s="247"/>
      <c r="R60" s="247"/>
      <c r="S60" s="247"/>
      <c r="T60" s="247"/>
      <c r="U60" s="248">
        <v>0.65416666666666667</v>
      </c>
      <c r="V60" s="248">
        <v>0.57986111111111105</v>
      </c>
      <c r="W60" s="248">
        <v>0.67847222222222225</v>
      </c>
      <c r="X60" s="248">
        <v>0.54375000000000007</v>
      </c>
      <c r="Y60" s="248">
        <v>0.4284722222222222</v>
      </c>
      <c r="Z60" s="248">
        <v>0.36736111111111108</v>
      </c>
      <c r="AA60" s="248">
        <v>0.61527777777777781</v>
      </c>
      <c r="AB60" s="248">
        <v>0.47638888888888892</v>
      </c>
      <c r="AC60" s="247"/>
      <c r="AD60" s="247"/>
      <c r="AE60" s="248">
        <v>0.72986111111111107</v>
      </c>
      <c r="AG60" s="15">
        <f>VLOOKUP(AH60,id!$A:$C,3,0)</f>
        <v>286</v>
      </c>
      <c r="AH60" s="15" t="str">
        <f t="shared" si="0"/>
        <v>PieciukiewiczPaweł1983</v>
      </c>
      <c r="AI60" s="9" t="str">
        <f t="shared" si="9"/>
        <v>Pieciukiewicz</v>
      </c>
      <c r="AJ60" s="9" t="str">
        <f t="shared" si="9"/>
        <v>Paweł</v>
      </c>
      <c r="AK60" s="9" t="str">
        <f t="shared" si="2"/>
        <v>LufthansaSystemsPoland Active!</v>
      </c>
      <c r="AL60" s="9">
        <f t="shared" si="3"/>
        <v>1983</v>
      </c>
      <c r="AM60" s="9">
        <f t="shared" si="10"/>
        <v>10.360227740046541</v>
      </c>
      <c r="AN60" s="9"/>
      <c r="AO60" s="9">
        <f t="shared" si="11"/>
        <v>0.9297014465989536</v>
      </c>
      <c r="AP60" s="9">
        <f t="shared" si="12"/>
        <v>1</v>
      </c>
      <c r="AQ60" s="9">
        <f t="shared" si="13"/>
        <v>1</v>
      </c>
      <c r="AR60" s="9">
        <f t="shared" si="14"/>
        <v>1</v>
      </c>
    </row>
    <row r="61" spans="1:44" s="236" customFormat="1" ht="15" customHeight="1">
      <c r="A61" s="247">
        <v>57</v>
      </c>
      <c r="B61" s="247">
        <v>56</v>
      </c>
      <c r="C61" s="247"/>
      <c r="D61" s="247">
        <v>3024</v>
      </c>
      <c r="E61" s="247" t="s">
        <v>656</v>
      </c>
      <c r="F61" s="247" t="s">
        <v>53</v>
      </c>
      <c r="G61" s="247">
        <v>1975</v>
      </c>
      <c r="H61" s="247" t="s">
        <v>1673</v>
      </c>
      <c r="I61" s="247" t="s">
        <v>1804</v>
      </c>
      <c r="J61" s="247">
        <v>23</v>
      </c>
      <c r="K61" s="247">
        <v>12</v>
      </c>
      <c r="L61" s="247">
        <v>32</v>
      </c>
      <c r="M61" s="249">
        <v>0.38099537037037035</v>
      </c>
      <c r="N61" s="247">
        <v>9</v>
      </c>
      <c r="O61" s="248">
        <v>0.44513888888888892</v>
      </c>
      <c r="P61" s="248">
        <v>0.38680555555555557</v>
      </c>
      <c r="Q61" s="247"/>
      <c r="R61" s="247"/>
      <c r="S61" s="247"/>
      <c r="T61" s="248">
        <v>0.6430555555555556</v>
      </c>
      <c r="U61" s="248">
        <v>0.55625000000000002</v>
      </c>
      <c r="V61" s="248">
        <v>0.4916666666666667</v>
      </c>
      <c r="W61" s="248">
        <v>0.53888888888888886</v>
      </c>
      <c r="X61" s="248">
        <v>0.47083333333333338</v>
      </c>
      <c r="Y61" s="248">
        <v>0.40416666666666662</v>
      </c>
      <c r="Z61" s="248">
        <v>0.3659722222222222</v>
      </c>
      <c r="AA61" s="248">
        <v>0.51527777777777783</v>
      </c>
      <c r="AB61" s="248">
        <v>0.4291666666666667</v>
      </c>
      <c r="AC61" s="247"/>
      <c r="AD61" s="248">
        <v>0.61249999999999993</v>
      </c>
      <c r="AE61" s="248">
        <v>0.73472222222222217</v>
      </c>
      <c r="AG61" s="15">
        <f>VLOOKUP(AH61,id!$A:$C,3,0)</f>
        <v>287</v>
      </c>
      <c r="AH61" s="15" t="str">
        <f t="shared" si="0"/>
        <v>PopczykTomasz1975</v>
      </c>
      <c r="AI61" s="9" t="str">
        <f t="shared" si="9"/>
        <v>Popczyk</v>
      </c>
      <c r="AJ61" s="9" t="str">
        <f t="shared" si="9"/>
        <v>Tomasz</v>
      </c>
      <c r="AK61" s="9" t="str">
        <f t="shared" si="2"/>
        <v>Sekator</v>
      </c>
      <c r="AL61" s="9">
        <f t="shared" si="3"/>
        <v>1975</v>
      </c>
      <c r="AM61" s="9">
        <f t="shared" si="10"/>
        <v>9.9285515842112702</v>
      </c>
      <c r="AN61" s="9"/>
      <c r="AO61" s="9">
        <f t="shared" si="11"/>
        <v>0.9869979950179234</v>
      </c>
      <c r="AP61" s="9">
        <f t="shared" si="12"/>
        <v>1.2</v>
      </c>
      <c r="AQ61" s="9">
        <f t="shared" si="13"/>
        <v>0.95833333333333337</v>
      </c>
      <c r="AR61" s="9">
        <f t="shared" si="14"/>
        <v>1.0371372893366482</v>
      </c>
    </row>
    <row r="62" spans="1:44" ht="15" customHeight="1">
      <c r="A62" s="247">
        <v>58</v>
      </c>
      <c r="B62" s="247">
        <v>57</v>
      </c>
      <c r="C62" s="247"/>
      <c r="D62" s="247">
        <v>3129</v>
      </c>
      <c r="E62" s="247" t="s">
        <v>1803</v>
      </c>
      <c r="F62" s="247" t="s">
        <v>89</v>
      </c>
      <c r="G62" s="247">
        <v>1977</v>
      </c>
      <c r="H62" s="247" t="s">
        <v>1515</v>
      </c>
      <c r="I62" s="247"/>
      <c r="J62" s="247">
        <v>23</v>
      </c>
      <c r="K62" s="247">
        <v>12</v>
      </c>
      <c r="L62" s="247">
        <v>33</v>
      </c>
      <c r="M62" s="249">
        <v>0.38145833333333329</v>
      </c>
      <c r="N62" s="247">
        <v>10</v>
      </c>
      <c r="O62" s="248">
        <v>0.44791666666666669</v>
      </c>
      <c r="P62" s="248">
        <v>0.39513888888888887</v>
      </c>
      <c r="Q62" s="247"/>
      <c r="R62" s="247"/>
      <c r="S62" s="247"/>
      <c r="T62" s="248">
        <v>0.64236111111111105</v>
      </c>
      <c r="U62" s="248">
        <v>0.5541666666666667</v>
      </c>
      <c r="V62" s="248">
        <v>0.49305555555555558</v>
      </c>
      <c r="W62" s="247"/>
      <c r="X62" s="248">
        <v>0.47361111111111115</v>
      </c>
      <c r="Y62" s="248">
        <v>0.41111111111111115</v>
      </c>
      <c r="Z62" s="248">
        <v>0.36458333333333331</v>
      </c>
      <c r="AA62" s="248">
        <v>0.51597222222222217</v>
      </c>
      <c r="AB62" s="248">
        <v>0.43055555555555558</v>
      </c>
      <c r="AC62" s="248">
        <v>0.68263888888888891</v>
      </c>
      <c r="AD62" s="248">
        <v>0.61041666666666672</v>
      </c>
      <c r="AE62" s="248">
        <v>0.73541666666666661</v>
      </c>
      <c r="AG62" s="15">
        <f>VLOOKUP(AH62,id!$A:$C,3,0)</f>
        <v>288</v>
      </c>
      <c r="AH62" s="15" t="str">
        <f t="shared" si="0"/>
        <v>DadasiewiczAdam1977</v>
      </c>
      <c r="AI62" s="9" t="str">
        <f t="shared" si="9"/>
        <v>Dadasiewicz</v>
      </c>
      <c r="AJ62" s="9" t="str">
        <f t="shared" si="9"/>
        <v>Adam</v>
      </c>
      <c r="AK62" s="9">
        <f t="shared" si="2"/>
        <v>0</v>
      </c>
      <c r="AL62" s="9">
        <f t="shared" si="3"/>
        <v>1977</v>
      </c>
      <c r="AM62" s="9">
        <f t="shared" si="10"/>
        <v>9.916501639937696</v>
      </c>
      <c r="AN62" s="9"/>
      <c r="AO62" s="9">
        <f t="shared" si="11"/>
        <v>0.99878633412221618</v>
      </c>
      <c r="AP62" s="9">
        <f t="shared" si="12"/>
        <v>1</v>
      </c>
      <c r="AQ62" s="9">
        <f t="shared" si="13"/>
        <v>1</v>
      </c>
      <c r="AR62" s="9">
        <f t="shared" si="14"/>
        <v>1</v>
      </c>
    </row>
    <row r="63" spans="1:44" s="236" customFormat="1" ht="15" customHeight="1">
      <c r="A63" s="247">
        <v>59</v>
      </c>
      <c r="B63" s="247">
        <v>58</v>
      </c>
      <c r="C63" s="247"/>
      <c r="D63" s="247">
        <v>3032</v>
      </c>
      <c r="E63" s="247" t="s">
        <v>1802</v>
      </c>
      <c r="F63" s="247" t="s">
        <v>69</v>
      </c>
      <c r="G63" s="247">
        <v>1995</v>
      </c>
      <c r="H63" s="247" t="s">
        <v>1771</v>
      </c>
      <c r="I63" s="247" t="s">
        <v>1801</v>
      </c>
      <c r="J63" s="247">
        <v>23</v>
      </c>
      <c r="K63" s="247">
        <v>9</v>
      </c>
      <c r="L63" s="247">
        <v>23</v>
      </c>
      <c r="M63" s="249">
        <v>0.32946759259259256</v>
      </c>
      <c r="N63" s="247">
        <v>0</v>
      </c>
      <c r="O63" s="247"/>
      <c r="P63" s="247"/>
      <c r="Q63" s="248">
        <v>0.4465277777777778</v>
      </c>
      <c r="R63" s="248">
        <v>0.36805555555555558</v>
      </c>
      <c r="S63" s="247"/>
      <c r="T63" s="248">
        <v>0.50486111111111109</v>
      </c>
      <c r="U63" s="248">
        <v>0.59166666666666667</v>
      </c>
      <c r="V63" s="248">
        <v>0.65625</v>
      </c>
      <c r="W63" s="248">
        <v>0.47569444444444442</v>
      </c>
      <c r="X63" s="247"/>
      <c r="Y63" s="247"/>
      <c r="Z63" s="247"/>
      <c r="AA63" s="248">
        <v>0.625</v>
      </c>
      <c r="AB63" s="247"/>
      <c r="AC63" s="248">
        <v>0.41805555555555557</v>
      </c>
      <c r="AD63" s="248">
        <v>0.54652777777777783</v>
      </c>
      <c r="AE63" s="248">
        <v>0.68333333333333324</v>
      </c>
      <c r="AG63" s="15">
        <f>VLOOKUP(AH63,id!$A:$C,3,0)</f>
        <v>289</v>
      </c>
      <c r="AH63" s="15" t="str">
        <f t="shared" si="0"/>
        <v>MuńkoŁukasz1995</v>
      </c>
      <c r="AI63" s="9" t="str">
        <f t="shared" si="9"/>
        <v>Muńko</v>
      </c>
      <c r="AJ63" s="9" t="str">
        <f t="shared" si="9"/>
        <v>Łukasz</v>
      </c>
      <c r="AK63" s="9" t="str">
        <f t="shared" si="2"/>
        <v>Ogrys</v>
      </c>
      <c r="AL63" s="9">
        <f t="shared" si="3"/>
        <v>1995</v>
      </c>
      <c r="AM63" s="9">
        <f t="shared" si="10"/>
        <v>9.3620453540005943</v>
      </c>
      <c r="AN63" s="9"/>
      <c r="AO63" s="9">
        <f t="shared" si="11"/>
        <v>1.1578022904517671</v>
      </c>
      <c r="AP63" s="9">
        <f t="shared" si="12"/>
        <v>0.75</v>
      </c>
      <c r="AQ63" s="9">
        <f t="shared" si="13"/>
        <v>1</v>
      </c>
      <c r="AR63" s="9">
        <f t="shared" si="14"/>
        <v>0.94408751129490198</v>
      </c>
    </row>
    <row r="64" spans="1:44" ht="15" customHeight="1">
      <c r="A64" s="247">
        <v>60</v>
      </c>
      <c r="B64" s="247">
        <v>59</v>
      </c>
      <c r="C64" s="247"/>
      <c r="D64" s="247">
        <v>3033</v>
      </c>
      <c r="E64" s="247" t="s">
        <v>1802</v>
      </c>
      <c r="F64" s="247" t="s">
        <v>414</v>
      </c>
      <c r="G64" s="247">
        <v>1989</v>
      </c>
      <c r="H64" s="247" t="s">
        <v>1771</v>
      </c>
      <c r="I64" s="247" t="s">
        <v>1801</v>
      </c>
      <c r="J64" s="247">
        <v>23</v>
      </c>
      <c r="K64" s="247">
        <v>9</v>
      </c>
      <c r="L64" s="247">
        <v>23</v>
      </c>
      <c r="M64" s="249">
        <v>0.33195601851851853</v>
      </c>
      <c r="N64" s="247">
        <v>0</v>
      </c>
      <c r="O64" s="247"/>
      <c r="P64" s="247"/>
      <c r="Q64" s="248">
        <v>0.4465277777777778</v>
      </c>
      <c r="R64" s="248">
        <v>0.36805555555555558</v>
      </c>
      <c r="S64" s="247"/>
      <c r="T64" s="248">
        <v>0.50486111111111109</v>
      </c>
      <c r="U64" s="248">
        <v>0.59166666666666667</v>
      </c>
      <c r="V64" s="248">
        <v>0.65625</v>
      </c>
      <c r="W64" s="248">
        <v>0.47500000000000003</v>
      </c>
      <c r="X64" s="247"/>
      <c r="Y64" s="247"/>
      <c r="Z64" s="247"/>
      <c r="AA64" s="248">
        <v>0.625</v>
      </c>
      <c r="AB64" s="247"/>
      <c r="AC64" s="248">
        <v>0.41666666666666669</v>
      </c>
      <c r="AD64" s="248">
        <v>0.54722222222222217</v>
      </c>
      <c r="AE64" s="248">
        <v>0.68611111111111101</v>
      </c>
      <c r="AG64" s="15">
        <f>VLOOKUP(AH64,id!$A:$C,3,0)</f>
        <v>290</v>
      </c>
      <c r="AH64" s="15" t="str">
        <f t="shared" si="0"/>
        <v>MuńkoSzymon1989</v>
      </c>
      <c r="AI64" s="9" t="str">
        <f t="shared" si="9"/>
        <v>Muńko</v>
      </c>
      <c r="AJ64" s="9" t="str">
        <f t="shared" si="9"/>
        <v>Szymon</v>
      </c>
      <c r="AK64" s="9" t="str">
        <f t="shared" si="2"/>
        <v>Ogrys</v>
      </c>
      <c r="AL64" s="9">
        <f t="shared" si="3"/>
        <v>1989</v>
      </c>
      <c r="AM64" s="9">
        <f t="shared" si="10"/>
        <v>9.2918651039706042</v>
      </c>
      <c r="AN64" s="9"/>
      <c r="AO64" s="9">
        <f t="shared" si="11"/>
        <v>0.99250374812593689</v>
      </c>
      <c r="AP64" s="9">
        <f t="shared" si="12"/>
        <v>1</v>
      </c>
      <c r="AQ64" s="9">
        <f t="shared" si="13"/>
        <v>1</v>
      </c>
      <c r="AR64" s="9">
        <f t="shared" si="14"/>
        <v>1</v>
      </c>
    </row>
    <row r="65" spans="1:44" s="236" customFormat="1" ht="15" customHeight="1">
      <c r="A65" s="247">
        <v>61</v>
      </c>
      <c r="B65" s="247">
        <v>60</v>
      </c>
      <c r="C65" s="247"/>
      <c r="D65" s="247">
        <v>3125</v>
      </c>
      <c r="E65" s="247" t="s">
        <v>1107</v>
      </c>
      <c r="F65" s="247" t="s">
        <v>65</v>
      </c>
      <c r="G65" s="247">
        <v>1973</v>
      </c>
      <c r="H65" s="247" t="s">
        <v>269</v>
      </c>
      <c r="I65" s="247"/>
      <c r="J65" s="247">
        <v>22</v>
      </c>
      <c r="K65" s="247">
        <v>9</v>
      </c>
      <c r="L65" s="247">
        <v>22</v>
      </c>
      <c r="M65" s="249">
        <v>0.35206018518518517</v>
      </c>
      <c r="N65" s="247">
        <v>0</v>
      </c>
      <c r="O65" s="247"/>
      <c r="P65" s="247"/>
      <c r="Q65" s="248">
        <v>0.42291666666666666</v>
      </c>
      <c r="R65" s="248">
        <v>0.3743055555555555</v>
      </c>
      <c r="S65" s="247"/>
      <c r="T65" s="248">
        <v>0.51874999999999993</v>
      </c>
      <c r="U65" s="248">
        <v>0.56111111111111112</v>
      </c>
      <c r="V65" s="248">
        <v>0.39305555555555555</v>
      </c>
      <c r="W65" s="248">
        <v>0.54027777777777775</v>
      </c>
      <c r="X65" s="248">
        <v>0.65625</v>
      </c>
      <c r="Y65" s="247"/>
      <c r="Z65" s="247"/>
      <c r="AA65" s="248">
        <v>0.61041666666666672</v>
      </c>
      <c r="AB65" s="247"/>
      <c r="AC65" s="248">
        <v>0.48888888888888887</v>
      </c>
      <c r="AD65" s="247"/>
      <c r="AE65" s="248">
        <v>0.7055555555555556</v>
      </c>
      <c r="AG65" s="15">
        <f>VLOOKUP(AH65,id!$A:$C,3,0)</f>
        <v>291</v>
      </c>
      <c r="AH65" s="15" t="str">
        <f t="shared" si="0"/>
        <v>PrażyńskiMichał1973</v>
      </c>
      <c r="AI65" s="9" t="str">
        <f t="shared" si="9"/>
        <v>Prażyński</v>
      </c>
      <c r="AJ65" s="9" t="str">
        <f t="shared" si="9"/>
        <v>Michał</v>
      </c>
      <c r="AK65" s="9">
        <f t="shared" si="2"/>
        <v>0</v>
      </c>
      <c r="AL65" s="9">
        <f t="shared" si="3"/>
        <v>1973</v>
      </c>
      <c r="AM65" s="9">
        <f t="shared" si="10"/>
        <v>8.8878709690153599</v>
      </c>
      <c r="AN65" s="9"/>
      <c r="AO65" s="9">
        <f t="shared" si="11"/>
        <v>0.94289565388914465</v>
      </c>
      <c r="AP65" s="9">
        <f t="shared" si="12"/>
        <v>1</v>
      </c>
      <c r="AQ65" s="9">
        <f t="shared" si="13"/>
        <v>0.95652173913043481</v>
      </c>
      <c r="AR65" s="9">
        <f t="shared" si="14"/>
        <v>1</v>
      </c>
    </row>
    <row r="66" spans="1:44" ht="15" customHeight="1">
      <c r="A66" s="247">
        <v>62</v>
      </c>
      <c r="B66" s="247">
        <v>61</v>
      </c>
      <c r="C66" s="247"/>
      <c r="D66" s="247">
        <v>3168</v>
      </c>
      <c r="E66" s="247" t="s">
        <v>1125</v>
      </c>
      <c r="F66" s="247" t="s">
        <v>23</v>
      </c>
      <c r="G66" s="247">
        <v>1964</v>
      </c>
      <c r="H66" s="247" t="s">
        <v>1657</v>
      </c>
      <c r="I66" s="247"/>
      <c r="J66" s="247">
        <v>22</v>
      </c>
      <c r="K66" s="247">
        <v>9</v>
      </c>
      <c r="L66" s="247">
        <v>22</v>
      </c>
      <c r="M66" s="249">
        <v>0.36796296296296299</v>
      </c>
      <c r="N66" s="247">
        <v>0</v>
      </c>
      <c r="O66" s="248">
        <v>0.49513888888888885</v>
      </c>
      <c r="P66" s="248">
        <v>0.41388888888888892</v>
      </c>
      <c r="Q66" s="248">
        <v>0.59583333333333333</v>
      </c>
      <c r="R66" s="247"/>
      <c r="S66" s="247"/>
      <c r="T66" s="247"/>
      <c r="U66" s="247"/>
      <c r="V66" s="248">
        <v>0.55972222222222223</v>
      </c>
      <c r="W66" s="247"/>
      <c r="X66" s="248">
        <v>0.52916666666666667</v>
      </c>
      <c r="Y66" s="248">
        <v>0.43333333333333335</v>
      </c>
      <c r="Z66" s="248">
        <v>0.36736111111111108</v>
      </c>
      <c r="AA66" s="247"/>
      <c r="AB66" s="248">
        <v>0.46527777777777773</v>
      </c>
      <c r="AC66" s="248">
        <v>0.65</v>
      </c>
      <c r="AD66" s="247"/>
      <c r="AE66" s="248">
        <v>0.72152777777777777</v>
      </c>
      <c r="AG66" s="15">
        <f>VLOOKUP(AH66,id!$A:$C,3,0)</f>
        <v>292</v>
      </c>
      <c r="AH66" s="15" t="str">
        <f t="shared" si="0"/>
        <v>ŚwiątkiewiczGrzegorz1964</v>
      </c>
      <c r="AI66" s="9" t="str">
        <f t="shared" si="9"/>
        <v>Świątkiewicz</v>
      </c>
      <c r="AJ66" s="9" t="str">
        <f t="shared" si="9"/>
        <v>Grzegorz</v>
      </c>
      <c r="AK66" s="9">
        <f t="shared" si="2"/>
        <v>0</v>
      </c>
      <c r="AL66" s="9">
        <f t="shared" si="3"/>
        <v>1964</v>
      </c>
      <c r="AM66" s="9">
        <f t="shared" si="10"/>
        <v>8.5037512309860723</v>
      </c>
      <c r="AN66" s="9"/>
      <c r="AO66" s="9">
        <f t="shared" si="11"/>
        <v>0.95678158027176641</v>
      </c>
      <c r="AP66" s="9">
        <f t="shared" si="12"/>
        <v>1</v>
      </c>
      <c r="AQ66" s="9">
        <f t="shared" si="13"/>
        <v>1</v>
      </c>
      <c r="AR66" s="9">
        <f t="shared" si="14"/>
        <v>1</v>
      </c>
    </row>
    <row r="67" spans="1:44" s="236" customFormat="1" ht="15" customHeight="1">
      <c r="A67" s="247">
        <v>63</v>
      </c>
      <c r="B67" s="247">
        <v>62</v>
      </c>
      <c r="C67" s="247"/>
      <c r="D67" s="247">
        <v>3167</v>
      </c>
      <c r="E67" s="247" t="s">
        <v>1125</v>
      </c>
      <c r="F67" s="247" t="s">
        <v>225</v>
      </c>
      <c r="G67" s="247">
        <v>1962</v>
      </c>
      <c r="H67" s="247" t="s">
        <v>1515</v>
      </c>
      <c r="I67" s="247"/>
      <c r="J67" s="247">
        <v>22</v>
      </c>
      <c r="K67" s="247">
        <v>9</v>
      </c>
      <c r="L67" s="247">
        <v>22</v>
      </c>
      <c r="M67" s="249">
        <v>0.36936342592592591</v>
      </c>
      <c r="N67" s="247">
        <v>0</v>
      </c>
      <c r="O67" s="248">
        <v>0.49513888888888885</v>
      </c>
      <c r="P67" s="248">
        <v>0.41388888888888892</v>
      </c>
      <c r="Q67" s="248">
        <v>0.59583333333333333</v>
      </c>
      <c r="R67" s="247"/>
      <c r="S67" s="247"/>
      <c r="T67" s="247"/>
      <c r="U67" s="247"/>
      <c r="V67" s="248">
        <v>0.56041666666666667</v>
      </c>
      <c r="W67" s="247"/>
      <c r="X67" s="248">
        <v>0.52847222222222223</v>
      </c>
      <c r="Y67" s="248">
        <v>0.43333333333333335</v>
      </c>
      <c r="Z67" s="248">
        <v>0.36736111111111108</v>
      </c>
      <c r="AA67" s="247"/>
      <c r="AB67" s="248">
        <v>0.46597222222222223</v>
      </c>
      <c r="AC67" s="248">
        <v>0.65</v>
      </c>
      <c r="AD67" s="247"/>
      <c r="AE67" s="248">
        <v>0.72291666666666676</v>
      </c>
      <c r="AG67" s="15">
        <f>VLOOKUP(AH67,id!$A:$C,3,0)</f>
        <v>293</v>
      </c>
      <c r="AH67" s="15" t="str">
        <f t="shared" si="0"/>
        <v>ŚwiątkiewiczJerzy1962</v>
      </c>
      <c r="AI67" s="9" t="str">
        <f t="shared" si="9"/>
        <v>Świątkiewicz</v>
      </c>
      <c r="AJ67" s="9" t="str">
        <f t="shared" si="9"/>
        <v>Jerzy</v>
      </c>
      <c r="AK67" s="9">
        <f t="shared" si="2"/>
        <v>0</v>
      </c>
      <c r="AL67" s="9">
        <f t="shared" si="3"/>
        <v>1962</v>
      </c>
      <c r="AM67" s="9">
        <f t="shared" si="10"/>
        <v>8.4715087624325278</v>
      </c>
      <c r="AN67" s="9"/>
      <c r="AO67" s="9">
        <f t="shared" si="11"/>
        <v>0.99620844170087441</v>
      </c>
      <c r="AP67" s="9">
        <f t="shared" si="12"/>
        <v>1</v>
      </c>
      <c r="AQ67" s="9">
        <f t="shared" si="13"/>
        <v>1</v>
      </c>
      <c r="AR67" s="9">
        <f t="shared" si="14"/>
        <v>1</v>
      </c>
    </row>
    <row r="68" spans="1:44" ht="15" customHeight="1">
      <c r="A68" s="247">
        <v>64</v>
      </c>
      <c r="B68" s="247">
        <v>63</v>
      </c>
      <c r="C68" s="247"/>
      <c r="D68" s="247">
        <v>3122</v>
      </c>
      <c r="E68" s="247" t="s">
        <v>592</v>
      </c>
      <c r="F68" s="247" t="s">
        <v>97</v>
      </c>
      <c r="G68" s="247">
        <v>1982</v>
      </c>
      <c r="H68" s="247" t="s">
        <v>1673</v>
      </c>
      <c r="I68" s="247" t="s">
        <v>1104</v>
      </c>
      <c r="J68" s="247">
        <v>21</v>
      </c>
      <c r="K68" s="247">
        <v>9</v>
      </c>
      <c r="L68" s="247">
        <v>21</v>
      </c>
      <c r="M68" s="249">
        <v>0.3697685185185185</v>
      </c>
      <c r="N68" s="247">
        <v>0</v>
      </c>
      <c r="O68" s="247"/>
      <c r="P68" s="247"/>
      <c r="Q68" s="248">
        <v>0.44236111111111115</v>
      </c>
      <c r="R68" s="248">
        <v>0.3972222222222222</v>
      </c>
      <c r="S68" s="248">
        <v>0.36458333333333331</v>
      </c>
      <c r="T68" s="248">
        <v>0.4993055555555555</v>
      </c>
      <c r="U68" s="248">
        <v>0.64583333333333337</v>
      </c>
      <c r="V68" s="248">
        <v>0.4152777777777778</v>
      </c>
      <c r="W68" s="248">
        <v>0.52083333333333337</v>
      </c>
      <c r="X68" s="247"/>
      <c r="Y68" s="247"/>
      <c r="Z68" s="247"/>
      <c r="AA68" s="247"/>
      <c r="AB68" s="247"/>
      <c r="AC68" s="248">
        <v>0.47500000000000003</v>
      </c>
      <c r="AD68" s="248">
        <v>0.6</v>
      </c>
      <c r="AE68" s="248">
        <v>0.72361111111111109</v>
      </c>
      <c r="AG68" s="15">
        <f>VLOOKUP(AH68,id!$A:$C,3,0)</f>
        <v>294</v>
      </c>
      <c r="AH68" s="15" t="str">
        <f t="shared" si="0"/>
        <v>CisońMateusz1982</v>
      </c>
      <c r="AI68" s="9" t="str">
        <f t="shared" si="9"/>
        <v>Cisoń</v>
      </c>
      <c r="AJ68" s="9" t="str">
        <f t="shared" si="9"/>
        <v>Mateusz</v>
      </c>
      <c r="AK68" s="9" t="str">
        <f t="shared" si="2"/>
        <v>DORACO BIKE TEAM</v>
      </c>
      <c r="AL68" s="9">
        <f t="shared" si="3"/>
        <v>1982</v>
      </c>
      <c r="AM68" s="9">
        <f t="shared" si="10"/>
        <v>8.086440182321958</v>
      </c>
      <c r="AN68" s="9"/>
      <c r="AO68" s="9">
        <f t="shared" si="11"/>
        <v>0.99890446976336544</v>
      </c>
      <c r="AP68" s="9">
        <f t="shared" si="12"/>
        <v>1</v>
      </c>
      <c r="AQ68" s="9">
        <f t="shared" si="13"/>
        <v>0.95454545454545459</v>
      </c>
      <c r="AR68" s="9">
        <f t="shared" si="14"/>
        <v>1</v>
      </c>
    </row>
    <row r="69" spans="1:44" s="236" customFormat="1" ht="15" customHeight="1">
      <c r="A69" s="247">
        <v>65</v>
      </c>
      <c r="B69" s="247">
        <v>64</v>
      </c>
      <c r="C69" s="247"/>
      <c r="D69" s="247">
        <v>3105</v>
      </c>
      <c r="E69" s="247" t="s">
        <v>633</v>
      </c>
      <c r="F69" s="247" t="s">
        <v>53</v>
      </c>
      <c r="G69" s="247">
        <v>1978</v>
      </c>
      <c r="H69" s="247" t="s">
        <v>1515</v>
      </c>
      <c r="I69" s="247" t="s">
        <v>1800</v>
      </c>
      <c r="J69" s="247">
        <v>21</v>
      </c>
      <c r="K69" s="247">
        <v>9</v>
      </c>
      <c r="L69" s="247">
        <v>21</v>
      </c>
      <c r="M69" s="249">
        <v>0.37208333333333332</v>
      </c>
      <c r="N69" s="247">
        <v>0</v>
      </c>
      <c r="O69" s="247"/>
      <c r="P69" s="247"/>
      <c r="Q69" s="248">
        <v>0.44722222222222219</v>
      </c>
      <c r="R69" s="248">
        <v>0.39652777777777781</v>
      </c>
      <c r="S69" s="248">
        <v>0.37361111111111112</v>
      </c>
      <c r="T69" s="248">
        <v>0.51736111111111105</v>
      </c>
      <c r="U69" s="248">
        <v>0.65347222222222223</v>
      </c>
      <c r="V69" s="248">
        <v>0.41805555555555557</v>
      </c>
      <c r="W69" s="248">
        <v>0.54861111111111105</v>
      </c>
      <c r="X69" s="247"/>
      <c r="Y69" s="247"/>
      <c r="Z69" s="247"/>
      <c r="AA69" s="247"/>
      <c r="AB69" s="247"/>
      <c r="AC69" s="248">
        <v>0.48749999999999999</v>
      </c>
      <c r="AD69" s="248">
        <v>0.60555555555555551</v>
      </c>
      <c r="AE69" s="248">
        <v>0.72569444444444453</v>
      </c>
      <c r="AG69" s="15">
        <f>VLOOKUP(AH69,id!$A:$C,3,0)</f>
        <v>295</v>
      </c>
      <c r="AH69" s="15" t="str">
        <f t="shared" si="0"/>
        <v>SitekTomasz1978</v>
      </c>
      <c r="AI69" s="9" t="str">
        <f t="shared" si="9"/>
        <v>Sitek</v>
      </c>
      <c r="AJ69" s="9" t="str">
        <f t="shared" si="9"/>
        <v>Tomasz</v>
      </c>
      <c r="AK69" s="9" t="str">
        <f t="shared" si="2"/>
        <v>ArcheoStorage.pl</v>
      </c>
      <c r="AL69" s="9">
        <f t="shared" si="3"/>
        <v>1978</v>
      </c>
      <c r="AM69" s="9">
        <f t="shared" si="10"/>
        <v>8.0361326037334173</v>
      </c>
      <c r="AN69" s="9"/>
      <c r="AO69" s="9">
        <f t="shared" si="11"/>
        <v>0.99377877317406993</v>
      </c>
      <c r="AP69" s="9">
        <f t="shared" si="12"/>
        <v>1</v>
      </c>
      <c r="AQ69" s="9">
        <f t="shared" si="13"/>
        <v>1</v>
      </c>
      <c r="AR69" s="9">
        <f t="shared" si="14"/>
        <v>1</v>
      </c>
    </row>
    <row r="70" spans="1:44" ht="15" customHeight="1">
      <c r="A70" s="247">
        <v>66</v>
      </c>
      <c r="B70" s="247">
        <v>65</v>
      </c>
      <c r="C70" s="247"/>
      <c r="D70" s="247">
        <v>3148</v>
      </c>
      <c r="E70" s="247" t="s">
        <v>1124</v>
      </c>
      <c r="F70" s="247" t="s">
        <v>20</v>
      </c>
      <c r="G70" s="247">
        <v>1984</v>
      </c>
      <c r="H70" s="247" t="s">
        <v>1515</v>
      </c>
      <c r="I70" s="247" t="s">
        <v>1799</v>
      </c>
      <c r="J70" s="247">
        <v>21</v>
      </c>
      <c r="K70" s="247">
        <v>9</v>
      </c>
      <c r="L70" s="247">
        <v>21</v>
      </c>
      <c r="M70" s="249">
        <v>0.37222222222222223</v>
      </c>
      <c r="N70" s="247">
        <v>0</v>
      </c>
      <c r="O70" s="247"/>
      <c r="P70" s="247"/>
      <c r="Q70" s="248">
        <v>0.44722222222222219</v>
      </c>
      <c r="R70" s="248">
        <v>0.3972222222222222</v>
      </c>
      <c r="S70" s="248">
        <v>0.3743055555555555</v>
      </c>
      <c r="T70" s="248">
        <v>0.5180555555555556</v>
      </c>
      <c r="U70" s="248">
        <v>0.65347222222222223</v>
      </c>
      <c r="V70" s="248">
        <v>0.41805555555555557</v>
      </c>
      <c r="W70" s="248">
        <v>0.54861111111111105</v>
      </c>
      <c r="X70" s="247"/>
      <c r="Y70" s="247"/>
      <c r="Z70" s="247"/>
      <c r="AA70" s="247"/>
      <c r="AB70" s="247"/>
      <c r="AC70" s="248">
        <v>0.48819444444444443</v>
      </c>
      <c r="AD70" s="248">
        <v>0.60555555555555551</v>
      </c>
      <c r="AE70" s="248">
        <v>0.72638888888888886</v>
      </c>
      <c r="AG70" s="15">
        <f>VLOOKUP(AH70,id!$A:$C,3,0)</f>
        <v>296</v>
      </c>
      <c r="AH70" s="15" t="str">
        <f t="shared" ref="AH70:AH123" si="15">AI70&amp;AJ70&amp;AL70</f>
        <v>ChylakPaweł1984</v>
      </c>
      <c r="AI70" s="9" t="str">
        <f t="shared" si="9"/>
        <v>Chylak</v>
      </c>
      <c r="AJ70" s="9" t="str">
        <f t="shared" si="9"/>
        <v>Paweł</v>
      </c>
      <c r="AK70" s="9" t="str">
        <f t="shared" ref="AK70:AK123" si="16">I70</f>
        <v>Misys</v>
      </c>
      <c r="AL70" s="9">
        <f t="shared" ref="AL70:AL123" si="17">G70</f>
        <v>1984</v>
      </c>
      <c r="AM70" s="9">
        <f t="shared" si="10"/>
        <v>8.0331340467917247</v>
      </c>
      <c r="AN70" s="9"/>
      <c r="AO70" s="9">
        <f t="shared" si="11"/>
        <v>0.99962686567164172</v>
      </c>
      <c r="AP70" s="9">
        <f t="shared" si="12"/>
        <v>1</v>
      </c>
      <c r="AQ70" s="9">
        <f t="shared" si="13"/>
        <v>1</v>
      </c>
      <c r="AR70" s="9">
        <f t="shared" si="14"/>
        <v>1</v>
      </c>
    </row>
    <row r="71" spans="1:44" s="236" customFormat="1" ht="15" customHeight="1">
      <c r="A71" s="247">
        <v>67</v>
      </c>
      <c r="B71" s="247">
        <v>66</v>
      </c>
      <c r="C71" s="247"/>
      <c r="D71" s="247">
        <v>3041</v>
      </c>
      <c r="E71" s="247" t="s">
        <v>598</v>
      </c>
      <c r="F71" s="247" t="s">
        <v>381</v>
      </c>
      <c r="G71" s="247">
        <v>1984</v>
      </c>
      <c r="H71" s="247" t="s">
        <v>1515</v>
      </c>
      <c r="I71" s="247"/>
      <c r="J71" s="247">
        <v>21</v>
      </c>
      <c r="K71" s="247">
        <v>9</v>
      </c>
      <c r="L71" s="247">
        <v>21</v>
      </c>
      <c r="M71" s="249">
        <v>0.37262731481481487</v>
      </c>
      <c r="N71" s="247">
        <v>0</v>
      </c>
      <c r="O71" s="247"/>
      <c r="P71" s="247"/>
      <c r="Q71" s="248">
        <v>0.4458333333333333</v>
      </c>
      <c r="R71" s="248">
        <v>0.3972222222222222</v>
      </c>
      <c r="S71" s="248">
        <v>0.36458333333333331</v>
      </c>
      <c r="T71" s="248">
        <v>0.51736111111111105</v>
      </c>
      <c r="U71" s="248">
        <v>0.64583333333333337</v>
      </c>
      <c r="V71" s="248">
        <v>0.41597222222222219</v>
      </c>
      <c r="W71" s="248">
        <v>0.54305555555555551</v>
      </c>
      <c r="X71" s="247"/>
      <c r="Y71" s="247"/>
      <c r="Z71" s="247"/>
      <c r="AA71" s="247"/>
      <c r="AB71" s="247"/>
      <c r="AC71" s="248">
        <v>0.48125000000000001</v>
      </c>
      <c r="AD71" s="248">
        <v>0.60138888888888886</v>
      </c>
      <c r="AE71" s="248">
        <v>0.72638888888888886</v>
      </c>
      <c r="AG71" s="15">
        <f>VLOOKUP(AH71,id!$A:$C,3,0)</f>
        <v>103</v>
      </c>
      <c r="AH71" s="15" t="str">
        <f t="shared" si="15"/>
        <v>PolewkoWaldemar1984</v>
      </c>
      <c r="AI71" s="9" t="str">
        <f t="shared" si="9"/>
        <v>Polewko</v>
      </c>
      <c r="AJ71" s="9" t="str">
        <f t="shared" si="9"/>
        <v>Waldemar</v>
      </c>
      <c r="AK71" s="9">
        <f t="shared" si="16"/>
        <v>0</v>
      </c>
      <c r="AL71" s="9">
        <f t="shared" si="17"/>
        <v>1984</v>
      </c>
      <c r="AM71" s="9">
        <f t="shared" si="10"/>
        <v>8.0244010232900091</v>
      </c>
      <c r="AN71" s="9"/>
      <c r="AO71" s="9">
        <f t="shared" si="11"/>
        <v>0.99891287466997969</v>
      </c>
      <c r="AP71" s="9">
        <f t="shared" si="12"/>
        <v>1</v>
      </c>
      <c r="AQ71" s="9">
        <f t="shared" si="13"/>
        <v>1</v>
      </c>
      <c r="AR71" s="9">
        <f t="shared" si="14"/>
        <v>1</v>
      </c>
    </row>
    <row r="72" spans="1:44" s="236" customFormat="1" ht="15" customHeight="1">
      <c r="A72" s="247">
        <v>69</v>
      </c>
      <c r="B72" s="247">
        <v>67</v>
      </c>
      <c r="C72" s="247"/>
      <c r="D72" s="247">
        <v>3065</v>
      </c>
      <c r="E72" s="247" t="s">
        <v>657</v>
      </c>
      <c r="F72" s="247" t="s">
        <v>156</v>
      </c>
      <c r="G72" s="247">
        <v>1984</v>
      </c>
      <c r="H72" s="247" t="s">
        <v>1798</v>
      </c>
      <c r="I72" s="247"/>
      <c r="J72" s="247">
        <v>21</v>
      </c>
      <c r="K72" s="247">
        <v>8</v>
      </c>
      <c r="L72" s="247">
        <v>21</v>
      </c>
      <c r="M72" s="249">
        <v>0.24975694444444443</v>
      </c>
      <c r="N72" s="247">
        <v>0</v>
      </c>
      <c r="O72" s="248">
        <v>0.44513888888888892</v>
      </c>
      <c r="P72" s="248">
        <v>0.38680555555555557</v>
      </c>
      <c r="Q72" s="247"/>
      <c r="R72" s="247"/>
      <c r="S72" s="247"/>
      <c r="T72" s="247"/>
      <c r="U72" s="247"/>
      <c r="V72" s="248">
        <v>0.4916666666666667</v>
      </c>
      <c r="W72" s="247"/>
      <c r="X72" s="248">
        <v>0.47152777777777777</v>
      </c>
      <c r="Y72" s="248">
        <v>0.40416666666666662</v>
      </c>
      <c r="Z72" s="248">
        <v>0.3659722222222222</v>
      </c>
      <c r="AA72" s="248">
        <v>0.51527777777777783</v>
      </c>
      <c r="AB72" s="248">
        <v>0.4291666666666667</v>
      </c>
      <c r="AC72" s="247"/>
      <c r="AD72" s="247"/>
      <c r="AE72" s="248">
        <v>0.60347222222222219</v>
      </c>
      <c r="AG72" s="15">
        <f>VLOOKUP(AH72,id!$A:$C,3,0)</f>
        <v>297</v>
      </c>
      <c r="AH72" s="15" t="str">
        <f t="shared" si="15"/>
        <v>PriebeJakub1984</v>
      </c>
      <c r="AI72" s="9" t="str">
        <f t="shared" si="9"/>
        <v>Priebe</v>
      </c>
      <c r="AJ72" s="9" t="str">
        <f t="shared" si="9"/>
        <v>Jakub</v>
      </c>
      <c r="AK72" s="9">
        <f t="shared" si="16"/>
        <v>0</v>
      </c>
      <c r="AL72" s="9">
        <f t="shared" si="17"/>
        <v>1984</v>
      </c>
      <c r="AM72" s="9">
        <f t="shared" si="10"/>
        <v>7.8375824062420749</v>
      </c>
      <c r="AN72" s="9"/>
      <c r="AO72" s="9">
        <f t="shared" si="11"/>
        <v>1.4919597757078644</v>
      </c>
      <c r="AP72" s="9">
        <f t="shared" si="12"/>
        <v>0.88888888888888884</v>
      </c>
      <c r="AQ72" s="9">
        <f t="shared" si="13"/>
        <v>1</v>
      </c>
      <c r="AR72" s="9">
        <f t="shared" si="14"/>
        <v>0.97671868386117389</v>
      </c>
    </row>
    <row r="73" spans="1:44" ht="15" customHeight="1">
      <c r="A73" s="247">
        <v>70</v>
      </c>
      <c r="B73" s="247">
        <v>68</v>
      </c>
      <c r="C73" s="247"/>
      <c r="D73" s="247">
        <v>3137</v>
      </c>
      <c r="E73" s="247" t="s">
        <v>556</v>
      </c>
      <c r="F73" s="247" t="s">
        <v>26</v>
      </c>
      <c r="G73" s="247">
        <v>1955</v>
      </c>
      <c r="H73" s="247" t="s">
        <v>1797</v>
      </c>
      <c r="I73" s="247"/>
      <c r="J73" s="247">
        <v>21</v>
      </c>
      <c r="K73" s="247">
        <v>8</v>
      </c>
      <c r="L73" s="247">
        <v>21</v>
      </c>
      <c r="M73" s="249">
        <v>0.35442129629629626</v>
      </c>
      <c r="N73" s="247">
        <v>0</v>
      </c>
      <c r="O73" s="248">
        <v>0.50555555555555554</v>
      </c>
      <c r="P73" s="248">
        <v>0.3888888888888889</v>
      </c>
      <c r="Q73" s="247"/>
      <c r="R73" s="247"/>
      <c r="S73" s="247"/>
      <c r="T73" s="247"/>
      <c r="U73" s="247"/>
      <c r="V73" s="248">
        <v>0.60555555555555551</v>
      </c>
      <c r="W73" s="247"/>
      <c r="X73" s="248">
        <v>0.55486111111111114</v>
      </c>
      <c r="Y73" s="248">
        <v>0.44236111111111115</v>
      </c>
      <c r="Z73" s="248">
        <v>0.36527777777777781</v>
      </c>
      <c r="AA73" s="248">
        <v>0.65</v>
      </c>
      <c r="AB73" s="248">
        <v>0.46875</v>
      </c>
      <c r="AC73" s="247"/>
      <c r="AD73" s="247"/>
      <c r="AE73" s="248">
        <v>0.70833333333333337</v>
      </c>
      <c r="AG73" s="15">
        <f>VLOOKUP(AH73,id!$A:$C,3,0)</f>
        <v>298</v>
      </c>
      <c r="AH73" s="15" t="str">
        <f t="shared" si="15"/>
        <v>SawickiKrzysztof1955</v>
      </c>
      <c r="AI73" s="9" t="str">
        <f t="shared" si="9"/>
        <v>Sawicki</v>
      </c>
      <c r="AJ73" s="9" t="str">
        <f t="shared" si="9"/>
        <v>Krzysztof</v>
      </c>
      <c r="AK73" s="9">
        <f t="shared" si="16"/>
        <v>0</v>
      </c>
      <c r="AL73" s="9">
        <f t="shared" si="17"/>
        <v>1955</v>
      </c>
      <c r="AM73" s="9">
        <f t="shared" si="10"/>
        <v>5.5230615487002064</v>
      </c>
      <c r="AN73" s="9"/>
      <c r="AO73" s="9">
        <f t="shared" si="11"/>
        <v>0.70468943896544967</v>
      </c>
      <c r="AP73" s="9">
        <f t="shared" si="12"/>
        <v>1</v>
      </c>
      <c r="AQ73" s="9">
        <f t="shared" si="13"/>
        <v>1</v>
      </c>
      <c r="AR73" s="9">
        <f t="shared" si="14"/>
        <v>1</v>
      </c>
    </row>
    <row r="74" spans="1:44" s="236" customFormat="1" ht="15" customHeight="1">
      <c r="A74" s="247">
        <v>71</v>
      </c>
      <c r="B74" s="247">
        <v>69</v>
      </c>
      <c r="C74" s="247"/>
      <c r="D74" s="247">
        <v>3138</v>
      </c>
      <c r="E74" s="247" t="s">
        <v>460</v>
      </c>
      <c r="F74" s="247" t="s">
        <v>95</v>
      </c>
      <c r="G74" s="247">
        <v>1955</v>
      </c>
      <c r="H74" s="247" t="s">
        <v>1716</v>
      </c>
      <c r="I74" s="247"/>
      <c r="J74" s="247">
        <v>21</v>
      </c>
      <c r="K74" s="247">
        <v>8</v>
      </c>
      <c r="L74" s="247">
        <v>21</v>
      </c>
      <c r="M74" s="249">
        <v>0.35456018518518517</v>
      </c>
      <c r="N74" s="247">
        <v>0</v>
      </c>
      <c r="O74" s="248">
        <v>0.50555555555555554</v>
      </c>
      <c r="P74" s="248">
        <v>0.3888888888888889</v>
      </c>
      <c r="Q74" s="247"/>
      <c r="R74" s="247"/>
      <c r="S74" s="247"/>
      <c r="T74" s="247"/>
      <c r="U74" s="247"/>
      <c r="V74" s="248">
        <v>0.60625000000000007</v>
      </c>
      <c r="W74" s="247"/>
      <c r="X74" s="248">
        <v>0.55555555555555558</v>
      </c>
      <c r="Y74" s="248">
        <v>0.44236111111111115</v>
      </c>
      <c r="Z74" s="248">
        <v>0.36527777777777781</v>
      </c>
      <c r="AA74" s="248">
        <v>0.65069444444444446</v>
      </c>
      <c r="AB74" s="248">
        <v>0.46875</v>
      </c>
      <c r="AC74" s="247"/>
      <c r="AD74" s="247"/>
      <c r="AE74" s="248">
        <v>0.70833333333333337</v>
      </c>
      <c r="AG74" s="15">
        <f>VLOOKUP(AH74,id!$A:$C,3,0)</f>
        <v>299</v>
      </c>
      <c r="AH74" s="15" t="str">
        <f t="shared" si="15"/>
        <v>KałkaTadeusz1955</v>
      </c>
      <c r="AI74" s="9" t="str">
        <f t="shared" si="9"/>
        <v>Kałka</v>
      </c>
      <c r="AJ74" s="9" t="str">
        <f t="shared" si="9"/>
        <v>Tadeusz</v>
      </c>
      <c r="AK74" s="9">
        <f t="shared" si="16"/>
        <v>0</v>
      </c>
      <c r="AL74" s="9">
        <f t="shared" si="17"/>
        <v>1955</v>
      </c>
      <c r="AM74" s="9">
        <f t="shared" si="10"/>
        <v>5.5208980461022952</v>
      </c>
      <c r="AN74" s="9"/>
      <c r="AO74" s="9">
        <f t="shared" si="11"/>
        <v>0.99960827838349542</v>
      </c>
      <c r="AP74" s="9">
        <f t="shared" si="12"/>
        <v>1</v>
      </c>
      <c r="AQ74" s="9">
        <f t="shared" si="13"/>
        <v>1</v>
      </c>
      <c r="AR74" s="9">
        <f t="shared" si="14"/>
        <v>1</v>
      </c>
    </row>
    <row r="75" spans="1:44" s="236" customFormat="1" ht="15" customHeight="1">
      <c r="A75" s="247">
        <v>73</v>
      </c>
      <c r="B75" s="247">
        <v>70</v>
      </c>
      <c r="C75" s="247"/>
      <c r="D75" s="247">
        <v>3102</v>
      </c>
      <c r="E75" s="247" t="s">
        <v>1795</v>
      </c>
      <c r="F75" s="247" t="s">
        <v>399</v>
      </c>
      <c r="G75" s="247">
        <v>1973</v>
      </c>
      <c r="H75" s="247" t="s">
        <v>1515</v>
      </c>
      <c r="I75" s="247"/>
      <c r="J75" s="247">
        <v>21</v>
      </c>
      <c r="K75" s="247">
        <v>8</v>
      </c>
      <c r="L75" s="247">
        <v>21</v>
      </c>
      <c r="M75" s="249">
        <v>0.35765046296296293</v>
      </c>
      <c r="N75" s="247">
        <v>0</v>
      </c>
      <c r="O75" s="247"/>
      <c r="P75" s="247"/>
      <c r="Q75" s="247"/>
      <c r="R75" s="248">
        <v>0.42569444444444443</v>
      </c>
      <c r="S75" s="248">
        <v>0.37152777777777773</v>
      </c>
      <c r="T75" s="248">
        <v>0.54791666666666672</v>
      </c>
      <c r="U75" s="247"/>
      <c r="V75" s="248">
        <v>0.44722222222222219</v>
      </c>
      <c r="W75" s="248">
        <v>0.57500000000000007</v>
      </c>
      <c r="X75" s="248">
        <v>0.68055555555555547</v>
      </c>
      <c r="Y75" s="247"/>
      <c r="Z75" s="247"/>
      <c r="AA75" s="248">
        <v>0.62638888888888888</v>
      </c>
      <c r="AB75" s="247"/>
      <c r="AC75" s="248">
        <v>0.50763888888888886</v>
      </c>
      <c r="AD75" s="247"/>
      <c r="AE75" s="248">
        <v>0.71180555555555547</v>
      </c>
      <c r="AG75" s="15">
        <f>VLOOKUP(AH75,id!$A:$C,3,0)</f>
        <v>300</v>
      </c>
      <c r="AH75" s="15" t="str">
        <f t="shared" si="15"/>
        <v>MłyńskiMariusz1973</v>
      </c>
      <c r="AI75" s="9" t="str">
        <f t="shared" si="9"/>
        <v>Młyński</v>
      </c>
      <c r="AJ75" s="9" t="str">
        <f t="shared" si="9"/>
        <v>Mariusz</v>
      </c>
      <c r="AK75" s="9">
        <f t="shared" si="16"/>
        <v>0</v>
      </c>
      <c r="AL75" s="9">
        <f t="shared" si="17"/>
        <v>1973</v>
      </c>
      <c r="AM75" s="9">
        <f t="shared" si="10"/>
        <v>5.4731947427040462</v>
      </c>
      <c r="AN75" s="9"/>
      <c r="AO75" s="9">
        <f t="shared" si="11"/>
        <v>0.99135950292870789</v>
      </c>
      <c r="AP75" s="9">
        <f t="shared" si="12"/>
        <v>1</v>
      </c>
      <c r="AQ75" s="9">
        <f t="shared" si="13"/>
        <v>1</v>
      </c>
      <c r="AR75" s="9">
        <f t="shared" si="14"/>
        <v>1</v>
      </c>
    </row>
    <row r="76" spans="1:44" ht="15" customHeight="1">
      <c r="A76" s="247">
        <v>74</v>
      </c>
      <c r="B76" s="247">
        <v>71</v>
      </c>
      <c r="C76" s="247"/>
      <c r="D76" s="247">
        <v>3123</v>
      </c>
      <c r="E76" s="247" t="s">
        <v>538</v>
      </c>
      <c r="F76" s="247" t="s">
        <v>285</v>
      </c>
      <c r="G76" s="247">
        <v>1960</v>
      </c>
      <c r="H76" s="247" t="s">
        <v>1446</v>
      </c>
      <c r="I76" s="247" t="s">
        <v>539</v>
      </c>
      <c r="J76" s="247">
        <v>20</v>
      </c>
      <c r="K76" s="247">
        <v>9</v>
      </c>
      <c r="L76" s="247">
        <v>20</v>
      </c>
      <c r="M76" s="249">
        <v>0.34090277777777778</v>
      </c>
      <c r="N76" s="247">
        <v>0</v>
      </c>
      <c r="O76" s="248">
        <v>0.47638888888888892</v>
      </c>
      <c r="P76" s="248">
        <v>0.40347222222222223</v>
      </c>
      <c r="Q76" s="247"/>
      <c r="R76" s="248">
        <v>0.62916666666666665</v>
      </c>
      <c r="S76" s="248">
        <v>0.66875000000000007</v>
      </c>
      <c r="T76" s="247"/>
      <c r="U76" s="247"/>
      <c r="V76" s="248">
        <v>0.59166666666666667</v>
      </c>
      <c r="W76" s="247"/>
      <c r="X76" s="248">
        <v>0.55555555555555558</v>
      </c>
      <c r="Y76" s="248">
        <v>0.4284722222222222</v>
      </c>
      <c r="Z76" s="248">
        <v>0.36458333333333331</v>
      </c>
      <c r="AA76" s="247"/>
      <c r="AB76" s="248">
        <v>0.4513888888888889</v>
      </c>
      <c r="AC76" s="247"/>
      <c r="AD76" s="247"/>
      <c r="AE76" s="248">
        <v>0.69444444444444453</v>
      </c>
      <c r="AG76" s="15">
        <f>VLOOKUP(AH76,id!$A:$C,3,0)</f>
        <v>301</v>
      </c>
      <c r="AH76" s="15" t="str">
        <f t="shared" si="15"/>
        <v>KlainZbigniew1960</v>
      </c>
      <c r="AI76" s="9" t="str">
        <f t="shared" si="9"/>
        <v>Klain</v>
      </c>
      <c r="AJ76" s="9" t="str">
        <f t="shared" si="9"/>
        <v>Zbigniew</v>
      </c>
      <c r="AK76" s="9" t="str">
        <f t="shared" si="16"/>
        <v>Klan Klainów</v>
      </c>
      <c r="AL76" s="9">
        <f t="shared" si="17"/>
        <v>1960</v>
      </c>
      <c r="AM76" s="9">
        <f t="shared" si="10"/>
        <v>5.2125664216229008</v>
      </c>
      <c r="AN76" s="9"/>
      <c r="AO76" s="9">
        <f t="shared" si="11"/>
        <v>1.0491274529775243</v>
      </c>
      <c r="AP76" s="9">
        <f t="shared" si="12"/>
        <v>1.125</v>
      </c>
      <c r="AQ76" s="9">
        <f t="shared" si="13"/>
        <v>0.95238095238095233</v>
      </c>
      <c r="AR76" s="9">
        <f t="shared" si="14"/>
        <v>1.0238362555396097</v>
      </c>
    </row>
    <row r="77" spans="1:44" ht="15" customHeight="1">
      <c r="A77" s="247">
        <v>76</v>
      </c>
      <c r="B77" s="247">
        <v>72</v>
      </c>
      <c r="C77" s="247"/>
      <c r="D77" s="247">
        <v>3149</v>
      </c>
      <c r="E77" s="247" t="s">
        <v>337</v>
      </c>
      <c r="F77" s="247" t="s">
        <v>338</v>
      </c>
      <c r="G77" s="247">
        <v>1973</v>
      </c>
      <c r="H77" s="247" t="s">
        <v>1515</v>
      </c>
      <c r="I77" s="247" t="s">
        <v>1793</v>
      </c>
      <c r="J77" s="247">
        <v>20</v>
      </c>
      <c r="K77" s="247">
        <v>8</v>
      </c>
      <c r="L77" s="247">
        <v>20</v>
      </c>
      <c r="M77" s="249">
        <v>0.25575231481481481</v>
      </c>
      <c r="N77" s="247">
        <v>0</v>
      </c>
      <c r="O77" s="247"/>
      <c r="P77" s="247"/>
      <c r="Q77" s="248">
        <v>0.56597222222222221</v>
      </c>
      <c r="R77" s="247"/>
      <c r="S77" s="248">
        <v>0.36319444444444443</v>
      </c>
      <c r="T77" s="248">
        <v>0.5083333333333333</v>
      </c>
      <c r="U77" s="248">
        <v>0.44166666666666665</v>
      </c>
      <c r="V77" s="248">
        <v>0.40138888888888885</v>
      </c>
      <c r="W77" s="247"/>
      <c r="X77" s="248">
        <v>0.3833333333333333</v>
      </c>
      <c r="Y77" s="247"/>
      <c r="Z77" s="247"/>
      <c r="AA77" s="248">
        <v>0.4236111111111111</v>
      </c>
      <c r="AB77" s="247"/>
      <c r="AC77" s="248">
        <v>0.53472222222222221</v>
      </c>
      <c r="AD77" s="247"/>
      <c r="AE77" s="248">
        <v>0.60972222222222217</v>
      </c>
      <c r="AG77" s="15">
        <f>VLOOKUP(AH77,id!$A:$C,3,0)</f>
        <v>40</v>
      </c>
      <c r="AH77" s="15" t="str">
        <f t="shared" si="15"/>
        <v>NikonowiczAdrian1973</v>
      </c>
      <c r="AI77" s="9" t="str">
        <f t="shared" si="9"/>
        <v>Nikonowicz</v>
      </c>
      <c r="AJ77" s="9" t="str">
        <f t="shared" si="9"/>
        <v>Adrian</v>
      </c>
      <c r="AK77" s="9" t="str">
        <f t="shared" si="16"/>
        <v>Światowid Małe Gacno</v>
      </c>
      <c r="AL77" s="9">
        <f t="shared" si="17"/>
        <v>1973</v>
      </c>
      <c r="AM77" s="9">
        <f t="shared" si="10"/>
        <v>5.0912110148664684</v>
      </c>
      <c r="AN77" s="9"/>
      <c r="AO77" s="9">
        <f t="shared" si="11"/>
        <v>1.3329411232293977</v>
      </c>
      <c r="AP77" s="9">
        <f t="shared" si="12"/>
        <v>0.88888888888888884</v>
      </c>
      <c r="AQ77" s="9">
        <f t="shared" si="13"/>
        <v>1</v>
      </c>
      <c r="AR77" s="9">
        <f t="shared" si="14"/>
        <v>0.97671868386117389</v>
      </c>
    </row>
    <row r="78" spans="1:44" s="236" customFormat="1" ht="15" customHeight="1">
      <c r="A78" s="247">
        <v>77</v>
      </c>
      <c r="B78" s="247">
        <v>73</v>
      </c>
      <c r="C78" s="247"/>
      <c r="D78" s="247">
        <v>3160</v>
      </c>
      <c r="E78" s="247" t="s">
        <v>903</v>
      </c>
      <c r="F78" s="247" t="s">
        <v>109</v>
      </c>
      <c r="G78" s="247">
        <v>1978</v>
      </c>
      <c r="H78" s="247" t="s">
        <v>1615</v>
      </c>
      <c r="I78" s="247" t="s">
        <v>1792</v>
      </c>
      <c r="J78" s="247">
        <v>20</v>
      </c>
      <c r="K78" s="247">
        <v>8</v>
      </c>
      <c r="L78" s="247">
        <v>20</v>
      </c>
      <c r="M78" s="249">
        <v>0.29222222222222222</v>
      </c>
      <c r="N78" s="247">
        <v>0</v>
      </c>
      <c r="O78" s="247"/>
      <c r="P78" s="247"/>
      <c r="Q78" s="247"/>
      <c r="R78" s="248">
        <v>0.38750000000000001</v>
      </c>
      <c r="S78" s="248">
        <v>0.63680555555555551</v>
      </c>
      <c r="T78" s="248">
        <v>0.4993055555555555</v>
      </c>
      <c r="U78" s="248">
        <v>0.53749999999999998</v>
      </c>
      <c r="V78" s="248">
        <v>0.59513888888888888</v>
      </c>
      <c r="W78" s="248">
        <v>0.52013888888888882</v>
      </c>
      <c r="X78" s="247"/>
      <c r="Y78" s="247"/>
      <c r="Z78" s="247"/>
      <c r="AA78" s="248">
        <v>0.57291666666666663</v>
      </c>
      <c r="AB78" s="247"/>
      <c r="AC78" s="248">
        <v>0.43333333333333335</v>
      </c>
      <c r="AD78" s="247"/>
      <c r="AE78" s="248">
        <v>0.64583333333333337</v>
      </c>
      <c r="AG78" s="15">
        <f>VLOOKUP(AH78,id!$A:$C,3,0)</f>
        <v>302</v>
      </c>
      <c r="AH78" s="15" t="str">
        <f t="shared" si="15"/>
        <v>GołąbAleksander1978</v>
      </c>
      <c r="AI78" s="9" t="str">
        <f t="shared" si="9"/>
        <v>Gołąb</v>
      </c>
      <c r="AJ78" s="9" t="str">
        <f t="shared" si="9"/>
        <v>Aleksander</v>
      </c>
      <c r="AK78" s="9" t="str">
        <f t="shared" si="16"/>
        <v>Balticparts</v>
      </c>
      <c r="AL78" s="9">
        <f t="shared" si="17"/>
        <v>1978</v>
      </c>
      <c r="AM78" s="9">
        <f t="shared" si="10"/>
        <v>4.4558178784657931</v>
      </c>
      <c r="AN78" s="9"/>
      <c r="AO78" s="9">
        <f t="shared" si="11"/>
        <v>0.87519803548795938</v>
      </c>
      <c r="AP78" s="9">
        <f t="shared" si="12"/>
        <v>1</v>
      </c>
      <c r="AQ78" s="9">
        <f t="shared" si="13"/>
        <v>1</v>
      </c>
      <c r="AR78" s="9">
        <f t="shared" si="14"/>
        <v>1</v>
      </c>
    </row>
    <row r="79" spans="1:44" ht="15" customHeight="1">
      <c r="A79" s="247">
        <v>78</v>
      </c>
      <c r="B79" s="247">
        <v>74</v>
      </c>
      <c r="C79" s="247"/>
      <c r="D79" s="247">
        <v>3142</v>
      </c>
      <c r="E79" s="247" t="s">
        <v>1083</v>
      </c>
      <c r="F79" s="247" t="s">
        <v>89</v>
      </c>
      <c r="G79" s="247">
        <v>1978</v>
      </c>
      <c r="H79" s="247" t="s">
        <v>1615</v>
      </c>
      <c r="I79" s="247"/>
      <c r="J79" s="247">
        <v>20</v>
      </c>
      <c r="K79" s="247">
        <v>8</v>
      </c>
      <c r="L79" s="247">
        <v>20</v>
      </c>
      <c r="M79" s="249">
        <v>0.29231481481481481</v>
      </c>
      <c r="N79" s="247">
        <v>0</v>
      </c>
      <c r="O79" s="247"/>
      <c r="P79" s="247"/>
      <c r="Q79" s="247"/>
      <c r="R79" s="248">
        <v>0.38750000000000001</v>
      </c>
      <c r="S79" s="248">
        <v>0.63680555555555551</v>
      </c>
      <c r="T79" s="248">
        <v>0.4993055555555555</v>
      </c>
      <c r="U79" s="248">
        <v>0.53749999999999998</v>
      </c>
      <c r="V79" s="248">
        <v>0.59513888888888888</v>
      </c>
      <c r="W79" s="248">
        <v>0.52013888888888882</v>
      </c>
      <c r="X79" s="247"/>
      <c r="Y79" s="247"/>
      <c r="Z79" s="247"/>
      <c r="AA79" s="248">
        <v>0.57291666666666663</v>
      </c>
      <c r="AB79" s="247"/>
      <c r="AC79" s="248">
        <v>0.43333333333333335</v>
      </c>
      <c r="AD79" s="247"/>
      <c r="AE79" s="248">
        <v>0.64583333333333337</v>
      </c>
      <c r="AG79" s="15">
        <f>VLOOKUP(AH79,id!$A:$C,3,0)</f>
        <v>303</v>
      </c>
      <c r="AH79" s="15" t="str">
        <f t="shared" si="15"/>
        <v>SorokaAdam1978</v>
      </c>
      <c r="AI79" s="9" t="str">
        <f t="shared" si="9"/>
        <v>Soroka</v>
      </c>
      <c r="AJ79" s="9" t="str">
        <f t="shared" si="9"/>
        <v>Adam</v>
      </c>
      <c r="AK79" s="9">
        <f t="shared" si="16"/>
        <v>0</v>
      </c>
      <c r="AL79" s="9">
        <f t="shared" si="17"/>
        <v>1978</v>
      </c>
      <c r="AM79" s="9">
        <f t="shared" si="10"/>
        <v>4.4544064695717589</v>
      </c>
      <c r="AN79" s="9"/>
      <c r="AO79" s="9">
        <f t="shared" si="11"/>
        <v>0.99968324358568261</v>
      </c>
      <c r="AP79" s="9">
        <f t="shared" si="12"/>
        <v>1</v>
      </c>
      <c r="AQ79" s="9">
        <f t="shared" si="13"/>
        <v>1</v>
      </c>
      <c r="AR79" s="9">
        <f t="shared" si="14"/>
        <v>1</v>
      </c>
    </row>
    <row r="80" spans="1:44" s="236" customFormat="1" ht="15" customHeight="1">
      <c r="A80" s="247">
        <v>79</v>
      </c>
      <c r="B80" s="247">
        <v>75</v>
      </c>
      <c r="C80" s="247"/>
      <c r="D80" s="247">
        <v>3135</v>
      </c>
      <c r="E80" s="247" t="s">
        <v>1084</v>
      </c>
      <c r="F80" s="247" t="s">
        <v>20</v>
      </c>
      <c r="G80" s="247">
        <v>1983</v>
      </c>
      <c r="H80" s="247" t="s">
        <v>269</v>
      </c>
      <c r="I80" s="247"/>
      <c r="J80" s="247">
        <v>20</v>
      </c>
      <c r="K80" s="247">
        <v>8</v>
      </c>
      <c r="L80" s="247">
        <v>20</v>
      </c>
      <c r="M80" s="249">
        <v>0.29236111111111113</v>
      </c>
      <c r="N80" s="247">
        <v>0</v>
      </c>
      <c r="O80" s="247"/>
      <c r="P80" s="247"/>
      <c r="Q80" s="247"/>
      <c r="R80" s="248">
        <v>0.38750000000000001</v>
      </c>
      <c r="S80" s="248">
        <v>0.63680555555555551</v>
      </c>
      <c r="T80" s="248">
        <v>0.4993055555555555</v>
      </c>
      <c r="U80" s="248">
        <v>0.53749999999999998</v>
      </c>
      <c r="V80" s="248">
        <v>0.59513888888888888</v>
      </c>
      <c r="W80" s="248">
        <v>0.52013888888888882</v>
      </c>
      <c r="X80" s="247"/>
      <c r="Y80" s="247"/>
      <c r="Z80" s="247"/>
      <c r="AA80" s="248">
        <v>0.57361111111111118</v>
      </c>
      <c r="AB80" s="247"/>
      <c r="AC80" s="248">
        <v>0.43333333333333335</v>
      </c>
      <c r="AD80" s="247"/>
      <c r="AE80" s="248">
        <v>0.64652777777777781</v>
      </c>
      <c r="AG80" s="15">
        <f>VLOOKUP(AH80,id!$A:$C,3,0)</f>
        <v>304</v>
      </c>
      <c r="AH80" s="15" t="str">
        <f t="shared" si="15"/>
        <v>ManistaPaweł1983</v>
      </c>
      <c r="AI80" s="9" t="str">
        <f t="shared" si="9"/>
        <v>Manista</v>
      </c>
      <c r="AJ80" s="9" t="str">
        <f t="shared" si="9"/>
        <v>Paweł</v>
      </c>
      <c r="AK80" s="9">
        <f t="shared" si="16"/>
        <v>0</v>
      </c>
      <c r="AL80" s="9">
        <f t="shared" si="17"/>
        <v>1983</v>
      </c>
      <c r="AM80" s="9">
        <f t="shared" si="10"/>
        <v>4.4537011003762599</v>
      </c>
      <c r="AN80" s="9"/>
      <c r="AO80" s="9">
        <f t="shared" si="11"/>
        <v>0.99984164687252564</v>
      </c>
      <c r="AP80" s="9">
        <f t="shared" si="12"/>
        <v>1</v>
      </c>
      <c r="AQ80" s="9">
        <f t="shared" si="13"/>
        <v>1</v>
      </c>
      <c r="AR80" s="9">
        <f t="shared" si="14"/>
        <v>1</v>
      </c>
    </row>
    <row r="81" spans="1:44" ht="15" customHeight="1">
      <c r="A81" s="247">
        <v>80</v>
      </c>
      <c r="B81" s="247">
        <v>76</v>
      </c>
      <c r="C81" s="247"/>
      <c r="D81" s="247">
        <v>3127</v>
      </c>
      <c r="E81" s="247" t="s">
        <v>1791</v>
      </c>
      <c r="F81" s="247" t="s">
        <v>50</v>
      </c>
      <c r="G81" s="247">
        <v>1973</v>
      </c>
      <c r="H81" s="247" t="s">
        <v>1446</v>
      </c>
      <c r="I81" s="247"/>
      <c r="J81" s="247">
        <v>20</v>
      </c>
      <c r="K81" s="247">
        <v>8</v>
      </c>
      <c r="L81" s="247">
        <v>20</v>
      </c>
      <c r="M81" s="249">
        <v>0.35219907407407408</v>
      </c>
      <c r="N81" s="247">
        <v>0</v>
      </c>
      <c r="O81" s="247"/>
      <c r="P81" s="247"/>
      <c r="Q81" s="248">
        <v>0.42291666666666666</v>
      </c>
      <c r="R81" s="248">
        <v>0.375</v>
      </c>
      <c r="S81" s="247"/>
      <c r="T81" s="247"/>
      <c r="U81" s="248">
        <v>0.56111111111111112</v>
      </c>
      <c r="V81" s="248">
        <v>0.39374999999999999</v>
      </c>
      <c r="W81" s="248">
        <v>0.54027777777777775</v>
      </c>
      <c r="X81" s="248">
        <v>0.65694444444444444</v>
      </c>
      <c r="Y81" s="247"/>
      <c r="Z81" s="247"/>
      <c r="AA81" s="248">
        <v>0.61458333333333337</v>
      </c>
      <c r="AB81" s="247"/>
      <c r="AC81" s="248">
        <v>0.48888888888888887</v>
      </c>
      <c r="AD81" s="247"/>
      <c r="AE81" s="248">
        <v>0.70624999999999993</v>
      </c>
      <c r="AG81" s="15">
        <f>VLOOKUP(AH81,id!$A:$C,3,0)</f>
        <v>305</v>
      </c>
      <c r="AH81" s="15" t="str">
        <f t="shared" si="15"/>
        <v>GraczykRafał1973</v>
      </c>
      <c r="AI81" s="9" t="str">
        <f t="shared" si="9"/>
        <v>Graczyk</v>
      </c>
      <c r="AJ81" s="9" t="str">
        <f t="shared" si="9"/>
        <v>Rafał</v>
      </c>
      <c r="AK81" s="9">
        <f t="shared" si="16"/>
        <v>0</v>
      </c>
      <c r="AL81" s="9">
        <f t="shared" si="17"/>
        <v>1973</v>
      </c>
      <c r="AM81" s="9">
        <f t="shared" si="10"/>
        <v>3.6970256258792094</v>
      </c>
      <c r="AN81" s="9"/>
      <c r="AO81" s="9">
        <f t="shared" si="11"/>
        <v>0.83010187315149531</v>
      </c>
      <c r="AP81" s="9">
        <f t="shared" si="12"/>
        <v>1</v>
      </c>
      <c r="AQ81" s="9">
        <f t="shared" si="13"/>
        <v>1</v>
      </c>
      <c r="AR81" s="9">
        <f t="shared" si="14"/>
        <v>1</v>
      </c>
    </row>
    <row r="82" spans="1:44" s="236" customFormat="1" ht="15" customHeight="1">
      <c r="A82" s="247">
        <v>81</v>
      </c>
      <c r="B82" s="247">
        <v>77</v>
      </c>
      <c r="C82" s="247"/>
      <c r="D82" s="247">
        <v>3026</v>
      </c>
      <c r="E82" s="247" t="s">
        <v>1790</v>
      </c>
      <c r="F82" s="247" t="s">
        <v>54</v>
      </c>
      <c r="G82" s="247">
        <v>1984</v>
      </c>
      <c r="H82" s="247" t="s">
        <v>1789</v>
      </c>
      <c r="I82" s="247"/>
      <c r="J82" s="247">
        <v>19</v>
      </c>
      <c r="K82" s="247">
        <v>8</v>
      </c>
      <c r="L82" s="247">
        <v>19</v>
      </c>
      <c r="M82" s="249">
        <v>0.31706018518518519</v>
      </c>
      <c r="N82" s="247">
        <v>0</v>
      </c>
      <c r="O82" s="247"/>
      <c r="P82" s="247"/>
      <c r="Q82" s="248">
        <v>0.43263888888888885</v>
      </c>
      <c r="R82" s="248">
        <v>0.38958333333333334</v>
      </c>
      <c r="S82" s="248">
        <v>0.3666666666666667</v>
      </c>
      <c r="T82" s="248">
        <v>0.49583333333333335</v>
      </c>
      <c r="U82" s="247"/>
      <c r="V82" s="248">
        <v>0.40763888888888888</v>
      </c>
      <c r="W82" s="248">
        <v>0.59930555555555554</v>
      </c>
      <c r="X82" s="247"/>
      <c r="Y82" s="247"/>
      <c r="Z82" s="247"/>
      <c r="AA82" s="247"/>
      <c r="AB82" s="247"/>
      <c r="AC82" s="248">
        <v>0.45902777777777781</v>
      </c>
      <c r="AD82" s="248">
        <v>0.54583333333333328</v>
      </c>
      <c r="AE82" s="248">
        <v>0.67083333333333339</v>
      </c>
      <c r="AG82" s="15">
        <f>VLOOKUP(AH82,id!$A:$C,3,0)</f>
        <v>306</v>
      </c>
      <c r="AH82" s="15" t="str">
        <f t="shared" si="15"/>
        <v>SiemieniecRobert1984</v>
      </c>
      <c r="AI82" s="9" t="str">
        <f t="shared" si="9"/>
        <v>Siemieniec</v>
      </c>
      <c r="AJ82" s="9" t="str">
        <f t="shared" si="9"/>
        <v>Robert</v>
      </c>
      <c r="AK82" s="9">
        <f t="shared" si="16"/>
        <v>0</v>
      </c>
      <c r="AL82" s="9">
        <f t="shared" si="17"/>
        <v>1984</v>
      </c>
      <c r="AM82" s="9">
        <f t="shared" si="10"/>
        <v>3.5121743445852487</v>
      </c>
      <c r="AN82" s="9"/>
      <c r="AO82" s="9">
        <f t="shared" si="11"/>
        <v>1.1108271884354237</v>
      </c>
      <c r="AP82" s="9">
        <f t="shared" si="12"/>
        <v>1</v>
      </c>
      <c r="AQ82" s="9">
        <f t="shared" si="13"/>
        <v>0.95</v>
      </c>
      <c r="AR82" s="9">
        <f t="shared" si="14"/>
        <v>1</v>
      </c>
    </row>
    <row r="83" spans="1:44" s="236" customFormat="1" ht="15" customHeight="1">
      <c r="A83" s="247">
        <v>82</v>
      </c>
      <c r="B83" s="247">
        <v>78</v>
      </c>
      <c r="C83" s="247"/>
      <c r="D83" s="247">
        <v>3040</v>
      </c>
      <c r="E83" s="247" t="s">
        <v>1788</v>
      </c>
      <c r="F83" s="247" t="s">
        <v>53</v>
      </c>
      <c r="G83" s="247">
        <v>1986</v>
      </c>
      <c r="H83" s="247" t="s">
        <v>1787</v>
      </c>
      <c r="I83" s="247" t="s">
        <v>1786</v>
      </c>
      <c r="J83" s="247">
        <v>19</v>
      </c>
      <c r="K83" s="247">
        <v>8</v>
      </c>
      <c r="L83" s="247">
        <v>19</v>
      </c>
      <c r="M83" s="249">
        <v>0.31754629629629633</v>
      </c>
      <c r="N83" s="247">
        <v>0</v>
      </c>
      <c r="O83" s="247"/>
      <c r="P83" s="247"/>
      <c r="Q83" s="248">
        <v>0.43263888888888885</v>
      </c>
      <c r="R83" s="248">
        <v>0.3888888888888889</v>
      </c>
      <c r="S83" s="248">
        <v>0.3666666666666667</v>
      </c>
      <c r="T83" s="248">
        <v>0.49652777777777773</v>
      </c>
      <c r="U83" s="247"/>
      <c r="V83" s="248">
        <v>0.40763888888888888</v>
      </c>
      <c r="W83" s="248">
        <v>0.59930555555555554</v>
      </c>
      <c r="X83" s="247"/>
      <c r="Y83" s="247"/>
      <c r="Z83" s="247"/>
      <c r="AA83" s="247"/>
      <c r="AB83" s="247"/>
      <c r="AC83" s="248">
        <v>0.45902777777777781</v>
      </c>
      <c r="AD83" s="248">
        <v>0.54583333333333328</v>
      </c>
      <c r="AE83" s="248">
        <v>0.67152777777777783</v>
      </c>
      <c r="AG83" s="15">
        <f>VLOOKUP(AH83,id!$A:$C,3,0)</f>
        <v>307</v>
      </c>
      <c r="AH83" s="15" t="str">
        <f t="shared" si="15"/>
        <v>KwietniakTomasz1986</v>
      </c>
      <c r="AI83" s="9" t="str">
        <f t="shared" ref="AI83:AJ136" si="18">E83</f>
        <v>Kwietniak</v>
      </c>
      <c r="AJ83" s="9" t="str">
        <f t="shared" si="18"/>
        <v>Tomasz</v>
      </c>
      <c r="AK83" s="9" t="str">
        <f t="shared" si="16"/>
        <v>Disco Italiano Team</v>
      </c>
      <c r="AL83" s="9">
        <f t="shared" si="17"/>
        <v>1986</v>
      </c>
      <c r="AM83" s="9">
        <f t="shared" si="10"/>
        <v>3.5067977837719893</v>
      </c>
      <c r="AN83" s="9"/>
      <c r="AO83" s="9">
        <f t="shared" si="11"/>
        <v>0.99846916460125379</v>
      </c>
      <c r="AP83" s="9">
        <f t="shared" si="12"/>
        <v>1</v>
      </c>
      <c r="AQ83" s="9">
        <f t="shared" si="13"/>
        <v>1</v>
      </c>
      <c r="AR83" s="9">
        <f t="shared" si="14"/>
        <v>1</v>
      </c>
    </row>
    <row r="84" spans="1:44" s="236" customFormat="1" ht="15" customHeight="1">
      <c r="A84" s="247">
        <v>83</v>
      </c>
      <c r="B84" s="247">
        <v>79</v>
      </c>
      <c r="C84" s="247"/>
      <c r="D84" s="247">
        <v>3170</v>
      </c>
      <c r="E84" s="247" t="s">
        <v>1785</v>
      </c>
      <c r="F84" s="247" t="s">
        <v>1784</v>
      </c>
      <c r="G84" s="247">
        <v>1958</v>
      </c>
      <c r="H84" s="247" t="s">
        <v>1783</v>
      </c>
      <c r="I84" s="247"/>
      <c r="J84" s="247">
        <v>19</v>
      </c>
      <c r="K84" s="247">
        <v>8</v>
      </c>
      <c r="L84" s="247">
        <v>19</v>
      </c>
      <c r="M84" s="249">
        <v>0.32877314814814812</v>
      </c>
      <c r="N84" s="247">
        <v>0</v>
      </c>
      <c r="O84" s="247"/>
      <c r="P84" s="247"/>
      <c r="Q84" s="248">
        <v>0.41875000000000001</v>
      </c>
      <c r="R84" s="248">
        <v>0.38194444444444442</v>
      </c>
      <c r="S84" s="248">
        <v>0.36180555555555555</v>
      </c>
      <c r="T84" s="248">
        <v>0.47847222222222219</v>
      </c>
      <c r="U84" s="247"/>
      <c r="V84" s="248">
        <v>0.39513888888888887</v>
      </c>
      <c r="W84" s="248">
        <v>0.49722222222222223</v>
      </c>
      <c r="X84" s="247"/>
      <c r="Y84" s="247"/>
      <c r="Z84" s="247"/>
      <c r="AA84" s="247"/>
      <c r="AB84" s="247"/>
      <c r="AC84" s="248">
        <v>0.45902777777777781</v>
      </c>
      <c r="AD84" s="248">
        <v>0.53888888888888886</v>
      </c>
      <c r="AE84" s="248">
        <v>0.68263888888888891</v>
      </c>
      <c r="AG84" s="15">
        <f>VLOOKUP(AH84,id!$A:$C,3,0)</f>
        <v>308</v>
      </c>
      <c r="AH84" s="15" t="str">
        <f t="shared" si="15"/>
        <v>DomarusBronisław1958</v>
      </c>
      <c r="AI84" s="9" t="str">
        <f t="shared" si="18"/>
        <v>Domarus</v>
      </c>
      <c r="AJ84" s="9" t="str">
        <f t="shared" si="18"/>
        <v>Bronisław</v>
      </c>
      <c r="AK84" s="9">
        <f t="shared" si="16"/>
        <v>0</v>
      </c>
      <c r="AL84" s="9">
        <f t="shared" si="17"/>
        <v>1958</v>
      </c>
      <c r="AM84" s="9">
        <f t="shared" si="10"/>
        <v>3.3870486515372917</v>
      </c>
      <c r="AN84" s="9"/>
      <c r="AO84" s="9">
        <f t="shared" si="11"/>
        <v>0.96585228472857865</v>
      </c>
      <c r="AP84" s="9">
        <f t="shared" si="12"/>
        <v>1</v>
      </c>
      <c r="AQ84" s="9">
        <f t="shared" si="13"/>
        <v>1</v>
      </c>
      <c r="AR84" s="9">
        <f t="shared" si="14"/>
        <v>1</v>
      </c>
    </row>
    <row r="85" spans="1:44" ht="15" customHeight="1">
      <c r="A85" s="247">
        <v>84</v>
      </c>
      <c r="B85" s="247">
        <v>80</v>
      </c>
      <c r="C85" s="247"/>
      <c r="D85" s="247">
        <v>3057</v>
      </c>
      <c r="E85" s="247" t="s">
        <v>1782</v>
      </c>
      <c r="F85" s="247" t="s">
        <v>38</v>
      </c>
      <c r="G85" s="247">
        <v>1977</v>
      </c>
      <c r="H85" s="247" t="s">
        <v>1515</v>
      </c>
      <c r="I85" s="247" t="s">
        <v>1728</v>
      </c>
      <c r="J85" s="247">
        <v>19</v>
      </c>
      <c r="K85" s="247">
        <v>8</v>
      </c>
      <c r="L85" s="247">
        <v>19</v>
      </c>
      <c r="M85" s="249">
        <v>0.32890046296296299</v>
      </c>
      <c r="N85" s="247">
        <v>0</v>
      </c>
      <c r="O85" s="248">
        <v>0.49236111111111108</v>
      </c>
      <c r="P85" s="248">
        <v>0.39444444444444443</v>
      </c>
      <c r="Q85" s="247"/>
      <c r="R85" s="247"/>
      <c r="S85" s="248">
        <v>0.51736111111111105</v>
      </c>
      <c r="T85" s="247"/>
      <c r="U85" s="247"/>
      <c r="V85" s="248">
        <v>0.60625000000000007</v>
      </c>
      <c r="W85" s="247"/>
      <c r="X85" s="248">
        <v>0.55486111111111114</v>
      </c>
      <c r="Y85" s="248">
        <v>0.43194444444444446</v>
      </c>
      <c r="Z85" s="248">
        <v>0.37013888888888885</v>
      </c>
      <c r="AA85" s="247"/>
      <c r="AB85" s="248">
        <v>0.46319444444444446</v>
      </c>
      <c r="AC85" s="247"/>
      <c r="AD85" s="247"/>
      <c r="AE85" s="248">
        <v>0.68263888888888891</v>
      </c>
      <c r="AG85" s="15">
        <f>VLOOKUP(AH85,id!$A:$C,3,0)</f>
        <v>309</v>
      </c>
      <c r="AH85" s="15" t="str">
        <f t="shared" si="15"/>
        <v>TargoszMarek1977</v>
      </c>
      <c r="AI85" s="9" t="str">
        <f t="shared" si="18"/>
        <v>Targosz</v>
      </c>
      <c r="AJ85" s="9" t="str">
        <f t="shared" si="18"/>
        <v>Marek</v>
      </c>
      <c r="AK85" s="9" t="str">
        <f t="shared" si="16"/>
        <v>WATAHA</v>
      </c>
      <c r="AL85" s="9">
        <f t="shared" si="17"/>
        <v>1977</v>
      </c>
      <c r="AM85" s="9">
        <f t="shared" si="10"/>
        <v>3.385737551309719</v>
      </c>
      <c r="AN85" s="9"/>
      <c r="AO85" s="9">
        <f t="shared" si="11"/>
        <v>0.9996129077664776</v>
      </c>
      <c r="AP85" s="9">
        <f t="shared" si="12"/>
        <v>1</v>
      </c>
      <c r="AQ85" s="9">
        <f t="shared" si="13"/>
        <v>1</v>
      </c>
      <c r="AR85" s="9">
        <f t="shared" si="14"/>
        <v>1</v>
      </c>
    </row>
    <row r="86" spans="1:44" s="236" customFormat="1" ht="15" customHeight="1">
      <c r="A86" s="247">
        <v>87</v>
      </c>
      <c r="B86" s="247">
        <v>81</v>
      </c>
      <c r="C86" s="247"/>
      <c r="D86" s="247">
        <v>3181</v>
      </c>
      <c r="E86" s="247" t="s">
        <v>523</v>
      </c>
      <c r="F86" s="247" t="s">
        <v>19</v>
      </c>
      <c r="G86" s="247">
        <v>1982</v>
      </c>
      <c r="H86" s="247" t="s">
        <v>1615</v>
      </c>
      <c r="I86" s="247"/>
      <c r="J86" s="247">
        <v>19</v>
      </c>
      <c r="K86" s="247">
        <v>8</v>
      </c>
      <c r="L86" s="247">
        <v>19</v>
      </c>
      <c r="M86" s="249">
        <v>0.37445601851851856</v>
      </c>
      <c r="N86" s="247">
        <v>0</v>
      </c>
      <c r="O86" s="247"/>
      <c r="P86" s="247"/>
      <c r="Q86" s="248">
        <v>0.43888888888888888</v>
      </c>
      <c r="R86" s="248">
        <v>0.3888888888888889</v>
      </c>
      <c r="S86" s="248">
        <v>0.36736111111111108</v>
      </c>
      <c r="T86" s="248">
        <v>0.50486111111111109</v>
      </c>
      <c r="U86" s="247"/>
      <c r="V86" s="248">
        <v>0.40833333333333338</v>
      </c>
      <c r="W86" s="248">
        <v>0.53055555555555556</v>
      </c>
      <c r="X86" s="247"/>
      <c r="Y86" s="247"/>
      <c r="Z86" s="247"/>
      <c r="AA86" s="247"/>
      <c r="AB86" s="247"/>
      <c r="AC86" s="248">
        <v>0.46180555555555558</v>
      </c>
      <c r="AD86" s="248">
        <v>0.61388888888888882</v>
      </c>
      <c r="AE86" s="248">
        <v>0.7284722222222223</v>
      </c>
      <c r="AG86" s="15">
        <f>VLOOKUP(AH86,id!$A:$C,3,0)</f>
        <v>310</v>
      </c>
      <c r="AH86" s="15" t="str">
        <f t="shared" si="15"/>
        <v>CiskowskiPiotr1982</v>
      </c>
      <c r="AI86" s="9" t="str">
        <f t="shared" si="18"/>
        <v>Ciskowski</v>
      </c>
      <c r="AJ86" s="9" t="str">
        <f t="shared" si="18"/>
        <v>Piotr</v>
      </c>
      <c r="AK86" s="9">
        <f t="shared" si="16"/>
        <v>0</v>
      </c>
      <c r="AL86" s="9">
        <f t="shared" si="17"/>
        <v>1982</v>
      </c>
      <c r="AM86" s="9">
        <f t="shared" si="10"/>
        <v>2.9738356256164273</v>
      </c>
      <c r="AN86" s="9"/>
      <c r="AO86" s="9">
        <f t="shared" si="11"/>
        <v>0.87834203937811017</v>
      </c>
      <c r="AP86" s="9">
        <f t="shared" si="12"/>
        <v>1</v>
      </c>
      <c r="AQ86" s="9">
        <f t="shared" si="13"/>
        <v>1</v>
      </c>
      <c r="AR86" s="9">
        <f t="shared" si="14"/>
        <v>1</v>
      </c>
    </row>
    <row r="87" spans="1:44" ht="15" customHeight="1">
      <c r="A87" s="247">
        <v>88</v>
      </c>
      <c r="B87" s="247">
        <v>82</v>
      </c>
      <c r="C87" s="247"/>
      <c r="D87" s="247">
        <v>3023</v>
      </c>
      <c r="E87" s="247" t="s">
        <v>671</v>
      </c>
      <c r="F87" s="247" t="s">
        <v>26</v>
      </c>
      <c r="G87" s="247">
        <v>1975</v>
      </c>
      <c r="H87" s="247" t="s">
        <v>1515</v>
      </c>
      <c r="I87" s="247" t="s">
        <v>469</v>
      </c>
      <c r="J87" s="247">
        <v>17</v>
      </c>
      <c r="K87" s="247">
        <v>13</v>
      </c>
      <c r="L87" s="247">
        <v>34</v>
      </c>
      <c r="M87" s="249">
        <v>0.38671296296296293</v>
      </c>
      <c r="N87" s="247">
        <v>17</v>
      </c>
      <c r="O87" s="248">
        <v>0.44861111111111113</v>
      </c>
      <c r="P87" s="248">
        <v>0.38819444444444445</v>
      </c>
      <c r="Q87" s="247"/>
      <c r="R87" s="247"/>
      <c r="S87" s="248">
        <v>0.46736111111111112</v>
      </c>
      <c r="T87" s="248">
        <v>0.6645833333333333</v>
      </c>
      <c r="U87" s="248">
        <v>0.58333333333333337</v>
      </c>
      <c r="V87" s="248">
        <v>0.51458333333333328</v>
      </c>
      <c r="W87" s="248">
        <v>0.60555555555555551</v>
      </c>
      <c r="X87" s="248">
        <v>0.49374999999999997</v>
      </c>
      <c r="Y87" s="248">
        <v>0.40277777777777773</v>
      </c>
      <c r="Z87" s="248">
        <v>0.36805555555555558</v>
      </c>
      <c r="AA87" s="248">
        <v>0.53263888888888888</v>
      </c>
      <c r="AB87" s="248">
        <v>0.42708333333333331</v>
      </c>
      <c r="AC87" s="248">
        <v>0.69513888888888886</v>
      </c>
      <c r="AD87" s="247"/>
      <c r="AE87" s="248">
        <v>0.7402777777777777</v>
      </c>
      <c r="AG87" s="15">
        <f>VLOOKUP(AH87,id!$A:$C,3,0)</f>
        <v>311</v>
      </c>
      <c r="AH87" s="15" t="str">
        <f t="shared" si="15"/>
        <v>WasilewskiKrzysztof1975</v>
      </c>
      <c r="AI87" s="9" t="str">
        <f t="shared" si="18"/>
        <v>Wasilewski</v>
      </c>
      <c r="AJ87" s="9" t="str">
        <f t="shared" si="18"/>
        <v>Krzysztof</v>
      </c>
      <c r="AK87" s="9" t="str">
        <f t="shared" si="16"/>
        <v>Masterlease</v>
      </c>
      <c r="AL87" s="9">
        <f t="shared" si="17"/>
        <v>1975</v>
      </c>
      <c r="AM87" s="9">
        <f t="shared" si="10"/>
        <v>2.6608002966041719</v>
      </c>
      <c r="AN87" s="9"/>
      <c r="AO87" s="9">
        <f t="shared" si="11"/>
        <v>0.96830480067041802</v>
      </c>
      <c r="AP87" s="9">
        <f t="shared" si="12"/>
        <v>1.625</v>
      </c>
      <c r="AQ87" s="9">
        <f t="shared" si="13"/>
        <v>0.89473684210526316</v>
      </c>
      <c r="AR87" s="9">
        <f t="shared" si="14"/>
        <v>1.1019722877214801</v>
      </c>
    </row>
    <row r="88" spans="1:44" s="236" customFormat="1" ht="15" customHeight="1">
      <c r="A88" s="247">
        <v>89</v>
      </c>
      <c r="B88" s="247">
        <v>83</v>
      </c>
      <c r="C88" s="247"/>
      <c r="D88" s="247">
        <v>3061</v>
      </c>
      <c r="E88" s="247" t="s">
        <v>522</v>
      </c>
      <c r="F88" s="247" t="s">
        <v>159</v>
      </c>
      <c r="G88" s="247">
        <v>1965</v>
      </c>
      <c r="H88" s="247" t="s">
        <v>1644</v>
      </c>
      <c r="I88" s="247"/>
      <c r="J88" s="247">
        <v>17</v>
      </c>
      <c r="K88" s="247">
        <v>7</v>
      </c>
      <c r="L88" s="247">
        <v>17</v>
      </c>
      <c r="M88" s="249">
        <v>0.21194444444444446</v>
      </c>
      <c r="N88" s="247">
        <v>0</v>
      </c>
      <c r="O88" s="248">
        <v>0.53749999999999998</v>
      </c>
      <c r="P88" s="248">
        <v>0.40138888888888885</v>
      </c>
      <c r="Q88" s="247"/>
      <c r="R88" s="247"/>
      <c r="S88" s="248">
        <v>0.55555555555555558</v>
      </c>
      <c r="T88" s="247"/>
      <c r="U88" s="247"/>
      <c r="V88" s="247"/>
      <c r="W88" s="247"/>
      <c r="X88" s="248">
        <v>0.51527777777777783</v>
      </c>
      <c r="Y88" s="248">
        <v>0.42430555555555555</v>
      </c>
      <c r="Z88" s="248">
        <v>0.36736111111111108</v>
      </c>
      <c r="AA88" s="247"/>
      <c r="AB88" s="248">
        <v>0.46388888888888885</v>
      </c>
      <c r="AC88" s="247"/>
      <c r="AD88" s="247"/>
      <c r="AE88" s="248">
        <v>0.56597222222222221</v>
      </c>
      <c r="AG88" s="15">
        <f>VLOOKUP(AH88,id!$A:$C,3,0)</f>
        <v>312</v>
      </c>
      <c r="AH88" s="15" t="str">
        <f t="shared" si="15"/>
        <v>BanachewiczDariusz1965</v>
      </c>
      <c r="AI88" s="9" t="str">
        <f t="shared" si="18"/>
        <v>Banachewicz</v>
      </c>
      <c r="AJ88" s="9" t="str">
        <f t="shared" si="18"/>
        <v>Dariusz</v>
      </c>
      <c r="AK88" s="9">
        <f t="shared" si="16"/>
        <v>0</v>
      </c>
      <c r="AL88" s="9">
        <f t="shared" si="17"/>
        <v>1965</v>
      </c>
      <c r="AM88" s="9">
        <f t="shared" si="10"/>
        <v>2.3509490536511941</v>
      </c>
      <c r="AN88" s="9"/>
      <c r="AO88" s="9">
        <f t="shared" si="11"/>
        <v>1.8245958934032325</v>
      </c>
      <c r="AP88" s="9">
        <f t="shared" si="12"/>
        <v>0.53846153846153844</v>
      </c>
      <c r="AQ88" s="9">
        <f t="shared" si="13"/>
        <v>1</v>
      </c>
      <c r="AR88" s="9">
        <f t="shared" si="14"/>
        <v>0.88354960597816257</v>
      </c>
    </row>
    <row r="89" spans="1:44" ht="15" customHeight="1">
      <c r="A89" s="247">
        <v>90</v>
      </c>
      <c r="B89" s="247">
        <v>84</v>
      </c>
      <c r="C89" s="247"/>
      <c r="D89" s="247">
        <v>3060</v>
      </c>
      <c r="E89" s="247" t="s">
        <v>522</v>
      </c>
      <c r="F89" s="247" t="s">
        <v>23</v>
      </c>
      <c r="G89" s="247">
        <v>1963</v>
      </c>
      <c r="H89" s="247" t="s">
        <v>1515</v>
      </c>
      <c r="I89" s="247"/>
      <c r="J89" s="247">
        <v>17</v>
      </c>
      <c r="K89" s="247">
        <v>7</v>
      </c>
      <c r="L89" s="247">
        <v>17</v>
      </c>
      <c r="M89" s="249">
        <v>0.21208333333333332</v>
      </c>
      <c r="N89" s="247">
        <v>0</v>
      </c>
      <c r="O89" s="248">
        <v>0.53749999999999998</v>
      </c>
      <c r="P89" s="248">
        <v>0.40208333333333335</v>
      </c>
      <c r="Q89" s="247"/>
      <c r="R89" s="247"/>
      <c r="S89" s="248">
        <v>0.55555555555555558</v>
      </c>
      <c r="T89" s="247"/>
      <c r="U89" s="247"/>
      <c r="V89" s="247"/>
      <c r="W89" s="247"/>
      <c r="X89" s="248">
        <v>0.51597222222222217</v>
      </c>
      <c r="Y89" s="248">
        <v>0.42430555555555555</v>
      </c>
      <c r="Z89" s="248">
        <v>0.36736111111111108</v>
      </c>
      <c r="AA89" s="247"/>
      <c r="AB89" s="248">
        <v>0.46388888888888885</v>
      </c>
      <c r="AC89" s="247"/>
      <c r="AD89" s="247"/>
      <c r="AE89" s="248">
        <v>0.56597222222222221</v>
      </c>
      <c r="AG89" s="15">
        <f>VLOOKUP(AH89,id!$A:$C,3,0)</f>
        <v>313</v>
      </c>
      <c r="AH89" s="15" t="str">
        <f t="shared" si="15"/>
        <v>BanachewiczGrzegorz1963</v>
      </c>
      <c r="AI89" s="9" t="str">
        <f t="shared" si="18"/>
        <v>Banachewicz</v>
      </c>
      <c r="AJ89" s="9" t="str">
        <f t="shared" si="18"/>
        <v>Grzegorz</v>
      </c>
      <c r="AK89" s="9">
        <f t="shared" si="16"/>
        <v>0</v>
      </c>
      <c r="AL89" s="9">
        <f t="shared" si="17"/>
        <v>1963</v>
      </c>
      <c r="AM89" s="9">
        <f t="shared" si="10"/>
        <v>2.3494094668446119</v>
      </c>
      <c r="AN89" s="9"/>
      <c r="AO89" s="9">
        <f t="shared" si="11"/>
        <v>0.99934512115258689</v>
      </c>
      <c r="AP89" s="9">
        <f t="shared" si="12"/>
        <v>1</v>
      </c>
      <c r="AQ89" s="9">
        <f t="shared" si="13"/>
        <v>1</v>
      </c>
      <c r="AR89" s="9">
        <f t="shared" si="14"/>
        <v>1</v>
      </c>
    </row>
    <row r="90" spans="1:44" s="236" customFormat="1" ht="15" customHeight="1">
      <c r="A90" s="247">
        <v>91</v>
      </c>
      <c r="B90" s="247">
        <v>85</v>
      </c>
      <c r="C90" s="247"/>
      <c r="D90" s="247">
        <v>3047</v>
      </c>
      <c r="E90" s="247" t="s">
        <v>582</v>
      </c>
      <c r="F90" s="247" t="s">
        <v>89</v>
      </c>
      <c r="G90" s="247">
        <v>1975</v>
      </c>
      <c r="H90" s="247" t="s">
        <v>1515</v>
      </c>
      <c r="I90" s="247" t="s">
        <v>581</v>
      </c>
      <c r="J90" s="247">
        <v>17</v>
      </c>
      <c r="K90" s="247">
        <v>7</v>
      </c>
      <c r="L90" s="247">
        <v>17</v>
      </c>
      <c r="M90" s="249">
        <v>0.22600694444444444</v>
      </c>
      <c r="N90" s="247">
        <v>0</v>
      </c>
      <c r="O90" s="248">
        <v>0.41875000000000001</v>
      </c>
      <c r="P90" s="248">
        <v>0.52152777777777781</v>
      </c>
      <c r="Q90" s="247"/>
      <c r="R90" s="247"/>
      <c r="S90" s="248">
        <v>0.36527777777777781</v>
      </c>
      <c r="T90" s="247"/>
      <c r="U90" s="247"/>
      <c r="V90" s="247"/>
      <c r="W90" s="247"/>
      <c r="X90" s="248">
        <v>0.3923611111111111</v>
      </c>
      <c r="Y90" s="248">
        <v>0.49444444444444446</v>
      </c>
      <c r="Z90" s="248">
        <v>0.55694444444444446</v>
      </c>
      <c r="AA90" s="247"/>
      <c r="AB90" s="248">
        <v>0.4548611111111111</v>
      </c>
      <c r="AC90" s="247"/>
      <c r="AD90" s="247"/>
      <c r="AE90" s="248">
        <v>0.57986111111111105</v>
      </c>
      <c r="AG90" s="15">
        <f>VLOOKUP(AH90,id!$A:$C,3,0)</f>
        <v>314</v>
      </c>
      <c r="AH90" s="15" t="str">
        <f t="shared" si="15"/>
        <v>LisowskiAdam1975</v>
      </c>
      <c r="AI90" s="9" t="str">
        <f t="shared" si="18"/>
        <v>Lisowski</v>
      </c>
      <c r="AJ90" s="9" t="str">
        <f t="shared" si="18"/>
        <v>Adam</v>
      </c>
      <c r="AK90" s="9" t="str">
        <f t="shared" si="16"/>
        <v>GRAWITACJA GDAŃSK</v>
      </c>
      <c r="AL90" s="9">
        <f t="shared" si="17"/>
        <v>1975</v>
      </c>
      <c r="AM90" s="9">
        <f t="shared" si="10"/>
        <v>2.204669384465646</v>
      </c>
      <c r="AN90" s="9"/>
      <c r="AO90" s="9">
        <f t="shared" si="11"/>
        <v>0.938392994315563</v>
      </c>
      <c r="AP90" s="9">
        <f t="shared" si="12"/>
        <v>1</v>
      </c>
      <c r="AQ90" s="9">
        <f t="shared" si="13"/>
        <v>1</v>
      </c>
      <c r="AR90" s="9">
        <f t="shared" si="14"/>
        <v>1</v>
      </c>
    </row>
    <row r="91" spans="1:44" s="236" customFormat="1" ht="15" customHeight="1">
      <c r="A91" s="247">
        <v>93</v>
      </c>
      <c r="B91" s="247">
        <v>86</v>
      </c>
      <c r="C91" s="247"/>
      <c r="D91" s="247">
        <v>3164</v>
      </c>
      <c r="E91" s="247" t="s">
        <v>502</v>
      </c>
      <c r="F91" s="247" t="s">
        <v>30</v>
      </c>
      <c r="G91" s="247">
        <v>1962</v>
      </c>
      <c r="H91" s="247" t="s">
        <v>269</v>
      </c>
      <c r="I91" s="247"/>
      <c r="J91" s="247">
        <v>16</v>
      </c>
      <c r="K91" s="247">
        <v>11</v>
      </c>
      <c r="L91" s="247">
        <v>30</v>
      </c>
      <c r="M91" s="249">
        <v>0.38420138888888888</v>
      </c>
      <c r="N91" s="247">
        <v>14</v>
      </c>
      <c r="O91" s="248">
        <v>0.4909722222222222</v>
      </c>
      <c r="P91" s="248">
        <v>0.40208333333333335</v>
      </c>
      <c r="Q91" s="247"/>
      <c r="R91" s="247"/>
      <c r="S91" s="248">
        <v>0.5180555555555556</v>
      </c>
      <c r="T91" s="247"/>
      <c r="U91" s="247"/>
      <c r="V91" s="248">
        <v>0.57708333333333328</v>
      </c>
      <c r="W91" s="248">
        <v>0.64166666666666672</v>
      </c>
      <c r="X91" s="248">
        <v>0.54375000000000007</v>
      </c>
      <c r="Y91" s="248">
        <v>0.42430555555555555</v>
      </c>
      <c r="Z91" s="248">
        <v>0.37013888888888885</v>
      </c>
      <c r="AA91" s="248">
        <v>0.60625000000000007</v>
      </c>
      <c r="AB91" s="248">
        <v>0.46319444444444446</v>
      </c>
      <c r="AC91" s="248">
        <v>0.68263888888888891</v>
      </c>
      <c r="AD91" s="247"/>
      <c r="AE91" s="248">
        <v>0.73819444444444438</v>
      </c>
      <c r="AG91" s="15">
        <f>VLOOKUP(AH91,id!$A:$C,3,0)</f>
        <v>315</v>
      </c>
      <c r="AH91" s="15" t="str">
        <f t="shared" si="15"/>
        <v>KunstetterAndrzej1962</v>
      </c>
      <c r="AI91" s="9" t="str">
        <f t="shared" si="18"/>
        <v>Kunstetter</v>
      </c>
      <c r="AJ91" s="9" t="str">
        <f t="shared" si="18"/>
        <v>Andrzej</v>
      </c>
      <c r="AK91" s="9">
        <f t="shared" si="16"/>
        <v>0</v>
      </c>
      <c r="AL91" s="9">
        <f t="shared" si="17"/>
        <v>1962</v>
      </c>
      <c r="AM91" s="9">
        <f t="shared" si="10"/>
        <v>2.0749829500853139</v>
      </c>
      <c r="AN91" s="9"/>
      <c r="AO91" s="9">
        <f t="shared" si="11"/>
        <v>0.58825124265702666</v>
      </c>
      <c r="AP91" s="9">
        <f t="shared" si="12"/>
        <v>1.5714285714285714</v>
      </c>
      <c r="AQ91" s="9">
        <f t="shared" si="13"/>
        <v>0.94117647058823528</v>
      </c>
      <c r="AR91" s="9">
        <f t="shared" si="14"/>
        <v>1.0946087842231575</v>
      </c>
    </row>
    <row r="92" spans="1:44" ht="15" customHeight="1">
      <c r="A92" s="247">
        <v>96</v>
      </c>
      <c r="B92" s="247">
        <v>87</v>
      </c>
      <c r="C92" s="247"/>
      <c r="D92" s="247">
        <v>3139</v>
      </c>
      <c r="E92" s="247" t="s">
        <v>777</v>
      </c>
      <c r="F92" s="247" t="s">
        <v>21</v>
      </c>
      <c r="G92" s="247">
        <v>1978</v>
      </c>
      <c r="H92" s="247" t="s">
        <v>1776</v>
      </c>
      <c r="I92" s="247" t="s">
        <v>1775</v>
      </c>
      <c r="J92" s="247">
        <v>16</v>
      </c>
      <c r="K92" s="247">
        <v>6</v>
      </c>
      <c r="L92" s="247">
        <v>16</v>
      </c>
      <c r="M92" s="249">
        <v>0.34670138888888885</v>
      </c>
      <c r="N92" s="247">
        <v>0</v>
      </c>
      <c r="O92" s="247"/>
      <c r="P92" s="247"/>
      <c r="Q92" s="247"/>
      <c r="R92" s="247"/>
      <c r="S92" s="248">
        <v>0.37291666666666662</v>
      </c>
      <c r="T92" s="247"/>
      <c r="U92" s="248">
        <v>0.54236111111111118</v>
      </c>
      <c r="V92" s="248">
        <v>0.45277777777777778</v>
      </c>
      <c r="W92" s="248">
        <v>0.57013888888888886</v>
      </c>
      <c r="X92" s="248">
        <v>0.41180555555555554</v>
      </c>
      <c r="Y92" s="247"/>
      <c r="Z92" s="247"/>
      <c r="AA92" s="248">
        <v>0.49513888888888885</v>
      </c>
      <c r="AB92" s="247"/>
      <c r="AC92" s="247"/>
      <c r="AD92" s="247"/>
      <c r="AE92" s="248">
        <v>0.7006944444444444</v>
      </c>
      <c r="AG92" s="15">
        <f>VLOOKUP(AH92,id!$A:$C,3,0)</f>
        <v>316</v>
      </c>
      <c r="AH92" s="15" t="str">
        <f t="shared" si="15"/>
        <v>WalczykMarcin1978</v>
      </c>
      <c r="AI92" s="9" t="str">
        <f t="shared" si="18"/>
        <v>Walczyk</v>
      </c>
      <c r="AJ92" s="9" t="str">
        <f t="shared" si="18"/>
        <v>Marcin</v>
      </c>
      <c r="AK92" s="9" t="str">
        <f t="shared" si="16"/>
        <v>Navigatoria Fatal</v>
      </c>
      <c r="AL92" s="9">
        <f t="shared" si="17"/>
        <v>1978</v>
      </c>
      <c r="AM92" s="9">
        <f t="shared" si="10"/>
        <v>1.8380877705932337</v>
      </c>
      <c r="AN92" s="9"/>
      <c r="AO92" s="9">
        <f t="shared" si="11"/>
        <v>1.1081622433650478</v>
      </c>
      <c r="AP92" s="9">
        <f t="shared" si="12"/>
        <v>0.54545454545454541</v>
      </c>
      <c r="AQ92" s="9">
        <f t="shared" si="13"/>
        <v>1</v>
      </c>
      <c r="AR92" s="9">
        <f t="shared" si="14"/>
        <v>0.88583271034475719</v>
      </c>
    </row>
    <row r="93" spans="1:44" s="236" customFormat="1" ht="15" customHeight="1">
      <c r="A93" s="247">
        <v>97</v>
      </c>
      <c r="B93" s="247">
        <v>88</v>
      </c>
      <c r="C93" s="247"/>
      <c r="D93" s="247">
        <v>3103</v>
      </c>
      <c r="E93" s="247" t="s">
        <v>1774</v>
      </c>
      <c r="F93" s="247" t="s">
        <v>156</v>
      </c>
      <c r="G93" s="247">
        <v>1988</v>
      </c>
      <c r="H93" s="247" t="s">
        <v>1673</v>
      </c>
      <c r="I93" s="247" t="s">
        <v>1756</v>
      </c>
      <c r="J93" s="247">
        <v>16</v>
      </c>
      <c r="K93" s="247">
        <v>6</v>
      </c>
      <c r="L93" s="247">
        <v>16</v>
      </c>
      <c r="M93" s="249">
        <v>0.37435185185185182</v>
      </c>
      <c r="N93" s="247">
        <v>0</v>
      </c>
      <c r="O93" s="247"/>
      <c r="P93" s="248">
        <v>0.44305555555555554</v>
      </c>
      <c r="Q93" s="247"/>
      <c r="R93" s="247"/>
      <c r="S93" s="248">
        <v>0.37222222222222223</v>
      </c>
      <c r="T93" s="247"/>
      <c r="U93" s="247"/>
      <c r="V93" s="247"/>
      <c r="W93" s="247"/>
      <c r="X93" s="248">
        <v>0.7006944444444444</v>
      </c>
      <c r="Y93" s="248">
        <v>0.46388888888888885</v>
      </c>
      <c r="Z93" s="248">
        <v>0.39930555555555558</v>
      </c>
      <c r="AA93" s="247"/>
      <c r="AB93" s="248">
        <v>0.61805555555555558</v>
      </c>
      <c r="AC93" s="247"/>
      <c r="AD93" s="247"/>
      <c r="AE93" s="248">
        <v>0.7284722222222223</v>
      </c>
      <c r="AG93" s="15">
        <f>VLOOKUP(AH93,id!$A:$C,3,0)</f>
        <v>317</v>
      </c>
      <c r="AH93" s="15" t="str">
        <f t="shared" si="15"/>
        <v>CeynowaJakub1988</v>
      </c>
      <c r="AI93" s="9" t="str">
        <f t="shared" si="18"/>
        <v>Ceynowa</v>
      </c>
      <c r="AJ93" s="9" t="str">
        <f t="shared" si="18"/>
        <v>Jakub</v>
      </c>
      <c r="AK93" s="9" t="str">
        <f t="shared" si="16"/>
        <v>Dream Team</v>
      </c>
      <c r="AL93" s="9">
        <f t="shared" si="17"/>
        <v>1988</v>
      </c>
      <c r="AM93" s="9">
        <f t="shared" si="10"/>
        <v>1.7023225070529406</v>
      </c>
      <c r="AN93" s="9"/>
      <c r="AO93" s="9">
        <f t="shared" si="11"/>
        <v>0.92613776898342814</v>
      </c>
      <c r="AP93" s="9">
        <f t="shared" si="12"/>
        <v>1</v>
      </c>
      <c r="AQ93" s="9">
        <f t="shared" si="13"/>
        <v>1</v>
      </c>
      <c r="AR93" s="9">
        <f t="shared" si="14"/>
        <v>1</v>
      </c>
    </row>
    <row r="94" spans="1:44" s="236" customFormat="1" ht="15" customHeight="1">
      <c r="A94" s="247">
        <v>98</v>
      </c>
      <c r="B94" s="247">
        <v>89</v>
      </c>
      <c r="C94" s="247"/>
      <c r="D94" s="247">
        <v>3121</v>
      </c>
      <c r="E94" s="247" t="s">
        <v>554</v>
      </c>
      <c r="F94" s="247" t="s">
        <v>96</v>
      </c>
      <c r="G94" s="247">
        <v>1976</v>
      </c>
      <c r="H94" s="247" t="s">
        <v>1773</v>
      </c>
      <c r="I94" s="247"/>
      <c r="J94" s="247">
        <v>15</v>
      </c>
      <c r="K94" s="247">
        <v>10</v>
      </c>
      <c r="L94" s="247">
        <v>26</v>
      </c>
      <c r="M94" s="249">
        <v>0.38244212962962965</v>
      </c>
      <c r="N94" s="247">
        <v>11</v>
      </c>
      <c r="O94" s="248">
        <v>0.51041666666666663</v>
      </c>
      <c r="P94" s="248">
        <v>0.4055555555555555</v>
      </c>
      <c r="Q94" s="247"/>
      <c r="R94" s="247"/>
      <c r="S94" s="247"/>
      <c r="T94" s="247"/>
      <c r="U94" s="248">
        <v>0.65555555555555556</v>
      </c>
      <c r="V94" s="248">
        <v>0.57986111111111105</v>
      </c>
      <c r="W94" s="248">
        <v>0.67847222222222225</v>
      </c>
      <c r="X94" s="248">
        <v>0.54375000000000007</v>
      </c>
      <c r="Y94" s="248">
        <v>0.4291666666666667</v>
      </c>
      <c r="Z94" s="248">
        <v>0.36736111111111108</v>
      </c>
      <c r="AA94" s="248">
        <v>0.61944444444444446</v>
      </c>
      <c r="AB94" s="248">
        <v>0.47847222222222219</v>
      </c>
      <c r="AC94" s="247"/>
      <c r="AD94" s="247"/>
      <c r="AE94" s="248">
        <v>0.73611111111111116</v>
      </c>
      <c r="AG94" s="15">
        <f>VLOOKUP(AH94,id!$A:$C,3,0)</f>
        <v>318</v>
      </c>
      <c r="AH94" s="15" t="str">
        <f t="shared" si="15"/>
        <v>CzajkaJarosław1976</v>
      </c>
      <c r="AI94" s="9" t="str">
        <f t="shared" si="18"/>
        <v>Czajka</v>
      </c>
      <c r="AJ94" s="9" t="str">
        <f t="shared" si="18"/>
        <v>Jarosław</v>
      </c>
      <c r="AK94" s="9">
        <f t="shared" si="16"/>
        <v>0</v>
      </c>
      <c r="AL94" s="9">
        <f t="shared" si="17"/>
        <v>1976</v>
      </c>
      <c r="AM94" s="9">
        <f t="shared" si="10"/>
        <v>1.5959273503621318</v>
      </c>
      <c r="AN94" s="9"/>
      <c r="AO94" s="9">
        <f t="shared" si="11"/>
        <v>0.97884574645159328</v>
      </c>
      <c r="AP94" s="9">
        <f t="shared" si="12"/>
        <v>1.6666666666666667</v>
      </c>
      <c r="AQ94" s="9">
        <f t="shared" si="13"/>
        <v>0.9375</v>
      </c>
      <c r="AR94" s="9">
        <f t="shared" si="14"/>
        <v>1.1075663432482901</v>
      </c>
    </row>
    <row r="95" spans="1:44" s="236" customFormat="1" ht="15" customHeight="1">
      <c r="A95" s="247">
        <v>99</v>
      </c>
      <c r="B95" s="247">
        <v>90</v>
      </c>
      <c r="C95" s="247"/>
      <c r="D95" s="247">
        <v>3120</v>
      </c>
      <c r="E95" s="247" t="s">
        <v>553</v>
      </c>
      <c r="F95" s="247" t="s">
        <v>101</v>
      </c>
      <c r="G95" s="247">
        <v>1985</v>
      </c>
      <c r="H95" s="247" t="s">
        <v>1515</v>
      </c>
      <c r="I95" s="247"/>
      <c r="J95" s="247">
        <v>15</v>
      </c>
      <c r="K95" s="247">
        <v>10</v>
      </c>
      <c r="L95" s="247">
        <v>26</v>
      </c>
      <c r="M95" s="249">
        <v>0.38252314814814814</v>
      </c>
      <c r="N95" s="247">
        <v>11</v>
      </c>
      <c r="O95" s="248">
        <v>0.51041666666666663</v>
      </c>
      <c r="P95" s="248">
        <v>0.4055555555555555</v>
      </c>
      <c r="Q95" s="247"/>
      <c r="R95" s="247"/>
      <c r="S95" s="247"/>
      <c r="T95" s="247"/>
      <c r="U95" s="248">
        <v>0.65416666666666667</v>
      </c>
      <c r="V95" s="248">
        <v>0.57986111111111105</v>
      </c>
      <c r="W95" s="248">
        <v>0.6777777777777777</v>
      </c>
      <c r="X95" s="248">
        <v>0.5444444444444444</v>
      </c>
      <c r="Y95" s="248">
        <v>0.4284722222222222</v>
      </c>
      <c r="Z95" s="248">
        <v>0.36736111111111108</v>
      </c>
      <c r="AA95" s="248">
        <v>0.61944444444444446</v>
      </c>
      <c r="AB95" s="248">
        <v>0.47847222222222219</v>
      </c>
      <c r="AC95" s="247"/>
      <c r="AD95" s="247"/>
      <c r="AE95" s="248">
        <v>0.73611111111111116</v>
      </c>
      <c r="AG95" s="15">
        <f>VLOOKUP(AH95,id!$A:$C,3,0)</f>
        <v>319</v>
      </c>
      <c r="AH95" s="15" t="str">
        <f t="shared" si="15"/>
        <v>MaliszewskiKarol1985</v>
      </c>
      <c r="AI95" s="9" t="str">
        <f t="shared" si="18"/>
        <v>Maliszewski</v>
      </c>
      <c r="AJ95" s="9" t="str">
        <f t="shared" si="18"/>
        <v>Karol</v>
      </c>
      <c r="AK95" s="9">
        <f t="shared" si="16"/>
        <v>0</v>
      </c>
      <c r="AL95" s="9">
        <f t="shared" si="17"/>
        <v>1985</v>
      </c>
      <c r="AM95" s="9">
        <f t="shared" si="10"/>
        <v>1.5955893324664425</v>
      </c>
      <c r="AN95" s="9"/>
      <c r="AO95" s="9">
        <f t="shared" si="11"/>
        <v>0.99978819969742816</v>
      </c>
      <c r="AP95" s="9">
        <f t="shared" si="12"/>
        <v>1</v>
      </c>
      <c r="AQ95" s="9">
        <f t="shared" si="13"/>
        <v>1</v>
      </c>
      <c r="AR95" s="9">
        <f t="shared" si="14"/>
        <v>1</v>
      </c>
    </row>
    <row r="96" spans="1:44" s="236" customFormat="1" ht="15" customHeight="1">
      <c r="A96" s="247">
        <v>101</v>
      </c>
      <c r="B96" s="247">
        <v>91</v>
      </c>
      <c r="C96" s="247"/>
      <c r="D96" s="247">
        <v>3015</v>
      </c>
      <c r="E96" s="247" t="s">
        <v>1116</v>
      </c>
      <c r="F96" s="247" t="s">
        <v>65</v>
      </c>
      <c r="G96" s="247">
        <v>1980</v>
      </c>
      <c r="H96" s="247" t="s">
        <v>1771</v>
      </c>
      <c r="I96" s="247"/>
      <c r="J96" s="247">
        <v>15</v>
      </c>
      <c r="K96" s="247">
        <v>6</v>
      </c>
      <c r="L96" s="247">
        <v>15</v>
      </c>
      <c r="M96" s="249">
        <v>0.33975694444444443</v>
      </c>
      <c r="N96" s="247">
        <v>0</v>
      </c>
      <c r="O96" s="247"/>
      <c r="P96" s="247"/>
      <c r="Q96" s="248">
        <v>0.50972222222222219</v>
      </c>
      <c r="R96" s="248">
        <v>0.38125000000000003</v>
      </c>
      <c r="S96" s="247"/>
      <c r="T96" s="247"/>
      <c r="U96" s="247"/>
      <c r="V96" s="248">
        <v>0.39583333333333331</v>
      </c>
      <c r="W96" s="248">
        <v>0.45624999999999999</v>
      </c>
      <c r="X96" s="247"/>
      <c r="Y96" s="247"/>
      <c r="Z96" s="247"/>
      <c r="AA96" s="248">
        <v>0.42569444444444443</v>
      </c>
      <c r="AB96" s="247"/>
      <c r="AC96" s="248">
        <v>0.62013888888888891</v>
      </c>
      <c r="AD96" s="247"/>
      <c r="AE96" s="248">
        <v>0.69374999999999998</v>
      </c>
      <c r="AG96" s="15">
        <f>VLOOKUP(AH96,id!$A:$C,3,0)</f>
        <v>320</v>
      </c>
      <c r="AH96" s="15" t="str">
        <f t="shared" si="15"/>
        <v>GizelaMichał1980</v>
      </c>
      <c r="AI96" s="9" t="str">
        <f t="shared" si="18"/>
        <v>Gizela</v>
      </c>
      <c r="AJ96" s="9" t="str">
        <f t="shared" si="18"/>
        <v>Michał</v>
      </c>
      <c r="AK96" s="9">
        <f t="shared" si="16"/>
        <v>0</v>
      </c>
      <c r="AL96" s="9">
        <f t="shared" si="17"/>
        <v>1980</v>
      </c>
      <c r="AM96" s="9">
        <f t="shared" si="10"/>
        <v>1.4406264168220118</v>
      </c>
      <c r="AN96" s="9"/>
      <c r="AO96" s="9">
        <f t="shared" si="11"/>
        <v>1.1258729347640948</v>
      </c>
      <c r="AP96" s="9">
        <f t="shared" si="12"/>
        <v>0.6</v>
      </c>
      <c r="AQ96" s="9">
        <f t="shared" si="13"/>
        <v>1</v>
      </c>
      <c r="AR96" s="9">
        <f t="shared" si="14"/>
        <v>0.90288045144743423</v>
      </c>
    </row>
    <row r="97" spans="1:44" s="236" customFormat="1" ht="15" customHeight="1">
      <c r="A97" s="247">
        <v>101</v>
      </c>
      <c r="B97" s="247">
        <v>91</v>
      </c>
      <c r="C97" s="247"/>
      <c r="D97" s="247">
        <v>3079</v>
      </c>
      <c r="E97" s="247" t="s">
        <v>1115</v>
      </c>
      <c r="F97" s="247" t="s">
        <v>26</v>
      </c>
      <c r="G97" s="247">
        <v>1978</v>
      </c>
      <c r="H97" s="247" t="s">
        <v>1673</v>
      </c>
      <c r="I97" s="247"/>
      <c r="J97" s="247">
        <v>15</v>
      </c>
      <c r="K97" s="247">
        <v>6</v>
      </c>
      <c r="L97" s="247">
        <v>15</v>
      </c>
      <c r="M97" s="249">
        <v>0.33975694444444443</v>
      </c>
      <c r="N97" s="247">
        <v>0</v>
      </c>
      <c r="O97" s="247"/>
      <c r="P97" s="247"/>
      <c r="Q97" s="248">
        <v>0.50972222222222219</v>
      </c>
      <c r="R97" s="248">
        <v>0.38125000000000003</v>
      </c>
      <c r="S97" s="247"/>
      <c r="T97" s="247"/>
      <c r="U97" s="247"/>
      <c r="V97" s="248">
        <v>0.39583333333333331</v>
      </c>
      <c r="W97" s="248">
        <v>0.45555555555555555</v>
      </c>
      <c r="X97" s="247"/>
      <c r="Y97" s="247"/>
      <c r="Z97" s="247"/>
      <c r="AA97" s="248">
        <v>0.42569444444444443</v>
      </c>
      <c r="AB97" s="247"/>
      <c r="AC97" s="248">
        <v>0.62013888888888891</v>
      </c>
      <c r="AD97" s="247"/>
      <c r="AE97" s="248">
        <v>0.69374999999999998</v>
      </c>
      <c r="AG97" s="15">
        <f>VLOOKUP(AH97,id!$A:$C,3,0)</f>
        <v>321</v>
      </c>
      <c r="AH97" s="15" t="str">
        <f t="shared" si="15"/>
        <v>MaciakKrzysztof1978</v>
      </c>
      <c r="AI97" s="9" t="str">
        <f t="shared" si="18"/>
        <v>Maciak</v>
      </c>
      <c r="AJ97" s="9" t="str">
        <f t="shared" si="18"/>
        <v>Krzysztof</v>
      </c>
      <c r="AK97" s="9">
        <f t="shared" si="16"/>
        <v>0</v>
      </c>
      <c r="AL97" s="9">
        <f t="shared" si="17"/>
        <v>1978</v>
      </c>
      <c r="AM97" s="9">
        <f t="shared" si="10"/>
        <v>1.4406264168220118</v>
      </c>
      <c r="AN97" s="9"/>
      <c r="AO97" s="9">
        <f t="shared" si="11"/>
        <v>1</v>
      </c>
      <c r="AP97" s="9">
        <f t="shared" si="12"/>
        <v>1</v>
      </c>
      <c r="AQ97" s="9">
        <f t="shared" si="13"/>
        <v>1</v>
      </c>
      <c r="AR97" s="9">
        <f t="shared" si="14"/>
        <v>1</v>
      </c>
    </row>
    <row r="98" spans="1:44" s="236" customFormat="1" ht="15" customHeight="1">
      <c r="A98" s="247">
        <v>103</v>
      </c>
      <c r="B98" s="247">
        <v>93</v>
      </c>
      <c r="C98" s="247"/>
      <c r="D98" s="247">
        <v>3017</v>
      </c>
      <c r="E98" s="247" t="s">
        <v>1770</v>
      </c>
      <c r="F98" s="247" t="s">
        <v>29</v>
      </c>
      <c r="G98" s="247">
        <v>1981</v>
      </c>
      <c r="H98" s="247" t="s">
        <v>1615</v>
      </c>
      <c r="I98" s="247"/>
      <c r="J98" s="247">
        <v>15</v>
      </c>
      <c r="K98" s="247">
        <v>6</v>
      </c>
      <c r="L98" s="247">
        <v>15</v>
      </c>
      <c r="M98" s="249">
        <v>0.33986111111111111</v>
      </c>
      <c r="N98" s="247">
        <v>0</v>
      </c>
      <c r="O98" s="247"/>
      <c r="P98" s="247"/>
      <c r="Q98" s="248">
        <v>0.50763888888888886</v>
      </c>
      <c r="R98" s="248">
        <v>0.38125000000000003</v>
      </c>
      <c r="S98" s="247"/>
      <c r="T98" s="247"/>
      <c r="U98" s="247"/>
      <c r="V98" s="248">
        <v>0.39583333333333331</v>
      </c>
      <c r="W98" s="248">
        <v>0.45555555555555555</v>
      </c>
      <c r="X98" s="247"/>
      <c r="Y98" s="247"/>
      <c r="Z98" s="247"/>
      <c r="AA98" s="248">
        <v>0.42569444444444443</v>
      </c>
      <c r="AB98" s="247"/>
      <c r="AC98" s="248">
        <v>0.62013888888888891</v>
      </c>
      <c r="AD98" s="247"/>
      <c r="AE98" s="248">
        <v>0.69374999999999998</v>
      </c>
      <c r="AG98" s="15">
        <f>VLOOKUP(AH98,id!$A:$C,3,0)</f>
        <v>322</v>
      </c>
      <c r="AH98" s="15" t="str">
        <f t="shared" si="15"/>
        <v>SzottLeszek1981</v>
      </c>
      <c r="AI98" s="9" t="str">
        <f t="shared" si="18"/>
        <v>Szott</v>
      </c>
      <c r="AJ98" s="9" t="str">
        <f t="shared" si="18"/>
        <v>Leszek</v>
      </c>
      <c r="AK98" s="9">
        <f t="shared" si="16"/>
        <v>0</v>
      </c>
      <c r="AL98" s="9">
        <f t="shared" si="17"/>
        <v>1981</v>
      </c>
      <c r="AM98" s="9">
        <f t="shared" si="10"/>
        <v>1.4401848680632801</v>
      </c>
      <c r="AN98" s="9"/>
      <c r="AO98" s="9">
        <f t="shared" si="11"/>
        <v>0.99969350224765019</v>
      </c>
      <c r="AP98" s="9">
        <f t="shared" si="12"/>
        <v>1</v>
      </c>
      <c r="AQ98" s="9">
        <f t="shared" si="13"/>
        <v>1</v>
      </c>
      <c r="AR98" s="9">
        <f t="shared" si="14"/>
        <v>1</v>
      </c>
    </row>
    <row r="99" spans="1:44" s="236" customFormat="1" ht="15" customHeight="1">
      <c r="A99" s="247">
        <v>104</v>
      </c>
      <c r="B99" s="247">
        <v>94</v>
      </c>
      <c r="C99" s="247"/>
      <c r="D99" s="247">
        <v>3180</v>
      </c>
      <c r="E99" s="247" t="s">
        <v>562</v>
      </c>
      <c r="F99" s="247" t="s">
        <v>53</v>
      </c>
      <c r="G99" s="247">
        <v>1971</v>
      </c>
      <c r="H99" s="247" t="s">
        <v>1617</v>
      </c>
      <c r="I99" s="247"/>
      <c r="J99" s="247">
        <v>14</v>
      </c>
      <c r="K99" s="247">
        <v>11</v>
      </c>
      <c r="L99" s="247">
        <v>29</v>
      </c>
      <c r="M99" s="249">
        <v>0.38495370370370369</v>
      </c>
      <c r="N99" s="247">
        <v>15</v>
      </c>
      <c r="O99" s="248">
        <v>0.45069444444444445</v>
      </c>
      <c r="P99" s="248">
        <v>0.39027777777777778</v>
      </c>
      <c r="Q99" s="247"/>
      <c r="R99" s="247"/>
      <c r="S99" s="248">
        <v>0.47013888888888888</v>
      </c>
      <c r="T99" s="247"/>
      <c r="U99" s="248">
        <v>0.60833333333333328</v>
      </c>
      <c r="V99" s="248">
        <v>0.54513888888888895</v>
      </c>
      <c r="W99" s="247"/>
      <c r="X99" s="248">
        <v>0.50972222222222219</v>
      </c>
      <c r="Y99" s="248">
        <v>0.40902777777777777</v>
      </c>
      <c r="Z99" s="248">
        <v>0.36874999999999997</v>
      </c>
      <c r="AA99" s="248">
        <v>0.58333333333333337</v>
      </c>
      <c r="AB99" s="248">
        <v>0.43055555555555558</v>
      </c>
      <c r="AC99" s="247"/>
      <c r="AD99" s="248">
        <v>0.66597222222222219</v>
      </c>
      <c r="AE99" s="248">
        <v>0.73888888888888893</v>
      </c>
      <c r="AG99" s="15">
        <f>VLOOKUP(AH99,id!$A:$C,3,0)</f>
        <v>323</v>
      </c>
      <c r="AH99" s="15" t="str">
        <f t="shared" si="15"/>
        <v>KaraśTomasz1971</v>
      </c>
      <c r="AI99" s="9" t="str">
        <f t="shared" si="18"/>
        <v>Karaś</v>
      </c>
      <c r="AJ99" s="9" t="str">
        <f t="shared" si="18"/>
        <v>Tomasz</v>
      </c>
      <c r="AK99" s="9">
        <f t="shared" si="16"/>
        <v>0</v>
      </c>
      <c r="AL99" s="9">
        <f t="shared" si="17"/>
        <v>1971</v>
      </c>
      <c r="AM99" s="9">
        <f t="shared" si="10"/>
        <v>1.3441725435257281</v>
      </c>
      <c r="AN99" s="9"/>
      <c r="AO99" s="9">
        <f t="shared" si="11"/>
        <v>0.88286229705351782</v>
      </c>
      <c r="AP99" s="9">
        <f t="shared" si="12"/>
        <v>1.8333333333333333</v>
      </c>
      <c r="AQ99" s="9">
        <f t="shared" si="13"/>
        <v>0.93333333333333335</v>
      </c>
      <c r="AR99" s="9">
        <f t="shared" si="14"/>
        <v>1.1288813207301975</v>
      </c>
    </row>
    <row r="100" spans="1:44" s="236" customFormat="1" ht="15" customHeight="1">
      <c r="A100" s="247">
        <v>105</v>
      </c>
      <c r="B100" s="247">
        <v>95</v>
      </c>
      <c r="C100" s="247"/>
      <c r="D100" s="247">
        <v>3042</v>
      </c>
      <c r="E100" s="247" t="s">
        <v>1158</v>
      </c>
      <c r="F100" s="247" t="s">
        <v>399</v>
      </c>
      <c r="G100" s="247">
        <v>1971</v>
      </c>
      <c r="H100" s="247" t="s">
        <v>1617</v>
      </c>
      <c r="I100" s="247" t="s">
        <v>1769</v>
      </c>
      <c r="J100" s="247">
        <v>14</v>
      </c>
      <c r="K100" s="247">
        <v>6</v>
      </c>
      <c r="L100" s="247">
        <v>14</v>
      </c>
      <c r="M100" s="249">
        <v>0.13802083333333334</v>
      </c>
      <c r="N100" s="247">
        <v>0</v>
      </c>
      <c r="O100" s="248">
        <v>0.45069444444444445</v>
      </c>
      <c r="P100" s="248">
        <v>0.39027777777777778</v>
      </c>
      <c r="Q100" s="247"/>
      <c r="R100" s="247"/>
      <c r="S100" s="248">
        <v>0.47083333333333338</v>
      </c>
      <c r="T100" s="247"/>
      <c r="U100" s="247"/>
      <c r="V100" s="247"/>
      <c r="W100" s="247"/>
      <c r="X100" s="247"/>
      <c r="Y100" s="248">
        <v>0.40902777777777777</v>
      </c>
      <c r="Z100" s="248">
        <v>0.36874999999999997</v>
      </c>
      <c r="AA100" s="247"/>
      <c r="AB100" s="248">
        <v>0.43055555555555558</v>
      </c>
      <c r="AC100" s="247"/>
      <c r="AD100" s="247"/>
      <c r="AE100" s="248">
        <v>0.4916666666666667</v>
      </c>
      <c r="AG100" s="15">
        <f>VLOOKUP(AH100,id!$A:$C,3,0)</f>
        <v>324</v>
      </c>
      <c r="AH100" s="15" t="str">
        <f t="shared" si="15"/>
        <v>PrażanowskiMariusz1971</v>
      </c>
      <c r="AI100" s="9" t="str">
        <f t="shared" si="18"/>
        <v>Prażanowski</v>
      </c>
      <c r="AJ100" s="9" t="str">
        <f t="shared" si="18"/>
        <v>Mariusz</v>
      </c>
      <c r="AK100" s="9" t="str">
        <f t="shared" si="16"/>
        <v>CykloKwidzyn</v>
      </c>
      <c r="AL100" s="9">
        <f t="shared" si="17"/>
        <v>1971</v>
      </c>
      <c r="AM100" s="9">
        <f t="shared" si="10"/>
        <v>1.1907120074024018</v>
      </c>
      <c r="AN100" s="9"/>
      <c r="AO100" s="9">
        <f t="shared" si="11"/>
        <v>2.7890985324947586</v>
      </c>
      <c r="AP100" s="9">
        <f t="shared" si="12"/>
        <v>0.54545454545454541</v>
      </c>
      <c r="AQ100" s="9">
        <f t="shared" si="13"/>
        <v>1</v>
      </c>
      <c r="AR100" s="9">
        <f t="shared" si="14"/>
        <v>0.88583271034475719</v>
      </c>
    </row>
    <row r="101" spans="1:44" ht="15" customHeight="1">
      <c r="A101" s="247">
        <v>106</v>
      </c>
      <c r="B101" s="247">
        <v>96</v>
      </c>
      <c r="C101" s="247"/>
      <c r="D101" s="247">
        <v>3172</v>
      </c>
      <c r="E101" s="247" t="s">
        <v>1768</v>
      </c>
      <c r="F101" s="247" t="s">
        <v>1767</v>
      </c>
      <c r="G101" s="247">
        <v>1964</v>
      </c>
      <c r="H101" s="247" t="s">
        <v>1615</v>
      </c>
      <c r="I101" s="247"/>
      <c r="J101" s="247">
        <v>14</v>
      </c>
      <c r="K101" s="247">
        <v>6</v>
      </c>
      <c r="L101" s="247">
        <v>14</v>
      </c>
      <c r="M101" s="249">
        <v>0.17099537037037038</v>
      </c>
      <c r="N101" s="247">
        <v>0</v>
      </c>
      <c r="O101" s="248">
        <v>0.47569444444444442</v>
      </c>
      <c r="P101" s="248">
        <v>0.39305555555555555</v>
      </c>
      <c r="Q101" s="247"/>
      <c r="R101" s="247"/>
      <c r="S101" s="248">
        <v>0.50694444444444442</v>
      </c>
      <c r="T101" s="247"/>
      <c r="U101" s="247"/>
      <c r="V101" s="247"/>
      <c r="W101" s="247"/>
      <c r="X101" s="247"/>
      <c r="Y101" s="248">
        <v>0.4152777777777778</v>
      </c>
      <c r="Z101" s="248">
        <v>0.36736111111111108</v>
      </c>
      <c r="AA101" s="247"/>
      <c r="AB101" s="248">
        <v>0.4465277777777778</v>
      </c>
      <c r="AC101" s="247"/>
      <c r="AD101" s="247"/>
      <c r="AE101" s="248">
        <v>0.52500000000000002</v>
      </c>
      <c r="AG101" s="15">
        <f>VLOOKUP(AH101,id!$A:$C,3,0)</f>
        <v>325</v>
      </c>
      <c r="AH101" s="15" t="str">
        <f t="shared" si="15"/>
        <v>StefanowiczBogusław1964</v>
      </c>
      <c r="AI101" s="9" t="str">
        <f t="shared" si="18"/>
        <v>Stefanowicz</v>
      </c>
      <c r="AJ101" s="9" t="str">
        <f t="shared" si="18"/>
        <v>Bogusław</v>
      </c>
      <c r="AK101" s="9">
        <f t="shared" si="16"/>
        <v>0</v>
      </c>
      <c r="AL101" s="9">
        <f t="shared" si="17"/>
        <v>1964</v>
      </c>
      <c r="AM101" s="9">
        <f t="shared" ref="AM101:AM126" si="19">AM100*IF(AQ101&lt;1,AQ101,IF(AR101&lt;1,AR101,IF(AP101&lt;1,AP101,IF(AO101&lt;1,AO101,1))))</f>
        <v>0.96109656750193861</v>
      </c>
      <c r="AN101" s="9"/>
      <c r="AO101" s="9">
        <f t="shared" ref="AO101:AO156" si="20">M100/M101</f>
        <v>0.80716122918640854</v>
      </c>
      <c r="AP101" s="9">
        <f t="shared" ref="AP101:AP156" si="21">K101/K100</f>
        <v>1</v>
      </c>
      <c r="AQ101" s="9">
        <f t="shared" ref="AQ101:AQ156" si="22">J101/J100</f>
        <v>1</v>
      </c>
      <c r="AR101" s="9">
        <f t="shared" ref="AR101:AR156" si="23">AP101^0.2</f>
        <v>1</v>
      </c>
    </row>
    <row r="102" spans="1:44" s="236" customFormat="1" ht="15" customHeight="1">
      <c r="A102" s="247">
        <v>107</v>
      </c>
      <c r="B102" s="247">
        <v>97</v>
      </c>
      <c r="C102" s="247"/>
      <c r="D102" s="247">
        <v>3147</v>
      </c>
      <c r="E102" s="247" t="s">
        <v>1766</v>
      </c>
      <c r="F102" s="247" t="s">
        <v>29</v>
      </c>
      <c r="G102" s="247">
        <v>1964</v>
      </c>
      <c r="H102" s="247" t="s">
        <v>1615</v>
      </c>
      <c r="I102" s="247"/>
      <c r="J102" s="247">
        <v>14</v>
      </c>
      <c r="K102" s="247">
        <v>6</v>
      </c>
      <c r="L102" s="247">
        <v>14</v>
      </c>
      <c r="M102" s="249">
        <v>0.17106481481481481</v>
      </c>
      <c r="N102" s="247">
        <v>0</v>
      </c>
      <c r="O102" s="248">
        <v>0.47569444444444442</v>
      </c>
      <c r="P102" s="248">
        <v>0.39305555555555555</v>
      </c>
      <c r="Q102" s="247"/>
      <c r="R102" s="247"/>
      <c r="S102" s="248">
        <v>0.50694444444444442</v>
      </c>
      <c r="T102" s="247"/>
      <c r="U102" s="247"/>
      <c r="V102" s="247"/>
      <c r="W102" s="247"/>
      <c r="X102" s="247"/>
      <c r="Y102" s="248">
        <v>0.4145833333333333</v>
      </c>
      <c r="Z102" s="248">
        <v>0.36736111111111108</v>
      </c>
      <c r="AA102" s="247"/>
      <c r="AB102" s="248">
        <v>0.44444444444444442</v>
      </c>
      <c r="AC102" s="247"/>
      <c r="AD102" s="247"/>
      <c r="AE102" s="248">
        <v>0.52500000000000002</v>
      </c>
      <c r="AG102" s="15">
        <f>VLOOKUP(AH102,id!$A:$C,3,0)</f>
        <v>326</v>
      </c>
      <c r="AH102" s="15" t="str">
        <f t="shared" si="15"/>
        <v>KaczmarczykLeszek1964</v>
      </c>
      <c r="AI102" s="9" t="str">
        <f t="shared" si="18"/>
        <v>Kaczmarczyk</v>
      </c>
      <c r="AJ102" s="9" t="str">
        <f t="shared" si="18"/>
        <v>Leszek</v>
      </c>
      <c r="AK102" s="9">
        <f t="shared" si="16"/>
        <v>0</v>
      </c>
      <c r="AL102" s="9">
        <f t="shared" si="17"/>
        <v>1964</v>
      </c>
      <c r="AM102" s="9">
        <f t="shared" si="19"/>
        <v>0.96070640651377825</v>
      </c>
      <c r="AN102" s="9"/>
      <c r="AO102" s="9">
        <f t="shared" si="20"/>
        <v>0.99959404600811919</v>
      </c>
      <c r="AP102" s="9">
        <f t="shared" si="21"/>
        <v>1</v>
      </c>
      <c r="AQ102" s="9">
        <f t="shared" si="22"/>
        <v>1</v>
      </c>
      <c r="AR102" s="9">
        <f t="shared" si="23"/>
        <v>1</v>
      </c>
    </row>
    <row r="103" spans="1:44" ht="15" customHeight="1">
      <c r="A103" s="247">
        <v>108</v>
      </c>
      <c r="B103" s="247">
        <v>98</v>
      </c>
      <c r="C103" s="247"/>
      <c r="D103" s="247">
        <v>3096</v>
      </c>
      <c r="E103" s="247" t="s">
        <v>1765</v>
      </c>
      <c r="F103" s="247" t="s">
        <v>53</v>
      </c>
      <c r="G103" s="247">
        <v>1985</v>
      </c>
      <c r="H103" s="247" t="s">
        <v>1764</v>
      </c>
      <c r="I103" s="247" t="s">
        <v>1763</v>
      </c>
      <c r="J103" s="247">
        <v>13</v>
      </c>
      <c r="K103" s="247">
        <v>6</v>
      </c>
      <c r="L103" s="247">
        <v>13</v>
      </c>
      <c r="M103" s="249">
        <v>0.2504513888888889</v>
      </c>
      <c r="N103" s="247">
        <v>0</v>
      </c>
      <c r="O103" s="247"/>
      <c r="P103" s="247"/>
      <c r="Q103" s="248">
        <v>0.43194444444444446</v>
      </c>
      <c r="R103" s="248">
        <v>0.37708333333333338</v>
      </c>
      <c r="S103" s="247"/>
      <c r="T103" s="248">
        <v>0.49791666666666662</v>
      </c>
      <c r="U103" s="247"/>
      <c r="V103" s="248">
        <v>0.39444444444444443</v>
      </c>
      <c r="W103" s="248">
        <v>0.52708333333333335</v>
      </c>
      <c r="X103" s="247"/>
      <c r="Y103" s="247"/>
      <c r="Z103" s="247"/>
      <c r="AA103" s="247"/>
      <c r="AB103" s="247"/>
      <c r="AC103" s="248">
        <v>0.46249999999999997</v>
      </c>
      <c r="AD103" s="247"/>
      <c r="AE103" s="248">
        <v>0.60416666666666663</v>
      </c>
      <c r="AG103" s="15">
        <f>VLOOKUP(AH103,id!$A:$C,3,0)</f>
        <v>327</v>
      </c>
      <c r="AH103" s="15" t="str">
        <f t="shared" si="15"/>
        <v>UrbanikTomasz1985</v>
      </c>
      <c r="AI103" s="9" t="str">
        <f t="shared" si="18"/>
        <v>Urbanik</v>
      </c>
      <c r="AJ103" s="9" t="str">
        <f t="shared" si="18"/>
        <v>Tomasz</v>
      </c>
      <c r="AK103" s="9" t="str">
        <f t="shared" si="16"/>
        <v>Rivierowcy</v>
      </c>
      <c r="AL103" s="9">
        <f t="shared" si="17"/>
        <v>1985</v>
      </c>
      <c r="AM103" s="9">
        <f t="shared" si="19"/>
        <v>0.8920845203342227</v>
      </c>
      <c r="AN103" s="9"/>
      <c r="AO103" s="9">
        <f t="shared" si="20"/>
        <v>0.68302601783816252</v>
      </c>
      <c r="AP103" s="9">
        <f t="shared" si="21"/>
        <v>1</v>
      </c>
      <c r="AQ103" s="9">
        <f t="shared" si="22"/>
        <v>0.9285714285714286</v>
      </c>
      <c r="AR103" s="9">
        <f t="shared" si="23"/>
        <v>1</v>
      </c>
    </row>
    <row r="104" spans="1:44" s="236" customFormat="1" ht="15" customHeight="1">
      <c r="A104" s="247">
        <v>110</v>
      </c>
      <c r="B104" s="247">
        <v>99</v>
      </c>
      <c r="C104" s="247"/>
      <c r="D104" s="247">
        <v>3013</v>
      </c>
      <c r="E104" s="247" t="s">
        <v>1761</v>
      </c>
      <c r="F104" s="247" t="s">
        <v>76</v>
      </c>
      <c r="G104" s="247">
        <v>1970</v>
      </c>
      <c r="H104" s="247" t="s">
        <v>1652</v>
      </c>
      <c r="I104" s="247" t="s">
        <v>1760</v>
      </c>
      <c r="J104" s="247">
        <v>13</v>
      </c>
      <c r="K104" s="247">
        <v>6</v>
      </c>
      <c r="L104" s="247">
        <v>13</v>
      </c>
      <c r="M104" s="249">
        <v>0.34726851851851853</v>
      </c>
      <c r="N104" s="247">
        <v>0</v>
      </c>
      <c r="O104" s="247"/>
      <c r="P104" s="247"/>
      <c r="Q104" s="248">
        <v>0.46319444444444446</v>
      </c>
      <c r="R104" s="248">
        <v>0.39166666666666666</v>
      </c>
      <c r="S104" s="248">
        <v>0.36874999999999997</v>
      </c>
      <c r="T104" s="247"/>
      <c r="U104" s="247"/>
      <c r="V104" s="248">
        <v>0.42777777777777781</v>
      </c>
      <c r="W104" s="248">
        <v>0.62013888888888891</v>
      </c>
      <c r="X104" s="247"/>
      <c r="Y104" s="247"/>
      <c r="Z104" s="247"/>
      <c r="AA104" s="247"/>
      <c r="AB104" s="247"/>
      <c r="AC104" s="248">
        <v>0.50694444444444442</v>
      </c>
      <c r="AD104" s="247"/>
      <c r="AE104" s="248">
        <v>0.70138888888888884</v>
      </c>
      <c r="AG104" s="15">
        <f>VLOOKUP(AH104,id!$A:$C,3,0)</f>
        <v>328</v>
      </c>
      <c r="AH104" s="15" t="str">
        <f t="shared" si="15"/>
        <v>KomorowskiMaciej1970</v>
      </c>
      <c r="AI104" s="9" t="str">
        <f t="shared" si="18"/>
        <v>Komorowski</v>
      </c>
      <c r="AJ104" s="9" t="str">
        <f t="shared" si="18"/>
        <v>Maciej</v>
      </c>
      <c r="AK104" s="9" t="str">
        <f t="shared" si="16"/>
        <v>2 honest</v>
      </c>
      <c r="AL104" s="9">
        <f t="shared" si="17"/>
        <v>1970</v>
      </c>
      <c r="AM104" s="9">
        <f t="shared" si="19"/>
        <v>0.64337478121291314</v>
      </c>
      <c r="AN104" s="9"/>
      <c r="AO104" s="9">
        <f t="shared" si="20"/>
        <v>0.72120383948806832</v>
      </c>
      <c r="AP104" s="9">
        <f t="shared" si="21"/>
        <v>1</v>
      </c>
      <c r="AQ104" s="9">
        <f t="shared" si="22"/>
        <v>1</v>
      </c>
      <c r="AR104" s="9">
        <f t="shared" si="23"/>
        <v>1</v>
      </c>
    </row>
    <row r="105" spans="1:44" s="236" customFormat="1" ht="15" customHeight="1">
      <c r="A105" s="247">
        <v>111</v>
      </c>
      <c r="B105" s="247">
        <v>100</v>
      </c>
      <c r="C105" s="247"/>
      <c r="D105" s="247">
        <v>3143</v>
      </c>
      <c r="E105" s="247" t="s">
        <v>1759</v>
      </c>
      <c r="F105" s="247" t="s">
        <v>26</v>
      </c>
      <c r="G105" s="247">
        <v>1978</v>
      </c>
      <c r="H105" s="247" t="s">
        <v>1758</v>
      </c>
      <c r="I105" s="247" t="s">
        <v>173</v>
      </c>
      <c r="J105" s="247">
        <v>13</v>
      </c>
      <c r="K105" s="247">
        <v>6</v>
      </c>
      <c r="L105" s="247">
        <v>13</v>
      </c>
      <c r="M105" s="249">
        <v>0.37093749999999998</v>
      </c>
      <c r="N105" s="247">
        <v>0</v>
      </c>
      <c r="O105" s="247"/>
      <c r="P105" s="247"/>
      <c r="Q105" s="248">
        <v>0.50624999999999998</v>
      </c>
      <c r="R105" s="248">
        <v>0.45069444444444445</v>
      </c>
      <c r="S105" s="248">
        <v>0.39999999999999997</v>
      </c>
      <c r="T105" s="247"/>
      <c r="U105" s="247"/>
      <c r="V105" s="248">
        <v>0.46597222222222223</v>
      </c>
      <c r="W105" s="248">
        <v>0.64166666666666672</v>
      </c>
      <c r="X105" s="247"/>
      <c r="Y105" s="247"/>
      <c r="Z105" s="247"/>
      <c r="AA105" s="247"/>
      <c r="AB105" s="247"/>
      <c r="AC105" s="248">
        <v>0.59652777777777777</v>
      </c>
      <c r="AD105" s="247"/>
      <c r="AE105" s="248">
        <v>0.72499999999999998</v>
      </c>
      <c r="AG105" s="15">
        <f>VLOOKUP(AH105,id!$A:$C,3,0)</f>
        <v>329</v>
      </c>
      <c r="AH105" s="15" t="str">
        <f t="shared" si="15"/>
        <v>KochanowiczKrzysztof1978</v>
      </c>
      <c r="AI105" s="9" t="str">
        <f t="shared" si="18"/>
        <v>Kochanowicz</v>
      </c>
      <c r="AJ105" s="9" t="str">
        <f t="shared" si="18"/>
        <v>Krzysztof</v>
      </c>
      <c r="AK105" s="9" t="str">
        <f t="shared" si="16"/>
        <v>GR3miasto</v>
      </c>
      <c r="AL105" s="9">
        <f t="shared" si="17"/>
        <v>1978</v>
      </c>
      <c r="AM105" s="9">
        <f t="shared" si="19"/>
        <v>0.60232197371251051</v>
      </c>
      <c r="AN105" s="9"/>
      <c r="AO105" s="9">
        <f t="shared" si="20"/>
        <v>0.93619145683172655</v>
      </c>
      <c r="AP105" s="9">
        <f t="shared" si="21"/>
        <v>1</v>
      </c>
      <c r="AQ105" s="9">
        <f t="shared" si="22"/>
        <v>1</v>
      </c>
      <c r="AR105" s="9">
        <f t="shared" si="23"/>
        <v>1</v>
      </c>
    </row>
    <row r="106" spans="1:44" s="236" customFormat="1" ht="15" customHeight="1">
      <c r="A106" s="247">
        <v>112</v>
      </c>
      <c r="B106" s="247">
        <v>101</v>
      </c>
      <c r="C106" s="247"/>
      <c r="D106" s="247">
        <v>3104</v>
      </c>
      <c r="E106" s="247" t="s">
        <v>1757</v>
      </c>
      <c r="F106" s="247" t="s">
        <v>26</v>
      </c>
      <c r="G106" s="247">
        <v>1989</v>
      </c>
      <c r="H106" s="247" t="s">
        <v>1622</v>
      </c>
      <c r="I106" s="247" t="s">
        <v>1756</v>
      </c>
      <c r="J106" s="247">
        <v>13</v>
      </c>
      <c r="K106" s="247">
        <v>6</v>
      </c>
      <c r="L106" s="247">
        <v>16</v>
      </c>
      <c r="M106" s="249">
        <v>0.37675925925925924</v>
      </c>
      <c r="N106" s="247">
        <v>3</v>
      </c>
      <c r="O106" s="247"/>
      <c r="P106" s="248">
        <v>0.44305555555555554</v>
      </c>
      <c r="Q106" s="247"/>
      <c r="R106" s="247"/>
      <c r="S106" s="248">
        <v>0.37222222222222223</v>
      </c>
      <c r="T106" s="247"/>
      <c r="U106" s="247"/>
      <c r="V106" s="247"/>
      <c r="W106" s="247"/>
      <c r="X106" s="248">
        <v>0.70138888888888884</v>
      </c>
      <c r="Y106" s="248">
        <v>0.46388888888888885</v>
      </c>
      <c r="Z106" s="248">
        <v>0.39930555555555558</v>
      </c>
      <c r="AA106" s="247"/>
      <c r="AB106" s="248">
        <v>0.61805555555555558</v>
      </c>
      <c r="AC106" s="247"/>
      <c r="AD106" s="247"/>
      <c r="AE106" s="248">
        <v>0.73055555555555562</v>
      </c>
      <c r="AG106" s="15">
        <f>VLOOKUP(AH106,id!$A:$C,3,0)</f>
        <v>330</v>
      </c>
      <c r="AH106" s="15" t="str">
        <f t="shared" si="15"/>
        <v>KustuszKrzysztof1989</v>
      </c>
      <c r="AI106" s="9" t="str">
        <f t="shared" si="18"/>
        <v>Kustusz</v>
      </c>
      <c r="AJ106" s="9" t="str">
        <f t="shared" si="18"/>
        <v>Krzysztof</v>
      </c>
      <c r="AK106" s="9" t="str">
        <f t="shared" si="16"/>
        <v>Dream Team</v>
      </c>
      <c r="AL106" s="9">
        <f t="shared" si="17"/>
        <v>1989</v>
      </c>
      <c r="AM106" s="9">
        <f t="shared" si="19"/>
        <v>0.59301477437675865</v>
      </c>
      <c r="AN106" s="9"/>
      <c r="AO106" s="9">
        <f t="shared" si="20"/>
        <v>0.98454780044236911</v>
      </c>
      <c r="AP106" s="9">
        <f t="shared" si="21"/>
        <v>1</v>
      </c>
      <c r="AQ106" s="9">
        <f t="shared" si="22"/>
        <v>1</v>
      </c>
      <c r="AR106" s="9">
        <f t="shared" si="23"/>
        <v>1</v>
      </c>
    </row>
    <row r="107" spans="1:44" s="236" customFormat="1" ht="15" customHeight="1">
      <c r="A107" s="247">
        <v>113</v>
      </c>
      <c r="B107" s="247">
        <v>102</v>
      </c>
      <c r="C107" s="247"/>
      <c r="D107" s="247">
        <v>3072</v>
      </c>
      <c r="E107" s="247" t="s">
        <v>524</v>
      </c>
      <c r="F107" s="247" t="s">
        <v>19</v>
      </c>
      <c r="G107" s="247">
        <v>1983</v>
      </c>
      <c r="H107" s="247" t="s">
        <v>1715</v>
      </c>
      <c r="I107" s="247" t="s">
        <v>493</v>
      </c>
      <c r="J107" s="247">
        <v>11</v>
      </c>
      <c r="K107" s="247">
        <v>5</v>
      </c>
      <c r="L107" s="247">
        <v>11</v>
      </c>
      <c r="M107" s="249">
        <v>0.34841435185185188</v>
      </c>
      <c r="N107" s="247">
        <v>0</v>
      </c>
      <c r="O107" s="247"/>
      <c r="P107" s="247"/>
      <c r="Q107" s="248">
        <v>0.44791666666666669</v>
      </c>
      <c r="R107" s="248">
        <v>0.37291666666666662</v>
      </c>
      <c r="S107" s="247"/>
      <c r="T107" s="247"/>
      <c r="U107" s="247"/>
      <c r="V107" s="248">
        <v>0.40972222222222227</v>
      </c>
      <c r="W107" s="248">
        <v>0.64166666666666672</v>
      </c>
      <c r="X107" s="247"/>
      <c r="Y107" s="247"/>
      <c r="Z107" s="247"/>
      <c r="AA107" s="247"/>
      <c r="AB107" s="247"/>
      <c r="AC107" s="248">
        <v>0.51597222222222217</v>
      </c>
      <c r="AD107" s="247"/>
      <c r="AE107" s="248">
        <v>0.70208333333333339</v>
      </c>
      <c r="AG107" s="15">
        <f>VLOOKUP(AH107,id!$A:$C,3,0)</f>
        <v>331</v>
      </c>
      <c r="AH107" s="15" t="str">
        <f t="shared" si="15"/>
        <v>TomaszewskiPiotr1983</v>
      </c>
      <c r="AI107" s="9" t="str">
        <f t="shared" si="18"/>
        <v>Tomaszewski</v>
      </c>
      <c r="AJ107" s="9" t="str">
        <f t="shared" si="18"/>
        <v>Piotr</v>
      </c>
      <c r="AK107" s="9" t="str">
        <f t="shared" si="16"/>
        <v>BYSEWO KOLOR TEAM</v>
      </c>
      <c r="AL107" s="9">
        <f t="shared" si="17"/>
        <v>1983</v>
      </c>
      <c r="AM107" s="9">
        <f t="shared" si="19"/>
        <v>0.50178173216494959</v>
      </c>
      <c r="AN107" s="9"/>
      <c r="AO107" s="9">
        <f t="shared" si="20"/>
        <v>1.0813540178719727</v>
      </c>
      <c r="AP107" s="9">
        <f t="shared" si="21"/>
        <v>0.83333333333333337</v>
      </c>
      <c r="AQ107" s="9">
        <f t="shared" si="22"/>
        <v>0.84615384615384615</v>
      </c>
      <c r="AR107" s="9">
        <f t="shared" si="23"/>
        <v>0.96419250400262724</v>
      </c>
    </row>
    <row r="108" spans="1:44" s="236" customFormat="1" ht="15" customHeight="1">
      <c r="A108" s="247">
        <v>114</v>
      </c>
      <c r="B108" s="247">
        <v>103</v>
      </c>
      <c r="C108" s="247"/>
      <c r="D108" s="247">
        <v>3063</v>
      </c>
      <c r="E108" s="247" t="s">
        <v>1755</v>
      </c>
      <c r="F108" s="247" t="s">
        <v>69</v>
      </c>
      <c r="G108" s="247">
        <v>1991</v>
      </c>
      <c r="H108" s="247" t="s">
        <v>1515</v>
      </c>
      <c r="I108" s="247"/>
      <c r="J108" s="247">
        <v>11</v>
      </c>
      <c r="K108" s="247">
        <v>5</v>
      </c>
      <c r="L108" s="247">
        <v>11</v>
      </c>
      <c r="M108" s="249">
        <v>0.348599537037037</v>
      </c>
      <c r="N108" s="247">
        <v>0</v>
      </c>
      <c r="O108" s="247"/>
      <c r="P108" s="247"/>
      <c r="Q108" s="248">
        <v>0.44791666666666669</v>
      </c>
      <c r="R108" s="248">
        <v>0.37291666666666662</v>
      </c>
      <c r="S108" s="247"/>
      <c r="T108" s="247"/>
      <c r="U108" s="247"/>
      <c r="V108" s="248">
        <v>0.40972222222222227</v>
      </c>
      <c r="W108" s="248">
        <v>0.64166666666666672</v>
      </c>
      <c r="X108" s="247"/>
      <c r="Y108" s="247"/>
      <c r="Z108" s="247"/>
      <c r="AA108" s="247"/>
      <c r="AB108" s="247"/>
      <c r="AC108" s="248">
        <v>0.51597222222222217</v>
      </c>
      <c r="AD108" s="247"/>
      <c r="AE108" s="248">
        <v>0.70208333333333339</v>
      </c>
      <c r="AG108" s="15">
        <f>VLOOKUP(AH108,id!$A:$C,3,0)</f>
        <v>332</v>
      </c>
      <c r="AH108" s="15" t="str">
        <f t="shared" si="15"/>
        <v>JaworskiŁukasz1991</v>
      </c>
      <c r="AI108" s="9" t="str">
        <f t="shared" si="18"/>
        <v>Jaworski</v>
      </c>
      <c r="AJ108" s="9" t="str">
        <f t="shared" si="18"/>
        <v>Łukasz</v>
      </c>
      <c r="AK108" s="9">
        <f t="shared" si="16"/>
        <v>0</v>
      </c>
      <c r="AL108" s="9">
        <f t="shared" si="17"/>
        <v>1991</v>
      </c>
      <c r="AM108" s="9">
        <f t="shared" si="19"/>
        <v>0.50151517259409273</v>
      </c>
      <c r="AN108" s="9"/>
      <c r="AO108" s="9">
        <f t="shared" si="20"/>
        <v>0.99946877386367428</v>
      </c>
      <c r="AP108" s="9">
        <f t="shared" si="21"/>
        <v>1</v>
      </c>
      <c r="AQ108" s="9">
        <f t="shared" si="22"/>
        <v>1</v>
      </c>
      <c r="AR108" s="9">
        <f t="shared" si="23"/>
        <v>1</v>
      </c>
    </row>
    <row r="109" spans="1:44" s="236" customFormat="1" ht="15" customHeight="1">
      <c r="A109" s="247">
        <v>115</v>
      </c>
      <c r="B109" s="247">
        <v>104</v>
      </c>
      <c r="C109" s="247"/>
      <c r="D109" s="247">
        <v>3078</v>
      </c>
      <c r="E109" s="247" t="s">
        <v>1738</v>
      </c>
      <c r="F109" s="247" t="s">
        <v>447</v>
      </c>
      <c r="G109" s="247">
        <v>1988</v>
      </c>
      <c r="H109" s="247" t="s">
        <v>1515</v>
      </c>
      <c r="I109" s="247" t="s">
        <v>1754</v>
      </c>
      <c r="J109" s="247">
        <v>11</v>
      </c>
      <c r="K109" s="247">
        <v>5</v>
      </c>
      <c r="L109" s="247">
        <v>11</v>
      </c>
      <c r="M109" s="249">
        <v>0.34862268518518519</v>
      </c>
      <c r="N109" s="247">
        <v>0</v>
      </c>
      <c r="O109" s="247"/>
      <c r="P109" s="247"/>
      <c r="Q109" s="248">
        <v>0.44861111111111113</v>
      </c>
      <c r="R109" s="248">
        <v>0.37291666666666662</v>
      </c>
      <c r="S109" s="247"/>
      <c r="T109" s="247"/>
      <c r="U109" s="247"/>
      <c r="V109" s="248">
        <v>0.41041666666666665</v>
      </c>
      <c r="W109" s="248">
        <v>0.64166666666666672</v>
      </c>
      <c r="X109" s="247"/>
      <c r="Y109" s="247"/>
      <c r="Z109" s="247"/>
      <c r="AA109" s="247"/>
      <c r="AB109" s="247"/>
      <c r="AC109" s="248">
        <v>0.51666666666666672</v>
      </c>
      <c r="AD109" s="247"/>
      <c r="AE109" s="248">
        <v>0.70277777777777783</v>
      </c>
      <c r="AG109" s="15">
        <f>VLOOKUP(AH109,id!$A:$C,3,0)</f>
        <v>333</v>
      </c>
      <c r="AH109" s="15" t="str">
        <f t="shared" si="15"/>
        <v>MikołajczykMikołaj1988</v>
      </c>
      <c r="AI109" s="9" t="str">
        <f t="shared" si="18"/>
        <v>Mikołajczyk</v>
      </c>
      <c r="AJ109" s="9" t="str">
        <f t="shared" si="18"/>
        <v>Mikołaj</v>
      </c>
      <c r="AK109" s="9" t="str">
        <f t="shared" si="16"/>
        <v>Bysewo Kolor Team</v>
      </c>
      <c r="AL109" s="9">
        <f t="shared" si="17"/>
        <v>1988</v>
      </c>
      <c r="AM109" s="9">
        <f t="shared" si="19"/>
        <v>0.50148187255939303</v>
      </c>
      <c r="AN109" s="9"/>
      <c r="AO109" s="9">
        <f t="shared" si="20"/>
        <v>0.9999336011420602</v>
      </c>
      <c r="AP109" s="9">
        <f t="shared" si="21"/>
        <v>1</v>
      </c>
      <c r="AQ109" s="9">
        <f t="shared" si="22"/>
        <v>1</v>
      </c>
      <c r="AR109" s="9">
        <f t="shared" si="23"/>
        <v>1</v>
      </c>
    </row>
    <row r="110" spans="1:44" s="236" customFormat="1" ht="15" customHeight="1">
      <c r="A110" s="247">
        <v>116</v>
      </c>
      <c r="B110" s="247">
        <v>105</v>
      </c>
      <c r="C110" s="247"/>
      <c r="D110" s="247">
        <v>3165</v>
      </c>
      <c r="E110" s="247" t="s">
        <v>1105</v>
      </c>
      <c r="F110" s="247" t="s">
        <v>74</v>
      </c>
      <c r="G110" s="247">
        <v>1972</v>
      </c>
      <c r="H110" s="247" t="s">
        <v>1319</v>
      </c>
      <c r="I110" s="247"/>
      <c r="J110" s="247">
        <v>10</v>
      </c>
      <c r="K110" s="247">
        <v>11</v>
      </c>
      <c r="L110" s="247">
        <v>30</v>
      </c>
      <c r="M110" s="249">
        <v>0.38856481481481481</v>
      </c>
      <c r="N110" s="247">
        <v>20</v>
      </c>
      <c r="O110" s="248">
        <v>0.4909722222222222</v>
      </c>
      <c r="P110" s="248">
        <v>0.40208333333333335</v>
      </c>
      <c r="Q110" s="247"/>
      <c r="R110" s="247"/>
      <c r="S110" s="248">
        <v>0.5180555555555556</v>
      </c>
      <c r="T110" s="247"/>
      <c r="U110" s="247"/>
      <c r="V110" s="248">
        <v>0.57638888888888895</v>
      </c>
      <c r="W110" s="248">
        <v>0.64166666666666672</v>
      </c>
      <c r="X110" s="248">
        <v>0.54375000000000007</v>
      </c>
      <c r="Y110" s="248">
        <v>0.42430555555555555</v>
      </c>
      <c r="Z110" s="248">
        <v>0.37013888888888885</v>
      </c>
      <c r="AA110" s="248">
        <v>0.60625000000000007</v>
      </c>
      <c r="AB110" s="248">
        <v>0.46319444444444446</v>
      </c>
      <c r="AC110" s="248">
        <v>0.68263888888888891</v>
      </c>
      <c r="AD110" s="247"/>
      <c r="AE110" s="248">
        <v>0.74236111111111114</v>
      </c>
      <c r="AG110" s="15">
        <f>VLOOKUP(AH110,id!$A:$C,3,0)</f>
        <v>79</v>
      </c>
      <c r="AH110" s="15" t="str">
        <f t="shared" si="15"/>
        <v>GrudaKonrad1972</v>
      </c>
      <c r="AI110" s="9" t="str">
        <f t="shared" si="18"/>
        <v>Gruda</v>
      </c>
      <c r="AJ110" s="9" t="str">
        <f t="shared" si="18"/>
        <v>Konrad</v>
      </c>
      <c r="AK110" s="9">
        <f t="shared" si="16"/>
        <v>0</v>
      </c>
      <c r="AL110" s="9">
        <f t="shared" si="17"/>
        <v>1972</v>
      </c>
      <c r="AM110" s="9">
        <f t="shared" si="19"/>
        <v>0.45589261141762999</v>
      </c>
      <c r="AN110" s="9"/>
      <c r="AO110" s="9">
        <f t="shared" si="20"/>
        <v>0.89720600500417014</v>
      </c>
      <c r="AP110" s="9">
        <f t="shared" si="21"/>
        <v>2.2000000000000002</v>
      </c>
      <c r="AQ110" s="9">
        <f t="shared" si="22"/>
        <v>0.90909090909090906</v>
      </c>
      <c r="AR110" s="9">
        <f t="shared" si="23"/>
        <v>1.1708049129648923</v>
      </c>
    </row>
    <row r="111" spans="1:44" s="236" customFormat="1" ht="15" customHeight="1">
      <c r="A111" s="247">
        <v>117</v>
      </c>
      <c r="B111" s="247">
        <v>106</v>
      </c>
      <c r="C111" s="247"/>
      <c r="D111" s="247">
        <v>3003</v>
      </c>
      <c r="E111" s="247" t="s">
        <v>1155</v>
      </c>
      <c r="F111" s="247" t="s">
        <v>298</v>
      </c>
      <c r="G111" s="247">
        <v>1980</v>
      </c>
      <c r="H111" s="247" t="s">
        <v>1753</v>
      </c>
      <c r="I111" s="247"/>
      <c r="J111" s="247">
        <v>10</v>
      </c>
      <c r="K111" s="247">
        <v>9</v>
      </c>
      <c r="L111" s="247">
        <v>25</v>
      </c>
      <c r="M111" s="249">
        <v>0.38518518518518513</v>
      </c>
      <c r="N111" s="247">
        <v>15</v>
      </c>
      <c r="O111" s="248">
        <v>0.46458333333333335</v>
      </c>
      <c r="P111" s="248">
        <v>0.3888888888888889</v>
      </c>
      <c r="Q111" s="247"/>
      <c r="R111" s="247"/>
      <c r="S111" s="247"/>
      <c r="T111" s="247"/>
      <c r="U111" s="248">
        <v>0.5708333333333333</v>
      </c>
      <c r="V111" s="247"/>
      <c r="W111" s="247"/>
      <c r="X111" s="248">
        <v>0.50347222222222221</v>
      </c>
      <c r="Y111" s="248">
        <v>0.40972222222222227</v>
      </c>
      <c r="Z111" s="248">
        <v>0.36527777777777781</v>
      </c>
      <c r="AA111" s="248">
        <v>0.5493055555555556</v>
      </c>
      <c r="AB111" s="248">
        <v>0.43611111111111112</v>
      </c>
      <c r="AC111" s="247"/>
      <c r="AD111" s="248">
        <v>0.62638888888888888</v>
      </c>
      <c r="AE111" s="248">
        <v>0.73888888888888893</v>
      </c>
      <c r="AG111" s="15">
        <f>VLOOKUP(AH111,id!$A:$C,3,0)</f>
        <v>334</v>
      </c>
      <c r="AH111" s="15" t="str">
        <f t="shared" si="15"/>
        <v>SpruttaDamian1980</v>
      </c>
      <c r="AI111" s="9" t="str">
        <f t="shared" si="18"/>
        <v>Sprutta</v>
      </c>
      <c r="AJ111" s="9" t="str">
        <f t="shared" si="18"/>
        <v>Damian</v>
      </c>
      <c r="AK111" s="9">
        <f t="shared" si="16"/>
        <v>0</v>
      </c>
      <c r="AL111" s="9">
        <f t="shared" si="17"/>
        <v>1980</v>
      </c>
      <c r="AM111" s="9">
        <f t="shared" si="19"/>
        <v>0.43795805520125486</v>
      </c>
      <c r="AN111" s="9"/>
      <c r="AO111" s="9">
        <f t="shared" si="20"/>
        <v>1.0087740384615387</v>
      </c>
      <c r="AP111" s="9">
        <f t="shared" si="21"/>
        <v>0.81818181818181823</v>
      </c>
      <c r="AQ111" s="9">
        <f t="shared" si="22"/>
        <v>1</v>
      </c>
      <c r="AR111" s="9">
        <f t="shared" si="23"/>
        <v>0.96066056837243674</v>
      </c>
    </row>
    <row r="112" spans="1:44" s="236" customFormat="1" ht="15" customHeight="1">
      <c r="A112" s="247">
        <v>118</v>
      </c>
      <c r="B112" s="247">
        <v>107</v>
      </c>
      <c r="C112" s="247"/>
      <c r="D112" s="247">
        <v>3173</v>
      </c>
      <c r="E112" s="247" t="s">
        <v>602</v>
      </c>
      <c r="F112" s="247" t="s">
        <v>53</v>
      </c>
      <c r="G112" s="247">
        <v>1971</v>
      </c>
      <c r="H112" s="247" t="s">
        <v>1615</v>
      </c>
      <c r="I112" s="247"/>
      <c r="J112" s="247">
        <v>10</v>
      </c>
      <c r="K112" s="247">
        <v>5</v>
      </c>
      <c r="L112" s="247">
        <v>10</v>
      </c>
      <c r="M112" s="249">
        <v>0.28999999999999998</v>
      </c>
      <c r="N112" s="247">
        <v>0</v>
      </c>
      <c r="O112" s="247"/>
      <c r="P112" s="247"/>
      <c r="Q112" s="248">
        <v>0.46249999999999997</v>
      </c>
      <c r="R112" s="248">
        <v>0.3923611111111111</v>
      </c>
      <c r="S112" s="248">
        <v>0.36736111111111108</v>
      </c>
      <c r="T112" s="247"/>
      <c r="U112" s="247"/>
      <c r="V112" s="248">
        <v>0.41041666666666665</v>
      </c>
      <c r="W112" s="247"/>
      <c r="X112" s="247"/>
      <c r="Y112" s="247"/>
      <c r="Z112" s="247"/>
      <c r="AA112" s="247"/>
      <c r="AB112" s="247"/>
      <c r="AC112" s="248">
        <v>0.53541666666666665</v>
      </c>
      <c r="AD112" s="247"/>
      <c r="AE112" s="248">
        <v>0.64374999999999993</v>
      </c>
      <c r="AG112" s="15">
        <f>VLOOKUP(AH112,id!$A:$C,3,0)</f>
        <v>335</v>
      </c>
      <c r="AH112" s="15" t="str">
        <f t="shared" si="15"/>
        <v>OgryczakTomasz1971</v>
      </c>
      <c r="AI112" s="9" t="str">
        <f t="shared" si="18"/>
        <v>Ogryczak</v>
      </c>
      <c r="AJ112" s="9" t="str">
        <f t="shared" si="18"/>
        <v>Tomasz</v>
      </c>
      <c r="AK112" s="9">
        <f t="shared" si="16"/>
        <v>0</v>
      </c>
      <c r="AL112" s="9">
        <f t="shared" si="17"/>
        <v>1971</v>
      </c>
      <c r="AM112" s="9">
        <f t="shared" si="19"/>
        <v>0.38938392414424411</v>
      </c>
      <c r="AN112" s="9"/>
      <c r="AO112" s="9">
        <f t="shared" si="20"/>
        <v>1.3282247765006385</v>
      </c>
      <c r="AP112" s="9">
        <f t="shared" si="21"/>
        <v>0.55555555555555558</v>
      </c>
      <c r="AQ112" s="9">
        <f t="shared" si="22"/>
        <v>1</v>
      </c>
      <c r="AR112" s="9">
        <f t="shared" si="23"/>
        <v>0.88908953613219999</v>
      </c>
    </row>
    <row r="113" spans="1:44" s="236" customFormat="1" ht="15" customHeight="1">
      <c r="A113" s="247">
        <v>119</v>
      </c>
      <c r="B113" s="247">
        <v>108</v>
      </c>
      <c r="C113" s="247"/>
      <c r="D113" s="247">
        <v>3073</v>
      </c>
      <c r="E113" s="247" t="s">
        <v>1752</v>
      </c>
      <c r="F113" s="247" t="s">
        <v>69</v>
      </c>
      <c r="G113" s="247">
        <v>1989</v>
      </c>
      <c r="H113" s="247" t="s">
        <v>1657</v>
      </c>
      <c r="I113" s="247" t="s">
        <v>493</v>
      </c>
      <c r="J113" s="247">
        <v>10</v>
      </c>
      <c r="K113" s="247">
        <v>4</v>
      </c>
      <c r="L113" s="247">
        <v>10</v>
      </c>
      <c r="M113" s="249">
        <v>0.35518518518518521</v>
      </c>
      <c r="N113" s="247">
        <v>0</v>
      </c>
      <c r="O113" s="247"/>
      <c r="P113" s="247"/>
      <c r="Q113" s="248">
        <v>0.44861111111111113</v>
      </c>
      <c r="R113" s="247"/>
      <c r="S113" s="247"/>
      <c r="T113" s="247"/>
      <c r="U113" s="247"/>
      <c r="V113" s="248">
        <v>0.41041666666666665</v>
      </c>
      <c r="W113" s="248">
        <v>0.64236111111111105</v>
      </c>
      <c r="X113" s="247"/>
      <c r="Y113" s="247"/>
      <c r="Z113" s="247"/>
      <c r="AA113" s="247"/>
      <c r="AB113" s="247"/>
      <c r="AC113" s="248">
        <v>0.51666666666666672</v>
      </c>
      <c r="AD113" s="247"/>
      <c r="AE113" s="248">
        <v>0.7090277777777777</v>
      </c>
      <c r="AG113" s="15">
        <f>VLOOKUP(AH113,id!$A:$C,3,0)</f>
        <v>336</v>
      </c>
      <c r="AH113" s="15" t="str">
        <f t="shared" si="15"/>
        <v>KonopkaŁukasz1989</v>
      </c>
      <c r="AI113" s="9" t="str">
        <f t="shared" si="18"/>
        <v>Konopka</v>
      </c>
      <c r="AJ113" s="9" t="str">
        <f t="shared" si="18"/>
        <v>Łukasz</v>
      </c>
      <c r="AK113" s="9" t="str">
        <f t="shared" si="16"/>
        <v>BYSEWO KOLOR TEAM</v>
      </c>
      <c r="AL113" s="9">
        <f t="shared" si="17"/>
        <v>1989</v>
      </c>
      <c r="AM113" s="9">
        <f t="shared" si="19"/>
        <v>0.372388289233402</v>
      </c>
      <c r="AN113" s="9"/>
      <c r="AO113" s="9">
        <f t="shared" si="20"/>
        <v>0.81647549530761199</v>
      </c>
      <c r="AP113" s="9">
        <f t="shared" si="21"/>
        <v>0.8</v>
      </c>
      <c r="AQ113" s="9">
        <f t="shared" si="22"/>
        <v>1</v>
      </c>
      <c r="AR113" s="9">
        <f t="shared" si="23"/>
        <v>0.956352499790037</v>
      </c>
    </row>
    <row r="114" spans="1:44" s="236" customFormat="1" ht="15" customHeight="1">
      <c r="A114" s="247">
        <v>120</v>
      </c>
      <c r="B114" s="247">
        <v>109</v>
      </c>
      <c r="C114" s="247"/>
      <c r="D114" s="247">
        <v>3171</v>
      </c>
      <c r="E114" s="247" t="s">
        <v>1186</v>
      </c>
      <c r="F114" s="247" t="s">
        <v>156</v>
      </c>
      <c r="G114" s="247">
        <v>1975</v>
      </c>
      <c r="H114" s="247" t="s">
        <v>1657</v>
      </c>
      <c r="I114" s="247"/>
      <c r="J114" s="247">
        <v>9</v>
      </c>
      <c r="K114" s="247">
        <v>14</v>
      </c>
      <c r="L114" s="247">
        <v>36</v>
      </c>
      <c r="M114" s="249">
        <v>0.39356481481481481</v>
      </c>
      <c r="N114" s="247">
        <v>27</v>
      </c>
      <c r="O114" s="248">
        <v>0.64444444444444449</v>
      </c>
      <c r="P114" s="247"/>
      <c r="Q114" s="248">
        <v>0.40416666666666662</v>
      </c>
      <c r="R114" s="248">
        <v>0.36805555555555558</v>
      </c>
      <c r="S114" s="248">
        <v>0.63611111111111118</v>
      </c>
      <c r="T114" s="248">
        <v>0.45694444444444443</v>
      </c>
      <c r="U114" s="248">
        <v>0.55138888888888882</v>
      </c>
      <c r="V114" s="248">
        <v>0.37986111111111115</v>
      </c>
      <c r="W114" s="248">
        <v>0.53263888888888888</v>
      </c>
      <c r="X114" s="248">
        <v>0.61111111111111105</v>
      </c>
      <c r="Y114" s="248">
        <v>0.7090277777777777</v>
      </c>
      <c r="Z114" s="247"/>
      <c r="AA114" s="248">
        <v>0.58333333333333337</v>
      </c>
      <c r="AB114" s="248">
        <v>0.66805555555555562</v>
      </c>
      <c r="AC114" s="248">
        <v>0.43472222222222223</v>
      </c>
      <c r="AD114" s="248">
        <v>0.48680555555555555</v>
      </c>
      <c r="AE114" s="248">
        <v>0.74722222222222223</v>
      </c>
      <c r="AG114" s="15">
        <f>VLOOKUP(AH114,id!$A:$C,3,0)</f>
        <v>337</v>
      </c>
      <c r="AH114" s="15" t="str">
        <f t="shared" si="15"/>
        <v>KowalewskiJakub1975</v>
      </c>
      <c r="AI114" s="9" t="str">
        <f t="shared" si="18"/>
        <v>Kowalewski</v>
      </c>
      <c r="AJ114" s="9" t="str">
        <f t="shared" si="18"/>
        <v>Jakub</v>
      </c>
      <c r="AK114" s="9">
        <f t="shared" si="16"/>
        <v>0</v>
      </c>
      <c r="AL114" s="9">
        <f t="shared" si="17"/>
        <v>1975</v>
      </c>
      <c r="AM114" s="9">
        <f t="shared" si="19"/>
        <v>0.33514946031006182</v>
      </c>
      <c r="AN114" s="9"/>
      <c r="AO114" s="9">
        <f t="shared" si="20"/>
        <v>0.90248206093400785</v>
      </c>
      <c r="AP114" s="9">
        <f t="shared" si="21"/>
        <v>3.5</v>
      </c>
      <c r="AQ114" s="9">
        <f t="shared" si="22"/>
        <v>0.9</v>
      </c>
      <c r="AR114" s="9">
        <f t="shared" si="23"/>
        <v>1.2847351571234393</v>
      </c>
    </row>
    <row r="115" spans="1:44" s="236" customFormat="1" ht="15" customHeight="1">
      <c r="A115" s="247">
        <v>121</v>
      </c>
      <c r="B115" s="247">
        <v>110</v>
      </c>
      <c r="C115" s="247"/>
      <c r="D115" s="247">
        <v>3064</v>
      </c>
      <c r="E115" s="247" t="s">
        <v>1751</v>
      </c>
      <c r="F115" s="247" t="s">
        <v>154</v>
      </c>
      <c r="G115" s="247">
        <v>1985</v>
      </c>
      <c r="H115" s="247" t="s">
        <v>1515</v>
      </c>
      <c r="I115" s="247"/>
      <c r="J115" s="247">
        <v>8</v>
      </c>
      <c r="K115" s="247">
        <v>4</v>
      </c>
      <c r="L115" s="247">
        <v>8</v>
      </c>
      <c r="M115" s="249">
        <v>0.33766203703703707</v>
      </c>
      <c r="N115" s="247">
        <v>0</v>
      </c>
      <c r="O115" s="247"/>
      <c r="P115" s="247"/>
      <c r="Q115" s="248">
        <v>0.4513888888888889</v>
      </c>
      <c r="R115" s="248">
        <v>0.37291666666666662</v>
      </c>
      <c r="S115" s="247"/>
      <c r="T115" s="247"/>
      <c r="U115" s="247"/>
      <c r="V115" s="248">
        <v>0.40972222222222227</v>
      </c>
      <c r="W115" s="247"/>
      <c r="X115" s="247"/>
      <c r="Y115" s="247"/>
      <c r="Z115" s="247"/>
      <c r="AA115" s="247"/>
      <c r="AB115" s="247"/>
      <c r="AC115" s="248">
        <v>0.51666666666666672</v>
      </c>
      <c r="AD115" s="247"/>
      <c r="AE115" s="248">
        <v>0.69166666666666676</v>
      </c>
      <c r="AG115" s="15">
        <f>VLOOKUP(AH115,id!$A:$C,3,0)</f>
        <v>338</v>
      </c>
      <c r="AH115" s="15" t="str">
        <f t="shared" si="15"/>
        <v>SprengelDaniel1985</v>
      </c>
      <c r="AI115" s="9" t="str">
        <f t="shared" si="18"/>
        <v>Sprengel</v>
      </c>
      <c r="AJ115" s="9" t="str">
        <f t="shared" si="18"/>
        <v>Daniel</v>
      </c>
      <c r="AK115" s="9">
        <f t="shared" si="16"/>
        <v>0</v>
      </c>
      <c r="AL115" s="9">
        <f t="shared" si="17"/>
        <v>1985</v>
      </c>
      <c r="AM115" s="9">
        <f t="shared" si="19"/>
        <v>0.29791063138672158</v>
      </c>
      <c r="AN115" s="9"/>
      <c r="AO115" s="9">
        <f t="shared" si="20"/>
        <v>1.1655583738945636</v>
      </c>
      <c r="AP115" s="9">
        <f t="shared" si="21"/>
        <v>0.2857142857142857</v>
      </c>
      <c r="AQ115" s="9">
        <f t="shared" si="22"/>
        <v>0.88888888888888884</v>
      </c>
      <c r="AR115" s="9">
        <f t="shared" si="23"/>
        <v>0.7783705415511708</v>
      </c>
    </row>
    <row r="116" spans="1:44" s="236" customFormat="1" ht="15" customHeight="1">
      <c r="A116" s="247">
        <v>122</v>
      </c>
      <c r="B116" s="247">
        <v>111</v>
      </c>
      <c r="C116" s="247"/>
      <c r="D116" s="247">
        <v>3169</v>
      </c>
      <c r="E116" s="247" t="s">
        <v>1750</v>
      </c>
      <c r="F116" s="247" t="s">
        <v>978</v>
      </c>
      <c r="G116" s="247">
        <v>1969</v>
      </c>
      <c r="H116" s="247" t="s">
        <v>1515</v>
      </c>
      <c r="I116" s="247"/>
      <c r="J116" s="247">
        <v>7</v>
      </c>
      <c r="K116" s="247">
        <v>10</v>
      </c>
      <c r="L116" s="247">
        <v>27</v>
      </c>
      <c r="M116" s="249">
        <v>0.38827546296296295</v>
      </c>
      <c r="N116" s="247">
        <v>20</v>
      </c>
      <c r="O116" s="248">
        <v>0.44722222222222219</v>
      </c>
      <c r="P116" s="248">
        <v>0.38611111111111113</v>
      </c>
      <c r="Q116" s="247"/>
      <c r="R116" s="247"/>
      <c r="S116" s="247"/>
      <c r="T116" s="248">
        <v>0.65416666666666667</v>
      </c>
      <c r="U116" s="248">
        <v>0.55972222222222223</v>
      </c>
      <c r="V116" s="247"/>
      <c r="W116" s="247"/>
      <c r="X116" s="248">
        <v>0.4770833333333333</v>
      </c>
      <c r="Y116" s="248">
        <v>0.40486111111111112</v>
      </c>
      <c r="Z116" s="248">
        <v>0.36527777777777781</v>
      </c>
      <c r="AA116" s="247"/>
      <c r="AB116" s="248">
        <v>0.42777777777777781</v>
      </c>
      <c r="AC116" s="248">
        <v>0.68541666666666667</v>
      </c>
      <c r="AD116" s="248">
        <v>0.61458333333333337</v>
      </c>
      <c r="AE116" s="248">
        <v>0.74236111111111114</v>
      </c>
      <c r="AG116" s="15">
        <f>VLOOKUP(AH116,id!$A:$C,3,0)</f>
        <v>339</v>
      </c>
      <c r="AH116" s="15" t="str">
        <f t="shared" si="15"/>
        <v>SpeinaSylwester1969</v>
      </c>
      <c r="AI116" s="9" t="str">
        <f t="shared" si="18"/>
        <v>Speina</v>
      </c>
      <c r="AJ116" s="9" t="str">
        <f t="shared" si="18"/>
        <v>Sylwester</v>
      </c>
      <c r="AK116" s="9">
        <f t="shared" si="16"/>
        <v>0</v>
      </c>
      <c r="AL116" s="9">
        <f t="shared" si="17"/>
        <v>1969</v>
      </c>
      <c r="AM116" s="9">
        <f t="shared" si="19"/>
        <v>0.2606718024633814</v>
      </c>
      <c r="AN116" s="9"/>
      <c r="AO116" s="9">
        <f t="shared" si="20"/>
        <v>0.8696455718842222</v>
      </c>
      <c r="AP116" s="9">
        <f t="shared" si="21"/>
        <v>2.5</v>
      </c>
      <c r="AQ116" s="9">
        <f t="shared" si="22"/>
        <v>0.875</v>
      </c>
      <c r="AR116" s="9">
        <f t="shared" si="23"/>
        <v>1.2011244339814313</v>
      </c>
    </row>
    <row r="117" spans="1:44" s="236" customFormat="1" ht="15" customHeight="1">
      <c r="A117" s="247">
        <v>123</v>
      </c>
      <c r="B117" s="247">
        <v>112</v>
      </c>
      <c r="C117" s="247"/>
      <c r="D117" s="247">
        <v>3089</v>
      </c>
      <c r="E117" s="247" t="s">
        <v>614</v>
      </c>
      <c r="F117" s="247" t="s">
        <v>1847</v>
      </c>
      <c r="G117" s="247">
        <v>1974</v>
      </c>
      <c r="H117" s="247" t="s">
        <v>1515</v>
      </c>
      <c r="I117" s="247"/>
      <c r="J117" s="247">
        <v>7</v>
      </c>
      <c r="K117" s="247">
        <v>10</v>
      </c>
      <c r="L117" s="247">
        <v>27</v>
      </c>
      <c r="M117" s="249">
        <v>0.38859953703703703</v>
      </c>
      <c r="N117" s="247">
        <v>20</v>
      </c>
      <c r="O117" s="248">
        <v>0.45208333333333334</v>
      </c>
      <c r="P117" s="248">
        <v>0.38611111111111113</v>
      </c>
      <c r="Q117" s="247"/>
      <c r="R117" s="247"/>
      <c r="S117" s="247"/>
      <c r="T117" s="247"/>
      <c r="U117" s="248">
        <v>0.57777777777777783</v>
      </c>
      <c r="V117" s="248">
        <v>0.52916666666666667</v>
      </c>
      <c r="W117" s="247"/>
      <c r="X117" s="248">
        <v>0.48402777777777778</v>
      </c>
      <c r="Y117" s="248">
        <v>0.40347222222222223</v>
      </c>
      <c r="Z117" s="248">
        <v>0.36458333333333331</v>
      </c>
      <c r="AA117" s="248">
        <v>0.55555555555555558</v>
      </c>
      <c r="AB117" s="248">
        <v>0.4291666666666667</v>
      </c>
      <c r="AC117" s="247"/>
      <c r="AD117" s="248">
        <v>0.65277777777777779</v>
      </c>
      <c r="AE117" s="248">
        <v>0.74236111111111114</v>
      </c>
      <c r="AG117" s="15">
        <f>VLOOKUP(AH117,id!$A:$C,3,0)</f>
        <v>340</v>
      </c>
      <c r="AH117" s="15" t="str">
        <f t="shared" si="15"/>
        <v>TessarRomuald Henryk1974</v>
      </c>
      <c r="AI117" s="9" t="str">
        <f t="shared" si="18"/>
        <v>Tessar</v>
      </c>
      <c r="AJ117" s="9" t="str">
        <f t="shared" si="18"/>
        <v>Romuald Henryk</v>
      </c>
      <c r="AK117" s="9">
        <f t="shared" si="16"/>
        <v>0</v>
      </c>
      <c r="AL117" s="9">
        <f t="shared" si="17"/>
        <v>1974</v>
      </c>
      <c r="AM117" s="9">
        <f t="shared" si="19"/>
        <v>0.2604544142141193</v>
      </c>
      <c r="AN117" s="9"/>
      <c r="AO117" s="9">
        <f t="shared" si="20"/>
        <v>0.99916604616530158</v>
      </c>
      <c r="AP117" s="9">
        <f t="shared" si="21"/>
        <v>1</v>
      </c>
      <c r="AQ117" s="9">
        <f t="shared" si="22"/>
        <v>1</v>
      </c>
      <c r="AR117" s="9">
        <f t="shared" si="23"/>
        <v>1</v>
      </c>
    </row>
    <row r="118" spans="1:44" s="236" customFormat="1" ht="15" customHeight="1">
      <c r="A118" s="247">
        <v>124</v>
      </c>
      <c r="B118" s="247">
        <v>113</v>
      </c>
      <c r="C118" s="247"/>
      <c r="D118" s="247">
        <v>3117</v>
      </c>
      <c r="E118" s="247" t="s">
        <v>576</v>
      </c>
      <c r="F118" s="247" t="s">
        <v>38</v>
      </c>
      <c r="G118" s="247">
        <v>1954</v>
      </c>
      <c r="H118" s="247" t="s">
        <v>1615</v>
      </c>
      <c r="I118" s="247"/>
      <c r="J118" s="247">
        <v>6</v>
      </c>
      <c r="K118" s="247">
        <v>4</v>
      </c>
      <c r="L118" s="247">
        <v>6</v>
      </c>
      <c r="M118" s="249">
        <v>0.3321527777777778</v>
      </c>
      <c r="N118" s="247">
        <v>0</v>
      </c>
      <c r="O118" s="247"/>
      <c r="P118" s="247"/>
      <c r="Q118" s="248">
        <v>0.44722222222222219</v>
      </c>
      <c r="R118" s="248">
        <v>0.39583333333333331</v>
      </c>
      <c r="S118" s="248">
        <v>0.37361111111111112</v>
      </c>
      <c r="T118" s="247"/>
      <c r="U118" s="247"/>
      <c r="V118" s="248">
        <v>0.41805555555555557</v>
      </c>
      <c r="W118" s="247"/>
      <c r="X118" s="247"/>
      <c r="Y118" s="247"/>
      <c r="Z118" s="247"/>
      <c r="AA118" s="247"/>
      <c r="AB118" s="247"/>
      <c r="AC118" s="247"/>
      <c r="AD118" s="247"/>
      <c r="AE118" s="248">
        <v>0.68611111111111101</v>
      </c>
      <c r="AG118" s="15">
        <f>VLOOKUP(AH118,id!$A:$C,3,0)</f>
        <v>341</v>
      </c>
      <c r="AH118" s="15" t="str">
        <f t="shared" si="15"/>
        <v>BenasiewiczMarek1954</v>
      </c>
      <c r="AI118" s="9" t="str">
        <f t="shared" si="18"/>
        <v>Benasiewicz</v>
      </c>
      <c r="AJ118" s="9" t="str">
        <f t="shared" si="18"/>
        <v>Marek</v>
      </c>
      <c r="AK118" s="9">
        <f t="shared" si="16"/>
        <v>0</v>
      </c>
      <c r="AL118" s="9">
        <f t="shared" si="17"/>
        <v>1954</v>
      </c>
      <c r="AM118" s="9">
        <f t="shared" si="19"/>
        <v>0.2232466407549594</v>
      </c>
      <c r="AN118" s="9"/>
      <c r="AO118" s="9">
        <f t="shared" si="20"/>
        <v>1.1699421562478221</v>
      </c>
      <c r="AP118" s="9">
        <f t="shared" si="21"/>
        <v>0.4</v>
      </c>
      <c r="AQ118" s="9">
        <f t="shared" si="22"/>
        <v>0.8571428571428571</v>
      </c>
      <c r="AR118" s="9">
        <f t="shared" si="23"/>
        <v>0.83255320740187311</v>
      </c>
    </row>
    <row r="119" spans="1:44" s="236" customFormat="1" ht="15" customHeight="1">
      <c r="A119" s="247">
        <v>125</v>
      </c>
      <c r="B119" s="247">
        <v>114</v>
      </c>
      <c r="C119" s="247"/>
      <c r="D119" s="247">
        <v>3035</v>
      </c>
      <c r="E119" s="247" t="s">
        <v>466</v>
      </c>
      <c r="F119" s="247" t="s">
        <v>69</v>
      </c>
      <c r="G119" s="247">
        <v>1976</v>
      </c>
      <c r="H119" s="247" t="s">
        <v>1615</v>
      </c>
      <c r="I119" s="247" t="s">
        <v>1749</v>
      </c>
      <c r="J119" s="247">
        <v>5</v>
      </c>
      <c r="K119" s="247">
        <v>4</v>
      </c>
      <c r="L119" s="247">
        <v>8</v>
      </c>
      <c r="M119" s="249">
        <v>0.37650462962962966</v>
      </c>
      <c r="N119" s="247">
        <v>3</v>
      </c>
      <c r="O119" s="247"/>
      <c r="P119" s="247"/>
      <c r="Q119" s="248">
        <v>0.58333333333333337</v>
      </c>
      <c r="R119" s="247"/>
      <c r="S119" s="248">
        <v>0.46458333333333335</v>
      </c>
      <c r="T119" s="247"/>
      <c r="U119" s="247"/>
      <c r="V119" s="248">
        <v>0.51944444444444449</v>
      </c>
      <c r="W119" s="248">
        <v>0.6333333333333333</v>
      </c>
      <c r="X119" s="247"/>
      <c r="Y119" s="247"/>
      <c r="Z119" s="247"/>
      <c r="AA119" s="247"/>
      <c r="AB119" s="247"/>
      <c r="AC119" s="247"/>
      <c r="AD119" s="247"/>
      <c r="AE119" s="248">
        <v>0.73055555555555562</v>
      </c>
      <c r="AG119" s="15">
        <f>VLOOKUP(AH119,id!$A:$C,3,0)</f>
        <v>342</v>
      </c>
      <c r="AH119" s="15" t="str">
        <f t="shared" si="15"/>
        <v>KoszewskiŁukasz1976</v>
      </c>
      <c r="AI119" s="9" t="str">
        <f t="shared" si="18"/>
        <v>Koszewski</v>
      </c>
      <c r="AJ119" s="9" t="str">
        <f t="shared" si="18"/>
        <v>Łukasz</v>
      </c>
      <c r="AK119" s="9" t="str">
        <f t="shared" si="16"/>
        <v>dziki</v>
      </c>
      <c r="AL119" s="9">
        <f t="shared" si="17"/>
        <v>1976</v>
      </c>
      <c r="AM119" s="9">
        <f t="shared" si="19"/>
        <v>0.18603886729579949</v>
      </c>
      <c r="AN119" s="9"/>
      <c r="AO119" s="9">
        <f t="shared" si="20"/>
        <v>0.88220104518905618</v>
      </c>
      <c r="AP119" s="9">
        <f t="shared" si="21"/>
        <v>1</v>
      </c>
      <c r="AQ119" s="9">
        <f t="shared" si="22"/>
        <v>0.83333333333333337</v>
      </c>
      <c r="AR119" s="9">
        <f t="shared" si="23"/>
        <v>1</v>
      </c>
    </row>
    <row r="120" spans="1:44" s="236" customFormat="1" ht="15" customHeight="1">
      <c r="A120" s="247">
        <v>126</v>
      </c>
      <c r="B120" s="247">
        <v>115</v>
      </c>
      <c r="C120" s="247"/>
      <c r="D120" s="247">
        <v>3036</v>
      </c>
      <c r="E120" s="247" t="s">
        <v>467</v>
      </c>
      <c r="F120" s="247" t="s">
        <v>25</v>
      </c>
      <c r="G120" s="247">
        <v>1982</v>
      </c>
      <c r="H120" s="247" t="s">
        <v>1657</v>
      </c>
      <c r="I120" s="247" t="s">
        <v>1749</v>
      </c>
      <c r="J120" s="247">
        <v>5</v>
      </c>
      <c r="K120" s="247">
        <v>4</v>
      </c>
      <c r="L120" s="247">
        <v>8</v>
      </c>
      <c r="M120" s="249">
        <v>0.37699074074074074</v>
      </c>
      <c r="N120" s="247">
        <v>3</v>
      </c>
      <c r="O120" s="247"/>
      <c r="P120" s="247"/>
      <c r="Q120" s="248">
        <v>0.58263888888888882</v>
      </c>
      <c r="R120" s="247"/>
      <c r="S120" s="248">
        <v>0.46388888888888885</v>
      </c>
      <c r="T120" s="247"/>
      <c r="U120" s="247"/>
      <c r="V120" s="248">
        <v>0.51944444444444449</v>
      </c>
      <c r="W120" s="248">
        <v>0.6333333333333333</v>
      </c>
      <c r="X120" s="247"/>
      <c r="Y120" s="247"/>
      <c r="Z120" s="247"/>
      <c r="AA120" s="247"/>
      <c r="AB120" s="247"/>
      <c r="AC120" s="247"/>
      <c r="AD120" s="247"/>
      <c r="AE120" s="248">
        <v>0.73055555555555562</v>
      </c>
      <c r="AG120" s="15">
        <f>VLOOKUP(AH120,id!$A:$C,3,0)</f>
        <v>343</v>
      </c>
      <c r="AH120" s="15" t="str">
        <f t="shared" si="15"/>
        <v>TempczykJacek1982</v>
      </c>
      <c r="AI120" s="9" t="str">
        <f t="shared" si="18"/>
        <v>Tempczyk</v>
      </c>
      <c r="AJ120" s="9" t="str">
        <f t="shared" si="18"/>
        <v>Jacek</v>
      </c>
      <c r="AK120" s="9" t="str">
        <f t="shared" si="16"/>
        <v>dziki</v>
      </c>
      <c r="AL120" s="9">
        <f t="shared" si="17"/>
        <v>1982</v>
      </c>
      <c r="AM120" s="9">
        <f t="shared" si="19"/>
        <v>0.1857989792807429</v>
      </c>
      <c r="AN120" s="9"/>
      <c r="AO120" s="9">
        <f t="shared" si="20"/>
        <v>0.99871054893773803</v>
      </c>
      <c r="AP120" s="9">
        <f t="shared" si="21"/>
        <v>1</v>
      </c>
      <c r="AQ120" s="9">
        <f t="shared" si="22"/>
        <v>1</v>
      </c>
      <c r="AR120" s="9">
        <f t="shared" si="23"/>
        <v>1</v>
      </c>
    </row>
    <row r="121" spans="1:44" s="236" customFormat="1" ht="15" customHeight="1">
      <c r="A121" s="247">
        <v>127</v>
      </c>
      <c r="B121" s="247">
        <v>116</v>
      </c>
      <c r="C121" s="247"/>
      <c r="D121" s="247">
        <v>3046</v>
      </c>
      <c r="E121" s="247" t="s">
        <v>637</v>
      </c>
      <c r="F121" s="247" t="s">
        <v>414</v>
      </c>
      <c r="G121" s="247">
        <v>1978</v>
      </c>
      <c r="H121" s="247" t="s">
        <v>1657</v>
      </c>
      <c r="I121" s="247" t="s">
        <v>1748</v>
      </c>
      <c r="J121" s="247">
        <v>4</v>
      </c>
      <c r="K121" s="247">
        <v>13</v>
      </c>
      <c r="L121" s="247">
        <v>36</v>
      </c>
      <c r="M121" s="249">
        <v>0.39697916666666666</v>
      </c>
      <c r="N121" s="247">
        <v>32</v>
      </c>
      <c r="O121" s="248">
        <v>0.45763888888888887</v>
      </c>
      <c r="P121" s="248">
        <v>0.38819444444444445</v>
      </c>
      <c r="Q121" s="247"/>
      <c r="R121" s="247"/>
      <c r="S121" s="247"/>
      <c r="T121" s="248">
        <v>0.65347222222222223</v>
      </c>
      <c r="U121" s="248">
        <v>0.56111111111111112</v>
      </c>
      <c r="V121" s="248">
        <v>0.51180555555555551</v>
      </c>
      <c r="W121" s="248">
        <v>0.58263888888888882</v>
      </c>
      <c r="X121" s="248">
        <v>0.48888888888888887</v>
      </c>
      <c r="Y121" s="248">
        <v>0.41388888888888892</v>
      </c>
      <c r="Z121" s="248">
        <v>0.3659722222222222</v>
      </c>
      <c r="AA121" s="248">
        <v>0.53472222222222221</v>
      </c>
      <c r="AB121" s="248">
        <v>0.44027777777777777</v>
      </c>
      <c r="AC121" s="248">
        <v>0.68611111111111101</v>
      </c>
      <c r="AD121" s="248">
        <v>0.61736111111111114</v>
      </c>
      <c r="AE121" s="248">
        <v>0.75069444444444444</v>
      </c>
      <c r="AG121" s="15">
        <f>VLOOKUP(AH121,id!$A:$C,3,0)</f>
        <v>344</v>
      </c>
      <c r="AH121" s="15" t="str">
        <f t="shared" si="15"/>
        <v>MiotkSzymon1978</v>
      </c>
      <c r="AI121" s="9" t="str">
        <f t="shared" si="18"/>
        <v>Miotk</v>
      </c>
      <c r="AJ121" s="9" t="str">
        <f t="shared" si="18"/>
        <v>Szymon</v>
      </c>
      <c r="AK121" s="9" t="str">
        <f t="shared" si="16"/>
        <v>Intel/Grupa Trójmiasto</v>
      </c>
      <c r="AL121" s="9">
        <f t="shared" si="17"/>
        <v>1978</v>
      </c>
      <c r="AM121" s="9">
        <f t="shared" si="19"/>
        <v>0.14863918342459434</v>
      </c>
      <c r="AN121" s="9"/>
      <c r="AO121" s="9">
        <f t="shared" si="20"/>
        <v>0.94964867780401763</v>
      </c>
      <c r="AP121" s="9">
        <f t="shared" si="21"/>
        <v>3.25</v>
      </c>
      <c r="AQ121" s="9">
        <f t="shared" si="22"/>
        <v>0.8</v>
      </c>
      <c r="AR121" s="9">
        <f t="shared" si="23"/>
        <v>1.2658337541579836</v>
      </c>
    </row>
    <row r="122" spans="1:44" s="236" customFormat="1" ht="15" customHeight="1">
      <c r="A122" s="247">
        <v>128</v>
      </c>
      <c r="B122" s="247">
        <v>117</v>
      </c>
      <c r="C122" s="247"/>
      <c r="D122" s="247">
        <v>3132</v>
      </c>
      <c r="E122" s="247" t="s">
        <v>1747</v>
      </c>
      <c r="F122" s="247" t="s">
        <v>1746</v>
      </c>
      <c r="G122" s="247">
        <v>1978</v>
      </c>
      <c r="H122" s="247" t="s">
        <v>1515</v>
      </c>
      <c r="I122" s="247" t="s">
        <v>1745</v>
      </c>
      <c r="J122" s="247">
        <v>4</v>
      </c>
      <c r="K122" s="247">
        <v>8</v>
      </c>
      <c r="L122" s="247">
        <v>22</v>
      </c>
      <c r="M122" s="249">
        <v>0.3873611111111111</v>
      </c>
      <c r="N122" s="247">
        <v>18</v>
      </c>
      <c r="O122" s="248">
        <v>0.46111111111111108</v>
      </c>
      <c r="P122" s="248">
        <v>0.38750000000000001</v>
      </c>
      <c r="Q122" s="247"/>
      <c r="R122" s="247"/>
      <c r="S122" s="247"/>
      <c r="T122" s="247"/>
      <c r="U122" s="247"/>
      <c r="V122" s="247"/>
      <c r="W122" s="248">
        <v>0.62013888888888891</v>
      </c>
      <c r="X122" s="248">
        <v>0.50694444444444442</v>
      </c>
      <c r="Y122" s="248">
        <v>0.4055555555555555</v>
      </c>
      <c r="Z122" s="248">
        <v>0.36736111111111108</v>
      </c>
      <c r="AA122" s="248">
        <v>0.58611111111111114</v>
      </c>
      <c r="AB122" s="248">
        <v>0.44236111111111115</v>
      </c>
      <c r="AC122" s="247"/>
      <c r="AD122" s="247"/>
      <c r="AE122" s="248">
        <v>0.74097222222222225</v>
      </c>
      <c r="AG122" s="15">
        <f>VLOOKUP(AH122,id!$A:$C,3,0)</f>
        <v>345</v>
      </c>
      <c r="AH122" s="15" t="str">
        <f t="shared" si="15"/>
        <v>GostomskiBorys1978</v>
      </c>
      <c r="AI122" s="9" t="str">
        <f t="shared" si="18"/>
        <v>Gostomski</v>
      </c>
      <c r="AJ122" s="9" t="str">
        <f t="shared" si="18"/>
        <v>Borys</v>
      </c>
      <c r="AK122" s="9" t="str">
        <f t="shared" si="16"/>
        <v>Szturmowcy</v>
      </c>
      <c r="AL122" s="9">
        <f t="shared" si="17"/>
        <v>1978</v>
      </c>
      <c r="AM122" s="9">
        <f t="shared" si="19"/>
        <v>0.13488468365382561</v>
      </c>
      <c r="AN122" s="9"/>
      <c r="AO122" s="9">
        <f t="shared" si="20"/>
        <v>1.0248296880602366</v>
      </c>
      <c r="AP122" s="9">
        <f t="shared" si="21"/>
        <v>0.61538461538461542</v>
      </c>
      <c r="AQ122" s="9">
        <f t="shared" si="22"/>
        <v>1</v>
      </c>
      <c r="AR122" s="9">
        <f t="shared" si="23"/>
        <v>0.90746383656132978</v>
      </c>
    </row>
    <row r="123" spans="1:44" s="236" customFormat="1" ht="15" customHeight="1">
      <c r="A123" s="247">
        <v>129</v>
      </c>
      <c r="B123" s="247">
        <v>118</v>
      </c>
      <c r="C123" s="247"/>
      <c r="D123" s="247">
        <v>3021</v>
      </c>
      <c r="E123" s="247" t="s">
        <v>860</v>
      </c>
      <c r="F123" s="247" t="s">
        <v>752</v>
      </c>
      <c r="G123" s="247">
        <v>1987</v>
      </c>
      <c r="H123" s="247" t="s">
        <v>1515</v>
      </c>
      <c r="I123" s="247" t="s">
        <v>1744</v>
      </c>
      <c r="J123" s="247">
        <v>3</v>
      </c>
      <c r="K123" s="247">
        <v>11</v>
      </c>
      <c r="L123" s="247">
        <v>30</v>
      </c>
      <c r="M123" s="249">
        <v>0.39369212962962963</v>
      </c>
      <c r="N123" s="247">
        <v>27</v>
      </c>
      <c r="O123" s="248">
        <v>0.44513888888888892</v>
      </c>
      <c r="P123" s="248">
        <v>0.38541666666666669</v>
      </c>
      <c r="Q123" s="247"/>
      <c r="R123" s="247"/>
      <c r="S123" s="247"/>
      <c r="T123" s="247"/>
      <c r="U123" s="248">
        <v>0.53611111111111109</v>
      </c>
      <c r="V123" s="248">
        <v>0.48472222222222222</v>
      </c>
      <c r="W123" s="248">
        <v>0.63055555555555554</v>
      </c>
      <c r="X123" s="248">
        <v>0.46597222222222223</v>
      </c>
      <c r="Y123" s="248">
        <v>0.40416666666666662</v>
      </c>
      <c r="Z123" s="248">
        <v>0.36388888888888887</v>
      </c>
      <c r="AA123" s="248">
        <v>0.50624999999999998</v>
      </c>
      <c r="AB123" s="248">
        <v>0.42777777777777781</v>
      </c>
      <c r="AC123" s="247"/>
      <c r="AD123" s="248">
        <v>0.59444444444444444</v>
      </c>
      <c r="AE123" s="248">
        <v>0.74722222222222223</v>
      </c>
      <c r="AG123" s="15">
        <f>VLOOKUP(AH123,id!$A:$C,3,0)</f>
        <v>346</v>
      </c>
      <c r="AH123" s="15" t="str">
        <f t="shared" si="15"/>
        <v>WawrzyniakTomek1987</v>
      </c>
      <c r="AI123" s="9" t="str">
        <f t="shared" si="18"/>
        <v>Wawrzyniak</v>
      </c>
      <c r="AJ123" s="9" t="str">
        <f t="shared" si="18"/>
        <v>Tomek</v>
      </c>
      <c r="AK123" s="9" t="str">
        <f t="shared" si="16"/>
        <v>Fundacja Pies Szuka Domu MTB</v>
      </c>
      <c r="AL123" s="9">
        <f t="shared" si="17"/>
        <v>1987</v>
      </c>
      <c r="AM123" s="9">
        <f t="shared" si="19"/>
        <v>0.10116351274036921</v>
      </c>
      <c r="AN123" s="9"/>
      <c r="AO123" s="9">
        <f t="shared" si="20"/>
        <v>0.98391885932676759</v>
      </c>
      <c r="AP123" s="9">
        <f t="shared" si="21"/>
        <v>1.375</v>
      </c>
      <c r="AQ123" s="9">
        <f t="shared" si="22"/>
        <v>0.75</v>
      </c>
      <c r="AR123" s="9">
        <f t="shared" si="23"/>
        <v>1.0657627566354742</v>
      </c>
    </row>
    <row r="124" spans="1:44" s="236" customFormat="1" ht="15" customHeight="1">
      <c r="A124" s="247">
        <v>130</v>
      </c>
      <c r="B124" s="247">
        <v>119</v>
      </c>
      <c r="C124" s="247"/>
      <c r="D124" s="247">
        <v>3020</v>
      </c>
      <c r="E124" s="247" t="s">
        <v>1743</v>
      </c>
      <c r="F124" s="247" t="s">
        <v>190</v>
      </c>
      <c r="G124" s="247">
        <v>1975</v>
      </c>
      <c r="H124" s="247" t="s">
        <v>1515</v>
      </c>
      <c r="I124" s="247" t="s">
        <v>1742</v>
      </c>
      <c r="J124" s="247">
        <v>2</v>
      </c>
      <c r="K124" s="247">
        <v>11</v>
      </c>
      <c r="L124" s="247">
        <v>30</v>
      </c>
      <c r="M124" s="249">
        <v>0.39392361111111113</v>
      </c>
      <c r="N124" s="247">
        <v>28</v>
      </c>
      <c r="O124" s="248">
        <v>0.44513888888888892</v>
      </c>
      <c r="P124" s="248">
        <v>0.38541666666666669</v>
      </c>
      <c r="Q124" s="247"/>
      <c r="R124" s="247"/>
      <c r="S124" s="247"/>
      <c r="T124" s="247"/>
      <c r="U124" s="248">
        <v>0.53611111111111109</v>
      </c>
      <c r="V124" s="248">
        <v>0.48541666666666666</v>
      </c>
      <c r="W124" s="248">
        <v>0.63055555555555554</v>
      </c>
      <c r="X124" s="248">
        <v>0.46666666666666662</v>
      </c>
      <c r="Y124" s="248">
        <v>0.40416666666666662</v>
      </c>
      <c r="Z124" s="248">
        <v>0.36458333333333331</v>
      </c>
      <c r="AA124" s="248">
        <v>0.50624999999999998</v>
      </c>
      <c r="AB124" s="248">
        <v>0.42777777777777781</v>
      </c>
      <c r="AC124" s="247"/>
      <c r="AD124" s="248">
        <v>0.59513888888888888</v>
      </c>
      <c r="AE124" s="248">
        <v>0.74791666666666667</v>
      </c>
      <c r="AG124" s="15">
        <f>VLOOKUP(AH124,id!$A:$C,3,0)</f>
        <v>347</v>
      </c>
      <c r="AH124" s="15" t="str">
        <f t="shared" ref="AH124:AH156" si="24">AI124&amp;AJ124&amp;AL124</f>
        <v>RybakowskiDarek1975</v>
      </c>
      <c r="AI124" s="9" t="str">
        <f t="shared" si="18"/>
        <v>Rybakowski</v>
      </c>
      <c r="AJ124" s="9" t="str">
        <f t="shared" si="18"/>
        <v>Darek</v>
      </c>
      <c r="AK124" s="9" t="str">
        <f t="shared" ref="AK124:AK156" si="25">I124</f>
        <v>Ironteam3city</v>
      </c>
      <c r="AL124" s="9">
        <f t="shared" ref="AL124:AL156" si="26">G124</f>
        <v>1975</v>
      </c>
      <c r="AM124" s="9">
        <f t="shared" si="19"/>
        <v>6.7442341826912805E-2</v>
      </c>
      <c r="AN124" s="9"/>
      <c r="AO124" s="9">
        <f t="shared" si="20"/>
        <v>0.9994123696195093</v>
      </c>
      <c r="AP124" s="9">
        <f t="shared" si="21"/>
        <v>1</v>
      </c>
      <c r="AQ124" s="9">
        <f t="shared" si="22"/>
        <v>0.66666666666666663</v>
      </c>
      <c r="AR124" s="9">
        <f t="shared" si="23"/>
        <v>1</v>
      </c>
    </row>
    <row r="125" spans="1:44" ht="15" customHeight="1">
      <c r="A125" s="247">
        <v>131</v>
      </c>
      <c r="B125" s="247">
        <v>120</v>
      </c>
      <c r="C125" s="247"/>
      <c r="D125" s="247">
        <v>3177</v>
      </c>
      <c r="E125" s="247" t="s">
        <v>1161</v>
      </c>
      <c r="F125" s="247" t="s">
        <v>21</v>
      </c>
      <c r="G125" s="247">
        <v>1976</v>
      </c>
      <c r="H125" s="247" t="s">
        <v>1741</v>
      </c>
      <c r="I125" s="247"/>
      <c r="J125" s="247">
        <v>1</v>
      </c>
      <c r="K125" s="247">
        <v>10</v>
      </c>
      <c r="L125" s="247">
        <v>26</v>
      </c>
      <c r="M125" s="249">
        <v>0.39174768518518516</v>
      </c>
      <c r="N125" s="247">
        <v>25</v>
      </c>
      <c r="O125" s="248">
        <v>0.51180555555555551</v>
      </c>
      <c r="P125" s="248">
        <v>0.4055555555555555</v>
      </c>
      <c r="Q125" s="247"/>
      <c r="R125" s="247"/>
      <c r="S125" s="247"/>
      <c r="T125" s="247"/>
      <c r="U125" s="248">
        <v>0.68125000000000002</v>
      </c>
      <c r="V125" s="248">
        <v>0.56805555555555554</v>
      </c>
      <c r="W125" s="248">
        <v>0.64722222222222225</v>
      </c>
      <c r="X125" s="248">
        <v>0.5395833333333333</v>
      </c>
      <c r="Y125" s="248">
        <v>0.4597222222222222</v>
      </c>
      <c r="Z125" s="248">
        <v>0.38263888888888892</v>
      </c>
      <c r="AA125" s="248">
        <v>0.61458333333333337</v>
      </c>
      <c r="AB125" s="248">
        <v>0.4916666666666667</v>
      </c>
      <c r="AC125" s="247"/>
      <c r="AD125" s="247"/>
      <c r="AE125" s="248">
        <v>0.74583333333333324</v>
      </c>
      <c r="AG125" s="15">
        <f>VLOOKUP(AH125,id!$A:$C,3,0)</f>
        <v>348</v>
      </c>
      <c r="AH125" s="15" t="str">
        <f t="shared" si="24"/>
        <v>PopekMarcin1976</v>
      </c>
      <c r="AI125" s="9" t="str">
        <f t="shared" si="18"/>
        <v>Popek</v>
      </c>
      <c r="AJ125" s="9" t="str">
        <f t="shared" si="18"/>
        <v>Marcin</v>
      </c>
      <c r="AK125" s="9">
        <f t="shared" si="25"/>
        <v>0</v>
      </c>
      <c r="AL125" s="9">
        <f t="shared" si="26"/>
        <v>1976</v>
      </c>
      <c r="AM125" s="9">
        <f t="shared" si="19"/>
        <v>3.3721170913456402E-2</v>
      </c>
      <c r="AN125" s="9"/>
      <c r="AO125" s="9">
        <f t="shared" si="20"/>
        <v>1.0055544065943807</v>
      </c>
      <c r="AP125" s="9">
        <f t="shared" si="21"/>
        <v>0.90909090909090906</v>
      </c>
      <c r="AQ125" s="9">
        <f t="shared" si="22"/>
        <v>0.5</v>
      </c>
      <c r="AR125" s="9">
        <f t="shared" si="23"/>
        <v>0.98111849572626431</v>
      </c>
    </row>
    <row r="126" spans="1:44" s="236" customFormat="1" ht="15" customHeight="1">
      <c r="A126" s="247">
        <v>132</v>
      </c>
      <c r="B126" s="247">
        <v>121</v>
      </c>
      <c r="C126" s="247"/>
      <c r="D126" s="247">
        <v>3116</v>
      </c>
      <c r="E126" s="247" t="s">
        <v>659</v>
      </c>
      <c r="F126" s="247" t="s">
        <v>21</v>
      </c>
      <c r="G126" s="247">
        <v>1972</v>
      </c>
      <c r="H126" s="247" t="s">
        <v>1740</v>
      </c>
      <c r="I126" s="247" t="s">
        <v>1739</v>
      </c>
      <c r="J126" s="247">
        <v>0</v>
      </c>
      <c r="K126" s="247">
        <v>10</v>
      </c>
      <c r="L126" s="247">
        <v>27</v>
      </c>
      <c r="M126" s="249">
        <v>0.39364583333333331</v>
      </c>
      <c r="N126" s="247">
        <v>27</v>
      </c>
      <c r="O126" s="248">
        <v>0.49027777777777781</v>
      </c>
      <c r="P126" s="248">
        <v>0.4055555555555555</v>
      </c>
      <c r="Q126" s="247"/>
      <c r="R126" s="247"/>
      <c r="S126" s="247"/>
      <c r="T126" s="247"/>
      <c r="U126" s="248">
        <v>0.60833333333333328</v>
      </c>
      <c r="V126" s="248">
        <v>0.54513888888888895</v>
      </c>
      <c r="W126" s="247"/>
      <c r="X126" s="248">
        <v>0.5131944444444444</v>
      </c>
      <c r="Y126" s="248">
        <v>0.42777777777777781</v>
      </c>
      <c r="Z126" s="248">
        <v>0.37222222222222223</v>
      </c>
      <c r="AA126" s="248">
        <v>0.58888888888888891</v>
      </c>
      <c r="AB126" s="248">
        <v>0.46249999999999997</v>
      </c>
      <c r="AC126" s="247"/>
      <c r="AD126" s="248">
        <v>0.66666666666666663</v>
      </c>
      <c r="AE126" s="248">
        <v>0.74722222222222223</v>
      </c>
      <c r="AG126" s="15">
        <f>VLOOKUP(AH126,id!$A:$C,3,0)</f>
        <v>349</v>
      </c>
      <c r="AH126" s="15" t="str">
        <f t="shared" si="24"/>
        <v>BurkiciakMarcin1972</v>
      </c>
      <c r="AI126" s="9" t="str">
        <f t="shared" si="18"/>
        <v>Burkiciak</v>
      </c>
      <c r="AJ126" s="9" t="str">
        <f t="shared" si="18"/>
        <v>Marcin</v>
      </c>
      <c r="AK126" s="9" t="str">
        <f t="shared" si="25"/>
        <v>Hashimoto-Benecol-Gandi Team</v>
      </c>
      <c r="AL126" s="9">
        <f t="shared" si="26"/>
        <v>1972</v>
      </c>
      <c r="AM126" s="9">
        <f t="shared" si="19"/>
        <v>0</v>
      </c>
      <c r="AN126" s="9"/>
      <c r="AO126" s="9">
        <f t="shared" si="20"/>
        <v>0.99517803063714683</v>
      </c>
      <c r="AP126" s="9">
        <f t="shared" si="21"/>
        <v>1</v>
      </c>
      <c r="AQ126" s="9">
        <f t="shared" si="22"/>
        <v>0</v>
      </c>
      <c r="AR126" s="9">
        <f t="shared" si="23"/>
        <v>1</v>
      </c>
    </row>
    <row r="127" spans="1:44" ht="15" customHeight="1">
      <c r="A127" s="247">
        <v>133</v>
      </c>
      <c r="B127" s="247">
        <v>122</v>
      </c>
      <c r="C127" s="247"/>
      <c r="D127" s="247">
        <v>3166</v>
      </c>
      <c r="E127" s="247" t="s">
        <v>1738</v>
      </c>
      <c r="F127" s="247" t="s">
        <v>28</v>
      </c>
      <c r="G127" s="247">
        <v>1962</v>
      </c>
      <c r="H127" s="247" t="s">
        <v>1515</v>
      </c>
      <c r="I127" s="247"/>
      <c r="J127" s="247">
        <v>0</v>
      </c>
      <c r="K127" s="247">
        <v>0</v>
      </c>
      <c r="L127" s="247">
        <v>0</v>
      </c>
      <c r="M127" s="249">
        <v>0.35070601851851851</v>
      </c>
      <c r="N127" s="247">
        <v>0</v>
      </c>
      <c r="O127" s="247"/>
      <c r="P127" s="247"/>
      <c r="Q127" s="247"/>
      <c r="R127" s="247"/>
      <c r="S127" s="247"/>
      <c r="T127" s="247"/>
      <c r="U127" s="247"/>
      <c r="V127" s="247"/>
      <c r="W127" s="247"/>
      <c r="X127" s="247"/>
      <c r="Y127" s="247"/>
      <c r="Z127" s="247"/>
      <c r="AA127" s="247"/>
      <c r="AB127" s="247"/>
      <c r="AC127" s="247"/>
      <c r="AD127" s="247"/>
      <c r="AE127" s="248">
        <v>0.70486111111111116</v>
      </c>
      <c r="AG127" s="15">
        <f>VLOOKUP(AH127,id!$A:$C,3,0)</f>
        <v>350</v>
      </c>
      <c r="AH127" s="15" t="str">
        <f t="shared" si="24"/>
        <v>MikołajczykPrzemysław1962</v>
      </c>
      <c r="AI127" s="9" t="str">
        <f t="shared" si="18"/>
        <v>Mikołajczyk</v>
      </c>
      <c r="AJ127" s="9" t="str">
        <f t="shared" si="18"/>
        <v>Przemysław</v>
      </c>
      <c r="AK127" s="9">
        <f t="shared" si="25"/>
        <v>0</v>
      </c>
      <c r="AL127" s="9">
        <f t="shared" si="26"/>
        <v>1962</v>
      </c>
      <c r="AM127" s="9">
        <v>0</v>
      </c>
      <c r="AN127" s="9"/>
      <c r="AO127" s="9">
        <f t="shared" si="20"/>
        <v>1.122438203359625</v>
      </c>
      <c r="AP127" s="9">
        <f t="shared" si="21"/>
        <v>0</v>
      </c>
      <c r="AQ127" s="9" t="e">
        <f t="shared" si="22"/>
        <v>#DIV/0!</v>
      </c>
      <c r="AR127" s="9">
        <f t="shared" si="23"/>
        <v>0</v>
      </c>
    </row>
    <row r="128" spans="1:44" s="236" customFormat="1" ht="15" customHeight="1">
      <c r="A128" s="247">
        <v>134</v>
      </c>
      <c r="B128" s="247">
        <v>123</v>
      </c>
      <c r="C128" s="247"/>
      <c r="D128" s="247">
        <v>3109</v>
      </c>
      <c r="E128" s="247" t="s">
        <v>1136</v>
      </c>
      <c r="F128" s="247" t="s">
        <v>26</v>
      </c>
      <c r="G128" s="247">
        <v>1978</v>
      </c>
      <c r="H128" s="247" t="s">
        <v>1515</v>
      </c>
      <c r="I128" s="247"/>
      <c r="J128" s="247">
        <v>-2</v>
      </c>
      <c r="K128" s="247">
        <v>10</v>
      </c>
      <c r="L128" s="247">
        <v>25</v>
      </c>
      <c r="M128" s="249">
        <v>0.39366898148148149</v>
      </c>
      <c r="N128" s="247">
        <v>27</v>
      </c>
      <c r="O128" s="248">
        <v>0.37638888888888888</v>
      </c>
      <c r="P128" s="248">
        <v>0.39444444444444443</v>
      </c>
      <c r="Q128" s="247"/>
      <c r="R128" s="247"/>
      <c r="S128" s="248">
        <v>0.3666666666666667</v>
      </c>
      <c r="T128" s="248">
        <v>0.66527777777777775</v>
      </c>
      <c r="U128" s="247"/>
      <c r="V128" s="248">
        <v>0.57500000000000007</v>
      </c>
      <c r="W128" s="248">
        <v>0.6333333333333333</v>
      </c>
      <c r="X128" s="248">
        <v>0.54236111111111118</v>
      </c>
      <c r="Y128" s="248">
        <v>0.4375</v>
      </c>
      <c r="Z128" s="247"/>
      <c r="AA128" s="248">
        <v>0.60277777777777775</v>
      </c>
      <c r="AB128" s="248">
        <v>0.46180555555555558</v>
      </c>
      <c r="AC128" s="247"/>
      <c r="AD128" s="247"/>
      <c r="AE128" s="248">
        <v>0.74722222222222223</v>
      </c>
      <c r="AG128" s="15">
        <f>VLOOKUP(AH128,id!$A:$C,3,0)</f>
        <v>351</v>
      </c>
      <c r="AH128" s="15" t="str">
        <f t="shared" si="24"/>
        <v>LuksKrzysztof1978</v>
      </c>
      <c r="AI128" s="9" t="str">
        <f t="shared" si="18"/>
        <v>Luks</v>
      </c>
      <c r="AJ128" s="9" t="str">
        <f t="shared" si="18"/>
        <v>Krzysztof</v>
      </c>
      <c r="AK128" s="9">
        <f t="shared" si="25"/>
        <v>0</v>
      </c>
      <c r="AL128" s="9">
        <f t="shared" si="26"/>
        <v>1978</v>
      </c>
      <c r="AM128" s="9">
        <v>0</v>
      </c>
      <c r="AN128" s="9"/>
      <c r="AO128" s="9">
        <f t="shared" si="20"/>
        <v>0.89086525740158173</v>
      </c>
      <c r="AP128" s="9" t="e">
        <f t="shared" si="21"/>
        <v>#DIV/0!</v>
      </c>
      <c r="AQ128" s="9" t="e">
        <f t="shared" si="22"/>
        <v>#DIV/0!</v>
      </c>
      <c r="AR128" s="9" t="e">
        <f t="shared" si="23"/>
        <v>#DIV/0!</v>
      </c>
    </row>
    <row r="129" spans="1:44" ht="15" customHeight="1">
      <c r="A129" s="247">
        <v>135</v>
      </c>
      <c r="B129" s="247">
        <v>124</v>
      </c>
      <c r="C129" s="247"/>
      <c r="D129" s="247">
        <v>3027</v>
      </c>
      <c r="E129" s="247" t="s">
        <v>1102</v>
      </c>
      <c r="F129" s="247" t="s">
        <v>98</v>
      </c>
      <c r="G129" s="247">
        <v>1981</v>
      </c>
      <c r="H129" s="247" t="s">
        <v>1515</v>
      </c>
      <c r="I129" s="247"/>
      <c r="J129" s="247">
        <v>-4</v>
      </c>
      <c r="K129" s="247">
        <v>11</v>
      </c>
      <c r="L129" s="247">
        <v>32</v>
      </c>
      <c r="M129" s="249">
        <v>0.39971064814814811</v>
      </c>
      <c r="N129" s="247">
        <v>36</v>
      </c>
      <c r="O129" s="248">
        <v>0.44722222222222219</v>
      </c>
      <c r="P129" s="248">
        <v>0.38611111111111113</v>
      </c>
      <c r="Q129" s="247"/>
      <c r="R129" s="247"/>
      <c r="S129" s="247"/>
      <c r="T129" s="247"/>
      <c r="U129" s="248">
        <v>0.56180555555555556</v>
      </c>
      <c r="V129" s="247"/>
      <c r="W129" s="248">
        <v>0.58194444444444449</v>
      </c>
      <c r="X129" s="248">
        <v>0.47430555555555554</v>
      </c>
      <c r="Y129" s="248">
        <v>0.40416666666666662</v>
      </c>
      <c r="Z129" s="248">
        <v>0.36527777777777781</v>
      </c>
      <c r="AA129" s="248">
        <v>0.53055555555555556</v>
      </c>
      <c r="AB129" s="248">
        <v>0.42708333333333331</v>
      </c>
      <c r="AC129" s="248">
        <v>0.69930555555555562</v>
      </c>
      <c r="AD129" s="248">
        <v>0.62569444444444444</v>
      </c>
      <c r="AE129" s="248">
        <v>0.75347222222222221</v>
      </c>
      <c r="AG129" s="15">
        <f>VLOOKUP(AH129,id!$A:$C,3,0)</f>
        <v>352</v>
      </c>
      <c r="AH129" s="15" t="str">
        <f t="shared" si="24"/>
        <v>WejherSławomir1981</v>
      </c>
      <c r="AI129" s="9" t="str">
        <f t="shared" si="18"/>
        <v>Wejher</v>
      </c>
      <c r="AJ129" s="9" t="str">
        <f t="shared" si="18"/>
        <v>Sławomir</v>
      </c>
      <c r="AK129" s="9">
        <f t="shared" si="25"/>
        <v>0</v>
      </c>
      <c r="AL129" s="9">
        <f t="shared" si="26"/>
        <v>1981</v>
      </c>
      <c r="AM129" s="9">
        <v>0</v>
      </c>
      <c r="AN129" s="9"/>
      <c r="AO129" s="9">
        <f t="shared" si="20"/>
        <v>0.98488489937744328</v>
      </c>
      <c r="AP129" s="9">
        <f t="shared" si="21"/>
        <v>1.1000000000000001</v>
      </c>
      <c r="AQ129" s="9">
        <f t="shared" si="22"/>
        <v>2</v>
      </c>
      <c r="AR129" s="9">
        <f t="shared" si="23"/>
        <v>1.0192448764914566</v>
      </c>
    </row>
    <row r="130" spans="1:44" s="236" customFormat="1" ht="15" customHeight="1">
      <c r="A130" s="247">
        <v>136</v>
      </c>
      <c r="B130" s="247">
        <v>125</v>
      </c>
      <c r="C130" s="247"/>
      <c r="D130" s="247">
        <v>3145</v>
      </c>
      <c r="E130" s="247" t="s">
        <v>161</v>
      </c>
      <c r="F130" s="247" t="s">
        <v>447</v>
      </c>
      <c r="G130" s="247">
        <v>1975</v>
      </c>
      <c r="H130" s="247" t="s">
        <v>1515</v>
      </c>
      <c r="I130" s="247" t="s">
        <v>1737</v>
      </c>
      <c r="J130" s="247">
        <v>-5</v>
      </c>
      <c r="K130" s="247">
        <v>6</v>
      </c>
      <c r="L130" s="247">
        <v>15</v>
      </c>
      <c r="M130" s="249">
        <v>0.38878472222222221</v>
      </c>
      <c r="N130" s="247">
        <v>20</v>
      </c>
      <c r="O130" s="247"/>
      <c r="P130" s="247"/>
      <c r="Q130" s="248">
        <v>0.41111111111111115</v>
      </c>
      <c r="R130" s="247"/>
      <c r="S130" s="247"/>
      <c r="T130" s="248">
        <v>0.49791666666666662</v>
      </c>
      <c r="U130" s="248">
        <v>0.67638888888888893</v>
      </c>
      <c r="V130" s="248">
        <v>0.38055555555555554</v>
      </c>
      <c r="W130" s="247"/>
      <c r="X130" s="247"/>
      <c r="Y130" s="247"/>
      <c r="Z130" s="247"/>
      <c r="AA130" s="247"/>
      <c r="AB130" s="247"/>
      <c r="AC130" s="248">
        <v>0.46388888888888885</v>
      </c>
      <c r="AD130" s="248">
        <v>0.54513888888888895</v>
      </c>
      <c r="AE130" s="248">
        <v>0.74236111111111114</v>
      </c>
      <c r="AG130" s="15">
        <f>VLOOKUP(AH130,id!$A:$C,3,0)</f>
        <v>353</v>
      </c>
      <c r="AH130" s="15" t="str">
        <f t="shared" si="24"/>
        <v>MorawskiMikołaj1975</v>
      </c>
      <c r="AI130" s="9" t="str">
        <f t="shared" si="18"/>
        <v>Morawski</v>
      </c>
      <c r="AJ130" s="9" t="str">
        <f t="shared" si="18"/>
        <v>Mikołaj</v>
      </c>
      <c r="AK130" s="9" t="str">
        <f t="shared" si="25"/>
        <v>WARMATeam</v>
      </c>
      <c r="AL130" s="9">
        <f t="shared" si="26"/>
        <v>1975</v>
      </c>
      <c r="AM130" s="9">
        <v>0</v>
      </c>
      <c r="AN130" s="9"/>
      <c r="AO130" s="9">
        <f t="shared" si="20"/>
        <v>1.0281027656217439</v>
      </c>
      <c r="AP130" s="9">
        <f t="shared" si="21"/>
        <v>0.54545454545454541</v>
      </c>
      <c r="AQ130" s="9">
        <f t="shared" si="22"/>
        <v>1.25</v>
      </c>
      <c r="AR130" s="9">
        <f t="shared" si="23"/>
        <v>0.88583271034475719</v>
      </c>
    </row>
    <row r="131" spans="1:44" ht="15" customHeight="1">
      <c r="A131" s="247">
        <v>137</v>
      </c>
      <c r="B131" s="247">
        <v>126</v>
      </c>
      <c r="C131" s="247"/>
      <c r="D131" s="247">
        <v>3094</v>
      </c>
      <c r="E131" s="247" t="s">
        <v>484</v>
      </c>
      <c r="F131" s="247" t="s">
        <v>97</v>
      </c>
      <c r="G131" s="247">
        <v>1989</v>
      </c>
      <c r="H131" s="247" t="s">
        <v>1671</v>
      </c>
      <c r="I131" s="247" t="s">
        <v>1093</v>
      </c>
      <c r="J131" s="247">
        <v>-7</v>
      </c>
      <c r="K131" s="247">
        <v>8</v>
      </c>
      <c r="L131" s="247">
        <v>22</v>
      </c>
      <c r="M131" s="249">
        <v>0.39510416666666665</v>
      </c>
      <c r="N131" s="247">
        <v>29</v>
      </c>
      <c r="O131" s="248">
        <v>0.3840277777777778</v>
      </c>
      <c r="P131" s="247"/>
      <c r="Q131" s="247"/>
      <c r="R131" s="247"/>
      <c r="S131" s="248">
        <v>0.36944444444444446</v>
      </c>
      <c r="T131" s="247"/>
      <c r="U131" s="248">
        <v>0.66597222222222219</v>
      </c>
      <c r="V131" s="247"/>
      <c r="W131" s="248">
        <v>0.69236111111111109</v>
      </c>
      <c r="X131" s="248">
        <v>0.51874999999999993</v>
      </c>
      <c r="Y131" s="248">
        <v>0.41111111111111115</v>
      </c>
      <c r="Z131" s="247"/>
      <c r="AA131" s="248">
        <v>0.60277777777777775</v>
      </c>
      <c r="AB131" s="248">
        <v>0.44375000000000003</v>
      </c>
      <c r="AC131" s="247"/>
      <c r="AD131" s="247"/>
      <c r="AE131" s="248">
        <v>0.74861111111111101</v>
      </c>
      <c r="AG131" s="15">
        <f>VLOOKUP(AH131,id!$A:$C,3,0)</f>
        <v>354</v>
      </c>
      <c r="AH131" s="15" t="str">
        <f t="shared" si="24"/>
        <v>GatzkeMateusz1989</v>
      </c>
      <c r="AI131" s="9" t="str">
        <f t="shared" si="18"/>
        <v>Gatzke</v>
      </c>
      <c r="AJ131" s="9" t="str">
        <f t="shared" si="18"/>
        <v>Mateusz</v>
      </c>
      <c r="AK131" s="9" t="str">
        <f t="shared" si="25"/>
        <v>Stojące wentyle</v>
      </c>
      <c r="AL131" s="9">
        <f t="shared" si="26"/>
        <v>1989</v>
      </c>
      <c r="AM131" s="9">
        <v>0</v>
      </c>
      <c r="AN131" s="9"/>
      <c r="AO131" s="9">
        <f t="shared" si="20"/>
        <v>0.98400562439581685</v>
      </c>
      <c r="AP131" s="9">
        <f t="shared" si="21"/>
        <v>1.3333333333333333</v>
      </c>
      <c r="AQ131" s="9">
        <f t="shared" si="22"/>
        <v>1.4</v>
      </c>
      <c r="AR131" s="9">
        <f t="shared" si="23"/>
        <v>1.0592238410488122</v>
      </c>
    </row>
    <row r="132" spans="1:44" s="236" customFormat="1" ht="15" customHeight="1">
      <c r="A132" s="247">
        <v>138</v>
      </c>
      <c r="B132" s="247">
        <v>127</v>
      </c>
      <c r="C132" s="247"/>
      <c r="D132" s="247">
        <v>3174</v>
      </c>
      <c r="E132" s="247" t="s">
        <v>558</v>
      </c>
      <c r="F132" s="247" t="s">
        <v>26</v>
      </c>
      <c r="G132" s="247">
        <v>1978</v>
      </c>
      <c r="H132" s="247" t="s">
        <v>269</v>
      </c>
      <c r="I132" s="247"/>
      <c r="J132" s="247">
        <v>-8</v>
      </c>
      <c r="K132" s="247">
        <v>11</v>
      </c>
      <c r="L132" s="247">
        <v>30</v>
      </c>
      <c r="M132" s="249">
        <v>0.40106481481481482</v>
      </c>
      <c r="N132" s="247">
        <v>38</v>
      </c>
      <c r="O132" s="248">
        <v>0.46458333333333335</v>
      </c>
      <c r="P132" s="248">
        <v>0.39374999999999999</v>
      </c>
      <c r="Q132" s="247"/>
      <c r="R132" s="247"/>
      <c r="S132" s="247"/>
      <c r="T132" s="248">
        <v>0.66666666666666663</v>
      </c>
      <c r="U132" s="248">
        <v>0.60902777777777783</v>
      </c>
      <c r="V132" s="247"/>
      <c r="W132" s="248">
        <v>0.64236111111111105</v>
      </c>
      <c r="X132" s="248">
        <v>0.51250000000000007</v>
      </c>
      <c r="Y132" s="248">
        <v>0.41388888888888892</v>
      </c>
      <c r="Z132" s="248">
        <v>0.36805555555555558</v>
      </c>
      <c r="AA132" s="248">
        <v>0.5625</v>
      </c>
      <c r="AB132" s="248">
        <v>0.44236111111111115</v>
      </c>
      <c r="AC132" s="248">
        <v>0.69930555555555562</v>
      </c>
      <c r="AD132" s="247"/>
      <c r="AE132" s="248">
        <v>0.75486111111111109</v>
      </c>
      <c r="AG132" s="15">
        <f>VLOOKUP(AH132,id!$A:$C,3,0)</f>
        <v>355</v>
      </c>
      <c r="AH132" s="15" t="str">
        <f t="shared" si="24"/>
        <v>WitaszewskiKrzysztof1978</v>
      </c>
      <c r="AI132" s="9" t="str">
        <f t="shared" si="18"/>
        <v>Witaszewski</v>
      </c>
      <c r="AJ132" s="9" t="str">
        <f t="shared" si="18"/>
        <v>Krzysztof</v>
      </c>
      <c r="AK132" s="9">
        <f t="shared" si="25"/>
        <v>0</v>
      </c>
      <c r="AL132" s="9">
        <f t="shared" si="26"/>
        <v>1978</v>
      </c>
      <c r="AM132" s="9">
        <v>0</v>
      </c>
      <c r="AN132" s="9"/>
      <c r="AO132" s="9">
        <f t="shared" si="20"/>
        <v>0.98513794297587431</v>
      </c>
      <c r="AP132" s="9">
        <f t="shared" si="21"/>
        <v>1.375</v>
      </c>
      <c r="AQ132" s="9">
        <f t="shared" si="22"/>
        <v>1.1428571428571428</v>
      </c>
      <c r="AR132" s="9">
        <f t="shared" si="23"/>
        <v>1.0657627566354742</v>
      </c>
    </row>
    <row r="133" spans="1:44" ht="15" customHeight="1">
      <c r="A133" s="247">
        <v>141</v>
      </c>
      <c r="B133" s="247">
        <v>128</v>
      </c>
      <c r="C133" s="247"/>
      <c r="D133" s="247">
        <v>3054</v>
      </c>
      <c r="E133" s="247" t="s">
        <v>1735</v>
      </c>
      <c r="F133" s="247" t="s">
        <v>101</v>
      </c>
      <c r="G133" s="247">
        <v>1980</v>
      </c>
      <c r="H133" s="247" t="s">
        <v>1515</v>
      </c>
      <c r="I133" s="247" t="s">
        <v>1728</v>
      </c>
      <c r="J133" s="247">
        <v>-11</v>
      </c>
      <c r="K133" s="247">
        <v>10</v>
      </c>
      <c r="L133" s="247">
        <v>26</v>
      </c>
      <c r="M133" s="249">
        <v>0.40005787037037038</v>
      </c>
      <c r="N133" s="247">
        <v>37</v>
      </c>
      <c r="O133" s="248">
        <v>0.4826388888888889</v>
      </c>
      <c r="P133" s="248">
        <v>0.3972222222222222</v>
      </c>
      <c r="Q133" s="247"/>
      <c r="R133" s="247"/>
      <c r="S133" s="248">
        <v>0.51736111111111105</v>
      </c>
      <c r="T133" s="247"/>
      <c r="U133" s="247"/>
      <c r="V133" s="248">
        <v>0.6069444444444444</v>
      </c>
      <c r="W133" s="248">
        <v>0.69097222222222221</v>
      </c>
      <c r="X133" s="248">
        <v>0.5541666666666667</v>
      </c>
      <c r="Y133" s="248">
        <v>0.42430555555555555</v>
      </c>
      <c r="Z133" s="248">
        <v>0.36805555555555558</v>
      </c>
      <c r="AA133" s="248">
        <v>0.65555555555555556</v>
      </c>
      <c r="AB133" s="248">
        <v>0.45416666666666666</v>
      </c>
      <c r="AC133" s="247"/>
      <c r="AD133" s="247"/>
      <c r="AE133" s="248">
        <v>0.75416666666666676</v>
      </c>
      <c r="AG133" s="15">
        <f>VLOOKUP(AH133,id!$A:$C,3,0)</f>
        <v>356</v>
      </c>
      <c r="AH133" s="15" t="str">
        <f t="shared" si="24"/>
        <v>JacewiczKarol1980</v>
      </c>
      <c r="AI133" s="9" t="str">
        <f t="shared" si="18"/>
        <v>Jacewicz</v>
      </c>
      <c r="AJ133" s="9" t="str">
        <f t="shared" si="18"/>
        <v>Karol</v>
      </c>
      <c r="AK133" s="9" t="str">
        <f t="shared" si="25"/>
        <v>WATAHA</v>
      </c>
      <c r="AL133" s="9">
        <f t="shared" si="26"/>
        <v>1980</v>
      </c>
      <c r="AM133" s="9">
        <v>0</v>
      </c>
      <c r="AN133" s="9"/>
      <c r="AO133" s="9">
        <f t="shared" si="20"/>
        <v>1.0025169969622449</v>
      </c>
      <c r="AP133" s="9">
        <f t="shared" si="21"/>
        <v>0.90909090909090906</v>
      </c>
      <c r="AQ133" s="9">
        <f t="shared" si="22"/>
        <v>1.375</v>
      </c>
      <c r="AR133" s="9">
        <f t="shared" si="23"/>
        <v>0.98111849572626431</v>
      </c>
    </row>
    <row r="134" spans="1:44" s="236" customFormat="1" ht="15" customHeight="1">
      <c r="A134" s="247">
        <v>142</v>
      </c>
      <c r="B134" s="247">
        <v>129</v>
      </c>
      <c r="C134" s="247"/>
      <c r="D134" s="247">
        <v>3101</v>
      </c>
      <c r="E134" s="247" t="s">
        <v>1734</v>
      </c>
      <c r="F134" s="247" t="s">
        <v>21</v>
      </c>
      <c r="G134" s="247">
        <v>1982</v>
      </c>
      <c r="H134" s="247" t="s">
        <v>1733</v>
      </c>
      <c r="I134" s="247"/>
      <c r="J134" s="247">
        <v>-11</v>
      </c>
      <c r="K134" s="247">
        <v>8</v>
      </c>
      <c r="L134" s="247">
        <v>21</v>
      </c>
      <c r="M134" s="249">
        <v>0.39689814814814817</v>
      </c>
      <c r="N134" s="247">
        <v>32</v>
      </c>
      <c r="O134" s="247"/>
      <c r="P134" s="247"/>
      <c r="Q134" s="248">
        <v>0.43194444444444446</v>
      </c>
      <c r="R134" s="248">
        <v>0.37638888888888888</v>
      </c>
      <c r="S134" s="247"/>
      <c r="T134" s="248">
        <v>0.49791666666666662</v>
      </c>
      <c r="U134" s="247"/>
      <c r="V134" s="248">
        <v>0.39444444444444443</v>
      </c>
      <c r="W134" s="248">
        <v>0.52638888888888891</v>
      </c>
      <c r="X134" s="247"/>
      <c r="Y134" s="247"/>
      <c r="Z134" s="247"/>
      <c r="AA134" s="248">
        <v>0.70694444444444438</v>
      </c>
      <c r="AB134" s="247"/>
      <c r="AC134" s="248">
        <v>0.46249999999999997</v>
      </c>
      <c r="AD134" s="248">
        <v>0.60833333333333328</v>
      </c>
      <c r="AE134" s="248">
        <v>0.75069444444444444</v>
      </c>
      <c r="AG134" s="15">
        <f>VLOOKUP(AH134,id!$A:$C,3,0)</f>
        <v>357</v>
      </c>
      <c r="AH134" s="15" t="str">
        <f t="shared" si="24"/>
        <v>AnszpergerMarcin1982</v>
      </c>
      <c r="AI134" s="9" t="str">
        <f t="shared" si="18"/>
        <v>Anszperger</v>
      </c>
      <c r="AJ134" s="9" t="str">
        <f t="shared" si="18"/>
        <v>Marcin</v>
      </c>
      <c r="AK134" s="9">
        <f t="shared" si="25"/>
        <v>0</v>
      </c>
      <c r="AL134" s="9">
        <f t="shared" si="26"/>
        <v>1982</v>
      </c>
      <c r="AM134" s="9">
        <v>0</v>
      </c>
      <c r="AN134" s="9"/>
      <c r="AO134" s="9">
        <f t="shared" si="20"/>
        <v>1.0079610404759127</v>
      </c>
      <c r="AP134" s="9">
        <f t="shared" si="21"/>
        <v>0.8</v>
      </c>
      <c r="AQ134" s="9">
        <f t="shared" si="22"/>
        <v>1</v>
      </c>
      <c r="AR134" s="9">
        <f t="shared" si="23"/>
        <v>0.956352499790037</v>
      </c>
    </row>
    <row r="135" spans="1:44" s="236" customFormat="1" ht="15" customHeight="1">
      <c r="A135" s="247">
        <v>144</v>
      </c>
      <c r="B135" s="247">
        <v>130</v>
      </c>
      <c r="C135" s="247"/>
      <c r="D135" s="247">
        <v>3175</v>
      </c>
      <c r="E135" s="247" t="s">
        <v>558</v>
      </c>
      <c r="F135" s="247" t="s">
        <v>38</v>
      </c>
      <c r="G135" s="247">
        <v>1973</v>
      </c>
      <c r="H135" s="247" t="s">
        <v>269</v>
      </c>
      <c r="I135" s="247"/>
      <c r="J135" s="247">
        <v>-14</v>
      </c>
      <c r="K135" s="247">
        <v>11</v>
      </c>
      <c r="L135" s="247">
        <v>30</v>
      </c>
      <c r="M135" s="249">
        <v>0.40510416666666665</v>
      </c>
      <c r="N135" s="247">
        <v>44</v>
      </c>
      <c r="O135" s="248">
        <v>0.46527777777777773</v>
      </c>
      <c r="P135" s="248">
        <v>0.39374999999999999</v>
      </c>
      <c r="Q135" s="247"/>
      <c r="R135" s="247"/>
      <c r="S135" s="247"/>
      <c r="T135" s="248">
        <v>0.66666666666666663</v>
      </c>
      <c r="U135" s="248">
        <v>0.60902777777777783</v>
      </c>
      <c r="V135" s="247"/>
      <c r="W135" s="248">
        <v>0.64097222222222217</v>
      </c>
      <c r="X135" s="248">
        <v>0.51250000000000007</v>
      </c>
      <c r="Y135" s="248">
        <v>0.41388888888888892</v>
      </c>
      <c r="Z135" s="248">
        <v>0.36805555555555558</v>
      </c>
      <c r="AA135" s="248">
        <v>0.56180555555555556</v>
      </c>
      <c r="AB135" s="248">
        <v>0.44236111111111115</v>
      </c>
      <c r="AC135" s="248">
        <v>0.70000000000000007</v>
      </c>
      <c r="AD135" s="247"/>
      <c r="AE135" s="248">
        <v>0.75902777777777775</v>
      </c>
      <c r="AG135" s="15">
        <f>VLOOKUP(AH135,id!$A:$C,3,0)</f>
        <v>358</v>
      </c>
      <c r="AH135" s="15" t="str">
        <f t="shared" si="24"/>
        <v>WitaszewskiMarek1973</v>
      </c>
      <c r="AI135" s="9" t="str">
        <f t="shared" si="18"/>
        <v>Witaszewski</v>
      </c>
      <c r="AJ135" s="9" t="str">
        <f t="shared" si="18"/>
        <v>Marek</v>
      </c>
      <c r="AK135" s="9">
        <f t="shared" si="25"/>
        <v>0</v>
      </c>
      <c r="AL135" s="9">
        <f t="shared" si="26"/>
        <v>1973</v>
      </c>
      <c r="AM135" s="9">
        <v>0</v>
      </c>
      <c r="AN135" s="9"/>
      <c r="AO135" s="9">
        <f t="shared" si="20"/>
        <v>0.97974343590183144</v>
      </c>
      <c r="AP135" s="9">
        <f t="shared" si="21"/>
        <v>1.375</v>
      </c>
      <c r="AQ135" s="9">
        <f t="shared" si="22"/>
        <v>1.2727272727272727</v>
      </c>
      <c r="AR135" s="9">
        <f t="shared" si="23"/>
        <v>1.0657627566354742</v>
      </c>
    </row>
    <row r="136" spans="1:44" ht="15" customHeight="1">
      <c r="A136" s="247">
        <v>145</v>
      </c>
      <c r="B136" s="247">
        <v>131</v>
      </c>
      <c r="C136" s="247"/>
      <c r="D136" s="247">
        <v>3095</v>
      </c>
      <c r="E136" s="247" t="s">
        <v>487</v>
      </c>
      <c r="F136" s="247" t="s">
        <v>38</v>
      </c>
      <c r="G136" s="247">
        <v>1983</v>
      </c>
      <c r="H136" s="247" t="s">
        <v>1671</v>
      </c>
      <c r="I136" s="247" t="s">
        <v>1093</v>
      </c>
      <c r="J136" s="247">
        <v>-14</v>
      </c>
      <c r="K136" s="247">
        <v>8</v>
      </c>
      <c r="L136" s="247">
        <v>22</v>
      </c>
      <c r="M136" s="249">
        <v>0.39994212962962966</v>
      </c>
      <c r="N136" s="247">
        <v>36</v>
      </c>
      <c r="O136" s="248">
        <v>0.3840277777777778</v>
      </c>
      <c r="P136" s="247"/>
      <c r="Q136" s="247"/>
      <c r="R136" s="247"/>
      <c r="S136" s="248">
        <v>0.36944444444444446</v>
      </c>
      <c r="T136" s="247"/>
      <c r="U136" s="248">
        <v>0.66527777777777775</v>
      </c>
      <c r="V136" s="247"/>
      <c r="W136" s="248">
        <v>0.69166666666666676</v>
      </c>
      <c r="X136" s="248">
        <v>0.51944444444444449</v>
      </c>
      <c r="Y136" s="248">
        <v>0.41180555555555554</v>
      </c>
      <c r="Z136" s="247"/>
      <c r="AA136" s="248">
        <v>0.60347222222222219</v>
      </c>
      <c r="AB136" s="248">
        <v>0.44305555555555554</v>
      </c>
      <c r="AC136" s="247"/>
      <c r="AD136" s="247"/>
      <c r="AE136" s="248">
        <v>0.75347222222222221</v>
      </c>
      <c r="AG136" s="15">
        <f>VLOOKUP(AH136,id!$A:$C,3,0)</f>
        <v>359</v>
      </c>
      <c r="AH136" s="15" t="str">
        <f t="shared" si="24"/>
        <v>TrzynskiMarek1983</v>
      </c>
      <c r="AI136" s="9" t="str">
        <f t="shared" si="18"/>
        <v>Trzynski</v>
      </c>
      <c r="AJ136" s="9" t="str">
        <f t="shared" si="18"/>
        <v>Marek</v>
      </c>
      <c r="AK136" s="9" t="str">
        <f t="shared" si="25"/>
        <v>Stojące wentyle</v>
      </c>
      <c r="AL136" s="9">
        <f t="shared" si="26"/>
        <v>1983</v>
      </c>
      <c r="AM136" s="9">
        <v>0</v>
      </c>
      <c r="AN136" s="9"/>
      <c r="AO136" s="9">
        <f t="shared" si="20"/>
        <v>1.0129069599189697</v>
      </c>
      <c r="AP136" s="9">
        <f t="shared" si="21"/>
        <v>0.72727272727272729</v>
      </c>
      <c r="AQ136" s="9">
        <f t="shared" si="22"/>
        <v>1</v>
      </c>
      <c r="AR136" s="9">
        <f t="shared" si="23"/>
        <v>0.93829512597805365</v>
      </c>
    </row>
    <row r="137" spans="1:44" s="236" customFormat="1" ht="15" customHeight="1">
      <c r="A137" s="247">
        <v>146</v>
      </c>
      <c r="B137" s="247">
        <v>132</v>
      </c>
      <c r="C137" s="247"/>
      <c r="D137" s="247">
        <v>3093</v>
      </c>
      <c r="E137" s="247" t="s">
        <v>482</v>
      </c>
      <c r="F137" s="247" t="s">
        <v>53</v>
      </c>
      <c r="G137" s="247">
        <v>1973</v>
      </c>
      <c r="H137" s="247" t="s">
        <v>1671</v>
      </c>
      <c r="I137" s="247" t="s">
        <v>1093</v>
      </c>
      <c r="J137" s="247">
        <v>-15</v>
      </c>
      <c r="K137" s="247">
        <v>8</v>
      </c>
      <c r="L137" s="247">
        <v>22</v>
      </c>
      <c r="M137" s="249">
        <v>0.40015046296296292</v>
      </c>
      <c r="N137" s="247">
        <v>37</v>
      </c>
      <c r="O137" s="248">
        <v>0.3840277777777778</v>
      </c>
      <c r="P137" s="247"/>
      <c r="Q137" s="247"/>
      <c r="R137" s="247"/>
      <c r="S137" s="248">
        <v>0.36874999999999997</v>
      </c>
      <c r="T137" s="247"/>
      <c r="U137" s="248">
        <v>0.66597222222222219</v>
      </c>
      <c r="V137" s="247"/>
      <c r="W137" s="248">
        <v>0.69305555555555554</v>
      </c>
      <c r="X137" s="248">
        <v>0.51944444444444449</v>
      </c>
      <c r="Y137" s="248">
        <v>0.41180555555555554</v>
      </c>
      <c r="Z137" s="247"/>
      <c r="AA137" s="248">
        <v>0.60277777777777775</v>
      </c>
      <c r="AB137" s="248">
        <v>0.4465277777777778</v>
      </c>
      <c r="AC137" s="247"/>
      <c r="AD137" s="247"/>
      <c r="AE137" s="248">
        <v>0.75416666666666676</v>
      </c>
      <c r="AG137" s="15">
        <f>VLOOKUP(AH137,id!$A:$C,3,0)</f>
        <v>360</v>
      </c>
      <c r="AH137" s="15" t="str">
        <f t="shared" si="24"/>
        <v>TrzcińskiTomasz1973</v>
      </c>
      <c r="AI137" s="9" t="str">
        <f t="shared" ref="AI137:AJ156" si="27">E137</f>
        <v>Trzciński</v>
      </c>
      <c r="AJ137" s="9" t="str">
        <f t="shared" si="27"/>
        <v>Tomasz</v>
      </c>
      <c r="AK137" s="9" t="str">
        <f t="shared" si="25"/>
        <v>Stojące wentyle</v>
      </c>
      <c r="AL137" s="9">
        <f t="shared" si="26"/>
        <v>1973</v>
      </c>
      <c r="AM137" s="9">
        <v>0</v>
      </c>
      <c r="AN137" s="9"/>
      <c r="AO137" s="9">
        <f t="shared" si="20"/>
        <v>0.99947936250831593</v>
      </c>
      <c r="AP137" s="9">
        <f t="shared" si="21"/>
        <v>1</v>
      </c>
      <c r="AQ137" s="9">
        <f t="shared" si="22"/>
        <v>1.0714285714285714</v>
      </c>
      <c r="AR137" s="9">
        <f t="shared" si="23"/>
        <v>1</v>
      </c>
    </row>
    <row r="138" spans="1:44" ht="15" customHeight="1">
      <c r="A138" s="247">
        <v>147</v>
      </c>
      <c r="B138" s="247">
        <v>133</v>
      </c>
      <c r="C138" s="247"/>
      <c r="D138" s="247">
        <v>3092</v>
      </c>
      <c r="E138" s="247" t="s">
        <v>482</v>
      </c>
      <c r="F138" s="247" t="s">
        <v>483</v>
      </c>
      <c r="G138" s="247">
        <v>1983</v>
      </c>
      <c r="H138" s="247" t="s">
        <v>1671</v>
      </c>
      <c r="I138" s="247" t="s">
        <v>1093</v>
      </c>
      <c r="J138" s="247">
        <v>-15</v>
      </c>
      <c r="K138" s="247">
        <v>8</v>
      </c>
      <c r="L138" s="247">
        <v>22</v>
      </c>
      <c r="M138" s="249">
        <v>0.40060185185185188</v>
      </c>
      <c r="N138" s="247">
        <v>37</v>
      </c>
      <c r="O138" s="248">
        <v>0.3840277777777778</v>
      </c>
      <c r="P138" s="247"/>
      <c r="Q138" s="247"/>
      <c r="R138" s="247"/>
      <c r="S138" s="248">
        <v>0.36874999999999997</v>
      </c>
      <c r="T138" s="247"/>
      <c r="U138" s="248">
        <v>0.66527777777777775</v>
      </c>
      <c r="V138" s="247"/>
      <c r="W138" s="248">
        <v>0.69166666666666676</v>
      </c>
      <c r="X138" s="248">
        <v>0.52013888888888882</v>
      </c>
      <c r="Y138" s="248">
        <v>0.41180555555555554</v>
      </c>
      <c r="Z138" s="247"/>
      <c r="AA138" s="248">
        <v>0.60625000000000007</v>
      </c>
      <c r="AB138" s="248">
        <v>0.44513888888888892</v>
      </c>
      <c r="AC138" s="247"/>
      <c r="AD138" s="247"/>
      <c r="AE138" s="248">
        <v>0.75416666666666676</v>
      </c>
      <c r="AG138" s="15">
        <f>VLOOKUP(AH138,id!$A:$C,3,0)</f>
        <v>361</v>
      </c>
      <c r="AH138" s="15" t="str">
        <f t="shared" si="24"/>
        <v>TrzcińskiDawid1983</v>
      </c>
      <c r="AI138" s="9" t="str">
        <f t="shared" si="27"/>
        <v>Trzciński</v>
      </c>
      <c r="AJ138" s="9" t="str">
        <f t="shared" si="27"/>
        <v>Dawid</v>
      </c>
      <c r="AK138" s="9" t="str">
        <f t="shared" si="25"/>
        <v>Stojące wentyle</v>
      </c>
      <c r="AL138" s="9">
        <f t="shared" si="26"/>
        <v>1983</v>
      </c>
      <c r="AM138" s="9">
        <v>0</v>
      </c>
      <c r="AN138" s="9"/>
      <c r="AO138" s="9">
        <f t="shared" si="20"/>
        <v>0.9988732231595977</v>
      </c>
      <c r="AP138" s="9">
        <f t="shared" si="21"/>
        <v>1</v>
      </c>
      <c r="AQ138" s="9">
        <f t="shared" si="22"/>
        <v>1</v>
      </c>
      <c r="AR138" s="9">
        <f t="shared" si="23"/>
        <v>1</v>
      </c>
    </row>
    <row r="139" spans="1:44" s="236" customFormat="1" ht="15" customHeight="1">
      <c r="A139" s="247">
        <v>148</v>
      </c>
      <c r="B139" s="247">
        <v>134</v>
      </c>
      <c r="C139" s="247"/>
      <c r="D139" s="247">
        <v>3085</v>
      </c>
      <c r="E139" s="247" t="s">
        <v>1731</v>
      </c>
      <c r="F139" s="247" t="s">
        <v>97</v>
      </c>
      <c r="G139" s="247">
        <v>1989</v>
      </c>
      <c r="H139" s="247" t="s">
        <v>1515</v>
      </c>
      <c r="I139" s="247" t="s">
        <v>1728</v>
      </c>
      <c r="J139" s="247">
        <v>-22</v>
      </c>
      <c r="K139" s="247">
        <v>10</v>
      </c>
      <c r="L139" s="247">
        <v>26</v>
      </c>
      <c r="M139" s="249">
        <v>0.40793981481481478</v>
      </c>
      <c r="N139" s="247">
        <v>48</v>
      </c>
      <c r="O139" s="248">
        <v>0.49236111111111108</v>
      </c>
      <c r="P139" s="248">
        <v>0.39444444444444443</v>
      </c>
      <c r="Q139" s="247"/>
      <c r="R139" s="247"/>
      <c r="S139" s="248">
        <v>0.51736111111111105</v>
      </c>
      <c r="T139" s="247"/>
      <c r="U139" s="247"/>
      <c r="V139" s="248">
        <v>0.60555555555555551</v>
      </c>
      <c r="W139" s="248">
        <v>0.69097222222222221</v>
      </c>
      <c r="X139" s="248">
        <v>0.55486111111111114</v>
      </c>
      <c r="Y139" s="248">
        <v>0.43263888888888885</v>
      </c>
      <c r="Z139" s="248">
        <v>0.36736111111111108</v>
      </c>
      <c r="AA139" s="248">
        <v>0.65416666666666667</v>
      </c>
      <c r="AB139" s="248">
        <v>0.46319444444444446</v>
      </c>
      <c r="AC139" s="247"/>
      <c r="AD139" s="247"/>
      <c r="AE139" s="248">
        <v>0.76180555555555562</v>
      </c>
      <c r="AG139" s="15">
        <f>VLOOKUP(AH139,id!$A:$C,3,0)</f>
        <v>362</v>
      </c>
      <c r="AH139" s="15" t="str">
        <f t="shared" si="24"/>
        <v>SamociukMateusz1989</v>
      </c>
      <c r="AI139" s="9" t="str">
        <f t="shared" si="27"/>
        <v>Samociuk</v>
      </c>
      <c r="AJ139" s="9" t="str">
        <f t="shared" si="27"/>
        <v>Mateusz</v>
      </c>
      <c r="AK139" s="9" t="str">
        <f t="shared" si="25"/>
        <v>WATAHA</v>
      </c>
      <c r="AL139" s="9">
        <f t="shared" si="26"/>
        <v>1989</v>
      </c>
      <c r="AM139" s="9">
        <v>0</v>
      </c>
      <c r="AN139" s="9"/>
      <c r="AO139" s="9">
        <f t="shared" si="20"/>
        <v>0.98201214322192598</v>
      </c>
      <c r="AP139" s="9">
        <f t="shared" si="21"/>
        <v>1.25</v>
      </c>
      <c r="AQ139" s="9">
        <f t="shared" si="22"/>
        <v>1.4666666666666666</v>
      </c>
      <c r="AR139" s="9">
        <f t="shared" si="23"/>
        <v>1.0456395525912732</v>
      </c>
    </row>
    <row r="140" spans="1:44" s="236" customFormat="1" ht="15" customHeight="1">
      <c r="A140" s="247">
        <v>150</v>
      </c>
      <c r="B140" s="247">
        <v>135</v>
      </c>
      <c r="C140" s="247"/>
      <c r="D140" s="247">
        <v>3070</v>
      </c>
      <c r="E140" s="247" t="s">
        <v>1729</v>
      </c>
      <c r="F140" s="247" t="s">
        <v>21</v>
      </c>
      <c r="G140" s="247">
        <v>1973</v>
      </c>
      <c r="H140" s="247" t="s">
        <v>1615</v>
      </c>
      <c r="I140" s="247" t="s">
        <v>1728</v>
      </c>
      <c r="J140" s="247">
        <v>-32</v>
      </c>
      <c r="K140" s="247">
        <v>8</v>
      </c>
      <c r="L140" s="247">
        <v>21</v>
      </c>
      <c r="M140" s="249">
        <v>0.41165509259259259</v>
      </c>
      <c r="N140" s="247">
        <v>53</v>
      </c>
      <c r="O140" s="248">
        <v>0.4548611111111111</v>
      </c>
      <c r="P140" s="248">
        <v>0.38750000000000001</v>
      </c>
      <c r="Q140" s="247"/>
      <c r="R140" s="247"/>
      <c r="S140" s="247"/>
      <c r="T140" s="247"/>
      <c r="U140" s="248">
        <v>0.57222222222222219</v>
      </c>
      <c r="V140" s="247"/>
      <c r="W140" s="247"/>
      <c r="X140" s="248">
        <v>0.50277777777777777</v>
      </c>
      <c r="Y140" s="248">
        <v>0.40486111111111112</v>
      </c>
      <c r="Z140" s="248">
        <v>0.3659722222222222</v>
      </c>
      <c r="AA140" s="248">
        <v>0.5444444444444444</v>
      </c>
      <c r="AB140" s="248">
        <v>0.43124999999999997</v>
      </c>
      <c r="AC140" s="247"/>
      <c r="AD140" s="247"/>
      <c r="AE140" s="248">
        <v>0.76527777777777783</v>
      </c>
      <c r="AG140" s="15">
        <f>VLOOKUP(AH140,id!$A:$C,3,0)</f>
        <v>363</v>
      </c>
      <c r="AH140" s="15" t="str">
        <f t="shared" si="24"/>
        <v>ŁaszkiewiczMarcin1973</v>
      </c>
      <c r="AI140" s="9" t="str">
        <f t="shared" si="27"/>
        <v>Łaszkiewicz</v>
      </c>
      <c r="AJ140" s="9" t="str">
        <f t="shared" si="27"/>
        <v>Marcin</v>
      </c>
      <c r="AK140" s="9" t="str">
        <f t="shared" si="25"/>
        <v>WATAHA</v>
      </c>
      <c r="AL140" s="9">
        <f t="shared" si="26"/>
        <v>1973</v>
      </c>
      <c r="AM140" s="9">
        <v>0</v>
      </c>
      <c r="AN140" s="9"/>
      <c r="AO140" s="9">
        <f t="shared" si="20"/>
        <v>0.99097477999268979</v>
      </c>
      <c r="AP140" s="9">
        <f t="shared" si="21"/>
        <v>0.8</v>
      </c>
      <c r="AQ140" s="9">
        <f t="shared" si="22"/>
        <v>1.4545454545454546</v>
      </c>
      <c r="AR140" s="9">
        <f t="shared" si="23"/>
        <v>0.956352499790037</v>
      </c>
    </row>
    <row r="141" spans="1:44" ht="15" customHeight="1">
      <c r="A141" s="247">
        <v>151</v>
      </c>
      <c r="B141" s="247">
        <v>136</v>
      </c>
      <c r="C141" s="247"/>
      <c r="D141" s="247">
        <v>3131</v>
      </c>
      <c r="E141" s="247" t="s">
        <v>1727</v>
      </c>
      <c r="F141" s="247" t="s">
        <v>98</v>
      </c>
      <c r="G141" s="247">
        <v>1962</v>
      </c>
      <c r="H141" s="247" t="s">
        <v>1515</v>
      </c>
      <c r="I141" s="247"/>
      <c r="J141" s="247">
        <v>-33</v>
      </c>
      <c r="K141" s="247">
        <v>11</v>
      </c>
      <c r="L141" s="247">
        <v>30</v>
      </c>
      <c r="M141" s="249">
        <v>0.41846064814814815</v>
      </c>
      <c r="N141" s="247">
        <v>63</v>
      </c>
      <c r="O141" s="248">
        <v>0.45069444444444445</v>
      </c>
      <c r="P141" s="248">
        <v>0.39097222222222222</v>
      </c>
      <c r="Q141" s="247"/>
      <c r="R141" s="247"/>
      <c r="S141" s="247"/>
      <c r="T141" s="247"/>
      <c r="U141" s="248">
        <v>0.57222222222222219</v>
      </c>
      <c r="V141" s="248">
        <v>0.52013888888888882</v>
      </c>
      <c r="W141" s="248">
        <v>0.70763888888888893</v>
      </c>
      <c r="X141" s="248">
        <v>0.47569444444444442</v>
      </c>
      <c r="Y141" s="248">
        <v>0.40972222222222227</v>
      </c>
      <c r="Z141" s="248">
        <v>0.36805555555555558</v>
      </c>
      <c r="AA141" s="248">
        <v>0.54513888888888895</v>
      </c>
      <c r="AB141" s="248">
        <v>0.43124999999999997</v>
      </c>
      <c r="AC141" s="247"/>
      <c r="AD141" s="248">
        <v>0.67083333333333339</v>
      </c>
      <c r="AE141" s="248">
        <v>0.77222222222222225</v>
      </c>
      <c r="AG141" s="15">
        <f>VLOOKUP(AH141,id!$A:$C,3,0)</f>
        <v>364</v>
      </c>
      <c r="AH141" s="15" t="str">
        <f t="shared" si="24"/>
        <v>FilipczakSławomir1962</v>
      </c>
      <c r="AI141" s="9" t="str">
        <f t="shared" si="27"/>
        <v>Filipczak</v>
      </c>
      <c r="AJ141" s="9" t="str">
        <f t="shared" si="27"/>
        <v>Sławomir</v>
      </c>
      <c r="AK141" s="9">
        <f t="shared" si="25"/>
        <v>0</v>
      </c>
      <c r="AL141" s="9">
        <f t="shared" si="26"/>
        <v>1962</v>
      </c>
      <c r="AM141" s="9">
        <v>0</v>
      </c>
      <c r="AN141" s="9"/>
      <c r="AO141" s="9">
        <f t="shared" si="20"/>
        <v>0.98373668925459823</v>
      </c>
      <c r="AP141" s="9">
        <f t="shared" si="21"/>
        <v>1.375</v>
      </c>
      <c r="AQ141" s="9">
        <f t="shared" si="22"/>
        <v>1.03125</v>
      </c>
      <c r="AR141" s="9">
        <f t="shared" si="23"/>
        <v>1.0657627566354742</v>
      </c>
    </row>
    <row r="142" spans="1:44" s="236" customFormat="1" ht="15" customHeight="1">
      <c r="A142" s="247">
        <v>152</v>
      </c>
      <c r="B142" s="247">
        <v>137</v>
      </c>
      <c r="C142" s="247"/>
      <c r="D142" s="247">
        <v>3034</v>
      </c>
      <c r="E142" s="247" t="s">
        <v>726</v>
      </c>
      <c r="F142" s="247" t="s">
        <v>208</v>
      </c>
      <c r="G142" s="247">
        <v>1985</v>
      </c>
      <c r="H142" s="247" t="s">
        <v>1726</v>
      </c>
      <c r="I142" s="247" t="s">
        <v>1154</v>
      </c>
      <c r="J142" s="247">
        <v>-34</v>
      </c>
      <c r="K142" s="247">
        <v>12</v>
      </c>
      <c r="L142" s="247">
        <v>34</v>
      </c>
      <c r="M142" s="249">
        <v>0.42190972222222217</v>
      </c>
      <c r="N142" s="247">
        <v>68</v>
      </c>
      <c r="O142" s="248">
        <v>0.46458333333333335</v>
      </c>
      <c r="P142" s="248">
        <v>0.38819444444444445</v>
      </c>
      <c r="Q142" s="247"/>
      <c r="R142" s="247"/>
      <c r="S142" s="247"/>
      <c r="T142" s="248">
        <v>0.6777777777777777</v>
      </c>
      <c r="U142" s="248">
        <v>0.57013888888888886</v>
      </c>
      <c r="V142" s="247"/>
      <c r="W142" s="248">
        <v>0.65416666666666667</v>
      </c>
      <c r="X142" s="248">
        <v>0.4916666666666667</v>
      </c>
      <c r="Y142" s="248">
        <v>0.40902777777777777</v>
      </c>
      <c r="Z142" s="248">
        <v>0.36527777777777781</v>
      </c>
      <c r="AA142" s="248">
        <v>0.5493055555555556</v>
      </c>
      <c r="AB142" s="248">
        <v>0.44444444444444442</v>
      </c>
      <c r="AC142" s="248">
        <v>0.71250000000000002</v>
      </c>
      <c r="AD142" s="248">
        <v>0.62152777777777779</v>
      </c>
      <c r="AE142" s="248">
        <v>0.77569444444444446</v>
      </c>
      <c r="AG142" s="15">
        <f>VLOOKUP(AH142,id!$A:$C,3,0)</f>
        <v>365</v>
      </c>
      <c r="AH142" s="15" t="str">
        <f t="shared" si="24"/>
        <v>PukaKamil1985</v>
      </c>
      <c r="AI142" s="9" t="str">
        <f t="shared" si="27"/>
        <v>Puka</v>
      </c>
      <c r="AJ142" s="9" t="str">
        <f t="shared" si="27"/>
        <v>Kamil</v>
      </c>
      <c r="AK142" s="9" t="str">
        <f t="shared" si="25"/>
        <v>www.SKLEPKAROL.PL</v>
      </c>
      <c r="AL142" s="9">
        <f t="shared" si="26"/>
        <v>1985</v>
      </c>
      <c r="AM142" s="9">
        <v>0</v>
      </c>
      <c r="AN142" s="9"/>
      <c r="AO142" s="9">
        <f t="shared" si="20"/>
        <v>0.99182508984171414</v>
      </c>
      <c r="AP142" s="9">
        <f t="shared" si="21"/>
        <v>1.0909090909090908</v>
      </c>
      <c r="AQ142" s="9">
        <f t="shared" si="22"/>
        <v>1.0303030303030303</v>
      </c>
      <c r="AR142" s="9">
        <f t="shared" si="23"/>
        <v>1.0175545771755876</v>
      </c>
    </row>
    <row r="143" spans="1:44" ht="15" customHeight="1">
      <c r="A143" s="247">
        <v>153</v>
      </c>
      <c r="B143" s="247">
        <v>138</v>
      </c>
      <c r="C143" s="247"/>
      <c r="D143" s="247">
        <v>3001</v>
      </c>
      <c r="E143" s="247" t="s">
        <v>1153</v>
      </c>
      <c r="F143" s="247" t="s">
        <v>166</v>
      </c>
      <c r="G143" s="247">
        <v>1959</v>
      </c>
      <c r="H143" s="247" t="s">
        <v>1716</v>
      </c>
      <c r="I143" s="247"/>
      <c r="J143" s="247">
        <v>-35</v>
      </c>
      <c r="K143" s="247">
        <v>12</v>
      </c>
      <c r="L143" s="247">
        <v>34</v>
      </c>
      <c r="M143" s="249">
        <v>0.42224537037037035</v>
      </c>
      <c r="N143" s="247">
        <v>69</v>
      </c>
      <c r="O143" s="248">
        <v>0.46458333333333335</v>
      </c>
      <c r="P143" s="248">
        <v>0.38819444444444445</v>
      </c>
      <c r="Q143" s="247"/>
      <c r="R143" s="247"/>
      <c r="S143" s="247"/>
      <c r="T143" s="248">
        <v>0.6777777777777777</v>
      </c>
      <c r="U143" s="248">
        <v>0.57013888888888886</v>
      </c>
      <c r="V143" s="247"/>
      <c r="W143" s="248">
        <v>0.65486111111111112</v>
      </c>
      <c r="X143" s="248">
        <v>0.4916666666666667</v>
      </c>
      <c r="Y143" s="248">
        <v>0.40902777777777777</v>
      </c>
      <c r="Z143" s="248">
        <v>0.36458333333333331</v>
      </c>
      <c r="AA143" s="248">
        <v>0.5493055555555556</v>
      </c>
      <c r="AB143" s="248">
        <v>0.44444444444444442</v>
      </c>
      <c r="AC143" s="248">
        <v>0.71250000000000002</v>
      </c>
      <c r="AD143" s="248">
        <v>0.62152777777777779</v>
      </c>
      <c r="AE143" s="248">
        <v>0.77638888888888891</v>
      </c>
      <c r="AG143" s="15">
        <f>VLOOKUP(AH143,id!$A:$C,3,0)</f>
        <v>366</v>
      </c>
      <c r="AH143" s="15" t="str">
        <f t="shared" si="24"/>
        <v>SudolskiWojciech1959</v>
      </c>
      <c r="AI143" s="9" t="str">
        <f t="shared" si="27"/>
        <v>Sudolski</v>
      </c>
      <c r="AJ143" s="9" t="str">
        <f t="shared" si="27"/>
        <v>Wojciech</v>
      </c>
      <c r="AK143" s="9">
        <f t="shared" si="25"/>
        <v>0</v>
      </c>
      <c r="AL143" s="9">
        <f t="shared" si="26"/>
        <v>1959</v>
      </c>
      <c r="AM143" s="9">
        <v>0</v>
      </c>
      <c r="AN143" s="9"/>
      <c r="AO143" s="9">
        <f t="shared" si="20"/>
        <v>0.9992050874403815</v>
      </c>
      <c r="AP143" s="9">
        <f t="shared" si="21"/>
        <v>1</v>
      </c>
      <c r="AQ143" s="9">
        <f t="shared" si="22"/>
        <v>1.0294117647058822</v>
      </c>
      <c r="AR143" s="9">
        <f t="shared" si="23"/>
        <v>1</v>
      </c>
    </row>
    <row r="144" spans="1:44" s="236" customFormat="1" ht="15" customHeight="1">
      <c r="A144" s="247">
        <v>154</v>
      </c>
      <c r="B144" s="247">
        <v>139</v>
      </c>
      <c r="C144" s="247"/>
      <c r="D144" s="247">
        <v>3108</v>
      </c>
      <c r="E144" s="247" t="s">
        <v>390</v>
      </c>
      <c r="F144" s="247" t="s">
        <v>483</v>
      </c>
      <c r="G144" s="247">
        <v>1976</v>
      </c>
      <c r="H144" s="247" t="s">
        <v>1515</v>
      </c>
      <c r="I144" s="247"/>
      <c r="J144" s="247">
        <v>-35</v>
      </c>
      <c r="K144" s="247">
        <v>11</v>
      </c>
      <c r="L144" s="247">
        <v>27</v>
      </c>
      <c r="M144" s="249">
        <v>0.41788194444444443</v>
      </c>
      <c r="N144" s="247">
        <v>62</v>
      </c>
      <c r="O144" s="248">
        <v>0.38680555555555557</v>
      </c>
      <c r="P144" s="248">
        <v>0.4694444444444445</v>
      </c>
      <c r="Q144" s="247"/>
      <c r="R144" s="248">
        <v>0.53194444444444444</v>
      </c>
      <c r="S144" s="248">
        <v>0.37361111111111112</v>
      </c>
      <c r="T144" s="247"/>
      <c r="U144" s="248">
        <v>0.60972222222222217</v>
      </c>
      <c r="V144" s="248">
        <v>0.5493055555555556</v>
      </c>
      <c r="W144" s="247"/>
      <c r="X144" s="247"/>
      <c r="Y144" s="248">
        <v>0.44861111111111113</v>
      </c>
      <c r="Z144" s="248">
        <v>0.49513888888888885</v>
      </c>
      <c r="AA144" s="248">
        <v>0.57777777777777783</v>
      </c>
      <c r="AB144" s="248">
        <v>0.41805555555555557</v>
      </c>
      <c r="AC144" s="247"/>
      <c r="AD144" s="248">
        <v>0.66875000000000007</v>
      </c>
      <c r="AE144" s="248">
        <v>0.7715277777777777</v>
      </c>
      <c r="AG144" s="15">
        <f>VLOOKUP(AH144,id!$A:$C,3,0)</f>
        <v>367</v>
      </c>
      <c r="AH144" s="15" t="str">
        <f t="shared" si="24"/>
        <v>DejaDawid1976</v>
      </c>
      <c r="AI144" s="9" t="str">
        <f t="shared" si="27"/>
        <v>Deja</v>
      </c>
      <c r="AJ144" s="9" t="str">
        <f t="shared" si="27"/>
        <v>Dawid</v>
      </c>
      <c r="AK144" s="9">
        <f t="shared" si="25"/>
        <v>0</v>
      </c>
      <c r="AL144" s="9">
        <f t="shared" si="26"/>
        <v>1976</v>
      </c>
      <c r="AM144" s="9">
        <v>0</v>
      </c>
      <c r="AN144" s="9"/>
      <c r="AO144" s="9">
        <f t="shared" si="20"/>
        <v>1.010441767068273</v>
      </c>
      <c r="AP144" s="9">
        <f t="shared" si="21"/>
        <v>0.91666666666666663</v>
      </c>
      <c r="AQ144" s="9">
        <f t="shared" si="22"/>
        <v>1</v>
      </c>
      <c r="AR144" s="9">
        <f t="shared" si="23"/>
        <v>0.98274826965614603</v>
      </c>
    </row>
    <row r="145" spans="1:44" ht="15" customHeight="1">
      <c r="A145" s="247">
        <v>155</v>
      </c>
      <c r="B145" s="247">
        <v>140</v>
      </c>
      <c r="C145" s="247"/>
      <c r="D145" s="247">
        <v>3140</v>
      </c>
      <c r="E145" s="247" t="s">
        <v>1725</v>
      </c>
      <c r="F145" s="247" t="s">
        <v>26</v>
      </c>
      <c r="G145" s="247">
        <v>1970</v>
      </c>
      <c r="H145" s="247" t="s">
        <v>1615</v>
      </c>
      <c r="I145" s="247"/>
      <c r="J145" s="247">
        <v>-35</v>
      </c>
      <c r="K145" s="247">
        <v>11</v>
      </c>
      <c r="L145" s="247">
        <v>27</v>
      </c>
      <c r="M145" s="249">
        <v>0.41796296296296293</v>
      </c>
      <c r="N145" s="247">
        <v>62</v>
      </c>
      <c r="O145" s="248">
        <v>0.38680555555555557</v>
      </c>
      <c r="P145" s="248">
        <v>0.4694444444444445</v>
      </c>
      <c r="Q145" s="247"/>
      <c r="R145" s="248">
        <v>0.53125</v>
      </c>
      <c r="S145" s="248">
        <v>0.3743055555555555</v>
      </c>
      <c r="T145" s="247"/>
      <c r="U145" s="248">
        <v>0.60902777777777783</v>
      </c>
      <c r="V145" s="248">
        <v>0.5493055555555556</v>
      </c>
      <c r="W145" s="247"/>
      <c r="X145" s="247"/>
      <c r="Y145" s="248">
        <v>0.44861111111111113</v>
      </c>
      <c r="Z145" s="248">
        <v>0.49513888888888885</v>
      </c>
      <c r="AA145" s="248">
        <v>0.57777777777777783</v>
      </c>
      <c r="AB145" s="248">
        <v>0.41805555555555557</v>
      </c>
      <c r="AC145" s="247"/>
      <c r="AD145" s="248">
        <v>0.66736111111111107</v>
      </c>
      <c r="AE145" s="248">
        <v>0.7715277777777777</v>
      </c>
      <c r="AG145" s="15">
        <f>VLOOKUP(AH145,id!$A:$C,3,0)</f>
        <v>368</v>
      </c>
      <c r="AH145" s="15" t="str">
        <f t="shared" si="24"/>
        <v>SoleckiKrzysztof1970</v>
      </c>
      <c r="AI145" s="9" t="str">
        <f t="shared" si="27"/>
        <v>Solecki</v>
      </c>
      <c r="AJ145" s="9" t="str">
        <f t="shared" si="27"/>
        <v>Krzysztof</v>
      </c>
      <c r="AK145" s="9">
        <f t="shared" si="25"/>
        <v>0</v>
      </c>
      <c r="AL145" s="9">
        <f t="shared" si="26"/>
        <v>1970</v>
      </c>
      <c r="AM145" s="9">
        <v>0</v>
      </c>
      <c r="AN145" s="9"/>
      <c r="AO145" s="9">
        <f t="shared" si="20"/>
        <v>0.99980615861763411</v>
      </c>
      <c r="AP145" s="9">
        <f t="shared" si="21"/>
        <v>1</v>
      </c>
      <c r="AQ145" s="9">
        <f t="shared" si="22"/>
        <v>1</v>
      </c>
      <c r="AR145" s="9">
        <f t="shared" si="23"/>
        <v>1</v>
      </c>
    </row>
    <row r="146" spans="1:44" s="236" customFormat="1" ht="15" customHeight="1">
      <c r="A146" s="247">
        <v>156</v>
      </c>
      <c r="B146" s="247">
        <v>141</v>
      </c>
      <c r="C146" s="247"/>
      <c r="D146" s="247">
        <v>3130</v>
      </c>
      <c r="E146" s="247" t="s">
        <v>543</v>
      </c>
      <c r="F146" s="247" t="s">
        <v>542</v>
      </c>
      <c r="G146" s="247">
        <v>1954</v>
      </c>
      <c r="H146" s="247" t="s">
        <v>1657</v>
      </c>
      <c r="I146" s="247"/>
      <c r="J146" s="247">
        <v>-43</v>
      </c>
      <c r="K146" s="247">
        <v>8</v>
      </c>
      <c r="L146" s="247">
        <v>21</v>
      </c>
      <c r="M146" s="249">
        <v>0.41903935185185182</v>
      </c>
      <c r="N146" s="247">
        <v>64</v>
      </c>
      <c r="O146" s="248">
        <v>0.47361111111111115</v>
      </c>
      <c r="P146" s="248">
        <v>0.39444444444444443</v>
      </c>
      <c r="Q146" s="247"/>
      <c r="R146" s="247"/>
      <c r="S146" s="247"/>
      <c r="T146" s="247"/>
      <c r="U146" s="248">
        <v>0.58333333333333337</v>
      </c>
      <c r="V146" s="247"/>
      <c r="W146" s="247"/>
      <c r="X146" s="248">
        <v>0.50347222222222221</v>
      </c>
      <c r="Y146" s="248">
        <v>0.41388888888888892</v>
      </c>
      <c r="Z146" s="248">
        <v>0.36874999999999997</v>
      </c>
      <c r="AA146" s="248">
        <v>0.55486111111111114</v>
      </c>
      <c r="AB146" s="248">
        <v>0.44930555555555557</v>
      </c>
      <c r="AC146" s="247"/>
      <c r="AD146" s="247"/>
      <c r="AE146" s="248">
        <v>0.7729166666666667</v>
      </c>
      <c r="AG146" s="15">
        <f>VLOOKUP(AH146,id!$A:$C,3,0)</f>
        <v>369</v>
      </c>
      <c r="AH146" s="15" t="str">
        <f t="shared" si="24"/>
        <v>NadolnyLech1954</v>
      </c>
      <c r="AI146" s="9" t="str">
        <f t="shared" si="27"/>
        <v>Nadolny</v>
      </c>
      <c r="AJ146" s="9" t="str">
        <f t="shared" si="27"/>
        <v>Lech</v>
      </c>
      <c r="AK146" s="9">
        <f t="shared" si="25"/>
        <v>0</v>
      </c>
      <c r="AL146" s="9">
        <f t="shared" si="26"/>
        <v>1954</v>
      </c>
      <c r="AM146" s="9">
        <v>0</v>
      </c>
      <c r="AN146" s="9"/>
      <c r="AO146" s="9">
        <f t="shared" si="20"/>
        <v>0.99743129402016295</v>
      </c>
      <c r="AP146" s="9">
        <f t="shared" si="21"/>
        <v>0.72727272727272729</v>
      </c>
      <c r="AQ146" s="9">
        <f t="shared" si="22"/>
        <v>1.2285714285714286</v>
      </c>
      <c r="AR146" s="9">
        <f t="shared" si="23"/>
        <v>0.93829512597805365</v>
      </c>
    </row>
    <row r="147" spans="1:44" ht="15" customHeight="1">
      <c r="A147" s="247">
        <v>157</v>
      </c>
      <c r="B147" s="247">
        <v>142</v>
      </c>
      <c r="C147" s="247"/>
      <c r="D147" s="247">
        <v>3090</v>
      </c>
      <c r="E147" s="247" t="s">
        <v>1724</v>
      </c>
      <c r="F147" s="247" t="s">
        <v>298</v>
      </c>
      <c r="G147" s="247">
        <v>1996</v>
      </c>
      <c r="H147" s="247" t="s">
        <v>1723</v>
      </c>
      <c r="I147" s="247"/>
      <c r="J147" s="247">
        <v>-44</v>
      </c>
      <c r="K147" s="247">
        <v>8</v>
      </c>
      <c r="L147" s="247">
        <v>21</v>
      </c>
      <c r="M147" s="249">
        <v>0.41981481481481481</v>
      </c>
      <c r="N147" s="247">
        <v>65</v>
      </c>
      <c r="O147" s="248">
        <v>0.45555555555555555</v>
      </c>
      <c r="P147" s="248">
        <v>0.38750000000000001</v>
      </c>
      <c r="Q147" s="247"/>
      <c r="R147" s="247"/>
      <c r="S147" s="247"/>
      <c r="T147" s="247"/>
      <c r="U147" s="248">
        <v>0.57222222222222219</v>
      </c>
      <c r="V147" s="247"/>
      <c r="W147" s="247"/>
      <c r="X147" s="248">
        <v>0.50277777777777777</v>
      </c>
      <c r="Y147" s="248">
        <v>0.40486111111111112</v>
      </c>
      <c r="Z147" s="248">
        <v>0.3659722222222222</v>
      </c>
      <c r="AA147" s="248">
        <v>0.54375000000000007</v>
      </c>
      <c r="AB147" s="248">
        <v>0.43124999999999997</v>
      </c>
      <c r="AC147" s="247"/>
      <c r="AD147" s="247"/>
      <c r="AE147" s="248">
        <v>0.77361111111111114</v>
      </c>
      <c r="AG147" s="15">
        <f>VLOOKUP(AH147,id!$A:$C,3,0)</f>
        <v>370</v>
      </c>
      <c r="AH147" s="15" t="str">
        <f t="shared" si="24"/>
        <v>KaczorowskiDamian1996</v>
      </c>
      <c r="AI147" s="9" t="str">
        <f t="shared" si="27"/>
        <v>Kaczorowski</v>
      </c>
      <c r="AJ147" s="9" t="str">
        <f t="shared" si="27"/>
        <v>Damian</v>
      </c>
      <c r="AK147" s="9">
        <f t="shared" si="25"/>
        <v>0</v>
      </c>
      <c r="AL147" s="9">
        <f t="shared" si="26"/>
        <v>1996</v>
      </c>
      <c r="AM147" s="9">
        <v>0</v>
      </c>
      <c r="AN147" s="9"/>
      <c r="AO147" s="9">
        <f t="shared" si="20"/>
        <v>0.99815284516982794</v>
      </c>
      <c r="AP147" s="9">
        <f t="shared" si="21"/>
        <v>1</v>
      </c>
      <c r="AQ147" s="9">
        <f t="shared" si="22"/>
        <v>1.0232558139534884</v>
      </c>
      <c r="AR147" s="9">
        <f t="shared" si="23"/>
        <v>1</v>
      </c>
    </row>
    <row r="148" spans="1:44" s="236" customFormat="1" ht="15" customHeight="1">
      <c r="A148" s="247">
        <v>158</v>
      </c>
      <c r="B148" s="247">
        <v>143</v>
      </c>
      <c r="C148" s="247"/>
      <c r="D148" s="247">
        <v>3084</v>
      </c>
      <c r="E148" s="247" t="s">
        <v>1721</v>
      </c>
      <c r="F148" s="247" t="s">
        <v>159</v>
      </c>
      <c r="G148" s="247">
        <v>1962</v>
      </c>
      <c r="H148" s="247" t="s">
        <v>1615</v>
      </c>
      <c r="I148" s="247" t="s">
        <v>1720</v>
      </c>
      <c r="J148" s="247">
        <v>-45</v>
      </c>
      <c r="K148" s="247">
        <v>8</v>
      </c>
      <c r="L148" s="247">
        <v>21</v>
      </c>
      <c r="M148" s="249">
        <v>0.42021990740740739</v>
      </c>
      <c r="N148" s="247">
        <v>66</v>
      </c>
      <c r="O148" s="248">
        <v>0.45555555555555555</v>
      </c>
      <c r="P148" s="248">
        <v>0.38750000000000001</v>
      </c>
      <c r="Q148" s="247"/>
      <c r="R148" s="247"/>
      <c r="S148" s="247"/>
      <c r="T148" s="247"/>
      <c r="U148" s="248">
        <v>0.57222222222222219</v>
      </c>
      <c r="V148" s="247"/>
      <c r="W148" s="247"/>
      <c r="X148" s="248">
        <v>0.50416666666666665</v>
      </c>
      <c r="Y148" s="248">
        <v>0.40625</v>
      </c>
      <c r="Z148" s="248">
        <v>0.3659722222222222</v>
      </c>
      <c r="AA148" s="248">
        <v>0.5444444444444444</v>
      </c>
      <c r="AB148" s="248">
        <v>0.43194444444444446</v>
      </c>
      <c r="AC148" s="247"/>
      <c r="AD148" s="247"/>
      <c r="AE148" s="248">
        <v>0.77430555555555547</v>
      </c>
      <c r="AG148" s="15">
        <f>VLOOKUP(AH148,id!$A:$C,3,0)</f>
        <v>371</v>
      </c>
      <c r="AH148" s="15" t="str">
        <f t="shared" si="24"/>
        <v>SzymkunDariusz1962</v>
      </c>
      <c r="AI148" s="9" t="str">
        <f t="shared" si="27"/>
        <v>Szymkun</v>
      </c>
      <c r="AJ148" s="9" t="str">
        <f t="shared" si="27"/>
        <v>Dariusz</v>
      </c>
      <c r="AK148" s="9" t="str">
        <f t="shared" si="25"/>
        <v>Wataha</v>
      </c>
      <c r="AL148" s="9">
        <f t="shared" si="26"/>
        <v>1962</v>
      </c>
      <c r="AM148" s="9">
        <v>0</v>
      </c>
      <c r="AN148" s="9"/>
      <c r="AO148" s="9">
        <f t="shared" si="20"/>
        <v>0.99903599856776937</v>
      </c>
      <c r="AP148" s="9">
        <f t="shared" si="21"/>
        <v>1</v>
      </c>
      <c r="AQ148" s="9">
        <f t="shared" si="22"/>
        <v>1.0227272727272727</v>
      </c>
      <c r="AR148" s="9">
        <f t="shared" si="23"/>
        <v>1</v>
      </c>
    </row>
    <row r="149" spans="1:44" s="236" customFormat="1" ht="15" customHeight="1">
      <c r="A149" s="247">
        <v>160</v>
      </c>
      <c r="B149" s="247">
        <v>144</v>
      </c>
      <c r="C149" s="247"/>
      <c r="D149" s="247">
        <v>3076</v>
      </c>
      <c r="E149" s="247" t="s">
        <v>1086</v>
      </c>
      <c r="F149" s="247" t="s">
        <v>166</v>
      </c>
      <c r="G149" s="247">
        <v>1981</v>
      </c>
      <c r="H149" s="247" t="s">
        <v>1722</v>
      </c>
      <c r="I149" s="247" t="s">
        <v>1085</v>
      </c>
      <c r="J149" s="247">
        <v>-45</v>
      </c>
      <c r="K149" s="247">
        <v>8</v>
      </c>
      <c r="L149" s="247">
        <v>21</v>
      </c>
      <c r="M149" s="249">
        <v>0.42027777777777775</v>
      </c>
      <c r="N149" s="247">
        <v>66</v>
      </c>
      <c r="O149" s="248">
        <v>0.4548611111111111</v>
      </c>
      <c r="P149" s="248">
        <v>0.38750000000000001</v>
      </c>
      <c r="Q149" s="247"/>
      <c r="R149" s="247"/>
      <c r="S149" s="247"/>
      <c r="T149" s="247"/>
      <c r="U149" s="248">
        <v>0.57708333333333328</v>
      </c>
      <c r="V149" s="247"/>
      <c r="W149" s="247"/>
      <c r="X149" s="248">
        <v>0.50138888888888888</v>
      </c>
      <c r="Y149" s="248">
        <v>0.40625</v>
      </c>
      <c r="Z149" s="248">
        <v>0.3659722222222222</v>
      </c>
      <c r="AA149" s="248">
        <v>0.54375000000000007</v>
      </c>
      <c r="AB149" s="248">
        <v>0.43194444444444446</v>
      </c>
      <c r="AC149" s="247"/>
      <c r="AD149" s="247"/>
      <c r="AE149" s="248">
        <v>0.77430555555555547</v>
      </c>
      <c r="AG149" s="15">
        <f>VLOOKUP(AH149,id!$A:$C,3,0)</f>
        <v>372</v>
      </c>
      <c r="AH149" s="15" t="str">
        <f t="shared" si="24"/>
        <v>PogorzelskiWojciech1981</v>
      </c>
      <c r="AI149" s="9" t="str">
        <f t="shared" si="27"/>
        <v>Pogorzelski</v>
      </c>
      <c r="AJ149" s="9" t="str">
        <f t="shared" si="27"/>
        <v>Wojciech</v>
      </c>
      <c r="AK149" s="9" t="str">
        <f t="shared" si="25"/>
        <v>TEAM NOWINKA</v>
      </c>
      <c r="AL149" s="9">
        <f t="shared" si="26"/>
        <v>1981</v>
      </c>
      <c r="AM149" s="9">
        <v>0</v>
      </c>
      <c r="AN149" s="9"/>
      <c r="AO149" s="9">
        <f t="shared" si="20"/>
        <v>0.9998623044723508</v>
      </c>
      <c r="AP149" s="9">
        <f t="shared" si="21"/>
        <v>1</v>
      </c>
      <c r="AQ149" s="9">
        <f t="shared" si="22"/>
        <v>1</v>
      </c>
      <c r="AR149" s="9">
        <f t="shared" si="23"/>
        <v>1</v>
      </c>
    </row>
    <row r="150" spans="1:44" ht="15" customHeight="1">
      <c r="A150" s="247">
        <v>161</v>
      </c>
      <c r="B150" s="247">
        <v>145</v>
      </c>
      <c r="C150" s="247"/>
      <c r="D150" s="247">
        <v>3086</v>
      </c>
      <c r="E150" s="247" t="s">
        <v>1721</v>
      </c>
      <c r="F150" s="247" t="s">
        <v>38</v>
      </c>
      <c r="G150" s="247">
        <v>1992</v>
      </c>
      <c r="H150" s="247" t="s">
        <v>1615</v>
      </c>
      <c r="I150" s="247" t="s">
        <v>1720</v>
      </c>
      <c r="J150" s="247">
        <v>-45</v>
      </c>
      <c r="K150" s="247">
        <v>8</v>
      </c>
      <c r="L150" s="247">
        <v>21</v>
      </c>
      <c r="M150" s="249">
        <v>0.42047453703703702</v>
      </c>
      <c r="N150" s="247">
        <v>66</v>
      </c>
      <c r="O150" s="248">
        <v>0.4548611111111111</v>
      </c>
      <c r="P150" s="248">
        <v>0.38750000000000001</v>
      </c>
      <c r="Q150" s="247"/>
      <c r="R150" s="247"/>
      <c r="S150" s="247"/>
      <c r="T150" s="247"/>
      <c r="U150" s="248">
        <v>0.57222222222222219</v>
      </c>
      <c r="V150" s="247"/>
      <c r="W150" s="247"/>
      <c r="X150" s="248">
        <v>0.50277777777777777</v>
      </c>
      <c r="Y150" s="248">
        <v>0.40625</v>
      </c>
      <c r="Z150" s="248">
        <v>0.3659722222222222</v>
      </c>
      <c r="AA150" s="248">
        <v>0.54375000000000007</v>
      </c>
      <c r="AB150" s="248">
        <v>0.43124999999999997</v>
      </c>
      <c r="AC150" s="247"/>
      <c r="AD150" s="247"/>
      <c r="AE150" s="248">
        <v>0.77430555555555547</v>
      </c>
      <c r="AG150" s="15">
        <f>VLOOKUP(AH150,id!$A:$C,3,0)</f>
        <v>373</v>
      </c>
      <c r="AH150" s="15" t="str">
        <f t="shared" si="24"/>
        <v>SzymkunMarek1992</v>
      </c>
      <c r="AI150" s="9" t="str">
        <f t="shared" si="27"/>
        <v>Szymkun</v>
      </c>
      <c r="AJ150" s="9" t="str">
        <f t="shared" si="27"/>
        <v>Marek</v>
      </c>
      <c r="AK150" s="9" t="str">
        <f t="shared" si="25"/>
        <v>Wataha</v>
      </c>
      <c r="AL150" s="9">
        <f t="shared" si="26"/>
        <v>1992</v>
      </c>
      <c r="AM150" s="9">
        <v>0</v>
      </c>
      <c r="AN150" s="9"/>
      <c r="AO150" s="9">
        <f t="shared" si="20"/>
        <v>0.99953205428170333</v>
      </c>
      <c r="AP150" s="9">
        <f t="shared" si="21"/>
        <v>1</v>
      </c>
      <c r="AQ150" s="9">
        <f t="shared" si="22"/>
        <v>1</v>
      </c>
      <c r="AR150" s="9">
        <f t="shared" si="23"/>
        <v>1</v>
      </c>
    </row>
    <row r="151" spans="1:44" s="236" customFormat="1" ht="15" customHeight="1">
      <c r="A151" s="247">
        <v>162</v>
      </c>
      <c r="B151" s="247">
        <v>146</v>
      </c>
      <c r="C151" s="247"/>
      <c r="D151" s="247">
        <v>3058</v>
      </c>
      <c r="E151" s="247" t="s">
        <v>1719</v>
      </c>
      <c r="F151" s="247" t="s">
        <v>69</v>
      </c>
      <c r="G151" s="247">
        <v>1983</v>
      </c>
      <c r="H151" s="247" t="s">
        <v>1515</v>
      </c>
      <c r="I151" s="247"/>
      <c r="J151" s="247">
        <v>-46</v>
      </c>
      <c r="K151" s="247">
        <v>12</v>
      </c>
      <c r="L151" s="247">
        <v>34</v>
      </c>
      <c r="M151" s="249">
        <v>0.4301388888888889</v>
      </c>
      <c r="N151" s="247">
        <v>80</v>
      </c>
      <c r="O151" s="248">
        <v>0.47291666666666665</v>
      </c>
      <c r="P151" s="248">
        <v>0.3923611111111111</v>
      </c>
      <c r="Q151" s="247"/>
      <c r="R151" s="247"/>
      <c r="S151" s="247"/>
      <c r="T151" s="248">
        <v>0.6777777777777777</v>
      </c>
      <c r="U151" s="248">
        <v>0.56736111111111109</v>
      </c>
      <c r="V151" s="247"/>
      <c r="W151" s="248">
        <v>0.65486111111111112</v>
      </c>
      <c r="X151" s="248">
        <v>0.50277777777777777</v>
      </c>
      <c r="Y151" s="248">
        <v>0.40972222222222227</v>
      </c>
      <c r="Z151" s="248">
        <v>0.36736111111111108</v>
      </c>
      <c r="AA151" s="248">
        <v>0.5444444444444444</v>
      </c>
      <c r="AB151" s="248">
        <v>0.44236111111111115</v>
      </c>
      <c r="AC151" s="248">
        <v>0.71319444444444446</v>
      </c>
      <c r="AD151" s="248">
        <v>0.62152777777777779</v>
      </c>
      <c r="AE151" s="248">
        <v>0.78402777777777777</v>
      </c>
      <c r="AG151" s="15">
        <f>VLOOKUP(AH151,id!$A:$C,3,0)</f>
        <v>374</v>
      </c>
      <c r="AH151" s="15" t="str">
        <f t="shared" si="24"/>
        <v>SiwekŁukasz1983</v>
      </c>
      <c r="AI151" s="9" t="str">
        <f t="shared" si="27"/>
        <v>Siwek</v>
      </c>
      <c r="AJ151" s="9" t="str">
        <f t="shared" si="27"/>
        <v>Łukasz</v>
      </c>
      <c r="AK151" s="9">
        <f t="shared" si="25"/>
        <v>0</v>
      </c>
      <c r="AL151" s="9">
        <f t="shared" si="26"/>
        <v>1983</v>
      </c>
      <c r="AM151" s="9">
        <v>0</v>
      </c>
      <c r="AN151" s="9"/>
      <c r="AO151" s="9">
        <f t="shared" si="20"/>
        <v>0.97753202023463559</v>
      </c>
      <c r="AP151" s="9">
        <f t="shared" si="21"/>
        <v>1.5</v>
      </c>
      <c r="AQ151" s="9">
        <f t="shared" si="22"/>
        <v>1.0222222222222221</v>
      </c>
      <c r="AR151" s="9">
        <f t="shared" si="23"/>
        <v>1.0844717711976986</v>
      </c>
    </row>
    <row r="152" spans="1:44" ht="15" customHeight="1">
      <c r="A152" s="247">
        <v>163</v>
      </c>
      <c r="B152" s="247">
        <v>147</v>
      </c>
      <c r="C152" s="247"/>
      <c r="D152" s="247">
        <v>3067</v>
      </c>
      <c r="E152" s="247" t="s">
        <v>1718</v>
      </c>
      <c r="F152" s="247" t="s">
        <v>806</v>
      </c>
      <c r="G152" s="247">
        <v>1974</v>
      </c>
      <c r="H152" s="247" t="s">
        <v>1717</v>
      </c>
      <c r="I152" s="247"/>
      <c r="J152" s="247">
        <v>-46</v>
      </c>
      <c r="K152" s="247">
        <v>12</v>
      </c>
      <c r="L152" s="247">
        <v>34</v>
      </c>
      <c r="M152" s="249">
        <v>0.43016203703703698</v>
      </c>
      <c r="N152" s="247">
        <v>80</v>
      </c>
      <c r="O152" s="248">
        <v>0.47361111111111115</v>
      </c>
      <c r="P152" s="248">
        <v>0.3923611111111111</v>
      </c>
      <c r="Q152" s="247"/>
      <c r="R152" s="247"/>
      <c r="S152" s="247"/>
      <c r="T152" s="248">
        <v>0.67638888888888893</v>
      </c>
      <c r="U152" s="248">
        <v>0.56736111111111109</v>
      </c>
      <c r="V152" s="247"/>
      <c r="W152" s="248">
        <v>0.65486111111111112</v>
      </c>
      <c r="X152" s="248">
        <v>0.50277777777777777</v>
      </c>
      <c r="Y152" s="248">
        <v>0.41319444444444442</v>
      </c>
      <c r="Z152" s="248">
        <v>0.36736111111111108</v>
      </c>
      <c r="AA152" s="248">
        <v>0.5444444444444444</v>
      </c>
      <c r="AB152" s="248">
        <v>0.44236111111111115</v>
      </c>
      <c r="AC152" s="248">
        <v>0.71319444444444446</v>
      </c>
      <c r="AD152" s="248">
        <v>0.62152777777777779</v>
      </c>
      <c r="AE152" s="248">
        <v>0.78402777777777777</v>
      </c>
      <c r="AG152" s="15">
        <f>VLOOKUP(AH152,id!$A:$C,3,0)</f>
        <v>375</v>
      </c>
      <c r="AH152" s="15" t="str">
        <f t="shared" si="24"/>
        <v>DobeckiSebastian1974</v>
      </c>
      <c r="AI152" s="9" t="str">
        <f t="shared" si="27"/>
        <v>Dobecki</v>
      </c>
      <c r="AJ152" s="9" t="str">
        <f t="shared" si="27"/>
        <v>Sebastian</v>
      </c>
      <c r="AK152" s="9">
        <f t="shared" si="25"/>
        <v>0</v>
      </c>
      <c r="AL152" s="9">
        <f t="shared" si="26"/>
        <v>1974</v>
      </c>
      <c r="AM152" s="9">
        <v>0</v>
      </c>
      <c r="AN152" s="9"/>
      <c r="AO152" s="9">
        <f t="shared" si="20"/>
        <v>0.99994618737555852</v>
      </c>
      <c r="AP152" s="9">
        <f t="shared" si="21"/>
        <v>1</v>
      </c>
      <c r="AQ152" s="9">
        <f t="shared" si="22"/>
        <v>1</v>
      </c>
      <c r="AR152" s="9">
        <f t="shared" si="23"/>
        <v>1</v>
      </c>
    </row>
    <row r="153" spans="1:44" s="236" customFormat="1" ht="15" customHeight="1">
      <c r="A153" s="247">
        <v>164</v>
      </c>
      <c r="B153" s="247">
        <v>148</v>
      </c>
      <c r="C153" s="247"/>
      <c r="D153" s="247">
        <v>3083</v>
      </c>
      <c r="E153" s="247" t="s">
        <v>1156</v>
      </c>
      <c r="F153" s="247" t="s">
        <v>101</v>
      </c>
      <c r="G153" s="247">
        <v>1971</v>
      </c>
      <c r="H153" s="247" t="s">
        <v>890</v>
      </c>
      <c r="I153" s="247" t="s">
        <v>1154</v>
      </c>
      <c r="J153" s="247">
        <v>-68</v>
      </c>
      <c r="K153" s="247">
        <v>13</v>
      </c>
      <c r="L153" s="247">
        <v>35</v>
      </c>
      <c r="M153" s="249">
        <v>0.44585648148148144</v>
      </c>
      <c r="N153" s="247">
        <v>103</v>
      </c>
      <c r="O153" s="248">
        <v>0.46458333333333335</v>
      </c>
      <c r="P153" s="248">
        <v>0.3888888888888889</v>
      </c>
      <c r="Q153" s="248">
        <v>0.75277777777777777</v>
      </c>
      <c r="R153" s="247"/>
      <c r="S153" s="247"/>
      <c r="T153" s="248">
        <v>0.6777777777777777</v>
      </c>
      <c r="U153" s="248">
        <v>0.57013888888888886</v>
      </c>
      <c r="V153" s="247"/>
      <c r="W153" s="248">
        <v>0.65416666666666667</v>
      </c>
      <c r="X153" s="248">
        <v>0.4909722222222222</v>
      </c>
      <c r="Y153" s="248">
        <v>0.40902777777777777</v>
      </c>
      <c r="Z153" s="248">
        <v>0.36458333333333331</v>
      </c>
      <c r="AA153" s="248">
        <v>0.54861111111111105</v>
      </c>
      <c r="AB153" s="248">
        <v>0.44444444444444442</v>
      </c>
      <c r="AC153" s="248">
        <v>0.72152777777777777</v>
      </c>
      <c r="AD153" s="248">
        <v>0.62152777777777779</v>
      </c>
      <c r="AE153" s="248">
        <v>0.79999999999999993</v>
      </c>
      <c r="AG153" s="15">
        <f>VLOOKUP(AH153,id!$A:$C,3,0)</f>
        <v>376</v>
      </c>
      <c r="AH153" s="15" t="str">
        <f t="shared" si="24"/>
        <v>GolembkaKarol1971</v>
      </c>
      <c r="AI153" s="9" t="str">
        <f t="shared" si="27"/>
        <v>Golembka</v>
      </c>
      <c r="AJ153" s="9" t="str">
        <f t="shared" si="27"/>
        <v>Karol</v>
      </c>
      <c r="AK153" s="9" t="str">
        <f t="shared" si="25"/>
        <v>www.SKLEPKAROL.PL</v>
      </c>
      <c r="AL153" s="9">
        <f t="shared" si="26"/>
        <v>1971</v>
      </c>
      <c r="AM153" s="9">
        <v>0</v>
      </c>
      <c r="AN153" s="9"/>
      <c r="AO153" s="9">
        <f t="shared" si="20"/>
        <v>0.96479933544468088</v>
      </c>
      <c r="AP153" s="9">
        <f t="shared" si="21"/>
        <v>1.0833333333333333</v>
      </c>
      <c r="AQ153" s="9">
        <f t="shared" si="22"/>
        <v>1.4782608695652173</v>
      </c>
      <c r="AR153" s="9">
        <f t="shared" si="23"/>
        <v>1.0161373647415957</v>
      </c>
    </row>
    <row r="154" spans="1:44" ht="15" customHeight="1">
      <c r="A154" s="247">
        <v>165</v>
      </c>
      <c r="B154" s="247">
        <v>149</v>
      </c>
      <c r="C154" s="247"/>
      <c r="D154" s="247">
        <v>3002</v>
      </c>
      <c r="E154" s="247" t="s">
        <v>1157</v>
      </c>
      <c r="F154" s="247" t="s">
        <v>76</v>
      </c>
      <c r="G154" s="247">
        <v>1964</v>
      </c>
      <c r="H154" s="247" t="s">
        <v>1716</v>
      </c>
      <c r="I154" s="247"/>
      <c r="J154" s="247">
        <v>-68</v>
      </c>
      <c r="K154" s="247">
        <v>13</v>
      </c>
      <c r="L154" s="247">
        <v>35</v>
      </c>
      <c r="M154" s="249">
        <v>0.44587962962962963</v>
      </c>
      <c r="N154" s="247">
        <v>103</v>
      </c>
      <c r="O154" s="248">
        <v>0.46458333333333335</v>
      </c>
      <c r="P154" s="248">
        <v>0.3888888888888889</v>
      </c>
      <c r="Q154" s="248">
        <v>0.75277777777777777</v>
      </c>
      <c r="R154" s="247"/>
      <c r="S154" s="247"/>
      <c r="T154" s="248">
        <v>0.6777777777777777</v>
      </c>
      <c r="U154" s="248">
        <v>0.57013888888888886</v>
      </c>
      <c r="V154" s="247"/>
      <c r="W154" s="248">
        <v>0.65416666666666667</v>
      </c>
      <c r="X154" s="248">
        <v>0.4909722222222222</v>
      </c>
      <c r="Y154" s="248">
        <v>0.40902777777777777</v>
      </c>
      <c r="Z154" s="248">
        <v>0.36458333333333331</v>
      </c>
      <c r="AA154" s="248">
        <v>0.54861111111111105</v>
      </c>
      <c r="AB154" s="248">
        <v>0.44444444444444442</v>
      </c>
      <c r="AC154" s="248">
        <v>0.72152777777777777</v>
      </c>
      <c r="AD154" s="248">
        <v>0.62152777777777779</v>
      </c>
      <c r="AE154" s="248">
        <v>0.79999999999999993</v>
      </c>
      <c r="AG154" s="15">
        <f>VLOOKUP(AH154,id!$A:$C,3,0)</f>
        <v>377</v>
      </c>
      <c r="AH154" s="15" t="str">
        <f t="shared" si="24"/>
        <v>SzkudlarzMaciej1964</v>
      </c>
      <c r="AI154" s="9" t="str">
        <f t="shared" si="27"/>
        <v>Szkudlarz</v>
      </c>
      <c r="AJ154" s="9" t="str">
        <f t="shared" si="27"/>
        <v>Maciej</v>
      </c>
      <c r="AK154" s="9">
        <f t="shared" si="25"/>
        <v>0</v>
      </c>
      <c r="AL154" s="9">
        <f t="shared" si="26"/>
        <v>1964</v>
      </c>
      <c r="AM154" s="9">
        <v>0</v>
      </c>
      <c r="AN154" s="9"/>
      <c r="AO154" s="9">
        <f t="shared" si="20"/>
        <v>0.99994808431107873</v>
      </c>
      <c r="AP154" s="9">
        <f t="shared" si="21"/>
        <v>1</v>
      </c>
      <c r="AQ154" s="9">
        <f t="shared" si="22"/>
        <v>1</v>
      </c>
      <c r="AR154" s="9">
        <f t="shared" si="23"/>
        <v>1</v>
      </c>
    </row>
    <row r="155" spans="1:44" s="236" customFormat="1" ht="15" customHeight="1">
      <c r="A155" s="528" t="s">
        <v>1611</v>
      </c>
      <c r="B155" s="529"/>
      <c r="C155" s="530"/>
      <c r="D155" s="247">
        <v>3118</v>
      </c>
      <c r="E155" s="247" t="s">
        <v>325</v>
      </c>
      <c r="F155" s="247" t="s">
        <v>399</v>
      </c>
      <c r="G155" s="247">
        <v>1968</v>
      </c>
      <c r="H155" s="247" t="s">
        <v>1715</v>
      </c>
      <c r="I155" s="247" t="s">
        <v>1178</v>
      </c>
      <c r="J155" s="247">
        <v>-999</v>
      </c>
      <c r="K155" s="247">
        <v>0</v>
      </c>
      <c r="L155" s="247">
        <v>0</v>
      </c>
      <c r="M155" s="247" t="s">
        <v>1610</v>
      </c>
      <c r="N155" s="247">
        <v>0</v>
      </c>
      <c r="O155" s="247"/>
      <c r="P155" s="247"/>
      <c r="Q155" s="247"/>
      <c r="R155" s="247"/>
      <c r="S155" s="247"/>
      <c r="T155" s="247"/>
      <c r="U155" s="247"/>
      <c r="V155" s="247"/>
      <c r="W155" s="247"/>
      <c r="X155" s="247"/>
      <c r="Y155" s="247"/>
      <c r="Z155" s="247"/>
      <c r="AA155" s="247"/>
      <c r="AB155" s="247"/>
      <c r="AC155" s="247"/>
      <c r="AD155" s="247"/>
      <c r="AE155" s="247"/>
      <c r="AG155" s="15">
        <f>VLOOKUP(AH155,id!$A:$C,3,0)</f>
        <v>378</v>
      </c>
      <c r="AH155" s="15" t="str">
        <f t="shared" si="24"/>
        <v>JankowskiMariusz1968</v>
      </c>
      <c r="AI155" s="9" t="str">
        <f t="shared" si="27"/>
        <v>Jankowski</v>
      </c>
      <c r="AJ155" s="9" t="str">
        <f t="shared" si="27"/>
        <v>Mariusz</v>
      </c>
      <c r="AK155" s="9" t="str">
        <f t="shared" si="25"/>
        <v>MASTERLEASE TEAM</v>
      </c>
      <c r="AL155" s="9">
        <f t="shared" si="26"/>
        <v>1968</v>
      </c>
      <c r="AM155" s="9">
        <v>0</v>
      </c>
      <c r="AN155" s="9"/>
      <c r="AO155" s="9" t="e">
        <f t="shared" si="20"/>
        <v>#VALUE!</v>
      </c>
      <c r="AP155" s="9">
        <f t="shared" si="21"/>
        <v>0</v>
      </c>
      <c r="AQ155" s="9">
        <f t="shared" si="22"/>
        <v>14.691176470588236</v>
      </c>
      <c r="AR155" s="9">
        <f t="shared" si="23"/>
        <v>0</v>
      </c>
    </row>
    <row r="156" spans="1:44" ht="15" customHeight="1">
      <c r="A156" s="528" t="s">
        <v>1611</v>
      </c>
      <c r="B156" s="529"/>
      <c r="C156" s="530"/>
      <c r="D156" s="247">
        <v>3124</v>
      </c>
      <c r="E156" s="247" t="s">
        <v>1170</v>
      </c>
      <c r="F156" s="247" t="s">
        <v>285</v>
      </c>
      <c r="G156" s="247">
        <v>1969</v>
      </c>
      <c r="H156" s="247" t="s">
        <v>1515</v>
      </c>
      <c r="I156" s="247" t="s">
        <v>1169</v>
      </c>
      <c r="J156" s="247">
        <v>-999</v>
      </c>
      <c r="K156" s="247">
        <v>0</v>
      </c>
      <c r="L156" s="247">
        <v>0</v>
      </c>
      <c r="M156" s="247" t="s">
        <v>1610</v>
      </c>
      <c r="N156" s="247">
        <v>0</v>
      </c>
      <c r="O156" s="247"/>
      <c r="P156" s="247"/>
      <c r="Q156" s="247"/>
      <c r="R156" s="247"/>
      <c r="S156" s="247"/>
      <c r="T156" s="247"/>
      <c r="U156" s="247"/>
      <c r="V156" s="247"/>
      <c r="W156" s="247"/>
      <c r="X156" s="247"/>
      <c r="Y156" s="247"/>
      <c r="Z156" s="247"/>
      <c r="AA156" s="247"/>
      <c r="AB156" s="247"/>
      <c r="AC156" s="247"/>
      <c r="AD156" s="247"/>
      <c r="AE156" s="246"/>
      <c r="AG156" s="15">
        <f>VLOOKUP(AH156,id!$A:$C,3,0)</f>
        <v>379</v>
      </c>
      <c r="AH156" s="15" t="str">
        <f t="shared" si="24"/>
        <v>WulczyńskiZbigniew1969</v>
      </c>
      <c r="AI156" s="9" t="str">
        <f t="shared" si="27"/>
        <v>Wulczyński</v>
      </c>
      <c r="AJ156" s="9" t="str">
        <f t="shared" si="27"/>
        <v>Zbigniew</v>
      </c>
      <c r="AK156" s="9" t="str">
        <f t="shared" si="25"/>
        <v>Masterlease Sport Team</v>
      </c>
      <c r="AL156" s="9">
        <f t="shared" si="26"/>
        <v>1969</v>
      </c>
      <c r="AM156" s="9">
        <v>0</v>
      </c>
      <c r="AN156" s="9"/>
      <c r="AO156" s="9" t="e">
        <f t="shared" si="20"/>
        <v>#VALUE!</v>
      </c>
      <c r="AP156" s="9" t="e">
        <f t="shared" si="21"/>
        <v>#DIV/0!</v>
      </c>
      <c r="AQ156" s="9">
        <f t="shared" si="22"/>
        <v>1</v>
      </c>
      <c r="AR156" s="9" t="e">
        <f t="shared" si="23"/>
        <v>#DIV/0!</v>
      </c>
    </row>
    <row r="158" spans="1:44">
      <c r="A158" s="516" t="s">
        <v>1714</v>
      </c>
      <c r="B158" s="516"/>
      <c r="C158" s="516"/>
      <c r="D158" s="516"/>
      <c r="E158" s="516"/>
      <c r="F158" s="516"/>
      <c r="G158" s="516"/>
      <c r="H158" s="516"/>
      <c r="I158" s="516"/>
      <c r="J158" s="516"/>
      <c r="K158" s="516"/>
      <c r="L158" s="516"/>
      <c r="M158" s="516"/>
      <c r="N158" s="516"/>
      <c r="O158" s="516"/>
      <c r="P158" s="516"/>
      <c r="Q158" s="516"/>
      <c r="R158" s="516"/>
      <c r="S158" s="516"/>
      <c r="T158" s="516"/>
      <c r="U158" s="516"/>
      <c r="V158" s="516"/>
      <c r="W158" s="516"/>
      <c r="X158" s="516"/>
      <c r="Y158" s="516"/>
      <c r="Z158" s="516"/>
      <c r="AA158" s="516"/>
      <c r="AB158" s="516"/>
      <c r="AC158" s="516"/>
      <c r="AD158" s="516"/>
      <c r="AE158" s="516"/>
    </row>
    <row r="159" spans="1:44">
      <c r="A159" s="516" t="s">
        <v>1608</v>
      </c>
      <c r="B159" s="516"/>
      <c r="C159" s="516"/>
      <c r="D159" s="516"/>
      <c r="E159" s="516"/>
      <c r="F159" s="516"/>
      <c r="G159" s="516"/>
      <c r="H159" s="516"/>
      <c r="I159" s="516"/>
      <c r="J159" s="516"/>
      <c r="K159" s="516"/>
      <c r="L159" s="516"/>
      <c r="M159" s="516"/>
      <c r="N159" s="516"/>
      <c r="O159" s="516"/>
      <c r="P159" s="516"/>
      <c r="Q159" s="516"/>
      <c r="R159" s="516"/>
      <c r="S159" s="516"/>
      <c r="T159" s="516"/>
      <c r="U159" s="516"/>
      <c r="V159" s="516"/>
      <c r="W159" s="516"/>
      <c r="X159" s="516"/>
      <c r="Y159" s="516"/>
      <c r="Z159" s="516"/>
      <c r="AA159" s="516"/>
      <c r="AB159" s="516"/>
      <c r="AC159" s="516"/>
      <c r="AD159" s="516"/>
      <c r="AE159" s="516"/>
    </row>
    <row r="160" spans="1:44">
      <c r="A160" s="516" t="s">
        <v>1713</v>
      </c>
      <c r="B160" s="516"/>
      <c r="C160" s="516"/>
      <c r="D160" s="516"/>
      <c r="E160" s="516"/>
      <c r="F160" s="516"/>
      <c r="G160" s="516"/>
      <c r="H160" s="516"/>
      <c r="I160" s="516"/>
      <c r="J160" s="516"/>
      <c r="K160" s="516"/>
      <c r="L160" s="516"/>
      <c r="M160" s="516"/>
      <c r="N160" s="516"/>
      <c r="O160" s="516"/>
      <c r="P160" s="516"/>
      <c r="Q160" s="516"/>
      <c r="R160" s="516"/>
      <c r="S160" s="516"/>
      <c r="T160" s="516"/>
      <c r="U160" s="516"/>
      <c r="V160" s="516"/>
      <c r="W160" s="516"/>
      <c r="X160" s="516"/>
      <c r="Y160" s="516"/>
      <c r="Z160" s="516"/>
      <c r="AA160" s="516"/>
      <c r="AB160" s="516"/>
      <c r="AC160" s="516"/>
      <c r="AD160" s="516"/>
      <c r="AE160" s="516"/>
    </row>
  </sheetData>
  <sheetProtection selectLockedCells="1" selectUnlockedCells="1"/>
  <mergeCells count="35">
    <mergeCell ref="AC2:AC3"/>
    <mergeCell ref="A1:N2"/>
    <mergeCell ref="O1:AE1"/>
    <mergeCell ref="O2:O3"/>
    <mergeCell ref="AE2:AE3"/>
    <mergeCell ref="AD2:AD3"/>
    <mergeCell ref="AA2:AA3"/>
    <mergeCell ref="T2:T3"/>
    <mergeCell ref="AB2:AB3"/>
    <mergeCell ref="A3:N3"/>
    <mergeCell ref="P2:P3"/>
    <mergeCell ref="Q2:Q3"/>
    <mergeCell ref="R2:R3"/>
    <mergeCell ref="X2:X3"/>
    <mergeCell ref="Y2:Y3"/>
    <mergeCell ref="Z2:Z3"/>
    <mergeCell ref="A160:AE160"/>
    <mergeCell ref="G4:G5"/>
    <mergeCell ref="H4:H5"/>
    <mergeCell ref="I4:I5"/>
    <mergeCell ref="J4:N4"/>
    <mergeCell ref="A155:C155"/>
    <mergeCell ref="A156:C156"/>
    <mergeCell ref="F4:F5"/>
    <mergeCell ref="A159:AE159"/>
    <mergeCell ref="A158:AE158"/>
    <mergeCell ref="A4:A5"/>
    <mergeCell ref="B4:B5"/>
    <mergeCell ref="W2:W3"/>
    <mergeCell ref="V2:V3"/>
    <mergeCell ref="U2:U3"/>
    <mergeCell ref="C4:C5"/>
    <mergeCell ref="D4:D5"/>
    <mergeCell ref="E4:E5"/>
    <mergeCell ref="S2:S3"/>
  </mergeCells>
  <pageMargins left="0" right="0" top="0.39374999999999999" bottom="0.39374999999999999" header="0" footer="0"/>
  <pageSetup paperSize="9" scale="49" firstPageNumber="0" orientation="landscape" horizontalDpi="300" verticalDpi="300" r:id="rId1"/>
  <headerFooter alignWithMargins="0">
    <oddHeader>&amp;C&amp;11&amp;A</oddHeader>
    <oddFooter>&amp;C&amp;11Strona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664"/>
  <sheetViews>
    <sheetView topLeftCell="I88" workbookViewId="0">
      <selection activeCell="AH102" sqref="AH102"/>
    </sheetView>
  </sheetViews>
  <sheetFormatPr defaultColWidth="9.109375" defaultRowHeight="13.2"/>
  <cols>
    <col min="1" max="1" width="4" bestFit="1" customWidth="1"/>
    <col min="2" max="2" width="23.5546875" bestFit="1" customWidth="1"/>
    <col min="3" max="3" width="25" bestFit="1" customWidth="1"/>
    <col min="4" max="4" width="6.33203125" bestFit="1" customWidth="1"/>
    <col min="5" max="5" width="6.5546875" style="8" bestFit="1" customWidth="1"/>
    <col min="6" max="12" width="6.5546875" customWidth="1"/>
    <col min="13" max="13" width="6.5546875" bestFit="1" customWidth="1"/>
    <col min="14" max="15" width="6.5546875" customWidth="1"/>
    <col min="16" max="23" width="6.5546875" bestFit="1" customWidth="1"/>
    <col min="24" max="24" width="5.77734375" bestFit="1" customWidth="1"/>
    <col min="25" max="25" width="5.5546875" bestFit="1" customWidth="1"/>
    <col min="26" max="27" width="5.5546875" customWidth="1"/>
    <col min="28" max="28" width="5.77734375" bestFit="1" customWidth="1"/>
    <col min="29" max="32" width="5.5546875" customWidth="1"/>
    <col min="33" max="33" width="5.5546875" bestFit="1" customWidth="1"/>
    <col min="34" max="34" width="5.5546875" customWidth="1"/>
    <col min="35" max="35" width="5.5546875" bestFit="1" customWidth="1"/>
    <col min="36" max="41" width="5.5546875" customWidth="1"/>
    <col min="42" max="42" width="5.77734375" bestFit="1" customWidth="1"/>
    <col min="43" max="43" width="5.77734375" style="25" bestFit="1" customWidth="1"/>
  </cols>
  <sheetData>
    <row r="1" spans="1:44" s="1" customFormat="1" ht="96.75" customHeight="1">
      <c r="A1" s="1" t="s">
        <v>77</v>
      </c>
      <c r="B1" s="3" t="s">
        <v>18</v>
      </c>
      <c r="C1" s="3" t="s">
        <v>15</v>
      </c>
      <c r="D1" s="4" t="s">
        <v>17</v>
      </c>
      <c r="E1" s="7" t="s">
        <v>16</v>
      </c>
      <c r="F1" s="20" t="s">
        <v>4</v>
      </c>
      <c r="G1" s="21" t="s">
        <v>37</v>
      </c>
      <c r="H1" s="21" t="s">
        <v>1256</v>
      </c>
      <c r="I1" s="21" t="s">
        <v>61</v>
      </c>
      <c r="J1" s="21" t="s">
        <v>41</v>
      </c>
      <c r="K1" s="21" t="s">
        <v>3</v>
      </c>
      <c r="L1" s="21" t="s">
        <v>5</v>
      </c>
      <c r="M1" s="21" t="s">
        <v>1</v>
      </c>
      <c r="N1" s="21" t="s">
        <v>42</v>
      </c>
      <c r="O1" s="21" t="s">
        <v>1257</v>
      </c>
      <c r="P1" s="21" t="s">
        <v>115</v>
      </c>
      <c r="Q1" s="21" t="s">
        <v>62</v>
      </c>
      <c r="R1" s="21" t="s">
        <v>9</v>
      </c>
      <c r="S1" s="21" t="s">
        <v>1258</v>
      </c>
      <c r="T1" s="21" t="s">
        <v>1259</v>
      </c>
      <c r="U1" s="21" t="s">
        <v>10</v>
      </c>
      <c r="V1" s="21" t="s">
        <v>48</v>
      </c>
      <c r="W1" s="21" t="s">
        <v>49</v>
      </c>
      <c r="X1" s="20" t="s">
        <v>1245</v>
      </c>
      <c r="Y1" s="21" t="s">
        <v>1255</v>
      </c>
      <c r="Z1" s="21" t="s">
        <v>143</v>
      </c>
      <c r="AA1" s="20" t="s">
        <v>994</v>
      </c>
      <c r="AB1" s="21" t="s">
        <v>1254</v>
      </c>
      <c r="AC1" s="21" t="s">
        <v>1253</v>
      </c>
      <c r="AD1" s="20" t="s">
        <v>1252</v>
      </c>
      <c r="AE1" s="21" t="s">
        <v>684</v>
      </c>
      <c r="AF1" s="20" t="s">
        <v>1251</v>
      </c>
      <c r="AG1" s="21" t="s">
        <v>6</v>
      </c>
      <c r="AH1" s="20" t="s">
        <v>128</v>
      </c>
      <c r="AI1" s="21" t="s">
        <v>7</v>
      </c>
      <c r="AJ1" s="20" t="s">
        <v>1250</v>
      </c>
      <c r="AK1" s="20" t="s">
        <v>1249</v>
      </c>
      <c r="AL1" s="20" t="s">
        <v>1248</v>
      </c>
      <c r="AM1" s="20" t="s">
        <v>1247</v>
      </c>
      <c r="AN1" s="21" t="s">
        <v>1246</v>
      </c>
      <c r="AO1" s="21" t="s">
        <v>129</v>
      </c>
      <c r="AP1" s="21" t="s">
        <v>11</v>
      </c>
      <c r="AQ1" s="28" t="s">
        <v>995</v>
      </c>
    </row>
    <row r="2" spans="1:44" s="1" customFormat="1">
      <c r="B2" s="3"/>
      <c r="C2" s="5" t="s">
        <v>34</v>
      </c>
      <c r="D2" s="4"/>
      <c r="E2" s="31" t="s">
        <v>1205</v>
      </c>
      <c r="F2" s="6">
        <v>100</v>
      </c>
      <c r="G2" s="17">
        <v>100</v>
      </c>
      <c r="H2" s="6">
        <v>100</v>
      </c>
      <c r="I2" s="6">
        <v>100</v>
      </c>
      <c r="J2" s="17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23">
        <v>100</v>
      </c>
      <c r="W2" s="23">
        <v>100</v>
      </c>
      <c r="X2" s="6">
        <v>50</v>
      </c>
      <c r="Y2" s="17">
        <v>50</v>
      </c>
      <c r="Z2" s="17">
        <v>50</v>
      </c>
      <c r="AA2" s="6">
        <v>50</v>
      </c>
      <c r="AB2" s="6">
        <v>50</v>
      </c>
      <c r="AC2" s="6">
        <v>50</v>
      </c>
      <c r="AD2" s="17">
        <v>50</v>
      </c>
      <c r="AE2" s="6">
        <v>50</v>
      </c>
      <c r="AF2" s="6">
        <v>50</v>
      </c>
      <c r="AG2" s="6">
        <v>50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6">
        <v>50</v>
      </c>
      <c r="AN2" s="6">
        <v>50</v>
      </c>
      <c r="AO2" s="6">
        <v>50</v>
      </c>
      <c r="AP2" s="6">
        <v>50</v>
      </c>
      <c r="AQ2" s="27"/>
    </row>
    <row r="3" spans="1:44" s="13" customFormat="1">
      <c r="A3" s="13">
        <v>21</v>
      </c>
      <c r="B3" s="22" t="str">
        <f>VLOOKUP($A3,id!$C:$H,6,0)</f>
        <v>Brudło Paweł</v>
      </c>
      <c r="C3" s="22" t="str">
        <f>VLOOKUP($A3,id!$C:$H,4,0)</f>
        <v>KTE Tramp</v>
      </c>
      <c r="D3" s="2">
        <f>IF(E2=E3,D2,ROW(B1))</f>
        <v>1</v>
      </c>
      <c r="E3" s="11">
        <f>LARGE(F3:W3,1)+LARGE(F3:W3,2)+IFERROR(LARGE(F3:W3,3),0)+IFERROR(LARGE(F3:W3,4),0)+IFERROR(LARGE(F3:W3,5),0)+IFERROR(LARGE(F3:W3,6),0)</f>
        <v>600</v>
      </c>
      <c r="F3" s="12">
        <f>IFERROR(VLOOKUP(A3,'ZdZ M'!$S$1:$Y$43,7,0),"")</f>
        <v>100</v>
      </c>
      <c r="G3" s="12" t="str">
        <f>IFERROR(VLOOKUP(A3,'Roza M'!N:T,7,0),"")</f>
        <v/>
      </c>
      <c r="H3" s="12">
        <f>IFERROR(VLOOKUP($A3,'H53 200 M'!$AL$5:$AR$90,7,0),"")</f>
        <v>86.451130746366587</v>
      </c>
      <c r="I3" s="14">
        <f>IFERROR(VLOOKUP($A3,'Dymno M'!$BO$4:$BU$35,7,0),"")</f>
        <v>100</v>
      </c>
      <c r="J3" s="19">
        <f>IFERROR(VLOOKUP($A3,'Dukty M'!$AU$1:$BA$45,7,0),"")</f>
        <v>100</v>
      </c>
      <c r="K3" s="19">
        <f>IFERROR(VLOOKUP($A3,'Tropy M'!$Q$3:$X$155,7,0),"")</f>
        <v>75.610619469026545</v>
      </c>
      <c r="L3" s="19">
        <f>IFERROR(VLOOKUP($A3,'Grassor TR300 M'!$BX$2:$CD$26,7,0),"")</f>
        <v>100</v>
      </c>
      <c r="M3" s="19" t="str">
        <f>IFERROR(VLOOKUP($A3,'BO M'!$K$2:$Q$65,7,0),"")</f>
        <v/>
      </c>
      <c r="N3" s="19" t="str">
        <f>IFERROR(VLOOKUP($A3,'Konwalie M'!$K$3:$Q$33,7,0),"")</f>
        <v/>
      </c>
      <c r="O3" s="19" t="str">
        <f>IFERROR(VLOOKUP($A3,'Sudecka 150 M'!$M$2:$S$17,7,0),"")</f>
        <v/>
      </c>
      <c r="P3" s="19">
        <f>IFERROR(VLOOKUP($A3,'Korno M'!$BR$1:$BX$58,7,0),"")</f>
        <v>100</v>
      </c>
      <c r="Q3" s="19">
        <f>IFERROR(VLOOKUP($A3,'Abentojra M'!$J$4:$P$36,7,0),"")</f>
        <v>97.972004096961413</v>
      </c>
      <c r="R3" s="19">
        <f>IFERROR(VLOOKUP($A3,'Mordownik M'!$M$6:$S$36,7,0),"")</f>
        <v>88.401697312588411</v>
      </c>
      <c r="S3" s="19">
        <f>IFERROR(VLOOKUP($A3,'XIV Szago M'!$BB$4:$BH$45,7,0),"")</f>
        <v>91.430690693311206</v>
      </c>
      <c r="T3" s="19">
        <f>IFERROR(VLOOKUP($A3,'H54 TR200 M'!$AS$5:$AY$96,7,0),"")</f>
        <v>90.650488443663505</v>
      </c>
      <c r="U3" s="19">
        <f>IFERROR(VLOOKUP($A3,'NM TR200 M'!$AN$5:$AT$32,7,0),"")</f>
        <v>55.234425176995529</v>
      </c>
      <c r="V3" s="10">
        <f>IFERROR(LARGE(X3:AP3,1),0)+IFERROR(LARGE(X3:AP3,2),0)</f>
        <v>100</v>
      </c>
      <c r="W3" s="10">
        <f>IFERROR(LARGE(X3:AP3,3),0)+IFERROR(LARGE(X3:AP3,4),0)</f>
        <v>100</v>
      </c>
      <c r="X3" s="12"/>
      <c r="Y3" s="18">
        <f>IFERROR(VLOOKUP(A3,'XIII Szago M'!DJ:DP,7,0),"")</f>
        <v>50</v>
      </c>
      <c r="Z3" s="18">
        <f>IFERROR(VLOOKUP(A3,'Wiosenne 360 M'!K:Q,7,0),"")</f>
        <v>50</v>
      </c>
      <c r="AA3" s="12" t="str">
        <f>IFERROR(VLOOKUP(A3,'NMnO M'!AT:AZ,7,0),"")</f>
        <v/>
      </c>
      <c r="AB3" s="12" t="str">
        <f>IFERROR(VLOOKUP(A3,'Wertepy M'!M:S,7,0),"")</f>
        <v/>
      </c>
      <c r="AC3" s="12" t="str">
        <f>IFERROR(VLOOKUP($A3,'H53 100 M'!$AG$5:$AM$156,7,0),"")</f>
        <v/>
      </c>
      <c r="AD3" s="18" t="str">
        <f>IFERROR(VLOOKUP($A3,'Liczyrzepa - wiosna M'!$N$2:$T$26,7,0),"")</f>
        <v/>
      </c>
      <c r="AE3" s="12" t="str">
        <f>IFERROR(VLOOKUP($A3,'Harce M'!$H$2:$N$19,7,0),"")</f>
        <v/>
      </c>
      <c r="AF3" s="18" t="str">
        <f>IFERROR(VLOOKUP($A3,'XII z Kompasem M'!$K$1:$Q$38,7,0),"")</f>
        <v/>
      </c>
      <c r="AG3" s="19" t="str">
        <f>IFERROR(VLOOKUP($A3,'Grassor TR150 M'!$BH$2:$BN$16,7,0),"")</f>
        <v/>
      </c>
      <c r="AH3" s="19">
        <f>IFERROR(VLOOKUP($A3,'Pazur Gryfa M'!$P$2:$V$23,7,0),"")</f>
        <v>50</v>
      </c>
      <c r="AI3" s="19">
        <f>IFERROR(VLOOKUP($A3,'Szaga M'!$J$2:$P$31,7,0),"")</f>
        <v>47.88602941176471</v>
      </c>
      <c r="AJ3" s="19" t="str">
        <f>IFERROR(VLOOKUP($A3,'Sudecka 100 M'!$M$2:$S$20,7,0),"")</f>
        <v/>
      </c>
      <c r="AK3" s="19" t="str">
        <f>IFERROR(VLOOKUP($A3,'XIII z Kompasem M'!$K$2:$Q$27,7,0),"")</f>
        <v/>
      </c>
      <c r="AL3" s="19" t="str">
        <f>IFERROR(VLOOKUP($A3,'Waligóra M'!$J$2:$P$17,7,0),"")</f>
        <v/>
      </c>
      <c r="AM3" s="19">
        <f>IFERROR(VLOOKUP($A3,'Jesienne 360 M'!$K$2:$Q$15,7,0),"")</f>
        <v>50</v>
      </c>
      <c r="AN3" s="19" t="str">
        <f>IFERROR(VLOOKUP($A3,'H54 TR100 M'!$AG$6:$AM$161,7,0),"")</f>
        <v/>
      </c>
      <c r="AO3" s="19" t="str">
        <f>IFERROR(VLOOKUP($A3,'Azymut M'!$O$2:$U$36,7,0),"")</f>
        <v/>
      </c>
      <c r="AP3" s="12" t="str">
        <f>IFERROR(VLOOKUP($A3,'NM TR100 M'!$AD$5:$AJ$13,7,0),"")</f>
        <v/>
      </c>
      <c r="AQ3" s="26">
        <f>MIN(COUNT(F3:U3)+MIN(COUNT(X3:AP3)/2,2),6)</f>
        <v>6</v>
      </c>
      <c r="AR3" s="13">
        <f>COUNT(F3:U3)+COUNT(X3:AP3)/2</f>
        <v>14.5</v>
      </c>
    </row>
    <row r="4" spans="1:44" s="13" customFormat="1">
      <c r="A4">
        <v>3</v>
      </c>
      <c r="B4" s="22" t="str">
        <f>VLOOKUP($A4,id!$C:$H,6,0)</f>
        <v>Jakubek Krystian</v>
      </c>
      <c r="C4" s="22" t="str">
        <f>VLOOKUP($A4,id!$C:$H,4,0)</f>
        <v>Mitutoyo AZS Wratislavia</v>
      </c>
      <c r="D4" s="2">
        <f>IF(E3=E4,D3,ROW(B2))</f>
        <v>2</v>
      </c>
      <c r="E4" s="11">
        <f>LARGE(F4:W4,1)+LARGE(F4:W4,2)+IFERROR(LARGE(F4:W4,3),0)+IFERROR(LARGE(F4:W4,4),0)+IFERROR(LARGE(F4:W4,5),0)+IFERROR(LARGE(F4:W4,6),0)</f>
        <v>596.95105662175433</v>
      </c>
      <c r="F4" s="12">
        <f>IFERROR(VLOOKUP(A4,'ZdZ M'!$S$1:$Y$43,7,0),"")</f>
        <v>98.559077809798268</v>
      </c>
      <c r="G4" s="12">
        <f>IFERROR(VLOOKUP(A4,'Roza M'!N:T,7,0),"")</f>
        <v>100</v>
      </c>
      <c r="H4" s="12" t="str">
        <f>IFERROR(VLOOKUP($A4,'H53 200 M'!$AL$5:$AR$90,7,0),"")</f>
        <v/>
      </c>
      <c r="I4" s="14" t="str">
        <f>IFERROR(VLOOKUP($A4,'Dymno M'!$BO$4:$BU$35,7,0),"")</f>
        <v/>
      </c>
      <c r="J4" s="19" t="str">
        <f>IFERROR(VLOOKUP($A4,'Dukty M'!$AU$1:$BA$45,7,0),"")</f>
        <v/>
      </c>
      <c r="K4" s="19">
        <f>IFERROR(VLOOKUP($A4,'Tropy M'!$Q$3:$X$155,7,0),"")</f>
        <v>100</v>
      </c>
      <c r="L4" s="19" t="str">
        <f>IFERROR(VLOOKUP($A4,'Grassor TR300 M'!$BX$2:$CD$26,7,0),"")</f>
        <v/>
      </c>
      <c r="M4" s="19">
        <f>IFERROR(VLOOKUP($A4,'BO M'!$K$2:$Q$65,7,0),"")</f>
        <v>98.391978811956108</v>
      </c>
      <c r="N4" s="19" t="str">
        <f>IFERROR(VLOOKUP($A4,'Konwalie M'!$K$3:$Q$33,7,0),"")</f>
        <v/>
      </c>
      <c r="O4" s="19">
        <f>IFERROR(VLOOKUP($A4,'Sudecka 150 M'!$M$2:$S$17,7,0),"")</f>
        <v>100</v>
      </c>
      <c r="P4" s="19" t="str">
        <f>IFERROR(VLOOKUP($A4,'Korno M'!$BR$1:$BX$58,7,0),"")</f>
        <v/>
      </c>
      <c r="Q4" s="19" t="str">
        <f>IFERROR(VLOOKUP($A4,'Abentojra M'!$J$4:$P$36,7,0),"")</f>
        <v/>
      </c>
      <c r="R4" s="19" t="str">
        <f>IFERROR(VLOOKUP($A4,'Mordownik M'!$M$6:$S$36,7,0),"")</f>
        <v/>
      </c>
      <c r="S4" s="19" t="str">
        <f>IFERROR(VLOOKUP($A4,'XIV Szago M'!$BB$4:$BH$45,7,0),"")</f>
        <v/>
      </c>
      <c r="T4" s="19">
        <f>IFERROR(VLOOKUP($A4,'H54 TR200 M'!$AS$5:$AY$96,7,0),"")</f>
        <v>79.442925986511554</v>
      </c>
      <c r="U4" s="19" t="str">
        <f>IFERROR(VLOOKUP($A4,'NM TR200 M'!$AN$5:$AT$32,7,0),"")</f>
        <v/>
      </c>
      <c r="V4" s="10">
        <f>IFERROR(LARGE(X4:AP4,1),0)+IFERROR(LARGE(X4:AP4,2),0)</f>
        <v>100</v>
      </c>
      <c r="W4" s="10">
        <f>IFERROR(LARGE(X4:AP4,3),0)+IFERROR(LARGE(X4:AP4,4),0)</f>
        <v>93.470711897736422</v>
      </c>
      <c r="X4" s="12">
        <f>IFERROR(VLOOKUP(A4,'Liczyrzepa - zima M'!$P:$W,7,0),"")</f>
        <v>50</v>
      </c>
      <c r="Y4" s="18" t="str">
        <f>IFERROR(VLOOKUP(A4,'XIII Szago M'!DJ:DP,7,0),"")</f>
        <v/>
      </c>
      <c r="Z4" s="18" t="str">
        <f>IFERROR(VLOOKUP(A4,'Wiosenne 360 M'!K:Q,7,0),"")</f>
        <v/>
      </c>
      <c r="AA4" s="12">
        <f>IFERROR(VLOOKUP(A4,'NMnO M'!AT:AZ,7,0),"")</f>
        <v>39.740259740259745</v>
      </c>
      <c r="AB4" s="12" t="str">
        <f>IFERROR(VLOOKUP(A4,'Wertepy M'!M:S,7,0),"")</f>
        <v/>
      </c>
      <c r="AC4" s="12" t="str">
        <f>IFERROR(VLOOKUP($A4,'H53 100 M'!$AG$5:$AM$156,7,0),"")</f>
        <v/>
      </c>
      <c r="AD4" s="18">
        <f>IFERROR(VLOOKUP($A4,'Liczyrzepa - wiosna M'!$N$2:$T$26,7,0),"")</f>
        <v>45.448717948717956</v>
      </c>
      <c r="AE4" s="12" t="str">
        <f>IFERROR(VLOOKUP($A4,'Harce M'!$H$2:$N$19,7,0),"")</f>
        <v/>
      </c>
      <c r="AF4" s="18">
        <f>IFERROR(VLOOKUP($A4,'XII z Kompasem M'!$K$1:$Q$38,7,0),"")</f>
        <v>47.196261682242998</v>
      </c>
      <c r="AG4" s="19" t="str">
        <f>IFERROR(VLOOKUP($A4,'Grassor TR150 M'!$BH$2:$BN$16,7,0),"")</f>
        <v/>
      </c>
      <c r="AH4" s="19" t="str">
        <f>IFERROR(VLOOKUP($A4,'Pazur Gryfa M'!$P$2:$V$23,7,0),"")</f>
        <v/>
      </c>
      <c r="AI4" s="19">
        <f>IFERROR(VLOOKUP($A4,'Szaga M'!$J$2:$P$31,7,0),"")</f>
        <v>28.383777239709442</v>
      </c>
      <c r="AJ4" s="19" t="str">
        <f>IFERROR(VLOOKUP($A4,'Sudecka 100 M'!$M$2:$S$20,7,0),"")</f>
        <v/>
      </c>
      <c r="AK4" s="19" t="str">
        <f>IFERROR(VLOOKUP($A4,'XIII z Kompasem M'!$K$2:$Q$27,7,0),"")</f>
        <v/>
      </c>
      <c r="AL4" s="19">
        <f>IFERROR(VLOOKUP($A4,'Waligóra M'!$J$2:$P$17,7,0),"")</f>
        <v>46.274450215493424</v>
      </c>
      <c r="AM4" s="19" t="str">
        <f>IFERROR(VLOOKUP($A4,'Jesienne 360 M'!$K$2:$Q$15,7,0),"")</f>
        <v/>
      </c>
      <c r="AN4" s="19" t="str">
        <f>IFERROR(VLOOKUP($A4,'H54 TR100 M'!$AG$6:$AM$161,7,0),"")</f>
        <v/>
      </c>
      <c r="AO4" s="19">
        <f>IFERROR(VLOOKUP($A4,'Azymut M'!$O$2:$U$36,7,0),"")</f>
        <v>50</v>
      </c>
      <c r="AP4" s="12" t="str">
        <f>IFERROR(VLOOKUP($A4,'NM TR100 M'!$AD$5:$AJ$13,7,0),"")</f>
        <v/>
      </c>
      <c r="AQ4" s="26">
        <f>MIN(COUNT(F4:U4)+MIN(COUNT(X4:AP4)/2,2),6)</f>
        <v>6</v>
      </c>
      <c r="AR4" s="13">
        <f>COUNT(F4:U4)+COUNT(X4:AP4)/2</f>
        <v>9.5</v>
      </c>
    </row>
    <row r="5" spans="1:44" s="13" customFormat="1">
      <c r="A5" s="13">
        <v>1</v>
      </c>
      <c r="B5" s="22" t="str">
        <f>VLOOKUP($A5,id!$C:$H,6,0)</f>
        <v>Śmieja Daniel</v>
      </c>
      <c r="C5" s="22" t="str">
        <f>VLOOKUP($A5,id!$C:$H,4,0)</f>
        <v>mrdp.pl</v>
      </c>
      <c r="D5" s="2">
        <f>IF(E4=E5,D4,ROW(B3))</f>
        <v>3</v>
      </c>
      <c r="E5" s="11">
        <f>LARGE(F5:W5,1)+LARGE(F5:W5,2)+IFERROR(LARGE(F5:W5,3),0)+IFERROR(LARGE(F5:W5,4),0)+IFERROR(LARGE(F5:W5,5),0)+IFERROR(LARGE(F5:W5,6),0)</f>
        <v>590.46650235726588</v>
      </c>
      <c r="F5" s="12">
        <f>IFERROR(VLOOKUP(A5,'ZdZ M'!$S$1:$Y$43,7,0),"")</f>
        <v>95.798319327731079</v>
      </c>
      <c r="G5" s="12" t="str">
        <f>IFERROR(VLOOKUP(A5,'Roza M'!N:T,7,0),"")</f>
        <v/>
      </c>
      <c r="H5" s="12">
        <f>IFERROR(VLOOKUP($A5,'H53 200 M'!$AL$5:$AR$90,7,0),"")</f>
        <v>93.316011692107821</v>
      </c>
      <c r="I5" s="14" t="str">
        <f>IFERROR(VLOOKUP($A5,'Dymno M'!$BO$4:$BU$35,7,0),"")</f>
        <v/>
      </c>
      <c r="J5" s="19" t="str">
        <f>IFERROR(VLOOKUP($A5,'Dukty M'!$AU$1:$BA$45,7,0),"")</f>
        <v/>
      </c>
      <c r="K5" s="19" t="str">
        <f>IFERROR(VLOOKUP($A5,'Tropy M'!$Q$3:$X$155,7,0),"")</f>
        <v/>
      </c>
      <c r="L5" s="19" t="str">
        <f>IFERROR(VLOOKUP($A5,'Grassor TR300 M'!$BX$2:$CD$26,7,0),"")</f>
        <v/>
      </c>
      <c r="M5" s="19" t="str">
        <f>IFERROR(VLOOKUP($A5,'BO M'!$K$2:$Q$65,7,0),"")</f>
        <v/>
      </c>
      <c r="N5" s="19">
        <f>IFERROR(VLOOKUP($A5,'Konwalie M'!$K$3:$Q$33,7,0),"")</f>
        <v>100</v>
      </c>
      <c r="O5" s="19" t="str">
        <f>IFERROR(VLOOKUP($A5,'Sudecka 150 M'!$M$2:$S$17,7,0),"")</f>
        <v/>
      </c>
      <c r="P5" s="19" t="str">
        <f>IFERROR(VLOOKUP($A5,'Korno M'!$BR$1:$BX$58,7,0),"")</f>
        <v/>
      </c>
      <c r="Q5" s="19">
        <f>IFERROR(VLOOKUP($A5,'Abentojra M'!$J$4:$P$36,7,0),"")</f>
        <v>92.380001931558439</v>
      </c>
      <c r="R5" s="19" t="str">
        <f>IFERROR(VLOOKUP($A5,'Mordownik M'!$M$6:$S$36,7,0),"")</f>
        <v/>
      </c>
      <c r="S5" s="19">
        <f>IFERROR(VLOOKUP($A5,'XIV Szago M'!$BB$4:$BH$45,7,0),"")</f>
        <v>100</v>
      </c>
      <c r="T5" s="19">
        <f>IFERROR(VLOOKUP($A5,'H54 TR200 M'!$AS$5:$AY$96,7,0),"")</f>
        <v>98.857212327518084</v>
      </c>
      <c r="U5" s="19" t="str">
        <f>IFERROR(VLOOKUP($A5,'NM TR200 M'!$AN$5:$AT$32,7,0),"")</f>
        <v/>
      </c>
      <c r="V5" s="10">
        <f>IFERROR(LARGE(X5:AP5,1),0)+IFERROR(LARGE(X5:AP5,2),0)</f>
        <v>100</v>
      </c>
      <c r="W5" s="10">
        <f>IFERROR(LARGE(X5:AP5,3),0)+IFERROR(LARGE(X5:AP5,4),0)</f>
        <v>95.810970702016661</v>
      </c>
      <c r="X5" s="12">
        <f>IFERROR(VLOOKUP(A5,'Liczyrzepa - zima M'!$P:$W,7,0),"")</f>
        <v>50</v>
      </c>
      <c r="Y5" s="18" t="str">
        <f>IFERROR(VLOOKUP(A5,'XIII Szago M'!DJ:DP,7,0),"")</f>
        <v/>
      </c>
      <c r="Z5" s="18" t="str">
        <f>IFERROR(VLOOKUP(A5,'Wiosenne 360 M'!K:Q,7,0),"")</f>
        <v/>
      </c>
      <c r="AA5" s="12">
        <f>IFERROR(VLOOKUP(A5,'NMnO M'!AT:AZ,7,0),"")</f>
        <v>50</v>
      </c>
      <c r="AB5" s="12" t="str">
        <f>IFERROR(VLOOKUP(A5,'Wertepy M'!M:S,7,0),"")</f>
        <v/>
      </c>
      <c r="AC5" s="12" t="str">
        <f>IFERROR(VLOOKUP($A5,'H53 100 M'!$AG$5:$AM$156,7,0),"")</f>
        <v/>
      </c>
      <c r="AD5" s="18">
        <f>IFERROR(VLOOKUP($A5,'Liczyrzepa - wiosna M'!$N$2:$T$26,7,0),"")</f>
        <v>47.203728362183753</v>
      </c>
      <c r="AE5" s="12" t="str">
        <f>IFERROR(VLOOKUP($A5,'Harce M'!$H$2:$N$19,7,0),"")</f>
        <v/>
      </c>
      <c r="AF5" s="18" t="str">
        <f>IFERROR(VLOOKUP($A5,'XII z Kompasem M'!$K$1:$Q$38,7,0),"")</f>
        <v/>
      </c>
      <c r="AG5" s="19" t="str">
        <f>IFERROR(VLOOKUP($A5,'Grassor TR150 M'!$BH$2:$BN$16,7,0),"")</f>
        <v/>
      </c>
      <c r="AH5" s="19">
        <f>IFERROR(VLOOKUP($A5,'Pazur Gryfa M'!$P$2:$V$23,7,0),"")</f>
        <v>33.040421792618638</v>
      </c>
      <c r="AI5" s="19" t="str">
        <f>IFERROR(VLOOKUP($A5,'Szaga M'!$J$2:$P$31,7,0),"")</f>
        <v/>
      </c>
      <c r="AJ5" s="19" t="str">
        <f>IFERROR(VLOOKUP($A5,'Sudecka 100 M'!$M$2:$S$20,7,0),"")</f>
        <v/>
      </c>
      <c r="AK5" s="19" t="str">
        <f>IFERROR(VLOOKUP($A5,'XIII z Kompasem M'!$K$2:$Q$27,7,0),"")</f>
        <v/>
      </c>
      <c r="AL5" s="19" t="str">
        <f>IFERROR(VLOOKUP($A5,'Waligóra M'!$J$2:$P$17,7,0),"")</f>
        <v/>
      </c>
      <c r="AM5" s="19" t="str">
        <f>IFERROR(VLOOKUP($A5,'Jesienne 360 M'!$K$2:$Q$15,7,0),"")</f>
        <v/>
      </c>
      <c r="AN5" s="19" t="str">
        <f>IFERROR(VLOOKUP($A5,'H54 TR100 M'!$AG$6:$AM$161,7,0),"")</f>
        <v/>
      </c>
      <c r="AO5" s="19">
        <f>IFERROR(VLOOKUP($A5,'Azymut M'!$O$2:$U$36,7,0),"")</f>
        <v>48.607242339832908</v>
      </c>
      <c r="AP5" s="12" t="str">
        <f>IFERROR(VLOOKUP($A5,'NM TR100 M'!$AD$5:$AJ$13,7,0),"")</f>
        <v/>
      </c>
      <c r="AQ5" s="26">
        <f>MIN(COUNT(F5:U5)+MIN(COUNT(X5:AP5)/2,2),6)</f>
        <v>6</v>
      </c>
      <c r="AR5" s="13">
        <f>COUNT(F5:U5)+COUNT(X5:AP5)/2</f>
        <v>8.5</v>
      </c>
    </row>
    <row r="6" spans="1:44" s="13" customFormat="1">
      <c r="A6">
        <v>22</v>
      </c>
      <c r="B6" s="22" t="str">
        <f>VLOOKUP($A6,id!$C:$H,6,0)</f>
        <v>Mirowski Łukasz</v>
      </c>
      <c r="C6" s="22">
        <f>VLOOKUP($A6,id!$C:$H,4,0)</f>
        <v>0</v>
      </c>
      <c r="D6" s="2">
        <f>IF(E5=E6,D5,ROW(B4))</f>
        <v>4</v>
      </c>
      <c r="E6" s="11">
        <f>LARGE(F6:W6,1)+LARGE(F6:W6,2)+IFERROR(LARGE(F6:W6,3),0)+IFERROR(LARGE(F6:W6,4),0)+IFERROR(LARGE(F6:W6,5),0)+IFERROR(LARGE(F6:W6,6),0)</f>
        <v>582.23453438888725</v>
      </c>
      <c r="F6" s="12">
        <f>IFERROR(VLOOKUP(A6,'ZdZ M'!$S$1:$Y$43,7,0),"")</f>
        <v>97.714285714285708</v>
      </c>
      <c r="G6" s="12">
        <f>IFERROR(VLOOKUP(A6,'Roza M'!N:T,7,0),"")</f>
        <v>95.871402466879857</v>
      </c>
      <c r="H6" s="12" t="str">
        <f>IFERROR(VLOOKUP($A6,'H53 200 M'!$AL$5:$AR$90,7,0),"")</f>
        <v/>
      </c>
      <c r="I6" s="14">
        <f>IFERROR(VLOOKUP($A6,'Dymno M'!$BO$4:$BU$35,7,0),"")</f>
        <v>78.016108520559527</v>
      </c>
      <c r="J6" s="19">
        <f>IFERROR(VLOOKUP($A6,'Dukty M'!$AU$1:$BA$45,7,0),"")</f>
        <v>92.069656341501016</v>
      </c>
      <c r="K6" s="19">
        <f>IFERROR(VLOOKUP($A6,'Tropy M'!$Q$3:$X$155,7,0),"")</f>
        <v>95.867150390844145</v>
      </c>
      <c r="L6" s="19">
        <f>IFERROR(VLOOKUP($A6,'Grassor TR300 M'!$BX$2:$CD$26,7,0),"")</f>
        <v>90.990990990990994</v>
      </c>
      <c r="M6" s="19" t="str">
        <f>IFERROR(VLOOKUP($A6,'BO M'!$K$2:$Q$65,7,0),"")</f>
        <v/>
      </c>
      <c r="N6" s="19">
        <f>IFERROR(VLOOKUP($A6,'Konwalie M'!$K$3:$Q$33,7,0),"")</f>
        <v>26.884676563268954</v>
      </c>
      <c r="O6" s="19" t="str">
        <f>IFERROR(VLOOKUP($A6,'Sudecka 150 M'!$M$2:$S$17,7,0),"")</f>
        <v/>
      </c>
      <c r="P6" s="19" t="str">
        <f>IFERROR(VLOOKUP($A6,'Korno M'!$BR$1:$BX$58,7,0),"")</f>
        <v/>
      </c>
      <c r="Q6" s="19" t="str">
        <f>IFERROR(VLOOKUP($A6,'Abentojra M'!$J$4:$P$36,7,0),"")</f>
        <v/>
      </c>
      <c r="R6" s="19">
        <f>IFERROR(VLOOKUP($A6,'Mordownik M'!$M$6:$S$36,7,0),"")</f>
        <v>91.911764705882362</v>
      </c>
      <c r="S6" s="19">
        <f>IFERROR(VLOOKUP($A6,'XIV Szago M'!$BB$4:$BH$45,7,0),"")</f>
        <v>91.430690693311206</v>
      </c>
      <c r="T6" s="19">
        <f>IFERROR(VLOOKUP($A6,'H54 TR200 M'!$AS$5:$AY$96,7,0),"")</f>
        <v>0</v>
      </c>
      <c r="U6" s="19">
        <f>IFERROR(VLOOKUP($A6,'NM TR200 M'!$AN$5:$AT$32,7,0),"")</f>
        <v>100</v>
      </c>
      <c r="V6" s="10">
        <f>IFERROR(LARGE(X6:AP6,1),0)+IFERROR(LARGE(X6:AP6,2),0)</f>
        <v>100</v>
      </c>
      <c r="W6" s="10">
        <f>IFERROR(LARGE(X6:AP6,3),0)+IFERROR(LARGE(X6:AP6,4),0)</f>
        <v>92.781695816877615</v>
      </c>
      <c r="X6" s="12"/>
      <c r="Y6" s="18" t="str">
        <f>IFERROR(VLOOKUP(A6,'XIII Szago M'!DJ:DP,7,0),"")</f>
        <v/>
      </c>
      <c r="Z6" s="18" t="str">
        <f>IFERROR(VLOOKUP(A6,'Wiosenne 360 M'!K:Q,7,0),"")</f>
        <v/>
      </c>
      <c r="AA6" s="12">
        <f>IFERROR(VLOOKUP(A6,'NMnO M'!AT:AZ,7,0),"")</f>
        <v>46.86064318529862</v>
      </c>
      <c r="AB6" s="12" t="str">
        <f>IFERROR(VLOOKUP(A6,'Wertepy M'!M:S,7,0),"")</f>
        <v/>
      </c>
      <c r="AC6" s="12" t="str">
        <f>IFERROR(VLOOKUP($A6,'H53 100 M'!$AG$5:$AM$156,7,0),"")</f>
        <v/>
      </c>
      <c r="AD6" s="18">
        <f>IFERROR(VLOOKUP($A6,'Liczyrzepa - wiosna M'!$N$2:$T$26,7,0),"")</f>
        <v>50</v>
      </c>
      <c r="AE6" s="12" t="str">
        <f>IFERROR(VLOOKUP($A6,'Harce M'!$H$2:$N$19,7,0),"")</f>
        <v/>
      </c>
      <c r="AF6" s="18" t="str">
        <f>IFERROR(VLOOKUP($A6,'XII z Kompasem M'!$K$1:$Q$38,7,0),"")</f>
        <v/>
      </c>
      <c r="AG6" s="19" t="str">
        <f>IFERROR(VLOOKUP($A6,'Grassor TR150 M'!$BH$2:$BN$16,7,0),"")</f>
        <v/>
      </c>
      <c r="AH6" s="19" t="str">
        <f>IFERROR(VLOOKUP($A6,'Pazur Gryfa M'!$P$2:$V$23,7,0),"")</f>
        <v/>
      </c>
      <c r="AI6" s="19">
        <f>IFERROR(VLOOKUP($A6,'Szaga M'!$J$2:$P$31,7,0),"")</f>
        <v>50</v>
      </c>
      <c r="AJ6" s="19" t="str">
        <f>IFERROR(VLOOKUP($A6,'Sudecka 100 M'!$M$2:$S$20,7,0),"")</f>
        <v/>
      </c>
      <c r="AK6" s="19" t="str">
        <f>IFERROR(VLOOKUP($A6,'XIII z Kompasem M'!$K$2:$Q$27,7,0),"")</f>
        <v/>
      </c>
      <c r="AL6" s="19" t="str">
        <f>IFERROR(VLOOKUP($A6,'Waligóra M'!$J$2:$P$17,7,0),"")</f>
        <v/>
      </c>
      <c r="AM6" s="19" t="str">
        <f>IFERROR(VLOOKUP($A6,'Jesienne 360 M'!$K$2:$Q$15,7,0),"")</f>
        <v/>
      </c>
      <c r="AN6" s="19" t="str">
        <f>IFERROR(VLOOKUP($A6,'H54 TR100 M'!$AG$6:$AM$161,7,0),"")</f>
        <v/>
      </c>
      <c r="AO6" s="19">
        <f>IFERROR(VLOOKUP($A6,'Azymut M'!$O$2:$U$36,7,0),"")</f>
        <v>45.921052631578995</v>
      </c>
      <c r="AP6" s="12" t="str">
        <f>IFERROR(VLOOKUP($A6,'NM TR100 M'!$AD$5:$AJ$13,7,0),"")</f>
        <v/>
      </c>
      <c r="AQ6" s="26">
        <f>MIN(COUNT(F6:U6)+MIN(COUNT(X6:AP6)/2,2),6)</f>
        <v>6</v>
      </c>
      <c r="AR6" s="13">
        <f>COUNT(F6:U6)+COUNT(X6:AP6)/2</f>
        <v>13</v>
      </c>
    </row>
    <row r="7" spans="1:44" s="13" customFormat="1">
      <c r="A7">
        <v>109</v>
      </c>
      <c r="B7" s="22" t="str">
        <f>VLOOKUP($A7,id!$C:$H,6,0)</f>
        <v>Buciak Piotr</v>
      </c>
      <c r="C7" s="22" t="str">
        <f>VLOOKUP($A7,id!$C:$H,4,0)</f>
        <v>Team 360°</v>
      </c>
      <c r="D7" s="2">
        <f>IF(E6=E7,D6,ROW(B5))</f>
        <v>5</v>
      </c>
      <c r="E7" s="11">
        <f>LARGE(F7:W7,1)+LARGE(F7:W7,2)+IFERROR(LARGE(F7:W7,3),0)+IFERROR(LARGE(F7:W7,4),0)+IFERROR(LARGE(F7:W7,5),0)+IFERROR(LARGE(F7:W7,6),0)</f>
        <v>580.3078453990795</v>
      </c>
      <c r="F7" s="12"/>
      <c r="G7" s="12" t="str">
        <f>IFERROR(VLOOKUP(A7,'Roza M'!N:T,7,0),"")</f>
        <v/>
      </c>
      <c r="H7" s="12">
        <f>IFERROR(VLOOKUP($A7,'H53 200 M'!$AL$5:$AR$90,7,0),"")</f>
        <v>52.495375508057876</v>
      </c>
      <c r="I7" s="14" t="str">
        <f>IFERROR(VLOOKUP($A7,'Dymno M'!$BO$4:$BU$35,7,0),"")</f>
        <v/>
      </c>
      <c r="J7" s="19">
        <f>IFERROR(VLOOKUP($A7,'Dukty M'!$AU$1:$BA$45,7,0),"")</f>
        <v>98.408828858507675</v>
      </c>
      <c r="K7" s="19" t="str">
        <f>IFERROR(VLOOKUP($A7,'Tropy M'!$Q$3:$X$155,7,0),"")</f>
        <v/>
      </c>
      <c r="L7" s="19" t="str">
        <f>IFERROR(VLOOKUP($A7,'Grassor TR300 M'!$BX$2:$CD$26,7,0),"")</f>
        <v/>
      </c>
      <c r="M7" s="19">
        <f>IFERROR(VLOOKUP($A7,'BO M'!$K$2:$Q$65,7,0),"")</f>
        <v>100</v>
      </c>
      <c r="N7" s="19">
        <f>IFERROR(VLOOKUP($A7,'Konwalie M'!$K$3:$Q$33,7,0),"")</f>
        <v>89.655160998798351</v>
      </c>
      <c r="O7" s="19">
        <f>IFERROR(VLOOKUP($A7,'Sudecka 150 M'!$M$2:$S$17,7,0),"")</f>
        <v>96.822995461422096</v>
      </c>
      <c r="P7" s="19">
        <f>IFERROR(VLOOKUP($A7,'Korno M'!$BR$1:$BX$58,7,0),"")</f>
        <v>91.963861150737046</v>
      </c>
      <c r="Q7" s="19">
        <f>IFERROR(VLOOKUP($A7,'Abentojra M'!$J$4:$P$36,7,0),"")</f>
        <v>100</v>
      </c>
      <c r="R7" s="19" t="str">
        <f>IFERROR(VLOOKUP($A7,'Mordownik M'!$M$6:$S$36,7,0),"")</f>
        <v/>
      </c>
      <c r="S7" s="19" t="str">
        <f>IFERROR(VLOOKUP($A7,'XIV Szago M'!$BB$4:$BH$45,7,0),"")</f>
        <v/>
      </c>
      <c r="T7" s="19">
        <f>IFERROR(VLOOKUP($A7,'H54 TR200 M'!$AS$5:$AY$96,7,0),"")</f>
        <v>87.173714307468074</v>
      </c>
      <c r="U7" s="19" t="str">
        <f>IFERROR(VLOOKUP($A7,'NM TR200 M'!$AN$5:$AT$32,7,0),"")</f>
        <v/>
      </c>
      <c r="V7" s="10">
        <f>IFERROR(LARGE(X7:AP7,1),0)+IFERROR(LARGE(X7:AP7,2),0)</f>
        <v>93.112159928412751</v>
      </c>
      <c r="W7" s="10">
        <f>IFERROR(LARGE(X7:AP7,3),0)+IFERROR(LARGE(X7:AP7,4),0)</f>
        <v>0</v>
      </c>
      <c r="X7" s="12"/>
      <c r="Y7" s="18" t="str">
        <f>IFERROR(VLOOKUP(A7,'XIII Szago M'!DJ:DP,7,0),"")</f>
        <v/>
      </c>
      <c r="Z7" s="18">
        <f>IFERROR(VLOOKUP(A7,'Wiosenne 360 M'!K:Q,7,0),"")</f>
        <v>46.347454046059823</v>
      </c>
      <c r="AA7" s="12" t="str">
        <f>IFERROR(VLOOKUP(A7,'NMnO M'!AT:AZ,7,0),"")</f>
        <v/>
      </c>
      <c r="AB7" s="12" t="str">
        <f>IFERROR(VLOOKUP(A7,'Wertepy M'!M:S,7,0),"")</f>
        <v/>
      </c>
      <c r="AC7" s="12" t="str">
        <f>IFERROR(VLOOKUP($A7,'H53 100 M'!$AG$5:$AM$156,7,0),"")</f>
        <v/>
      </c>
      <c r="AD7" s="18" t="str">
        <f>IFERROR(VLOOKUP($A7,'Liczyrzepa - wiosna M'!$N$2:$T$26,7,0),"")</f>
        <v/>
      </c>
      <c r="AE7" s="12" t="str">
        <f>IFERROR(VLOOKUP($A7,'Harce M'!$H$2:$N$19,7,0),"")</f>
        <v/>
      </c>
      <c r="AF7" s="18" t="str">
        <f>IFERROR(VLOOKUP($A7,'XII z Kompasem M'!$K$1:$Q$38,7,0),"")</f>
        <v/>
      </c>
      <c r="AG7" s="19" t="str">
        <f>IFERROR(VLOOKUP($A7,'Grassor TR150 M'!$BH$2:$BN$16,7,0),"")</f>
        <v/>
      </c>
      <c r="AH7" s="19" t="str">
        <f>IFERROR(VLOOKUP($A7,'Pazur Gryfa M'!$P$2:$V$23,7,0),"")</f>
        <v/>
      </c>
      <c r="AI7" s="19" t="str">
        <f>IFERROR(VLOOKUP($A7,'Szaga M'!$J$2:$P$31,7,0),"")</f>
        <v/>
      </c>
      <c r="AJ7" s="19" t="str">
        <f>IFERROR(VLOOKUP($A7,'Sudecka 100 M'!$M$2:$S$20,7,0),"")</f>
        <v/>
      </c>
      <c r="AK7" s="19" t="str">
        <f>IFERROR(VLOOKUP($A7,'XIII z Kompasem M'!$K$2:$Q$27,7,0),"")</f>
        <v/>
      </c>
      <c r="AL7" s="19" t="str">
        <f>IFERROR(VLOOKUP($A7,'Waligóra M'!$J$2:$P$17,7,0),"")</f>
        <v/>
      </c>
      <c r="AM7" s="19">
        <f>IFERROR(VLOOKUP($A7,'Jesienne 360 M'!$K$2:$Q$15,7,0),"")</f>
        <v>46.764705882352935</v>
      </c>
      <c r="AN7" s="19" t="str">
        <f>IFERROR(VLOOKUP($A7,'H54 TR100 M'!$AG$6:$AM$161,7,0),"")</f>
        <v/>
      </c>
      <c r="AO7" s="19" t="str">
        <f>IFERROR(VLOOKUP($A7,'Azymut M'!$O$2:$U$36,7,0),"")</f>
        <v/>
      </c>
      <c r="AP7" s="12" t="str">
        <f>IFERROR(VLOOKUP($A7,'NM TR100 M'!$AD$5:$AJ$13,7,0),"")</f>
        <v/>
      </c>
      <c r="AQ7" s="26">
        <f>MIN(COUNT(F7:U7)+MIN(COUNT(X7:AP7)/2,2),6)</f>
        <v>6</v>
      </c>
      <c r="AR7" s="13">
        <f>COUNT(F7:U7)+COUNT(X7:AP7)/2</f>
        <v>9</v>
      </c>
    </row>
    <row r="8" spans="1:44" s="13" customFormat="1">
      <c r="A8">
        <v>108</v>
      </c>
      <c r="B8" s="22" t="str">
        <f>VLOOKUP($A8,id!$C:$H,6,0)</f>
        <v>Wojciechowski Adam</v>
      </c>
      <c r="C8" s="22" t="str">
        <f>VLOOKUP($A8,id!$C:$H,4,0)</f>
        <v>Piastów</v>
      </c>
      <c r="D8" s="2">
        <f>IF(E7=E8,D7,ROW(B6))</f>
        <v>6</v>
      </c>
      <c r="E8" s="11">
        <f>LARGE(F8:W8,1)+LARGE(F8:W8,2)+IFERROR(LARGE(F8:W8,3),0)+IFERROR(LARGE(F8:W8,4),0)+IFERROR(LARGE(F8:W8,5),0)+IFERROR(LARGE(F8:W8,6),0)</f>
        <v>577.28277193212625</v>
      </c>
      <c r="F8" s="12"/>
      <c r="G8" s="12" t="str">
        <f>IFERROR(VLOOKUP(A8,'Roza M'!N:T,7,0),"")</f>
        <v/>
      </c>
      <c r="H8" s="12" t="str">
        <f>IFERROR(VLOOKUP($A8,'H53 200 M'!$AL$5:$AR$90,7,0),"")</f>
        <v/>
      </c>
      <c r="I8" s="14" t="str">
        <f>IFERROR(VLOOKUP($A8,'Dymno M'!$BO$4:$BU$35,7,0),"")</f>
        <v/>
      </c>
      <c r="J8" s="19" t="str">
        <f>IFERROR(VLOOKUP($A8,'Dukty M'!$AU$1:$BA$45,7,0),"")</f>
        <v/>
      </c>
      <c r="K8" s="19">
        <f>IFERROR(VLOOKUP($A8,'Tropy M'!$Q$3:$X$155,7,0),"")</f>
        <v>94.110735790865036</v>
      </c>
      <c r="L8" s="19" t="str">
        <f>IFERROR(VLOOKUP($A8,'Grassor TR300 M'!$BX$2:$CD$26,7,0),"")</f>
        <v/>
      </c>
      <c r="M8" s="19">
        <f>IFERROR(VLOOKUP($A8,'BO M'!$K$2:$Q$65,7,0),"")</f>
        <v>99.995193463109828</v>
      </c>
      <c r="N8" s="19" t="str">
        <f>IFERROR(VLOOKUP($A8,'Konwalie M'!$K$3:$Q$33,7,0),"")</f>
        <v/>
      </c>
      <c r="O8" s="19" t="str">
        <f>IFERROR(VLOOKUP($A8,'Sudecka 150 M'!$M$2:$S$17,7,0),"")</f>
        <v/>
      </c>
      <c r="P8" s="19">
        <f>IFERROR(VLOOKUP($A8,'Korno M'!$BR$1:$BX$58,7,0),"")</f>
        <v>92.201616737993348</v>
      </c>
      <c r="Q8" s="19" t="str">
        <f>IFERROR(VLOOKUP($A8,'Abentojra M'!$J$4:$P$36,7,0),"")</f>
        <v/>
      </c>
      <c r="R8" s="19">
        <f>IFERROR(VLOOKUP($A8,'Mordownik M'!$M$6:$S$36,7,0),"")</f>
        <v>100</v>
      </c>
      <c r="S8" s="19" t="str">
        <f>IFERROR(VLOOKUP($A8,'XIV Szago M'!$BB$4:$BH$45,7,0),"")</f>
        <v/>
      </c>
      <c r="T8" s="19">
        <f>IFERROR(VLOOKUP($A8,'H54 TR200 M'!$AS$5:$AY$96,7,0),"")</f>
        <v>93.914351711142174</v>
      </c>
      <c r="U8" s="19" t="str">
        <f>IFERROR(VLOOKUP($A8,'NM TR200 M'!$AN$5:$AT$32,7,0),"")</f>
        <v/>
      </c>
      <c r="V8" s="10">
        <f>IFERROR(LARGE(X8:AP8,1),0)+IFERROR(LARGE(X8:AP8,2),0)</f>
        <v>97.060874229015866</v>
      </c>
      <c r="W8" s="10">
        <f>IFERROR(LARGE(X8:AP8,3),0)+IFERROR(LARGE(X8:AP8,4),0)</f>
        <v>0</v>
      </c>
      <c r="X8" s="12"/>
      <c r="Y8" s="18" t="str">
        <f>IFERROR(VLOOKUP(A8,'XIII Szago M'!DJ:DP,7,0),"")</f>
        <v/>
      </c>
      <c r="Z8" s="18">
        <f>IFERROR(VLOOKUP(A8,'Wiosenne 360 M'!K:Q,7,0),"")</f>
        <v>47.060874229015866</v>
      </c>
      <c r="AA8" s="12" t="str">
        <f>IFERROR(VLOOKUP(A8,'NMnO M'!AT:AZ,7,0),"")</f>
        <v/>
      </c>
      <c r="AB8" s="12" t="str">
        <f>IFERROR(VLOOKUP(A8,'Wertepy M'!M:S,7,0),"")</f>
        <v/>
      </c>
      <c r="AC8" s="12" t="str">
        <f>IFERROR(VLOOKUP($A8,'H53 100 M'!$AG$5:$AM$156,7,0),"")</f>
        <v/>
      </c>
      <c r="AD8" s="18" t="str">
        <f>IFERROR(VLOOKUP($A8,'Liczyrzepa - wiosna M'!$N$2:$T$26,7,0),"")</f>
        <v/>
      </c>
      <c r="AE8" s="12" t="str">
        <f>IFERROR(VLOOKUP($A8,'Harce M'!$H$2:$N$19,7,0),"")</f>
        <v/>
      </c>
      <c r="AF8" s="18" t="str">
        <f>IFERROR(VLOOKUP($A8,'XII z Kompasem M'!$K$1:$Q$38,7,0),"")</f>
        <v/>
      </c>
      <c r="AG8" s="19" t="str">
        <f>IFERROR(VLOOKUP($A8,'Grassor TR150 M'!$BH$2:$BN$16,7,0),"")</f>
        <v/>
      </c>
      <c r="AH8" s="19" t="str">
        <f>IFERROR(VLOOKUP($A8,'Pazur Gryfa M'!$P$2:$V$23,7,0),"")</f>
        <v/>
      </c>
      <c r="AI8" s="19" t="str">
        <f>IFERROR(VLOOKUP($A8,'Szaga M'!$J$2:$P$31,7,0),"")</f>
        <v/>
      </c>
      <c r="AJ8" s="19" t="str">
        <f>IFERROR(VLOOKUP($A8,'Sudecka 100 M'!$M$2:$S$20,7,0),"")</f>
        <v/>
      </c>
      <c r="AK8" s="19" t="str">
        <f>IFERROR(VLOOKUP($A8,'XIII z Kompasem M'!$K$2:$Q$27,7,0),"")</f>
        <v/>
      </c>
      <c r="AL8" s="19">
        <f>IFERROR(VLOOKUP($A8,'Waligóra M'!$J$2:$P$17,7,0),"")</f>
        <v>50</v>
      </c>
      <c r="AM8" s="19" t="str">
        <f>IFERROR(VLOOKUP($A8,'Jesienne 360 M'!$K$2:$Q$15,7,0),"")</f>
        <v/>
      </c>
      <c r="AN8" s="19" t="str">
        <f>IFERROR(VLOOKUP($A8,'H54 TR100 M'!$AG$6:$AM$161,7,0),"")</f>
        <v/>
      </c>
      <c r="AO8" s="19" t="str">
        <f>IFERROR(VLOOKUP($A8,'Azymut M'!$O$2:$U$36,7,0),"")</f>
        <v/>
      </c>
      <c r="AP8" s="12" t="str">
        <f>IFERROR(VLOOKUP($A8,'NM TR100 M'!$AD$5:$AJ$13,7,0),"")</f>
        <v/>
      </c>
      <c r="AQ8" s="26">
        <f>MIN(COUNT(F8:U8)+MIN(COUNT(X8:AP8)/2,2),6)</f>
        <v>6</v>
      </c>
      <c r="AR8" s="13">
        <f>COUNT(F8:U8)+COUNT(X8:AP8)/2</f>
        <v>6</v>
      </c>
    </row>
    <row r="9" spans="1:44" s="13" customFormat="1">
      <c r="A9">
        <v>24</v>
      </c>
      <c r="B9" s="22" t="str">
        <f>VLOOKUP($A9,id!$C:$H,6,0)</f>
        <v>Pachulski Leszek</v>
      </c>
      <c r="C9" s="22" t="str">
        <f>VLOOKUP($A9,id!$C:$H,4,0)</f>
        <v xml:space="preserve">Oprychy Team </v>
      </c>
      <c r="D9" s="2">
        <f>IF(E8=E9,D8,ROW(B7))</f>
        <v>7</v>
      </c>
      <c r="E9" s="11">
        <f>LARGE(F9:W9,1)+LARGE(F9:W9,2)+IFERROR(LARGE(F9:W9,3),0)+IFERROR(LARGE(F9:W9,4),0)+IFERROR(LARGE(F9:W9,5),0)+IFERROR(LARGE(F9:W9,6),0)</f>
        <v>566.95126213549179</v>
      </c>
      <c r="F9" s="12">
        <f>IFERROR(VLOOKUP(A9,'ZdZ M'!$S$1:$Y$43,7,0),"")</f>
        <v>95.530726256983229</v>
      </c>
      <c r="G9" s="12" t="str">
        <f>IFERROR(VLOOKUP(A9,'Roza M'!N:T,7,0),"")</f>
        <v/>
      </c>
      <c r="H9" s="12">
        <f>IFERROR(VLOOKUP($A9,'H53 200 M'!$AL$5:$AR$90,7,0),"")</f>
        <v>100</v>
      </c>
      <c r="I9" s="14" t="str">
        <f>IFERROR(VLOOKUP($A9,'Dymno M'!$BO$4:$BU$35,7,0),"")</f>
        <v/>
      </c>
      <c r="J9" s="19" t="str">
        <f>IFERROR(VLOOKUP($A9,'Dukty M'!$AU$1:$BA$45,7,0),"")</f>
        <v/>
      </c>
      <c r="K9" s="19">
        <f>IFERROR(VLOOKUP($A9,'Tropy M'!$Q$3:$X$155,7,0),"")</f>
        <v>87.412611260785042</v>
      </c>
      <c r="L9" s="19" t="str">
        <f>IFERROR(VLOOKUP($A9,'Grassor TR300 M'!$BX$2:$CD$26,7,0),"")</f>
        <v/>
      </c>
      <c r="M9" s="19">
        <f>IFERROR(VLOOKUP($A9,'BO M'!$K$2:$Q$65,7,0),"")</f>
        <v>98.317580340264641</v>
      </c>
      <c r="N9" s="19">
        <f>IFERROR(VLOOKUP($A9,'Konwalie M'!$K$3:$Q$33,7,0),"")</f>
        <v>91.764558394519199</v>
      </c>
      <c r="O9" s="19" t="str">
        <f>IFERROR(VLOOKUP($A9,'Sudecka 150 M'!$M$2:$S$17,7,0),"")</f>
        <v/>
      </c>
      <c r="P9" s="19" t="str">
        <f>IFERROR(VLOOKUP($A9,'Korno M'!$BR$1:$BX$58,7,0),"")</f>
        <v/>
      </c>
      <c r="Q9" s="19" t="str">
        <f>IFERROR(VLOOKUP($A9,'Abentojra M'!$J$4:$P$36,7,0),"")</f>
        <v/>
      </c>
      <c r="R9" s="19">
        <f>IFERROR(VLOOKUP($A9,'Mordownik M'!$M$6:$S$36,7,0),"")</f>
        <v>79.561527581329571</v>
      </c>
      <c r="S9" s="19" t="str">
        <f>IFERROR(VLOOKUP($A9,'XIV Szago M'!$BB$4:$BH$45,7,0),"")</f>
        <v/>
      </c>
      <c r="T9" s="19">
        <f>IFERROR(VLOOKUP($A9,'H54 TR200 M'!$AS$5:$AY$96,7,0),"")</f>
        <v>47.497729544781997</v>
      </c>
      <c r="U9" s="19" t="str">
        <f>IFERROR(VLOOKUP($A9,'NM TR200 M'!$AN$5:$AT$32,7,0),"")</f>
        <v/>
      </c>
      <c r="V9" s="10">
        <f>IFERROR(LARGE(X9:AP9,1),0)+IFERROR(LARGE(X9:AP9,2),0)</f>
        <v>93.925785882939635</v>
      </c>
      <c r="W9" s="10">
        <f>IFERROR(LARGE(X9:AP9,3),0)+IFERROR(LARGE(X9:AP9,4),0)</f>
        <v>40.045766590389022</v>
      </c>
      <c r="X9" s="12"/>
      <c r="Y9" s="18">
        <f>IFERROR(VLOOKUP(A9,'XIII Szago M'!DJ:DP,7,0),"")</f>
        <v>44.632000572205136</v>
      </c>
      <c r="Z9" s="18" t="str">
        <f>IFERROR(VLOOKUP(A9,'Wiosenne 360 M'!K:Q,7,0),"")</f>
        <v/>
      </c>
      <c r="AA9" s="12" t="str">
        <f>IFERROR(VLOOKUP(A9,'NMnO M'!AT:AZ,7,0),"")</f>
        <v/>
      </c>
      <c r="AB9" s="12" t="str">
        <f>IFERROR(VLOOKUP(A9,'Wertepy M'!M:S,7,0),"")</f>
        <v/>
      </c>
      <c r="AC9" s="12" t="str">
        <f>IFERROR(VLOOKUP($A9,'H53 100 M'!$AG$5:$AM$156,7,0),"")</f>
        <v/>
      </c>
      <c r="AD9" s="18" t="str">
        <f>IFERROR(VLOOKUP($A9,'Liczyrzepa - wiosna M'!$N$2:$T$26,7,0),"")</f>
        <v/>
      </c>
      <c r="AE9" s="12" t="str">
        <f>IFERROR(VLOOKUP($A9,'Harce M'!$H$2:$N$19,7,0),"")</f>
        <v/>
      </c>
      <c r="AF9" s="18" t="str">
        <f>IFERROR(VLOOKUP($A9,'XII z Kompasem M'!$K$1:$Q$38,7,0),"")</f>
        <v/>
      </c>
      <c r="AG9" s="19" t="str">
        <f>IFERROR(VLOOKUP($A9,'Grassor TR150 M'!$BH$2:$BN$16,7,0),"")</f>
        <v/>
      </c>
      <c r="AH9" s="19" t="str">
        <f>IFERROR(VLOOKUP($A9,'Pazur Gryfa M'!$P$2:$V$23,7,0),"")</f>
        <v/>
      </c>
      <c r="AI9" s="19" t="str">
        <f>IFERROR(VLOOKUP($A9,'Szaga M'!$J$2:$P$31,7,0),"")</f>
        <v/>
      </c>
      <c r="AJ9" s="19" t="str">
        <f>IFERROR(VLOOKUP($A9,'Sudecka 100 M'!$M$2:$S$20,7,0),"")</f>
        <v/>
      </c>
      <c r="AK9" s="19">
        <f>IFERROR(VLOOKUP($A9,'XIII z Kompasem M'!$K$2:$Q$27,7,0),"")</f>
        <v>40.045766590389022</v>
      </c>
      <c r="AL9" s="19" t="str">
        <f>IFERROR(VLOOKUP($A9,'Waligóra M'!$J$2:$P$17,7,0),"")</f>
        <v/>
      </c>
      <c r="AM9" s="19" t="str">
        <f>IFERROR(VLOOKUP($A9,'Jesienne 360 M'!$K$2:$Q$15,7,0),"")</f>
        <v/>
      </c>
      <c r="AN9" s="19" t="str">
        <f>IFERROR(VLOOKUP($A9,'H54 TR100 M'!$AG$6:$AM$161,7,0),"")</f>
        <v/>
      </c>
      <c r="AO9" s="19">
        <f>IFERROR(VLOOKUP($A9,'Azymut M'!$O$2:$U$36,7,0),"")</f>
        <v>49.293785310734499</v>
      </c>
      <c r="AP9" s="12" t="str">
        <f>IFERROR(VLOOKUP($A9,'NM TR100 M'!$AD$5:$AJ$13,7,0),"")</f>
        <v/>
      </c>
      <c r="AQ9" s="26">
        <f>MIN(COUNT(F9:U9)+MIN(COUNT(X9:AP9)/2,2),6)</f>
        <v>6</v>
      </c>
      <c r="AR9" s="13">
        <f>COUNT(F9:U9)+COUNT(X9:AP9)/2</f>
        <v>8.5</v>
      </c>
    </row>
    <row r="10" spans="1:44" s="13" customFormat="1">
      <c r="A10">
        <v>145</v>
      </c>
      <c r="B10" s="22" t="str">
        <f>VLOOKUP($A10,id!$C:$H,6,0)</f>
        <v>Walentowski Radosław</v>
      </c>
      <c r="C10" s="22" t="str">
        <f>VLOOKUP($A10,id!$C:$H,4,0)</f>
        <v>LosMaruderos</v>
      </c>
      <c r="D10" s="2">
        <f>IF(E9=E10,D9,ROW(B8))</f>
        <v>8</v>
      </c>
      <c r="E10" s="11">
        <f>LARGE(F10:W10,1)+LARGE(F10:W10,2)+IFERROR(LARGE(F10:W10,3),0)+IFERROR(LARGE(F10:W10,4),0)+IFERROR(LARGE(F10:W10,5),0)+IFERROR(LARGE(F10:W10,6),0)</f>
        <v>562.13507687752224</v>
      </c>
      <c r="F10" s="12"/>
      <c r="G10" s="12"/>
      <c r="H10" s="12" t="str">
        <f>IFERROR(VLOOKUP($A10,'H53 200 M'!$AL$5:$AR$90,7,0),"")</f>
        <v/>
      </c>
      <c r="I10" s="14">
        <f>IFERROR(VLOOKUP($A10,'Dymno M'!$BO$4:$BU$35,7,0),"")</f>
        <v>62.75445834896167</v>
      </c>
      <c r="J10" s="19">
        <f>IFERROR(VLOOKUP($A10,'Dukty M'!$AU$1:$BA$45,7,0),"")</f>
        <v>92.32861469988255</v>
      </c>
      <c r="K10" s="19">
        <f>IFERROR(VLOOKUP($A10,'Tropy M'!$Q$3:$X$155,7,0),"")</f>
        <v>83.478260869565204</v>
      </c>
      <c r="L10" s="19" t="str">
        <f>IFERROR(VLOOKUP($A10,'Grassor TR300 M'!$BX$2:$CD$26,7,0),"")</f>
        <v/>
      </c>
      <c r="M10" s="19">
        <f>IFERROR(VLOOKUP($A10,'BO M'!$K$2:$Q$65,7,0),"")</f>
        <v>87.791703591171881</v>
      </c>
      <c r="N10" s="19">
        <f>IFERROR(VLOOKUP($A10,'Konwalie M'!$K$3:$Q$33,7,0),"")</f>
        <v>99.995569421624907</v>
      </c>
      <c r="O10" s="19">
        <f>IFERROR(VLOOKUP($A10,'Sudecka 150 M'!$M$2:$S$17,7,0),"")</f>
        <v>80.503144654088061</v>
      </c>
      <c r="P10" s="19">
        <f>IFERROR(VLOOKUP($A10,'Korno M'!$BR$1:$BX$58,7,0),"")</f>
        <v>91.82120779838327</v>
      </c>
      <c r="Q10" s="19">
        <f>IFERROR(VLOOKUP($A10,'Abentojra M'!$J$4:$P$36,7,0),"")</f>
        <v>83.014769360420019</v>
      </c>
      <c r="R10" s="19">
        <f>IFERROR(VLOOKUP($A10,'Mordownik M'!$M$6:$S$36,7,0),"")</f>
        <v>93.00595238095238</v>
      </c>
      <c r="S10" s="19">
        <f>IFERROR(VLOOKUP($A10,'XIV Szago M'!$BB$4:$BH$45,7,0),"")</f>
        <v>86.544418287696644</v>
      </c>
      <c r="T10" s="19" t="str">
        <f>IFERROR(VLOOKUP($A10,'H54 TR200 M'!$AS$5:$AY$96,7,0),"")</f>
        <v/>
      </c>
      <c r="U10" s="19" t="str">
        <f>IFERROR(VLOOKUP($A10,'NM TR200 M'!$AN$5:$AT$32,7,0),"")</f>
        <v/>
      </c>
      <c r="V10" s="10">
        <f>IFERROR(LARGE(X10:AP10,1),0)+IFERROR(LARGE(X10:AP10,2),0)</f>
        <v>97.19202898550725</v>
      </c>
      <c r="W10" s="10">
        <f>IFERROR(LARGE(X10:AP10,3),0)+IFERROR(LARGE(X10:AP10,4),0)</f>
        <v>86.734240553685012</v>
      </c>
      <c r="X10" s="12"/>
      <c r="Y10" s="18"/>
      <c r="Z10" s="18"/>
      <c r="AA10" s="12">
        <f>IFERROR(VLOOKUP(A10,'NMnO M'!AT:AZ,7,0),"")</f>
        <v>23.573844419391207</v>
      </c>
      <c r="AB10" s="12" t="str">
        <f>IFERROR(VLOOKUP(A10,'Wertepy M'!M:S,7,0),"")</f>
        <v/>
      </c>
      <c r="AC10" s="12">
        <f>IFERROR(VLOOKUP($A10,'H53 100 M'!$AG$5:$AM$156,7,0),"")</f>
        <v>50</v>
      </c>
      <c r="AD10" s="18" t="str">
        <f>IFERROR(VLOOKUP($A10,'Liczyrzepa - wiosna M'!$N$2:$T$26,7,0),"")</f>
        <v/>
      </c>
      <c r="AE10" s="12" t="str">
        <f>IFERROR(VLOOKUP($A10,'Harce M'!$H$2:$N$19,7,0),"")</f>
        <v/>
      </c>
      <c r="AF10" s="18">
        <f>IFERROR(VLOOKUP($A10,'XII z Kompasem M'!$K$1:$Q$38,7,0),"")</f>
        <v>41.563786008230466</v>
      </c>
      <c r="AG10" s="19">
        <f>IFERROR(VLOOKUP($A10,'Grassor TR150 M'!$BH$2:$BN$16,7,0),"")</f>
        <v>38.524590163934427</v>
      </c>
      <c r="AH10" s="19" t="str">
        <f>IFERROR(VLOOKUP($A10,'Pazur Gryfa M'!$P$2:$V$23,7,0),"")</f>
        <v/>
      </c>
      <c r="AI10" s="19">
        <f>IFERROR(VLOOKUP($A10,'Szaga M'!$J$2:$P$31,7,0),"")</f>
        <v>47.19202898550725</v>
      </c>
      <c r="AJ10" s="19" t="str">
        <f>IFERROR(VLOOKUP($A10,'Sudecka 100 M'!$M$2:$S$20,7,0),"")</f>
        <v/>
      </c>
      <c r="AK10" s="19" t="str">
        <f>IFERROR(VLOOKUP($A10,'XIII z Kompasem M'!$K$2:$Q$27,7,0),"")</f>
        <v/>
      </c>
      <c r="AL10" s="19" t="str">
        <f>IFERROR(VLOOKUP($A10,'Waligóra M'!$J$2:$P$17,7,0),"")</f>
        <v/>
      </c>
      <c r="AM10" s="19">
        <f>IFERROR(VLOOKUP($A10,'Jesienne 360 M'!$K$2:$Q$15,7,0),"")</f>
        <v>45.170454545454547</v>
      </c>
      <c r="AN10" s="19" t="str">
        <f>IFERROR(VLOOKUP($A10,'H54 TR100 M'!$AG$6:$AM$161,7,0),"")</f>
        <v/>
      </c>
      <c r="AO10" s="19">
        <f>IFERROR(VLOOKUP($A10,'Azymut M'!$O$2:$U$36,7,0),"")</f>
        <v>38.10043668122271</v>
      </c>
      <c r="AP10" s="12" t="str">
        <f>IFERROR(VLOOKUP($A10,'NM TR100 M'!$AD$5:$AJ$13,7,0),"")</f>
        <v/>
      </c>
      <c r="AQ10" s="26">
        <f>MIN(COUNT(F10:U10)+MIN(COUNT(X10:AP10)/2,2),6)</f>
        <v>6</v>
      </c>
      <c r="AR10" s="13">
        <f>COUNT(F10:U10)+COUNT(X10:AP10)/2</f>
        <v>13.5</v>
      </c>
    </row>
    <row r="11" spans="1:44" s="13" customFormat="1">
      <c r="A11">
        <v>13</v>
      </c>
      <c r="B11" s="22" t="str">
        <f>VLOOKUP($A11,id!$C:$H,6,0)</f>
        <v>Liszka Grzegorz</v>
      </c>
      <c r="C11" s="22" t="str">
        <f>VLOOKUP($A11,id!$C:$H,4,0)</f>
        <v>Trezado BikeTires.pl</v>
      </c>
      <c r="D11" s="2">
        <f>IF(E10=E11,D10,ROW(B9))</f>
        <v>9</v>
      </c>
      <c r="E11" s="11">
        <f>LARGE(F11:W11,1)+LARGE(F11:W11,2)+IFERROR(LARGE(F11:W11,3),0)+IFERROR(LARGE(F11:W11,4),0)+IFERROR(LARGE(F11:W11,5),0)+IFERROR(LARGE(F11:W11,6),0)</f>
        <v>559.85227938503726</v>
      </c>
      <c r="F11" s="12" t="str">
        <f>IFERROR(VLOOKUP(A11,'ZdZ M'!$S$1:$Y$43,7,0),"")</f>
        <v/>
      </c>
      <c r="G11" s="12" t="str">
        <f>IFERROR(VLOOKUP(A11,'Roza M'!N:T,7,0),"")</f>
        <v/>
      </c>
      <c r="H11" s="12" t="str">
        <f>IFERROR(VLOOKUP($A11,'H53 200 M'!$AL$5:$AR$90,7,0),"")</f>
        <v/>
      </c>
      <c r="I11" s="14">
        <f>IFERROR(VLOOKUP($A11,'Dymno M'!$BO$4:$BU$35,7,0),"")</f>
        <v>56.495579567779927</v>
      </c>
      <c r="J11" s="19">
        <f>IFERROR(VLOOKUP($A11,'Dukty M'!$AU$1:$BA$45,7,0),"")</f>
        <v>94.81368628197805</v>
      </c>
      <c r="K11" s="19">
        <f>IFERROR(VLOOKUP($A11,'Tropy M'!$Q$3:$X$155,7,0),"")</f>
        <v>83.261328569108329</v>
      </c>
      <c r="L11" s="19">
        <f>IFERROR(VLOOKUP($A11,'Grassor TR300 M'!$BX$2:$CD$26,7,0),"")</f>
        <v>100</v>
      </c>
      <c r="M11" s="19">
        <f>IFERROR(VLOOKUP($A11,'BO M'!$K$2:$Q$65,7,0),"")</f>
        <v>82.21625039519445</v>
      </c>
      <c r="N11" s="19" t="str">
        <f>IFERROR(VLOOKUP($A11,'Konwalie M'!$K$3:$Q$33,7,0),"")</f>
        <v/>
      </c>
      <c r="O11" s="19">
        <f>IFERROR(VLOOKUP($A11,'Sudecka 150 M'!$M$2:$S$17,7,0),"")</f>
        <v>56.497651297723664</v>
      </c>
      <c r="P11" s="19" t="str">
        <f>IFERROR(VLOOKUP($A11,'Korno M'!$BR$1:$BX$58,7,0),"")</f>
        <v/>
      </c>
      <c r="Q11" s="19">
        <f>IFERROR(VLOOKUP($A11,'Abentojra M'!$J$4:$P$36,7,0),"")</f>
        <v>88.530835184410179</v>
      </c>
      <c r="R11" s="19">
        <f>IFERROR(VLOOKUP($A11,'Mordownik M'!$M$6:$S$36,7,0),"")</f>
        <v>88.401697312588411</v>
      </c>
      <c r="S11" s="19">
        <f>IFERROR(VLOOKUP($A11,'XIV Szago M'!$BB$4:$BH$45,7,0),"")</f>
        <v>100</v>
      </c>
      <c r="T11" s="19">
        <f>IFERROR(VLOOKUP($A11,'H54 TR200 M'!$AS$5:$AY$96,7,0),"")</f>
        <v>31.930466346374725</v>
      </c>
      <c r="U11" s="19">
        <f>IFERROR(VLOOKUP($A11,'NM TR200 M'!$AN$5:$AT$32,7,0),"")</f>
        <v>55.234425176995529</v>
      </c>
      <c r="V11" s="10">
        <f>IFERROR(LARGE(X11:AP11,1),0)+IFERROR(LARGE(X11:AP11,2),0)</f>
        <v>88.106060606060609</v>
      </c>
      <c r="W11" s="10">
        <f>IFERROR(LARGE(X11:AP11,3),0)+IFERROR(LARGE(X11:AP11,4),0)</f>
        <v>65.644719412237592</v>
      </c>
      <c r="X11" s="12">
        <f>IFERROR(VLOOKUP(A11,'Liczyrzepa - zima M'!$P:$W,7,0),"")</f>
        <v>31.090263966693037</v>
      </c>
      <c r="Y11" s="18" t="str">
        <f>IFERROR(VLOOKUP(A11,'XIII Szago M'!DJ:DP,7,0),"")</f>
        <v/>
      </c>
      <c r="Z11" s="18" t="str">
        <f>IFERROR(VLOOKUP(A11,'Wiosenne 360 M'!K:Q,7,0),"")</f>
        <v/>
      </c>
      <c r="AA11" s="12" t="str">
        <f>IFERROR(VLOOKUP(A11,'NMnO M'!AT:AZ,7,0),"")</f>
        <v/>
      </c>
      <c r="AB11" s="12" t="str">
        <f>IFERROR(VLOOKUP(A11,'Wertepy M'!M:S,7,0),"")</f>
        <v/>
      </c>
      <c r="AC11" s="12" t="str">
        <f>IFERROR(VLOOKUP($A11,'H53 100 M'!$AG$5:$AM$156,7,0),"")</f>
        <v/>
      </c>
      <c r="AD11" s="18">
        <f>IFERROR(VLOOKUP($A11,'Liczyrzepa - wiosna M'!$N$2:$T$26,7,0),"")</f>
        <v>42.404306220095691</v>
      </c>
      <c r="AE11" s="12" t="str">
        <f>IFERROR(VLOOKUP($A11,'Harce M'!$H$2:$N$19,7,0),"")</f>
        <v/>
      </c>
      <c r="AF11" s="18" t="str">
        <f>IFERROR(VLOOKUP($A11,'XII z Kompasem M'!$K$1:$Q$38,7,0),"")</f>
        <v/>
      </c>
      <c r="AG11" s="19" t="str">
        <f>IFERROR(VLOOKUP($A11,'Grassor TR150 M'!$BH$2:$BN$16,7,0),"")</f>
        <v/>
      </c>
      <c r="AH11" s="19" t="str">
        <f>IFERROR(VLOOKUP($A11,'Pazur Gryfa M'!$P$2:$V$23,7,0),"")</f>
        <v/>
      </c>
      <c r="AI11" s="19">
        <f>IFERROR(VLOOKUP($A11,'Szaga M'!$J$2:$P$31,7,0),"")</f>
        <v>45.701754385964918</v>
      </c>
      <c r="AJ11" s="19" t="str">
        <f>IFERROR(VLOOKUP($A11,'Sudecka 100 M'!$M$2:$S$20,7,0),"")</f>
        <v/>
      </c>
      <c r="AK11" s="19" t="str">
        <f>IFERROR(VLOOKUP($A11,'XIII z Kompasem M'!$K$2:$Q$27,7,0),"")</f>
        <v/>
      </c>
      <c r="AL11" s="19" t="str">
        <f>IFERROR(VLOOKUP($A11,'Waligóra M'!$J$2:$P$17,7,0),"")</f>
        <v/>
      </c>
      <c r="AM11" s="19" t="str">
        <f>IFERROR(VLOOKUP($A11,'Jesienne 360 M'!$K$2:$Q$15,7,0),"")</f>
        <v/>
      </c>
      <c r="AN11" s="19" t="str">
        <f>IFERROR(VLOOKUP($A11,'H54 TR100 M'!$AG$6:$AM$161,7,0),"")</f>
        <v/>
      </c>
      <c r="AO11" s="19">
        <f>IFERROR(VLOOKUP($A11,'Azymut M'!$O$2:$U$36,7,0),"")</f>
        <v>34.554455445544555</v>
      </c>
      <c r="AP11" s="12" t="str">
        <f>IFERROR(VLOOKUP($A11,'NM TR100 M'!$AD$5:$AJ$13,7,0),"")</f>
        <v/>
      </c>
      <c r="AQ11" s="26">
        <f>MIN(COUNT(F11:U11)+MIN(COUNT(X11:AP11)/2,2),6)</f>
        <v>6</v>
      </c>
      <c r="AR11" s="13">
        <f>COUNT(F11:U11)+COUNT(X11:AP11)/2</f>
        <v>13</v>
      </c>
    </row>
    <row r="12" spans="1:44" s="13" customFormat="1">
      <c r="A12">
        <v>27</v>
      </c>
      <c r="B12" s="22" t="str">
        <f>VLOOKUP($A12,id!$C:$H,6,0)</f>
        <v>Bober Bartłomiej</v>
      </c>
      <c r="C12" s="22">
        <f>VLOOKUP($A12,id!$C:$H,4,0)</f>
        <v>0</v>
      </c>
      <c r="D12" s="2">
        <f>IF(E11=E12,D11,ROW(B10))</f>
        <v>10</v>
      </c>
      <c r="E12" s="11">
        <f>LARGE(F12:W12,1)+LARGE(F12:W12,2)+IFERROR(LARGE(F12:W12,3),0)+IFERROR(LARGE(F12:W12,4),0)+IFERROR(LARGE(F12:W12,5),0)+IFERROR(LARGE(F12:W12,6),0)</f>
        <v>553.56714340318604</v>
      </c>
      <c r="F12" s="12">
        <f>IFERROR(VLOOKUP(A12,'ZdZ M'!$S$1:$Y$43,7,0),"")</f>
        <v>81.622911694510734</v>
      </c>
      <c r="G12" s="12" t="str">
        <f>IFERROR(VLOOKUP(A12,'Roza M'!N:T,7,0),"")</f>
        <v/>
      </c>
      <c r="H12" s="12" t="str">
        <f>IFERROR(VLOOKUP($A12,'H53 200 M'!$AL$5:$AR$90,7,0),"")</f>
        <v/>
      </c>
      <c r="I12" s="14">
        <f>IFERROR(VLOOKUP($A12,'Dymno M'!$BO$4:$BU$35,7,0),"")</f>
        <v>53.101736972704686</v>
      </c>
      <c r="J12" s="19">
        <f>IFERROR(VLOOKUP($A12,'Dukty M'!$AU$1:$BA$45,7,0),"")</f>
        <v>92.816306239125041</v>
      </c>
      <c r="K12" s="19">
        <f>IFERROR(VLOOKUP($A12,'Tropy M'!$Q$3:$X$155,7,0),"")</f>
        <v>92.214707152108204</v>
      </c>
      <c r="L12" s="19" t="str">
        <f>IFERROR(VLOOKUP($A12,'Grassor TR300 M'!$BX$2:$CD$26,7,0),"")</f>
        <v/>
      </c>
      <c r="M12" s="19">
        <f>IFERROR(VLOOKUP($A12,'BO M'!$K$2:$Q$65,7,0),"")</f>
        <v>93.940214937234728</v>
      </c>
      <c r="N12" s="19">
        <f>IFERROR(VLOOKUP($A12,'Konwalie M'!$K$3:$Q$33,7,0),"")</f>
        <v>88.63612562018092</v>
      </c>
      <c r="O12" s="19">
        <f>IFERROR(VLOOKUP($A12,'Sudecka 150 M'!$M$2:$S$17,7,0),"")</f>
        <v>80.503144654088061</v>
      </c>
      <c r="P12" s="19">
        <f>IFERROR(VLOOKUP($A12,'Korno M'!$BR$1:$BX$58,7,0),"")</f>
        <v>85.782215882073231</v>
      </c>
      <c r="Q12" s="19">
        <f>IFERROR(VLOOKUP($A12,'Abentojra M'!$J$4:$P$36,7,0),"")</f>
        <v>79.241370753128209</v>
      </c>
      <c r="R12" s="19" t="str">
        <f>IFERROR(VLOOKUP($A12,'Mordownik M'!$M$6:$S$36,7,0),"")</f>
        <v/>
      </c>
      <c r="S12" s="19">
        <f>IFERROR(VLOOKUP($A12,'XIV Szago M'!$BB$4:$BH$45,7,0),"")</f>
        <v>95.423497267759544</v>
      </c>
      <c r="T12" s="19" t="str">
        <f>IFERROR(VLOOKUP($A12,'H54 TR200 M'!$AS$5:$AY$96,7,0),"")</f>
        <v/>
      </c>
      <c r="U12" s="19" t="str">
        <f>IFERROR(VLOOKUP($A12,'NM TR200 M'!$AN$5:$AT$32,7,0),"")</f>
        <v/>
      </c>
      <c r="V12" s="10">
        <f>IFERROR(LARGE(X12:AP12,1),0)+IFERROR(LARGE(X12:AP12,2),0)</f>
        <v>90.536292186777615</v>
      </c>
      <c r="W12" s="10">
        <f>IFERROR(LARGE(X12:AP12,3),0)+IFERROR(LARGE(X12:AP12,4),0)</f>
        <v>7.4080606755445801</v>
      </c>
      <c r="X12" s="12"/>
      <c r="Y12" s="18" t="str">
        <f>IFERROR(VLOOKUP(A12,'XIII Szago M'!DJ:DP,7,0),"")</f>
        <v/>
      </c>
      <c r="Z12" s="18" t="str">
        <f>IFERROR(VLOOKUP(A12,'Wiosenne 360 M'!K:Q,7,0),"")</f>
        <v/>
      </c>
      <c r="AA12" s="12">
        <f>IFERROR(VLOOKUP(A12,'NMnO M'!AT:AZ,7,0),"")</f>
        <v>42.441054091539527</v>
      </c>
      <c r="AB12" s="12" t="str">
        <f>IFERROR(VLOOKUP(A12,'Wertepy M'!M:S,7,0),"")</f>
        <v/>
      </c>
      <c r="AC12" s="12" t="str">
        <f>IFERROR(VLOOKUP($A12,'H53 100 M'!$AG$5:$AM$156,7,0),"")</f>
        <v/>
      </c>
      <c r="AD12" s="18" t="str">
        <f>IFERROR(VLOOKUP($A12,'Liczyrzepa - wiosna M'!$N$2:$T$26,7,0),"")</f>
        <v/>
      </c>
      <c r="AE12" s="12" t="str">
        <f>IFERROR(VLOOKUP($A12,'Harce M'!$H$2:$N$19,7,0),"")</f>
        <v/>
      </c>
      <c r="AF12" s="18">
        <f>IFERROR(VLOOKUP($A12,'XII z Kompasem M'!$K$1:$Q$38,7,0),"")</f>
        <v>48.095238095238095</v>
      </c>
      <c r="AG12" s="19" t="str">
        <f>IFERROR(VLOOKUP($A12,'Grassor TR150 M'!$BH$2:$BN$16,7,0),"")</f>
        <v/>
      </c>
      <c r="AH12" s="19" t="str">
        <f>IFERROR(VLOOKUP($A12,'Pazur Gryfa M'!$P$2:$V$23,7,0),"")</f>
        <v/>
      </c>
      <c r="AI12" s="19" t="str">
        <f>IFERROR(VLOOKUP($A12,'Szaga M'!$J$2:$P$31,7,0),"")</f>
        <v/>
      </c>
      <c r="AJ12" s="19" t="str">
        <f>IFERROR(VLOOKUP($A12,'Sudecka 100 M'!$M$2:$S$20,7,0),"")</f>
        <v/>
      </c>
      <c r="AK12" s="19">
        <f>IFERROR(VLOOKUP($A12,'XIII z Kompasem M'!$K$2:$Q$27,7,0),"")</f>
        <v>7.4080606755445801</v>
      </c>
      <c r="AL12" s="19" t="str">
        <f>IFERROR(VLOOKUP($A12,'Waligóra M'!$J$2:$P$17,7,0),"")</f>
        <v/>
      </c>
      <c r="AM12" s="19" t="str">
        <f>IFERROR(VLOOKUP($A12,'Jesienne 360 M'!$K$2:$Q$15,7,0),"")</f>
        <v/>
      </c>
      <c r="AN12" s="19" t="str">
        <f>IFERROR(VLOOKUP($A12,'H54 TR100 M'!$AG$6:$AM$161,7,0),"")</f>
        <v/>
      </c>
      <c r="AO12" s="19" t="str">
        <f>IFERROR(VLOOKUP($A12,'Azymut M'!$O$2:$U$36,7,0),"")</f>
        <v/>
      </c>
      <c r="AP12" s="12" t="str">
        <f>IFERROR(VLOOKUP($A12,'NM TR100 M'!$AD$5:$AJ$13,7,0),"")</f>
        <v/>
      </c>
      <c r="AQ12" s="26">
        <f>MIN(COUNT(F12:U12)+MIN(COUNT(X12:AP12)/2,2),6)</f>
        <v>6</v>
      </c>
      <c r="AR12" s="13">
        <f>COUNT(F12:U12)+COUNT(X12:AP12)/2</f>
        <v>11.5</v>
      </c>
    </row>
    <row r="13" spans="1:44" s="13" customFormat="1">
      <c r="A13">
        <v>7</v>
      </c>
      <c r="B13" s="22" t="str">
        <f>VLOOKUP($A13,id!$C:$H,6,0)</f>
        <v>Szawdzin Krzysztof</v>
      </c>
      <c r="C13" s="22">
        <f>VLOOKUP($A13,id!$C:$H,4,0)</f>
        <v>0</v>
      </c>
      <c r="D13" s="2">
        <f>IF(E12=E13,D12,ROW(B11))</f>
        <v>11</v>
      </c>
      <c r="E13" s="11">
        <f>LARGE(F13:W13,1)+LARGE(F13:W13,2)+IFERROR(LARGE(F13:W13,3),0)+IFERROR(LARGE(F13:W13,4),0)+IFERROR(LARGE(F13:W13,5),0)+IFERROR(LARGE(F13:W13,6),0)</f>
        <v>551.07688046997953</v>
      </c>
      <c r="F13" s="12" t="str">
        <f>IFERROR(VLOOKUP(A13,'ZdZ M'!$S$1:$Y$43,7,0),"")</f>
        <v/>
      </c>
      <c r="G13" s="12">
        <f>IFERROR(VLOOKUP(A13,'Roza M'!N:T,7,0),"")</f>
        <v>81.567312830977031</v>
      </c>
      <c r="H13" s="12" t="str">
        <f>IFERROR(VLOOKUP($A13,'H53 200 M'!$AL$5:$AR$90,7,0),"")</f>
        <v/>
      </c>
      <c r="I13" s="14">
        <f>IFERROR(VLOOKUP($A13,'Dymno M'!$BO$4:$BU$35,7,0),"")</f>
        <v>64.421730607672885</v>
      </c>
      <c r="J13" s="19">
        <f>IFERROR(VLOOKUP($A13,'Dukty M'!$AU$1:$BA$45,7,0),"")</f>
        <v>100</v>
      </c>
      <c r="K13" s="19" t="str">
        <f>IFERROR(VLOOKUP($A13,'Tropy M'!$Q$3:$X$155,7,0),"")</f>
        <v/>
      </c>
      <c r="L13" s="19">
        <f>IFERROR(VLOOKUP($A13,'Grassor TR300 M'!$BX$2:$CD$26,7,0),"")</f>
        <v>90.990990990990994</v>
      </c>
      <c r="M13" s="19">
        <f>IFERROR(VLOOKUP($A13,'BO M'!$K$2:$Q$65,7,0),"")</f>
        <v>85.251813301643267</v>
      </c>
      <c r="N13" s="19" t="str">
        <f>IFERROR(VLOOKUP($A13,'Konwalie M'!$K$3:$Q$33,7,0),"")</f>
        <v/>
      </c>
      <c r="O13" s="19">
        <f>IFERROR(VLOOKUP($A13,'Sudecka 150 M'!$M$2:$S$17,7,0),"")</f>
        <v>82.051282051282044</v>
      </c>
      <c r="P13" s="19">
        <f>IFERROR(VLOOKUP($A13,'Korno M'!$BR$1:$BX$58,7,0),"")</f>
        <v>86.162624821683309</v>
      </c>
      <c r="Q13" s="19" t="str">
        <f>IFERROR(VLOOKUP($A13,'Abentojra M'!$J$4:$P$36,7,0),"")</f>
        <v/>
      </c>
      <c r="R13" s="19">
        <f>IFERROR(VLOOKUP($A13,'Mordownik M'!$M$6:$S$36,7,0),"")</f>
        <v>56.299482067852139</v>
      </c>
      <c r="S13" s="19" t="str">
        <f>IFERROR(VLOOKUP($A13,'XIV Szago M'!$BB$4:$BH$45,7,0),"")</f>
        <v/>
      </c>
      <c r="T13" s="19">
        <f>IFERROR(VLOOKUP($A13,'H54 TR200 M'!$AS$5:$AY$96,7,0),"")</f>
        <v>15.21117530574452</v>
      </c>
      <c r="U13" s="19">
        <f>IFERROR(VLOOKUP($A13,'NM TR200 M'!$AN$5:$AT$32,7,0),"")</f>
        <v>100</v>
      </c>
      <c r="V13" s="10">
        <f>IFERROR(LARGE(X13:AP13,1),0)+IFERROR(LARGE(X13:AP13,2),0)</f>
        <v>88.671451355661901</v>
      </c>
      <c r="W13" s="10">
        <f>IFERROR(LARGE(X13:AP13,3),0)+IFERROR(LARGE(X13:AP13,4),0)</f>
        <v>83.477870837139591</v>
      </c>
      <c r="X13" s="12">
        <f>IFERROR(VLOOKUP(A13,'Liczyrzepa - zima M'!$P:$W,7,0),"")</f>
        <v>41.328112383033307</v>
      </c>
      <c r="Y13" s="18" t="str">
        <f>IFERROR(VLOOKUP(A13,'XIII Szago M'!DJ:DP,7,0),"")</f>
        <v/>
      </c>
      <c r="Z13" s="18" t="str">
        <f>IFERROR(VLOOKUP(A13,'Wiosenne 360 M'!K:Q,7,0),"")</f>
        <v/>
      </c>
      <c r="AA13" s="12">
        <f>IFERROR(VLOOKUP(A13,'NMnO M'!AT:AZ,7,0),"")</f>
        <v>36.428571428571438</v>
      </c>
      <c r="AB13" s="12" t="str">
        <f>IFERROR(VLOOKUP(A13,'Wertepy M'!M:S,7,0),"")</f>
        <v/>
      </c>
      <c r="AC13" s="12" t="str">
        <f>IFERROR(VLOOKUP($A13,'H53 100 M'!$AG$5:$AM$156,7,0),"")</f>
        <v/>
      </c>
      <c r="AD13" s="18">
        <f>IFERROR(VLOOKUP($A13,'Liczyrzepa - wiosna M'!$N$2:$T$26,7,0),"")</f>
        <v>42.969696969696976</v>
      </c>
      <c r="AE13" s="12" t="str">
        <f>IFERROR(VLOOKUP($A13,'Harce M'!$H$2:$N$19,7,0),"")</f>
        <v/>
      </c>
      <c r="AF13" s="18" t="str">
        <f>IFERROR(VLOOKUP($A13,'XII z Kompasem M'!$K$1:$Q$38,7,0),"")</f>
        <v/>
      </c>
      <c r="AG13" s="19" t="str">
        <f>IFERROR(VLOOKUP($A13,'Grassor TR150 M'!$BH$2:$BN$16,7,0),"")</f>
        <v/>
      </c>
      <c r="AH13" s="19" t="str">
        <f>IFERROR(VLOOKUP($A13,'Pazur Gryfa M'!$P$2:$V$23,7,0),"")</f>
        <v/>
      </c>
      <c r="AI13" s="19">
        <f>IFERROR(VLOOKUP($A13,'Szaga M'!$J$2:$P$31,7,0),"")</f>
        <v>45.701754385964918</v>
      </c>
      <c r="AJ13" s="19" t="str">
        <f>IFERROR(VLOOKUP($A13,'Sudecka 100 M'!$M$2:$S$20,7,0),"")</f>
        <v/>
      </c>
      <c r="AK13" s="19" t="str">
        <f>IFERROR(VLOOKUP($A13,'XIII z Kompasem M'!$K$2:$Q$27,7,0),"")</f>
        <v/>
      </c>
      <c r="AL13" s="19" t="str">
        <f>IFERROR(VLOOKUP($A13,'Waligóra M'!$J$2:$P$17,7,0),"")</f>
        <v/>
      </c>
      <c r="AM13" s="19" t="str">
        <f>IFERROR(VLOOKUP($A13,'Jesienne 360 M'!$K$2:$Q$15,7,0),"")</f>
        <v/>
      </c>
      <c r="AN13" s="19" t="str">
        <f>IFERROR(VLOOKUP($A13,'H54 TR100 M'!$AG$6:$AM$161,7,0),"")</f>
        <v/>
      </c>
      <c r="AO13" s="19">
        <f>IFERROR(VLOOKUP($A13,'Azymut M'!$O$2:$U$36,7,0),"")</f>
        <v>42.149758454106276</v>
      </c>
      <c r="AP13" s="12" t="str">
        <f>IFERROR(VLOOKUP($A13,'NM TR100 M'!$AD$5:$AJ$13,7,0),"")</f>
        <v/>
      </c>
      <c r="AQ13" s="26">
        <f>MIN(COUNT(F13:U13)+MIN(COUNT(X13:AP13)/2,2),6)</f>
        <v>6</v>
      </c>
      <c r="AR13" s="13">
        <f>COUNT(F13:U13)+COUNT(X13:AP13)/2</f>
        <v>12.5</v>
      </c>
    </row>
    <row r="14" spans="1:44" s="13" customFormat="1">
      <c r="A14">
        <v>23</v>
      </c>
      <c r="B14" s="22" t="str">
        <f>VLOOKUP($A14,id!$C:$H,6,0)</f>
        <v>Pachulski Marek</v>
      </c>
      <c r="C14" s="22" t="str">
        <f>VLOOKUP($A14,id!$C:$H,4,0)</f>
        <v xml:space="preserve">Grey Wolf </v>
      </c>
      <c r="D14" s="2">
        <f>IF(E13=E14,D13,ROW(B12))</f>
        <v>12</v>
      </c>
      <c r="E14" s="11">
        <f>LARGE(F14:W14,1)+LARGE(F14:W14,2)+IFERROR(LARGE(F14:W14,3),0)+IFERROR(LARGE(F14:W14,4),0)+IFERROR(LARGE(F14:W14,5),0)+IFERROR(LARGE(F14:W14,6),0)</f>
        <v>537.12755837595898</v>
      </c>
      <c r="F14" s="12">
        <f>IFERROR(VLOOKUP(A14,'ZdZ M'!$S$1:$Y$43,7,0),"")</f>
        <v>95.530726256983229</v>
      </c>
      <c r="G14" s="12" t="str">
        <f>IFERROR(VLOOKUP(A14,'Roza M'!N:T,7,0),"")</f>
        <v/>
      </c>
      <c r="H14" s="12">
        <f>IFERROR(VLOOKUP($A14,'H53 200 M'!$AL$5:$AR$90,7,0),"")</f>
        <v>99.981441098686958</v>
      </c>
      <c r="I14" s="14" t="str">
        <f>IFERROR(VLOOKUP($A14,'Dymno M'!$BO$4:$BU$35,7,0),"")</f>
        <v/>
      </c>
      <c r="J14" s="19" t="str">
        <f>IFERROR(VLOOKUP($A14,'Dukty M'!$AU$1:$BA$45,7,0),"")</f>
        <v/>
      </c>
      <c r="K14" s="19">
        <f>IFERROR(VLOOKUP($A14,'Tropy M'!$Q$3:$X$155,7,0),"")</f>
        <v>87.412611260785042</v>
      </c>
      <c r="L14" s="19" t="str">
        <f>IFERROR(VLOOKUP($A14,'Grassor TR300 M'!$BX$2:$CD$26,7,0),"")</f>
        <v/>
      </c>
      <c r="M14" s="19" t="str">
        <f>IFERROR(VLOOKUP($A14,'BO M'!$K$2:$Q$65,7,0),"")</f>
        <v/>
      </c>
      <c r="N14" s="19" t="str">
        <f>IFERROR(VLOOKUP($A14,'Konwalie M'!$K$3:$Q$33,7,0),"")</f>
        <v/>
      </c>
      <c r="O14" s="19" t="str">
        <f>IFERROR(VLOOKUP($A14,'Sudecka 150 M'!$M$2:$S$17,7,0),"")</f>
        <v/>
      </c>
      <c r="P14" s="19" t="str">
        <f>IFERROR(VLOOKUP($A14,'Korno M'!$BR$1:$BX$58,7,0),"")</f>
        <v/>
      </c>
      <c r="Q14" s="19" t="str">
        <f>IFERROR(VLOOKUP($A14,'Abentojra M'!$J$4:$P$36,7,0),"")</f>
        <v/>
      </c>
      <c r="R14" s="19" t="str">
        <f>IFERROR(VLOOKUP($A14,'Mordownik M'!$M$6:$S$36,7,0),"")</f>
        <v/>
      </c>
      <c r="S14" s="19">
        <f>IFERROR(VLOOKUP($A14,'XIV Szago M'!$BB$4:$BH$45,7,0),"")</f>
        <v>80.164498852333537</v>
      </c>
      <c r="T14" s="19">
        <f>IFERROR(VLOOKUP($A14,'H54 TR200 M'!$AS$5:$AY$96,7,0),"")</f>
        <v>47.494964780455291</v>
      </c>
      <c r="U14" s="19" t="str">
        <f>IFERROR(VLOOKUP($A14,'NM TR200 M'!$AN$5:$AT$32,7,0),"")</f>
        <v/>
      </c>
      <c r="V14" s="10">
        <f>IFERROR(LARGE(X14:AP14,1),0)+IFERROR(LARGE(X14:AP14,2),0)</f>
        <v>93.511552392933467</v>
      </c>
      <c r="W14" s="10">
        <f>IFERROR(LARGE(X14:AP14,3),0)+IFERROR(LARGE(X14:AP14,4),0)</f>
        <v>80.526728514236723</v>
      </c>
      <c r="X14" s="12"/>
      <c r="Y14" s="18">
        <f>IFERROR(VLOOKUP(A14,'XIII Szago M'!DJ:DP,7,0),"")</f>
        <v>44.632000572205136</v>
      </c>
      <c r="Z14" s="18" t="str">
        <f>IFERROR(VLOOKUP(A14,'Wiosenne 360 M'!K:Q,7,0),"")</f>
        <v/>
      </c>
      <c r="AA14" s="12" t="str">
        <f>IFERROR(VLOOKUP(A14,'NMnO M'!AT:AZ,7,0),"")</f>
        <v/>
      </c>
      <c r="AB14" s="12" t="str">
        <f>IFERROR(VLOOKUP(A14,'Wertepy M'!M:S,7,0),"")</f>
        <v/>
      </c>
      <c r="AC14" s="12" t="str">
        <f>IFERROR(VLOOKUP($A14,'H53 100 M'!$AG$5:$AM$156,7,0),"")</f>
        <v/>
      </c>
      <c r="AD14" s="18" t="str">
        <f>IFERROR(VLOOKUP($A14,'Liczyrzepa - wiosna M'!$N$2:$T$26,7,0),"")</f>
        <v/>
      </c>
      <c r="AE14" s="12" t="str">
        <f>IFERROR(VLOOKUP($A14,'Harce M'!$H$2:$N$19,7,0),"")</f>
        <v/>
      </c>
      <c r="AF14" s="18">
        <f>IFERROR(VLOOKUP($A14,'XII z Kompasem M'!$K$1:$Q$38,7,0),"")</f>
        <v>40.480961923847701</v>
      </c>
      <c r="AG14" s="19" t="str">
        <f>IFERROR(VLOOKUP($A14,'Grassor TR150 M'!$BH$2:$BN$16,7,0),"")</f>
        <v/>
      </c>
      <c r="AH14" s="19" t="str">
        <f>IFERROR(VLOOKUP($A14,'Pazur Gryfa M'!$P$2:$V$23,7,0),"")</f>
        <v/>
      </c>
      <c r="AI14" s="19" t="str">
        <f>IFERROR(VLOOKUP($A14,'Szaga M'!$J$2:$P$31,7,0),"")</f>
        <v/>
      </c>
      <c r="AJ14" s="19" t="str">
        <f>IFERROR(VLOOKUP($A14,'Sudecka 100 M'!$M$2:$S$20,7,0),"")</f>
        <v/>
      </c>
      <c r="AK14" s="19">
        <f>IFERROR(VLOOKUP($A14,'XIII z Kompasem M'!$K$2:$Q$27,7,0),"")</f>
        <v>40.045766590389022</v>
      </c>
      <c r="AL14" s="19" t="str">
        <f>IFERROR(VLOOKUP($A14,'Waligóra M'!$J$2:$P$17,7,0),"")</f>
        <v/>
      </c>
      <c r="AM14" s="19" t="str">
        <f>IFERROR(VLOOKUP($A14,'Jesienne 360 M'!$K$2:$Q$15,7,0),"")</f>
        <v/>
      </c>
      <c r="AN14" s="19" t="str">
        <f>IFERROR(VLOOKUP($A14,'H54 TR100 M'!$AG$6:$AM$161,7,0),"")</f>
        <v/>
      </c>
      <c r="AO14" s="19">
        <f>IFERROR(VLOOKUP($A14,'Azymut M'!$O$2:$U$36,7,0),"")</f>
        <v>48.879551820728331</v>
      </c>
      <c r="AP14" s="12" t="str">
        <f>IFERROR(VLOOKUP($A14,'NM TR100 M'!$AD$5:$AJ$13,7,0),"")</f>
        <v/>
      </c>
      <c r="AQ14" s="26">
        <f>MIN(COUNT(F14:U14)+MIN(COUNT(X14:AP14)/2,2),6)</f>
        <v>6</v>
      </c>
      <c r="AR14" s="13">
        <f>COUNT(F14:U14)+COUNT(X14:AP14)/2</f>
        <v>7</v>
      </c>
    </row>
    <row r="15" spans="1:44" s="13" customFormat="1">
      <c r="A15" s="13">
        <v>95</v>
      </c>
      <c r="B15" s="22" t="str">
        <f>VLOOKUP($A15,id!$C:$H,6,0)</f>
        <v>Piwakowski Wojciech</v>
      </c>
      <c r="C15" s="22" t="str">
        <f>VLOOKUP($A15,id!$C:$H,4,0)</f>
        <v>PKO Harpagan</v>
      </c>
      <c r="D15" s="2">
        <f>IF(E14=E15,D14,ROW(B13))</f>
        <v>13</v>
      </c>
      <c r="E15" s="11">
        <f>LARGE(F15:W15,1)+LARGE(F15:W15,2)+IFERROR(LARGE(F15:W15,3),0)+IFERROR(LARGE(F15:W15,4),0)+IFERROR(LARGE(F15:W15,5),0)+IFERROR(LARGE(F15:W15,6),0)</f>
        <v>534.51286459713106</v>
      </c>
      <c r="F15" s="12"/>
      <c r="G15" s="12" t="str">
        <f>IFERROR(VLOOKUP(A15,'Roza M'!N:T,7,0),"")</f>
        <v/>
      </c>
      <c r="H15" s="12">
        <f>IFERROR(VLOOKUP($A15,'H53 200 M'!$AL$5:$AR$90,7,0),"")</f>
        <v>0</v>
      </c>
      <c r="I15" s="14" t="str">
        <f>IFERROR(VLOOKUP($A15,'Dymno M'!$BO$4:$BU$35,7,0),"")</f>
        <v/>
      </c>
      <c r="J15" s="19">
        <f>IFERROR(VLOOKUP($A15,'Dukty M'!$AU$1:$BA$45,7,0),"")</f>
        <v>88.294629171769458</v>
      </c>
      <c r="K15" s="19" t="str">
        <f>IFERROR(VLOOKUP($A15,'Tropy M'!$Q$3:$X$155,7,0),"")</f>
        <v/>
      </c>
      <c r="L15" s="19" t="str">
        <f>IFERROR(VLOOKUP($A15,'Grassor TR300 M'!$BX$2:$CD$26,7,0),"")</f>
        <v/>
      </c>
      <c r="M15" s="19" t="str">
        <f>IFERROR(VLOOKUP($A15,'BO M'!$K$2:$Q$65,7,0),"")</f>
        <v/>
      </c>
      <c r="N15" s="19" t="str">
        <f>IFERROR(VLOOKUP($A15,'Konwalie M'!$K$3:$Q$33,7,0),"")</f>
        <v/>
      </c>
      <c r="O15" s="19" t="str">
        <f>IFERROR(VLOOKUP($A15,'Sudecka 150 M'!$M$2:$S$17,7,0),"")</f>
        <v/>
      </c>
      <c r="P15" s="19" t="str">
        <f>IFERROR(VLOOKUP($A15,'Korno M'!$BR$1:$BX$58,7,0),"")</f>
        <v/>
      </c>
      <c r="Q15" s="19">
        <f>IFERROR(VLOOKUP($A15,'Abentojra M'!$J$4:$P$36,7,0),"")</f>
        <v>87.806996395799686</v>
      </c>
      <c r="R15" s="19" t="str">
        <f>IFERROR(VLOOKUP($A15,'Mordownik M'!$M$6:$S$36,7,0),"")</f>
        <v/>
      </c>
      <c r="S15" s="19">
        <f>IFERROR(VLOOKUP($A15,'XIV Szago M'!$BB$4:$BH$45,7,0),"")</f>
        <v>92.190937087549486</v>
      </c>
      <c r="T15" s="19">
        <f>IFERROR(VLOOKUP($A15,'H54 TR200 M'!$AS$5:$AY$96,7,0),"")</f>
        <v>84.060367367915646</v>
      </c>
      <c r="U15" s="19" t="str">
        <f>IFERROR(VLOOKUP($A15,'NM TR200 M'!$AN$5:$AT$32,7,0),"")</f>
        <v/>
      </c>
      <c r="V15" s="10">
        <f>IFERROR(LARGE(X15:AP15,1),0)+IFERROR(LARGE(X15:AP15,2),0)</f>
        <v>99.157303370786508</v>
      </c>
      <c r="W15" s="10">
        <f>IFERROR(LARGE(X15:AP15,3),0)+IFERROR(LARGE(X15:AP15,4),0)</f>
        <v>83.002631203310244</v>
      </c>
      <c r="X15" s="12"/>
      <c r="Y15" s="18">
        <f>IFERROR(VLOOKUP(A15,'XIII Szago M'!DJ:DP,7,0),"")</f>
        <v>38.259041459720457</v>
      </c>
      <c r="Z15" s="18" t="str">
        <f>IFERROR(VLOOKUP(A15,'Wiosenne 360 M'!K:Q,7,0),"")</f>
        <v/>
      </c>
      <c r="AA15" s="12" t="str">
        <f>IFERROR(VLOOKUP(A15,'NMnO M'!AT:AZ,7,0),"")</f>
        <v/>
      </c>
      <c r="AB15" s="12" t="str">
        <f>IFERROR(VLOOKUP(A15,'Wertepy M'!M:S,7,0),"")</f>
        <v/>
      </c>
      <c r="AC15" s="12" t="str">
        <f>IFERROR(VLOOKUP($A15,'H53 100 M'!$AG$5:$AM$156,7,0),"")</f>
        <v/>
      </c>
      <c r="AD15" s="18" t="str">
        <f>IFERROR(VLOOKUP($A15,'Liczyrzepa - wiosna M'!$N$2:$T$26,7,0),"")</f>
        <v/>
      </c>
      <c r="AE15" s="12" t="str">
        <f>IFERROR(VLOOKUP($A15,'Harce M'!$H$2:$N$19,7,0),"")</f>
        <v/>
      </c>
      <c r="AF15" s="18">
        <f>IFERROR(VLOOKUP($A15,'XII z Kompasem M'!$K$1:$Q$38,7,0),"")</f>
        <v>50</v>
      </c>
      <c r="AG15" s="19" t="str">
        <f>IFERROR(VLOOKUP($A15,'Grassor TR150 M'!$BH$2:$BN$16,7,0),"")</f>
        <v/>
      </c>
      <c r="AH15" s="19" t="str">
        <f>IFERROR(VLOOKUP($A15,'Pazur Gryfa M'!$P$2:$V$23,7,0),"")</f>
        <v/>
      </c>
      <c r="AI15" s="19" t="str">
        <f>IFERROR(VLOOKUP($A15,'Szaga M'!$J$2:$P$31,7,0),"")</f>
        <v/>
      </c>
      <c r="AJ15" s="19" t="str">
        <f>IFERROR(VLOOKUP($A15,'Sudecka 100 M'!$M$2:$S$20,7,0),"")</f>
        <v/>
      </c>
      <c r="AK15" s="19">
        <f>IFERROR(VLOOKUP($A15,'XIII z Kompasem M'!$K$2:$Q$27,7,0),"")</f>
        <v>49.157303370786515</v>
      </c>
      <c r="AL15" s="19" t="str">
        <f>IFERROR(VLOOKUP($A15,'Waligóra M'!$J$2:$P$17,7,0),"")</f>
        <v/>
      </c>
      <c r="AM15" s="19" t="str">
        <f>IFERROR(VLOOKUP($A15,'Jesienne 360 M'!$K$2:$Q$15,7,0),"")</f>
        <v/>
      </c>
      <c r="AN15" s="19" t="str">
        <f>IFERROR(VLOOKUP($A15,'H54 TR100 M'!$AG$6:$AM$161,7,0),"")</f>
        <v/>
      </c>
      <c r="AO15" s="19">
        <f>IFERROR(VLOOKUP($A15,'Azymut M'!$O$2:$U$36,7,0),"")</f>
        <v>44.743589743589794</v>
      </c>
      <c r="AP15" s="12" t="str">
        <f>IFERROR(VLOOKUP($A15,'NM TR100 M'!$AD$5:$AJ$13,7,0),"")</f>
        <v/>
      </c>
      <c r="AQ15" s="26">
        <f>MIN(COUNT(F15:U15)+MIN(COUNT(X15:AP15)/2,2),6)</f>
        <v>6</v>
      </c>
      <c r="AR15" s="13">
        <f>COUNT(F15:U15)+COUNT(X15:AP15)/2</f>
        <v>7</v>
      </c>
    </row>
    <row r="16" spans="1:44" s="13" customFormat="1">
      <c r="A16">
        <v>28</v>
      </c>
      <c r="B16" s="22" t="str">
        <f>VLOOKUP($A16,id!$C:$H,6,0)</f>
        <v>Hołdakowski Wojciech</v>
      </c>
      <c r="C16" s="22">
        <f>VLOOKUP($A16,id!$C:$H,4,0)</f>
        <v>0</v>
      </c>
      <c r="D16" s="2">
        <f>IF(E15=E16,D15,ROW(B14))</f>
        <v>14</v>
      </c>
      <c r="E16" s="11">
        <f>LARGE(F16:W16,1)+LARGE(F16:W16,2)+IFERROR(LARGE(F16:W16,3),0)+IFERROR(LARGE(F16:W16,4),0)+IFERROR(LARGE(F16:W16,5),0)+IFERROR(LARGE(F16:W16,6),0)</f>
        <v>534.24814358663832</v>
      </c>
      <c r="F16" s="12">
        <f>IFERROR(VLOOKUP(A16,'ZdZ M'!$S$1:$Y$43,7,0),"")</f>
        <v>81.235154394299272</v>
      </c>
      <c r="G16" s="12">
        <f>IFERROR(VLOOKUP(A16,'Roza M'!N:T,7,0),"")</f>
        <v>84.06689700065094</v>
      </c>
      <c r="H16" s="12" t="str">
        <f>IFERROR(VLOOKUP($A16,'H53 200 M'!$AL$5:$AR$90,7,0),"")</f>
        <v/>
      </c>
      <c r="I16" s="14">
        <f>IFERROR(VLOOKUP($A16,'Dymno M'!$BO$4:$BU$35,7,0),"")</f>
        <v>51.281765492643764</v>
      </c>
      <c r="J16" s="19">
        <f>IFERROR(VLOOKUP($A16,'Dukty M'!$AU$1:$BA$45,7,0),"")</f>
        <v>89.965064450066279</v>
      </c>
      <c r="K16" s="19" t="str">
        <f>IFERROR(VLOOKUP($A16,'Tropy M'!$Q$3:$X$155,7,0),"")</f>
        <v/>
      </c>
      <c r="L16" s="19">
        <f>IFERROR(VLOOKUP($A16,'Grassor TR300 M'!$BX$2:$CD$26,7,0),"")</f>
        <v>86.089742748724916</v>
      </c>
      <c r="M16" s="19" t="str">
        <f>IFERROR(VLOOKUP($A16,'BO M'!$K$2:$Q$65,7,0),"")</f>
        <v/>
      </c>
      <c r="N16" s="19" t="str">
        <f>IFERROR(VLOOKUP($A16,'Konwalie M'!$K$3:$Q$33,7,0),"")</f>
        <v/>
      </c>
      <c r="O16" s="19" t="str">
        <f>IFERROR(VLOOKUP($A16,'Sudecka 150 M'!$M$2:$S$17,7,0),"")</f>
        <v/>
      </c>
      <c r="P16" s="19">
        <f>IFERROR(VLOOKUP($A16,'Korno M'!$BR$1:$BX$58,7,0),"")</f>
        <v>91.82120779838327</v>
      </c>
      <c r="Q16" s="19">
        <f>IFERROR(VLOOKUP($A16,'Abentojra M'!$J$4:$P$36,7,0),"")</f>
        <v>86.788167967711829</v>
      </c>
      <c r="R16" s="19" t="str">
        <f>IFERROR(VLOOKUP($A16,'Mordownik M'!$M$6:$S$36,7,0),"")</f>
        <v/>
      </c>
      <c r="S16" s="19">
        <f>IFERROR(VLOOKUP($A16,'XIV Szago M'!$BB$4:$BH$45,7,0),"")</f>
        <v>82.295880296901345</v>
      </c>
      <c r="T16" s="19" t="str">
        <f>IFERROR(VLOOKUP($A16,'H54 TR200 M'!$AS$5:$AY$96,7,0),"")</f>
        <v/>
      </c>
      <c r="U16" s="19">
        <f>IFERROR(VLOOKUP($A16,'NM TR200 M'!$AN$5:$AT$32,7,0),"")</f>
        <v>64.071933205314821</v>
      </c>
      <c r="V16" s="10">
        <f>IFERROR(LARGE(X16:AP16,1),0)+IFERROR(LARGE(X16:AP16,2),0)</f>
        <v>92.849720068066972</v>
      </c>
      <c r="W16" s="10">
        <f>IFERROR(LARGE(X16:AP16,3),0)+IFERROR(LARGE(X16:AP16,4),0)</f>
        <v>86.734240553685012</v>
      </c>
      <c r="X16" s="12"/>
      <c r="Y16" s="18" t="str">
        <f>IFERROR(VLOOKUP(A16,'XIII Szago M'!DJ:DP,7,0),"")</f>
        <v/>
      </c>
      <c r="Z16" s="18" t="str">
        <f>IFERROR(VLOOKUP(A16,'Wiosenne 360 M'!K:Q,7,0),"")</f>
        <v/>
      </c>
      <c r="AA16" s="12" t="str">
        <f>IFERROR(VLOOKUP(A16,'NMnO M'!AT:AZ,7,0),"")</f>
        <v/>
      </c>
      <c r="AB16" s="12">
        <f>IFERROR(VLOOKUP(A16,'Wertepy M'!M:S,7,0),"")</f>
        <v>46.083550913838117</v>
      </c>
      <c r="AC16" s="12" t="str">
        <f>IFERROR(VLOOKUP($A16,'H53 100 M'!$AG$5:$AM$156,7,0),"")</f>
        <v/>
      </c>
      <c r="AD16" s="18">
        <f>IFERROR(VLOOKUP($A16,'Liczyrzepa - wiosna M'!$N$2:$T$26,7,0),"")</f>
        <v>40.147225368063417</v>
      </c>
      <c r="AE16" s="12" t="str">
        <f>IFERROR(VLOOKUP($A16,'Harce M'!$H$2:$N$19,7,0),"")</f>
        <v/>
      </c>
      <c r="AF16" s="18">
        <f>IFERROR(VLOOKUP($A16,'XII z Kompasem M'!$K$1:$Q$38,7,0),"")</f>
        <v>41.563786008230466</v>
      </c>
      <c r="AG16" s="19" t="str">
        <f>IFERROR(VLOOKUP($A16,'Grassor TR150 M'!$BH$2:$BN$16,7,0),"")</f>
        <v/>
      </c>
      <c r="AH16" s="19">
        <f>IFERROR(VLOOKUP($A16,'Pazur Gryfa M'!$P$2:$V$23,7,0),"")</f>
        <v>46.766169154228862</v>
      </c>
      <c r="AI16" s="19" t="str">
        <f>IFERROR(VLOOKUP($A16,'Szaga M'!$J$2:$P$31,7,0),"")</f>
        <v/>
      </c>
      <c r="AJ16" s="19">
        <f>IFERROR(VLOOKUP($A16,'Sudecka 100 M'!$M$2:$S$20,7,0),"")</f>
        <v>35.424836601307192</v>
      </c>
      <c r="AK16" s="19">
        <f>IFERROR(VLOOKUP($A16,'XIII z Kompasem M'!$K$2:$Q$27,7,0),"")</f>
        <v>41.273584905660378</v>
      </c>
      <c r="AL16" s="19" t="str">
        <f>IFERROR(VLOOKUP($A16,'Waligóra M'!$J$2:$P$17,7,0),"")</f>
        <v/>
      </c>
      <c r="AM16" s="19">
        <f>IFERROR(VLOOKUP($A16,'Jesienne 360 M'!$K$2:$Q$15,7,0),"")</f>
        <v>45.170454545454547</v>
      </c>
      <c r="AN16" s="19" t="str">
        <f>IFERROR(VLOOKUP($A16,'H54 TR100 M'!$AG$6:$AM$161,7,0),"")</f>
        <v/>
      </c>
      <c r="AO16" s="19">
        <f>IFERROR(VLOOKUP($A16,'Azymut M'!$O$2:$U$36,7,0),"")</f>
        <v>40.487238979118331</v>
      </c>
      <c r="AP16" s="12" t="str">
        <f>IFERROR(VLOOKUP($A16,'NM TR100 M'!$AD$5:$AJ$13,7,0),"")</f>
        <v/>
      </c>
      <c r="AQ16" s="26">
        <f>MIN(COUNT(F16:U16)+MIN(COUNT(X16:AP16)/2,2),6)</f>
        <v>6</v>
      </c>
      <c r="AR16" s="13">
        <f>COUNT(F16:U16)+COUNT(X16:AP16)/2</f>
        <v>13</v>
      </c>
    </row>
    <row r="17" spans="1:44" s="13" customFormat="1">
      <c r="A17">
        <v>26</v>
      </c>
      <c r="B17" s="22" t="str">
        <f>VLOOKUP($A17,id!$C:$H,6,0)</f>
        <v>Cecuła Krzysztof</v>
      </c>
      <c r="C17" s="22">
        <f>VLOOKUP($A17,id!$C:$H,4,0)</f>
        <v>0</v>
      </c>
      <c r="D17" s="2">
        <f>IF(E16=E17,D16,ROW(B15))</f>
        <v>15</v>
      </c>
      <c r="E17" s="11">
        <f>LARGE(F17:W17,1)+LARGE(F17:W17,2)+IFERROR(LARGE(F17:W17,3),0)+IFERROR(LARGE(F17:W17,4),0)+IFERROR(LARGE(F17:W17,5),0)+IFERROR(LARGE(F17:W17,6),0)</f>
        <v>525.40390180602787</v>
      </c>
      <c r="F17" s="12">
        <f>IFERROR(VLOOKUP(A17,'ZdZ M'!$S$1:$Y$43,7,0),"")</f>
        <v>84.653465346534645</v>
      </c>
      <c r="G17" s="12">
        <f>IFERROR(VLOOKUP(A17,'Roza M'!N:T,7,0),"")</f>
        <v>87.625260960334032</v>
      </c>
      <c r="H17" s="12" t="str">
        <f>IFERROR(VLOOKUP($A17,'H53 200 M'!$AL$5:$AR$90,7,0),"")</f>
        <v/>
      </c>
      <c r="I17" s="14" t="str">
        <f>IFERROR(VLOOKUP($A17,'Dymno M'!$BO$4:$BU$35,7,0),"")</f>
        <v/>
      </c>
      <c r="J17" s="19">
        <f>IFERROR(VLOOKUP($A17,'Dukty M'!$AU$1:$BA$45,7,0),"")</f>
        <v>86.110820984437851</v>
      </c>
      <c r="K17" s="19" t="str">
        <f>IFERROR(VLOOKUP($A17,'Tropy M'!$Q$3:$X$155,7,0),"")</f>
        <v/>
      </c>
      <c r="L17" s="19">
        <f>IFERROR(VLOOKUP($A17,'Grassor TR300 M'!$BX$2:$CD$26,7,0),"")</f>
        <v>87.387387387387378</v>
      </c>
      <c r="M17" s="19" t="str">
        <f>IFERROR(VLOOKUP($A17,'BO M'!$K$2:$Q$65,7,0),"")</f>
        <v/>
      </c>
      <c r="N17" s="19" t="str">
        <f>IFERROR(VLOOKUP($A17,'Konwalie M'!$K$3:$Q$33,7,0),"")</f>
        <v/>
      </c>
      <c r="O17" s="19">
        <f>IFERROR(VLOOKUP($A17,'Sudecka 150 M'!$M$2:$S$17,7,0),"")</f>
        <v>71.054267696953559</v>
      </c>
      <c r="P17" s="19" t="str">
        <f>IFERROR(VLOOKUP($A17,'Korno M'!$BR$1:$BX$58,7,0),"")</f>
        <v/>
      </c>
      <c r="Q17" s="19" t="str">
        <f>IFERROR(VLOOKUP($A17,'Abentojra M'!$J$4:$P$36,7,0),"")</f>
        <v/>
      </c>
      <c r="R17" s="19" t="str">
        <f>IFERROR(VLOOKUP($A17,'Mordownik M'!$M$6:$S$36,7,0),"")</f>
        <v/>
      </c>
      <c r="S17" s="19">
        <f>IFERROR(VLOOKUP($A17,'XIV Szago M'!$BB$4:$BH$45,7,0),"")</f>
        <v>67.355742619150917</v>
      </c>
      <c r="T17" s="19" t="str">
        <f>IFERROR(VLOOKUP($A17,'H54 TR200 M'!$AS$5:$AY$96,7,0),"")</f>
        <v/>
      </c>
      <c r="U17" s="19">
        <f>IFERROR(VLOOKUP($A17,'NM TR200 M'!$AN$5:$AT$32,7,0),"")</f>
        <v>85.549132947976872</v>
      </c>
      <c r="V17" s="10">
        <f>IFERROR(LARGE(X17:AP17,1),0)+IFERROR(LARGE(X17:AP17,2),0)</f>
        <v>94.077834179357026</v>
      </c>
      <c r="W17" s="10">
        <f>IFERROR(LARGE(X17:AP17,3),0)+IFERROR(LARGE(X17:AP17,4),0)</f>
        <v>72.370335891188603</v>
      </c>
      <c r="X17" s="12"/>
      <c r="Y17" s="18" t="str">
        <f>IFERROR(VLOOKUP(A17,'XIII Szago M'!DJ:DP,7,0),"")</f>
        <v/>
      </c>
      <c r="Z17" s="18" t="str">
        <f>IFERROR(VLOOKUP(A17,'Wiosenne 360 M'!K:Q,7,0),"")</f>
        <v/>
      </c>
      <c r="AA17" s="12" t="str">
        <f>IFERROR(VLOOKUP(A17,'NMnO M'!AT:AZ,7,0),"")</f>
        <v/>
      </c>
      <c r="AB17" s="12">
        <f>IFERROR(VLOOKUP(A17,'Wertepy M'!M:S,7,0),"")</f>
        <v>50</v>
      </c>
      <c r="AC17" s="12" t="str">
        <f>IFERROR(VLOOKUP($A17,'H53 100 M'!$AG$5:$AM$156,7,0),"")</f>
        <v/>
      </c>
      <c r="AD17" s="18">
        <f>IFERROR(VLOOKUP($A17,'Liczyrzepa - wiosna M'!$N$2:$T$26,7,0),"")</f>
        <v>37.426097972972975</v>
      </c>
      <c r="AE17" s="12" t="str">
        <f>IFERROR(VLOOKUP($A17,'Harce M'!$H$2:$N$19,7,0),"")</f>
        <v/>
      </c>
      <c r="AF17" s="18" t="str">
        <f>IFERROR(VLOOKUP($A17,'XII z Kompasem M'!$K$1:$Q$38,7,0),"")</f>
        <v/>
      </c>
      <c r="AG17" s="19" t="str">
        <f>IFERROR(VLOOKUP($A17,'Grassor TR150 M'!$BH$2:$BN$16,7,0),"")</f>
        <v/>
      </c>
      <c r="AH17" s="19">
        <f>IFERROR(VLOOKUP($A17,'Pazur Gryfa M'!$P$2:$V$23,7,0),"")</f>
        <v>34.94423791821562</v>
      </c>
      <c r="AI17" s="19">
        <f>IFERROR(VLOOKUP($A17,'Szaga M'!$J$2:$P$31,7,0),"")</f>
        <v>44.077834179357026</v>
      </c>
      <c r="AJ17" s="19" t="str">
        <f>IFERROR(VLOOKUP($A17,'Sudecka 100 M'!$M$2:$S$20,7,0),"")</f>
        <v/>
      </c>
      <c r="AK17" s="19" t="str">
        <f>IFERROR(VLOOKUP($A17,'XIII z Kompasem M'!$K$2:$Q$27,7,0),"")</f>
        <v/>
      </c>
      <c r="AL17" s="19" t="str">
        <f>IFERROR(VLOOKUP($A17,'Waligóra M'!$J$2:$P$17,7,0),"")</f>
        <v/>
      </c>
      <c r="AM17" s="19" t="str">
        <f>IFERROR(VLOOKUP($A17,'Jesienne 360 M'!$K$2:$Q$15,7,0),"")</f>
        <v/>
      </c>
      <c r="AN17" s="19" t="str">
        <f>IFERROR(VLOOKUP($A17,'H54 TR100 M'!$AG$6:$AM$161,7,0),"")</f>
        <v/>
      </c>
      <c r="AO17" s="19">
        <f>IFERROR(VLOOKUP($A17,'Azymut M'!$O$2:$U$36,7,0),"")</f>
        <v>33.0520878174774</v>
      </c>
      <c r="AP17" s="12" t="str">
        <f>IFERROR(VLOOKUP($A17,'NM TR100 M'!$AD$5:$AJ$13,7,0),"")</f>
        <v/>
      </c>
      <c r="AQ17" s="26">
        <f>MIN(COUNT(F17:U17)+MIN(COUNT(X17:AP17)/2,2),6)</f>
        <v>6</v>
      </c>
      <c r="AR17" s="13">
        <f>COUNT(F17:U17)+COUNT(X17:AP17)/2</f>
        <v>9.5</v>
      </c>
    </row>
    <row r="18" spans="1:44" s="13" customFormat="1">
      <c r="A18">
        <v>4</v>
      </c>
      <c r="B18" s="22" t="str">
        <f>VLOOKUP($A18,id!$C:$H,6,0)</f>
        <v>Królikowski Roman</v>
      </c>
      <c r="C18" s="22">
        <f>VLOOKUP($A18,id!$C:$H,4,0)</f>
        <v>0</v>
      </c>
      <c r="D18" s="2">
        <f>IF(E17=E18,D17,ROW(B16))</f>
        <v>16</v>
      </c>
      <c r="E18" s="11">
        <f>LARGE(F18:W18,1)+LARGE(F18:W18,2)+IFERROR(LARGE(F18:W18,3),0)+IFERROR(LARGE(F18:W18,4),0)+IFERROR(LARGE(F18:W18,5),0)+IFERROR(LARGE(F18:W18,6),0)</f>
        <v>525.00631069321878</v>
      </c>
      <c r="F18" s="12">
        <f>IFERROR(VLOOKUP(A18,'ZdZ M'!$S$1:$Y$43,7,0),"")</f>
        <v>74.186550976138818</v>
      </c>
      <c r="G18" s="12" t="str">
        <f>IFERROR(VLOOKUP(A18,'Roza M'!N:T,7,0),"")</f>
        <v/>
      </c>
      <c r="H18" s="12" t="str">
        <f>IFERROR(VLOOKUP($A18,'H53 200 M'!$AL$5:$AR$90,7,0),"")</f>
        <v/>
      </c>
      <c r="I18" s="14">
        <f>IFERROR(VLOOKUP($A18,'Dymno M'!$BO$4:$BU$35,7,0),"")</f>
        <v>49.064249533457712</v>
      </c>
      <c r="J18" s="19">
        <f>IFERROR(VLOOKUP($A18,'Dukty M'!$AU$1:$BA$45,7,0),"")</f>
        <v>89.732652448182648</v>
      </c>
      <c r="K18" s="19" t="str">
        <f>IFERROR(VLOOKUP($A18,'Tropy M'!$Q$3:$X$155,7,0),"")</f>
        <v/>
      </c>
      <c r="L18" s="19">
        <f>IFERROR(VLOOKUP($A18,'Grassor TR300 M'!$BX$2:$CD$26,7,0),"")</f>
        <v>100</v>
      </c>
      <c r="M18" s="19" t="str">
        <f>IFERROR(VLOOKUP($A18,'BO M'!$K$2:$Q$65,7,0),"")</f>
        <v/>
      </c>
      <c r="N18" s="19" t="str">
        <f>IFERROR(VLOOKUP($A18,'Konwalie M'!$K$3:$Q$33,7,0),"")</f>
        <v/>
      </c>
      <c r="O18" s="19" t="str">
        <f>IFERROR(VLOOKUP($A18,'Sudecka 150 M'!$M$2:$S$17,7,0),"")</f>
        <v/>
      </c>
      <c r="P18" s="19" t="str">
        <f>IFERROR(VLOOKUP($A18,'Korno M'!$BR$1:$BX$58,7,0),"")</f>
        <v/>
      </c>
      <c r="Q18" s="19" t="str">
        <f>IFERROR(VLOOKUP($A18,'Abentojra M'!$J$4:$P$36,7,0),"")</f>
        <v/>
      </c>
      <c r="R18" s="19">
        <f>IFERROR(VLOOKUP($A18,'Mordownik M'!$M$6:$S$36,7,0),"")</f>
        <v>66.414915220499438</v>
      </c>
      <c r="S18" s="19" t="str">
        <f>IFERROR(VLOOKUP($A18,'XIV Szago M'!$BB$4:$BH$45,7,0),"")</f>
        <v/>
      </c>
      <c r="T18" s="19" t="str">
        <f>IFERROR(VLOOKUP($A18,'H54 TR200 M'!$AS$5:$AY$96,7,0),"")</f>
        <v/>
      </c>
      <c r="U18" s="19">
        <f>IFERROR(VLOOKUP($A18,'NM TR200 M'!$AN$5:$AT$32,7,0),"")</f>
        <v>93.641618497109818</v>
      </c>
      <c r="V18" s="10">
        <f>IFERROR(LARGE(X18:AP18,1),0)+IFERROR(LARGE(X18:AP18,2),0)</f>
        <v>87.646054198083789</v>
      </c>
      <c r="W18" s="10">
        <f>IFERROR(LARGE(X18:AP18,3),0)+IFERROR(LARGE(X18:AP18,4),0)</f>
        <v>79.799434573703749</v>
      </c>
      <c r="X18" s="12">
        <f>IFERROR(VLOOKUP(A18,'Liczyrzepa - zima M'!$P:$W,7,0),"")</f>
        <v>47.363796133567668</v>
      </c>
      <c r="Y18" s="18">
        <f>IFERROR(VLOOKUP(A18,'XIII Szago M'!DJ:DP,7,0),"")</f>
        <v>40.234702430846603</v>
      </c>
      <c r="Z18" s="18" t="str">
        <f>IFERROR(VLOOKUP(A18,'Wiosenne 360 M'!K:Q,7,0),"")</f>
        <v/>
      </c>
      <c r="AA18" s="12">
        <f>IFERROR(VLOOKUP(A18,'NMnO M'!AT:AZ,7,0),"")</f>
        <v>38.832487309644677</v>
      </c>
      <c r="AB18" s="12" t="str">
        <f>IFERROR(VLOOKUP(A18,'Wertepy M'!M:S,7,0),"")</f>
        <v/>
      </c>
      <c r="AC18" s="12" t="str">
        <f>IFERROR(VLOOKUP($A18,'H53 100 M'!$AG$5:$AM$156,7,0),"")</f>
        <v/>
      </c>
      <c r="AD18" s="18">
        <f>IFERROR(VLOOKUP($A18,'Liczyrzepa - wiosna M'!$N$2:$T$26,7,0),"")</f>
        <v>39.564732142857146</v>
      </c>
      <c r="AE18" s="12" t="str">
        <f>IFERROR(VLOOKUP($A18,'Harce M'!$H$2:$N$19,7,0),"")</f>
        <v/>
      </c>
      <c r="AF18" s="18" t="str">
        <f>IFERROR(VLOOKUP($A18,'XII z Kompasem M'!$K$1:$Q$38,7,0),"")</f>
        <v/>
      </c>
      <c r="AG18" s="19" t="str">
        <f>IFERROR(VLOOKUP($A18,'Grassor TR150 M'!$BH$2:$BN$16,7,0),"")</f>
        <v/>
      </c>
      <c r="AH18" s="19" t="str">
        <f>IFERROR(VLOOKUP($A18,'Pazur Gryfa M'!$P$2:$V$23,7,0),"")</f>
        <v/>
      </c>
      <c r="AI18" s="19" t="str">
        <f>IFERROR(VLOOKUP($A18,'Szaga M'!$J$2:$P$31,7,0),"")</f>
        <v/>
      </c>
      <c r="AJ18" s="19" t="str">
        <f>IFERROR(VLOOKUP($A18,'Sudecka 100 M'!$M$2:$S$20,7,0),"")</f>
        <v/>
      </c>
      <c r="AK18" s="19" t="str">
        <f>IFERROR(VLOOKUP($A18,'XIII z Kompasem M'!$K$2:$Q$27,7,0),"")</f>
        <v/>
      </c>
      <c r="AL18" s="19" t="str">
        <f>IFERROR(VLOOKUP($A18,'Waligóra M'!$J$2:$P$17,7,0),"")</f>
        <v/>
      </c>
      <c r="AM18" s="19" t="str">
        <f>IFERROR(VLOOKUP($A18,'Jesienne 360 M'!$K$2:$Q$15,7,0),"")</f>
        <v/>
      </c>
      <c r="AN18" s="19">
        <f>IFERROR(VLOOKUP($A18,'H54 TR100 M'!$AG$6:$AM$161,7,0),"")</f>
        <v>40.282258064516121</v>
      </c>
      <c r="AO18" s="19" t="str">
        <f>IFERROR(VLOOKUP($A18,'Azymut M'!$O$2:$U$36,7,0),"")</f>
        <v/>
      </c>
      <c r="AP18" s="12" t="str">
        <f>IFERROR(VLOOKUP($A18,'NM TR100 M'!$AD$5:$AJ$13,7,0),"")</f>
        <v/>
      </c>
      <c r="AQ18" s="26">
        <f>MIN(COUNT(F18:U18)+MIN(COUNT(X18:AP18)/2,2),6)</f>
        <v>6</v>
      </c>
      <c r="AR18" s="13">
        <f>COUNT(F18:U18)+COUNT(X18:AP18)/2</f>
        <v>8.5</v>
      </c>
    </row>
    <row r="19" spans="1:44" s="13" customFormat="1">
      <c r="A19">
        <v>11</v>
      </c>
      <c r="B19" s="22" t="str">
        <f>VLOOKUP($A19,id!$C:$H,6,0)</f>
        <v>Senderek Łukasz</v>
      </c>
      <c r="C19" s="22" t="str">
        <f>VLOOKUP($A19,id!$C:$H,4,0)</f>
        <v>Piachulec Orient</v>
      </c>
      <c r="D19" s="2">
        <f>IF(E18=E19,D18,ROW(B17))</f>
        <v>17</v>
      </c>
      <c r="E19" s="11">
        <f>LARGE(F19:W19,1)+LARGE(F19:W19,2)+IFERROR(LARGE(F19:W19,3),0)+IFERROR(LARGE(F19:W19,4),0)+IFERROR(LARGE(F19:W19,5),0)+IFERROR(LARGE(F19:W19,6),0)</f>
        <v>511.77828881454508</v>
      </c>
      <c r="F19" s="12">
        <f>IFERROR(VLOOKUP(A19,'ZdZ M'!$S$1:$Y$43,7,0),"")</f>
        <v>81.428571428571416</v>
      </c>
      <c r="G19" s="12">
        <f>IFERROR(VLOOKUP(A19,'Roza M'!N:T,7,0),"")</f>
        <v>84.06689700065094</v>
      </c>
      <c r="H19" s="12" t="str">
        <f>IFERROR(VLOOKUP($A19,'H53 200 M'!$AL$5:$AR$90,7,0),"")</f>
        <v/>
      </c>
      <c r="I19" s="14" t="str">
        <f>IFERROR(VLOOKUP($A19,'Dymno M'!$BO$4:$BU$35,7,0),"")</f>
        <v/>
      </c>
      <c r="J19" s="19">
        <f>IFERROR(VLOOKUP($A19,'Dukty M'!$AU$1:$BA$45,7,0),"")</f>
        <v>92.288680177953538</v>
      </c>
      <c r="K19" s="19">
        <f>IFERROR(VLOOKUP($A19,'Tropy M'!$Q$3:$X$155,7,0),"")</f>
        <v>87.047476737078043</v>
      </c>
      <c r="L19" s="19" t="str">
        <f>IFERROR(VLOOKUP($A19,'Grassor TR300 M'!$BX$2:$CD$26,7,0),"")</f>
        <v/>
      </c>
      <c r="M19" s="19">
        <f>IFERROR(VLOOKUP($A19,'BO M'!$K$2:$Q$65,7,0),"")</f>
        <v>80.845606808378363</v>
      </c>
      <c r="N19" s="19" t="str">
        <f>IFERROR(VLOOKUP($A19,'Konwalie M'!$K$3:$Q$33,7,0),"")</f>
        <v/>
      </c>
      <c r="O19" s="19" t="str">
        <f>IFERROR(VLOOKUP($A19,'Sudecka 150 M'!$M$2:$S$17,7,0),"")</f>
        <v/>
      </c>
      <c r="P19" s="19" t="str">
        <f>IFERROR(VLOOKUP($A19,'Korno M'!$BR$1:$BX$58,7,0),"")</f>
        <v/>
      </c>
      <c r="Q19" s="19" t="str">
        <f>IFERROR(VLOOKUP($A19,'Abentojra M'!$J$4:$P$36,7,0),"")</f>
        <v/>
      </c>
      <c r="R19" s="19" t="str">
        <f>IFERROR(VLOOKUP($A19,'Mordownik M'!$M$6:$S$36,7,0),"")</f>
        <v/>
      </c>
      <c r="S19" s="19" t="str">
        <f>IFERROR(VLOOKUP($A19,'XIV Szago M'!$BB$4:$BH$45,7,0),"")</f>
        <v/>
      </c>
      <c r="T19" s="19" t="str">
        <f>IFERROR(VLOOKUP($A19,'H54 TR200 M'!$AS$5:$AY$96,7,0),"")</f>
        <v/>
      </c>
      <c r="U19" s="19" t="str">
        <f>IFERROR(VLOOKUP($A19,'NM TR200 M'!$AN$5:$AT$32,7,0),"")</f>
        <v/>
      </c>
      <c r="V19" s="10">
        <f>IFERROR(LARGE(X19:AP19,1),0)+IFERROR(LARGE(X19:AP19,2),0)</f>
        <v>86.101056661912821</v>
      </c>
      <c r="W19" s="10">
        <f>IFERROR(LARGE(X19:AP19,3),0)+IFERROR(LARGE(X19:AP19,4),0)</f>
        <v>72.446637734152716</v>
      </c>
      <c r="X19" s="12">
        <f>IFERROR(VLOOKUP(A19,'Liczyrzepa - zima M'!$P:$W,7,0),"")</f>
        <v>33.408606414242207</v>
      </c>
      <c r="Y19" s="18" t="str">
        <f>IFERROR(VLOOKUP(A19,'XIII Szago M'!DJ:DP,7,0),"")</f>
        <v/>
      </c>
      <c r="Z19" s="18">
        <f>IFERROR(VLOOKUP(A19,'Wiosenne 360 M'!K:Q,7,0),"")</f>
        <v>40.637736198592343</v>
      </c>
      <c r="AA19" s="12">
        <f>IFERROR(VLOOKUP(A19,'NMnO M'!AT:AZ,7,0),"")</f>
        <v>32.4859075535513</v>
      </c>
      <c r="AB19" s="12" t="str">
        <f>IFERROR(VLOOKUP(A19,'Wertepy M'!M:S,7,0),"")</f>
        <v/>
      </c>
      <c r="AC19" s="12" t="str">
        <f>IFERROR(VLOOKUP($A19,'H53 100 M'!$AG$5:$AM$156,7,0),"")</f>
        <v/>
      </c>
      <c r="AD19" s="18" t="str">
        <f>IFERROR(VLOOKUP($A19,'Liczyrzepa - wiosna M'!$N$2:$T$26,7,0),"")</f>
        <v/>
      </c>
      <c r="AE19" s="12">
        <f>IFERROR(VLOOKUP($A19,'Harce M'!$H$2:$N$19,7,0),"")</f>
        <v>45.463320463320471</v>
      </c>
      <c r="AF19" s="18" t="str">
        <f>IFERROR(VLOOKUP($A19,'XII z Kompasem M'!$K$1:$Q$38,7,0),"")</f>
        <v/>
      </c>
      <c r="AG19" s="19" t="str">
        <f>IFERROR(VLOOKUP($A19,'Grassor TR150 M'!$BH$2:$BN$16,7,0),"")</f>
        <v/>
      </c>
      <c r="AH19" s="19" t="str">
        <f>IFERROR(VLOOKUP($A19,'Pazur Gryfa M'!$P$2:$V$23,7,0),"")</f>
        <v/>
      </c>
      <c r="AI19" s="19" t="str">
        <f>IFERROR(VLOOKUP($A19,'Szaga M'!$J$2:$P$31,7,0),"")</f>
        <v/>
      </c>
      <c r="AJ19" s="19" t="str">
        <f>IFERROR(VLOOKUP($A19,'Sudecka 100 M'!$M$2:$S$20,7,0),"")</f>
        <v/>
      </c>
      <c r="AK19" s="19" t="str">
        <f>IFERROR(VLOOKUP($A19,'XIII z Kompasem M'!$K$2:$Q$27,7,0),"")</f>
        <v/>
      </c>
      <c r="AL19" s="19">
        <f>IFERROR(VLOOKUP($A19,'Waligóra M'!$J$2:$P$17,7,0),"")</f>
        <v>23.310009801902122</v>
      </c>
      <c r="AM19" s="19" t="str">
        <f>IFERROR(VLOOKUP($A19,'Jesienne 360 M'!$K$2:$Q$15,7,0),"")</f>
        <v/>
      </c>
      <c r="AN19" s="19" t="str">
        <f>IFERROR(VLOOKUP($A19,'H54 TR100 M'!$AG$6:$AM$161,7,0),"")</f>
        <v/>
      </c>
      <c r="AO19" s="19">
        <f>IFERROR(VLOOKUP($A19,'Azymut M'!$O$2:$U$36,7,0),"")</f>
        <v>39.038031319910509</v>
      </c>
      <c r="AP19" s="12" t="str">
        <f>IFERROR(VLOOKUP($A19,'NM TR100 M'!$AD$5:$AJ$13,7,0),"")</f>
        <v/>
      </c>
      <c r="AQ19" s="26">
        <f>MIN(COUNT(F19:U19)+MIN(COUNT(X19:AP19)/2,2),6)</f>
        <v>6</v>
      </c>
      <c r="AR19" s="13">
        <f>COUNT(F19:U19)+COUNT(X19:AP19)/2</f>
        <v>8</v>
      </c>
    </row>
    <row r="20" spans="1:44" s="13" customFormat="1">
      <c r="A20">
        <v>8</v>
      </c>
      <c r="B20" s="22" t="str">
        <f>VLOOKUP($A20,id!$C:$H,6,0)</f>
        <v>Fałowski Rafał</v>
      </c>
      <c r="C20" s="22">
        <f>VLOOKUP($A20,id!$C:$H,4,0)</f>
        <v>0</v>
      </c>
      <c r="D20" s="2">
        <f>IF(E19=E20,D19,ROW(B18))</f>
        <v>18</v>
      </c>
      <c r="E20" s="11">
        <f>LARGE(F20:W20,1)+LARGE(F20:W20,2)+IFERROR(LARGE(F20:W20,3),0)+IFERROR(LARGE(F20:W20,4),0)+IFERROR(LARGE(F20:W20,5),0)+IFERROR(LARGE(F20:W20,6),0)</f>
        <v>492.08676839421196</v>
      </c>
      <c r="F20" s="12" t="str">
        <f>IFERROR(VLOOKUP(A20,'ZdZ M'!$S$1:$Y$43,7,0),"")</f>
        <v/>
      </c>
      <c r="G20" s="12">
        <f>IFERROR(VLOOKUP(A20,'Roza M'!N:T,7,0),"")</f>
        <v>71.239444986633856</v>
      </c>
      <c r="H20" s="12" t="str">
        <f>IFERROR(VLOOKUP($A20,'H53 200 M'!$AL$5:$AR$90,7,0),"")</f>
        <v/>
      </c>
      <c r="I20" s="14" t="str">
        <f>IFERROR(VLOOKUP($A20,'Dymno M'!$BO$4:$BU$35,7,0),"")</f>
        <v/>
      </c>
      <c r="J20" s="19" t="str">
        <f>IFERROR(VLOOKUP($A20,'Dukty M'!$AU$1:$BA$45,7,0),"")</f>
        <v/>
      </c>
      <c r="K20" s="19" t="str">
        <f>IFERROR(VLOOKUP($A20,'Tropy M'!$Q$3:$X$155,7,0),"")</f>
        <v/>
      </c>
      <c r="L20" s="19">
        <f>IFERROR(VLOOKUP($A20,'Grassor TR300 M'!$BX$2:$CD$26,7,0),"")</f>
        <v>80.709133826929616</v>
      </c>
      <c r="M20" s="19">
        <f>IFERROR(VLOOKUP($A20,'BO M'!$K$2:$Q$65,7,0),"")</f>
        <v>75.584944048830124</v>
      </c>
      <c r="N20" s="19">
        <f>IFERROR(VLOOKUP($A20,'Konwalie M'!$K$3:$Q$33,7,0),"")</f>
        <v>86.859457483178645</v>
      </c>
      <c r="O20" s="19">
        <f>IFERROR(VLOOKUP($A20,'Sudecka 150 M'!$M$2:$S$17,7,0),"")</f>
        <v>76.738609112709838</v>
      </c>
      <c r="P20" s="19">
        <f>IFERROR(VLOOKUP($A20,'Korno M'!$BR$1:$BX$58,7,0),"")</f>
        <v>85.734664764621968</v>
      </c>
      <c r="Q20" s="19" t="str">
        <f>IFERROR(VLOOKUP($A20,'Abentojra M'!$J$4:$P$36,7,0),"")</f>
        <v/>
      </c>
      <c r="R20" s="19" t="str">
        <f>IFERROR(VLOOKUP($A20,'Mordownik M'!$M$6:$S$36,7,0),"")</f>
        <v/>
      </c>
      <c r="S20" s="19" t="str">
        <f>IFERROR(VLOOKUP($A20,'XIV Szago M'!$BB$4:$BH$45,7,0),"")</f>
        <v/>
      </c>
      <c r="T20" s="19" t="str">
        <f>IFERROR(VLOOKUP($A20,'H54 TR200 M'!$AS$5:$AY$96,7,0),"")</f>
        <v/>
      </c>
      <c r="U20" s="19">
        <f>IFERROR(VLOOKUP($A20,'NM TR200 M'!$AN$5:$AT$32,7,0),"")</f>
        <v>80.924855491329467</v>
      </c>
      <c r="V20" s="10">
        <f>IFERROR(LARGE(X20:AP20,1),0)+IFERROR(LARGE(X20:AP20,2),0)</f>
        <v>81.120047715442411</v>
      </c>
      <c r="W20" s="10">
        <f>IFERROR(LARGE(X20:AP20,3),0)+IFERROR(LARGE(X20:AP20,4),0)</f>
        <v>73.913054012647436</v>
      </c>
      <c r="X20" s="12">
        <f>IFERROR(VLOOKUP(A20,'Liczyrzepa - zima M'!$P:$W,7,0),"")</f>
        <v>37.571011257303006</v>
      </c>
      <c r="Y20" s="18" t="str">
        <f>IFERROR(VLOOKUP(A20,'XIII Szago M'!DJ:DP,7,0),"")</f>
        <v/>
      </c>
      <c r="Z20" s="18" t="str">
        <f>IFERROR(VLOOKUP(A20,'Wiosenne 360 M'!K:Q,7,0),"")</f>
        <v/>
      </c>
      <c r="AA20" s="12">
        <f>IFERROR(VLOOKUP(A20,'NMnO M'!AT:AZ,7,0),"")</f>
        <v>36.34204275534443</v>
      </c>
      <c r="AB20" s="12" t="str">
        <f>IFERROR(VLOOKUP(A20,'Wertepy M'!M:S,7,0),"")</f>
        <v/>
      </c>
      <c r="AC20" s="12" t="str">
        <f>IFERROR(VLOOKUP($A20,'H53 100 M'!$AG$5:$AM$156,7,0),"")</f>
        <v/>
      </c>
      <c r="AD20" s="18" t="str">
        <f>IFERROR(VLOOKUP($A20,'Liczyrzepa - wiosna M'!$N$2:$T$26,7,0),"")</f>
        <v/>
      </c>
      <c r="AE20" s="12" t="str">
        <f>IFERROR(VLOOKUP($A20,'Harce M'!$H$2:$N$19,7,0),"")</f>
        <v/>
      </c>
      <c r="AF20" s="18" t="str">
        <f>IFERROR(VLOOKUP($A20,'XII z Kompasem M'!$K$1:$Q$38,7,0),"")</f>
        <v/>
      </c>
      <c r="AG20" s="19" t="str">
        <f>IFERROR(VLOOKUP($A20,'Grassor TR150 M'!$BH$2:$BN$16,7,0),"")</f>
        <v/>
      </c>
      <c r="AH20" s="19" t="str">
        <f>IFERROR(VLOOKUP($A20,'Pazur Gryfa M'!$P$2:$V$23,7,0),"")</f>
        <v/>
      </c>
      <c r="AI20" s="19">
        <f>IFERROR(VLOOKUP($A20,'Szaga M'!$J$2:$P$31,7,0),"")</f>
        <v>39.172932330827066</v>
      </c>
      <c r="AJ20" s="19" t="str">
        <f>IFERROR(VLOOKUP($A20,'Sudecka 100 M'!$M$2:$S$20,7,0),"")</f>
        <v/>
      </c>
      <c r="AK20" s="19" t="str">
        <f>IFERROR(VLOOKUP($A20,'XIII z Kompasem M'!$K$2:$Q$27,7,0),"")</f>
        <v/>
      </c>
      <c r="AL20" s="19" t="str">
        <f>IFERROR(VLOOKUP($A20,'Waligóra M'!$J$2:$P$17,7,0),"")</f>
        <v/>
      </c>
      <c r="AM20" s="19" t="str">
        <f>IFERROR(VLOOKUP($A20,'Jesienne 360 M'!$K$2:$Q$15,7,0),"")</f>
        <v/>
      </c>
      <c r="AN20" s="19" t="str">
        <f>IFERROR(VLOOKUP($A20,'H54 TR100 M'!$AG$6:$AM$161,7,0),"")</f>
        <v/>
      </c>
      <c r="AO20" s="19">
        <f>IFERROR(VLOOKUP($A20,'Azymut M'!$O$2:$U$36,7,0),"")</f>
        <v>41.947115384615337</v>
      </c>
      <c r="AP20" s="12" t="str">
        <f>IFERROR(VLOOKUP($A20,'NM TR100 M'!$AD$5:$AJ$13,7,0),"")</f>
        <v/>
      </c>
      <c r="AQ20" s="26">
        <f>MIN(COUNT(F20:U20)+MIN(COUNT(X20:AP20)/2,2),6)</f>
        <v>6</v>
      </c>
      <c r="AR20" s="13">
        <f>COUNT(F20:U20)+COUNT(X20:AP20)/2</f>
        <v>9</v>
      </c>
    </row>
    <row r="21" spans="1:44" s="13" customFormat="1">
      <c r="A21">
        <v>31</v>
      </c>
      <c r="B21" s="22" t="str">
        <f>VLOOKUP($A21,id!$C:$H,6,0)</f>
        <v>Witkowski Marcin</v>
      </c>
      <c r="C21" s="22" t="str">
        <f>VLOOKUP($A21,id!$C:$H,4,0)</f>
        <v xml:space="preserve">SONY MTB TEAM </v>
      </c>
      <c r="D21" s="2">
        <f>IF(E20=E21,D20,ROW(B19))</f>
        <v>19</v>
      </c>
      <c r="E21" s="11">
        <f>LARGE(F21:W21,1)+LARGE(F21:W21,2)+IFERROR(LARGE(F21:W21,3),0)+IFERROR(LARGE(F21:W21,4),0)+IFERROR(LARGE(F21:W21,5),0)+IFERROR(LARGE(F21:W21,6),0)</f>
        <v>483.38350963957191</v>
      </c>
      <c r="F21" s="12">
        <f>IFERROR(VLOOKUP(A21,'ZdZ M'!$S$1:$Y$43,7,0),"")</f>
        <v>71.999999999999986</v>
      </c>
      <c r="G21" s="12" t="str">
        <f>IFERROR(VLOOKUP(A21,'Roza M'!N:T,7,0),"")</f>
        <v/>
      </c>
      <c r="H21" s="12">
        <f>IFERROR(VLOOKUP($A21,'H53 200 M'!$AL$5:$AR$90,7,0),"")</f>
        <v>71.453338305699418</v>
      </c>
      <c r="I21" s="14">
        <f>IFERROR(VLOOKUP($A21,'Dymno M'!$BO$4:$BU$35,7,0),"")</f>
        <v>50.394304490690004</v>
      </c>
      <c r="J21" s="19" t="str">
        <f>IFERROR(VLOOKUP($A21,'Dukty M'!$AU$1:$BA$45,7,0),"")</f>
        <v/>
      </c>
      <c r="K21" s="19">
        <f>IFERROR(VLOOKUP($A21,'Tropy M'!$Q$3:$X$155,7,0),"")</f>
        <v>81.301741364544654</v>
      </c>
      <c r="L21" s="19">
        <f>IFERROR(VLOOKUP($A21,'Grassor TR300 M'!$BX$2:$CD$26,7,0),"")</f>
        <v>90.090090090090087</v>
      </c>
      <c r="M21" s="19" t="str">
        <f>IFERROR(VLOOKUP($A21,'BO M'!$K$2:$Q$65,7,0),"")</f>
        <v/>
      </c>
      <c r="N21" s="19" t="str">
        <f>IFERROR(VLOOKUP($A21,'Konwalie M'!$K$3:$Q$33,7,0),"")</f>
        <v/>
      </c>
      <c r="O21" s="19">
        <f>IFERROR(VLOOKUP($A21,'Sudecka 150 M'!$M$2:$S$17,7,0),"")</f>
        <v>62.527755573319133</v>
      </c>
      <c r="P21" s="19">
        <f>IFERROR(VLOOKUP($A21,'Korno M'!$BR$1:$BX$58,7,0),"")</f>
        <v>80.171184022824534</v>
      </c>
      <c r="Q21" s="19">
        <f>IFERROR(VLOOKUP($A21,'Abentojra M'!$J$4:$P$36,7,0),"")</f>
        <v>66.701371181796645</v>
      </c>
      <c r="R21" s="19">
        <f>IFERROR(VLOOKUP($A21,'Mordownik M'!$M$6:$S$36,7,0),"")</f>
        <v>79.561527581329571</v>
      </c>
      <c r="S21" s="19">
        <f>IFERROR(VLOOKUP($A21,'XIV Szago M'!$BB$4:$BH$45,7,0),"")</f>
        <v>74.224284499858271</v>
      </c>
      <c r="T21" s="19">
        <f>IFERROR(VLOOKUP($A21,'H54 TR200 M'!$AS$5:$AY$96,7,0),"")</f>
        <v>68.640306637207814</v>
      </c>
      <c r="U21" s="19">
        <f>IFERROR(VLOOKUP($A21,'NM TR200 M'!$AN$5:$AT$32,7,0),"")</f>
        <v>78.034682080924838</v>
      </c>
      <c r="V21" s="10">
        <f>IFERROR(LARGE(X21:AP21,1),0)+IFERROR(LARGE(X21:AP21,2),0)</f>
        <v>71.710543462410726</v>
      </c>
      <c r="W21" s="10">
        <f>IFERROR(LARGE(X21:AP21,3),0)+IFERROR(LARGE(X21:AP21,4),0)</f>
        <v>0</v>
      </c>
      <c r="X21" s="12"/>
      <c r="Y21" s="18" t="str">
        <f>IFERROR(VLOOKUP(A21,'XIII Szago M'!DJ:DP,7,0),"")</f>
        <v/>
      </c>
      <c r="Z21" s="18" t="str">
        <f>IFERROR(VLOOKUP(A21,'Wiosenne 360 M'!K:Q,7,0),"")</f>
        <v/>
      </c>
      <c r="AA21" s="12">
        <f>IFERROR(VLOOKUP(A21,'NMnO M'!AT:AZ,7,0),"")</f>
        <v>34.498308906426168</v>
      </c>
      <c r="AB21" s="12" t="str">
        <f>IFERROR(VLOOKUP(A21,'Wertepy M'!M:S,7,0),"")</f>
        <v/>
      </c>
      <c r="AC21" s="12" t="str">
        <f>IFERROR(VLOOKUP($A21,'H53 100 M'!$AG$5:$AM$156,7,0),"")</f>
        <v/>
      </c>
      <c r="AD21" s="18">
        <f>IFERROR(VLOOKUP($A21,'Liczyrzepa - wiosna M'!$N$2:$T$26,7,0),"")</f>
        <v>37.212234555984558</v>
      </c>
      <c r="AE21" s="12" t="str">
        <f>IFERROR(VLOOKUP($A21,'Harce M'!$H$2:$N$19,7,0),"")</f>
        <v/>
      </c>
      <c r="AF21" s="18" t="str">
        <f>IFERROR(VLOOKUP($A21,'XII z Kompasem M'!$K$1:$Q$38,7,0),"")</f>
        <v/>
      </c>
      <c r="AG21" s="19" t="str">
        <f>IFERROR(VLOOKUP($A21,'Grassor TR150 M'!$BH$2:$BN$16,7,0),"")</f>
        <v/>
      </c>
      <c r="AH21" s="19" t="str">
        <f>IFERROR(VLOOKUP($A21,'Pazur Gryfa M'!$P$2:$V$23,7,0),"")</f>
        <v/>
      </c>
      <c r="AI21" s="19" t="str">
        <f>IFERROR(VLOOKUP($A21,'Szaga M'!$J$2:$P$31,7,0),"")</f>
        <v/>
      </c>
      <c r="AJ21" s="19" t="str">
        <f>IFERROR(VLOOKUP($A21,'Sudecka 100 M'!$M$2:$S$20,7,0),"")</f>
        <v/>
      </c>
      <c r="AK21" s="19" t="str">
        <f>IFERROR(VLOOKUP($A21,'XIII z Kompasem M'!$K$2:$Q$27,7,0),"")</f>
        <v/>
      </c>
      <c r="AL21" s="19" t="str">
        <f>IFERROR(VLOOKUP($A21,'Waligóra M'!$J$2:$P$17,7,0),"")</f>
        <v/>
      </c>
      <c r="AM21" s="19" t="str">
        <f>IFERROR(VLOOKUP($A21,'Jesienne 360 M'!$K$2:$Q$15,7,0),"")</f>
        <v/>
      </c>
      <c r="AN21" s="19" t="str">
        <f>IFERROR(VLOOKUP($A21,'H54 TR100 M'!$AG$6:$AM$161,7,0),"")</f>
        <v/>
      </c>
      <c r="AO21" s="19" t="str">
        <f>IFERROR(VLOOKUP($A21,'Azymut M'!$O$2:$U$36,7,0),"")</f>
        <v/>
      </c>
      <c r="AP21" s="12" t="str">
        <f>IFERROR(VLOOKUP($A21,'NM TR100 M'!$AD$5:$AJ$13,7,0),"")</f>
        <v/>
      </c>
      <c r="AQ21" s="26">
        <f>MIN(COUNT(F21:U21)+MIN(COUNT(X21:AP21)/2,2),6)</f>
        <v>6</v>
      </c>
      <c r="AR21" s="13">
        <f>COUNT(F21:U21)+COUNT(X21:AP21)/2</f>
        <v>13</v>
      </c>
    </row>
    <row r="22" spans="1:44" s="13" customFormat="1">
      <c r="A22">
        <v>64</v>
      </c>
      <c r="B22" s="22" t="str">
        <f>VLOOKUP($A22,id!$C:$H,6,0)</f>
        <v>Konieczny Tomasz</v>
      </c>
      <c r="C22" s="22" t="str">
        <f>VLOOKUP($A22,id!$C:$H,4,0)</f>
        <v>Grupa Rowerowa Lipka</v>
      </c>
      <c r="D22" s="2">
        <f>IF(E21=E22,D21,ROW(B20))</f>
        <v>20</v>
      </c>
      <c r="E22" s="11">
        <f>LARGE(F22:W22,1)+LARGE(F22:W22,2)+IFERROR(LARGE(F22:W22,3),0)+IFERROR(LARGE(F22:W22,4),0)+IFERROR(LARGE(F22:W22,5),0)+IFERROR(LARGE(F22:W22,6),0)</f>
        <v>467.84047073812826</v>
      </c>
      <c r="F22" s="12"/>
      <c r="G22" s="12">
        <f>IFERROR(VLOOKUP(A22,'Roza M'!N:T,7,0),"")</f>
        <v>76.767261088248745</v>
      </c>
      <c r="H22" s="12" t="str">
        <f>IFERROR(VLOOKUP($A22,'H53 200 M'!$AL$5:$AR$90,7,0),"")</f>
        <v/>
      </c>
      <c r="I22" s="14" t="str">
        <f>IFERROR(VLOOKUP($A22,'Dymno M'!$BO$4:$BU$35,7,0),"")</f>
        <v/>
      </c>
      <c r="J22" s="19" t="str">
        <f>IFERROR(VLOOKUP($A22,'Dukty M'!$AU$1:$BA$45,7,0),"")</f>
        <v/>
      </c>
      <c r="K22" s="19">
        <f>IFERROR(VLOOKUP($A22,'Tropy M'!$Q$3:$X$155,7,0),"")</f>
        <v>82.900481904330647</v>
      </c>
      <c r="L22" s="19" t="str">
        <f>IFERROR(VLOOKUP($A22,'Grassor TR300 M'!$BX$2:$CD$26,7,0),"")</f>
        <v/>
      </c>
      <c r="M22" s="19" t="str">
        <f>IFERROR(VLOOKUP($A22,'BO M'!$K$2:$Q$65,7,0),"")</f>
        <v/>
      </c>
      <c r="N22" s="19">
        <f>IFERROR(VLOOKUP($A22,'Konwalie M'!$K$3:$Q$33,7,0),"")</f>
        <v>73.584726237311699</v>
      </c>
      <c r="O22" s="19" t="str">
        <f>IFERROR(VLOOKUP($A22,'Sudecka 150 M'!$M$2:$S$17,7,0),"")</f>
        <v/>
      </c>
      <c r="P22" s="19" t="str">
        <f>IFERROR(VLOOKUP($A22,'Korno M'!$BR$1:$BX$58,7,0),"")</f>
        <v/>
      </c>
      <c r="Q22" s="19" t="str">
        <f>IFERROR(VLOOKUP($A22,'Abentojra M'!$J$4:$P$36,7,0),"")</f>
        <v/>
      </c>
      <c r="R22" s="19" t="str">
        <f>IFERROR(VLOOKUP($A22,'Mordownik M'!$M$6:$S$36,7,0),"")</f>
        <v/>
      </c>
      <c r="S22" s="19">
        <f>IFERROR(VLOOKUP($A22,'XIV Szago M'!$BB$4:$BH$45,7,0),"")</f>
        <v>65.824930286897484</v>
      </c>
      <c r="T22" s="19" t="str">
        <f>IFERROR(VLOOKUP($A22,'H54 TR200 M'!$AS$5:$AY$96,7,0),"")</f>
        <v/>
      </c>
      <c r="U22" s="19" t="str">
        <f>IFERROR(VLOOKUP($A22,'NM TR200 M'!$AN$5:$AT$32,7,0),"")</f>
        <v/>
      </c>
      <c r="V22" s="10">
        <f>IFERROR(LARGE(X22:AP22,1),0)+IFERROR(LARGE(X22:AP22,2),0)</f>
        <v>85.784965293162017</v>
      </c>
      <c r="W22" s="10">
        <f>IFERROR(LARGE(X22:AP22,3),0)+IFERROR(LARGE(X22:AP22,4),0)</f>
        <v>82.978105928177627</v>
      </c>
      <c r="X22" s="12"/>
      <c r="Y22" s="18" t="str">
        <f>IFERROR(VLOOKUP(A22,'XIII Szago M'!DJ:DP,7,0),"")</f>
        <v/>
      </c>
      <c r="Z22" s="18" t="str">
        <f>IFERROR(VLOOKUP(A22,'Wiosenne 360 M'!K:Q,7,0),"")</f>
        <v/>
      </c>
      <c r="AA22" s="12" t="str">
        <f>IFERROR(VLOOKUP(A22,'NMnO M'!AT:AZ,7,0),"")</f>
        <v/>
      </c>
      <c r="AB22" s="12">
        <f>IFERROR(VLOOKUP(A22,'Wertepy M'!M:S,7,0),"")</f>
        <v>40.205011389521637</v>
      </c>
      <c r="AC22" s="12">
        <f>IFERROR(VLOOKUP($A22,'H53 100 M'!$AG$5:$AM$156,7,0),"")</f>
        <v>42.087417669068309</v>
      </c>
      <c r="AD22" s="18" t="str">
        <f>IFERROR(VLOOKUP($A22,'Liczyrzepa - wiosna M'!$N$2:$T$26,7,0),"")</f>
        <v/>
      </c>
      <c r="AE22" s="12" t="str">
        <f>IFERROR(VLOOKUP($A22,'Harce M'!$H$2:$N$19,7,0),"")</f>
        <v/>
      </c>
      <c r="AF22" s="18">
        <f>IFERROR(VLOOKUP($A22,'XII z Kompasem M'!$K$1:$Q$38,7,0),"")</f>
        <v>40.890688259109325</v>
      </c>
      <c r="AG22" s="19">
        <f>IFERROR(VLOOKUP($A22,'Grassor TR150 M'!$BH$2:$BN$16,7,0),"")</f>
        <v>43.442622950819668</v>
      </c>
      <c r="AH22" s="19">
        <f>IFERROR(VLOOKUP($A22,'Pazur Gryfa M'!$P$2:$V$23,7,0),"")</f>
        <v>42.342342342342349</v>
      </c>
      <c r="AI22" s="19">
        <f>IFERROR(VLOOKUP($A22,'Szaga M'!$J$2:$P$31,7,0),"")</f>
        <v>39.831804281345569</v>
      </c>
      <c r="AJ22" s="19" t="str">
        <f>IFERROR(VLOOKUP($A22,'Sudecka 100 M'!$M$2:$S$20,7,0),"")</f>
        <v/>
      </c>
      <c r="AK22" s="19">
        <f>IFERROR(VLOOKUP($A22,'XIII z Kompasem M'!$K$2:$Q$27,7,0),"")</f>
        <v>12.54807378919236</v>
      </c>
      <c r="AL22" s="19" t="str">
        <f>IFERROR(VLOOKUP($A22,'Waligóra M'!$J$2:$P$17,7,0),"")</f>
        <v/>
      </c>
      <c r="AM22" s="19" t="str">
        <f>IFERROR(VLOOKUP($A22,'Jesienne 360 M'!$K$2:$Q$15,7,0),"")</f>
        <v/>
      </c>
      <c r="AN22" s="19">
        <f>IFERROR(VLOOKUP($A22,'H54 TR100 M'!$AG$6:$AM$161,7,0),"")</f>
        <v>38.525660041530699</v>
      </c>
      <c r="AO22" s="19" t="str">
        <f>IFERROR(VLOOKUP($A22,'Azymut M'!$O$2:$U$36,7,0),"")</f>
        <v/>
      </c>
      <c r="AP22" s="12" t="str">
        <f>IFERROR(VLOOKUP($A22,'NM TR100 M'!$AD$5:$AJ$13,7,0),"")</f>
        <v/>
      </c>
      <c r="AQ22" s="26">
        <f>MIN(COUNT(F22:U22)+MIN(COUNT(X22:AP22)/2,2),6)</f>
        <v>6</v>
      </c>
      <c r="AR22" s="13">
        <f>COUNT(F22:U22)+COUNT(X22:AP22)/2</f>
        <v>8</v>
      </c>
    </row>
    <row r="23" spans="1:44" s="13" customFormat="1">
      <c r="A23" s="13">
        <v>45</v>
      </c>
      <c r="B23" s="22" t="str">
        <f>VLOOKUP($A23,id!$C:$H,6,0)</f>
        <v>Rygalski Grzegorz</v>
      </c>
      <c r="C23" s="22" t="str">
        <f>VLOOKUP($A23,id!$C:$H,4,0)</f>
        <v xml:space="preserve">Welocypedy </v>
      </c>
      <c r="D23" s="2">
        <f>IF(E22=E23,D22,ROW(B21))</f>
        <v>21</v>
      </c>
      <c r="E23" s="11">
        <f>LARGE(F23:W23,1)+LARGE(F23:W23,2)+IFERROR(LARGE(F23:W23,3),0)+IFERROR(LARGE(F23:W23,4),0)+IFERROR(LARGE(F23:W23,5),0)+IFERROR(LARGE(F23:W23,6),0)</f>
        <v>444.9139464694199</v>
      </c>
      <c r="F23" s="12">
        <f>IFERROR(VLOOKUP(A23,'ZdZ M'!$S$1:$Y$43,7,0),"")</f>
        <v>53.926956521739122</v>
      </c>
      <c r="G23" s="12">
        <f>IFERROR(VLOOKUP(A23,'Roza M'!N:T,7,0),"")</f>
        <v>67.126464355683495</v>
      </c>
      <c r="H23" s="12" t="str">
        <f>IFERROR(VLOOKUP($A23,'H53 200 M'!$AL$5:$AR$90,7,0),"")</f>
        <v/>
      </c>
      <c r="I23" s="14">
        <f>IFERROR(VLOOKUP($A23,'Dymno M'!$BO$4:$BU$35,7,0),"")</f>
        <v>38.788543005880221</v>
      </c>
      <c r="J23" s="19">
        <f>IFERROR(VLOOKUP($A23,'Dukty M'!$AU$1:$BA$45,7,0),"")</f>
        <v>82.359999997864406</v>
      </c>
      <c r="K23" s="19">
        <f>IFERROR(VLOOKUP($A23,'Tropy M'!$Q$3:$X$155,7,0),"")</f>
        <v>77.047012143801837</v>
      </c>
      <c r="L23" s="19" t="str">
        <f>IFERROR(VLOOKUP($A23,'Grassor TR300 M'!$BX$2:$CD$26,7,0),"")</f>
        <v/>
      </c>
      <c r="M23" s="19">
        <f>IFERROR(VLOOKUP($A23,'BO M'!$K$2:$Q$65,7,0),"")</f>
        <v>76.127049180327873</v>
      </c>
      <c r="N23" s="19" t="str">
        <f>IFERROR(VLOOKUP($A23,'Konwalie M'!$K$3:$Q$33,7,0),"")</f>
        <v/>
      </c>
      <c r="O23" s="19" t="str">
        <f>IFERROR(VLOOKUP($A23,'Sudecka 150 M'!$M$2:$S$17,7,0),"")</f>
        <v/>
      </c>
      <c r="P23" s="19">
        <f>IFERROR(VLOOKUP($A23,'Korno M'!$BR$1:$BX$58,7,0),"")</f>
        <v>77.127912505943883</v>
      </c>
      <c r="Q23" s="19" t="str">
        <f>IFERROR(VLOOKUP($A23,'Abentojra M'!$J$4:$P$36,7,0),"")</f>
        <v/>
      </c>
      <c r="R23" s="19" t="str">
        <f>IFERROR(VLOOKUP($A23,'Mordownik M'!$M$6:$S$36,7,0),"")</f>
        <v/>
      </c>
      <c r="S23" s="19">
        <f>IFERROR(VLOOKUP($A23,'XIV Szago M'!$BB$4:$BH$45,7,0),"")</f>
        <v>57.458874151200284</v>
      </c>
      <c r="T23" s="19">
        <f>IFERROR(VLOOKUP($A23,'H54 TR200 M'!$AS$5:$AY$96,7,0),"")</f>
        <v>52.173937219076848</v>
      </c>
      <c r="U23" s="19" t="str">
        <f>IFERROR(VLOOKUP($A23,'NM TR200 M'!$AN$5:$AT$32,7,0),"")</f>
        <v/>
      </c>
      <c r="V23" s="10">
        <f>IFERROR(LARGE(X23:AP23,1),0)+IFERROR(LARGE(X23:AP23,2),0)</f>
        <v>65.125508285798361</v>
      </c>
      <c r="W23" s="10">
        <f>IFERROR(LARGE(X23:AP23,3),0)+IFERROR(LARGE(X23:AP23,4),0)</f>
        <v>22.85512965050733</v>
      </c>
      <c r="X23" s="12"/>
      <c r="Y23" s="18" t="str">
        <f>IFERROR(VLOOKUP(A23,'XIII Szago M'!DJ:DP,7,0),"")</f>
        <v/>
      </c>
      <c r="Z23" s="18" t="str">
        <f>IFERROR(VLOOKUP(A23,'Wiosenne 360 M'!K:Q,7,0),"")</f>
        <v/>
      </c>
      <c r="AA23" s="12">
        <f>IFERROR(VLOOKUP(A23,'NMnO M'!AT:AZ,7,0),"")</f>
        <v>22.85512965050733</v>
      </c>
      <c r="AB23" s="12" t="str">
        <f>IFERROR(VLOOKUP(A23,'Wertepy M'!M:S,7,0),"")</f>
        <v/>
      </c>
      <c r="AC23" s="12">
        <f>IFERROR(VLOOKUP($A23,'H53 100 M'!$AG$5:$AM$156,7,0),"")</f>
        <v>25.466417376707469</v>
      </c>
      <c r="AD23" s="18" t="str">
        <f>IFERROR(VLOOKUP($A23,'Liczyrzepa - wiosna M'!$N$2:$T$26,7,0),"")</f>
        <v/>
      </c>
      <c r="AE23" s="12" t="str">
        <f>IFERROR(VLOOKUP($A23,'Harce M'!$H$2:$N$19,7,0),"")</f>
        <v/>
      </c>
      <c r="AF23" s="18" t="str">
        <f>IFERROR(VLOOKUP($A23,'XII z Kompasem M'!$K$1:$Q$38,7,0),"")</f>
        <v/>
      </c>
      <c r="AG23" s="19" t="str">
        <f>IFERROR(VLOOKUP($A23,'Grassor TR150 M'!$BH$2:$BN$16,7,0),"")</f>
        <v/>
      </c>
      <c r="AH23" s="19" t="str">
        <f>IFERROR(VLOOKUP($A23,'Pazur Gryfa M'!$P$2:$V$23,7,0),"")</f>
        <v/>
      </c>
      <c r="AI23" s="19" t="str">
        <f>IFERROR(VLOOKUP($A23,'Szaga M'!$J$2:$P$31,7,0),"")</f>
        <v/>
      </c>
      <c r="AJ23" s="19" t="str">
        <f>IFERROR(VLOOKUP($A23,'Sudecka 100 M'!$M$2:$S$20,7,0),"")</f>
        <v/>
      </c>
      <c r="AK23" s="19" t="str">
        <f>IFERROR(VLOOKUP($A23,'XIII z Kompasem M'!$K$2:$Q$27,7,0),"")</f>
        <v/>
      </c>
      <c r="AL23" s="19" t="str">
        <f>IFERROR(VLOOKUP($A23,'Waligóra M'!$J$2:$P$17,7,0),"")</f>
        <v/>
      </c>
      <c r="AM23" s="19" t="str">
        <f>IFERROR(VLOOKUP($A23,'Jesienne 360 M'!$K$2:$Q$15,7,0),"")</f>
        <v/>
      </c>
      <c r="AN23" s="19" t="str">
        <f>IFERROR(VLOOKUP($A23,'H54 TR100 M'!$AG$6:$AM$161,7,0),"")</f>
        <v/>
      </c>
      <c r="AO23" s="19">
        <f>IFERROR(VLOOKUP($A23,'Azymut M'!$O$2:$U$36,7,0),"")</f>
        <v>39.659090909090899</v>
      </c>
      <c r="AP23" s="12" t="str">
        <f>IFERROR(VLOOKUP($A23,'NM TR100 M'!$AD$5:$AJ$13,7,0),"")</f>
        <v/>
      </c>
      <c r="AQ23" s="26">
        <f>MIN(COUNT(F23:U23)+MIN(COUNT(X23:AP23)/2,2),6)</f>
        <v>6</v>
      </c>
      <c r="AR23" s="13">
        <f>COUNT(F23:U23)+COUNT(X23:AP23)/2</f>
        <v>10.5</v>
      </c>
    </row>
    <row r="24" spans="1:44" s="13" customFormat="1">
      <c r="A24">
        <v>46</v>
      </c>
      <c r="B24" s="22" t="str">
        <f>VLOOKUP($A24,id!$C:$H,6,0)</f>
        <v>Stefański Tomasz</v>
      </c>
      <c r="C24" s="22" t="str">
        <f>VLOOKUP($A24,id!$C:$H,4,0)</f>
        <v xml:space="preserve">Welocypedy </v>
      </c>
      <c r="D24" s="2">
        <f>IF(E23=E24,D23,ROW(B22))</f>
        <v>22</v>
      </c>
      <c r="E24" s="11">
        <f>LARGE(F24:W24,1)+LARGE(F24:W24,2)+IFERROR(LARGE(F24:W24,3),0)+IFERROR(LARGE(F24:W24,4),0)+IFERROR(LARGE(F24:W24,5),0)+IFERROR(LARGE(F24:W24,6),0)</f>
        <v>444.80518800281743</v>
      </c>
      <c r="F24" s="12">
        <f>IFERROR(VLOOKUP(A24,'ZdZ M'!$S$1:$Y$43,7,0),"")</f>
        <v>53.837078260869554</v>
      </c>
      <c r="G24" s="12">
        <f>IFERROR(VLOOKUP(A24,'Roza M'!N:T,7,0),"")</f>
        <v>67.126464355683495</v>
      </c>
      <c r="H24" s="12" t="str">
        <f>IFERROR(VLOOKUP($A24,'H53 200 M'!$AL$5:$AR$90,7,0),"")</f>
        <v/>
      </c>
      <c r="I24" s="14">
        <f>IFERROR(VLOOKUP($A24,'Dymno M'!$BO$4:$BU$35,7,0),"")</f>
        <v>38.790178100958983</v>
      </c>
      <c r="J24" s="19">
        <f>IFERROR(VLOOKUP($A24,'Dukty M'!$AU$1:$BA$45,7,0),"")</f>
        <v>82.364634384382029</v>
      </c>
      <c r="K24" s="19">
        <f>IFERROR(VLOOKUP($A24,'Tropy M'!$Q$3:$X$155,7,0),"")</f>
        <v>77.047012143801837</v>
      </c>
      <c r="L24" s="19" t="str">
        <f>IFERROR(VLOOKUP($A24,'Grassor TR300 M'!$BX$2:$CD$26,7,0),"")</f>
        <v/>
      </c>
      <c r="M24" s="19">
        <f>IFERROR(VLOOKUP($A24,'BO M'!$K$2:$Q$65,7,0),"")</f>
        <v>76.15491617248702</v>
      </c>
      <c r="N24" s="19" t="str">
        <f>IFERROR(VLOOKUP($A24,'Konwalie M'!$K$3:$Q$33,7,0),"")</f>
        <v/>
      </c>
      <c r="O24" s="19" t="str">
        <f>IFERROR(VLOOKUP($A24,'Sudecka 150 M'!$M$2:$S$17,7,0),"")</f>
        <v/>
      </c>
      <c r="P24" s="19">
        <f>IFERROR(VLOOKUP($A24,'Korno M'!$BR$1:$BX$58,7,0),"")</f>
        <v>77.121965866583409</v>
      </c>
      <c r="Q24" s="19" t="str">
        <f>IFERROR(VLOOKUP($A24,'Abentojra M'!$J$4:$P$36,7,0),"")</f>
        <v/>
      </c>
      <c r="R24" s="19" t="str">
        <f>IFERROR(VLOOKUP($A24,'Mordownik M'!$M$6:$S$36,7,0),"")</f>
        <v/>
      </c>
      <c r="S24" s="19">
        <f>IFERROR(VLOOKUP($A24,'XIV Szago M'!$BB$4:$BH$45,7,0),"")</f>
        <v>57.668125787786707</v>
      </c>
      <c r="T24" s="19">
        <f>IFERROR(VLOOKUP($A24,'H54 TR200 M'!$AS$5:$AY$96,7,0),"")</f>
        <v>21.087214335369648</v>
      </c>
      <c r="U24" s="19" t="str">
        <f>IFERROR(VLOOKUP($A24,'NM TR200 M'!$AN$5:$AT$32,7,0),"")</f>
        <v/>
      </c>
      <c r="V24" s="10">
        <f>IFERROR(LARGE(X24:AP24,1),0)+IFERROR(LARGE(X24:AP24,2),0)</f>
        <v>64.990195079879683</v>
      </c>
      <c r="W24" s="10">
        <f>IFERROR(LARGE(X24:AP24,3),0)+IFERROR(LARGE(X24:AP24,4),0)</f>
        <v>22.85512965050733</v>
      </c>
      <c r="X24" s="12"/>
      <c r="Y24" s="18" t="str">
        <f>IFERROR(VLOOKUP(A24,'XIII Szago M'!DJ:DP,7,0),"")</f>
        <v/>
      </c>
      <c r="Z24" s="18" t="str">
        <f>IFERROR(VLOOKUP(A24,'Wiosenne 360 M'!K:Q,7,0),"")</f>
        <v/>
      </c>
      <c r="AA24" s="12">
        <f>IFERROR(VLOOKUP(A24,'NMnO M'!AT:AZ,7,0),"")</f>
        <v>22.85512965050733</v>
      </c>
      <c r="AB24" s="12" t="str">
        <f>IFERROR(VLOOKUP(A24,'Wertepy M'!M:S,7,0),"")</f>
        <v/>
      </c>
      <c r="AC24" s="12">
        <f>IFERROR(VLOOKUP($A24,'H53 100 M'!$AG$5:$AM$156,7,0),"")</f>
        <v>25.331104170788787</v>
      </c>
      <c r="AD24" s="18" t="str">
        <f>IFERROR(VLOOKUP($A24,'Liczyrzepa - wiosna M'!$N$2:$T$26,7,0),"")</f>
        <v/>
      </c>
      <c r="AE24" s="12" t="str">
        <f>IFERROR(VLOOKUP($A24,'Harce M'!$H$2:$N$19,7,0),"")</f>
        <v/>
      </c>
      <c r="AF24" s="18" t="str">
        <f>IFERROR(VLOOKUP($A24,'XII z Kompasem M'!$K$1:$Q$38,7,0),"")</f>
        <v/>
      </c>
      <c r="AG24" s="19" t="str">
        <f>IFERROR(VLOOKUP($A24,'Grassor TR150 M'!$BH$2:$BN$16,7,0),"")</f>
        <v/>
      </c>
      <c r="AH24" s="19" t="str">
        <f>IFERROR(VLOOKUP($A24,'Pazur Gryfa M'!$P$2:$V$23,7,0),"")</f>
        <v/>
      </c>
      <c r="AI24" s="19" t="str">
        <f>IFERROR(VLOOKUP($A24,'Szaga M'!$J$2:$P$31,7,0),"")</f>
        <v/>
      </c>
      <c r="AJ24" s="19" t="str">
        <f>IFERROR(VLOOKUP($A24,'Sudecka 100 M'!$M$2:$S$20,7,0),"")</f>
        <v/>
      </c>
      <c r="AK24" s="19" t="str">
        <f>IFERROR(VLOOKUP($A24,'XIII z Kompasem M'!$K$2:$Q$27,7,0),"")</f>
        <v/>
      </c>
      <c r="AL24" s="19" t="str">
        <f>IFERROR(VLOOKUP($A24,'Waligóra M'!$J$2:$P$17,7,0),"")</f>
        <v/>
      </c>
      <c r="AM24" s="19" t="str">
        <f>IFERROR(VLOOKUP($A24,'Jesienne 360 M'!$K$2:$Q$15,7,0),"")</f>
        <v/>
      </c>
      <c r="AN24" s="19" t="str">
        <f>IFERROR(VLOOKUP($A24,'H54 TR100 M'!$AG$6:$AM$161,7,0),"")</f>
        <v/>
      </c>
      <c r="AO24" s="19">
        <f>IFERROR(VLOOKUP($A24,'Azymut M'!$O$2:$U$36,7,0),"")</f>
        <v>39.659090909090899</v>
      </c>
      <c r="AP24" s="12" t="str">
        <f>IFERROR(VLOOKUP($A24,'NM TR100 M'!$AD$5:$AJ$13,7,0),"")</f>
        <v/>
      </c>
      <c r="AQ24" s="26">
        <f>MIN(COUNT(F24:U24)+MIN(COUNT(X24:AP24)/2,2),6)</f>
        <v>6</v>
      </c>
      <c r="AR24" s="13">
        <f>COUNT(F24:U24)+COUNT(X24:AP24)/2</f>
        <v>10.5</v>
      </c>
    </row>
    <row r="25" spans="1:44" s="13" customFormat="1">
      <c r="A25">
        <v>32</v>
      </c>
      <c r="B25" s="22" t="str">
        <f>VLOOKUP($A25,id!$C:$H,6,0)</f>
        <v>Stanek Robert</v>
      </c>
      <c r="C25" s="22" t="str">
        <f>VLOOKUP($A25,id!$C:$H,4,0)</f>
        <v>RUDY KOT</v>
      </c>
      <c r="D25" s="2">
        <f>IF(E24=E25,D24,ROW(B23))</f>
        <v>23</v>
      </c>
      <c r="E25" s="11">
        <f>LARGE(F25:W25,1)+LARGE(F25:W25,2)+IFERROR(LARGE(F25:W25,3),0)+IFERROR(LARGE(F25:W25,4),0)+IFERROR(LARGE(F25:W25,5),0)+IFERROR(LARGE(F25:W25,6),0)</f>
        <v>444.24029750289878</v>
      </c>
      <c r="F25" s="12">
        <f>IFERROR(VLOOKUP(A25,'ZdZ M'!$S$1:$Y$43,7,0),"")</f>
        <v>70.330434782608677</v>
      </c>
      <c r="G25" s="12">
        <f>IFERROR(VLOOKUP(A25,'Roza M'!N:T,7,0),"")</f>
        <v>73.452334077087968</v>
      </c>
      <c r="H25" s="12" t="str">
        <f>IFERROR(VLOOKUP($A25,'H53 200 M'!$AL$5:$AR$90,7,0),"")</f>
        <v/>
      </c>
      <c r="I25" s="14" t="str">
        <f>IFERROR(VLOOKUP($A25,'Dymno M'!$BO$4:$BU$35,7,0),"")</f>
        <v/>
      </c>
      <c r="J25" s="19">
        <f>IFERROR(VLOOKUP($A25,'Dukty M'!$AU$1:$BA$45,7,0),"")</f>
        <v>86.854094863095654</v>
      </c>
      <c r="K25" s="19">
        <f>IFERROR(VLOOKUP($A25,'Tropy M'!$Q$3:$X$155,7,0),"")</f>
        <v>77.414678344910882</v>
      </c>
      <c r="L25" s="19">
        <f>IFERROR(VLOOKUP($A25,'Grassor TR300 M'!$BX$2:$CD$26,7,0),"")</f>
        <v>86.986510902357466</v>
      </c>
      <c r="M25" s="19" t="str">
        <f>IFERROR(VLOOKUP($A25,'BO M'!$K$2:$Q$65,7,0),"")</f>
        <v/>
      </c>
      <c r="N25" s="19" t="str">
        <f>IFERROR(VLOOKUP($A25,'Konwalie M'!$K$3:$Q$33,7,0),"")</f>
        <v/>
      </c>
      <c r="O25" s="19" t="str">
        <f>IFERROR(VLOOKUP($A25,'Sudecka 150 M'!$M$2:$S$17,7,0),"")</f>
        <v/>
      </c>
      <c r="P25" s="19" t="str">
        <f>IFERROR(VLOOKUP($A25,'Korno M'!$BR$1:$BX$58,7,0),"")</f>
        <v/>
      </c>
      <c r="Q25" s="19" t="str">
        <f>IFERROR(VLOOKUP($A25,'Abentojra M'!$J$4:$P$36,7,0),"")</f>
        <v/>
      </c>
      <c r="R25" s="19" t="str">
        <f>IFERROR(VLOOKUP($A25,'Mordownik M'!$M$6:$S$36,7,0),"")</f>
        <v/>
      </c>
      <c r="S25" s="19" t="str">
        <f>IFERROR(VLOOKUP($A25,'XIV Szago M'!$BB$4:$BH$45,7,0),"")</f>
        <v/>
      </c>
      <c r="T25" s="19" t="str">
        <f>IFERROR(VLOOKUP($A25,'H54 TR200 M'!$AS$5:$AY$96,7,0),"")</f>
        <v/>
      </c>
      <c r="U25" s="19">
        <f>IFERROR(VLOOKUP($A25,'NM TR200 M'!$AN$5:$AT$32,7,0),"")</f>
        <v>49.202244532838087</v>
      </c>
      <c r="V25" s="10">
        <f>IFERROR(LARGE(X25:AP25,1),0)+IFERROR(LARGE(X25:AP25,2),0)</f>
        <v>40.487238979118331</v>
      </c>
      <c r="W25" s="10">
        <f>IFERROR(LARGE(X25:AP25,3),0)+IFERROR(LARGE(X25:AP25,4),0)</f>
        <v>0</v>
      </c>
      <c r="X25" s="12"/>
      <c r="Y25" s="18" t="str">
        <f>IFERROR(VLOOKUP(A25,'XIII Szago M'!DJ:DP,7,0),"")</f>
        <v/>
      </c>
      <c r="Z25" s="18" t="str">
        <f>IFERROR(VLOOKUP(A25,'Wiosenne 360 M'!K:Q,7,0),"")</f>
        <v/>
      </c>
      <c r="AA25" s="12" t="str">
        <f>IFERROR(VLOOKUP(A25,'NMnO M'!AT:AZ,7,0),"")</f>
        <v/>
      </c>
      <c r="AB25" s="12" t="str">
        <f>IFERROR(VLOOKUP(A25,'Wertepy M'!M:S,7,0),"")</f>
        <v/>
      </c>
      <c r="AC25" s="12" t="str">
        <f>IFERROR(VLOOKUP($A25,'H53 100 M'!$AG$5:$AM$156,7,0),"")</f>
        <v/>
      </c>
      <c r="AD25" s="18" t="str">
        <f>IFERROR(VLOOKUP($A25,'Liczyrzepa - wiosna M'!$N$2:$T$26,7,0),"")</f>
        <v/>
      </c>
      <c r="AE25" s="12" t="str">
        <f>IFERROR(VLOOKUP($A25,'Harce M'!$H$2:$N$19,7,0),"")</f>
        <v/>
      </c>
      <c r="AF25" s="18" t="str">
        <f>IFERROR(VLOOKUP($A25,'XII z Kompasem M'!$K$1:$Q$38,7,0),"")</f>
        <v/>
      </c>
      <c r="AG25" s="19" t="str">
        <f>IFERROR(VLOOKUP($A25,'Grassor TR150 M'!$BH$2:$BN$16,7,0),"")</f>
        <v/>
      </c>
      <c r="AH25" s="19" t="str">
        <f>IFERROR(VLOOKUP($A25,'Pazur Gryfa M'!$P$2:$V$23,7,0),"")</f>
        <v/>
      </c>
      <c r="AI25" s="19" t="str">
        <f>IFERROR(VLOOKUP($A25,'Szaga M'!$J$2:$P$31,7,0),"")</f>
        <v/>
      </c>
      <c r="AJ25" s="19" t="str">
        <f>IFERROR(VLOOKUP($A25,'Sudecka 100 M'!$M$2:$S$20,7,0),"")</f>
        <v/>
      </c>
      <c r="AK25" s="19" t="str">
        <f>IFERROR(VLOOKUP($A25,'XIII z Kompasem M'!$K$2:$Q$27,7,0),"")</f>
        <v/>
      </c>
      <c r="AL25" s="19" t="str">
        <f>IFERROR(VLOOKUP($A25,'Waligóra M'!$J$2:$P$17,7,0),"")</f>
        <v/>
      </c>
      <c r="AM25" s="19" t="str">
        <f>IFERROR(VLOOKUP($A25,'Jesienne 360 M'!$K$2:$Q$15,7,0),"")</f>
        <v/>
      </c>
      <c r="AN25" s="19" t="str">
        <f>IFERROR(VLOOKUP($A25,'H54 TR100 M'!$AG$6:$AM$161,7,0),"")</f>
        <v/>
      </c>
      <c r="AO25" s="19">
        <f>IFERROR(VLOOKUP($A25,'Azymut M'!$O$2:$U$36,7,0),"")</f>
        <v>40.487238979118331</v>
      </c>
      <c r="AP25" s="12" t="str">
        <f>IFERROR(VLOOKUP($A25,'NM TR100 M'!$AD$5:$AJ$13,7,0),"")</f>
        <v/>
      </c>
      <c r="AQ25" s="26">
        <f>MIN(COUNT(F25:U25)+MIN(COUNT(X25:AP25)/2,2),6)</f>
        <v>6</v>
      </c>
      <c r="AR25" s="13">
        <f>COUNT(F25:U25)+COUNT(X25:AP25)/2</f>
        <v>6.5</v>
      </c>
    </row>
    <row r="26" spans="1:44" s="13" customFormat="1">
      <c r="A26">
        <v>37</v>
      </c>
      <c r="B26" s="22" t="str">
        <f>VLOOKUP($A26,id!$C:$H,6,0)</f>
        <v>Jaskólski Konrad</v>
      </c>
      <c r="C26" s="22" t="str">
        <f>VLOOKUP($A26,id!$C:$H,4,0)</f>
        <v>Forrest Gaps</v>
      </c>
      <c r="D26" s="2">
        <f>IF(E25=E26,D25,ROW(B24))</f>
        <v>24</v>
      </c>
      <c r="E26" s="11">
        <f>LARGE(F26:W26,1)+LARGE(F26:W26,2)+IFERROR(LARGE(F26:W26,3),0)+IFERROR(LARGE(F26:W26,4),0)+IFERROR(LARGE(F26:W26,5),0)+IFERROR(LARGE(F26:W26,6),0)</f>
        <v>441.20297696974387</v>
      </c>
      <c r="F26" s="12">
        <f>IFERROR(VLOOKUP(A26,'ZdZ M'!$S$1:$Y$43,7,0),"")</f>
        <v>64.885375494071127</v>
      </c>
      <c r="G26" s="12" t="str">
        <f>IFERROR(VLOOKUP(A26,'Roza M'!N:T,7,0),"")</f>
        <v/>
      </c>
      <c r="H26" s="12">
        <f>IFERROR(VLOOKUP($A26,'H53 200 M'!$AL$5:$AR$90,7,0),"")</f>
        <v>22.385278252060171</v>
      </c>
      <c r="I26" s="14" t="str">
        <f>IFERROR(VLOOKUP($A26,'Dymno M'!$BO$4:$BU$35,7,0),"")</f>
        <v/>
      </c>
      <c r="J26" s="19">
        <f>IFERROR(VLOOKUP($A26,'Dukty M'!$AU$1:$BA$45,7,0),"")</f>
        <v>83.259469296211435</v>
      </c>
      <c r="K26" s="19">
        <f>IFERROR(VLOOKUP($A26,'Tropy M'!$Q$3:$X$155,7,0),"")</f>
        <v>80.679886685552404</v>
      </c>
      <c r="L26" s="19" t="str">
        <f>IFERROR(VLOOKUP($A26,'Grassor TR300 M'!$BX$2:$CD$26,7,0),"")</f>
        <v/>
      </c>
      <c r="M26" s="19" t="str">
        <f>IFERROR(VLOOKUP($A26,'BO M'!$K$2:$Q$65,7,0),"")</f>
        <v/>
      </c>
      <c r="N26" s="19" t="str">
        <f>IFERROR(VLOOKUP($A26,'Konwalie M'!$K$3:$Q$33,7,0),"")</f>
        <v/>
      </c>
      <c r="O26" s="19" t="str">
        <f>IFERROR(VLOOKUP($A26,'Sudecka 150 M'!$M$2:$S$17,7,0),"")</f>
        <v/>
      </c>
      <c r="P26" s="19" t="str">
        <f>IFERROR(VLOOKUP($A26,'Korno M'!$BR$1:$BX$58,7,0),"")</f>
        <v/>
      </c>
      <c r="Q26" s="19" t="str">
        <f>IFERROR(VLOOKUP($A26,'Abentojra M'!$J$4:$P$36,7,0),"")</f>
        <v/>
      </c>
      <c r="R26" s="19" t="str">
        <f>IFERROR(VLOOKUP($A26,'Mordownik M'!$M$6:$S$36,7,0),"")</f>
        <v/>
      </c>
      <c r="S26" s="19">
        <f>IFERROR(VLOOKUP($A26,'XIV Szago M'!$BB$4:$BH$45,7,0),"")</f>
        <v>68.886554951404349</v>
      </c>
      <c r="T26" s="19">
        <f>IFERROR(VLOOKUP($A26,'H54 TR200 M'!$AS$5:$AY$96,7,0),"")</f>
        <v>1.1076147388265731</v>
      </c>
      <c r="U26" s="19" t="str">
        <f>IFERROR(VLOOKUP($A26,'NM TR200 M'!$AN$5:$AT$32,7,0),"")</f>
        <v/>
      </c>
      <c r="V26" s="10">
        <f>IFERROR(LARGE(X26:AP26,1),0)+IFERROR(LARGE(X26:AP26,2),0)</f>
        <v>74.577858777655337</v>
      </c>
      <c r="W26" s="10">
        <f>IFERROR(LARGE(X26:AP26,3),0)+IFERROR(LARGE(X26:AP26,4),0)</f>
        <v>68.913831764849164</v>
      </c>
      <c r="X26" s="12"/>
      <c r="Y26" s="18">
        <f>IFERROR(VLOOKUP(A26,'XIII Szago M'!DJ:DP,7,0),"")</f>
        <v>33.913831764849171</v>
      </c>
      <c r="Z26" s="18" t="str">
        <f>IFERROR(VLOOKUP(A26,'Wiosenne 360 M'!K:Q,7,0),"")</f>
        <v/>
      </c>
      <c r="AA26" s="12" t="str">
        <f>IFERROR(VLOOKUP(A26,'NMnO M'!AT:AZ,7,0),"")</f>
        <v/>
      </c>
      <c r="AB26" s="12" t="str">
        <f>IFERROR(VLOOKUP(A26,'Wertepy M'!M:S,7,0),"")</f>
        <v/>
      </c>
      <c r="AC26" s="12" t="str">
        <f>IFERROR(VLOOKUP($A26,'H53 100 M'!$AG$5:$AM$156,7,0),"")</f>
        <v/>
      </c>
      <c r="AD26" s="18" t="str">
        <f>IFERROR(VLOOKUP($A26,'Liczyrzepa - wiosna M'!$N$2:$T$26,7,0),"")</f>
        <v/>
      </c>
      <c r="AE26" s="12" t="str">
        <f>IFERROR(VLOOKUP($A26,'Harce M'!$H$2:$N$19,7,0),"")</f>
        <v/>
      </c>
      <c r="AF26" s="18">
        <f>IFERROR(VLOOKUP($A26,'XII z Kompasem M'!$K$1:$Q$38,7,0),"")</f>
        <v>13.780662647914779</v>
      </c>
      <c r="AG26" s="19" t="str">
        <f>IFERROR(VLOOKUP($A26,'Grassor TR150 M'!$BH$2:$BN$16,7,0),"")</f>
        <v/>
      </c>
      <c r="AH26" s="19">
        <f>IFERROR(VLOOKUP($A26,'Pazur Gryfa M'!$P$2:$V$23,7,0),"")</f>
        <v>37.450199203187253</v>
      </c>
      <c r="AI26" s="19">
        <f>IFERROR(VLOOKUP($A26,'Szaga M'!$J$2:$P$31,7,0),"")</f>
        <v>12.615012106537529</v>
      </c>
      <c r="AJ26" s="19" t="str">
        <f>IFERROR(VLOOKUP($A26,'Sudecka 100 M'!$M$2:$S$20,7,0),"")</f>
        <v/>
      </c>
      <c r="AK26" s="19">
        <f>IFERROR(VLOOKUP($A26,'XIII z Kompasem M'!$K$2:$Q$27,7,0),"")</f>
        <v>34.999999999999993</v>
      </c>
      <c r="AL26" s="19" t="str">
        <f>IFERROR(VLOOKUP($A26,'Waligóra M'!$J$2:$P$17,7,0),"")</f>
        <v/>
      </c>
      <c r="AM26" s="19" t="str">
        <f>IFERROR(VLOOKUP($A26,'Jesienne 360 M'!$K$2:$Q$15,7,0),"")</f>
        <v/>
      </c>
      <c r="AN26" s="19" t="str">
        <f>IFERROR(VLOOKUP($A26,'H54 TR100 M'!$AG$6:$AM$161,7,0),"")</f>
        <v/>
      </c>
      <c r="AO26" s="19">
        <f>IFERROR(VLOOKUP($A26,'Azymut M'!$O$2:$U$36,7,0),"")</f>
        <v>37.12765957446809</v>
      </c>
      <c r="AP26" s="12" t="str">
        <f>IFERROR(VLOOKUP($A26,'NM TR100 M'!$AD$5:$AJ$13,7,0),"")</f>
        <v/>
      </c>
      <c r="AQ26" s="26">
        <f>MIN(COUNT(F26:U26)+MIN(COUNT(X26:AP26)/2,2),6)</f>
        <v>6</v>
      </c>
      <c r="AR26" s="13">
        <f>COUNT(F26:U26)+COUNT(X26:AP26)/2</f>
        <v>9</v>
      </c>
    </row>
    <row r="27" spans="1:44" s="13" customFormat="1">
      <c r="A27">
        <v>96</v>
      </c>
      <c r="B27" s="22" t="str">
        <f>VLOOKUP($A27,id!$C:$H,6,0)</f>
        <v>Łosiewicz Mariusz</v>
      </c>
      <c r="C27" s="22" t="str">
        <f>VLOOKUP($A27,id!$C:$H,4,0)</f>
        <v>Morenka Team</v>
      </c>
      <c r="D27" s="2">
        <f>IF(E26=E27,D26,ROW(B25))</f>
        <v>25</v>
      </c>
      <c r="E27" s="11">
        <f>LARGE(F27:W27,1)+LARGE(F27:W27,2)+IFERROR(LARGE(F27:W27,3),0)+IFERROR(LARGE(F27:W27,4),0)+IFERROR(LARGE(F27:W27,5),0)+IFERROR(LARGE(F27:W27,6),0)</f>
        <v>428.90703051912783</v>
      </c>
      <c r="F27" s="12"/>
      <c r="G27" s="12" t="str">
        <f>IFERROR(VLOOKUP(A27,'Roza M'!N:T,7,0),"")</f>
        <v/>
      </c>
      <c r="H27" s="12" t="str">
        <f>IFERROR(VLOOKUP($A27,'H53 200 M'!$AL$5:$AR$90,7,0),"")</f>
        <v/>
      </c>
      <c r="I27" s="14" t="str">
        <f>IFERROR(VLOOKUP($A27,'Dymno M'!$BO$4:$BU$35,7,0),"")</f>
        <v/>
      </c>
      <c r="J27" s="19" t="str">
        <f>IFERROR(VLOOKUP($A27,'Dukty M'!$AU$1:$BA$45,7,0),"")</f>
        <v/>
      </c>
      <c r="K27" s="19" t="str">
        <f>IFERROR(VLOOKUP($A27,'Tropy M'!$Q$3:$X$155,7,0),"")</f>
        <v/>
      </c>
      <c r="L27" s="19" t="str">
        <f>IFERROR(VLOOKUP($A27,'Grassor TR300 M'!$BX$2:$CD$26,7,0),"")</f>
        <v/>
      </c>
      <c r="M27" s="19" t="str">
        <f>IFERROR(VLOOKUP($A27,'BO M'!$K$2:$Q$65,7,0),"")</f>
        <v/>
      </c>
      <c r="N27" s="19" t="str">
        <f>IFERROR(VLOOKUP($A27,'Konwalie M'!$K$3:$Q$33,7,0),"")</f>
        <v/>
      </c>
      <c r="O27" s="19" t="str">
        <f>IFERROR(VLOOKUP($A27,'Sudecka 150 M'!$M$2:$S$17,7,0),"")</f>
        <v/>
      </c>
      <c r="P27" s="19" t="str">
        <f>IFERROR(VLOOKUP($A27,'Korno M'!$BR$1:$BX$58,7,0),"")</f>
        <v/>
      </c>
      <c r="Q27" s="19">
        <f>IFERROR(VLOOKUP($A27,'Abentojra M'!$J$4:$P$36,7,0),"")</f>
        <v>71.694573538544574</v>
      </c>
      <c r="R27" s="19" t="str">
        <f>IFERROR(VLOOKUP($A27,'Mordownik M'!$M$6:$S$36,7,0),"")</f>
        <v/>
      </c>
      <c r="S27" s="19">
        <f>IFERROR(VLOOKUP($A27,'XIV Szago M'!$BB$4:$BH$45,7,0),"")</f>
        <v>86.544418287696644</v>
      </c>
      <c r="T27" s="19">
        <f>IFERROR(VLOOKUP($A27,'H54 TR200 M'!$AS$5:$AY$96,7,0),"")</f>
        <v>97.209592122059448</v>
      </c>
      <c r="U27" s="19" t="str">
        <f>IFERROR(VLOOKUP($A27,'NM TR200 M'!$AN$5:$AT$32,7,0),"")</f>
        <v/>
      </c>
      <c r="V27" s="10">
        <f>IFERROR(LARGE(X27:AP27,1),0)+IFERROR(LARGE(X27:AP27,2),0)</f>
        <v>97.191091719587263</v>
      </c>
      <c r="W27" s="10">
        <f>IFERROR(LARGE(X27:AP27,3),0)+IFERROR(LARGE(X27:AP27,4),0)</f>
        <v>76.267354851239901</v>
      </c>
      <c r="X27" s="12"/>
      <c r="Y27" s="18">
        <f>IFERROR(VLOOKUP(A27,'XIII Szago M'!DJ:DP,7,0),"")</f>
        <v>37.550540691947859</v>
      </c>
      <c r="Z27" s="18" t="str">
        <f>IFERROR(VLOOKUP(A27,'Wiosenne 360 M'!K:Q,7,0),"")</f>
        <v/>
      </c>
      <c r="AA27" s="12" t="str">
        <f>IFERROR(VLOOKUP(A27,'NMnO M'!AT:AZ,7,0),"")</f>
        <v/>
      </c>
      <c r="AB27" s="12" t="str">
        <f>IFERROR(VLOOKUP(A27,'Wertepy M'!M:S,7,0),"")</f>
        <v/>
      </c>
      <c r="AC27" s="12">
        <f>IFERROR(VLOOKUP($A27,'H53 100 M'!$AG$5:$AM$156,7,0),"")</f>
        <v>47.922799036660429</v>
      </c>
      <c r="AD27" s="18" t="str">
        <f>IFERROR(VLOOKUP($A27,'Liczyrzepa - wiosna M'!$N$2:$T$26,7,0),"")</f>
        <v/>
      </c>
      <c r="AE27" s="12" t="str">
        <f>IFERROR(VLOOKUP($A27,'Harce M'!$H$2:$N$19,7,0),"")</f>
        <v/>
      </c>
      <c r="AF27" s="18">
        <f>IFERROR(VLOOKUP($A27,'XII z Kompasem M'!$K$1:$Q$38,7,0),"")</f>
        <v>49.268292682926834</v>
      </c>
      <c r="AG27" s="19" t="str">
        <f>IFERROR(VLOOKUP($A27,'Grassor TR150 M'!$BH$2:$BN$16,7,0),"")</f>
        <v/>
      </c>
      <c r="AH27" s="19" t="str">
        <f>IFERROR(VLOOKUP($A27,'Pazur Gryfa M'!$P$2:$V$23,7,0),"")</f>
        <v/>
      </c>
      <c r="AI27" s="19" t="str">
        <f>IFERROR(VLOOKUP($A27,'Szaga M'!$J$2:$P$31,7,0),"")</f>
        <v/>
      </c>
      <c r="AJ27" s="19" t="str">
        <f>IFERROR(VLOOKUP($A27,'Sudecka 100 M'!$M$2:$S$20,7,0),"")</f>
        <v/>
      </c>
      <c r="AK27" s="19">
        <f>IFERROR(VLOOKUP($A27,'XIII z Kompasem M'!$K$2:$Q$27,7,0),"")</f>
        <v>38.716814159292035</v>
      </c>
      <c r="AL27" s="19" t="str">
        <f>IFERROR(VLOOKUP($A27,'Waligóra M'!$J$2:$P$17,7,0),"")</f>
        <v/>
      </c>
      <c r="AM27" s="19" t="str">
        <f>IFERROR(VLOOKUP($A27,'Jesienne 360 M'!$K$2:$Q$15,7,0),"")</f>
        <v/>
      </c>
      <c r="AN27" s="19" t="str">
        <f>IFERROR(VLOOKUP($A27,'H54 TR100 M'!$AG$6:$AM$161,7,0),"")</f>
        <v/>
      </c>
      <c r="AO27" s="19" t="str">
        <f>IFERROR(VLOOKUP($A27,'Azymut M'!$O$2:$U$36,7,0),"")</f>
        <v/>
      </c>
      <c r="AP27" s="12" t="str">
        <f>IFERROR(VLOOKUP($A27,'NM TR100 M'!$AD$5:$AJ$13,7,0),"")</f>
        <v/>
      </c>
      <c r="AQ27" s="26">
        <f>MIN(COUNT(F27:U27)+MIN(COUNT(X27:AP27)/2,2),6)</f>
        <v>5</v>
      </c>
      <c r="AR27" s="13">
        <f>COUNT(F27:U27)+COUNT(X27:AP27)/2</f>
        <v>5</v>
      </c>
    </row>
    <row r="28" spans="1:44" s="13" customFormat="1">
      <c r="A28">
        <v>136</v>
      </c>
      <c r="B28" s="22" t="str">
        <f>VLOOKUP($A28,id!$C:$H,6,0)</f>
        <v>Paszkowski Wojciech</v>
      </c>
      <c r="C28" s="22">
        <f>VLOOKUP($A28,id!$C:$H,4,0)</f>
        <v>0</v>
      </c>
      <c r="D28" s="2">
        <f>IF(E27=E28,D27,ROW(B26))</f>
        <v>26</v>
      </c>
      <c r="E28" s="11">
        <f>LARGE(F28:W28,1)+LARGE(F28:W28,2)+IFERROR(LARGE(F28:W28,3),0)+IFERROR(LARGE(F28:W28,4),0)+IFERROR(LARGE(F28:W28,5),0)+IFERROR(LARGE(F28:W28,6),0)</f>
        <v>417.46292791985974</v>
      </c>
      <c r="F28" s="12"/>
      <c r="G28" s="12"/>
      <c r="H28" s="12">
        <f>IFERROR(VLOOKUP($A28,'H53 200 M'!$AL$5:$AR$90,7,0),"")</f>
        <v>81.557670515440165</v>
      </c>
      <c r="I28" s="14" t="str">
        <f>IFERROR(VLOOKUP($A28,'Dymno M'!$BO$4:$BU$35,7,0),"")</f>
        <v/>
      </c>
      <c r="J28" s="19">
        <f>IFERROR(VLOOKUP($A28,'Dukty M'!$AU$1:$BA$45,7,0),"")</f>
        <v>86.805282603077615</v>
      </c>
      <c r="K28" s="19">
        <f>IFERROR(VLOOKUP($A28,'Tropy M'!$Q$3:$X$155,7,0),"")</f>
        <v>79.81317141522652</v>
      </c>
      <c r="L28" s="19" t="str">
        <f>IFERROR(VLOOKUP($A28,'Grassor TR300 M'!$BX$2:$CD$26,7,0),"")</f>
        <v/>
      </c>
      <c r="M28" s="19" t="str">
        <f>IFERROR(VLOOKUP($A28,'BO M'!$K$2:$Q$65,7,0),"")</f>
        <v/>
      </c>
      <c r="N28" s="19" t="str">
        <f>IFERROR(VLOOKUP($A28,'Konwalie M'!$K$3:$Q$33,7,0),"")</f>
        <v/>
      </c>
      <c r="O28" s="19" t="str">
        <f>IFERROR(VLOOKUP($A28,'Sudecka 150 M'!$M$2:$S$17,7,0),"")</f>
        <v/>
      </c>
      <c r="P28" s="19" t="str">
        <f>IFERROR(VLOOKUP($A28,'Korno M'!$BR$1:$BX$58,7,0),"")</f>
        <v/>
      </c>
      <c r="Q28" s="19" t="str">
        <f>IFERROR(VLOOKUP($A28,'Abentojra M'!$J$4:$P$36,7,0),"")</f>
        <v/>
      </c>
      <c r="R28" s="19" t="str">
        <f>IFERROR(VLOOKUP($A28,'Mordownik M'!$M$6:$S$36,7,0),"")</f>
        <v/>
      </c>
      <c r="S28" s="19" t="str">
        <f>IFERROR(VLOOKUP($A28,'XIV Szago M'!$BB$4:$BH$45,7,0),"")</f>
        <v/>
      </c>
      <c r="T28" s="19" t="str">
        <f>IFERROR(VLOOKUP($A28,'H54 TR200 M'!$AS$5:$AY$96,7,0),"")</f>
        <v/>
      </c>
      <c r="U28" s="19">
        <f>IFERROR(VLOOKUP($A28,'NM TR200 M'!$AN$5:$AT$32,7,0),"")</f>
        <v>44.890403175405638</v>
      </c>
      <c r="V28" s="10">
        <f>IFERROR(LARGE(X28:AP28,1),0)+IFERROR(LARGE(X28:AP28,2),0)</f>
        <v>91.048034934497821</v>
      </c>
      <c r="W28" s="10">
        <f>IFERROR(LARGE(X28:AP28,3),0)+IFERROR(LARGE(X28:AP28,4),0)</f>
        <v>33.348365276211958</v>
      </c>
      <c r="X28" s="12"/>
      <c r="Y28" s="18"/>
      <c r="Z28" s="18"/>
      <c r="AA28" s="12">
        <f>IFERROR(VLOOKUP(A28,'NMnO M'!AT:AZ,7,0),"")</f>
        <v>33.348365276211958</v>
      </c>
      <c r="AB28" s="12" t="str">
        <f>IFERROR(VLOOKUP(A28,'Wertepy M'!M:S,7,0),"")</f>
        <v/>
      </c>
      <c r="AC28" s="12" t="str">
        <f>IFERROR(VLOOKUP($A28,'H53 100 M'!$AG$5:$AM$156,7,0),"")</f>
        <v/>
      </c>
      <c r="AD28" s="18" t="str">
        <f>IFERROR(VLOOKUP($A28,'Liczyrzepa - wiosna M'!$N$2:$T$26,7,0),"")</f>
        <v/>
      </c>
      <c r="AE28" s="12" t="str">
        <f>IFERROR(VLOOKUP($A28,'Harce M'!$H$2:$N$19,7,0),"")</f>
        <v/>
      </c>
      <c r="AF28" s="18" t="str">
        <f>IFERROR(VLOOKUP($A28,'XII z Kompasem M'!$K$1:$Q$38,7,0),"")</f>
        <v/>
      </c>
      <c r="AG28" s="19">
        <f>IFERROR(VLOOKUP($A28,'Grassor TR150 M'!$BH$2:$BN$16,7,0),"")</f>
        <v>50</v>
      </c>
      <c r="AH28" s="19">
        <f>IFERROR(VLOOKUP($A28,'Pazur Gryfa M'!$P$2:$V$23,7,0),"")</f>
        <v>41.048034934497828</v>
      </c>
      <c r="AI28" s="19" t="str">
        <f>IFERROR(VLOOKUP($A28,'Szaga M'!$J$2:$P$31,7,0),"")</f>
        <v/>
      </c>
      <c r="AJ28" s="19" t="str">
        <f>IFERROR(VLOOKUP($A28,'Sudecka 100 M'!$M$2:$S$20,7,0),"")</f>
        <v/>
      </c>
      <c r="AK28" s="19" t="str">
        <f>IFERROR(VLOOKUP($A28,'XIII z Kompasem M'!$K$2:$Q$27,7,0),"")</f>
        <v/>
      </c>
      <c r="AL28" s="19" t="str">
        <f>IFERROR(VLOOKUP($A28,'Waligóra M'!$J$2:$P$17,7,0),"")</f>
        <v/>
      </c>
      <c r="AM28" s="19" t="str">
        <f>IFERROR(VLOOKUP($A28,'Jesienne 360 M'!$K$2:$Q$15,7,0),"")</f>
        <v/>
      </c>
      <c r="AN28" s="19" t="str">
        <f>IFERROR(VLOOKUP($A28,'H54 TR100 M'!$AG$6:$AM$161,7,0),"")</f>
        <v/>
      </c>
      <c r="AO28" s="19" t="str">
        <f>IFERROR(VLOOKUP($A28,'Azymut M'!$O$2:$U$36,7,0),"")</f>
        <v/>
      </c>
      <c r="AP28" s="12" t="str">
        <f>IFERROR(VLOOKUP($A28,'NM TR100 M'!$AD$5:$AJ$13,7,0),"")</f>
        <v/>
      </c>
      <c r="AQ28" s="26">
        <f>MIN(COUNT(F28:U28)+MIN(COUNT(X28:AP28)/2,2),6)</f>
        <v>5.5</v>
      </c>
      <c r="AR28" s="13">
        <f>COUNT(F28:U28)+COUNT(X28:AP28)/2</f>
        <v>5.5</v>
      </c>
    </row>
    <row r="29" spans="1:44" s="13" customFormat="1">
      <c r="A29">
        <v>16</v>
      </c>
      <c r="B29" s="22" t="str">
        <f>VLOOKUP($A29,id!$C:$H,6,0)</f>
        <v>Smejda Andrzej</v>
      </c>
      <c r="C29" s="22">
        <f>VLOOKUP($A29,id!$C:$H,4,0)</f>
        <v>0</v>
      </c>
      <c r="D29" s="2">
        <f>IF(E28=E29,D28,ROW(B27))</f>
        <v>27</v>
      </c>
      <c r="E29" s="11">
        <f>LARGE(F29:W29,1)+LARGE(F29:W29,2)+IFERROR(LARGE(F29:W29,3),0)+IFERROR(LARGE(F29:W29,4),0)+IFERROR(LARGE(F29:W29,5),0)+IFERROR(LARGE(F29:W29,6),0)</f>
        <v>410.46230658520352</v>
      </c>
      <c r="F29" s="12" t="str">
        <f>IFERROR(VLOOKUP(A29,'ZdZ M'!$S$1:$Y$43,7,0),"")</f>
        <v/>
      </c>
      <c r="G29" s="12">
        <f>IFERROR(VLOOKUP(A29,'Roza M'!N:T,7,0),"")</f>
        <v>66.254932912391482</v>
      </c>
      <c r="H29" s="12">
        <f>IFERROR(VLOOKUP($A29,'H53 200 M'!$AL$5:$AR$90,7,0),"")</f>
        <v>29.756123213747589</v>
      </c>
      <c r="I29" s="14">
        <f>IFERROR(VLOOKUP($A29,'Dymno M'!$BO$4:$BU$35,7,0),"")</f>
        <v>24.639194580555326</v>
      </c>
      <c r="J29" s="19">
        <f>IFERROR(VLOOKUP($A29,'Dukty M'!$AU$1:$BA$45,7,0),"")</f>
        <v>71.001714268507072</v>
      </c>
      <c r="K29" s="19">
        <f>IFERROR(VLOOKUP($A29,'Tropy M'!$Q$3:$X$155,7,0),"")</f>
        <v>68.029088592812769</v>
      </c>
      <c r="L29" s="19" t="str">
        <f>IFERROR(VLOOKUP($A29,'Grassor TR300 M'!$BX$2:$CD$26,7,0),"")</f>
        <v/>
      </c>
      <c r="M29" s="19" t="str">
        <f>IFERROR(VLOOKUP($A29,'BO M'!$K$2:$Q$65,7,0),"")</f>
        <v/>
      </c>
      <c r="N29" s="19">
        <f>IFERROR(VLOOKUP($A29,'Konwalie M'!$K$3:$Q$33,7,0),"")</f>
        <v>62.600227903633261</v>
      </c>
      <c r="O29" s="19" t="str">
        <f>IFERROR(VLOOKUP($A29,'Sudecka 150 M'!$M$2:$S$17,7,0),"")</f>
        <v/>
      </c>
      <c r="P29" s="19">
        <f>IFERROR(VLOOKUP($A29,'Korno M'!$BR$1:$BX$58,7,0),"")</f>
        <v>71.035892111390638</v>
      </c>
      <c r="Q29" s="19" t="str">
        <f>IFERROR(VLOOKUP($A29,'Abentojra M'!$J$4:$P$36,7,0),"")</f>
        <v/>
      </c>
      <c r="R29" s="19">
        <f>IFERROR(VLOOKUP($A29,'Mordownik M'!$M$6:$S$36,7,0),"")</f>
        <v>16.543550496047587</v>
      </c>
      <c r="S29" s="19">
        <f>IFERROR(VLOOKUP($A29,'XIV Szago M'!$BB$4:$BH$45,7,0),"")</f>
        <v>53.504940306139979</v>
      </c>
      <c r="T29" s="19">
        <f>IFERROR(VLOOKUP($A29,'H54 TR200 M'!$AS$5:$AY$96,7,0),"")</f>
        <v>58.680930761000603</v>
      </c>
      <c r="U29" s="19" t="str">
        <f>IFERROR(VLOOKUP($A29,'NM TR200 M'!$AN$5:$AT$32,7,0),"")</f>
        <v/>
      </c>
      <c r="V29" s="10">
        <f>IFERROR(LARGE(X29:AP29,1),0)+IFERROR(LARGE(X29:AP29,2),0)</f>
        <v>71.540450796468306</v>
      </c>
      <c r="W29" s="10">
        <f>IFERROR(LARGE(X29:AP29,3),0)+IFERROR(LARGE(X29:AP29,4),0)</f>
        <v>59.087815859643797</v>
      </c>
      <c r="X29" s="12">
        <f>IFERROR(VLOOKUP(A29,'Liczyrzepa - zima M'!$P:$W,7,0),"")</f>
        <v>26.157169397655601</v>
      </c>
      <c r="Y29" s="18" t="str">
        <f>IFERROR(VLOOKUP(A29,'XIII Szago M'!DJ:DP,7,0),"")</f>
        <v/>
      </c>
      <c r="Z29" s="18">
        <f>IFERROR(VLOOKUP(A29,'Wiosenne 360 M'!K:Q,7,0),"")</f>
        <v>27.458926615553253</v>
      </c>
      <c r="AA29" s="12">
        <f>IFERROR(VLOOKUP(A29,'NMnO M'!AT:AZ,7,0),"")</f>
        <v>21.273957158962798</v>
      </c>
      <c r="AB29" s="12" t="str">
        <f>IFERROR(VLOOKUP(A29,'Wertepy M'!M:S,7,0),"")</f>
        <v/>
      </c>
      <c r="AC29" s="12" t="str">
        <f>IFERROR(VLOOKUP($A29,'H53 100 M'!$AG$5:$AM$156,7,0),"")</f>
        <v/>
      </c>
      <c r="AD29" s="18">
        <f>IFERROR(VLOOKUP($A29,'Liczyrzepa - wiosna M'!$N$2:$T$26,7,0),"")</f>
        <v>29.316387288215225</v>
      </c>
      <c r="AE29" s="12" t="str">
        <f>IFERROR(VLOOKUP($A29,'Harce M'!$H$2:$N$19,7,0),"")</f>
        <v/>
      </c>
      <c r="AF29" s="18">
        <f>IFERROR(VLOOKUP($A29,'XII z Kompasem M'!$K$1:$Q$38,7,0),"")</f>
        <v>26.233766233766239</v>
      </c>
      <c r="AG29" s="19" t="str">
        <f>IFERROR(VLOOKUP($A29,'Grassor TR150 M'!$BH$2:$BN$16,7,0),"")</f>
        <v/>
      </c>
      <c r="AH29" s="19" t="str">
        <f>IFERROR(VLOOKUP($A29,'Pazur Gryfa M'!$P$2:$V$23,7,0),"")</f>
        <v/>
      </c>
      <c r="AI29" s="19">
        <f>IFERROR(VLOOKUP($A29,'Szaga M'!$J$2:$P$31,7,0),"")</f>
        <v>29.771428571428569</v>
      </c>
      <c r="AJ29" s="19" t="str">
        <f>IFERROR(VLOOKUP($A29,'Sudecka 100 M'!$M$2:$S$20,7,0),"")</f>
        <v/>
      </c>
      <c r="AK29" s="19" t="str">
        <f>IFERROR(VLOOKUP($A29,'XIII z Kompasem M'!$K$2:$Q$27,7,0),"")</f>
        <v/>
      </c>
      <c r="AL29" s="19" t="str">
        <f>IFERROR(VLOOKUP($A29,'Waligóra M'!$J$2:$P$17,7,0),"")</f>
        <v/>
      </c>
      <c r="AM29" s="19">
        <f>IFERROR(VLOOKUP($A29,'Jesienne 360 M'!$K$2:$Q$15,7,0),"")</f>
        <v>33.35664335664336</v>
      </c>
      <c r="AN29" s="19" t="str">
        <f>IFERROR(VLOOKUP($A29,'H54 TR100 M'!$AG$6:$AM$161,7,0),"")</f>
        <v/>
      </c>
      <c r="AO29" s="19">
        <f>IFERROR(VLOOKUP($A29,'Azymut M'!$O$2:$U$36,7,0),"")</f>
        <v>38.183807439824946</v>
      </c>
      <c r="AP29" s="12" t="str">
        <f>IFERROR(VLOOKUP($A29,'NM TR100 M'!$AD$5:$AJ$13,7,0),"")</f>
        <v/>
      </c>
      <c r="AQ29" s="26">
        <f>MIN(COUNT(F29:U29)+MIN(COUNT(X29:AP29)/2,2),6)</f>
        <v>6</v>
      </c>
      <c r="AR29" s="13">
        <f>COUNT(F29:U29)+COUNT(X29:AP29)/2</f>
        <v>14</v>
      </c>
    </row>
    <row r="30" spans="1:44" s="13" customFormat="1">
      <c r="A30">
        <v>6</v>
      </c>
      <c r="B30" s="22" t="str">
        <f>VLOOKUP($A30,id!$C:$H,6,0)</f>
        <v>Sójka Tomasz</v>
      </c>
      <c r="C30" s="22" t="str">
        <f>VLOOKUP($A30,id!$C:$H,4,0)</f>
        <v>RKS Fiedorek</v>
      </c>
      <c r="D30" s="2">
        <f>IF(E29=E30,D29,ROW(B28))</f>
        <v>28</v>
      </c>
      <c r="E30" s="11">
        <f>LARGE(F30:W30,1)+LARGE(F30:W30,2)+IFERROR(LARGE(F30:W30,3),0)+IFERROR(LARGE(F30:W30,4),0)+IFERROR(LARGE(F30:W30,5),0)+IFERROR(LARGE(F30:W30,6),0)</f>
        <v>401.71375738783377</v>
      </c>
      <c r="F30" s="12" t="str">
        <f>IFERROR(VLOOKUP(A30,'ZdZ M'!$S$1:$Y$43,7,0),"")</f>
        <v/>
      </c>
      <c r="G30" s="12">
        <f>IFERROR(VLOOKUP(A30,'Roza M'!N:T,7,0),"")</f>
        <v>58.61671670972698</v>
      </c>
      <c r="H30" s="12" t="str">
        <f>IFERROR(VLOOKUP($A30,'H53 200 M'!$AL$5:$AR$90,7,0),"")</f>
        <v/>
      </c>
      <c r="I30" s="14" t="str">
        <f>IFERROR(VLOOKUP($A30,'Dymno M'!$BO$4:$BU$35,7,0),"")</f>
        <v/>
      </c>
      <c r="J30" s="19" t="str">
        <f>IFERROR(VLOOKUP($A30,'Dukty M'!$AU$1:$BA$45,7,0),"")</f>
        <v/>
      </c>
      <c r="K30" s="19" t="str">
        <f>IFERROR(VLOOKUP($A30,'Tropy M'!$Q$3:$X$155,7,0),"")</f>
        <v/>
      </c>
      <c r="L30" s="19" t="str">
        <f>IFERROR(VLOOKUP($A30,'Grassor TR300 M'!$BX$2:$CD$26,7,0),"")</f>
        <v/>
      </c>
      <c r="M30" s="19" t="str">
        <f>IFERROR(VLOOKUP($A30,'BO M'!$K$2:$Q$65,7,0),"")</f>
        <v/>
      </c>
      <c r="N30" s="19">
        <f>IFERROR(VLOOKUP($A30,'Konwalie M'!$K$3:$Q$33,7,0),"")</f>
        <v>65.767133067512347</v>
      </c>
      <c r="O30" s="19">
        <f>IFERROR(VLOOKUP($A30,'Sudecka 150 M'!$M$2:$S$17,7,0),"")</f>
        <v>62.147416427496033</v>
      </c>
      <c r="P30" s="19">
        <f>IFERROR(VLOOKUP($A30,'Korno M'!$BR$1:$BX$58,7,0),"")</f>
        <v>72.462315647763944</v>
      </c>
      <c r="Q30" s="19" t="str">
        <f>IFERROR(VLOOKUP($A30,'Abentojra M'!$J$4:$P$36,7,0),"")</f>
        <v/>
      </c>
      <c r="R30" s="19">
        <f>IFERROR(VLOOKUP($A30,'Mordownik M'!$M$6:$S$36,7,0),"")</f>
        <v>46.831263867566534</v>
      </c>
      <c r="S30" s="19" t="str">
        <f>IFERROR(VLOOKUP($A30,'XIV Szago M'!$BB$4:$BH$45,7,0),"")</f>
        <v/>
      </c>
      <c r="T30" s="19" t="str">
        <f>IFERROR(VLOOKUP($A30,'H54 TR200 M'!$AS$5:$AY$96,7,0),"")</f>
        <v/>
      </c>
      <c r="U30" s="19">
        <f>IFERROR(VLOOKUP($A30,'NM TR200 M'!$AN$5:$AT$32,7,0),"")</f>
        <v>62.599015200594941</v>
      </c>
      <c r="V30" s="10">
        <f>IFERROR(LARGE(X30:AP30,1),0)+IFERROR(LARGE(X30:AP30,2),0)</f>
        <v>76.580140597539554</v>
      </c>
      <c r="W30" s="10">
        <f>IFERROR(LARGE(X30:AP30,3),0)+IFERROR(LARGE(X30:AP30,4),0)</f>
        <v>62.157736446927025</v>
      </c>
      <c r="X30" s="12">
        <f>IFERROR(VLOOKUP(A30,'Liczyrzepa - zima M'!$P:$W,7,0),"")</f>
        <v>41.680140597539555</v>
      </c>
      <c r="Y30" s="18" t="str">
        <f>IFERROR(VLOOKUP(A30,'XIII Szago M'!DJ:DP,7,0),"")</f>
        <v/>
      </c>
      <c r="Z30" s="18" t="str">
        <f>IFERROR(VLOOKUP(A30,'Wiosenne 360 M'!K:Q,7,0),"")</f>
        <v/>
      </c>
      <c r="AA30" s="12">
        <f>IFERROR(VLOOKUP(A30,'NMnO M'!AT:AZ,7,0),"")</f>
        <v>26.879932356257047</v>
      </c>
      <c r="AB30" s="12" t="str">
        <f>IFERROR(VLOOKUP(A30,'Wertepy M'!M:S,7,0),"")</f>
        <v/>
      </c>
      <c r="AC30" s="12" t="str">
        <f>IFERROR(VLOOKUP($A30,'H53 100 M'!$AG$5:$AM$156,7,0),"")</f>
        <v/>
      </c>
      <c r="AD30" s="18">
        <f>IFERROR(VLOOKUP($A30,'Liczyrzepa - wiosna M'!$N$2:$T$26,7,0),"")</f>
        <v>31.010195463320468</v>
      </c>
      <c r="AE30" s="12" t="str">
        <f>IFERROR(VLOOKUP($A30,'Harce M'!$H$2:$N$19,7,0),"")</f>
        <v/>
      </c>
      <c r="AF30" s="18" t="str">
        <f>IFERROR(VLOOKUP($A30,'XII z Kompasem M'!$K$1:$Q$38,7,0),"")</f>
        <v/>
      </c>
      <c r="AG30" s="19">
        <f>IFERROR(VLOOKUP($A30,'Grassor TR150 M'!$BH$2:$BN$16,7,0),"")</f>
        <v>31.147540983606557</v>
      </c>
      <c r="AH30" s="19" t="str">
        <f>IFERROR(VLOOKUP($A30,'Pazur Gryfa M'!$P$2:$V$23,7,0),"")</f>
        <v/>
      </c>
      <c r="AI30" s="19" t="str">
        <f>IFERROR(VLOOKUP($A30,'Szaga M'!$J$2:$P$31,7,0),"")</f>
        <v/>
      </c>
      <c r="AJ30" s="19" t="str">
        <f>IFERROR(VLOOKUP($A30,'Sudecka 100 M'!$M$2:$S$20,7,0),"")</f>
        <v/>
      </c>
      <c r="AK30" s="19" t="str">
        <f>IFERROR(VLOOKUP($A30,'XIII z Kompasem M'!$K$2:$Q$27,7,0),"")</f>
        <v/>
      </c>
      <c r="AL30" s="19" t="str">
        <f>IFERROR(VLOOKUP($A30,'Waligóra M'!$J$2:$P$17,7,0),"")</f>
        <v/>
      </c>
      <c r="AM30" s="19" t="str">
        <f>IFERROR(VLOOKUP($A30,'Jesienne 360 M'!$K$2:$Q$15,7,0),"")</f>
        <v/>
      </c>
      <c r="AN30" s="19" t="str">
        <f>IFERROR(VLOOKUP($A30,'H54 TR100 M'!$AG$6:$AM$161,7,0),"")</f>
        <v/>
      </c>
      <c r="AO30" s="19">
        <f>IFERROR(VLOOKUP($A30,'Azymut M'!$O$2:$U$36,7,0),"")</f>
        <v>34.9</v>
      </c>
      <c r="AP30" s="12" t="str">
        <f>IFERROR(VLOOKUP($A30,'NM TR100 M'!$AD$5:$AJ$13,7,0),"")</f>
        <v/>
      </c>
      <c r="AQ30" s="26">
        <f>MIN(COUNT(F30:U30)+MIN(COUNT(X30:AP30)/2,2),6)</f>
        <v>6</v>
      </c>
      <c r="AR30" s="13">
        <f>COUNT(F30:U30)+COUNT(X30:AP30)/2</f>
        <v>8.5</v>
      </c>
    </row>
    <row r="31" spans="1:44" s="13" customFormat="1">
      <c r="A31">
        <v>35</v>
      </c>
      <c r="B31" s="22" t="str">
        <f>VLOOKUP($A31,id!$C:$H,6,0)</f>
        <v>Zawadzki Artur</v>
      </c>
      <c r="C31" s="22">
        <f>VLOOKUP($A31,id!$C:$H,4,0)</f>
        <v>0</v>
      </c>
      <c r="D31" s="2">
        <f>IF(E30=E31,D30,ROW(B29))</f>
        <v>29</v>
      </c>
      <c r="E31" s="11">
        <f>LARGE(F31:W31,1)+LARGE(F31:W31,2)+IFERROR(LARGE(F31:W31,3),0)+IFERROR(LARGE(F31:W31,4),0)+IFERROR(LARGE(F31:W31,5),0)+IFERROR(LARGE(F31:W31,6),0)</f>
        <v>388.64794468304763</v>
      </c>
      <c r="F31" s="12">
        <f>IFERROR(VLOOKUP(A31,'ZdZ M'!$S$1:$Y$43,7,0),"")</f>
        <v>68.869565217391283</v>
      </c>
      <c r="G31" s="12" t="str">
        <f>IFERROR(VLOOKUP(A31,'Roza M'!N:T,7,0),"")</f>
        <v/>
      </c>
      <c r="H31" s="12" t="str">
        <f>IFERROR(VLOOKUP($A31,'H53 200 M'!$AL$5:$AR$90,7,0),"")</f>
        <v/>
      </c>
      <c r="I31" s="14">
        <f>IFERROR(VLOOKUP($A31,'Dymno M'!$BO$4:$BU$35,7,0),"")</f>
        <v>50.71369523284649</v>
      </c>
      <c r="J31" s="19" t="str">
        <f>IFERROR(VLOOKUP($A31,'Dukty M'!$AU$1:$BA$45,7,0),"")</f>
        <v/>
      </c>
      <c r="K31" s="19">
        <f>IFERROR(VLOOKUP($A31,'Tropy M'!$Q$3:$X$155,7,0),"")</f>
        <v>81.456764229192487</v>
      </c>
      <c r="L31" s="19" t="str">
        <f>IFERROR(VLOOKUP($A31,'Grassor TR300 M'!$BX$2:$CD$26,7,0),"")</f>
        <v/>
      </c>
      <c r="M31" s="19">
        <f>IFERROR(VLOOKUP($A31,'BO M'!$K$2:$Q$65,7,0),"")</f>
        <v>77.96432318992656</v>
      </c>
      <c r="N31" s="19" t="str">
        <f>IFERROR(VLOOKUP($A31,'Konwalie M'!$K$3:$Q$33,7,0),"")</f>
        <v/>
      </c>
      <c r="O31" s="19" t="str">
        <f>IFERROR(VLOOKUP($A31,'Sudecka 150 M'!$M$2:$S$17,7,0),"")</f>
        <v/>
      </c>
      <c r="P31" s="19" t="str">
        <f>IFERROR(VLOOKUP($A31,'Korno M'!$BR$1:$BX$58,7,0),"")</f>
        <v/>
      </c>
      <c r="Q31" s="19" t="str">
        <f>IFERROR(VLOOKUP($A31,'Abentojra M'!$J$4:$P$36,7,0),"")</f>
        <v/>
      </c>
      <c r="R31" s="19" t="str">
        <f>IFERROR(VLOOKUP($A31,'Mordownik M'!$M$6:$S$36,7,0),"")</f>
        <v/>
      </c>
      <c r="S31" s="19">
        <f>IFERROR(VLOOKUP($A31,'XIV Szago M'!$BB$4:$BH$45,7,0),"")</f>
        <v>42.02296524281644</v>
      </c>
      <c r="T31" s="19" t="str">
        <f>IFERROR(VLOOKUP($A31,'H54 TR200 M'!$AS$5:$AY$96,7,0),"")</f>
        <v/>
      </c>
      <c r="U31" s="19" t="str">
        <f>IFERROR(VLOOKUP($A31,'NM TR200 M'!$AN$5:$AT$32,7,0),"")</f>
        <v/>
      </c>
      <c r="V31" s="10">
        <f>IFERROR(LARGE(X31:AP31,1),0)+IFERROR(LARGE(X31:AP31,2),0)</f>
        <v>67.620631570874366</v>
      </c>
      <c r="W31" s="10">
        <f>IFERROR(LARGE(X31:AP31,3),0)+IFERROR(LARGE(X31:AP31,4),0)</f>
        <v>0</v>
      </c>
      <c r="X31" s="12"/>
      <c r="Y31" s="18" t="str">
        <f>IFERROR(VLOOKUP(A31,'XIII Szago M'!DJ:DP,7,0),"")</f>
        <v/>
      </c>
      <c r="Z31" s="18">
        <f>IFERROR(VLOOKUP(A31,'Wiosenne 360 M'!K:Q,7,0),"")</f>
        <v>22.450177025419826</v>
      </c>
      <c r="AA31" s="12" t="str">
        <f>IFERROR(VLOOKUP(A31,'NMnO M'!AT:AZ,7,0),"")</f>
        <v/>
      </c>
      <c r="AB31" s="12" t="str">
        <f>IFERROR(VLOOKUP(A31,'Wertepy M'!M:S,7,0),"")</f>
        <v/>
      </c>
      <c r="AC31" s="12" t="str">
        <f>IFERROR(VLOOKUP($A31,'H53 100 M'!$AG$5:$AM$156,7,0),"")</f>
        <v/>
      </c>
      <c r="AD31" s="18" t="str">
        <f>IFERROR(VLOOKUP($A31,'Liczyrzepa - wiosna M'!$N$2:$T$26,7,0),"")</f>
        <v/>
      </c>
      <c r="AE31" s="12" t="str">
        <f>IFERROR(VLOOKUP($A31,'Harce M'!$H$2:$N$19,7,0),"")</f>
        <v/>
      </c>
      <c r="AF31" s="18" t="str">
        <f>IFERROR(VLOOKUP($A31,'XII z Kompasem M'!$K$1:$Q$38,7,0),"")</f>
        <v/>
      </c>
      <c r="AG31" s="19" t="str">
        <f>IFERROR(VLOOKUP($A31,'Grassor TR150 M'!$BH$2:$BN$16,7,0),"")</f>
        <v/>
      </c>
      <c r="AH31" s="19" t="str">
        <f>IFERROR(VLOOKUP($A31,'Pazur Gryfa M'!$P$2:$V$23,7,0),"")</f>
        <v/>
      </c>
      <c r="AI31" s="19" t="str">
        <f>IFERROR(VLOOKUP($A31,'Szaga M'!$J$2:$P$31,7,0),"")</f>
        <v/>
      </c>
      <c r="AJ31" s="19" t="str">
        <f>IFERROR(VLOOKUP($A31,'Sudecka 100 M'!$M$2:$S$20,7,0),"")</f>
        <v/>
      </c>
      <c r="AK31" s="19" t="str">
        <f>IFERROR(VLOOKUP($A31,'XIII z Kompasem M'!$K$2:$Q$27,7,0),"")</f>
        <v/>
      </c>
      <c r="AL31" s="19" t="str">
        <f>IFERROR(VLOOKUP($A31,'Waligóra M'!$J$2:$P$17,7,0),"")</f>
        <v/>
      </c>
      <c r="AM31" s="19">
        <f>IFERROR(VLOOKUP($A31,'Jesienne 360 M'!$K$2:$Q$15,7,0),"")</f>
        <v>45.170454545454547</v>
      </c>
      <c r="AN31" s="19" t="str">
        <f>IFERROR(VLOOKUP($A31,'H54 TR100 M'!$AG$6:$AM$161,7,0),"")</f>
        <v/>
      </c>
      <c r="AO31" s="19" t="str">
        <f>IFERROR(VLOOKUP($A31,'Azymut M'!$O$2:$U$36,7,0),"")</f>
        <v/>
      </c>
      <c r="AP31" s="12" t="str">
        <f>IFERROR(VLOOKUP($A31,'NM TR100 M'!$AD$5:$AJ$13,7,0),"")</f>
        <v/>
      </c>
      <c r="AQ31" s="26">
        <f>MIN(COUNT(F31:U31)+MIN(COUNT(X31:AP31)/2,2),6)</f>
        <v>6</v>
      </c>
      <c r="AR31" s="13">
        <f>COUNT(F31:U31)+COUNT(X31:AP31)/2</f>
        <v>6</v>
      </c>
    </row>
    <row r="32" spans="1:44" s="13" customFormat="1">
      <c r="A32" s="13">
        <v>34</v>
      </c>
      <c r="B32" s="22" t="str">
        <f>VLOOKUP($A32,id!$C:$H,6,0)</f>
        <v>Herman-Iżycki Leszek</v>
      </c>
      <c r="C32" s="22">
        <f>VLOOKUP($A32,id!$C:$H,4,0)</f>
        <v>0</v>
      </c>
      <c r="D32" s="2">
        <f>IF(E31=E32,D31,ROW(B30))</f>
        <v>30</v>
      </c>
      <c r="E32" s="11">
        <f>LARGE(F32:W32,1)+LARGE(F32:W32,2)+IFERROR(LARGE(F32:W32,3),0)+IFERROR(LARGE(F32:W32,4),0)+IFERROR(LARGE(F32:W32,5),0)+IFERROR(LARGE(F32:W32,6),0)</f>
        <v>382.66977376950928</v>
      </c>
      <c r="F32" s="12">
        <f>IFERROR(VLOOKUP(A32,'ZdZ M'!$S$1:$Y$43,7,0),"")</f>
        <v>69.59999999999998</v>
      </c>
      <c r="G32" s="12">
        <f>IFERROR(VLOOKUP(A32,'Roza M'!N:T,7,0),"")</f>
        <v>66.173978164045565</v>
      </c>
      <c r="H32" s="12" t="str">
        <f>IFERROR(VLOOKUP($A32,'H53 200 M'!$AL$5:$AR$90,7,0),"")</f>
        <v/>
      </c>
      <c r="I32" s="14" t="str">
        <f>IFERROR(VLOOKUP($A32,'Dymno M'!$BO$4:$BU$35,7,0),"")</f>
        <v/>
      </c>
      <c r="J32" s="19">
        <f>IFERROR(VLOOKUP($A32,'Dukty M'!$AU$1:$BA$45,7,0),"")</f>
        <v>73.246827763163424</v>
      </c>
      <c r="K32" s="19">
        <f>IFERROR(VLOOKUP($A32,'Tropy M'!$Q$3:$X$155,7,0),"")</f>
        <v>71.589766506535568</v>
      </c>
      <c r="L32" s="19" t="str">
        <f>IFERROR(VLOOKUP($A32,'Grassor TR300 M'!$BX$2:$CD$26,7,0),"")</f>
        <v/>
      </c>
      <c r="M32" s="19" t="str">
        <f>IFERROR(VLOOKUP($A32,'BO M'!$K$2:$Q$65,7,0),"")</f>
        <v/>
      </c>
      <c r="N32" s="19" t="str">
        <f>IFERROR(VLOOKUP($A32,'Konwalie M'!$K$3:$Q$33,7,0),"")</f>
        <v/>
      </c>
      <c r="O32" s="19" t="str">
        <f>IFERROR(VLOOKUP($A32,'Sudecka 150 M'!$M$2:$S$17,7,0),"")</f>
        <v/>
      </c>
      <c r="P32" s="19">
        <f>IFERROR(VLOOKUP($A32,'Korno M'!$BR$1:$BX$58,7,0),"")</f>
        <v>0</v>
      </c>
      <c r="Q32" s="19">
        <f>IFERROR(VLOOKUP($A32,'Abentojra M'!$J$4:$P$36,7,0),"")</f>
        <v>70.407002914118692</v>
      </c>
      <c r="R32" s="19" t="str">
        <f>IFERROR(VLOOKUP($A32,'Mordownik M'!$M$6:$S$36,7,0),"")</f>
        <v/>
      </c>
      <c r="S32" s="19" t="str">
        <f>IFERROR(VLOOKUP($A32,'XIV Szago M'!$BB$4:$BH$45,7,0),"")</f>
        <v/>
      </c>
      <c r="T32" s="19" t="str">
        <f>IFERROR(VLOOKUP($A32,'H54 TR200 M'!$AS$5:$AY$96,7,0),"")</f>
        <v/>
      </c>
      <c r="U32" s="19" t="str">
        <f>IFERROR(VLOOKUP($A32,'NM TR200 M'!$AN$5:$AT$32,7,0),"")</f>
        <v/>
      </c>
      <c r="V32" s="10">
        <f>IFERROR(LARGE(X32:AP32,1),0)+IFERROR(LARGE(X32:AP32,2),0)</f>
        <v>31.652198421645998</v>
      </c>
      <c r="W32" s="10">
        <f>IFERROR(LARGE(X32:AP32,3),0)+IFERROR(LARGE(X32:AP32,4),0)</f>
        <v>0</v>
      </c>
      <c r="X32" s="12"/>
      <c r="Y32" s="18" t="str">
        <f>IFERROR(VLOOKUP(A32,'XIII Szago M'!DJ:DP,7,0),"")</f>
        <v/>
      </c>
      <c r="Z32" s="18" t="str">
        <f>IFERROR(VLOOKUP(A32,'Wiosenne 360 M'!K:Q,7,0),"")</f>
        <v/>
      </c>
      <c r="AA32" s="12">
        <f>IFERROR(VLOOKUP(A32,'NMnO M'!AT:AZ,7,0),"")</f>
        <v>31.652198421645998</v>
      </c>
      <c r="AB32" s="12" t="str">
        <f>IFERROR(VLOOKUP(A32,'Wertepy M'!M:S,7,0),"")</f>
        <v/>
      </c>
      <c r="AC32" s="12" t="str">
        <f>IFERROR(VLOOKUP($A32,'H53 100 M'!$AG$5:$AM$156,7,0),"")</f>
        <v/>
      </c>
      <c r="AD32" s="18" t="str">
        <f>IFERROR(VLOOKUP($A32,'Liczyrzepa - wiosna M'!$N$2:$T$26,7,0),"")</f>
        <v/>
      </c>
      <c r="AE32" s="12" t="str">
        <f>IFERROR(VLOOKUP($A32,'Harce M'!$H$2:$N$19,7,0),"")</f>
        <v/>
      </c>
      <c r="AF32" s="18" t="str">
        <f>IFERROR(VLOOKUP($A32,'XII z Kompasem M'!$K$1:$Q$38,7,0),"")</f>
        <v/>
      </c>
      <c r="AG32" s="19" t="str">
        <f>IFERROR(VLOOKUP($A32,'Grassor TR150 M'!$BH$2:$BN$16,7,0),"")</f>
        <v/>
      </c>
      <c r="AH32" s="19" t="str">
        <f>IFERROR(VLOOKUP($A32,'Pazur Gryfa M'!$P$2:$V$23,7,0),"")</f>
        <v/>
      </c>
      <c r="AI32" s="19" t="str">
        <f>IFERROR(VLOOKUP($A32,'Szaga M'!$J$2:$P$31,7,0),"")</f>
        <v/>
      </c>
      <c r="AJ32" s="19" t="str">
        <f>IFERROR(VLOOKUP($A32,'Sudecka 100 M'!$M$2:$S$20,7,0),"")</f>
        <v/>
      </c>
      <c r="AK32" s="19" t="str">
        <f>IFERROR(VLOOKUP($A32,'XIII z Kompasem M'!$K$2:$Q$27,7,0),"")</f>
        <v/>
      </c>
      <c r="AL32" s="19" t="str">
        <f>IFERROR(VLOOKUP($A32,'Waligóra M'!$J$2:$P$17,7,0),"")</f>
        <v/>
      </c>
      <c r="AM32" s="19" t="str">
        <f>IFERROR(VLOOKUP($A32,'Jesienne 360 M'!$K$2:$Q$15,7,0),"")</f>
        <v/>
      </c>
      <c r="AN32" s="19" t="str">
        <f>IFERROR(VLOOKUP($A32,'H54 TR100 M'!$AG$6:$AM$161,7,0),"")</f>
        <v/>
      </c>
      <c r="AO32" s="19" t="str">
        <f>IFERROR(VLOOKUP($A32,'Azymut M'!$O$2:$U$36,7,0),"")</f>
        <v/>
      </c>
      <c r="AP32" s="12" t="str">
        <f>IFERROR(VLOOKUP($A32,'NM TR100 M'!$AD$5:$AJ$13,7,0),"")</f>
        <v/>
      </c>
      <c r="AQ32" s="26">
        <f>MIN(COUNT(F32:U32)+MIN(COUNT(X32:AP32)/2,2),6)</f>
        <v>6</v>
      </c>
      <c r="AR32" s="13">
        <f>COUNT(F32:U32)+COUNT(X32:AP32)/2</f>
        <v>6.5</v>
      </c>
    </row>
    <row r="33" spans="1:44" s="13" customFormat="1">
      <c r="A33" s="13">
        <v>44</v>
      </c>
      <c r="B33" s="22" t="str">
        <f>VLOOKUP($A33,id!$C:$H,6,0)</f>
        <v>Rychlik Michał</v>
      </c>
      <c r="C33" s="22" t="str">
        <f>VLOOKUP($A33,id!$C:$H,4,0)</f>
        <v xml:space="preserve">OrientAkcja </v>
      </c>
      <c r="D33" s="2">
        <f>IF(E32=E33,D32,ROW(B31))</f>
        <v>31</v>
      </c>
      <c r="E33" s="11">
        <f>LARGE(F33:W33,1)+LARGE(F33:W33,2)+IFERROR(LARGE(F33:W33,3),0)+IFERROR(LARGE(F33:W33,4),0)+IFERROR(LARGE(F33:W33,5),0)+IFERROR(LARGE(F33:W33,6),0)</f>
        <v>379.65375294918078</v>
      </c>
      <c r="F33" s="12">
        <f>IFERROR(VLOOKUP(A33,'ZdZ M'!$S$1:$Y$43,7,0),"")</f>
        <v>54.380124223602472</v>
      </c>
      <c r="G33" s="12" t="str">
        <f>IFERROR(VLOOKUP(A33,'Roza M'!N:T,7,0),"")</f>
        <v/>
      </c>
      <c r="H33" s="12" t="str">
        <f>IFERROR(VLOOKUP($A33,'H53 200 M'!$AL$5:$AR$90,7,0),"")</f>
        <v/>
      </c>
      <c r="I33" s="14" t="str">
        <f>IFERROR(VLOOKUP($A33,'Dymno M'!$BO$4:$BU$35,7,0),"")</f>
        <v/>
      </c>
      <c r="J33" s="19">
        <f>IFERROR(VLOOKUP($A33,'Dukty M'!$AU$1:$BA$45,7,0),"")</f>
        <v>76.718904107599712</v>
      </c>
      <c r="K33" s="19">
        <f>IFERROR(VLOOKUP($A33,'Tropy M'!$Q$3:$X$155,7,0),"")</f>
        <v>63.958478890108779</v>
      </c>
      <c r="L33" s="19" t="str">
        <f>IFERROR(VLOOKUP($A33,'Grassor TR300 M'!$BX$2:$CD$26,7,0),"")</f>
        <v/>
      </c>
      <c r="M33" s="19">
        <f>IFERROR(VLOOKUP($A33,'BO M'!$K$2:$Q$65,7,0),"")</f>
        <v>61.071764466873489</v>
      </c>
      <c r="N33" s="19">
        <f>IFERROR(VLOOKUP($A33,'Konwalie M'!$K$3:$Q$33,7,0),"")</f>
        <v>68.421026038758754</v>
      </c>
      <c r="O33" s="19" t="str">
        <f>IFERROR(VLOOKUP($A33,'Sudecka 150 M'!$M$2:$S$17,7,0),"")</f>
        <v/>
      </c>
      <c r="P33" s="19" t="str">
        <f>IFERROR(VLOOKUP($A33,'Korno M'!$BR$1:$BX$58,7,0),"")</f>
        <v/>
      </c>
      <c r="Q33" s="19" t="str">
        <f>IFERROR(VLOOKUP($A33,'Abentojra M'!$J$4:$P$36,7,0),"")</f>
        <v/>
      </c>
      <c r="R33" s="19" t="str">
        <f>IFERROR(VLOOKUP($A33,'Mordownik M'!$M$6:$S$36,7,0),"")</f>
        <v/>
      </c>
      <c r="S33" s="19" t="str">
        <f>IFERROR(VLOOKUP($A33,'XIV Szago M'!$BB$4:$BH$45,7,0),"")</f>
        <v/>
      </c>
      <c r="T33" s="19" t="str">
        <f>IFERROR(VLOOKUP($A33,'H54 TR200 M'!$AS$5:$AY$96,7,0),"")</f>
        <v/>
      </c>
      <c r="U33" s="19" t="str">
        <f>IFERROR(VLOOKUP($A33,'NM TR200 M'!$AN$5:$AT$32,7,0),"")</f>
        <v/>
      </c>
      <c r="V33" s="10">
        <f>IFERROR(LARGE(X33:AP33,1),0)+IFERROR(LARGE(X33:AP33,2),0)</f>
        <v>55.103455222237613</v>
      </c>
      <c r="W33" s="10">
        <f>IFERROR(LARGE(X33:AP33,3),0)+IFERROR(LARGE(X33:AP33,4),0)</f>
        <v>24.72378804960541</v>
      </c>
      <c r="X33" s="12"/>
      <c r="Y33" s="18" t="str">
        <f>IFERROR(VLOOKUP(A33,'XIII Szago M'!DJ:DP,7,0),"")</f>
        <v/>
      </c>
      <c r="Z33" s="18">
        <f>IFERROR(VLOOKUP(A33,'Wiosenne 360 M'!K:Q,7,0),"")</f>
        <v>30.314389359129564</v>
      </c>
      <c r="AA33" s="12">
        <f>IFERROR(VLOOKUP(A33,'NMnO M'!AT:AZ,7,0),"")</f>
        <v>24.72378804960541</v>
      </c>
      <c r="AB33" s="12" t="str">
        <f>IFERROR(VLOOKUP(A33,'Wertepy M'!M:S,7,0),"")</f>
        <v/>
      </c>
      <c r="AC33" s="12" t="str">
        <f>IFERROR(VLOOKUP($A33,'H53 100 M'!$AG$5:$AM$156,7,0),"")</f>
        <v/>
      </c>
      <c r="AD33" s="18" t="str">
        <f>IFERROR(VLOOKUP($A33,'Liczyrzepa - wiosna M'!$N$2:$T$26,7,0),"")</f>
        <v/>
      </c>
      <c r="AE33" s="12" t="str">
        <f>IFERROR(VLOOKUP($A33,'Harce M'!$H$2:$N$19,7,0),"")</f>
        <v/>
      </c>
      <c r="AF33" s="18" t="str">
        <f>IFERROR(VLOOKUP($A33,'XII z Kompasem M'!$K$1:$Q$38,7,0),"")</f>
        <v/>
      </c>
      <c r="AG33" s="19" t="str">
        <f>IFERROR(VLOOKUP($A33,'Grassor TR150 M'!$BH$2:$BN$16,7,0),"")</f>
        <v/>
      </c>
      <c r="AH33" s="19" t="str">
        <f>IFERROR(VLOOKUP($A33,'Pazur Gryfa M'!$P$2:$V$23,7,0),"")</f>
        <v/>
      </c>
      <c r="AI33" s="19" t="str">
        <f>IFERROR(VLOOKUP($A33,'Szaga M'!$J$2:$P$31,7,0),"")</f>
        <v/>
      </c>
      <c r="AJ33" s="19" t="str">
        <f>IFERROR(VLOOKUP($A33,'Sudecka 100 M'!$M$2:$S$20,7,0),"")</f>
        <v/>
      </c>
      <c r="AK33" s="19" t="str">
        <f>IFERROR(VLOOKUP($A33,'XIII z Kompasem M'!$K$2:$Q$27,7,0),"")</f>
        <v/>
      </c>
      <c r="AL33" s="19" t="str">
        <f>IFERROR(VLOOKUP($A33,'Waligóra M'!$J$2:$P$17,7,0),"")</f>
        <v/>
      </c>
      <c r="AM33" s="19" t="str">
        <f>IFERROR(VLOOKUP($A33,'Jesienne 360 M'!$K$2:$Q$15,7,0),"")</f>
        <v/>
      </c>
      <c r="AN33" s="19" t="str">
        <f>IFERROR(VLOOKUP($A33,'H54 TR100 M'!$AG$6:$AM$161,7,0),"")</f>
        <v/>
      </c>
      <c r="AO33" s="19">
        <f>IFERROR(VLOOKUP($A33,'Azymut M'!$O$2:$U$36,7,0),"")</f>
        <v>24.78906586310805</v>
      </c>
      <c r="AP33" s="12" t="str">
        <f>IFERROR(VLOOKUP($A33,'NM TR100 M'!$AD$5:$AJ$13,7,0),"")</f>
        <v/>
      </c>
      <c r="AQ33" s="26">
        <f>MIN(COUNT(F33:U33)+MIN(COUNT(X33:AP33)/2,2),6)</f>
        <v>6</v>
      </c>
      <c r="AR33" s="13">
        <f>COUNT(F33:U33)+COUNT(X33:AP33)/2</f>
        <v>6.5</v>
      </c>
    </row>
    <row r="34" spans="1:44" s="13" customFormat="1">
      <c r="A34">
        <v>33</v>
      </c>
      <c r="B34" s="22" t="str">
        <f>VLOOKUP($A34,id!$C:$H,6,0)</f>
        <v>Szajduk Piotr</v>
      </c>
      <c r="C34" s="22" t="str">
        <f>VLOOKUP($A34,id!$C:$H,4,0)</f>
        <v>Wrzaskun</v>
      </c>
      <c r="D34" s="2">
        <f>IF(E33=E34,D33,ROW(B32))</f>
        <v>32</v>
      </c>
      <c r="E34" s="11">
        <f>LARGE(F34:W34,1)+LARGE(F34:W34,2)+IFERROR(LARGE(F34:W34,3),0)+IFERROR(LARGE(F34:W34,4),0)+IFERROR(LARGE(F34:W34,5),0)+IFERROR(LARGE(F34:W34,6),0)</f>
        <v>371.13239564033029</v>
      </c>
      <c r="F34" s="12">
        <f>IFERROR(VLOOKUP(A34,'ZdZ M'!$S$1:$Y$43,7,0),"")</f>
        <v>70.330434782608677</v>
      </c>
      <c r="G34" s="12" t="str">
        <f>IFERROR(VLOOKUP(A34,'Roza M'!N:T,7,0),"")</f>
        <v/>
      </c>
      <c r="H34" s="12">
        <f>IFERROR(VLOOKUP($A34,'H53 200 M'!$AL$5:$AR$90,7,0),"")</f>
        <v>39.430342698582933</v>
      </c>
      <c r="I34" s="14" t="str">
        <f>IFERROR(VLOOKUP($A34,'Dymno M'!$BO$4:$BU$35,7,0),"")</f>
        <v/>
      </c>
      <c r="J34" s="19">
        <f>IFERROR(VLOOKUP($A34,'Dukty M'!$AU$1:$BA$45,7,0),"")</f>
        <v>65.235849989164436</v>
      </c>
      <c r="K34" s="19" t="str">
        <f>IFERROR(VLOOKUP($A34,'Tropy M'!$Q$3:$X$155,7,0),"")</f>
        <v/>
      </c>
      <c r="L34" s="19">
        <f>IFERROR(VLOOKUP($A34,'Grassor TR300 M'!$BX$2:$CD$26,7,0),"")</f>
        <v>86.986510902357466</v>
      </c>
      <c r="M34" s="19" t="str">
        <f>IFERROR(VLOOKUP($A34,'BO M'!$K$2:$Q$65,7,0),"")</f>
        <v/>
      </c>
      <c r="N34" s="19" t="str">
        <f>IFERROR(VLOOKUP($A34,'Konwalie M'!$K$3:$Q$33,7,0),"")</f>
        <v/>
      </c>
      <c r="O34" s="19" t="str">
        <f>IFERROR(VLOOKUP($A34,'Sudecka 150 M'!$M$2:$S$17,7,0),"")</f>
        <v/>
      </c>
      <c r="P34" s="19" t="str">
        <f>IFERROR(VLOOKUP($A34,'Korno M'!$BR$1:$BX$58,7,0),"")</f>
        <v/>
      </c>
      <c r="Q34" s="19" t="str">
        <f>IFERROR(VLOOKUP($A34,'Abentojra M'!$J$4:$P$36,7,0),"")</f>
        <v/>
      </c>
      <c r="R34" s="19" t="str">
        <f>IFERROR(VLOOKUP($A34,'Mordownik M'!$M$6:$S$36,7,0),"")</f>
        <v/>
      </c>
      <c r="S34" s="19">
        <f>IFERROR(VLOOKUP($A34,'XIV Szago M'!$BB$4:$BH$45,7,0),"")</f>
        <v>47.445283338663721</v>
      </c>
      <c r="T34" s="19">
        <f>IFERROR(VLOOKUP($A34,'H54 TR200 M'!$AS$5:$AY$96,7,0),"")</f>
        <v>40.376448932840901</v>
      </c>
      <c r="U34" s="19">
        <f>IFERROR(VLOOKUP($A34,'NM TR200 M'!$AN$5:$AT$32,7,0),"")</f>
        <v>60.757867694695086</v>
      </c>
      <c r="V34" s="10">
        <f>IFERROR(LARGE(X34:AP34,1),0)+IFERROR(LARGE(X34:AP34,2),0)</f>
        <v>32.808564231738039</v>
      </c>
      <c r="W34" s="10">
        <f>IFERROR(LARGE(X34:AP34,3),0)+IFERROR(LARGE(X34:AP34,4),0)</f>
        <v>0</v>
      </c>
      <c r="X34" s="12"/>
      <c r="Y34" s="18" t="str">
        <f>IFERROR(VLOOKUP(A34,'XIII Szago M'!DJ:DP,7,0),"")</f>
        <v/>
      </c>
      <c r="Z34" s="18" t="str">
        <f>IFERROR(VLOOKUP(A34,'Wiosenne 360 M'!K:Q,7,0),"")</f>
        <v/>
      </c>
      <c r="AA34" s="12" t="str">
        <f>IFERROR(VLOOKUP(A34,'NMnO M'!AT:AZ,7,0),"")</f>
        <v/>
      </c>
      <c r="AB34" s="12" t="str">
        <f>IFERROR(VLOOKUP(A34,'Wertepy M'!M:S,7,0),"")</f>
        <v/>
      </c>
      <c r="AC34" s="12" t="str">
        <f>IFERROR(VLOOKUP($A34,'H53 100 M'!$AG$5:$AM$156,7,0),"")</f>
        <v/>
      </c>
      <c r="AD34" s="18" t="str">
        <f>IFERROR(VLOOKUP($A34,'Liczyrzepa - wiosna M'!$N$2:$T$26,7,0),"")</f>
        <v/>
      </c>
      <c r="AE34" s="12" t="str">
        <f>IFERROR(VLOOKUP($A34,'Harce M'!$H$2:$N$19,7,0),"")</f>
        <v/>
      </c>
      <c r="AF34" s="18" t="str">
        <f>IFERROR(VLOOKUP($A34,'XII z Kompasem M'!$K$1:$Q$38,7,0),"")</f>
        <v/>
      </c>
      <c r="AG34" s="19" t="str">
        <f>IFERROR(VLOOKUP($A34,'Grassor TR150 M'!$BH$2:$BN$16,7,0),"")</f>
        <v/>
      </c>
      <c r="AH34" s="19" t="str">
        <f>IFERROR(VLOOKUP($A34,'Pazur Gryfa M'!$P$2:$V$23,7,0),"")</f>
        <v/>
      </c>
      <c r="AI34" s="19">
        <f>IFERROR(VLOOKUP($A34,'Szaga M'!$J$2:$P$31,7,0),"")</f>
        <v>32.808564231738039</v>
      </c>
      <c r="AJ34" s="19" t="str">
        <f>IFERROR(VLOOKUP($A34,'Sudecka 100 M'!$M$2:$S$20,7,0),"")</f>
        <v/>
      </c>
      <c r="AK34" s="19" t="str">
        <f>IFERROR(VLOOKUP($A34,'XIII z Kompasem M'!$K$2:$Q$27,7,0),"")</f>
        <v/>
      </c>
      <c r="AL34" s="19" t="str">
        <f>IFERROR(VLOOKUP($A34,'Waligóra M'!$J$2:$P$17,7,0),"")</f>
        <v/>
      </c>
      <c r="AM34" s="19" t="str">
        <f>IFERROR(VLOOKUP($A34,'Jesienne 360 M'!$K$2:$Q$15,7,0),"")</f>
        <v/>
      </c>
      <c r="AN34" s="19" t="str">
        <f>IFERROR(VLOOKUP($A34,'H54 TR100 M'!$AG$6:$AM$161,7,0),"")</f>
        <v/>
      </c>
      <c r="AO34" s="19" t="str">
        <f>IFERROR(VLOOKUP($A34,'Azymut M'!$O$2:$U$36,7,0),"")</f>
        <v/>
      </c>
      <c r="AP34" s="12" t="str">
        <f>IFERROR(VLOOKUP($A34,'NM TR100 M'!$AD$5:$AJ$13,7,0),"")</f>
        <v/>
      </c>
      <c r="AQ34" s="26">
        <f>MIN(COUNT(F34:U34)+MIN(COUNT(X34:AP34)/2,2),6)</f>
        <v>6</v>
      </c>
      <c r="AR34" s="13">
        <f>COUNT(F34:U34)+COUNT(X34:AP34)/2</f>
        <v>7.5</v>
      </c>
    </row>
    <row r="35" spans="1:44" s="13" customFormat="1">
      <c r="A35" s="13">
        <v>39</v>
      </c>
      <c r="B35" s="22" t="str">
        <f>VLOOKUP($A35,id!$C:$H,6,0)</f>
        <v>Adamczyk Jarek</v>
      </c>
      <c r="C35" s="22" t="str">
        <f>VLOOKUP($A35,id!$C:$H,4,0)</f>
        <v xml:space="preserve">Zbieranina z Niesięcina </v>
      </c>
      <c r="D35" s="2">
        <f>IF(E34=E35,D34,ROW(B33))</f>
        <v>33</v>
      </c>
      <c r="E35" s="11">
        <f>LARGE(F35:W35,1)+LARGE(F35:W35,2)+IFERROR(LARGE(F35:W35,3),0)+IFERROR(LARGE(F35:W35,4),0)+IFERROR(LARGE(F35:W35,5),0)+IFERROR(LARGE(F35:W35,6),0)</f>
        <v>370.90853196756569</v>
      </c>
      <c r="F35" s="12">
        <f>IFERROR(VLOOKUP(A35,'ZdZ M'!$S$1:$Y$43,7,0),"")</f>
        <v>58.705815923207211</v>
      </c>
      <c r="G35" s="12" t="str">
        <f>IFERROR(VLOOKUP(A35,'Roza M'!N:T,7,0),"")</f>
        <v/>
      </c>
      <c r="H35" s="12" t="str">
        <f>IFERROR(VLOOKUP($A35,'H53 200 M'!$AL$5:$AR$90,7,0),"")</f>
        <v/>
      </c>
      <c r="I35" s="14">
        <f>IFERROR(VLOOKUP($A35,'Dymno M'!$BO$4:$BU$35,7,0),"")</f>
        <v>30.20416201667431</v>
      </c>
      <c r="J35" s="19">
        <f>IFERROR(VLOOKUP($A35,'Dukty M'!$AU$1:$BA$45,7,0),"")</f>
        <v>70.721075081675025</v>
      </c>
      <c r="K35" s="19">
        <f>IFERROR(VLOOKUP($A35,'Tropy M'!$Q$3:$X$155,7,0),"")</f>
        <v>67.300320327679444</v>
      </c>
      <c r="L35" s="19" t="str">
        <f>IFERROR(VLOOKUP($A35,'Grassor TR300 M'!$BX$2:$CD$26,7,0),"")</f>
        <v/>
      </c>
      <c r="M35" s="19">
        <f>IFERROR(VLOOKUP($A35,'BO M'!$K$2:$Q$65,7,0),"")</f>
        <v>55.446269775504682</v>
      </c>
      <c r="N35" s="19" t="str">
        <f>IFERROR(VLOOKUP($A35,'Konwalie M'!$K$3:$Q$33,7,0),"")</f>
        <v/>
      </c>
      <c r="O35" s="19" t="str">
        <f>IFERROR(VLOOKUP($A35,'Sudecka 150 M'!$M$2:$S$17,7,0),"")</f>
        <v/>
      </c>
      <c r="P35" s="19">
        <f>IFERROR(VLOOKUP($A35,'Korno M'!$BR$1:$BX$58,7,0),"")</f>
        <v>70.845702306540858</v>
      </c>
      <c r="Q35" s="19" t="str">
        <f>IFERROR(VLOOKUP($A35,'Abentojra M'!$J$4:$P$36,7,0),"")</f>
        <v/>
      </c>
      <c r="R35" s="19" t="str">
        <f>IFERROR(VLOOKUP($A35,'Mordownik M'!$M$6:$S$36,7,0),"")</f>
        <v/>
      </c>
      <c r="S35" s="19" t="str">
        <f>IFERROR(VLOOKUP($A35,'XIV Szago M'!$BB$4:$BH$45,7,0),"")</f>
        <v/>
      </c>
      <c r="T35" s="19">
        <f>IFERROR(VLOOKUP($A35,'H54 TR200 M'!$AS$5:$AY$96,7,0),"")</f>
        <v>42.751534164184484</v>
      </c>
      <c r="U35" s="19" t="str">
        <f>IFERROR(VLOOKUP($A35,'NM TR200 M'!$AN$5:$AT$32,7,0),"")</f>
        <v/>
      </c>
      <c r="V35" s="10">
        <f>IFERROR(LARGE(X35:AP35,1),0)+IFERROR(LARGE(X35:AP35,2),0)</f>
        <v>47.889348552958424</v>
      </c>
      <c r="W35" s="10">
        <f>IFERROR(LARGE(X35:AP35,3),0)+IFERROR(LARGE(X35:AP35,4),0)</f>
        <v>14.181311758074143</v>
      </c>
      <c r="X35" s="12"/>
      <c r="Y35" s="18" t="str">
        <f>IFERROR(VLOOKUP(A35,'XIII Szago M'!DJ:DP,7,0),"")</f>
        <v/>
      </c>
      <c r="Z35" s="18" t="str">
        <f>IFERROR(VLOOKUP(A35,'Wiosenne 360 M'!K:Q,7,0),"")</f>
        <v/>
      </c>
      <c r="AA35" s="12">
        <f>IFERROR(VLOOKUP(A35,'NMnO M'!AT:AZ,7,0),"")</f>
        <v>14.181311758074143</v>
      </c>
      <c r="AB35" s="12" t="str">
        <f>IFERROR(VLOOKUP(A35,'Wertepy M'!M:S,7,0),"")</f>
        <v/>
      </c>
      <c r="AC35" s="12" t="str">
        <f>IFERROR(VLOOKUP($A35,'H53 100 M'!$AG$5:$AM$156,7,0),"")</f>
        <v/>
      </c>
      <c r="AD35" s="18">
        <f>IFERROR(VLOOKUP($A35,'Liczyrzepa - wiosna M'!$N$2:$T$26,7,0),"")</f>
        <v>27.252725455157648</v>
      </c>
      <c r="AE35" s="12" t="str">
        <f>IFERROR(VLOOKUP($A35,'Harce M'!$H$2:$N$19,7,0),"")</f>
        <v/>
      </c>
      <c r="AF35" s="18" t="str">
        <f>IFERROR(VLOOKUP($A35,'XII z Kompasem M'!$K$1:$Q$38,7,0),"")</f>
        <v/>
      </c>
      <c r="AG35" s="19" t="str">
        <f>IFERROR(VLOOKUP($A35,'Grassor TR150 M'!$BH$2:$BN$16,7,0),"")</f>
        <v/>
      </c>
      <c r="AH35" s="19" t="str">
        <f>IFERROR(VLOOKUP($A35,'Pazur Gryfa M'!$P$2:$V$23,7,0),"")</f>
        <v/>
      </c>
      <c r="AI35" s="19" t="str">
        <f>IFERROR(VLOOKUP($A35,'Szaga M'!$J$2:$P$31,7,0),"")</f>
        <v/>
      </c>
      <c r="AJ35" s="19" t="str">
        <f>IFERROR(VLOOKUP($A35,'Sudecka 100 M'!$M$2:$S$20,7,0),"")</f>
        <v/>
      </c>
      <c r="AK35" s="19" t="str">
        <f>IFERROR(VLOOKUP($A35,'XIII z Kompasem M'!$K$2:$Q$27,7,0),"")</f>
        <v/>
      </c>
      <c r="AL35" s="19">
        <f>IFERROR(VLOOKUP($A35,'Waligóra M'!$J$2:$P$17,7,0),"")</f>
        <v>20.636623097800779</v>
      </c>
      <c r="AM35" s="19" t="str">
        <f>IFERROR(VLOOKUP($A35,'Jesienne 360 M'!$K$2:$Q$15,7,0),"")</f>
        <v/>
      </c>
      <c r="AN35" s="19" t="str">
        <f>IFERROR(VLOOKUP($A35,'H54 TR100 M'!$AG$6:$AM$161,7,0),"")</f>
        <v/>
      </c>
      <c r="AO35" s="19" t="str">
        <f>IFERROR(VLOOKUP($A35,'Azymut M'!$O$2:$U$36,7,0),"")</f>
        <v/>
      </c>
      <c r="AP35" s="12" t="str">
        <f>IFERROR(VLOOKUP($A35,'NM TR100 M'!$AD$5:$AJ$13,7,0),"")</f>
        <v/>
      </c>
      <c r="AQ35" s="26">
        <f>MIN(COUNT(F35:U35)+MIN(COUNT(X35:AP35)/2,2),6)</f>
        <v>6</v>
      </c>
      <c r="AR35" s="13">
        <f>COUNT(F35:U35)+COUNT(X35:AP35)/2</f>
        <v>8.5</v>
      </c>
    </row>
    <row r="36" spans="1:44" s="13" customFormat="1">
      <c r="A36">
        <v>9</v>
      </c>
      <c r="B36" s="22" t="str">
        <f>VLOOKUP($A36,id!$C:$H,6,0)</f>
        <v>Wiktorowski Krzysztof</v>
      </c>
      <c r="C36" s="22">
        <f>VLOOKUP($A36,id!$C:$H,4,0)</f>
        <v>0</v>
      </c>
      <c r="D36" s="2">
        <f>IF(E35=E36,D35,ROW(B34))</f>
        <v>34</v>
      </c>
      <c r="E36" s="11">
        <f>LARGE(F36:W36,1)+LARGE(F36:W36,2)+IFERROR(LARGE(F36:W36,3),0)+IFERROR(LARGE(F36:W36,4),0)+IFERROR(LARGE(F36:W36,5),0)+IFERROR(LARGE(F36:W36,6),0)</f>
        <v>370.4600416970726</v>
      </c>
      <c r="F36" s="12" t="str">
        <f>IFERROR(VLOOKUP(A36,'ZdZ M'!$S$1:$Y$43,7,0),"")</f>
        <v/>
      </c>
      <c r="G36" s="12" t="str">
        <f>IFERROR(VLOOKUP(A36,'Roza M'!N:T,7,0),"")</f>
        <v/>
      </c>
      <c r="H36" s="12">
        <f>IFERROR(VLOOKUP($A36,'H53 200 M'!$AL$5:$AR$90,7,0),"")</f>
        <v>84.819977336057789</v>
      </c>
      <c r="I36" s="14">
        <f>IFERROR(VLOOKUP($A36,'Dymno M'!$BO$4:$BU$35,7,0),"")</f>
        <v>62.75445834896167</v>
      </c>
      <c r="J36" s="19" t="str">
        <f>IFERROR(VLOOKUP($A36,'Dukty M'!$AU$1:$BA$45,7,0),"")</f>
        <v/>
      </c>
      <c r="K36" s="19" t="str">
        <f>IFERROR(VLOOKUP($A36,'Tropy M'!$Q$3:$X$155,7,0),"")</f>
        <v/>
      </c>
      <c r="L36" s="19">
        <f>IFERROR(VLOOKUP($A36,'Grassor TR300 M'!$BX$2:$CD$26,7,0),"")</f>
        <v>46.631943988892672</v>
      </c>
      <c r="M36" s="19" t="str">
        <f>IFERROR(VLOOKUP($A36,'BO M'!$K$2:$Q$65,7,0),"")</f>
        <v/>
      </c>
      <c r="N36" s="19" t="str">
        <f>IFERROR(VLOOKUP($A36,'Konwalie M'!$K$3:$Q$33,7,0),"")</f>
        <v/>
      </c>
      <c r="O36" s="19" t="str">
        <f>IFERROR(VLOOKUP($A36,'Sudecka 150 M'!$M$2:$S$17,7,0),"")</f>
        <v/>
      </c>
      <c r="P36" s="19" t="str">
        <f>IFERROR(VLOOKUP($A36,'Korno M'!$BR$1:$BX$58,7,0),"")</f>
        <v/>
      </c>
      <c r="Q36" s="19" t="str">
        <f>IFERROR(VLOOKUP($A36,'Abentojra M'!$J$4:$P$36,7,0),"")</f>
        <v/>
      </c>
      <c r="R36" s="19" t="str">
        <f>IFERROR(VLOOKUP($A36,'Mordownik M'!$M$6:$S$36,7,0),"")</f>
        <v/>
      </c>
      <c r="S36" s="19" t="str">
        <f>IFERROR(VLOOKUP($A36,'XIV Szago M'!$BB$4:$BH$45,7,0),"")</f>
        <v/>
      </c>
      <c r="T36" s="19" t="str">
        <f>IFERROR(VLOOKUP($A36,'H54 TR200 M'!$AS$5:$AY$96,7,0),"")</f>
        <v/>
      </c>
      <c r="U36" s="19">
        <f>IFERROR(VLOOKUP($A36,'NM TR200 M'!$AN$5:$AT$32,7,0),"")</f>
        <v>64.071933205314821</v>
      </c>
      <c r="V36" s="10">
        <f>IFERROR(LARGE(X36:AP36,1),0)+IFERROR(LARGE(X36:AP36,2),0)</f>
        <v>76.48926812340784</v>
      </c>
      <c r="W36" s="10">
        <f>IFERROR(LARGE(X36:AP36,3),0)+IFERROR(LARGE(X36:AP36,4),0)</f>
        <v>35.692460694437855</v>
      </c>
      <c r="X36" s="12">
        <f>IFERROR(VLOOKUP(A36,'Liczyrzepa - zima M'!$P:$W,7,0),"")</f>
        <v>35.692460694437855</v>
      </c>
      <c r="Y36" s="18" t="str">
        <f>IFERROR(VLOOKUP(A36,'XIII Szago M'!DJ:DP,7,0),"")</f>
        <v/>
      </c>
      <c r="Z36" s="18" t="str">
        <f>IFERROR(VLOOKUP(A36,'Wiosenne 360 M'!K:Q,7,0),"")</f>
        <v/>
      </c>
      <c r="AA36" s="12">
        <f>IFERROR(VLOOKUP(A36,'NMnO M'!AT:AZ,7,0),"")</f>
        <v>36.34204275534443</v>
      </c>
      <c r="AB36" s="12" t="str">
        <f>IFERROR(VLOOKUP(A36,'Wertepy M'!M:S,7,0),"")</f>
        <v/>
      </c>
      <c r="AC36" s="12" t="str">
        <f>IFERROR(VLOOKUP($A36,'H53 100 M'!$AG$5:$AM$156,7,0),"")</f>
        <v/>
      </c>
      <c r="AD36" s="18">
        <f>IFERROR(VLOOKUP($A36,'Liczyrzepa - wiosna M'!$N$2:$T$26,7,0),"")</f>
        <v>40.147225368063417</v>
      </c>
      <c r="AE36" s="12" t="str">
        <f>IFERROR(VLOOKUP($A36,'Harce M'!$H$2:$N$19,7,0),"")</f>
        <v/>
      </c>
      <c r="AF36" s="18" t="str">
        <f>IFERROR(VLOOKUP($A36,'XII z Kompasem M'!$K$1:$Q$38,7,0),"")</f>
        <v/>
      </c>
      <c r="AG36" s="19" t="str">
        <f>IFERROR(VLOOKUP($A36,'Grassor TR150 M'!$BH$2:$BN$16,7,0),"")</f>
        <v/>
      </c>
      <c r="AH36" s="19" t="str">
        <f>IFERROR(VLOOKUP($A36,'Pazur Gryfa M'!$P$2:$V$23,7,0),"")</f>
        <v/>
      </c>
      <c r="AI36" s="19" t="str">
        <f>IFERROR(VLOOKUP($A36,'Szaga M'!$J$2:$P$31,7,0),"")</f>
        <v/>
      </c>
      <c r="AJ36" s="19" t="str">
        <f>IFERROR(VLOOKUP($A36,'Sudecka 100 M'!$M$2:$S$20,7,0),"")</f>
        <v/>
      </c>
      <c r="AK36" s="19" t="str">
        <f>IFERROR(VLOOKUP($A36,'XIII z Kompasem M'!$K$2:$Q$27,7,0),"")</f>
        <v/>
      </c>
      <c r="AL36" s="19" t="str">
        <f>IFERROR(VLOOKUP($A36,'Waligóra M'!$J$2:$P$17,7,0),"")</f>
        <v/>
      </c>
      <c r="AM36" s="19" t="str">
        <f>IFERROR(VLOOKUP($A36,'Jesienne 360 M'!$K$2:$Q$15,7,0),"")</f>
        <v/>
      </c>
      <c r="AN36" s="19" t="str">
        <f>IFERROR(VLOOKUP($A36,'H54 TR100 M'!$AG$6:$AM$161,7,0),"")</f>
        <v/>
      </c>
      <c r="AO36" s="19" t="str">
        <f>IFERROR(VLOOKUP($A36,'Azymut M'!$O$2:$U$36,7,0),"")</f>
        <v/>
      </c>
      <c r="AP36" s="12" t="str">
        <f>IFERROR(VLOOKUP($A36,'NM TR100 M'!$AD$5:$AJ$13,7,0),"")</f>
        <v/>
      </c>
      <c r="AQ36" s="26">
        <f>MIN(COUNT(F36:U36)+MIN(COUNT(X36:AP36)/2,2),6)</f>
        <v>5.5</v>
      </c>
      <c r="AR36" s="13">
        <f>COUNT(F36:U36)+COUNT(X36:AP36)/2</f>
        <v>5.5</v>
      </c>
    </row>
    <row r="37" spans="1:44" s="13" customFormat="1">
      <c r="A37">
        <v>10</v>
      </c>
      <c r="B37" s="22" t="str">
        <f>VLOOKUP($A37,id!$C:$H,6,0)</f>
        <v>Sadowski Marek</v>
      </c>
      <c r="C37" s="22" t="str">
        <f>VLOOKUP($A37,id!$C:$H,4,0)</f>
        <v>GR3miasto</v>
      </c>
      <c r="D37" s="2">
        <f>IF(E36=E37,D36,ROW(B35))</f>
        <v>35</v>
      </c>
      <c r="E37" s="11">
        <f>LARGE(F37:W37,1)+LARGE(F37:W37,2)+IFERROR(LARGE(F37:W37,3),0)+IFERROR(LARGE(F37:W37,4),0)+IFERROR(LARGE(F37:W37,5),0)+IFERROR(LARGE(F37:W37,6),0)</f>
        <v>361.91990195057627</v>
      </c>
      <c r="F37" s="12" t="str">
        <f>IFERROR(VLOOKUP(A37,'ZdZ M'!$S$1:$Y$43,7,0),"")</f>
        <v/>
      </c>
      <c r="G37" s="12" t="str">
        <f>IFERROR(VLOOKUP(A37,'Roza M'!N:T,7,0),"")</f>
        <v/>
      </c>
      <c r="H37" s="12">
        <f>IFERROR(VLOOKUP($A37,'H53 200 M'!$AL$5:$AR$90,7,0),"")</f>
        <v>45.842596879830793</v>
      </c>
      <c r="I37" s="14" t="str">
        <f>IFERROR(VLOOKUP($A37,'Dymno M'!$BO$4:$BU$35,7,0),"")</f>
        <v/>
      </c>
      <c r="J37" s="19">
        <f>IFERROR(VLOOKUP($A37,'Dukty M'!$AU$1:$BA$45,7,0),"")</f>
        <v>73.527466949995457</v>
      </c>
      <c r="K37" s="19" t="str">
        <f>IFERROR(VLOOKUP($A37,'Tropy M'!$Q$3:$X$155,7,0),"")</f>
        <v/>
      </c>
      <c r="L37" s="19" t="str">
        <f>IFERROR(VLOOKUP($A37,'Grassor TR300 M'!$BX$2:$CD$26,7,0),"")</f>
        <v/>
      </c>
      <c r="M37" s="19" t="str">
        <f>IFERROR(VLOOKUP($A37,'BO M'!$K$2:$Q$65,7,0),"")</f>
        <v/>
      </c>
      <c r="N37" s="19">
        <f>IFERROR(VLOOKUP($A37,'Konwalie M'!$K$3:$Q$33,7,0),"")</f>
        <v>37.302928816451519</v>
      </c>
      <c r="O37" s="19" t="str">
        <f>IFERROR(VLOOKUP($A37,'Sudecka 150 M'!$M$2:$S$17,7,0),"")</f>
        <v/>
      </c>
      <c r="P37" s="19" t="str">
        <f>IFERROR(VLOOKUP($A37,'Korno M'!$BR$1:$BX$58,7,0),"")</f>
        <v/>
      </c>
      <c r="Q37" s="19">
        <f>IFERROR(VLOOKUP($A37,'Abentojra M'!$J$4:$P$36,7,0),"")</f>
        <v>2.8826552641483838</v>
      </c>
      <c r="R37" s="19" t="str">
        <f>IFERROR(VLOOKUP($A37,'Mordownik M'!$M$6:$S$36,7,0),"")</f>
        <v/>
      </c>
      <c r="S37" s="19" t="str">
        <f>IFERROR(VLOOKUP($A37,'XIV Szago M'!$BB$4:$BH$45,7,0),"")</f>
        <v/>
      </c>
      <c r="T37" s="19">
        <f>IFERROR(VLOOKUP($A37,'H54 TR200 M'!$AS$5:$AY$96,7,0),"")</f>
        <v>7.5188842918006573</v>
      </c>
      <c r="U37" s="19">
        <f>IFERROR(VLOOKUP($A37,'NM TR200 M'!$AN$5:$AT$32,7,0),"")</f>
        <v>67.787703625684969</v>
      </c>
      <c r="V37" s="10">
        <f>IFERROR(LARGE(X37:AP37,1),0)+IFERROR(LARGE(X37:AP37,2),0)</f>
        <v>72.149886005561683</v>
      </c>
      <c r="W37" s="10">
        <f>IFERROR(LARGE(X37:AP37,3),0)+IFERROR(LARGE(X37:AP37,4),0)</f>
        <v>65.309319673051832</v>
      </c>
      <c r="X37" s="12">
        <f>IFERROR(VLOOKUP(A37,'Liczyrzepa - zima M'!$P:$W,7,0),"")</f>
        <v>35.264640103922332</v>
      </c>
      <c r="Y37" s="18">
        <f>IFERROR(VLOOKUP(A37,'XIII Szago M'!DJ:DP,7,0),"")</f>
        <v>32.500755441313792</v>
      </c>
      <c r="Z37" s="18" t="str">
        <f>IFERROR(VLOOKUP(A37,'Wiosenne 360 M'!K:Q,7,0),"")</f>
        <v/>
      </c>
      <c r="AA37" s="12" t="str">
        <f>IFERROR(VLOOKUP(A37,'NMnO M'!AT:AZ,7,0),"")</f>
        <v/>
      </c>
      <c r="AB37" s="12" t="str">
        <f>IFERROR(VLOOKUP(A37,'Wertepy M'!M:S,7,0),"")</f>
        <v/>
      </c>
      <c r="AC37" s="12" t="str">
        <f>IFERROR(VLOOKUP($A37,'H53 100 M'!$AG$5:$AM$156,7,0),"")</f>
        <v/>
      </c>
      <c r="AD37" s="18" t="str">
        <f>IFERROR(VLOOKUP($A37,'Liczyrzepa - wiosna M'!$N$2:$T$26,7,0),"")</f>
        <v/>
      </c>
      <c r="AE37" s="12" t="str">
        <f>IFERROR(VLOOKUP($A37,'Harce M'!$H$2:$N$19,7,0),"")</f>
        <v/>
      </c>
      <c r="AF37" s="18">
        <f>IFERROR(VLOOKUP($A37,'XII z Kompasem M'!$K$1:$Q$38,7,0),"")</f>
        <v>31.811023622047244</v>
      </c>
      <c r="AG37" s="19">
        <f>IFERROR(VLOOKUP($A37,'Grassor TR150 M'!$BH$2:$BN$16,7,0),"")</f>
        <v>36.885245901639344</v>
      </c>
      <c r="AH37" s="19" t="str">
        <f>IFERROR(VLOOKUP($A37,'Pazur Gryfa M'!$P$2:$V$23,7,0),"")</f>
        <v/>
      </c>
      <c r="AI37" s="19">
        <f>IFERROR(VLOOKUP($A37,'Szaga M'!$J$2:$P$31,7,0),"")</f>
        <v>32.808564231738039</v>
      </c>
      <c r="AJ37" s="19" t="str">
        <f>IFERROR(VLOOKUP($A37,'Sudecka 100 M'!$M$2:$S$20,7,0),"")</f>
        <v/>
      </c>
      <c r="AK37" s="19">
        <f>IFERROR(VLOOKUP($A37,'XIII z Kompasem M'!$K$2:$Q$27,7,0),"")</f>
        <v>9.3098611984330404</v>
      </c>
      <c r="AL37" s="19" t="str">
        <f>IFERROR(VLOOKUP($A37,'Waligóra M'!$J$2:$P$17,7,0),"")</f>
        <v/>
      </c>
      <c r="AM37" s="19" t="str">
        <f>IFERROR(VLOOKUP($A37,'Jesienne 360 M'!$K$2:$Q$15,7,0),"")</f>
        <v/>
      </c>
      <c r="AN37" s="19" t="str">
        <f>IFERROR(VLOOKUP($A37,'H54 TR100 M'!$AG$6:$AM$161,7,0),"")</f>
        <v/>
      </c>
      <c r="AO37" s="19" t="str">
        <f>IFERROR(VLOOKUP($A37,'Azymut M'!$O$2:$U$36,7,0),"")</f>
        <v/>
      </c>
      <c r="AP37" s="12" t="str">
        <f>IFERROR(VLOOKUP($A37,'NM TR100 M'!$AD$5:$AJ$13,7,0),"")</f>
        <v/>
      </c>
      <c r="AQ37" s="26">
        <f>MIN(COUNT(F37:U37)+MIN(COUNT(X37:AP37)/2,2),6)</f>
        <v>6</v>
      </c>
      <c r="AR37" s="13">
        <f>COUNT(F37:U37)+COUNT(X37:AP37)/2</f>
        <v>9</v>
      </c>
    </row>
    <row r="38" spans="1:44" s="13" customFormat="1">
      <c r="A38">
        <v>111</v>
      </c>
      <c r="B38" s="22" t="str">
        <f>VLOOKUP($A38,id!$C:$H,6,0)</f>
        <v>Słomka Paweł</v>
      </c>
      <c r="C38" s="22" t="str">
        <f>VLOOKUP($A38,id!$C:$H,4,0)</f>
        <v>KTR Bikeorient</v>
      </c>
      <c r="D38" s="2">
        <f>IF(E37=E38,D37,ROW(B36))</f>
        <v>36</v>
      </c>
      <c r="E38" s="11">
        <f>LARGE(F38:W38,1)+LARGE(F38:W38,2)+IFERROR(LARGE(F38:W38,3),0)+IFERROR(LARGE(F38:W38,4),0)+IFERROR(LARGE(F38:W38,5),0)+IFERROR(LARGE(F38:W38,6),0)</f>
        <v>361.32470275226598</v>
      </c>
      <c r="F38" s="12"/>
      <c r="G38" s="12" t="str">
        <f>IFERROR(VLOOKUP(A38,'Roza M'!N:T,7,0),"")</f>
        <v/>
      </c>
      <c r="H38" s="12" t="str">
        <f>IFERROR(VLOOKUP($A38,'H53 200 M'!$AL$5:$AR$90,7,0),"")</f>
        <v/>
      </c>
      <c r="I38" s="14" t="str">
        <f>IFERROR(VLOOKUP($A38,'Dymno M'!$BO$4:$BU$35,7,0),"")</f>
        <v/>
      </c>
      <c r="J38" s="19" t="str">
        <f>IFERROR(VLOOKUP($A38,'Dukty M'!$AU$1:$BA$45,7,0),"")</f>
        <v/>
      </c>
      <c r="K38" s="19" t="str">
        <f>IFERROR(VLOOKUP($A38,'Tropy M'!$Q$3:$X$155,7,0),"")</f>
        <v/>
      </c>
      <c r="L38" s="19" t="str">
        <f>IFERROR(VLOOKUP($A38,'Grassor TR300 M'!$BX$2:$CD$26,7,0),"")</f>
        <v/>
      </c>
      <c r="M38" s="19">
        <f>IFERROR(VLOOKUP($A38,'BO M'!$K$2:$Q$65,7,0),"")</f>
        <v>91.615289765721329</v>
      </c>
      <c r="N38" s="19" t="str">
        <f>IFERROR(VLOOKUP($A38,'Konwalie M'!$K$3:$Q$33,7,0),"")</f>
        <v/>
      </c>
      <c r="O38" s="19" t="str">
        <f>IFERROR(VLOOKUP($A38,'Sudecka 150 M'!$M$2:$S$17,7,0),"")</f>
        <v/>
      </c>
      <c r="P38" s="19" t="str">
        <f>IFERROR(VLOOKUP($A38,'Korno M'!$BR$1:$BX$58,7,0),"")</f>
        <v/>
      </c>
      <c r="Q38" s="19" t="str">
        <f>IFERROR(VLOOKUP($A38,'Abentojra M'!$J$4:$P$36,7,0),"")</f>
        <v/>
      </c>
      <c r="R38" s="19">
        <f>IFERROR(VLOOKUP($A38,'Mordownik M'!$M$6:$S$36,7,0),"")</f>
        <v>91.911764705882362</v>
      </c>
      <c r="S38" s="19" t="str">
        <f>IFERROR(VLOOKUP($A38,'XIV Szago M'!$BB$4:$BH$45,7,0),"")</f>
        <v/>
      </c>
      <c r="T38" s="19" t="str">
        <f>IFERROR(VLOOKUP($A38,'H54 TR200 M'!$AS$5:$AY$96,7,0),"")</f>
        <v/>
      </c>
      <c r="U38" s="19" t="str">
        <f>IFERROR(VLOOKUP($A38,'NM TR200 M'!$AN$5:$AT$32,7,0),"")</f>
        <v/>
      </c>
      <c r="V38" s="10">
        <f>IFERROR(LARGE(X38:AP38,1),0)+IFERROR(LARGE(X38:AP38,2),0)</f>
        <v>94.881601184475187</v>
      </c>
      <c r="W38" s="10">
        <f>IFERROR(LARGE(X38:AP38,3),0)+IFERROR(LARGE(X38:AP38,4),0)</f>
        <v>82.916047096187057</v>
      </c>
      <c r="X38" s="12"/>
      <c r="Y38" s="18" t="str">
        <f>IFERROR(VLOOKUP(A38,'XIII Szago M'!DJ:DP,7,0),"")</f>
        <v/>
      </c>
      <c r="Z38" s="18">
        <f>IFERROR(VLOOKUP(A38,'Wiosenne 360 M'!K:Q,7,0),"")</f>
        <v>42.278596896983871</v>
      </c>
      <c r="AA38" s="12">
        <f>IFERROR(VLOOKUP(A38,'NMnO M'!AT:AZ,7,0),"")</f>
        <v>40.637450199203187</v>
      </c>
      <c r="AB38" s="12" t="str">
        <f>IFERROR(VLOOKUP(A38,'Wertepy M'!M:S,7,0),"")</f>
        <v/>
      </c>
      <c r="AC38" s="12" t="str">
        <f>IFERROR(VLOOKUP($A38,'H53 100 M'!$AG$5:$AM$156,7,0),"")</f>
        <v/>
      </c>
      <c r="AD38" s="18">
        <f>IFERROR(VLOOKUP($A38,'Liczyrzepa - wiosna M'!$N$2:$T$26,7,0),"")</f>
        <v>46.098829648894672</v>
      </c>
      <c r="AE38" s="12" t="str">
        <f>IFERROR(VLOOKUP($A38,'Harce M'!$H$2:$N$19,7,0),"")</f>
        <v/>
      </c>
      <c r="AF38" s="18" t="str">
        <f>IFERROR(VLOOKUP($A38,'XII z Kompasem M'!$K$1:$Q$38,7,0),"")</f>
        <v/>
      </c>
      <c r="AG38" s="19" t="str">
        <f>IFERROR(VLOOKUP($A38,'Grassor TR150 M'!$BH$2:$BN$16,7,0),"")</f>
        <v/>
      </c>
      <c r="AH38" s="19" t="str">
        <f>IFERROR(VLOOKUP($A38,'Pazur Gryfa M'!$P$2:$V$23,7,0),"")</f>
        <v/>
      </c>
      <c r="AI38" s="19">
        <f>IFERROR(VLOOKUP($A38,'Szaga M'!$J$2:$P$31,7,0),"")</f>
        <v>48.782771535580522</v>
      </c>
      <c r="AJ38" s="19" t="str">
        <f>IFERROR(VLOOKUP($A38,'Sudecka 100 M'!$M$2:$S$20,7,0),"")</f>
        <v/>
      </c>
      <c r="AK38" s="19" t="str">
        <f>IFERROR(VLOOKUP($A38,'XIII z Kompasem M'!$K$2:$Q$27,7,0),"")</f>
        <v/>
      </c>
      <c r="AL38" s="19" t="str">
        <f>IFERROR(VLOOKUP($A38,'Waligóra M'!$J$2:$P$17,7,0),"")</f>
        <v/>
      </c>
      <c r="AM38" s="19" t="str">
        <f>IFERROR(VLOOKUP($A38,'Jesienne 360 M'!$K$2:$Q$15,7,0),"")</f>
        <v/>
      </c>
      <c r="AN38" s="19" t="str">
        <f>IFERROR(VLOOKUP($A38,'H54 TR100 M'!$AG$6:$AM$161,7,0),"")</f>
        <v/>
      </c>
      <c r="AO38" s="19" t="str">
        <f>IFERROR(VLOOKUP($A38,'Azymut M'!$O$2:$U$36,7,0),"")</f>
        <v/>
      </c>
      <c r="AP38" s="12" t="str">
        <f>IFERROR(VLOOKUP($A38,'NM TR100 M'!$AD$5:$AJ$13,7,0),"")</f>
        <v/>
      </c>
      <c r="AQ38" s="26">
        <f>MIN(COUNT(F38:U38)+MIN(COUNT(X38:AP38)/2,2),6)</f>
        <v>4</v>
      </c>
      <c r="AR38" s="13">
        <f>COUNT(F38:U38)+COUNT(X38:AP38)/2</f>
        <v>4</v>
      </c>
    </row>
    <row r="39" spans="1:44" s="13" customFormat="1">
      <c r="A39">
        <v>184</v>
      </c>
      <c r="B39" s="22" t="str">
        <f>VLOOKUP($A39,id!$C:$H,6,0)</f>
        <v>Ruchlicki Stanisław</v>
      </c>
      <c r="C39" s="22" t="str">
        <f>VLOOKUP($A39,id!$C:$H,4,0)</f>
        <v>Bliska Team</v>
      </c>
      <c r="D39" s="2">
        <f>IF(E38=E39,D38,ROW(B37))</f>
        <v>37</v>
      </c>
      <c r="E39" s="11">
        <f>LARGE(F39:W39,1)+LARGE(F39:W39,2)+IFERROR(LARGE(F39:W39,3),0)+IFERROR(LARGE(F39:W39,4),0)+IFERROR(LARGE(F39:W39,5),0)+IFERROR(LARGE(F39:W39,6),0)</f>
        <v>357.32874227021961</v>
      </c>
      <c r="F39" s="12"/>
      <c r="G39" s="12"/>
      <c r="H39" s="12">
        <f>IFERROR(VLOOKUP($A39,'H53 200 M'!$AL$5:$AR$90,7,0),"")</f>
        <v>88.102821902468293</v>
      </c>
      <c r="I39" s="14">
        <f>IFERROR(VLOOKUP($A39,'Dymno M'!$BO$4:$BU$35,7,0),"")</f>
        <v>43.012059455922198</v>
      </c>
      <c r="J39" s="19" t="str">
        <f>IFERROR(VLOOKUP($A39,'Dukty M'!$AU$1:$BA$45,7,0),"")</f>
        <v/>
      </c>
      <c r="K39" s="19">
        <f>IFERROR(VLOOKUP($A39,'Tropy M'!$Q$3:$X$155,7,0),"")</f>
        <v>70.415647921760367</v>
      </c>
      <c r="L39" s="19" t="str">
        <f>IFERROR(VLOOKUP($A39,'Grassor TR300 M'!$BX$2:$CD$26,7,0),"")</f>
        <v/>
      </c>
      <c r="M39" s="19" t="str">
        <f>IFERROR(VLOOKUP($A39,'BO M'!$K$2:$Q$65,7,0),"")</f>
        <v/>
      </c>
      <c r="N39" s="19" t="str">
        <f>IFERROR(VLOOKUP($A39,'Konwalie M'!$K$3:$Q$33,7,0),"")</f>
        <v/>
      </c>
      <c r="O39" s="19" t="str">
        <f>IFERROR(VLOOKUP($A39,'Sudecka 150 M'!$M$2:$S$17,7,0),"")</f>
        <v/>
      </c>
      <c r="P39" s="19" t="str">
        <f>IFERROR(VLOOKUP($A39,'Korno M'!$BR$1:$BX$58,7,0),"")</f>
        <v/>
      </c>
      <c r="Q39" s="19" t="str">
        <f>IFERROR(VLOOKUP($A39,'Abentojra M'!$J$4:$P$36,7,0),"")</f>
        <v/>
      </c>
      <c r="R39" s="19" t="str">
        <f>IFERROR(VLOOKUP($A39,'Mordownik M'!$M$6:$S$36,7,0),"")</f>
        <v/>
      </c>
      <c r="S39" s="19" t="str">
        <f>IFERROR(VLOOKUP($A39,'XIV Szago M'!$BB$4:$BH$45,7,0),"")</f>
        <v/>
      </c>
      <c r="T39" s="19">
        <f>IFERROR(VLOOKUP($A39,'H54 TR200 M'!$AS$5:$AY$96,7,0),"")</f>
        <v>73.331931679856822</v>
      </c>
      <c r="U39" s="19">
        <f>IFERROR(VLOOKUP($A39,'NM TR200 M'!$AN$5:$AT$32,7,0),"")</f>
        <v>82.46628131021194</v>
      </c>
      <c r="V39" s="10">
        <f>IFERROR(LARGE(X39:AP39,1),0)+IFERROR(LARGE(X39:AP39,2),0)</f>
        <v>0</v>
      </c>
      <c r="W39" s="10">
        <f>IFERROR(LARGE(X39:AP39,3),0)+IFERROR(LARGE(X39:AP39,4),0)</f>
        <v>0</v>
      </c>
      <c r="X39" s="12"/>
      <c r="Y39" s="18"/>
      <c r="Z39" s="18"/>
      <c r="AA39" s="12"/>
      <c r="AB39" s="12"/>
      <c r="AC39" s="12" t="str">
        <f>IFERROR(VLOOKUP($A39,'H53 100 M'!$AG$5:$AM$156,7,0),"")</f>
        <v/>
      </c>
      <c r="AD39" s="18" t="str">
        <f>IFERROR(VLOOKUP($A39,'Liczyrzepa - wiosna M'!$N$2:$T$26,7,0),"")</f>
        <v/>
      </c>
      <c r="AE39" s="12" t="str">
        <f>IFERROR(VLOOKUP($A39,'Harce M'!$H$2:$N$19,7,0),"")</f>
        <v/>
      </c>
      <c r="AF39" s="18" t="str">
        <f>IFERROR(VLOOKUP($A39,'XII z Kompasem M'!$K$1:$Q$38,7,0),"")</f>
        <v/>
      </c>
      <c r="AG39" s="19" t="str">
        <f>IFERROR(VLOOKUP($A39,'Grassor TR150 M'!$BH$2:$BN$16,7,0),"")</f>
        <v/>
      </c>
      <c r="AH39" s="19" t="str">
        <f>IFERROR(VLOOKUP($A39,'Pazur Gryfa M'!$P$2:$V$23,7,0),"")</f>
        <v/>
      </c>
      <c r="AI39" s="19" t="str">
        <f>IFERROR(VLOOKUP($A39,'Szaga M'!$J$2:$P$31,7,0),"")</f>
        <v/>
      </c>
      <c r="AJ39" s="19" t="str">
        <f>IFERROR(VLOOKUP($A39,'Sudecka 100 M'!$M$2:$S$20,7,0),"")</f>
        <v/>
      </c>
      <c r="AK39" s="19" t="str">
        <f>IFERROR(VLOOKUP($A39,'XIII z Kompasem M'!$K$2:$Q$27,7,0),"")</f>
        <v/>
      </c>
      <c r="AL39" s="19" t="str">
        <f>IFERROR(VLOOKUP($A39,'Waligóra M'!$J$2:$P$17,7,0),"")</f>
        <v/>
      </c>
      <c r="AM39" s="19" t="str">
        <f>IFERROR(VLOOKUP($A39,'Jesienne 360 M'!$K$2:$Q$15,7,0),"")</f>
        <v/>
      </c>
      <c r="AN39" s="19" t="str">
        <f>IFERROR(VLOOKUP($A39,'H54 TR100 M'!$AG$6:$AM$161,7,0),"")</f>
        <v/>
      </c>
      <c r="AO39" s="19" t="str">
        <f>IFERROR(VLOOKUP($A39,'Azymut M'!$O$2:$U$36,7,0),"")</f>
        <v/>
      </c>
      <c r="AP39" s="12" t="str">
        <f>IFERROR(VLOOKUP($A39,'NM TR100 M'!$AD$5:$AJ$13,7,0),"")</f>
        <v/>
      </c>
      <c r="AQ39" s="26">
        <f>MIN(COUNT(F39:U39)+MIN(COUNT(X39:AP39)/2,2),6)</f>
        <v>5</v>
      </c>
      <c r="AR39" s="13">
        <f>COUNT(F39:U39)+COUNT(X39:AP39)/2</f>
        <v>5</v>
      </c>
    </row>
    <row r="40" spans="1:44">
      <c r="A40">
        <v>191</v>
      </c>
      <c r="B40" s="22" t="str">
        <f>VLOOKUP($A40,id!$C:$H,6,0)</f>
        <v>Ciesielski Witold</v>
      </c>
      <c r="C40" s="22">
        <f>VLOOKUP($A40,id!$C:$H,4,0)</f>
        <v>0</v>
      </c>
      <c r="D40" s="2">
        <f>IF(E39=E40,D39,ROW(B38))</f>
        <v>38</v>
      </c>
      <c r="E40" s="11">
        <f>LARGE(F40:W40,1)+LARGE(F40:W40,2)+IFERROR(LARGE(F40:W40,3),0)+IFERROR(LARGE(F40:W40,4),0)+IFERROR(LARGE(F40:W40,5),0)+IFERROR(LARGE(F40:W40,6),0)</f>
        <v>353.96107040619944</v>
      </c>
      <c r="F40" s="12"/>
      <c r="G40" s="12"/>
      <c r="H40" s="12">
        <f>IFERROR(VLOOKUP($A40,'H53 200 M'!$AL$5:$AR$90,7,0),"")</f>
        <v>65.874930141775067</v>
      </c>
      <c r="I40" s="14" t="str">
        <f>IFERROR(VLOOKUP($A40,'Dymno M'!$BO$4:$BU$35,7,0),"")</f>
        <v/>
      </c>
      <c r="J40" s="19" t="str">
        <f>IFERROR(VLOOKUP($A40,'Dukty M'!$AU$1:$BA$45,7,0),"")</f>
        <v/>
      </c>
      <c r="K40" s="19" t="str">
        <f>IFERROR(VLOOKUP($A40,'Tropy M'!$Q$3:$X$155,7,0),"")</f>
        <v/>
      </c>
      <c r="L40" s="19" t="str">
        <f>IFERROR(VLOOKUP($A40,'Grassor TR300 M'!$BX$2:$CD$26,7,0),"")</f>
        <v/>
      </c>
      <c r="M40" s="19" t="str">
        <f>IFERROR(VLOOKUP($A40,'BO M'!$K$2:$Q$65,7,0),"")</f>
        <v/>
      </c>
      <c r="N40" s="19">
        <f>IFERROR(VLOOKUP($A40,'Konwalie M'!$K$3:$Q$33,7,0),"")</f>
        <v>84.782622306257124</v>
      </c>
      <c r="O40" s="19" t="str">
        <f>IFERROR(VLOOKUP($A40,'Sudecka 150 M'!$M$2:$S$17,7,0),"")</f>
        <v/>
      </c>
      <c r="P40" s="19" t="str">
        <f>IFERROR(VLOOKUP($A40,'Korno M'!$BR$1:$BX$58,7,0),"")</f>
        <v/>
      </c>
      <c r="Q40" s="19" t="str">
        <f>IFERROR(VLOOKUP($A40,'Abentojra M'!$J$4:$P$36,7,0),"")</f>
        <v/>
      </c>
      <c r="R40" s="19" t="str">
        <f>IFERROR(VLOOKUP($A40,'Mordownik M'!$M$6:$S$36,7,0),"")</f>
        <v/>
      </c>
      <c r="S40" s="19">
        <f>IFERROR(VLOOKUP($A40,'XIV Szago M'!$BB$4:$BH$45,7,0),"")</f>
        <v>76.831414533988379</v>
      </c>
      <c r="T40" s="19" t="str">
        <f>IFERROR(VLOOKUP($A40,'H54 TR200 M'!$AS$5:$AY$96,7,0),"")</f>
        <v/>
      </c>
      <c r="U40" s="19" t="str">
        <f>IFERROR(VLOOKUP($A40,'NM TR200 M'!$AN$5:$AT$32,7,0),"")</f>
        <v/>
      </c>
      <c r="V40" s="10">
        <f>IFERROR(LARGE(X40:AP40,1),0)+IFERROR(LARGE(X40:AP40,2),0)</f>
        <v>85.19851851851854</v>
      </c>
      <c r="W40" s="10">
        <f>IFERROR(LARGE(X40:AP40,3),0)+IFERROR(LARGE(X40:AP40,4),0)</f>
        <v>41.273584905660378</v>
      </c>
      <c r="X40" s="12"/>
      <c r="Y40" s="18"/>
      <c r="Z40" s="18"/>
      <c r="AA40" s="12"/>
      <c r="AB40" s="12"/>
      <c r="AC40" s="12" t="str">
        <f>IFERROR(VLOOKUP($A40,'H53 100 M'!$AG$5:$AM$156,7,0),"")</f>
        <v/>
      </c>
      <c r="AD40" s="18" t="str">
        <f>IFERROR(VLOOKUP($A40,'Liczyrzepa - wiosna M'!$N$2:$T$26,7,0),"")</f>
        <v/>
      </c>
      <c r="AE40" s="12" t="str">
        <f>IFERROR(VLOOKUP($A40,'Harce M'!$H$2:$N$19,7,0),"")</f>
        <v/>
      </c>
      <c r="AF40" s="18" t="str">
        <f>IFERROR(VLOOKUP($A40,'XII z Kompasem M'!$K$1:$Q$38,7,0),"")</f>
        <v/>
      </c>
      <c r="AG40" s="19" t="str">
        <f>IFERROR(VLOOKUP($A40,'Grassor TR150 M'!$BH$2:$BN$16,7,0),"")</f>
        <v/>
      </c>
      <c r="AH40" s="19">
        <f>IFERROR(VLOOKUP($A40,'Pazur Gryfa M'!$P$2:$V$23,7,0),"")</f>
        <v>43.518518518518526</v>
      </c>
      <c r="AI40" s="19">
        <f>IFERROR(VLOOKUP($A40,'Szaga M'!$J$2:$P$31,7,0),"")</f>
        <v>41.680000000000007</v>
      </c>
      <c r="AJ40" s="19" t="str">
        <f>IFERROR(VLOOKUP($A40,'Sudecka 100 M'!$M$2:$S$20,7,0),"")</f>
        <v/>
      </c>
      <c r="AK40" s="19">
        <f>IFERROR(VLOOKUP($A40,'XIII z Kompasem M'!$K$2:$Q$27,7,0),"")</f>
        <v>41.273584905660378</v>
      </c>
      <c r="AL40" s="19" t="str">
        <f>IFERROR(VLOOKUP($A40,'Waligóra M'!$J$2:$P$17,7,0),"")</f>
        <v/>
      </c>
      <c r="AM40" s="19" t="str">
        <f>IFERROR(VLOOKUP($A40,'Jesienne 360 M'!$K$2:$Q$15,7,0),"")</f>
        <v/>
      </c>
      <c r="AN40" s="19" t="str">
        <f>IFERROR(VLOOKUP($A40,'H54 TR100 M'!$AG$6:$AM$161,7,0),"")</f>
        <v/>
      </c>
      <c r="AO40" s="19" t="str">
        <f>IFERROR(VLOOKUP($A40,'Azymut M'!$O$2:$U$36,7,0),"")</f>
        <v/>
      </c>
      <c r="AP40" s="12" t="str">
        <f>IFERROR(VLOOKUP($A40,'NM TR100 M'!$AD$5:$AJ$13,7,0),"")</f>
        <v/>
      </c>
      <c r="AQ40" s="26">
        <f>MIN(COUNT(F40:U40)+MIN(COUNT(X40:AP40)/2,2),6)</f>
        <v>4.5</v>
      </c>
      <c r="AR40" s="13">
        <f>COUNT(F40:U40)+COUNT(X40:AP40)/2</f>
        <v>4.5</v>
      </c>
    </row>
    <row r="41" spans="1:44">
      <c r="A41">
        <v>42</v>
      </c>
      <c r="B41" s="22" t="str">
        <f>VLOOKUP($A41,id!$C:$H,6,0)</f>
        <v>Niewęgłowski Piotr</v>
      </c>
      <c r="C41" s="22">
        <f>VLOOKUP($A41,id!$C:$H,4,0)</f>
        <v>0</v>
      </c>
      <c r="D41" s="2">
        <f>IF(E40=E41,D40,ROW(B39))</f>
        <v>39</v>
      </c>
      <c r="E41" s="11">
        <f>LARGE(F41:W41,1)+LARGE(F41:W41,2)+IFERROR(LARGE(F41:W41,3),0)+IFERROR(LARGE(F41:W41,4),0)+IFERROR(LARGE(F41:W41,5),0)+IFERROR(LARGE(F41:W41,6),0)</f>
        <v>338.37959591143391</v>
      </c>
      <c r="F41" s="12">
        <f>IFERROR(VLOOKUP(A41,'ZdZ M'!$S$1:$Y$43,7,0),"")</f>
        <v>54.742658385093158</v>
      </c>
      <c r="G41" s="12" t="str">
        <f>IFERROR(VLOOKUP(A41,'Roza M'!N:T,7,0),"")</f>
        <v/>
      </c>
      <c r="H41" s="12">
        <f>IFERROR(VLOOKUP($A41,'H53 200 M'!$AL$5:$AR$90,7,0),"")</f>
        <v>19.986855582196583</v>
      </c>
      <c r="I41" s="14">
        <f>IFERROR(VLOOKUP($A41,'Dymno M'!$BO$4:$BU$35,7,0),"")</f>
        <v>26.060606060606052</v>
      </c>
      <c r="J41" s="19" t="str">
        <f>IFERROR(VLOOKUP($A41,'Dukty M'!$AU$1:$BA$45,7,0),"")</f>
        <v/>
      </c>
      <c r="K41" s="19">
        <f>IFERROR(VLOOKUP($A41,'Tropy M'!$Q$3:$X$155,7,0),"")</f>
        <v>80.796873029882718</v>
      </c>
      <c r="L41" s="19" t="str">
        <f>IFERROR(VLOOKUP($A41,'Grassor TR300 M'!$BX$2:$CD$26,7,0),"")</f>
        <v/>
      </c>
      <c r="M41" s="19">
        <f>IFERROR(VLOOKUP($A41,'BO M'!$K$2:$Q$65,7,0),"")</f>
        <v>78.254654880571763</v>
      </c>
      <c r="N41" s="19" t="str">
        <f>IFERROR(VLOOKUP($A41,'Konwalie M'!$K$3:$Q$33,7,0),"")</f>
        <v/>
      </c>
      <c r="O41" s="19" t="str">
        <f>IFERROR(VLOOKUP($A41,'Sudecka 150 M'!$M$2:$S$17,7,0),"")</f>
        <v/>
      </c>
      <c r="P41" s="19">
        <f>IFERROR(VLOOKUP($A41,'Korno M'!$BR$1:$BX$58,7,0),"")</f>
        <v>52.614690109276864</v>
      </c>
      <c r="Q41" s="19">
        <f>IFERROR(VLOOKUP($A41,'Abentojra M'!$J$4:$P$36,7,0),"")</f>
        <v>45.910113446003407</v>
      </c>
      <c r="R41" s="19" t="str">
        <f>IFERROR(VLOOKUP($A41,'Mordownik M'!$M$6:$S$36,7,0),"")</f>
        <v/>
      </c>
      <c r="S41" s="19" t="str">
        <f>IFERROR(VLOOKUP($A41,'XIV Szago M'!$BB$4:$BH$45,7,0),"")</f>
        <v/>
      </c>
      <c r="T41" s="19" t="str">
        <f>IFERROR(VLOOKUP($A41,'H54 TR200 M'!$AS$5:$AY$96,7,0),"")</f>
        <v/>
      </c>
      <c r="U41" s="19" t="str">
        <f>IFERROR(VLOOKUP($A41,'NM TR200 M'!$AN$5:$AT$32,7,0),"")</f>
        <v/>
      </c>
      <c r="V41" s="10">
        <f>IFERROR(LARGE(X41:AP41,1),0)+IFERROR(LARGE(X41:AP41,2),0)</f>
        <v>0</v>
      </c>
      <c r="W41" s="10">
        <f>IFERROR(LARGE(X41:AP41,3),0)+IFERROR(LARGE(X41:AP41,4),0)</f>
        <v>0</v>
      </c>
      <c r="X41" s="12"/>
      <c r="Y41" s="18" t="str">
        <f>IFERROR(VLOOKUP(A41,'XIII Szago M'!DJ:DP,7,0),"")</f>
        <v/>
      </c>
      <c r="Z41" s="18" t="str">
        <f>IFERROR(VLOOKUP(A41,'Wiosenne 360 M'!K:Q,7,0),"")</f>
        <v/>
      </c>
      <c r="AA41" s="12" t="str">
        <f>IFERROR(VLOOKUP(A41,'NMnO M'!AT:AZ,7,0),"")</f>
        <v/>
      </c>
      <c r="AB41" s="12" t="str">
        <f>IFERROR(VLOOKUP(A41,'Wertepy M'!M:S,7,0),"")</f>
        <v/>
      </c>
      <c r="AC41" s="12" t="str">
        <f>IFERROR(VLOOKUP($A41,'H53 100 M'!$AG$5:$AM$156,7,0),"")</f>
        <v/>
      </c>
      <c r="AD41" s="18" t="str">
        <f>IFERROR(VLOOKUP($A41,'Liczyrzepa - wiosna M'!$N$2:$T$26,7,0),"")</f>
        <v/>
      </c>
      <c r="AE41" s="12" t="str">
        <f>IFERROR(VLOOKUP($A41,'Harce M'!$H$2:$N$19,7,0),"")</f>
        <v/>
      </c>
      <c r="AF41" s="18" t="str">
        <f>IFERROR(VLOOKUP($A41,'XII z Kompasem M'!$K$1:$Q$38,7,0),"")</f>
        <v/>
      </c>
      <c r="AG41" s="19" t="str">
        <f>IFERROR(VLOOKUP($A41,'Grassor TR150 M'!$BH$2:$BN$16,7,0),"")</f>
        <v/>
      </c>
      <c r="AH41" s="19" t="str">
        <f>IFERROR(VLOOKUP($A41,'Pazur Gryfa M'!$P$2:$V$23,7,0),"")</f>
        <v/>
      </c>
      <c r="AI41" s="19" t="str">
        <f>IFERROR(VLOOKUP($A41,'Szaga M'!$J$2:$P$31,7,0),"")</f>
        <v/>
      </c>
      <c r="AJ41" s="19" t="str">
        <f>IFERROR(VLOOKUP($A41,'Sudecka 100 M'!$M$2:$S$20,7,0),"")</f>
        <v/>
      </c>
      <c r="AK41" s="19" t="str">
        <f>IFERROR(VLOOKUP($A41,'XIII z Kompasem M'!$K$2:$Q$27,7,0),"")</f>
        <v/>
      </c>
      <c r="AL41" s="19" t="str">
        <f>IFERROR(VLOOKUP($A41,'Waligóra M'!$J$2:$P$17,7,0),"")</f>
        <v/>
      </c>
      <c r="AM41" s="19" t="str">
        <f>IFERROR(VLOOKUP($A41,'Jesienne 360 M'!$K$2:$Q$15,7,0),"")</f>
        <v/>
      </c>
      <c r="AN41" s="19" t="str">
        <f>IFERROR(VLOOKUP($A41,'H54 TR100 M'!$AG$6:$AM$161,7,0),"")</f>
        <v/>
      </c>
      <c r="AO41" s="19" t="str">
        <f>IFERROR(VLOOKUP($A41,'Azymut M'!$O$2:$U$36,7,0),"")</f>
        <v/>
      </c>
      <c r="AP41" s="12" t="str">
        <f>IFERROR(VLOOKUP($A41,'NM TR100 M'!$AD$5:$AJ$13,7,0),"")</f>
        <v/>
      </c>
      <c r="AQ41" s="26">
        <f>MIN(COUNT(F41:U41)+MIN(COUNT(X41:AP41)/2,2),6)</f>
        <v>6</v>
      </c>
      <c r="AR41" s="13">
        <f>COUNT(F41:U41)+COUNT(X41:AP41)/2</f>
        <v>7</v>
      </c>
    </row>
    <row r="42" spans="1:44">
      <c r="A42">
        <v>14</v>
      </c>
      <c r="B42" s="22" t="str">
        <f>VLOOKUP($A42,id!$C:$H,6,0)</f>
        <v>Rudnicki Mariusz</v>
      </c>
      <c r="C42" s="22" t="str">
        <f>VLOOKUP($A42,id!$C:$H,4,0)</f>
        <v>Orient Express</v>
      </c>
      <c r="D42" s="2">
        <f>IF(E41=E42,D41,ROW(B40))</f>
        <v>40</v>
      </c>
      <c r="E42" s="11">
        <f>LARGE(F42:W42,1)+LARGE(F42:W42,2)+IFERROR(LARGE(F42:W42,3),0)+IFERROR(LARGE(F42:W42,4),0)+IFERROR(LARGE(F42:W42,5),0)+IFERROR(LARGE(F42:W42,6),0)</f>
        <v>321.92301668255959</v>
      </c>
      <c r="F42" s="12" t="str">
        <f>IFERROR(VLOOKUP(A42,'ZdZ M'!$S$1:$Y$43,7,0),"")</f>
        <v/>
      </c>
      <c r="G42" s="12">
        <f>IFERROR(VLOOKUP(A42,'Roza M'!N:T,7,0),"")</f>
        <v>55.601920847822491</v>
      </c>
      <c r="H42" s="12" t="str">
        <f>IFERROR(VLOOKUP($A42,'H53 200 M'!$AL$5:$AR$90,7,0),"")</f>
        <v/>
      </c>
      <c r="I42" s="14" t="str">
        <f>IFERROR(VLOOKUP($A42,'Dymno M'!$BO$4:$BU$35,7,0),"")</f>
        <v/>
      </c>
      <c r="J42" s="19" t="str">
        <f>IFERROR(VLOOKUP($A42,'Dukty M'!$AU$1:$BA$45,7,0),"")</f>
        <v/>
      </c>
      <c r="K42" s="19" t="str">
        <f>IFERROR(VLOOKUP($A42,'Tropy M'!$Q$3:$X$155,7,0),"")</f>
        <v/>
      </c>
      <c r="L42" s="19" t="str">
        <f>IFERROR(VLOOKUP($A42,'Grassor TR300 M'!$BX$2:$CD$26,7,0),"")</f>
        <v/>
      </c>
      <c r="M42" s="19" t="str">
        <f>IFERROR(VLOOKUP($A42,'BO M'!$K$2:$Q$65,7,0),"")</f>
        <v/>
      </c>
      <c r="N42" s="19">
        <f>IFERROR(VLOOKUP($A42,'Konwalie M'!$K$3:$Q$33,7,0),"")</f>
        <v>66.439423117022642</v>
      </c>
      <c r="O42" s="19" t="str">
        <f>IFERROR(VLOOKUP($A42,'Sudecka 150 M'!$M$2:$S$17,7,0),"")</f>
        <v/>
      </c>
      <c r="P42" s="19">
        <f>IFERROR(VLOOKUP($A42,'Korno M'!$BR$1:$BX$58,7,0),"")</f>
        <v>65.044913258622756</v>
      </c>
      <c r="Q42" s="19" t="str">
        <f>IFERROR(VLOOKUP($A42,'Abentojra M'!$J$4:$P$36,7,0),"")</f>
        <v/>
      </c>
      <c r="R42" s="19" t="str">
        <f>IFERROR(VLOOKUP($A42,'Mordownik M'!$M$6:$S$36,7,0),"")</f>
        <v/>
      </c>
      <c r="S42" s="19" t="str">
        <f>IFERROR(VLOOKUP($A42,'XIV Szago M'!$BB$4:$BH$45,7,0),"")</f>
        <v/>
      </c>
      <c r="T42" s="19" t="str">
        <f>IFERROR(VLOOKUP($A42,'H54 TR200 M'!$AS$5:$AY$96,7,0),"")</f>
        <v/>
      </c>
      <c r="U42" s="19" t="str">
        <f>IFERROR(VLOOKUP($A42,'NM TR200 M'!$AN$5:$AT$32,7,0),"")</f>
        <v/>
      </c>
      <c r="V42" s="10">
        <f>IFERROR(LARGE(X42:AP42,1),0)+IFERROR(LARGE(X42:AP42,2),0)</f>
        <v>70.178523625705424</v>
      </c>
      <c r="W42" s="10">
        <f>IFERROR(LARGE(X42:AP42,3),0)+IFERROR(LARGE(X42:AP42,4),0)</f>
        <v>64.658235833386271</v>
      </c>
      <c r="X42" s="12">
        <f>IFERROR(VLOOKUP(A42,'Liczyrzepa - zima M'!$P:$W,7,0),"")</f>
        <v>27.791992485009075</v>
      </c>
      <c r="Y42" s="18" t="str">
        <f>IFERROR(VLOOKUP(A42,'XIII Szago M'!DJ:DP,7,0),"")</f>
        <v/>
      </c>
      <c r="Z42" s="18" t="str">
        <f>IFERROR(VLOOKUP(A42,'Wiosenne 360 M'!K:Q,7,0),"")</f>
        <v/>
      </c>
      <c r="AA42" s="12" t="str">
        <f>IFERROR(VLOOKUP(A42,'NMnO M'!AT:AZ,7,0),"")</f>
        <v/>
      </c>
      <c r="AB42" s="12">
        <f>IFERROR(VLOOKUP(A42,'Wertepy M'!M:S,7,0),"")</f>
        <v>33.683206106870223</v>
      </c>
      <c r="AC42" s="12" t="str">
        <f>IFERROR(VLOOKUP($A42,'H53 100 M'!$AG$5:$AM$156,7,0),"")</f>
        <v/>
      </c>
      <c r="AD42" s="18">
        <f>IFERROR(VLOOKUP($A42,'Liczyrzepa - wiosna M'!$N$2:$T$26,7,0),"")</f>
        <v>26.243365253114771</v>
      </c>
      <c r="AE42" s="12" t="str">
        <f>IFERROR(VLOOKUP($A42,'Harce M'!$H$2:$N$19,7,0),"")</f>
        <v/>
      </c>
      <c r="AF42" s="18" t="str">
        <f>IFERROR(VLOOKUP($A42,'XII z Kompasem M'!$K$1:$Q$38,7,0),"")</f>
        <v/>
      </c>
      <c r="AG42" s="19">
        <f>IFERROR(VLOOKUP($A42,'Grassor TR150 M'!$BH$2:$BN$16,7,0),"")</f>
        <v>36.475409836065573</v>
      </c>
      <c r="AH42" s="19" t="str">
        <f>IFERROR(VLOOKUP($A42,'Pazur Gryfa M'!$P$2:$V$23,7,0),"")</f>
        <v/>
      </c>
      <c r="AI42" s="19">
        <f>IFERROR(VLOOKUP($A42,'Szaga M'!$J$2:$P$31,7,0),"")</f>
        <v>30.975029726516052</v>
      </c>
      <c r="AJ42" s="19" t="str">
        <f>IFERROR(VLOOKUP($A42,'Sudecka 100 M'!$M$2:$S$20,7,0),"")</f>
        <v/>
      </c>
      <c r="AK42" s="19" t="str">
        <f>IFERROR(VLOOKUP($A42,'XIII z Kompasem M'!$K$2:$Q$27,7,0),"")</f>
        <v/>
      </c>
      <c r="AL42" s="19" t="str">
        <f>IFERROR(VLOOKUP($A42,'Waligóra M'!$J$2:$P$17,7,0),"")</f>
        <v/>
      </c>
      <c r="AM42" s="19" t="str">
        <f>IFERROR(VLOOKUP($A42,'Jesienne 360 M'!$K$2:$Q$15,7,0),"")</f>
        <v/>
      </c>
      <c r="AN42" s="19" t="str">
        <f>IFERROR(VLOOKUP($A42,'H54 TR100 M'!$AG$6:$AM$161,7,0),"")</f>
        <v/>
      </c>
      <c r="AO42" s="19">
        <f>IFERROR(VLOOKUP($A42,'Azymut M'!$O$2:$U$36,7,0),"")</f>
        <v>33.70311378963985</v>
      </c>
      <c r="AP42" s="12" t="str">
        <f>IFERROR(VLOOKUP($A42,'NM TR100 M'!$AD$5:$AJ$13,7,0),"")</f>
        <v/>
      </c>
      <c r="AQ42" s="26">
        <f>MIN(COUNT(F42:U42)+MIN(COUNT(X42:AP42)/2,2),6)</f>
        <v>5</v>
      </c>
      <c r="AR42" s="13">
        <f>COUNT(F42:U42)+COUNT(X42:AP42)/2</f>
        <v>6</v>
      </c>
    </row>
    <row r="43" spans="1:44">
      <c r="A43">
        <v>75</v>
      </c>
      <c r="B43" s="22" t="str">
        <f>VLOOKUP($A43,id!$C:$H,6,0)</f>
        <v>Kowalski Krzysztof</v>
      </c>
      <c r="C43" s="22" t="str">
        <f>VLOOKUP($A43,id!$C:$H,4,0)</f>
        <v>Orient Express</v>
      </c>
      <c r="D43" s="2">
        <f>IF(E42=E43,D42,ROW(B41))</f>
        <v>41</v>
      </c>
      <c r="E43" s="11">
        <f>LARGE(F43:W43,1)+LARGE(F43:W43,2)+IFERROR(LARGE(F43:W43,3),0)+IFERROR(LARGE(F43:W43,4),0)+IFERROR(LARGE(F43:W43,5),0)+IFERROR(LARGE(F43:W43,6),0)</f>
        <v>321.91958758098286</v>
      </c>
      <c r="F43" s="12"/>
      <c r="G43" s="12">
        <f>IFERROR(VLOOKUP(A43,'Roza M'!N:T,7,0),"")</f>
        <v>55.601920847822491</v>
      </c>
      <c r="H43" s="12" t="str">
        <f>IFERROR(VLOOKUP($A43,'H53 200 M'!$AL$5:$AR$90,7,0),"")</f>
        <v/>
      </c>
      <c r="I43" s="14" t="str">
        <f>IFERROR(VLOOKUP($A43,'Dymno M'!$BO$4:$BU$35,7,0),"")</f>
        <v/>
      </c>
      <c r="J43" s="19" t="str">
        <f>IFERROR(VLOOKUP($A43,'Dukty M'!$AU$1:$BA$45,7,0),"")</f>
        <v/>
      </c>
      <c r="K43" s="19" t="str">
        <f>IFERROR(VLOOKUP($A43,'Tropy M'!$Q$3:$X$155,7,0),"")</f>
        <v/>
      </c>
      <c r="L43" s="19" t="str">
        <f>IFERROR(VLOOKUP($A43,'Grassor TR300 M'!$BX$2:$CD$26,7,0),"")</f>
        <v/>
      </c>
      <c r="M43" s="19" t="str">
        <f>IFERROR(VLOOKUP($A43,'BO M'!$K$2:$Q$65,7,0),"")</f>
        <v/>
      </c>
      <c r="N43" s="19">
        <f>IFERROR(VLOOKUP($A43,'Konwalie M'!$K$3:$Q$33,7,0),"")</f>
        <v>66.439423117022642</v>
      </c>
      <c r="O43" s="19" t="str">
        <f>IFERROR(VLOOKUP($A43,'Sudecka 150 M'!$M$2:$S$17,7,0),"")</f>
        <v/>
      </c>
      <c r="P43" s="19">
        <f>IFERROR(VLOOKUP($A43,'Korno M'!$BR$1:$BX$58,7,0),"")</f>
        <v>65.041484157046028</v>
      </c>
      <c r="Q43" s="19" t="str">
        <f>IFERROR(VLOOKUP($A43,'Abentojra M'!$J$4:$P$36,7,0),"")</f>
        <v/>
      </c>
      <c r="R43" s="19" t="str">
        <f>IFERROR(VLOOKUP($A43,'Mordownik M'!$M$6:$S$36,7,0),"")</f>
        <v/>
      </c>
      <c r="S43" s="19" t="str">
        <f>IFERROR(VLOOKUP($A43,'XIV Szago M'!$BB$4:$BH$45,7,0),"")</f>
        <v/>
      </c>
      <c r="T43" s="19" t="str">
        <f>IFERROR(VLOOKUP($A43,'H54 TR200 M'!$AS$5:$AY$96,7,0),"")</f>
        <v/>
      </c>
      <c r="U43" s="19" t="str">
        <f>IFERROR(VLOOKUP($A43,'NM TR200 M'!$AN$5:$AT$32,7,0),"")</f>
        <v/>
      </c>
      <c r="V43" s="10">
        <f>IFERROR(LARGE(X43:AP43,1),0)+IFERROR(LARGE(X43:AP43,2),0)</f>
        <v>70.178523625705424</v>
      </c>
      <c r="W43" s="10">
        <f>IFERROR(LARGE(X43:AP43,3),0)+IFERROR(LARGE(X43:AP43,4),0)</f>
        <v>64.658235833386271</v>
      </c>
      <c r="X43" s="12"/>
      <c r="Y43" s="18" t="str">
        <f>IFERROR(VLOOKUP(A43,'XIII Szago M'!DJ:DP,7,0),"")</f>
        <v/>
      </c>
      <c r="Z43" s="18" t="str">
        <f>IFERROR(VLOOKUP(A43,'Wiosenne 360 M'!K:Q,7,0),"")</f>
        <v/>
      </c>
      <c r="AA43" s="12" t="str">
        <f>IFERROR(VLOOKUP(A43,'NMnO M'!AT:AZ,7,0),"")</f>
        <v/>
      </c>
      <c r="AB43" s="12">
        <f>IFERROR(VLOOKUP(A43,'Wertepy M'!M:S,7,0),"")</f>
        <v>33.683206106870223</v>
      </c>
      <c r="AC43" s="12" t="str">
        <f>IFERROR(VLOOKUP($A43,'H53 100 M'!$AG$5:$AM$156,7,0),"")</f>
        <v/>
      </c>
      <c r="AD43" s="18">
        <f>IFERROR(VLOOKUP($A43,'Liczyrzepa - wiosna M'!$N$2:$T$26,7,0),"")</f>
        <v>26.243365253114771</v>
      </c>
      <c r="AE43" s="12" t="str">
        <f>IFERROR(VLOOKUP($A43,'Harce M'!$H$2:$N$19,7,0),"")</f>
        <v/>
      </c>
      <c r="AF43" s="18" t="str">
        <f>IFERROR(VLOOKUP($A43,'XII z Kompasem M'!$K$1:$Q$38,7,0),"")</f>
        <v/>
      </c>
      <c r="AG43" s="19">
        <f>IFERROR(VLOOKUP($A43,'Grassor TR150 M'!$BH$2:$BN$16,7,0),"")</f>
        <v>36.475409836065573</v>
      </c>
      <c r="AH43" s="19" t="str">
        <f>IFERROR(VLOOKUP($A43,'Pazur Gryfa M'!$P$2:$V$23,7,0),"")</f>
        <v/>
      </c>
      <c r="AI43" s="19">
        <f>IFERROR(VLOOKUP($A43,'Szaga M'!$J$2:$P$31,7,0),"")</f>
        <v>30.975029726516052</v>
      </c>
      <c r="AJ43" s="19" t="str">
        <f>IFERROR(VLOOKUP($A43,'Sudecka 100 M'!$M$2:$S$20,7,0),"")</f>
        <v/>
      </c>
      <c r="AK43" s="19" t="str">
        <f>IFERROR(VLOOKUP($A43,'XIII z Kompasem M'!$K$2:$Q$27,7,0),"")</f>
        <v/>
      </c>
      <c r="AL43" s="19" t="str">
        <f>IFERROR(VLOOKUP($A43,'Waligóra M'!$J$2:$P$17,7,0),"")</f>
        <v/>
      </c>
      <c r="AM43" s="19" t="str">
        <f>IFERROR(VLOOKUP($A43,'Jesienne 360 M'!$K$2:$Q$15,7,0),"")</f>
        <v/>
      </c>
      <c r="AN43" s="19" t="str">
        <f>IFERROR(VLOOKUP($A43,'H54 TR100 M'!$AG$6:$AM$161,7,0),"")</f>
        <v/>
      </c>
      <c r="AO43" s="19">
        <f>IFERROR(VLOOKUP($A43,'Azymut M'!$O$2:$U$36,7,0),"")</f>
        <v>33.70311378963985</v>
      </c>
      <c r="AP43" s="12" t="str">
        <f>IFERROR(VLOOKUP($A43,'NM TR100 M'!$AD$5:$AJ$13,7,0),"")</f>
        <v/>
      </c>
      <c r="AQ43" s="26">
        <f>MIN(COUNT(F43:U43)+MIN(COUNT(X43:AP43)/2,2),6)</f>
        <v>5</v>
      </c>
      <c r="AR43" s="13">
        <f>COUNT(F43:U43)+COUNT(X43:AP43)/2</f>
        <v>5.5</v>
      </c>
    </row>
    <row r="44" spans="1:44">
      <c r="A44">
        <v>30</v>
      </c>
      <c r="B44" s="22" t="str">
        <f>VLOOKUP($A44,id!$C:$H,6,0)</f>
        <v>Ćwirko Sławomir</v>
      </c>
      <c r="C44" s="22" t="str">
        <f>VLOOKUP($A44,id!$C:$H,4,0)</f>
        <v xml:space="preserve">STOPA SŁUPSK </v>
      </c>
      <c r="D44" s="2">
        <f>IF(E43=E44,D43,ROW(B42))</f>
        <v>42</v>
      </c>
      <c r="E44" s="11">
        <f>LARGE(F44:W44,1)+LARGE(F44:W44,2)+IFERROR(LARGE(F44:W44,3),0)+IFERROR(LARGE(F44:W44,4),0)+IFERROR(LARGE(F44:W44,5),0)+IFERROR(LARGE(F44:W44,6),0)</f>
        <v>321.1478798849094</v>
      </c>
      <c r="F44" s="12">
        <f>IFERROR(VLOOKUP(A44,'ZdZ M'!$S$1:$Y$43,7,0),"")</f>
        <v>72.7659574468085</v>
      </c>
      <c r="G44" s="12" t="str">
        <f>IFERROR(VLOOKUP(A44,'Roza M'!N:T,7,0),"")</f>
        <v/>
      </c>
      <c r="H44" s="12">
        <f>IFERROR(VLOOKUP($A44,'H53 200 M'!$AL$5:$AR$90,7,0),"")</f>
        <v>62.053392247629709</v>
      </c>
      <c r="I44" s="14" t="str">
        <f>IFERROR(VLOOKUP($A44,'Dymno M'!$BO$4:$BU$35,7,0),"")</f>
        <v/>
      </c>
      <c r="J44" s="19" t="str">
        <f>IFERROR(VLOOKUP($A44,'Dukty M'!$AU$1:$BA$45,7,0),"")</f>
        <v/>
      </c>
      <c r="K44" s="19" t="str">
        <f>IFERROR(VLOOKUP($A44,'Tropy M'!$Q$3:$X$155,7,0),"")</f>
        <v/>
      </c>
      <c r="L44" s="19" t="str">
        <f>IFERROR(VLOOKUP($A44,'Grassor TR300 M'!$BX$2:$CD$26,7,0),"")</f>
        <v/>
      </c>
      <c r="M44" s="19" t="str">
        <f>IFERROR(VLOOKUP($A44,'BO M'!$K$2:$Q$65,7,0),"")</f>
        <v/>
      </c>
      <c r="N44" s="19" t="str">
        <f>IFERROR(VLOOKUP($A44,'Konwalie M'!$K$3:$Q$33,7,0),"")</f>
        <v/>
      </c>
      <c r="O44" s="19" t="str">
        <f>IFERROR(VLOOKUP($A44,'Sudecka 150 M'!$M$2:$S$17,7,0),"")</f>
        <v/>
      </c>
      <c r="P44" s="19" t="str">
        <f>IFERROR(VLOOKUP($A44,'Korno M'!$BR$1:$BX$58,7,0),"")</f>
        <v/>
      </c>
      <c r="Q44" s="19" t="str">
        <f>IFERROR(VLOOKUP($A44,'Abentojra M'!$J$4:$P$36,7,0),"")</f>
        <v/>
      </c>
      <c r="R44" s="19" t="str">
        <f>IFERROR(VLOOKUP($A44,'Mordownik M'!$M$6:$S$36,7,0),"")</f>
        <v/>
      </c>
      <c r="S44" s="19">
        <f>IFERROR(VLOOKUP($A44,'XIV Szago M'!$BB$4:$BH$45,7,0),"")</f>
        <v>78.97414637823168</v>
      </c>
      <c r="T44" s="19">
        <f>IFERROR(VLOOKUP($A44,'H54 TR200 M'!$AS$5:$AY$96,7,0),"")</f>
        <v>28.204495669062798</v>
      </c>
      <c r="U44" s="19" t="str">
        <f>IFERROR(VLOOKUP($A44,'NM TR200 M'!$AN$5:$AT$32,7,0),"")</f>
        <v/>
      </c>
      <c r="V44" s="10">
        <f>IFERROR(LARGE(X44:AP44,1),0)+IFERROR(LARGE(X44:AP44,2),0)</f>
        <v>79.149888143176739</v>
      </c>
      <c r="W44" s="10">
        <f>IFERROR(LARGE(X44:AP44,3),0)+IFERROR(LARGE(X44:AP44,4),0)</f>
        <v>0</v>
      </c>
      <c r="X44" s="12"/>
      <c r="Y44" s="18" t="str">
        <f>IFERROR(VLOOKUP(A44,'XIII Szago M'!DJ:DP,7,0),"")</f>
        <v/>
      </c>
      <c r="Z44" s="18" t="str">
        <f>IFERROR(VLOOKUP(A44,'Wiosenne 360 M'!K:Q,7,0),"")</f>
        <v/>
      </c>
      <c r="AA44" s="12" t="str">
        <f>IFERROR(VLOOKUP(A44,'NMnO M'!AT:AZ,7,0),"")</f>
        <v/>
      </c>
      <c r="AB44" s="12" t="str">
        <f>IFERROR(VLOOKUP(A44,'Wertepy M'!M:S,7,0),"")</f>
        <v/>
      </c>
      <c r="AC44" s="12" t="str">
        <f>IFERROR(VLOOKUP($A44,'H53 100 M'!$AG$5:$AM$156,7,0),"")</f>
        <v/>
      </c>
      <c r="AD44" s="18" t="str">
        <f>IFERROR(VLOOKUP($A44,'Liczyrzepa - wiosna M'!$N$2:$T$26,7,0),"")</f>
        <v/>
      </c>
      <c r="AE44" s="12" t="str">
        <f>IFERROR(VLOOKUP($A44,'Harce M'!$H$2:$N$19,7,0),"")</f>
        <v/>
      </c>
      <c r="AF44" s="18">
        <f>IFERROR(VLOOKUP($A44,'XII z Kompasem M'!$K$1:$Q$38,7,0),"")</f>
        <v>40.000000000000007</v>
      </c>
      <c r="AG44" s="19" t="str">
        <f>IFERROR(VLOOKUP($A44,'Grassor TR150 M'!$BH$2:$BN$16,7,0),"")</f>
        <v/>
      </c>
      <c r="AH44" s="19" t="str">
        <f>IFERROR(VLOOKUP($A44,'Pazur Gryfa M'!$P$2:$V$23,7,0),"")</f>
        <v/>
      </c>
      <c r="AI44" s="19" t="str">
        <f>IFERROR(VLOOKUP($A44,'Szaga M'!$J$2:$P$31,7,0),"")</f>
        <v/>
      </c>
      <c r="AJ44" s="19" t="str">
        <f>IFERROR(VLOOKUP($A44,'Sudecka 100 M'!$M$2:$S$20,7,0),"")</f>
        <v/>
      </c>
      <c r="AK44" s="19">
        <f>IFERROR(VLOOKUP($A44,'XIII z Kompasem M'!$K$2:$Q$27,7,0),"")</f>
        <v>39.149888143176732</v>
      </c>
      <c r="AL44" s="19" t="str">
        <f>IFERROR(VLOOKUP($A44,'Waligóra M'!$J$2:$P$17,7,0),"")</f>
        <v/>
      </c>
      <c r="AM44" s="19" t="str">
        <f>IFERROR(VLOOKUP($A44,'Jesienne 360 M'!$K$2:$Q$15,7,0),"")</f>
        <v/>
      </c>
      <c r="AN44" s="19" t="str">
        <f>IFERROR(VLOOKUP($A44,'H54 TR100 M'!$AG$6:$AM$161,7,0),"")</f>
        <v/>
      </c>
      <c r="AO44" s="19" t="str">
        <f>IFERROR(VLOOKUP($A44,'Azymut M'!$O$2:$U$36,7,0),"")</f>
        <v/>
      </c>
      <c r="AP44" s="12" t="str">
        <f>IFERROR(VLOOKUP($A44,'NM TR100 M'!$AD$5:$AJ$13,7,0),"")</f>
        <v/>
      </c>
      <c r="AQ44" s="26">
        <f>MIN(COUNT(F44:U44)+MIN(COUNT(X44:AP44)/2,2),6)</f>
        <v>5</v>
      </c>
      <c r="AR44" s="13">
        <f>COUNT(F44:U44)+COUNT(X44:AP44)/2</f>
        <v>5</v>
      </c>
    </row>
    <row r="45" spans="1:44">
      <c r="A45">
        <v>36</v>
      </c>
      <c r="B45" s="22" t="str">
        <f>VLOOKUP($A45,id!$C:$H,6,0)</f>
        <v>Wrona Łukasz</v>
      </c>
      <c r="C45" s="22" t="str">
        <f>VLOOKUP($A45,id!$C:$H,4,0)</f>
        <v>Towanda</v>
      </c>
      <c r="D45" s="2">
        <f>IF(E44=E45,D44,ROW(B43))</f>
        <v>43</v>
      </c>
      <c r="E45" s="11">
        <f>LARGE(F45:W45,1)+LARGE(F45:W45,2)+IFERROR(LARGE(F45:W45,3),0)+IFERROR(LARGE(F45:W45,4),0)+IFERROR(LARGE(F45:W45,5),0)+IFERROR(LARGE(F45:W45,6),0)</f>
        <v>309.7143079210876</v>
      </c>
      <c r="F45" s="12">
        <f>IFERROR(VLOOKUP(A45,'ZdZ M'!$S$1:$Y$43,7,0),"")</f>
        <v>67.975155279503085</v>
      </c>
      <c r="G45" s="12">
        <f>IFERROR(VLOOKUP(A45,'Roza M'!N:T,7,0),"")</f>
        <v>72.862598732748879</v>
      </c>
      <c r="H45" s="12">
        <f>IFERROR(VLOOKUP($A45,'H53 200 M'!$AL$5:$AR$90,7,0),"")</f>
        <v>47.830599635536018</v>
      </c>
      <c r="I45" s="14">
        <f>IFERROR(VLOOKUP($A45,'Dymno M'!$BO$4:$BU$35,7,0),"")</f>
        <v>23.845555843482764</v>
      </c>
      <c r="J45" s="19">
        <f>IFERROR(VLOOKUP($A45,'Dukty M'!$AU$1:$BA$45,7,0),"")</f>
        <v>80.949726025298233</v>
      </c>
      <c r="K45" s="19" t="str">
        <f>IFERROR(VLOOKUP($A45,'Tropy M'!$Q$3:$X$155,7,0),"")</f>
        <v/>
      </c>
      <c r="L45" s="19" t="str">
        <f>IFERROR(VLOOKUP($A45,'Grassor TR300 M'!$BX$2:$CD$26,7,0),"")</f>
        <v/>
      </c>
      <c r="M45" s="19" t="str">
        <f>IFERROR(VLOOKUP($A45,'BO M'!$K$2:$Q$65,7,0),"")</f>
        <v/>
      </c>
      <c r="N45" s="19" t="str">
        <f>IFERROR(VLOOKUP($A45,'Konwalie M'!$K$3:$Q$33,7,0),"")</f>
        <v/>
      </c>
      <c r="O45" s="19" t="str">
        <f>IFERROR(VLOOKUP($A45,'Sudecka 150 M'!$M$2:$S$17,7,0),"")</f>
        <v/>
      </c>
      <c r="P45" s="19" t="str">
        <f>IFERROR(VLOOKUP($A45,'Korno M'!$BR$1:$BX$58,7,0),"")</f>
        <v/>
      </c>
      <c r="Q45" s="19" t="str">
        <f>IFERROR(VLOOKUP($A45,'Abentojra M'!$J$4:$P$36,7,0),"")</f>
        <v/>
      </c>
      <c r="R45" s="19" t="str">
        <f>IFERROR(VLOOKUP($A45,'Mordownik M'!$M$6:$S$36,7,0),"")</f>
        <v/>
      </c>
      <c r="S45" s="19" t="str">
        <f>IFERROR(VLOOKUP($A45,'XIV Szago M'!$BB$4:$BH$45,7,0),"")</f>
        <v/>
      </c>
      <c r="T45" s="19" t="str">
        <f>IFERROR(VLOOKUP($A45,'H54 TR200 M'!$AS$5:$AY$96,7,0),"")</f>
        <v/>
      </c>
      <c r="U45" s="19" t="str">
        <f>IFERROR(VLOOKUP($A45,'NM TR200 M'!$AN$5:$AT$32,7,0),"")</f>
        <v/>
      </c>
      <c r="V45" s="10">
        <f>IFERROR(LARGE(X45:AP45,1),0)+IFERROR(LARGE(X45:AP45,2),0)</f>
        <v>16.250672404518561</v>
      </c>
      <c r="W45" s="10">
        <f>IFERROR(LARGE(X45:AP45,3),0)+IFERROR(LARGE(X45:AP45,4),0)</f>
        <v>0</v>
      </c>
      <c r="X45" s="12"/>
      <c r="Y45" s="18" t="str">
        <f>IFERROR(VLOOKUP(A45,'XIII Szago M'!DJ:DP,7,0),"")</f>
        <v/>
      </c>
      <c r="Z45" s="18" t="str">
        <f>IFERROR(VLOOKUP(A45,'Wiosenne 360 M'!K:Q,7,0),"")</f>
        <v/>
      </c>
      <c r="AA45" s="12" t="str">
        <f>IFERROR(VLOOKUP(A45,'NMnO M'!AT:AZ,7,0),"")</f>
        <v/>
      </c>
      <c r="AB45" s="12" t="str">
        <f>IFERROR(VLOOKUP(A45,'Wertepy M'!M:S,7,0),"")</f>
        <v/>
      </c>
      <c r="AC45" s="12" t="str">
        <f>IFERROR(VLOOKUP($A45,'H53 100 M'!$AG$5:$AM$156,7,0),"")</f>
        <v/>
      </c>
      <c r="AD45" s="18" t="str">
        <f>IFERROR(VLOOKUP($A45,'Liczyrzepa - wiosna M'!$N$2:$T$26,7,0),"")</f>
        <v/>
      </c>
      <c r="AE45" s="12" t="str">
        <f>IFERROR(VLOOKUP($A45,'Harce M'!$H$2:$N$19,7,0),"")</f>
        <v/>
      </c>
      <c r="AF45" s="18" t="str">
        <f>IFERROR(VLOOKUP($A45,'XII z Kompasem M'!$K$1:$Q$38,7,0),"")</f>
        <v/>
      </c>
      <c r="AG45" s="19" t="str">
        <f>IFERROR(VLOOKUP($A45,'Grassor TR150 M'!$BH$2:$BN$16,7,0),"")</f>
        <v/>
      </c>
      <c r="AH45" s="19" t="str">
        <f>IFERROR(VLOOKUP($A45,'Pazur Gryfa M'!$P$2:$V$23,7,0),"")</f>
        <v/>
      </c>
      <c r="AI45" s="19" t="str">
        <f>IFERROR(VLOOKUP($A45,'Szaga M'!$J$2:$P$31,7,0),"")</f>
        <v/>
      </c>
      <c r="AJ45" s="19" t="str">
        <f>IFERROR(VLOOKUP($A45,'Sudecka 100 M'!$M$2:$S$20,7,0),"")</f>
        <v/>
      </c>
      <c r="AK45" s="19" t="str">
        <f>IFERROR(VLOOKUP($A45,'XIII z Kompasem M'!$K$2:$Q$27,7,0),"")</f>
        <v/>
      </c>
      <c r="AL45" s="19" t="str">
        <f>IFERROR(VLOOKUP($A45,'Waligóra M'!$J$2:$P$17,7,0),"")</f>
        <v/>
      </c>
      <c r="AM45" s="19">
        <f>IFERROR(VLOOKUP($A45,'Jesienne 360 M'!$K$2:$Q$15,7,0),"")</f>
        <v>16.250672404518561</v>
      </c>
      <c r="AN45" s="19" t="str">
        <f>IFERROR(VLOOKUP($A45,'H54 TR100 M'!$AG$6:$AM$161,7,0),"")</f>
        <v/>
      </c>
      <c r="AO45" s="19" t="str">
        <f>IFERROR(VLOOKUP($A45,'Azymut M'!$O$2:$U$36,7,0),"")</f>
        <v/>
      </c>
      <c r="AP45" s="12" t="str">
        <f>IFERROR(VLOOKUP($A45,'NM TR100 M'!$AD$5:$AJ$13,7,0),"")</f>
        <v/>
      </c>
      <c r="AQ45" s="26">
        <f>MIN(COUNT(F45:U45)+MIN(COUNT(X45:AP45)/2,2),6)</f>
        <v>5.5</v>
      </c>
      <c r="AR45" s="13">
        <f>COUNT(F45:U45)+COUNT(X45:AP45)/2</f>
        <v>5.5</v>
      </c>
    </row>
    <row r="46" spans="1:44">
      <c r="A46">
        <v>480</v>
      </c>
      <c r="B46" s="22" t="str">
        <f>VLOOKUP($A46,id!$C:$H,6,0)</f>
        <v>Wieczorek Jarosław</v>
      </c>
      <c r="C46" s="22" t="str">
        <f>VLOOKUP($A46,id!$C:$H,4,0)</f>
        <v>Rajd Liczyrzepy / Europa Ubezpieczenia</v>
      </c>
      <c r="D46" s="2">
        <f>IF(E45=E46,D45,ROW(B44))</f>
        <v>44</v>
      </c>
      <c r="E46" s="11">
        <f>LARGE(F46:W46,1)+LARGE(F46:W46,2)+IFERROR(LARGE(F46:W46,3),0)+IFERROR(LARGE(F46:W46,4),0)+IFERROR(LARGE(F46:W46,5),0)+IFERROR(LARGE(F46:W46,6),0)</f>
        <v>309.08533656692111</v>
      </c>
      <c r="F46" s="12"/>
      <c r="G46" s="12"/>
      <c r="H46" s="12"/>
      <c r="I46" s="14"/>
      <c r="J46" s="19"/>
      <c r="K46" s="19"/>
      <c r="L46" s="19"/>
      <c r="M46" s="19">
        <f>IFERROR(VLOOKUP($A46,'BO M'!$K$2:$Q$65,7,0),"")</f>
        <v>85.241334098172601</v>
      </c>
      <c r="N46" s="19">
        <f>IFERROR(VLOOKUP($A46,'Konwalie M'!$K$3:$Q$33,7,0),"")</f>
        <v>29.328738069020677</v>
      </c>
      <c r="O46" s="19">
        <f>IFERROR(VLOOKUP($A46,'Sudecka 150 M'!$M$2:$S$17,7,0),"")</f>
        <v>33.898590778634194</v>
      </c>
      <c r="P46" s="19">
        <f>IFERROR(VLOOKUP($A46,'Korno M'!$BR$1:$BX$58,7,0),"")</f>
        <v>87.20874940561103</v>
      </c>
      <c r="Q46" s="19" t="str">
        <f>IFERROR(VLOOKUP($A46,'Abentojra M'!$J$4:$P$36,7,0),"")</f>
        <v/>
      </c>
      <c r="R46" s="19">
        <f>IFERROR(VLOOKUP($A46,'Mordownik M'!$M$6:$S$36,7,0),"")</f>
        <v>31.258165761376343</v>
      </c>
      <c r="S46" s="19" t="str">
        <f>IFERROR(VLOOKUP($A46,'XIV Szago M'!$BB$4:$BH$45,7,0),"")</f>
        <v/>
      </c>
      <c r="T46" s="19" t="str">
        <f>IFERROR(VLOOKUP($A46,'H54 TR200 M'!$AS$5:$AY$96,7,0),"")</f>
        <v/>
      </c>
      <c r="U46" s="19" t="str">
        <f>IFERROR(VLOOKUP($A46,'NM TR200 M'!$AN$5:$AT$32,7,0),"")</f>
        <v/>
      </c>
      <c r="V46" s="10">
        <f>IFERROR(LARGE(X46:AP46,1),0)+IFERROR(LARGE(X46:AP46,2),0)</f>
        <v>42.149758454106276</v>
      </c>
      <c r="W46" s="10">
        <f>IFERROR(LARGE(X46:AP46,3),0)+IFERROR(LARGE(X46:AP46,4),0)</f>
        <v>0</v>
      </c>
      <c r="X46" s="12"/>
      <c r="Y46" s="18"/>
      <c r="Z46" s="18"/>
      <c r="AA46" s="12"/>
      <c r="AB46" s="12"/>
      <c r="AC46" s="12"/>
      <c r="AD46" s="18"/>
      <c r="AE46" s="12"/>
      <c r="AF46" s="18"/>
      <c r="AG46" s="19"/>
      <c r="AH46" s="19" t="str">
        <f>IFERROR(VLOOKUP($A46,'Pazur Gryfa M'!$P$2:$V$23,7,0),"")</f>
        <v/>
      </c>
      <c r="AI46" s="19" t="str">
        <f>IFERROR(VLOOKUP($A46,'Szaga M'!$J$2:$P$31,7,0),"")</f>
        <v/>
      </c>
      <c r="AJ46" s="19" t="str">
        <f>IFERROR(VLOOKUP($A46,'Sudecka 100 M'!$M$2:$S$20,7,0),"")</f>
        <v/>
      </c>
      <c r="AK46" s="19" t="str">
        <f>IFERROR(VLOOKUP($A46,'XIII z Kompasem M'!$K$2:$Q$27,7,0),"")</f>
        <v/>
      </c>
      <c r="AL46" s="19" t="str">
        <f>IFERROR(VLOOKUP($A46,'Waligóra M'!$J$2:$P$17,7,0),"")</f>
        <v/>
      </c>
      <c r="AM46" s="19" t="str">
        <f>IFERROR(VLOOKUP($A46,'Jesienne 360 M'!$K$2:$Q$15,7,0),"")</f>
        <v/>
      </c>
      <c r="AN46" s="19" t="str">
        <f>IFERROR(VLOOKUP($A46,'H54 TR100 M'!$AG$6:$AM$161,7,0),"")</f>
        <v/>
      </c>
      <c r="AO46" s="19">
        <f>IFERROR(VLOOKUP($A46,'Azymut M'!$O$2:$U$36,7,0),"")</f>
        <v>42.149758454106276</v>
      </c>
      <c r="AP46" s="12" t="str">
        <f>IFERROR(VLOOKUP($A46,'NM TR100 M'!$AD$5:$AJ$13,7,0),"")</f>
        <v/>
      </c>
      <c r="AQ46" s="26">
        <f>MIN(COUNT(F46:U46)+MIN(COUNT(X46:AP46)/2,2),6)</f>
        <v>5.5</v>
      </c>
      <c r="AR46" s="13">
        <f>COUNT(F46:U46)+COUNT(X46:AP46)/2</f>
        <v>5.5</v>
      </c>
    </row>
    <row r="47" spans="1:44">
      <c r="A47" s="13">
        <v>97</v>
      </c>
      <c r="B47" s="22" t="str">
        <f>VLOOKUP($A47,id!$C:$H,6,0)</f>
        <v>Potocki Mirosław</v>
      </c>
      <c r="C47" s="22" t="str">
        <f>VLOOKUP($A47,id!$C:$H,4,0)</f>
        <v>Grey Wolf</v>
      </c>
      <c r="D47" s="2">
        <f>IF(E46=E47,D46,ROW(B45))</f>
        <v>45</v>
      </c>
      <c r="E47" s="11">
        <f>LARGE(F47:W47,1)+LARGE(F47:W47,2)+IFERROR(LARGE(F47:W47,3),0)+IFERROR(LARGE(F47:W47,4),0)+IFERROR(LARGE(F47:W47,5),0)+IFERROR(LARGE(F47:W47,6),0)</f>
        <v>304.28663775697964</v>
      </c>
      <c r="F47" s="12"/>
      <c r="G47" s="12" t="str">
        <f>IFERROR(VLOOKUP(A47,'Roza M'!N:T,7,0),"")</f>
        <v/>
      </c>
      <c r="H47" s="12">
        <f>IFERROR(VLOOKUP($A47,'H53 200 M'!$AL$5:$AR$90,7,0),"")</f>
        <v>76.637344228343963</v>
      </c>
      <c r="I47" s="14" t="str">
        <f>IFERROR(VLOOKUP($A47,'Dymno M'!$BO$4:$BU$35,7,0),"")</f>
        <v/>
      </c>
      <c r="J47" s="19" t="str">
        <f>IFERROR(VLOOKUP($A47,'Dukty M'!$AU$1:$BA$45,7,0),"")</f>
        <v/>
      </c>
      <c r="K47" s="19" t="str">
        <f>IFERROR(VLOOKUP($A47,'Tropy M'!$Q$3:$X$155,7,0),"")</f>
        <v/>
      </c>
      <c r="L47" s="19" t="str">
        <f>IFERROR(VLOOKUP($A47,'Grassor TR300 M'!$BX$2:$CD$26,7,0),"")</f>
        <v/>
      </c>
      <c r="M47" s="19" t="str">
        <f>IFERROR(VLOOKUP($A47,'BO M'!$K$2:$Q$65,7,0),"")</f>
        <v/>
      </c>
      <c r="N47" s="19" t="str">
        <f>IFERROR(VLOOKUP($A47,'Konwalie M'!$K$3:$Q$33,7,0),"")</f>
        <v/>
      </c>
      <c r="O47" s="19" t="str">
        <f>IFERROR(VLOOKUP($A47,'Sudecka 150 M'!$M$2:$S$17,7,0),"")</f>
        <v/>
      </c>
      <c r="P47" s="19" t="str">
        <f>IFERROR(VLOOKUP($A47,'Korno M'!$BR$1:$BX$58,7,0),"")</f>
        <v/>
      </c>
      <c r="Q47" s="19" t="str">
        <f>IFERROR(VLOOKUP($A47,'Abentojra M'!$J$4:$P$36,7,0),"")</f>
        <v/>
      </c>
      <c r="R47" s="19" t="str">
        <f>IFERROR(VLOOKUP($A47,'Mordownik M'!$M$6:$S$36,7,0),"")</f>
        <v/>
      </c>
      <c r="S47" s="19">
        <f>IFERROR(VLOOKUP($A47,'XIV Szago M'!$BB$4:$BH$45,7,0),"")</f>
        <v>70.212765957446791</v>
      </c>
      <c r="T47" s="19">
        <f>IFERROR(VLOOKUP($A47,'H54 TR200 M'!$AS$5:$AY$96,7,0),"")</f>
        <v>100</v>
      </c>
      <c r="U47" s="19" t="str">
        <f>IFERROR(VLOOKUP($A47,'NM TR200 M'!$AN$5:$AT$32,7,0),"")</f>
        <v/>
      </c>
      <c r="V47" s="10">
        <f>IFERROR(LARGE(X47:AP47,1),0)+IFERROR(LARGE(X47:AP47,2),0)</f>
        <v>57.436527571188861</v>
      </c>
      <c r="W47" s="10">
        <f>IFERROR(LARGE(X47:AP47,3),0)+IFERROR(LARGE(X47:AP47,4),0)</f>
        <v>0</v>
      </c>
      <c r="X47" s="12"/>
      <c r="Y47" s="18">
        <f>IFERROR(VLOOKUP(A47,'XIII Szago M'!DJ:DP,7,0),"")</f>
        <v>37.446522573687616</v>
      </c>
      <c r="Z47" s="18" t="str">
        <f>IFERROR(VLOOKUP(A47,'Wiosenne 360 M'!K:Q,7,0),"")</f>
        <v/>
      </c>
      <c r="AA47" s="12" t="str">
        <f>IFERROR(VLOOKUP(A47,'NMnO M'!AT:AZ,7,0),"")</f>
        <v/>
      </c>
      <c r="AB47" s="12" t="str">
        <f>IFERROR(VLOOKUP(A47,'Wertepy M'!M:S,7,0),"")</f>
        <v/>
      </c>
      <c r="AC47" s="12" t="str">
        <f>IFERROR(VLOOKUP($A47,'H53 100 M'!$AG$5:$AM$156,7,0),"")</f>
        <v/>
      </c>
      <c r="AD47" s="18" t="str">
        <f>IFERROR(VLOOKUP($A47,'Liczyrzepa - wiosna M'!$N$2:$T$26,7,0),"")</f>
        <v/>
      </c>
      <c r="AE47" s="12" t="str">
        <f>IFERROR(VLOOKUP($A47,'Harce M'!$H$2:$N$19,7,0),"")</f>
        <v/>
      </c>
      <c r="AF47" s="18" t="str">
        <f>IFERROR(VLOOKUP($A47,'XII z Kompasem M'!$K$1:$Q$38,7,0),"")</f>
        <v/>
      </c>
      <c r="AG47" s="19" t="str">
        <f>IFERROR(VLOOKUP($A47,'Grassor TR150 M'!$BH$2:$BN$16,7,0),"")</f>
        <v/>
      </c>
      <c r="AH47" s="19" t="str">
        <f>IFERROR(VLOOKUP($A47,'Pazur Gryfa M'!$P$2:$V$23,7,0),"")</f>
        <v/>
      </c>
      <c r="AI47" s="19" t="str">
        <f>IFERROR(VLOOKUP($A47,'Szaga M'!$J$2:$P$31,7,0),"")</f>
        <v/>
      </c>
      <c r="AJ47" s="19" t="str">
        <f>IFERROR(VLOOKUP($A47,'Sudecka 100 M'!$M$2:$S$20,7,0),"")</f>
        <v/>
      </c>
      <c r="AK47" s="19">
        <f>IFERROR(VLOOKUP($A47,'XIII z Kompasem M'!$K$2:$Q$27,7,0),"")</f>
        <v>19.990004997501245</v>
      </c>
      <c r="AL47" s="19" t="str">
        <f>IFERROR(VLOOKUP($A47,'Waligóra M'!$J$2:$P$17,7,0),"")</f>
        <v/>
      </c>
      <c r="AM47" s="19" t="str">
        <f>IFERROR(VLOOKUP($A47,'Jesienne 360 M'!$K$2:$Q$15,7,0),"")</f>
        <v/>
      </c>
      <c r="AN47" s="19" t="str">
        <f>IFERROR(VLOOKUP($A47,'H54 TR100 M'!$AG$6:$AM$161,7,0),"")</f>
        <v/>
      </c>
      <c r="AO47" s="19" t="str">
        <f>IFERROR(VLOOKUP($A47,'Azymut M'!$O$2:$U$36,7,0),"")</f>
        <v/>
      </c>
      <c r="AP47" s="12" t="str">
        <f>IFERROR(VLOOKUP($A47,'NM TR100 M'!$AD$5:$AJ$13,7,0),"")</f>
        <v/>
      </c>
      <c r="AQ47" s="26">
        <f>MIN(COUNT(F47:U47)+MIN(COUNT(X47:AP47)/2,2),6)</f>
        <v>4</v>
      </c>
      <c r="AR47" s="13">
        <f>COUNT(F47:U47)+COUNT(X47:AP47)/2</f>
        <v>4</v>
      </c>
    </row>
    <row r="48" spans="1:44">
      <c r="A48">
        <v>94</v>
      </c>
      <c r="B48" s="22" t="str">
        <f>VLOOKUP($A48,id!$C:$H,6,0)</f>
        <v>Owczarski Marcin</v>
      </c>
      <c r="C48" s="22" t="str">
        <f>VLOOKUP($A48,id!$C:$H,4,0)</f>
        <v>Boryteam</v>
      </c>
      <c r="D48" s="2">
        <f>IF(E47=E48,D47,ROW(B46))</f>
        <v>46</v>
      </c>
      <c r="E48" s="11">
        <f>LARGE(F48:W48,1)+LARGE(F48:W48,2)+IFERROR(LARGE(F48:W48,3),0)+IFERROR(LARGE(F48:W48,4),0)+IFERROR(LARGE(F48:W48,5),0)+IFERROR(LARGE(F48:W48,6),0)</f>
        <v>303.99039345969373</v>
      </c>
      <c r="F48" s="12"/>
      <c r="G48" s="12" t="str">
        <f>IFERROR(VLOOKUP(A48,'Roza M'!N:T,7,0),"")</f>
        <v/>
      </c>
      <c r="H48" s="12">
        <f>IFERROR(VLOOKUP($A48,'H53 200 M'!$AL$5:$AR$90,7,0),"")</f>
        <v>86.4712881635337</v>
      </c>
      <c r="I48" s="14" t="str">
        <f>IFERROR(VLOOKUP($A48,'Dymno M'!$BO$4:$BU$35,7,0),"")</f>
        <v/>
      </c>
      <c r="J48" s="19">
        <f>IFERROR(VLOOKUP($A48,'Dukty M'!$AU$1:$BA$45,7,0),"")</f>
        <v>89.965064450066279</v>
      </c>
      <c r="K48" s="19" t="str">
        <f>IFERROR(VLOOKUP($A48,'Tropy M'!$Q$3:$X$155,7,0),"")</f>
        <v/>
      </c>
      <c r="L48" s="19" t="str">
        <f>IFERROR(VLOOKUP($A48,'Grassor TR300 M'!$BX$2:$CD$26,7,0),"")</f>
        <v/>
      </c>
      <c r="M48" s="19" t="str">
        <f>IFERROR(VLOOKUP($A48,'BO M'!$K$2:$Q$65,7,0),"")</f>
        <v/>
      </c>
      <c r="N48" s="19" t="str">
        <f>IFERROR(VLOOKUP($A48,'Konwalie M'!$K$3:$Q$33,7,0),"")</f>
        <v/>
      </c>
      <c r="O48" s="19" t="str">
        <f>IFERROR(VLOOKUP($A48,'Sudecka 150 M'!$M$2:$S$17,7,0),"")</f>
        <v/>
      </c>
      <c r="P48" s="19" t="str">
        <f>IFERROR(VLOOKUP($A48,'Korno M'!$BR$1:$BX$58,7,0),"")</f>
        <v/>
      </c>
      <c r="Q48" s="19" t="str">
        <f>IFERROR(VLOOKUP($A48,'Abentojra M'!$J$4:$P$36,7,0),"")</f>
        <v/>
      </c>
      <c r="R48" s="19" t="str">
        <f>IFERROR(VLOOKUP($A48,'Mordownik M'!$M$6:$S$36,7,0),"")</f>
        <v/>
      </c>
      <c r="S48" s="19" t="str">
        <f>IFERROR(VLOOKUP($A48,'XIV Szago M'!$BB$4:$BH$45,7,0),"")</f>
        <v/>
      </c>
      <c r="T48" s="19" t="str">
        <f>IFERROR(VLOOKUP($A48,'H54 TR200 M'!$AS$5:$AY$96,7,0),"")</f>
        <v/>
      </c>
      <c r="U48" s="19" t="str">
        <f>IFERROR(VLOOKUP($A48,'NM TR200 M'!$AN$5:$AT$32,7,0),"")</f>
        <v/>
      </c>
      <c r="V48" s="10">
        <f>IFERROR(LARGE(X48:AP48,1),0)+IFERROR(LARGE(X48:AP48,2),0)</f>
        <v>88.037815244369398</v>
      </c>
      <c r="W48" s="10">
        <f>IFERROR(LARGE(X48:AP48,3),0)+IFERROR(LARGE(X48:AP48,4),0)</f>
        <v>39.516225601724344</v>
      </c>
      <c r="X48" s="12"/>
      <c r="Y48" s="18">
        <f>IFERROR(VLOOKUP(A48,'XIII Szago M'!DJ:DP,7,0),"")</f>
        <v>39.516225601724344</v>
      </c>
      <c r="Z48" s="18" t="str">
        <f>IFERROR(VLOOKUP(A48,'Wiosenne 360 M'!K:Q,7,0),"")</f>
        <v/>
      </c>
      <c r="AA48" s="12" t="str">
        <f>IFERROR(VLOOKUP(A48,'NMnO M'!AT:AZ,7,0),"")</f>
        <v/>
      </c>
      <c r="AB48" s="12" t="str">
        <f>IFERROR(VLOOKUP(A48,'Wertepy M'!M:S,7,0),"")</f>
        <v/>
      </c>
      <c r="AC48" s="12" t="str">
        <f>IFERROR(VLOOKUP($A48,'H53 100 M'!$AG$5:$AM$156,7,0),"")</f>
        <v/>
      </c>
      <c r="AD48" s="18" t="str">
        <f>IFERROR(VLOOKUP($A48,'Liczyrzepa - wiosna M'!$N$2:$T$26,7,0),"")</f>
        <v/>
      </c>
      <c r="AE48" s="12" t="str">
        <f>IFERROR(VLOOKUP($A48,'Harce M'!$H$2:$N$19,7,0),"")</f>
        <v/>
      </c>
      <c r="AF48" s="18" t="str">
        <f>IFERROR(VLOOKUP($A48,'XII z Kompasem M'!$K$1:$Q$38,7,0),"")</f>
        <v/>
      </c>
      <c r="AG48" s="19" t="str">
        <f>IFERROR(VLOOKUP($A48,'Grassor TR150 M'!$BH$2:$BN$16,7,0),"")</f>
        <v/>
      </c>
      <c r="AH48" s="19">
        <f>IFERROR(VLOOKUP($A48,'Pazur Gryfa M'!$P$2:$V$23,7,0),"")</f>
        <v>46.764230338709012</v>
      </c>
      <c r="AI48" s="19" t="str">
        <f>IFERROR(VLOOKUP($A48,'Szaga M'!$J$2:$P$31,7,0),"")</f>
        <v/>
      </c>
      <c r="AJ48" s="19" t="str">
        <f>IFERROR(VLOOKUP($A48,'Sudecka 100 M'!$M$2:$S$20,7,0),"")</f>
        <v/>
      </c>
      <c r="AK48" s="19">
        <f>IFERROR(VLOOKUP($A48,'XIII z Kompasem M'!$K$2:$Q$27,7,0),"")</f>
        <v>41.273584905660378</v>
      </c>
      <c r="AL48" s="19" t="str">
        <f>IFERROR(VLOOKUP($A48,'Waligóra M'!$J$2:$P$17,7,0),"")</f>
        <v/>
      </c>
      <c r="AM48" s="19" t="str">
        <f>IFERROR(VLOOKUP($A48,'Jesienne 360 M'!$K$2:$Q$15,7,0),"")</f>
        <v/>
      </c>
      <c r="AN48" s="19" t="str">
        <f>IFERROR(VLOOKUP($A48,'H54 TR100 M'!$AG$6:$AM$161,7,0),"")</f>
        <v/>
      </c>
      <c r="AO48" s="19" t="str">
        <f>IFERROR(VLOOKUP($A48,'Azymut M'!$O$2:$U$36,7,0),"")</f>
        <v/>
      </c>
      <c r="AP48" s="12" t="str">
        <f>IFERROR(VLOOKUP($A48,'NM TR100 M'!$AD$5:$AJ$13,7,0),"")</f>
        <v/>
      </c>
      <c r="AQ48" s="26">
        <f>MIN(COUNT(F48:U48)+MIN(COUNT(X48:AP48)/2,2),6)</f>
        <v>3.5</v>
      </c>
      <c r="AR48" s="13">
        <f>COUNT(F48:U48)+COUNT(X48:AP48)/2</f>
        <v>3.5</v>
      </c>
    </row>
    <row r="49" spans="1:44">
      <c r="A49">
        <v>55</v>
      </c>
      <c r="B49" s="22" t="str">
        <f>VLOOKUP($A49,id!$C:$H,6,0)</f>
        <v>Makowiec Sławomir</v>
      </c>
      <c r="C49" s="22">
        <f>VLOOKUP($A49,id!$C:$H,4,0)</f>
        <v>0</v>
      </c>
      <c r="D49" s="2">
        <f>IF(E48=E49,D48,ROW(B47))</f>
        <v>47</v>
      </c>
      <c r="E49" s="11">
        <f>LARGE(F49:W49,1)+LARGE(F49:W49,2)+IFERROR(LARGE(F49:W49,3),0)+IFERROR(LARGE(F49:W49,4),0)+IFERROR(LARGE(F49:W49,5),0)+IFERROR(LARGE(F49:W49,6),0)</f>
        <v>302.42057608255442</v>
      </c>
      <c r="F49" s="12">
        <f>IFERROR(VLOOKUP(A49,'ZdZ M'!$S$1:$Y$43,7,0),"")</f>
        <v>32.010488294314371</v>
      </c>
      <c r="G49" s="12" t="str">
        <f>IFERROR(VLOOKUP(A49,'Roza M'!N:T,7,0),"")</f>
        <v/>
      </c>
      <c r="H49" s="12">
        <f>IFERROR(VLOOKUP($A49,'H53 200 M'!$AL$5:$AR$90,7,0),"")</f>
        <v>51.245485615008874</v>
      </c>
      <c r="I49" s="14" t="str">
        <f>IFERROR(VLOOKUP($A49,'Dymno M'!$BO$4:$BU$35,7,0),"")</f>
        <v/>
      </c>
      <c r="J49" s="19" t="str">
        <f>IFERROR(VLOOKUP($A49,'Dukty M'!$AU$1:$BA$45,7,0),"")</f>
        <v/>
      </c>
      <c r="K49" s="19" t="str">
        <f>IFERROR(VLOOKUP($A49,'Tropy M'!$Q$3:$X$155,7,0),"")</f>
        <v/>
      </c>
      <c r="L49" s="19">
        <f>IFERROR(VLOOKUP($A49,'Grassor TR300 M'!$BX$2:$CD$26,7,0),"")</f>
        <v>53.80608921795308</v>
      </c>
      <c r="M49" s="19" t="str">
        <f>IFERROR(VLOOKUP($A49,'BO M'!$K$2:$Q$65,7,0),"")</f>
        <v/>
      </c>
      <c r="N49" s="19" t="str">
        <f>IFERROR(VLOOKUP($A49,'Konwalie M'!$K$3:$Q$33,7,0),"")</f>
        <v/>
      </c>
      <c r="O49" s="19" t="str">
        <f>IFERROR(VLOOKUP($A49,'Sudecka 150 M'!$M$2:$S$17,7,0),"")</f>
        <v/>
      </c>
      <c r="P49" s="19" t="str">
        <f>IFERROR(VLOOKUP($A49,'Korno M'!$BR$1:$BX$58,7,0),"")</f>
        <v/>
      </c>
      <c r="Q49" s="19" t="str">
        <f>IFERROR(VLOOKUP($A49,'Abentojra M'!$J$4:$P$36,7,0),"")</f>
        <v/>
      </c>
      <c r="R49" s="19" t="str">
        <f>IFERROR(VLOOKUP($A49,'Mordownik M'!$M$6:$S$36,7,0),"")</f>
        <v/>
      </c>
      <c r="S49" s="19">
        <f>IFERROR(VLOOKUP($A49,'XIV Szago M'!$BB$4:$BH$45,7,0),"")</f>
        <v>52.018691964302754</v>
      </c>
      <c r="T49" s="19">
        <f>IFERROR(VLOOKUP($A49,'H54 TR200 M'!$AS$5:$AY$96,7,0),"")</f>
        <v>50.836143957049238</v>
      </c>
      <c r="U49" s="19">
        <f>IFERROR(VLOOKUP($A49,'NM TR200 M'!$AN$5:$AT$32,7,0),"")</f>
        <v>43.693325757394824</v>
      </c>
      <c r="V49" s="10">
        <f>IFERROR(LARGE(X49:AP49,1),0)+IFERROR(LARGE(X49:AP49,2),0)</f>
        <v>50.820839570845678</v>
      </c>
      <c r="W49" s="10">
        <f>IFERROR(LARGE(X49:AP49,3),0)+IFERROR(LARGE(X49:AP49,4),0)</f>
        <v>17.422713916004074</v>
      </c>
      <c r="X49" s="12"/>
      <c r="Y49" s="18">
        <f>IFERROR(VLOOKUP(A49,'XIII Szago M'!DJ:DP,7,0),"")</f>
        <v>28.021742505382925</v>
      </c>
      <c r="Z49" s="18" t="str">
        <f>IFERROR(VLOOKUP(A49,'Wiosenne 360 M'!K:Q,7,0),"")</f>
        <v/>
      </c>
      <c r="AA49" s="12" t="str">
        <f>IFERROR(VLOOKUP(A49,'NMnO M'!AT:AZ,7,0),"")</f>
        <v/>
      </c>
      <c r="AB49" s="12" t="str">
        <f>IFERROR(VLOOKUP(A49,'Wertepy M'!M:S,7,0),"")</f>
        <v/>
      </c>
      <c r="AC49" s="12" t="str">
        <f>IFERROR(VLOOKUP($A49,'H53 100 M'!$AG$5:$AM$156,7,0),"")</f>
        <v/>
      </c>
      <c r="AD49" s="18" t="str">
        <f>IFERROR(VLOOKUP($A49,'Liczyrzepa - wiosna M'!$N$2:$T$26,7,0),"")</f>
        <v/>
      </c>
      <c r="AE49" s="12" t="str">
        <f>IFERROR(VLOOKUP($A49,'Harce M'!$H$2:$N$19,7,0),"")</f>
        <v/>
      </c>
      <c r="AF49" s="18">
        <f>IFERROR(VLOOKUP($A49,'XII z Kompasem M'!$K$1:$Q$38,7,0),"")</f>
        <v>22.799097065462757</v>
      </c>
      <c r="AG49" s="19" t="str">
        <f>IFERROR(VLOOKUP($A49,'Grassor TR150 M'!$BH$2:$BN$16,7,0),"")</f>
        <v/>
      </c>
      <c r="AH49" s="19" t="str">
        <f>IFERROR(VLOOKUP($A49,'Pazur Gryfa M'!$P$2:$V$23,7,0),"")</f>
        <v/>
      </c>
      <c r="AI49" s="19" t="str">
        <f>IFERROR(VLOOKUP($A49,'Szaga M'!$J$2:$P$31,7,0),"")</f>
        <v/>
      </c>
      <c r="AJ49" s="19" t="str">
        <f>IFERROR(VLOOKUP($A49,'Sudecka 100 M'!$M$2:$S$20,7,0),"")</f>
        <v/>
      </c>
      <c r="AK49" s="19" t="str">
        <f>IFERROR(VLOOKUP($A49,'XIII z Kompasem M'!$K$2:$Q$27,7,0),"")</f>
        <v/>
      </c>
      <c r="AL49" s="19" t="str">
        <f>IFERROR(VLOOKUP($A49,'Waligóra M'!$J$2:$P$17,7,0),"")</f>
        <v/>
      </c>
      <c r="AM49" s="19" t="str">
        <f>IFERROR(VLOOKUP($A49,'Jesienne 360 M'!$K$2:$Q$15,7,0),"")</f>
        <v/>
      </c>
      <c r="AN49" s="19" t="str">
        <f>IFERROR(VLOOKUP($A49,'H54 TR100 M'!$AG$6:$AM$161,7,0),"")</f>
        <v/>
      </c>
      <c r="AO49" s="19">
        <f>IFERROR(VLOOKUP($A49,'Azymut M'!$O$2:$U$36,7,0),"")</f>
        <v>17.422713916004074</v>
      </c>
      <c r="AP49" s="12" t="str">
        <f>IFERROR(VLOOKUP($A49,'NM TR100 M'!$AD$5:$AJ$13,7,0),"")</f>
        <v/>
      </c>
      <c r="AQ49" s="26">
        <f>MIN(COUNT(F49:U49)+MIN(COUNT(X49:AP49)/2,2),6)</f>
        <v>6</v>
      </c>
      <c r="AR49" s="13">
        <f>COUNT(F49:U49)+COUNT(X49:AP49)/2</f>
        <v>7.5</v>
      </c>
    </row>
    <row r="50" spans="1:44">
      <c r="A50">
        <v>5</v>
      </c>
      <c r="B50" s="22" t="str">
        <f>VLOOKUP($A50,id!$C:$H,6,0)</f>
        <v>Banaszkiewicz Piotr</v>
      </c>
      <c r="C50" s="22" t="str">
        <f>VLOOKUP($A50,id!$C:$H,4,0)</f>
        <v>KTR BikeOrient</v>
      </c>
      <c r="D50" s="2">
        <f>IF(E49=E50,D49,ROW(B48))</f>
        <v>48</v>
      </c>
      <c r="E50" s="11">
        <f>LARGE(F50:W50,1)+LARGE(F50:W50,2)+IFERROR(LARGE(F50:W50,3),0)+IFERROR(LARGE(F50:W50,4),0)+IFERROR(LARGE(F50:W50,5),0)+IFERROR(LARGE(F50:W50,6),0)</f>
        <v>292.18734615100595</v>
      </c>
      <c r="F50" s="12" t="str">
        <f>IFERROR(VLOOKUP(A50,'ZdZ M'!$S$1:$Y$43,7,0),"")</f>
        <v/>
      </c>
      <c r="G50" s="12" t="str">
        <f>IFERROR(VLOOKUP(A50,'Roza M'!N:T,7,0),"")</f>
        <v/>
      </c>
      <c r="H50" s="12" t="str">
        <f>IFERROR(VLOOKUP($A50,'H53 200 M'!$AL$5:$AR$90,7,0),"")</f>
        <v/>
      </c>
      <c r="I50" s="14">
        <f>IFERROR(VLOOKUP($A50,'Dymno M'!$BO$4:$BU$35,7,0),"")</f>
        <v>75.927224720491722</v>
      </c>
      <c r="J50" s="19" t="str">
        <f>IFERROR(VLOOKUP($A50,'Dukty M'!$AU$1:$BA$45,7,0),"")</f>
        <v/>
      </c>
      <c r="K50" s="19">
        <f>IFERROR(VLOOKUP($A50,'Tropy M'!$Q$3:$X$155,7,0),"")</f>
        <v>90.374444679500741</v>
      </c>
      <c r="L50" s="19" t="str">
        <f>IFERROR(VLOOKUP($A50,'Grassor TR300 M'!$BX$2:$CD$26,7,0),"")</f>
        <v/>
      </c>
      <c r="M50" s="19" t="str">
        <f>IFERROR(VLOOKUP($A50,'BO M'!$K$2:$Q$65,7,0),"")</f>
        <v/>
      </c>
      <c r="N50" s="19" t="str">
        <f>IFERROR(VLOOKUP($A50,'Konwalie M'!$K$3:$Q$33,7,0),"")</f>
        <v/>
      </c>
      <c r="O50" s="19" t="str">
        <f>IFERROR(VLOOKUP($A50,'Sudecka 150 M'!$M$2:$S$17,7,0),"")</f>
        <v/>
      </c>
      <c r="P50" s="19">
        <f>IFERROR(VLOOKUP($A50,'Korno M'!$BR$1:$BX$58,7,0),"")</f>
        <v>82.310984308131239</v>
      </c>
      <c r="Q50" s="19" t="str">
        <f>IFERROR(VLOOKUP($A50,'Abentojra M'!$J$4:$P$36,7,0),"")</f>
        <v/>
      </c>
      <c r="R50" s="19" t="str">
        <f>IFERROR(VLOOKUP($A50,'Mordownik M'!$M$6:$S$36,7,0),"")</f>
        <v/>
      </c>
      <c r="S50" s="19" t="str">
        <f>IFERROR(VLOOKUP($A50,'XIV Szago M'!$BB$4:$BH$45,7,0),"")</f>
        <v/>
      </c>
      <c r="T50" s="19" t="str">
        <f>IFERROR(VLOOKUP($A50,'H54 TR200 M'!$AS$5:$AY$96,7,0),"")</f>
        <v/>
      </c>
      <c r="U50" s="19" t="str">
        <f>IFERROR(VLOOKUP($A50,'NM TR200 M'!$AN$5:$AT$32,7,0),"")</f>
        <v/>
      </c>
      <c r="V50" s="10">
        <f>IFERROR(LARGE(X50:AP50,1),0)+IFERROR(LARGE(X50:AP50,2),0)</f>
        <v>43.57469244288226</v>
      </c>
      <c r="W50" s="10">
        <f>IFERROR(LARGE(X50:AP50,3),0)+IFERROR(LARGE(X50:AP50,4),0)</f>
        <v>0</v>
      </c>
      <c r="X50" s="12">
        <f>IFERROR(VLOOKUP(A50,'Liczyrzepa - zima M'!$P:$W,7,0),"")</f>
        <v>43.57469244288226</v>
      </c>
      <c r="Y50" s="18" t="str">
        <f>IFERROR(VLOOKUP(A50,'XIII Szago M'!DJ:DP,7,0),"")</f>
        <v/>
      </c>
      <c r="Z50" s="18" t="str">
        <f>IFERROR(VLOOKUP(A50,'Wiosenne 360 M'!K:Q,7,0),"")</f>
        <v/>
      </c>
      <c r="AA50" s="12" t="str">
        <f>IFERROR(VLOOKUP(A50,'NMnO M'!AT:AZ,7,0),"")</f>
        <v/>
      </c>
      <c r="AB50" s="12" t="str">
        <f>IFERROR(VLOOKUP(A50,'Wertepy M'!M:S,7,0),"")</f>
        <v/>
      </c>
      <c r="AC50" s="12" t="str">
        <f>IFERROR(VLOOKUP($A50,'H53 100 M'!$AG$5:$AM$156,7,0),"")</f>
        <v/>
      </c>
      <c r="AD50" s="18" t="str">
        <f>IFERROR(VLOOKUP($A50,'Liczyrzepa - wiosna M'!$N$2:$T$26,7,0),"")</f>
        <v/>
      </c>
      <c r="AE50" s="12" t="str">
        <f>IFERROR(VLOOKUP($A50,'Harce M'!$H$2:$N$19,7,0),"")</f>
        <v/>
      </c>
      <c r="AF50" s="18" t="str">
        <f>IFERROR(VLOOKUP($A50,'XII z Kompasem M'!$K$1:$Q$38,7,0),"")</f>
        <v/>
      </c>
      <c r="AG50" s="19" t="str">
        <f>IFERROR(VLOOKUP($A50,'Grassor TR150 M'!$BH$2:$BN$16,7,0),"")</f>
        <v/>
      </c>
      <c r="AH50" s="19" t="str">
        <f>IFERROR(VLOOKUP($A50,'Pazur Gryfa M'!$P$2:$V$23,7,0),"")</f>
        <v/>
      </c>
      <c r="AI50" s="19" t="str">
        <f>IFERROR(VLOOKUP($A50,'Szaga M'!$J$2:$P$31,7,0),"")</f>
        <v/>
      </c>
      <c r="AJ50" s="19" t="str">
        <f>IFERROR(VLOOKUP($A50,'Sudecka 100 M'!$M$2:$S$20,7,0),"")</f>
        <v/>
      </c>
      <c r="AK50" s="19" t="str">
        <f>IFERROR(VLOOKUP($A50,'XIII z Kompasem M'!$K$2:$Q$27,7,0),"")</f>
        <v/>
      </c>
      <c r="AL50" s="19" t="str">
        <f>IFERROR(VLOOKUP($A50,'Waligóra M'!$J$2:$P$17,7,0),"")</f>
        <v/>
      </c>
      <c r="AM50" s="19" t="str">
        <f>IFERROR(VLOOKUP($A50,'Jesienne 360 M'!$K$2:$Q$15,7,0),"")</f>
        <v/>
      </c>
      <c r="AN50" s="19" t="str">
        <f>IFERROR(VLOOKUP($A50,'H54 TR100 M'!$AG$6:$AM$161,7,0),"")</f>
        <v/>
      </c>
      <c r="AO50" s="19" t="str">
        <f>IFERROR(VLOOKUP($A50,'Azymut M'!$O$2:$U$36,7,0),"")</f>
        <v/>
      </c>
      <c r="AP50" s="12" t="str">
        <f>IFERROR(VLOOKUP($A50,'NM TR100 M'!$AD$5:$AJ$13,7,0),"")</f>
        <v/>
      </c>
      <c r="AQ50" s="26">
        <f>MIN(COUNT(F50:U50)+MIN(COUNT(X50:AP50)/2,2),6)</f>
        <v>3.5</v>
      </c>
      <c r="AR50" s="13">
        <f>COUNT(F50:U50)+COUNT(X50:AP50)/2</f>
        <v>3.5</v>
      </c>
    </row>
    <row r="51" spans="1:44">
      <c r="A51">
        <v>98</v>
      </c>
      <c r="B51" s="22" t="str">
        <f>VLOOKUP($A51,id!$C:$H,6,0)</f>
        <v>Grabowski Grzegorz</v>
      </c>
      <c r="C51" s="22" t="str">
        <f>VLOOKUP($A51,id!$C:$H,4,0)</f>
        <v>Wheelie Garage</v>
      </c>
      <c r="D51" s="2">
        <f>IF(E50=E51,D50,ROW(B49))</f>
        <v>49</v>
      </c>
      <c r="E51" s="11">
        <f>LARGE(F51:W51,1)+LARGE(F51:W51,2)+IFERROR(LARGE(F51:W51,3),0)+IFERROR(LARGE(F51:W51,4),0)+IFERROR(LARGE(F51:W51,5),0)+IFERROR(LARGE(F51:W51,6),0)</f>
        <v>285.9533606582587</v>
      </c>
      <c r="F51" s="12"/>
      <c r="G51" s="12" t="str">
        <f>IFERROR(VLOOKUP(A51,'Roza M'!N:T,7,0),"")</f>
        <v/>
      </c>
      <c r="H51" s="12">
        <f>IFERROR(VLOOKUP($A51,'H53 200 M'!$AL$5:$AR$90,7,0),"")</f>
        <v>55.816341795106865</v>
      </c>
      <c r="I51" s="14" t="str">
        <f>IFERROR(VLOOKUP($A51,'Dymno M'!$BO$4:$BU$35,7,0),"")</f>
        <v/>
      </c>
      <c r="J51" s="19" t="str">
        <f>IFERROR(VLOOKUP($A51,'Dukty M'!$AU$1:$BA$45,7,0),"")</f>
        <v/>
      </c>
      <c r="K51" s="19" t="str">
        <f>IFERROR(VLOOKUP($A51,'Tropy M'!$Q$3:$X$155,7,0),"")</f>
        <v/>
      </c>
      <c r="L51" s="19" t="str">
        <f>IFERROR(VLOOKUP($A51,'Grassor TR300 M'!$BX$2:$CD$26,7,0),"")</f>
        <v/>
      </c>
      <c r="M51" s="19">
        <f>IFERROR(VLOOKUP($A51,'BO M'!$K$2:$Q$65,7,0),"")</f>
        <v>88.917382570415029</v>
      </c>
      <c r="N51" s="19" t="str">
        <f>IFERROR(VLOOKUP($A51,'Konwalie M'!$K$3:$Q$33,7,0),"")</f>
        <v/>
      </c>
      <c r="O51" s="19" t="str">
        <f>IFERROR(VLOOKUP($A51,'Sudecka 150 M'!$M$2:$S$17,7,0),"")</f>
        <v/>
      </c>
      <c r="P51" s="19" t="str">
        <f>IFERROR(VLOOKUP($A51,'Korno M'!$BR$1:$BX$58,7,0),"")</f>
        <v/>
      </c>
      <c r="Q51" s="19" t="str">
        <f>IFERROR(VLOOKUP($A51,'Abentojra M'!$J$4:$P$36,7,0),"")</f>
        <v/>
      </c>
      <c r="R51" s="19" t="str">
        <f>IFERROR(VLOOKUP($A51,'Mordownik M'!$M$6:$S$36,7,0),"")</f>
        <v/>
      </c>
      <c r="S51" s="19" t="str">
        <f>IFERROR(VLOOKUP($A51,'XIV Szago M'!$BB$4:$BH$45,7,0),"")</f>
        <v/>
      </c>
      <c r="T51" s="19">
        <f>IFERROR(VLOOKUP($A51,'H54 TR200 M'!$AS$5:$AY$96,7,0),"")</f>
        <v>61.179403741859133</v>
      </c>
      <c r="U51" s="19" t="str">
        <f>IFERROR(VLOOKUP($A51,'NM TR200 M'!$AN$5:$AT$32,7,0),"")</f>
        <v/>
      </c>
      <c r="V51" s="10">
        <f>IFERROR(LARGE(X51:AP51,1),0)+IFERROR(LARGE(X51:AP51,2),0)</f>
        <v>80.040232550877732</v>
      </c>
      <c r="W51" s="10">
        <f>IFERROR(LARGE(X51:AP51,3),0)+IFERROR(LARGE(X51:AP51,4),0)</f>
        <v>0</v>
      </c>
      <c r="X51" s="12"/>
      <c r="Y51" s="18">
        <f>IFERROR(VLOOKUP(A51,'XIII Szago M'!DJ:DP,7,0),"")</f>
        <v>36.739984411919927</v>
      </c>
      <c r="Z51" s="18" t="str">
        <f>IFERROR(VLOOKUP(A51,'Wiosenne 360 M'!K:Q,7,0),"")</f>
        <v/>
      </c>
      <c r="AA51" s="12" t="str">
        <f>IFERROR(VLOOKUP(A51,'NMnO M'!AT:AZ,7,0),"")</f>
        <v/>
      </c>
      <c r="AB51" s="12" t="str">
        <f>IFERROR(VLOOKUP(A51,'Wertepy M'!M:S,7,0),"")</f>
        <v/>
      </c>
      <c r="AC51" s="12" t="str">
        <f>IFERROR(VLOOKUP($A51,'H53 100 M'!$AG$5:$AM$156,7,0),"")</f>
        <v/>
      </c>
      <c r="AD51" s="18" t="str">
        <f>IFERROR(VLOOKUP($A51,'Liczyrzepa - wiosna M'!$N$2:$T$26,7,0),"")</f>
        <v/>
      </c>
      <c r="AE51" s="12" t="str">
        <f>IFERROR(VLOOKUP($A51,'Harce M'!$H$2:$N$19,7,0),"")</f>
        <v/>
      </c>
      <c r="AF51" s="18" t="str">
        <f>IFERROR(VLOOKUP($A51,'XII z Kompasem M'!$K$1:$Q$38,7,0),"")</f>
        <v/>
      </c>
      <c r="AG51" s="19" t="str">
        <f>IFERROR(VLOOKUP($A51,'Grassor TR150 M'!$BH$2:$BN$16,7,0),"")</f>
        <v/>
      </c>
      <c r="AH51" s="19" t="str">
        <f>IFERROR(VLOOKUP($A51,'Pazur Gryfa M'!$P$2:$V$23,7,0),"")</f>
        <v/>
      </c>
      <c r="AI51" s="19" t="str">
        <f>IFERROR(VLOOKUP($A51,'Szaga M'!$J$2:$P$31,7,0),"")</f>
        <v/>
      </c>
      <c r="AJ51" s="19" t="str">
        <f>IFERROR(VLOOKUP($A51,'Sudecka 100 M'!$M$2:$S$20,7,0),"")</f>
        <v/>
      </c>
      <c r="AK51" s="19" t="str">
        <f>IFERROR(VLOOKUP($A51,'XIII z Kompasem M'!$K$2:$Q$27,7,0),"")</f>
        <v/>
      </c>
      <c r="AL51" s="19" t="str">
        <f>IFERROR(VLOOKUP($A51,'Waligóra M'!$J$2:$P$17,7,0),"")</f>
        <v/>
      </c>
      <c r="AM51" s="19" t="str">
        <f>IFERROR(VLOOKUP($A51,'Jesienne 360 M'!$K$2:$Q$15,7,0),"")</f>
        <v/>
      </c>
      <c r="AN51" s="19" t="str">
        <f>IFERROR(VLOOKUP($A51,'H54 TR100 M'!$AG$6:$AM$161,7,0),"")</f>
        <v/>
      </c>
      <c r="AO51" s="19">
        <f>IFERROR(VLOOKUP($A51,'Azymut M'!$O$2:$U$36,7,0),"")</f>
        <v>43.300248138957805</v>
      </c>
      <c r="AP51" s="12" t="str">
        <f>IFERROR(VLOOKUP($A51,'NM TR100 M'!$AD$5:$AJ$13,7,0),"")</f>
        <v/>
      </c>
      <c r="AQ51" s="26">
        <f>MIN(COUNT(F51:U51)+MIN(COUNT(X51:AP51)/2,2),6)</f>
        <v>4</v>
      </c>
      <c r="AR51" s="13">
        <f>COUNT(F51:U51)+COUNT(X51:AP51)/2</f>
        <v>4</v>
      </c>
    </row>
    <row r="52" spans="1:44">
      <c r="A52">
        <v>425</v>
      </c>
      <c r="B52" s="22" t="str">
        <f>VLOOKUP($A52,id!$C:$H,6,0)</f>
        <v>Walter Maciej</v>
      </c>
      <c r="C52" s="22" t="str">
        <f>VLOOKUP($A52,id!$C:$H,4,0)</f>
        <v>zwijjakchcesz</v>
      </c>
      <c r="D52" s="2">
        <f>IF(E51=E52,D51,ROW(B50))</f>
        <v>50</v>
      </c>
      <c r="E52" s="11">
        <f>LARGE(F52:W52,1)+LARGE(F52:W52,2)+IFERROR(LARGE(F52:W52,3),0)+IFERROR(LARGE(F52:W52,4),0)+IFERROR(LARGE(F52:W52,5),0)+IFERROR(LARGE(F52:W52,6),0)</f>
        <v>281.55293290926994</v>
      </c>
      <c r="F52" s="12"/>
      <c r="G52" s="12"/>
      <c r="H52" s="12"/>
      <c r="I52" s="14"/>
      <c r="J52" s="19">
        <f>IFERROR(VLOOKUP($A52,'Dukty M'!$AU$1:$BA$45,7,0),"")</f>
        <v>84.68514514032465</v>
      </c>
      <c r="K52" s="19">
        <f>IFERROR(VLOOKUP($A52,'Tropy M'!$Q$3:$X$155,7,0),"")</f>
        <v>75.577178239716943</v>
      </c>
      <c r="L52" s="19" t="str">
        <f>IFERROR(VLOOKUP($A52,'Grassor TR300 M'!$BX$2:$CD$26,7,0),"")</f>
        <v/>
      </c>
      <c r="M52" s="19" t="str">
        <f>IFERROR(VLOOKUP($A52,'BO M'!$K$2:$Q$65,7,0),"")</f>
        <v/>
      </c>
      <c r="N52" s="19">
        <f>IFERROR(VLOOKUP($A52,'Konwalie M'!$K$3:$Q$33,7,0),"")</f>
        <v>5.8973868911168079</v>
      </c>
      <c r="O52" s="19" t="str">
        <f>IFERROR(VLOOKUP($A52,'Sudecka 150 M'!$M$2:$S$17,7,0),"")</f>
        <v/>
      </c>
      <c r="P52" s="19" t="str">
        <f>IFERROR(VLOOKUP($A52,'Korno M'!$BR$1:$BX$58,7,0),"")</f>
        <v/>
      </c>
      <c r="Q52" s="19" t="str">
        <f>IFERROR(VLOOKUP($A52,'Abentojra M'!$J$4:$P$36,7,0),"")</f>
        <v/>
      </c>
      <c r="R52" s="19" t="str">
        <f>IFERROR(VLOOKUP($A52,'Mordownik M'!$M$6:$S$36,7,0),"")</f>
        <v/>
      </c>
      <c r="S52" s="19" t="str">
        <f>IFERROR(VLOOKUP($A52,'XIV Szago M'!$BB$4:$BH$45,7,0),"")</f>
        <v/>
      </c>
      <c r="T52" s="19">
        <f>IFERROR(VLOOKUP($A52,'H54 TR200 M'!$AS$5:$AY$96,7,0),"")</f>
        <v>61.16913227848169</v>
      </c>
      <c r="U52" s="19" t="str">
        <f>IFERROR(VLOOKUP($A52,'NM TR200 M'!$AN$5:$AT$32,7,0),"")</f>
        <v/>
      </c>
      <c r="V52" s="10">
        <f>IFERROR(LARGE(X52:AP52,1),0)+IFERROR(LARGE(X52:AP52,2),0)</f>
        <v>54.224090359629805</v>
      </c>
      <c r="W52" s="10">
        <f>IFERROR(LARGE(X52:AP52,3),0)+IFERROR(LARGE(X52:AP52,4),0)</f>
        <v>0</v>
      </c>
      <c r="X52" s="12"/>
      <c r="Y52" s="18"/>
      <c r="Z52" s="18"/>
      <c r="AA52" s="12"/>
      <c r="AB52" s="12"/>
      <c r="AC52" s="12"/>
      <c r="AD52" s="18"/>
      <c r="AE52" s="12"/>
      <c r="AF52" s="18">
        <f>IFERROR(VLOOKUP($A52,'XII z Kompasem M'!$K$1:$Q$38,7,0),"")</f>
        <v>40.480961923847701</v>
      </c>
      <c r="AG52" s="19" t="str">
        <f>IFERROR(VLOOKUP($A52,'Grassor TR150 M'!$BH$2:$BN$16,7,0),"")</f>
        <v/>
      </c>
      <c r="AH52" s="19" t="str">
        <f>IFERROR(VLOOKUP($A52,'Pazur Gryfa M'!$P$2:$V$23,7,0),"")</f>
        <v/>
      </c>
      <c r="AI52" s="19" t="str">
        <f>IFERROR(VLOOKUP($A52,'Szaga M'!$J$2:$P$31,7,0),"")</f>
        <v/>
      </c>
      <c r="AJ52" s="19" t="str">
        <f>IFERROR(VLOOKUP($A52,'Sudecka 100 M'!$M$2:$S$20,7,0),"")</f>
        <v/>
      </c>
      <c r="AK52" s="19">
        <f>IFERROR(VLOOKUP($A52,'XIII z Kompasem M'!$K$2:$Q$27,7,0),"")</f>
        <v>13.743128435782106</v>
      </c>
      <c r="AL52" s="19" t="str">
        <f>IFERROR(VLOOKUP($A52,'Waligóra M'!$J$2:$P$17,7,0),"")</f>
        <v/>
      </c>
      <c r="AM52" s="19" t="str">
        <f>IFERROR(VLOOKUP($A52,'Jesienne 360 M'!$K$2:$Q$15,7,0),"")</f>
        <v/>
      </c>
      <c r="AN52" s="19" t="str">
        <f>IFERROR(VLOOKUP($A52,'H54 TR100 M'!$AG$6:$AM$161,7,0),"")</f>
        <v/>
      </c>
      <c r="AO52" s="19" t="str">
        <f>IFERROR(VLOOKUP($A52,'Azymut M'!$O$2:$U$36,7,0),"")</f>
        <v/>
      </c>
      <c r="AP52" s="12" t="str">
        <f>IFERROR(VLOOKUP($A52,'NM TR100 M'!$AD$5:$AJ$13,7,0),"")</f>
        <v/>
      </c>
      <c r="AQ52" s="26">
        <f>MIN(COUNT(F52:U52)+MIN(COUNT(X52:AP52)/2,2),6)</f>
        <v>5</v>
      </c>
      <c r="AR52" s="13">
        <f>COUNT(F52:U52)+COUNT(X52:AP52)/2</f>
        <v>5</v>
      </c>
    </row>
    <row r="53" spans="1:44">
      <c r="A53" s="13">
        <v>2</v>
      </c>
      <c r="B53" s="22" t="str">
        <f>VLOOKUP($A53,id!$C:$H,6,0)</f>
        <v>Zadworny Tomasz</v>
      </c>
      <c r="C53" s="22" t="str">
        <f>VLOOKUP($A53,id!$C:$H,4,0)</f>
        <v>Nie jesteś w moim typie</v>
      </c>
      <c r="D53" s="2">
        <f>IF(E52=E53,D52,ROW(B51))</f>
        <v>51</v>
      </c>
      <c r="E53" s="11">
        <f>LARGE(F53:W53,1)+LARGE(F53:W53,2)+IFERROR(LARGE(F53:W53,3),0)+IFERROR(LARGE(F53:W53,4),0)+IFERROR(LARGE(F53:W53,5),0)+IFERROR(LARGE(F53:W53,6),0)</f>
        <v>276.31805108279622</v>
      </c>
      <c r="F53" s="12">
        <f>IFERROR(VLOOKUP(A53,'ZdZ M'!$S$1:$Y$43,7,0),"")</f>
        <v>80.851063829787222</v>
      </c>
      <c r="G53" s="12" t="str">
        <f>IFERROR(VLOOKUP(A53,'Roza M'!N:T,7,0),"")</f>
        <v/>
      </c>
      <c r="H53" s="12" t="str">
        <f>IFERROR(VLOOKUP($A53,'H53 200 M'!$AL$5:$AR$90,7,0),"")</f>
        <v/>
      </c>
      <c r="I53" s="14">
        <f>IFERROR(VLOOKUP($A53,'Dymno M'!$BO$4:$BU$35,7,0),"")</f>
        <v>20.876627796179495</v>
      </c>
      <c r="J53" s="19" t="str">
        <f>IFERROR(VLOOKUP($A53,'Dukty M'!$AU$1:$BA$45,7,0),"")</f>
        <v/>
      </c>
      <c r="K53" s="19" t="str">
        <f>IFERROR(VLOOKUP($A53,'Tropy M'!$Q$3:$X$155,7,0),"")</f>
        <v/>
      </c>
      <c r="L53" s="19" t="str">
        <f>IFERROR(VLOOKUP($A53,'Grassor TR300 M'!$BX$2:$CD$26,7,0),"")</f>
        <v/>
      </c>
      <c r="M53" s="19" t="str">
        <f>IFERROR(VLOOKUP($A53,'BO M'!$K$2:$Q$65,7,0),"")</f>
        <v/>
      </c>
      <c r="N53" s="19" t="str">
        <f>IFERROR(VLOOKUP($A53,'Konwalie M'!$K$3:$Q$33,7,0),"")</f>
        <v/>
      </c>
      <c r="O53" s="19" t="str">
        <f>IFERROR(VLOOKUP($A53,'Sudecka 150 M'!$M$2:$S$17,7,0),"")</f>
        <v/>
      </c>
      <c r="P53" s="19" t="str">
        <f>IFERROR(VLOOKUP($A53,'Korno M'!$BR$1:$BX$58,7,0),"")</f>
        <v/>
      </c>
      <c r="Q53" s="19" t="str">
        <f>IFERROR(VLOOKUP($A53,'Abentojra M'!$J$4:$P$36,7,0),"")</f>
        <v/>
      </c>
      <c r="R53" s="19" t="str">
        <f>IFERROR(VLOOKUP($A53,'Mordownik M'!$M$6:$S$36,7,0),"")</f>
        <v/>
      </c>
      <c r="S53" s="19" t="str">
        <f>IFERROR(VLOOKUP($A53,'XIV Szago M'!$BB$4:$BH$45,7,0),"")</f>
        <v/>
      </c>
      <c r="T53" s="19" t="str">
        <f>IFERROR(VLOOKUP($A53,'H54 TR200 M'!$AS$5:$AY$96,7,0),"")</f>
        <v/>
      </c>
      <c r="U53" s="19" t="str">
        <f>IFERROR(VLOOKUP($A53,'NM TR200 M'!$AN$5:$AT$32,7,0),"")</f>
        <v/>
      </c>
      <c r="V53" s="10">
        <f>IFERROR(LARGE(X53:AP53,1),0)+IFERROR(LARGE(X53:AP53,2),0)</f>
        <v>100</v>
      </c>
      <c r="W53" s="10">
        <f>IFERROR(LARGE(X53:AP53,3),0)+IFERROR(LARGE(X53:AP53,4),0)</f>
        <v>74.590359456829503</v>
      </c>
      <c r="X53" s="12">
        <f>IFERROR(VLOOKUP(A53,'Liczyrzepa - zima M'!$P:$W,7,0),"")</f>
        <v>50</v>
      </c>
      <c r="Y53" s="18">
        <f>IFERROR(VLOOKUP(A53,'XIII Szago M'!DJ:DP,7,0),"")</f>
        <v>38.967542227493055</v>
      </c>
      <c r="Z53" s="18" t="str">
        <f>IFERROR(VLOOKUP(A53,'Wiosenne 360 M'!K:Q,7,0),"")</f>
        <v/>
      </c>
      <c r="AA53" s="12">
        <f>IFERROR(VLOOKUP(A53,'NMnO M'!AT:AZ,7,0),"")</f>
        <v>35.622817229336448</v>
      </c>
      <c r="AB53" s="12" t="str">
        <f>IFERROR(VLOOKUP(A53,'Wertepy M'!M:S,7,0),"")</f>
        <v/>
      </c>
      <c r="AC53" s="12" t="str">
        <f>IFERROR(VLOOKUP($A53,'H53 100 M'!$AG$5:$AM$156,7,0),"")</f>
        <v/>
      </c>
      <c r="AD53" s="18" t="str">
        <f>IFERROR(VLOOKUP($A53,'Liczyrzepa - wiosna M'!$N$2:$T$26,7,0),"")</f>
        <v/>
      </c>
      <c r="AE53" s="12" t="str">
        <f>IFERROR(VLOOKUP($A53,'Harce M'!$H$2:$N$19,7,0),"")</f>
        <v/>
      </c>
      <c r="AF53" s="18" t="str">
        <f>IFERROR(VLOOKUP($A53,'XII z Kompasem M'!$K$1:$Q$38,7,0),"")</f>
        <v/>
      </c>
      <c r="AG53" s="19" t="str">
        <f>IFERROR(VLOOKUP($A53,'Grassor TR150 M'!$BH$2:$BN$16,7,0),"")</f>
        <v/>
      </c>
      <c r="AH53" s="19" t="str">
        <f>IFERROR(VLOOKUP($A53,'Pazur Gryfa M'!$P$2:$V$23,7,0),"")</f>
        <v/>
      </c>
      <c r="AI53" s="19" t="str">
        <f>IFERROR(VLOOKUP($A53,'Szaga M'!$J$2:$P$31,7,0),"")</f>
        <v/>
      </c>
      <c r="AJ53" s="19" t="str">
        <f>IFERROR(VLOOKUP($A53,'Sudecka 100 M'!$M$2:$S$20,7,0),"")</f>
        <v/>
      </c>
      <c r="AK53" s="19" t="str">
        <f>IFERROR(VLOOKUP($A53,'XIII z Kompasem M'!$K$2:$Q$27,7,0),"")</f>
        <v/>
      </c>
      <c r="AL53" s="19" t="str">
        <f>IFERROR(VLOOKUP($A53,'Waligóra M'!$J$2:$P$17,7,0),"")</f>
        <v/>
      </c>
      <c r="AM53" s="19" t="str">
        <f>IFERROR(VLOOKUP($A53,'Jesienne 360 M'!$K$2:$Q$15,7,0),"")</f>
        <v/>
      </c>
      <c r="AN53" s="19" t="str">
        <f>IFERROR(VLOOKUP($A53,'H54 TR100 M'!$AG$6:$AM$161,7,0),"")</f>
        <v/>
      </c>
      <c r="AO53" s="19" t="str">
        <f>IFERROR(VLOOKUP($A53,'Azymut M'!$O$2:$U$36,7,0),"")</f>
        <v/>
      </c>
      <c r="AP53" s="12">
        <f>IFERROR(VLOOKUP($A53,'NM TR100 M'!$AD$5:$AJ$13,7,0),"")</f>
        <v>50</v>
      </c>
      <c r="AQ53" s="26">
        <f>MIN(COUNT(F53:U53)+MIN(COUNT(X53:AP53)/2,2),6)</f>
        <v>4</v>
      </c>
      <c r="AR53" s="13">
        <f>COUNT(F53:U53)+COUNT(X53:AP53)/2</f>
        <v>4</v>
      </c>
    </row>
    <row r="54" spans="1:44">
      <c r="A54" s="13">
        <v>29</v>
      </c>
      <c r="B54" s="22" t="str">
        <f>VLOOKUP($A54,id!$C:$H,6,0)</f>
        <v>Kowal Zbigniew</v>
      </c>
      <c r="C54" s="22" t="str">
        <f>VLOOKUP($A54,id!$C:$H,4,0)</f>
        <v xml:space="preserve">STOPA SŁUPSK </v>
      </c>
      <c r="D54" s="2">
        <f>IF(E53=E54,D53,ROW(B52))</f>
        <v>52</v>
      </c>
      <c r="E54" s="11">
        <f>LARGE(F54:W54,1)+LARGE(F54:W54,2)+IFERROR(LARGE(F54:W54,3),0)+IFERROR(LARGE(F54:W54,4),0)+IFERROR(LARGE(F54:W54,5),0)+IFERROR(LARGE(F54:W54,6),0)</f>
        <v>272.36846893094929</v>
      </c>
      <c r="F54" s="12">
        <f>IFERROR(VLOOKUP(A54,'ZdZ M'!$S$1:$Y$43,7,0),"")</f>
        <v>72.7659574468085</v>
      </c>
      <c r="G54" s="12" t="str">
        <f>IFERROR(VLOOKUP(A54,'Roza M'!N:T,7,0),"")</f>
        <v/>
      </c>
      <c r="H54" s="12">
        <f>IFERROR(VLOOKUP($A54,'H53 200 M'!$AL$5:$AR$90,7,0),"")</f>
        <v>62.044448259124728</v>
      </c>
      <c r="I54" s="14" t="str">
        <f>IFERROR(VLOOKUP($A54,'Dymno M'!$BO$4:$BU$35,7,0),"")</f>
        <v/>
      </c>
      <c r="J54" s="19" t="str">
        <f>IFERROR(VLOOKUP($A54,'Dukty M'!$AU$1:$BA$45,7,0),"")</f>
        <v/>
      </c>
      <c r="K54" s="19" t="str">
        <f>IFERROR(VLOOKUP($A54,'Tropy M'!$Q$3:$X$155,7,0),"")</f>
        <v/>
      </c>
      <c r="L54" s="19" t="str">
        <f>IFERROR(VLOOKUP($A54,'Grassor TR300 M'!$BX$2:$CD$26,7,0),"")</f>
        <v/>
      </c>
      <c r="M54" s="19" t="str">
        <f>IFERROR(VLOOKUP($A54,'BO M'!$K$2:$Q$65,7,0),"")</f>
        <v/>
      </c>
      <c r="N54" s="19" t="str">
        <f>IFERROR(VLOOKUP($A54,'Konwalie M'!$K$3:$Q$33,7,0),"")</f>
        <v/>
      </c>
      <c r="O54" s="19" t="str">
        <f>IFERROR(VLOOKUP($A54,'Sudecka 150 M'!$M$2:$S$17,7,0),"")</f>
        <v/>
      </c>
      <c r="P54" s="19" t="str">
        <f>IFERROR(VLOOKUP($A54,'Korno M'!$BR$1:$BX$58,7,0),"")</f>
        <v/>
      </c>
      <c r="Q54" s="19" t="str">
        <f>IFERROR(VLOOKUP($A54,'Abentojra M'!$J$4:$P$36,7,0),"")</f>
        <v/>
      </c>
      <c r="R54" s="19" t="str">
        <f>IFERROR(VLOOKUP($A54,'Mordownik M'!$M$6:$S$36,7,0),"")</f>
        <v/>
      </c>
      <c r="S54" s="19" t="str">
        <f>IFERROR(VLOOKUP($A54,'XIV Szago M'!$BB$4:$BH$45,7,0),"")</f>
        <v/>
      </c>
      <c r="T54" s="19">
        <f>IFERROR(VLOOKUP($A54,'H54 TR200 M'!$AS$5:$AY$96,7,0),"")</f>
        <v>28.206832799960129</v>
      </c>
      <c r="U54" s="19" t="str">
        <f>IFERROR(VLOOKUP($A54,'NM TR200 M'!$AN$5:$AT$32,7,0),"")</f>
        <v/>
      </c>
      <c r="V54" s="10">
        <f>IFERROR(LARGE(X54:AP54,1),0)+IFERROR(LARGE(X54:AP54,2),0)</f>
        <v>79.149888143176739</v>
      </c>
      <c r="W54" s="10">
        <f>IFERROR(LARGE(X54:AP54,3),0)+IFERROR(LARGE(X54:AP54,4),0)</f>
        <v>30.201342281879196</v>
      </c>
      <c r="X54" s="12"/>
      <c r="Y54" s="18" t="str">
        <f>IFERROR(VLOOKUP(A54,'XIII Szago M'!DJ:DP,7,0),"")</f>
        <v/>
      </c>
      <c r="Z54" s="18" t="str">
        <f>IFERROR(VLOOKUP(A54,'Wiosenne 360 M'!K:Q,7,0),"")</f>
        <v/>
      </c>
      <c r="AA54" s="12" t="str">
        <f>IFERROR(VLOOKUP(A54,'NMnO M'!AT:AZ,7,0),"")</f>
        <v/>
      </c>
      <c r="AB54" s="12" t="str">
        <f>IFERROR(VLOOKUP(A54,'Wertepy M'!M:S,7,0),"")</f>
        <v/>
      </c>
      <c r="AC54" s="12" t="str">
        <f>IFERROR(VLOOKUP($A54,'H53 100 M'!$AG$5:$AM$156,7,0),"")</f>
        <v/>
      </c>
      <c r="AD54" s="18" t="str">
        <f>IFERROR(VLOOKUP($A54,'Liczyrzepa - wiosna M'!$N$2:$T$26,7,0),"")</f>
        <v/>
      </c>
      <c r="AE54" s="12" t="str">
        <f>IFERROR(VLOOKUP($A54,'Harce M'!$H$2:$N$19,7,0),"")</f>
        <v/>
      </c>
      <c r="AF54" s="18">
        <f>IFERROR(VLOOKUP($A54,'XII z Kompasem M'!$K$1:$Q$38,7,0),"")</f>
        <v>40.000000000000007</v>
      </c>
      <c r="AG54" s="19" t="str">
        <f>IFERROR(VLOOKUP($A54,'Grassor TR150 M'!$BH$2:$BN$16,7,0),"")</f>
        <v/>
      </c>
      <c r="AH54" s="19" t="str">
        <f>IFERROR(VLOOKUP($A54,'Pazur Gryfa M'!$P$2:$V$23,7,0),"")</f>
        <v/>
      </c>
      <c r="AI54" s="19" t="str">
        <f>IFERROR(VLOOKUP($A54,'Szaga M'!$J$2:$P$31,7,0),"")</f>
        <v/>
      </c>
      <c r="AJ54" s="19" t="str">
        <f>IFERROR(VLOOKUP($A54,'Sudecka 100 M'!$M$2:$S$20,7,0),"")</f>
        <v/>
      </c>
      <c r="AK54" s="19">
        <f>IFERROR(VLOOKUP($A54,'XIII z Kompasem M'!$K$2:$Q$27,7,0),"")</f>
        <v>39.149888143176732</v>
      </c>
      <c r="AL54" s="19" t="str">
        <f>IFERROR(VLOOKUP($A54,'Waligóra M'!$J$2:$P$17,7,0),"")</f>
        <v/>
      </c>
      <c r="AM54" s="19" t="str">
        <f>IFERROR(VLOOKUP($A54,'Jesienne 360 M'!$K$2:$Q$15,7,0),"")</f>
        <v/>
      </c>
      <c r="AN54" s="19" t="str">
        <f>IFERROR(VLOOKUP($A54,'H54 TR100 M'!$AG$6:$AM$161,7,0),"")</f>
        <v/>
      </c>
      <c r="AO54" s="19" t="str">
        <f>IFERROR(VLOOKUP($A54,'Azymut M'!$O$2:$U$36,7,0),"")</f>
        <v/>
      </c>
      <c r="AP54" s="12">
        <f>IFERROR(VLOOKUP($A54,'NM TR100 M'!$AD$5:$AJ$13,7,0),"")</f>
        <v>30.201342281879196</v>
      </c>
      <c r="AQ54" s="26">
        <f>MIN(COUNT(F54:U54)+MIN(COUNT(X54:AP54)/2,2),6)</f>
        <v>4.5</v>
      </c>
      <c r="AR54" s="13">
        <f>COUNT(F54:U54)+COUNT(X54:AP54)/2</f>
        <v>4.5</v>
      </c>
    </row>
    <row r="55" spans="1:44">
      <c r="A55">
        <v>192</v>
      </c>
      <c r="B55" s="22" t="str">
        <f>VLOOKUP($A55,id!$C:$H,6,0)</f>
        <v>Miśkiewicz Marcin</v>
      </c>
      <c r="C55" s="22" t="str">
        <f>VLOOKUP($A55,id!$C:$H,4,0)</f>
        <v>KB Galeria Warszawa AT</v>
      </c>
      <c r="D55" s="2">
        <f>IF(E54=E55,D54,ROW(B53))</f>
        <v>53</v>
      </c>
      <c r="E55" s="11">
        <f>LARGE(F55:W55,1)+LARGE(F55:W55,2)+IFERROR(LARGE(F55:W55,3),0)+IFERROR(LARGE(F55:W55,4),0)+IFERROR(LARGE(F55:W55,5),0)+IFERROR(LARGE(F55:W55,6),0)</f>
        <v>266.92380382593257</v>
      </c>
      <c r="F55" s="12"/>
      <c r="G55" s="12"/>
      <c r="H55" s="12">
        <f>IFERROR(VLOOKUP($A55,'H53 200 M'!$AL$5:$AR$90,7,0),"")</f>
        <v>63.855029406464872</v>
      </c>
      <c r="I55" s="14" t="str">
        <f>IFERROR(VLOOKUP($A55,'Dymno M'!$BO$4:$BU$35,7,0),"")</f>
        <v/>
      </c>
      <c r="J55" s="19" t="str">
        <f>IFERROR(VLOOKUP($A55,'Dukty M'!$AU$1:$BA$45,7,0),"")</f>
        <v/>
      </c>
      <c r="K55" s="19">
        <f>IFERROR(VLOOKUP($A55,'Tropy M'!$Q$3:$X$155,7,0),"")</f>
        <v>75.577178239716943</v>
      </c>
      <c r="L55" s="19" t="str">
        <f>IFERROR(VLOOKUP($A55,'Grassor TR300 M'!$BX$2:$CD$26,7,0),"")</f>
        <v/>
      </c>
      <c r="M55" s="19">
        <f>IFERROR(VLOOKUP($A55,'BO M'!$K$2:$Q$65,7,0),"")</f>
        <v>79.947736530627935</v>
      </c>
      <c r="N55" s="19" t="str">
        <f>IFERROR(VLOOKUP($A55,'Konwalie M'!$K$3:$Q$33,7,0),"")</f>
        <v/>
      </c>
      <c r="O55" s="19" t="str">
        <f>IFERROR(VLOOKUP($A55,'Sudecka 150 M'!$M$2:$S$17,7,0),"")</f>
        <v/>
      </c>
      <c r="P55" s="19" t="str">
        <f>IFERROR(VLOOKUP($A55,'Korno M'!$BR$1:$BX$58,7,0),"")</f>
        <v/>
      </c>
      <c r="Q55" s="19" t="str">
        <f>IFERROR(VLOOKUP($A55,'Abentojra M'!$J$4:$P$36,7,0),"")</f>
        <v/>
      </c>
      <c r="R55" s="19" t="str">
        <f>IFERROR(VLOOKUP($A55,'Mordownik M'!$M$6:$S$36,7,0),"")</f>
        <v/>
      </c>
      <c r="S55" s="19" t="str">
        <f>IFERROR(VLOOKUP($A55,'XIV Szago M'!$BB$4:$BH$45,7,0),"")</f>
        <v/>
      </c>
      <c r="T55" s="19" t="str">
        <f>IFERROR(VLOOKUP($A55,'H54 TR200 M'!$AS$5:$AY$96,7,0),"")</f>
        <v/>
      </c>
      <c r="U55" s="19" t="str">
        <f>IFERROR(VLOOKUP($A55,'NM TR200 M'!$AN$5:$AT$32,7,0),"")</f>
        <v/>
      </c>
      <c r="V55" s="10">
        <f>IFERROR(LARGE(X55:AP55,1),0)+IFERROR(LARGE(X55:AP55,2),0)</f>
        <v>47.543859649122815</v>
      </c>
      <c r="W55" s="10">
        <f>IFERROR(LARGE(X55:AP55,3),0)+IFERROR(LARGE(X55:AP55,4),0)</f>
        <v>0</v>
      </c>
      <c r="X55" s="12"/>
      <c r="Y55" s="18"/>
      <c r="Z55" s="18"/>
      <c r="AA55" s="12"/>
      <c r="AB55" s="12"/>
      <c r="AC55" s="12" t="str">
        <f>IFERROR(VLOOKUP($A55,'H53 100 M'!$AG$5:$AM$156,7,0),"")</f>
        <v/>
      </c>
      <c r="AD55" s="18" t="str">
        <f>IFERROR(VLOOKUP($A55,'Liczyrzepa - wiosna M'!$N$2:$T$26,7,0),"")</f>
        <v/>
      </c>
      <c r="AE55" s="12" t="str">
        <f>IFERROR(VLOOKUP($A55,'Harce M'!$H$2:$N$19,7,0),"")</f>
        <v/>
      </c>
      <c r="AF55" s="18" t="str">
        <f>IFERROR(VLOOKUP($A55,'XII z Kompasem M'!$K$1:$Q$38,7,0),"")</f>
        <v/>
      </c>
      <c r="AG55" s="19" t="str">
        <f>IFERROR(VLOOKUP($A55,'Grassor TR150 M'!$BH$2:$BN$16,7,0),"")</f>
        <v/>
      </c>
      <c r="AH55" s="19" t="str">
        <f>IFERROR(VLOOKUP($A55,'Pazur Gryfa M'!$P$2:$V$23,7,0),"")</f>
        <v/>
      </c>
      <c r="AI55" s="19" t="str">
        <f>IFERROR(VLOOKUP($A55,'Szaga M'!$J$2:$P$31,7,0),"")</f>
        <v/>
      </c>
      <c r="AJ55" s="19">
        <f>IFERROR(VLOOKUP($A55,'Sudecka 100 M'!$M$2:$S$20,7,0),"")</f>
        <v>47.543859649122815</v>
      </c>
      <c r="AK55" s="19" t="str">
        <f>IFERROR(VLOOKUP($A55,'XIII z Kompasem M'!$K$2:$Q$27,7,0),"")</f>
        <v/>
      </c>
      <c r="AL55" s="19" t="str">
        <f>IFERROR(VLOOKUP($A55,'Waligóra M'!$J$2:$P$17,7,0),"")</f>
        <v/>
      </c>
      <c r="AM55" s="19" t="str">
        <f>IFERROR(VLOOKUP($A55,'Jesienne 360 M'!$K$2:$Q$15,7,0),"")</f>
        <v/>
      </c>
      <c r="AN55" s="19" t="str">
        <f>IFERROR(VLOOKUP($A55,'H54 TR100 M'!$AG$6:$AM$161,7,0),"")</f>
        <v/>
      </c>
      <c r="AO55" s="19" t="str">
        <f>IFERROR(VLOOKUP($A55,'Azymut M'!$O$2:$U$36,7,0),"")</f>
        <v/>
      </c>
      <c r="AP55" s="12" t="str">
        <f>IFERROR(VLOOKUP($A55,'NM TR100 M'!$AD$5:$AJ$13,7,0),"")</f>
        <v/>
      </c>
      <c r="AQ55" s="26">
        <f>MIN(COUNT(F55:U55)+MIN(COUNT(X55:AP55)/2,2),6)</f>
        <v>3.5</v>
      </c>
      <c r="AR55" s="13">
        <f>COUNT(F55:U55)+COUNT(X55:AP55)/2</f>
        <v>3.5</v>
      </c>
    </row>
    <row r="56" spans="1:44">
      <c r="A56">
        <v>66</v>
      </c>
      <c r="B56" s="22" t="str">
        <f>VLOOKUP($A56,id!$C:$H,6,0)</f>
        <v>Poździk Radosław</v>
      </c>
      <c r="C56" s="22" t="str">
        <f>VLOOKUP($A56,id!$C:$H,4,0)</f>
        <v>Barlinecka Grupa Kolarska</v>
      </c>
      <c r="D56" s="2">
        <f>IF(E55=E56,D55,ROW(B54))</f>
        <v>54</v>
      </c>
      <c r="E56" s="11">
        <f>LARGE(F56:W56,1)+LARGE(F56:W56,2)+IFERROR(LARGE(F56:W56,3),0)+IFERROR(LARGE(F56:W56,4),0)+IFERROR(LARGE(F56:W56,5),0)+IFERROR(LARGE(F56:W56,6),0)</f>
        <v>255.43556086879056</v>
      </c>
      <c r="F56" s="12"/>
      <c r="G56" s="12">
        <f>IFERROR(VLOOKUP(A56,'Roza M'!N:T,7,0),"")</f>
        <v>71.239444986633856</v>
      </c>
      <c r="H56" s="12">
        <f>IFERROR(VLOOKUP($A56,'H53 200 M'!$AL$5:$AR$90,7,0),"")</f>
        <v>48.745705828910872</v>
      </c>
      <c r="I56" s="14" t="str">
        <f>IFERROR(VLOOKUP($A56,'Dymno M'!$BO$4:$BU$35,7,0),"")</f>
        <v/>
      </c>
      <c r="J56" s="19">
        <f>IFERROR(VLOOKUP($A56,'Dukty M'!$AU$1:$BA$45,7,0),"")</f>
        <v>72.124271015835248</v>
      </c>
      <c r="K56" s="19" t="str">
        <f>IFERROR(VLOOKUP($A56,'Tropy M'!$Q$3:$X$155,7,0),"")</f>
        <v/>
      </c>
      <c r="L56" s="19" t="str">
        <f>IFERROR(VLOOKUP($A56,'Grassor TR300 M'!$BX$2:$CD$26,7,0),"")</f>
        <v/>
      </c>
      <c r="M56" s="19" t="str">
        <f>IFERROR(VLOOKUP($A56,'BO M'!$K$2:$Q$65,7,0),"")</f>
        <v/>
      </c>
      <c r="N56" s="19" t="str">
        <f>IFERROR(VLOOKUP($A56,'Konwalie M'!$K$3:$Q$33,7,0),"")</f>
        <v/>
      </c>
      <c r="O56" s="19" t="str">
        <f>IFERROR(VLOOKUP($A56,'Sudecka 150 M'!$M$2:$S$17,7,0),"")</f>
        <v/>
      </c>
      <c r="P56" s="19" t="str">
        <f>IFERROR(VLOOKUP($A56,'Korno M'!$BR$1:$BX$58,7,0),"")</f>
        <v/>
      </c>
      <c r="Q56" s="19" t="str">
        <f>IFERROR(VLOOKUP($A56,'Abentojra M'!$J$4:$P$36,7,0),"")</f>
        <v/>
      </c>
      <c r="R56" s="19" t="str">
        <f>IFERROR(VLOOKUP($A56,'Mordownik M'!$M$6:$S$36,7,0),"")</f>
        <v/>
      </c>
      <c r="S56" s="19" t="str">
        <f>IFERROR(VLOOKUP($A56,'XIV Szago M'!$BB$4:$BH$45,7,0),"")</f>
        <v/>
      </c>
      <c r="T56" s="19">
        <f>IFERROR(VLOOKUP($A56,'H54 TR200 M'!$AS$5:$AY$96,7,0),"")</f>
        <v>26.440893135771233</v>
      </c>
      <c r="U56" s="19" t="str">
        <f>IFERROR(VLOOKUP($A56,'NM TR200 M'!$AN$5:$AT$32,7,0),"")</f>
        <v/>
      </c>
      <c r="V56" s="10">
        <f>IFERROR(LARGE(X56:AP56,1),0)+IFERROR(LARGE(X56:AP56,2),0)</f>
        <v>36.885245901639344</v>
      </c>
      <c r="W56" s="10">
        <f>IFERROR(LARGE(X56:AP56,3),0)+IFERROR(LARGE(X56:AP56,4),0)</f>
        <v>0</v>
      </c>
      <c r="X56" s="12"/>
      <c r="Y56" s="18" t="str">
        <f>IFERROR(VLOOKUP(A56,'XIII Szago M'!DJ:DP,7,0),"")</f>
        <v/>
      </c>
      <c r="Z56" s="18" t="str">
        <f>IFERROR(VLOOKUP(A56,'Wiosenne 360 M'!K:Q,7,0),"")</f>
        <v/>
      </c>
      <c r="AA56" s="12" t="str">
        <f>IFERROR(VLOOKUP(A56,'NMnO M'!AT:AZ,7,0),"")</f>
        <v/>
      </c>
      <c r="AB56" s="12" t="str">
        <f>IFERROR(VLOOKUP(A56,'Wertepy M'!M:S,7,0),"")</f>
        <v/>
      </c>
      <c r="AC56" s="12" t="str">
        <f>IFERROR(VLOOKUP($A56,'H53 100 M'!$AG$5:$AM$156,7,0),"")</f>
        <v/>
      </c>
      <c r="AD56" s="18" t="str">
        <f>IFERROR(VLOOKUP($A56,'Liczyrzepa - wiosna M'!$N$2:$T$26,7,0),"")</f>
        <v/>
      </c>
      <c r="AE56" s="12" t="str">
        <f>IFERROR(VLOOKUP($A56,'Harce M'!$H$2:$N$19,7,0),"")</f>
        <v/>
      </c>
      <c r="AF56" s="18" t="str">
        <f>IFERROR(VLOOKUP($A56,'XII z Kompasem M'!$K$1:$Q$38,7,0),"")</f>
        <v/>
      </c>
      <c r="AG56" s="19">
        <f>IFERROR(VLOOKUP($A56,'Grassor TR150 M'!$BH$2:$BN$16,7,0),"")</f>
        <v>36.885245901639344</v>
      </c>
      <c r="AH56" s="19" t="str">
        <f>IFERROR(VLOOKUP($A56,'Pazur Gryfa M'!$P$2:$V$23,7,0),"")</f>
        <v/>
      </c>
      <c r="AI56" s="19" t="str">
        <f>IFERROR(VLOOKUP($A56,'Szaga M'!$J$2:$P$31,7,0),"")</f>
        <v/>
      </c>
      <c r="AJ56" s="19" t="str">
        <f>IFERROR(VLOOKUP($A56,'Sudecka 100 M'!$M$2:$S$20,7,0),"")</f>
        <v/>
      </c>
      <c r="AK56" s="19" t="str">
        <f>IFERROR(VLOOKUP($A56,'XIII z Kompasem M'!$K$2:$Q$27,7,0),"")</f>
        <v/>
      </c>
      <c r="AL56" s="19" t="str">
        <f>IFERROR(VLOOKUP($A56,'Waligóra M'!$J$2:$P$17,7,0),"")</f>
        <v/>
      </c>
      <c r="AM56" s="19" t="str">
        <f>IFERROR(VLOOKUP($A56,'Jesienne 360 M'!$K$2:$Q$15,7,0),"")</f>
        <v/>
      </c>
      <c r="AN56" s="19" t="str">
        <f>IFERROR(VLOOKUP($A56,'H54 TR100 M'!$AG$6:$AM$161,7,0),"")</f>
        <v/>
      </c>
      <c r="AO56" s="19" t="str">
        <f>IFERROR(VLOOKUP($A56,'Azymut M'!$O$2:$U$36,7,0),"")</f>
        <v/>
      </c>
      <c r="AP56" s="12" t="str">
        <f>IFERROR(VLOOKUP($A56,'NM TR100 M'!$AD$5:$AJ$13,7,0),"")</f>
        <v/>
      </c>
      <c r="AQ56" s="26">
        <f>MIN(COUNT(F56:U56)+MIN(COUNT(X56:AP56)/2,2),6)</f>
        <v>4.5</v>
      </c>
      <c r="AR56" s="13">
        <f>COUNT(F56:U56)+COUNT(X56:AP56)/2</f>
        <v>4.5</v>
      </c>
    </row>
    <row r="57" spans="1:44">
      <c r="A57" s="13">
        <v>77</v>
      </c>
      <c r="B57" s="22" t="str">
        <f>VLOOKUP($A57,id!$C:$H,6,0)</f>
        <v>Kucharski Rafał</v>
      </c>
      <c r="C57" s="22" t="str">
        <f>VLOOKUP($A57,id!$C:$H,4,0)</f>
        <v>Rower Janka</v>
      </c>
      <c r="D57" s="2">
        <f>IF(E56=E57,D56,ROW(B55))</f>
        <v>55</v>
      </c>
      <c r="E57" s="11">
        <f>LARGE(F57:W57,1)+LARGE(F57:W57,2)+IFERROR(LARGE(F57:W57,3),0)+IFERROR(LARGE(F57:W57,4),0)+IFERROR(LARGE(F57:W57,5),0)+IFERROR(LARGE(F57:W57,6),0)</f>
        <v>253.44916592448834</v>
      </c>
      <c r="F57" s="12"/>
      <c r="G57" s="12">
        <f>IFERROR(VLOOKUP(A57,'Roza M'!N:T,7,0),"")</f>
        <v>53.18444602835195</v>
      </c>
      <c r="H57" s="12" t="str">
        <f>IFERROR(VLOOKUP($A57,'H53 200 M'!$AL$5:$AR$90,7,0),"")</f>
        <v/>
      </c>
      <c r="I57" s="14" t="str">
        <f>IFERROR(VLOOKUP($A57,'Dymno M'!$BO$4:$BU$35,7,0),"")</f>
        <v/>
      </c>
      <c r="J57" s="19" t="str">
        <f>IFERROR(VLOOKUP($A57,'Dukty M'!$AU$1:$BA$45,7,0),"")</f>
        <v/>
      </c>
      <c r="K57" s="19" t="str">
        <f>IFERROR(VLOOKUP($A57,'Tropy M'!$Q$3:$X$155,7,0),"")</f>
        <v/>
      </c>
      <c r="L57" s="19">
        <f>IFERROR(VLOOKUP($A57,'Grassor TR300 M'!$BX$2:$CD$26,7,0),"")</f>
        <v>36.767494298934608</v>
      </c>
      <c r="M57" s="19" t="str">
        <f>IFERROR(VLOOKUP($A57,'BO M'!$K$2:$Q$65,7,0),"")</f>
        <v/>
      </c>
      <c r="N57" s="19">
        <f>IFERROR(VLOOKUP($A57,'Konwalie M'!$K$3:$Q$33,7,0),"")</f>
        <v>65.436143507075542</v>
      </c>
      <c r="O57" s="19" t="str">
        <f>IFERROR(VLOOKUP($A57,'Sudecka 150 M'!$M$2:$S$17,7,0),"")</f>
        <v/>
      </c>
      <c r="P57" s="19" t="str">
        <f>IFERROR(VLOOKUP($A57,'Korno M'!$BR$1:$BX$58,7,0),"")</f>
        <v/>
      </c>
      <c r="Q57" s="19" t="str">
        <f>IFERROR(VLOOKUP($A57,'Abentojra M'!$J$4:$P$36,7,0),"")</f>
        <v/>
      </c>
      <c r="R57" s="19" t="str">
        <f>IFERROR(VLOOKUP($A57,'Mordownik M'!$M$6:$S$36,7,0),"")</f>
        <v/>
      </c>
      <c r="S57" s="19" t="str">
        <f>IFERROR(VLOOKUP($A57,'XIV Szago M'!$BB$4:$BH$45,7,0),"")</f>
        <v/>
      </c>
      <c r="T57" s="19" t="str">
        <f>IFERROR(VLOOKUP($A57,'H54 TR200 M'!$AS$5:$AY$96,7,0),"")</f>
        <v/>
      </c>
      <c r="U57" s="19" t="str">
        <f>IFERROR(VLOOKUP($A57,'NM TR200 M'!$AN$5:$AT$32,7,0),"")</f>
        <v/>
      </c>
      <c r="V57" s="10">
        <f>IFERROR(LARGE(X57:AP57,1),0)+IFERROR(LARGE(X57:AP57,2),0)</f>
        <v>69.534246215996433</v>
      </c>
      <c r="W57" s="10">
        <f>IFERROR(LARGE(X57:AP57,3),0)+IFERROR(LARGE(X57:AP57,4),0)</f>
        <v>28.526835874129798</v>
      </c>
      <c r="X57" s="12"/>
      <c r="Y57" s="18" t="str">
        <f>IFERROR(VLOOKUP(A57,'XIII Szago M'!DJ:DP,7,0),"")</f>
        <v/>
      </c>
      <c r="Z57" s="18" t="str">
        <f>IFERROR(VLOOKUP(A57,'Wiosenne 360 M'!K:Q,7,0),"")</f>
        <v/>
      </c>
      <c r="AA57" s="12" t="str">
        <f>IFERROR(VLOOKUP(A57,'NMnO M'!AT:AZ,7,0),"")</f>
        <v/>
      </c>
      <c r="AB57" s="12">
        <f>IFERROR(VLOOKUP(A57,'Wertepy M'!M:S,7,0),"")</f>
        <v>36.391752577319579</v>
      </c>
      <c r="AC57" s="12" t="str">
        <f>IFERROR(VLOOKUP($A57,'H53 100 M'!$AG$5:$AM$156,7,0),"")</f>
        <v/>
      </c>
      <c r="AD57" s="18">
        <f>IFERROR(VLOOKUP($A57,'Liczyrzepa - wiosna M'!$N$2:$T$26,7,0),"")</f>
        <v>28.526835874129798</v>
      </c>
      <c r="AE57" s="12" t="str">
        <f>IFERROR(VLOOKUP($A57,'Harce M'!$H$2:$N$19,7,0),"")</f>
        <v/>
      </c>
      <c r="AF57" s="18" t="str">
        <f>IFERROR(VLOOKUP($A57,'XII z Kompasem M'!$K$1:$Q$38,7,0),"")</f>
        <v/>
      </c>
      <c r="AG57" s="19" t="str">
        <f>IFERROR(VLOOKUP($A57,'Grassor TR150 M'!$BH$2:$BN$16,7,0),"")</f>
        <v/>
      </c>
      <c r="AH57" s="19" t="str">
        <f>IFERROR(VLOOKUP($A57,'Pazur Gryfa M'!$P$2:$V$23,7,0),"")</f>
        <v/>
      </c>
      <c r="AI57" s="19">
        <f>IFERROR(VLOOKUP($A57,'Szaga M'!$J$2:$P$31,7,0),"")</f>
        <v>33.142493638676847</v>
      </c>
      <c r="AJ57" s="19" t="str">
        <f>IFERROR(VLOOKUP($A57,'Sudecka 100 M'!$M$2:$S$20,7,0),"")</f>
        <v/>
      </c>
      <c r="AK57" s="19" t="str">
        <f>IFERROR(VLOOKUP($A57,'XIII z Kompasem M'!$K$2:$Q$27,7,0),"")</f>
        <v/>
      </c>
      <c r="AL57" s="19" t="str">
        <f>IFERROR(VLOOKUP($A57,'Waligóra M'!$J$2:$P$17,7,0),"")</f>
        <v/>
      </c>
      <c r="AM57" s="19" t="str">
        <f>IFERROR(VLOOKUP($A57,'Jesienne 360 M'!$K$2:$Q$15,7,0),"")</f>
        <v/>
      </c>
      <c r="AN57" s="19" t="str">
        <f>IFERROR(VLOOKUP($A57,'H54 TR100 M'!$AG$6:$AM$161,7,0),"")</f>
        <v/>
      </c>
      <c r="AO57" s="19" t="str">
        <f>IFERROR(VLOOKUP($A57,'Azymut M'!$O$2:$U$36,7,0),"")</f>
        <v/>
      </c>
      <c r="AP57" s="12" t="str">
        <f>IFERROR(VLOOKUP($A57,'NM TR100 M'!$AD$5:$AJ$13,7,0),"")</f>
        <v/>
      </c>
      <c r="AQ57" s="26">
        <f>MIN(COUNT(F57:U57)+MIN(COUNT(X57:AP57)/2,2),6)</f>
        <v>4.5</v>
      </c>
      <c r="AR57" s="13">
        <f>COUNT(F57:U57)+COUNT(X57:AP57)/2</f>
        <v>4.5</v>
      </c>
    </row>
    <row r="58" spans="1:44">
      <c r="A58">
        <v>99</v>
      </c>
      <c r="B58" s="22" t="str">
        <f>VLOOKUP($A58,id!$C:$H,6,0)</f>
        <v>Jankowski Tomasz</v>
      </c>
      <c r="C58" s="22" t="str">
        <f>VLOOKUP($A58,id!$C:$H,4,0)</f>
        <v>GR3miasto</v>
      </c>
      <c r="D58" s="2">
        <f>IF(E57=E58,D57,ROW(B56))</f>
        <v>56</v>
      </c>
      <c r="E58" s="11">
        <f>LARGE(F58:W58,1)+LARGE(F58:W58,2)+IFERROR(LARGE(F58:W58,3),0)+IFERROR(LARGE(F58:W58,4),0)+IFERROR(LARGE(F58:W58,5),0)+IFERROR(LARGE(F58:W58,6),0)</f>
        <v>253.00465620186307</v>
      </c>
      <c r="F58" s="12"/>
      <c r="G58" s="12" t="str">
        <f>IFERROR(VLOOKUP(A58,'Roza M'!N:T,7,0),"")</f>
        <v/>
      </c>
      <c r="H58" s="12">
        <f>IFERROR(VLOOKUP($A58,'H53 200 M'!$AL$5:$AR$90,7,0),"")</f>
        <v>60.724353615313561</v>
      </c>
      <c r="I58" s="14" t="str">
        <f>IFERROR(VLOOKUP($A58,'Dymno M'!$BO$4:$BU$35,7,0),"")</f>
        <v/>
      </c>
      <c r="J58" s="19" t="str">
        <f>IFERROR(VLOOKUP($A58,'Dukty M'!$AU$1:$BA$45,7,0),"")</f>
        <v/>
      </c>
      <c r="K58" s="19" t="str">
        <f>IFERROR(VLOOKUP($A58,'Tropy M'!$Q$3:$X$155,7,0),"")</f>
        <v/>
      </c>
      <c r="L58" s="19" t="str">
        <f>IFERROR(VLOOKUP($A58,'Grassor TR300 M'!$BX$2:$CD$26,7,0),"")</f>
        <v/>
      </c>
      <c r="M58" s="19" t="str">
        <f>IFERROR(VLOOKUP($A58,'BO M'!$K$2:$Q$65,7,0),"")</f>
        <v/>
      </c>
      <c r="N58" s="19" t="str">
        <f>IFERROR(VLOOKUP($A58,'Konwalie M'!$K$3:$Q$33,7,0),"")</f>
        <v/>
      </c>
      <c r="O58" s="19" t="str">
        <f>IFERROR(VLOOKUP($A58,'Sudecka 150 M'!$M$2:$S$17,7,0),"")</f>
        <v/>
      </c>
      <c r="P58" s="19" t="str">
        <f>IFERROR(VLOOKUP($A58,'Korno M'!$BR$1:$BX$58,7,0),"")</f>
        <v/>
      </c>
      <c r="Q58" s="19" t="str">
        <f>IFERROR(VLOOKUP($A58,'Abentojra M'!$J$4:$P$36,7,0),"")</f>
        <v/>
      </c>
      <c r="R58" s="19" t="str">
        <f>IFERROR(VLOOKUP($A58,'Mordownik M'!$M$6:$S$36,7,0),"")</f>
        <v/>
      </c>
      <c r="S58" s="19">
        <f>IFERROR(VLOOKUP($A58,'XIV Szago M'!$BB$4:$BH$45,7,0),"")</f>
        <v>73.333333333333314</v>
      </c>
      <c r="T58" s="19" t="str">
        <f>IFERROR(VLOOKUP($A58,'H54 TR200 M'!$AS$5:$AY$96,7,0),"")</f>
        <v/>
      </c>
      <c r="U58" s="19" t="str">
        <f>IFERROR(VLOOKUP($A58,'NM TR200 M'!$AN$5:$AT$32,7,0),"")</f>
        <v/>
      </c>
      <c r="V58" s="10">
        <f>IFERROR(LARGE(X58:AP58,1),0)+IFERROR(LARGE(X58:AP58,2),0)</f>
        <v>84.326599326599336</v>
      </c>
      <c r="W58" s="10">
        <f>IFERROR(LARGE(X58:AP58,3),0)+IFERROR(LARGE(X58:AP58,4),0)</f>
        <v>34.62036992661686</v>
      </c>
      <c r="X58" s="12"/>
      <c r="Y58" s="18">
        <f>IFERROR(VLOOKUP(A58,'XIII Szago M'!DJ:DP,7,0),"")</f>
        <v>34.62036992661686</v>
      </c>
      <c r="Z58" s="18" t="str">
        <f>IFERROR(VLOOKUP(A58,'Wiosenne 360 M'!K:Q,7,0),"")</f>
        <v/>
      </c>
      <c r="AA58" s="12" t="str">
        <f>IFERROR(VLOOKUP(A58,'NMnO M'!AT:AZ,7,0),"")</f>
        <v/>
      </c>
      <c r="AB58" s="12" t="str">
        <f>IFERROR(VLOOKUP(A58,'Wertepy M'!M:S,7,0),"")</f>
        <v/>
      </c>
      <c r="AC58" s="12" t="str">
        <f>IFERROR(VLOOKUP($A58,'H53 100 M'!$AG$5:$AM$156,7,0),"")</f>
        <v/>
      </c>
      <c r="AD58" s="18" t="str">
        <f>IFERROR(VLOOKUP($A58,'Liczyrzepa - wiosna M'!$N$2:$T$26,7,0),"")</f>
        <v/>
      </c>
      <c r="AE58" s="12" t="str">
        <f>IFERROR(VLOOKUP($A58,'Harce M'!$H$2:$N$19,7,0),"")</f>
        <v/>
      </c>
      <c r="AF58" s="18">
        <f>IFERROR(VLOOKUP($A58,'XII z Kompasem M'!$K$1:$Q$38,7,0),"")</f>
        <v>40.808080808080817</v>
      </c>
      <c r="AG58" s="19" t="str">
        <f>IFERROR(VLOOKUP($A58,'Grassor TR150 M'!$BH$2:$BN$16,7,0),"")</f>
        <v/>
      </c>
      <c r="AH58" s="19">
        <f>IFERROR(VLOOKUP($A58,'Pazur Gryfa M'!$P$2:$V$23,7,0),"")</f>
        <v>43.518518518518526</v>
      </c>
      <c r="AI58" s="19" t="str">
        <f>IFERROR(VLOOKUP($A58,'Szaga M'!$J$2:$P$31,7,0),"")</f>
        <v/>
      </c>
      <c r="AJ58" s="19" t="str">
        <f>IFERROR(VLOOKUP($A58,'Sudecka 100 M'!$M$2:$S$20,7,0),"")</f>
        <v/>
      </c>
      <c r="AK58" s="19" t="str">
        <f>IFERROR(VLOOKUP($A58,'XIII z Kompasem M'!$K$2:$Q$27,7,0),"")</f>
        <v/>
      </c>
      <c r="AL58" s="19" t="str">
        <f>IFERROR(VLOOKUP($A58,'Waligóra M'!$J$2:$P$17,7,0),"")</f>
        <v/>
      </c>
      <c r="AM58" s="19" t="str">
        <f>IFERROR(VLOOKUP($A58,'Jesienne 360 M'!$K$2:$Q$15,7,0),"")</f>
        <v/>
      </c>
      <c r="AN58" s="19" t="str">
        <f>IFERROR(VLOOKUP($A58,'H54 TR100 M'!$AG$6:$AM$161,7,0),"")</f>
        <v/>
      </c>
      <c r="AO58" s="19" t="str">
        <f>IFERROR(VLOOKUP($A58,'Azymut M'!$O$2:$U$36,7,0),"")</f>
        <v/>
      </c>
      <c r="AP58" s="12" t="str">
        <f>IFERROR(VLOOKUP($A58,'NM TR100 M'!$AD$5:$AJ$13,7,0),"")</f>
        <v/>
      </c>
      <c r="AQ58" s="26">
        <f>MIN(COUNT(F58:U58)+MIN(COUNT(X58:AP58)/2,2),6)</f>
        <v>3.5</v>
      </c>
      <c r="AR58" s="13">
        <f>COUNT(F58:U58)+COUNT(X58:AP58)/2</f>
        <v>3.5</v>
      </c>
    </row>
    <row r="59" spans="1:44">
      <c r="A59">
        <v>245</v>
      </c>
      <c r="B59" s="22" t="str">
        <f>VLOOKUP($A59,id!$C:$H,6,0)</f>
        <v>Złomańczuk Michał</v>
      </c>
      <c r="C59" s="22" t="str">
        <f>VLOOKUP($A59,id!$C:$H,4,0)</f>
        <v>Straszyn</v>
      </c>
      <c r="D59" s="2">
        <f>IF(E58=E59,D58,ROW(B57))</f>
        <v>57</v>
      </c>
      <c r="E59" s="11">
        <f>LARGE(F59:W59,1)+LARGE(F59:W59,2)+IFERROR(LARGE(F59:W59,3),0)+IFERROR(LARGE(F59:W59,4),0)+IFERROR(LARGE(F59:W59,5),0)+IFERROR(LARGE(F59:W59,6),0)</f>
        <v>249.03529650872247</v>
      </c>
      <c r="F59" s="12"/>
      <c r="G59" s="12"/>
      <c r="H59" s="12" t="str">
        <f>IFERROR(VLOOKUP($A59,'H53 200 M'!$AL$5:$AR$90,7,0),"")</f>
        <v/>
      </c>
      <c r="I59" s="14" t="str">
        <f>IFERROR(VLOOKUP($A59,'Dymno M'!$BO$4:$BU$35,7,0),"")</f>
        <v/>
      </c>
      <c r="J59" s="19" t="str">
        <f>IFERROR(VLOOKUP($A59,'Dukty M'!$AU$1:$BA$45,7,0),"")</f>
        <v/>
      </c>
      <c r="K59" s="19">
        <f>IFERROR(VLOOKUP($A59,'Tropy M'!$Q$3:$X$155,7,0),"")</f>
        <v>71.012605624047637</v>
      </c>
      <c r="L59" s="19" t="str">
        <f>IFERROR(VLOOKUP($A59,'Grassor TR300 M'!$BX$2:$CD$26,7,0),"")</f>
        <v/>
      </c>
      <c r="M59" s="19" t="str">
        <f>IFERROR(VLOOKUP($A59,'BO M'!$K$2:$Q$65,7,0),"")</f>
        <v/>
      </c>
      <c r="N59" s="19">
        <f>IFERROR(VLOOKUP($A59,'Konwalie M'!$K$3:$Q$33,7,0),"")</f>
        <v>77.844140987649354</v>
      </c>
      <c r="O59" s="19" t="str">
        <f>IFERROR(VLOOKUP($A59,'Sudecka 150 M'!$M$2:$S$17,7,0),"")</f>
        <v/>
      </c>
      <c r="P59" s="19" t="str">
        <f>IFERROR(VLOOKUP($A59,'Korno M'!$BR$1:$BX$58,7,0),"")</f>
        <v/>
      </c>
      <c r="Q59" s="19" t="str">
        <f>IFERROR(VLOOKUP($A59,'Abentojra M'!$J$4:$P$36,7,0),"")</f>
        <v/>
      </c>
      <c r="R59" s="19" t="str">
        <f>IFERROR(VLOOKUP($A59,'Mordownik M'!$M$6:$S$36,7,0),"")</f>
        <v/>
      </c>
      <c r="S59" s="19" t="str">
        <f>IFERROR(VLOOKUP($A59,'XIV Szago M'!$BB$4:$BH$45,7,0),"")</f>
        <v/>
      </c>
      <c r="T59" s="19" t="str">
        <f>IFERROR(VLOOKUP($A59,'H54 TR200 M'!$AS$5:$AY$96,7,0),"")</f>
        <v/>
      </c>
      <c r="U59" s="19" t="str">
        <f>IFERROR(VLOOKUP($A59,'NM TR200 M'!$AN$5:$AT$32,7,0),"")</f>
        <v/>
      </c>
      <c r="V59" s="10">
        <f>IFERROR(LARGE(X59:AP59,1),0)+IFERROR(LARGE(X59:AP59,2),0)</f>
        <v>80.824189133635386</v>
      </c>
      <c r="W59" s="10">
        <f>IFERROR(LARGE(X59:AP59,3),0)+IFERROR(LARGE(X59:AP59,4),0)</f>
        <v>19.354360763390112</v>
      </c>
      <c r="X59" s="12"/>
      <c r="Y59" s="18"/>
      <c r="Z59" s="18"/>
      <c r="AA59" s="12"/>
      <c r="AB59" s="12"/>
      <c r="AC59" s="12">
        <f>IFERROR(VLOOKUP($A59,'H53 100 M'!$AG$5:$AM$156,7,0),"")</f>
        <v>34.863896108898153</v>
      </c>
      <c r="AD59" s="18" t="str">
        <f>IFERROR(VLOOKUP($A59,'Liczyrzepa - wiosna M'!$N$2:$T$26,7,0),"")</f>
        <v/>
      </c>
      <c r="AE59" s="12" t="str">
        <f>IFERROR(VLOOKUP($A59,'Harce M'!$H$2:$N$19,7,0),"")</f>
        <v/>
      </c>
      <c r="AF59" s="18">
        <f>IFERROR(VLOOKUP($A59,'XII z Kompasem M'!$K$1:$Q$38,7,0),"")</f>
        <v>19.354360763390112</v>
      </c>
      <c r="AG59" s="19" t="str">
        <f>IFERROR(VLOOKUP($A59,'Grassor TR150 M'!$BH$2:$BN$16,7,0),"")</f>
        <v/>
      </c>
      <c r="AH59" s="19" t="str">
        <f>IFERROR(VLOOKUP($A59,'Pazur Gryfa M'!$P$2:$V$23,7,0),"")</f>
        <v/>
      </c>
      <c r="AI59" s="19" t="str">
        <f>IFERROR(VLOOKUP($A59,'Szaga M'!$J$2:$P$31,7,0),"")</f>
        <v/>
      </c>
      <c r="AJ59" s="19" t="str">
        <f>IFERROR(VLOOKUP($A59,'Sudecka 100 M'!$M$2:$S$20,7,0),"")</f>
        <v/>
      </c>
      <c r="AK59" s="19" t="str">
        <f>IFERROR(VLOOKUP($A59,'XIII z Kompasem M'!$K$2:$Q$27,7,0),"")</f>
        <v/>
      </c>
      <c r="AL59" s="19" t="str">
        <f>IFERROR(VLOOKUP($A59,'Waligóra M'!$J$2:$P$17,7,0),"")</f>
        <v/>
      </c>
      <c r="AM59" s="19" t="str">
        <f>IFERROR(VLOOKUP($A59,'Jesienne 360 M'!$K$2:$Q$15,7,0),"")</f>
        <v/>
      </c>
      <c r="AN59" s="19">
        <f>IFERROR(VLOOKUP($A59,'H54 TR100 M'!$AG$6:$AM$161,7,0),"")</f>
        <v>45.960293024737233</v>
      </c>
      <c r="AO59" s="19" t="str">
        <f>IFERROR(VLOOKUP($A59,'Azymut M'!$O$2:$U$36,7,0),"")</f>
        <v/>
      </c>
      <c r="AP59" s="12" t="str">
        <f>IFERROR(VLOOKUP($A59,'NM TR100 M'!$AD$5:$AJ$13,7,0),"")</f>
        <v/>
      </c>
      <c r="AQ59" s="26">
        <f>MIN(COUNT(F59:U59)+MIN(COUNT(X59:AP59)/2,2),6)</f>
        <v>3.5</v>
      </c>
      <c r="AR59" s="13">
        <f>COUNT(F59:U59)+COUNT(X59:AP59)/2</f>
        <v>3.5</v>
      </c>
    </row>
    <row r="60" spans="1:44">
      <c r="A60">
        <v>252</v>
      </c>
      <c r="B60" s="22" t="str">
        <f>VLOOKUP($A60,id!$C:$H,6,0)</f>
        <v>Lipiński Tomasz</v>
      </c>
      <c r="C60" s="22">
        <f>VLOOKUP($A60,id!$C:$H,4,0)</f>
        <v>0</v>
      </c>
      <c r="D60" s="2">
        <f>IF(E59=E60,D59,ROW(B58))</f>
        <v>58</v>
      </c>
      <c r="E60" s="11">
        <f>LARGE(F60:W60,1)+LARGE(F60:W60,2)+IFERROR(LARGE(F60:W60,3),0)+IFERROR(LARGE(F60:W60,4),0)+IFERROR(LARGE(F60:W60,5),0)+IFERROR(LARGE(F60:W60,6),0)</f>
        <v>246.93890102393203</v>
      </c>
      <c r="F60" s="12"/>
      <c r="G60" s="12"/>
      <c r="H60" s="12" t="str">
        <f>IFERROR(VLOOKUP($A60,'H53 200 M'!$AL$5:$AR$90,7,0),"")</f>
        <v/>
      </c>
      <c r="I60" s="14" t="str">
        <f>IFERROR(VLOOKUP($A60,'Dymno M'!$BO$4:$BU$35,7,0),"")</f>
        <v/>
      </c>
      <c r="J60" s="19">
        <f>IFERROR(VLOOKUP($A60,'Dukty M'!$AU$1:$BA$45,7,0),"")</f>
        <v>66.507146870069775</v>
      </c>
      <c r="K60" s="19" t="str">
        <f>IFERROR(VLOOKUP($A60,'Tropy M'!$Q$3:$X$155,7,0),"")</f>
        <v/>
      </c>
      <c r="L60" s="19" t="str">
        <f>IFERROR(VLOOKUP($A60,'Grassor TR300 M'!$BX$2:$CD$26,7,0),"")</f>
        <v/>
      </c>
      <c r="M60" s="19" t="str">
        <f>IFERROR(VLOOKUP($A60,'BO M'!$K$2:$Q$65,7,0),"")</f>
        <v/>
      </c>
      <c r="N60" s="19">
        <f>IFERROR(VLOOKUP($A60,'Konwalie M'!$K$3:$Q$33,7,0),"")</f>
        <v>59.470216508451593</v>
      </c>
      <c r="O60" s="19">
        <f>IFERROR(VLOOKUP($A60,'Sudecka 150 M'!$M$2:$S$17,7,0),"")</f>
        <v>59.322533862609852</v>
      </c>
      <c r="P60" s="19" t="str">
        <f>IFERROR(VLOOKUP($A60,'Korno M'!$BR$1:$BX$58,7,0),"")</f>
        <v/>
      </c>
      <c r="Q60" s="19" t="str">
        <f>IFERROR(VLOOKUP($A60,'Abentojra M'!$J$4:$P$36,7,0),"")</f>
        <v/>
      </c>
      <c r="R60" s="19" t="str">
        <f>IFERROR(VLOOKUP($A60,'Mordownik M'!$M$6:$S$36,7,0),"")</f>
        <v/>
      </c>
      <c r="S60" s="19" t="str">
        <f>IFERROR(VLOOKUP($A60,'XIV Szago M'!$BB$4:$BH$45,7,0),"")</f>
        <v/>
      </c>
      <c r="T60" s="19" t="str">
        <f>IFERROR(VLOOKUP($A60,'H54 TR200 M'!$AS$5:$AY$96,7,0),"")</f>
        <v/>
      </c>
      <c r="U60" s="19" t="str">
        <f>IFERROR(VLOOKUP($A60,'NM TR200 M'!$AN$5:$AT$32,7,0),"")</f>
        <v/>
      </c>
      <c r="V60" s="10">
        <f>IFERROR(LARGE(X60:AP60,1),0)+IFERROR(LARGE(X60:AP60,2),0)</f>
        <v>61.639003782800827</v>
      </c>
      <c r="W60" s="10">
        <f>IFERROR(LARGE(X60:AP60,3),0)+IFERROR(LARGE(X60:AP60,4),0)</f>
        <v>0</v>
      </c>
      <c r="X60" s="12"/>
      <c r="Y60" s="18"/>
      <c r="Z60" s="18"/>
      <c r="AA60" s="12"/>
      <c r="AB60" s="12"/>
      <c r="AC60" s="12">
        <f>IFERROR(VLOOKUP($A60,'H53 100 M'!$AG$5:$AM$156,7,0),"")</f>
        <v>29.113052225707392</v>
      </c>
      <c r="AD60" s="18" t="str">
        <f>IFERROR(VLOOKUP($A60,'Liczyrzepa - wiosna M'!$N$2:$T$26,7,0),"")</f>
        <v/>
      </c>
      <c r="AE60" s="12" t="str">
        <f>IFERROR(VLOOKUP($A60,'Harce M'!$H$2:$N$19,7,0),"")</f>
        <v/>
      </c>
      <c r="AF60" s="18" t="str">
        <f>IFERROR(VLOOKUP($A60,'XII z Kompasem M'!$K$1:$Q$38,7,0),"")</f>
        <v/>
      </c>
      <c r="AG60" s="19" t="str">
        <f>IFERROR(VLOOKUP($A60,'Grassor TR150 M'!$BH$2:$BN$16,7,0),"")</f>
        <v/>
      </c>
      <c r="AH60" s="19">
        <f>IFERROR(VLOOKUP($A60,'Pazur Gryfa M'!$P$2:$V$23,7,0),"")</f>
        <v>32.525951557093435</v>
      </c>
      <c r="AI60" s="19" t="str">
        <f>IFERROR(VLOOKUP($A60,'Szaga M'!$J$2:$P$31,7,0),"")</f>
        <v/>
      </c>
      <c r="AJ60" s="19" t="str">
        <f>IFERROR(VLOOKUP($A60,'Sudecka 100 M'!$M$2:$S$20,7,0),"")</f>
        <v/>
      </c>
      <c r="AK60" s="19" t="str">
        <f>IFERROR(VLOOKUP($A60,'XIII z Kompasem M'!$K$2:$Q$27,7,0),"")</f>
        <v/>
      </c>
      <c r="AL60" s="19" t="str">
        <f>IFERROR(VLOOKUP($A60,'Waligóra M'!$J$2:$P$17,7,0),"")</f>
        <v/>
      </c>
      <c r="AM60" s="19" t="str">
        <f>IFERROR(VLOOKUP($A60,'Jesienne 360 M'!$K$2:$Q$15,7,0),"")</f>
        <v/>
      </c>
      <c r="AN60" s="19" t="str">
        <f>IFERROR(VLOOKUP($A60,'H54 TR100 M'!$AG$6:$AM$161,7,0),"")</f>
        <v/>
      </c>
      <c r="AO60" s="19" t="str">
        <f>IFERROR(VLOOKUP($A60,'Azymut M'!$O$2:$U$36,7,0),"")</f>
        <v/>
      </c>
      <c r="AP60" s="12" t="str">
        <f>IFERROR(VLOOKUP($A60,'NM TR100 M'!$AD$5:$AJ$13,7,0),"")</f>
        <v/>
      </c>
      <c r="AQ60" s="26">
        <f>MIN(COUNT(F60:U60)+MIN(COUNT(X60:AP60)/2,2),6)</f>
        <v>4</v>
      </c>
      <c r="AR60" s="13">
        <f>COUNT(F60:U60)+COUNT(X60:AP60)/2</f>
        <v>4</v>
      </c>
    </row>
    <row r="61" spans="1:44">
      <c r="A61" s="13">
        <v>93</v>
      </c>
      <c r="B61" s="22" t="str">
        <f>VLOOKUP($A61,id!$C:$H,6,0)</f>
        <v>Nowicki Jacek</v>
      </c>
      <c r="C61" s="22" t="str">
        <f>VLOOKUP($A61,id!$C:$H,4,0)</f>
        <v>podrozerowerowe.info</v>
      </c>
      <c r="D61" s="2">
        <f>IF(E60=E61,D60,ROW(B59))</f>
        <v>59</v>
      </c>
      <c r="E61" s="11">
        <f>LARGE(F61:W61,1)+LARGE(F61:W61,2)+IFERROR(LARGE(F61:W61,3),0)+IFERROR(LARGE(F61:W61,4),0)+IFERROR(LARGE(F61:W61,5),0)+IFERROR(LARGE(F61:W61,6),0)</f>
        <v>233.76699780396879</v>
      </c>
      <c r="F61" s="12"/>
      <c r="G61" s="12" t="str">
        <f>IFERROR(VLOOKUP(A61,'Roza M'!N:T,7,0),"")</f>
        <v/>
      </c>
      <c r="H61" s="12" t="str">
        <f>IFERROR(VLOOKUP($A61,'H53 200 M'!$AL$5:$AR$90,7,0),"")</f>
        <v/>
      </c>
      <c r="I61" s="14" t="str">
        <f>IFERROR(VLOOKUP($A61,'Dymno M'!$BO$4:$BU$35,7,0),"")</f>
        <v/>
      </c>
      <c r="J61" s="19" t="str">
        <f>IFERROR(VLOOKUP($A61,'Dukty M'!$AU$1:$BA$45,7,0),"")</f>
        <v/>
      </c>
      <c r="K61" s="19" t="str">
        <f>IFERROR(VLOOKUP($A61,'Tropy M'!$Q$3:$X$155,7,0),"")</f>
        <v/>
      </c>
      <c r="L61" s="19">
        <f>IFERROR(VLOOKUP($A61,'Grassor TR300 M'!$BX$2:$CD$26,7,0),"")</f>
        <v>86.089742748724916</v>
      </c>
      <c r="M61" s="19" t="str">
        <f>IFERROR(VLOOKUP($A61,'BO M'!$K$2:$Q$65,7,0),"")</f>
        <v/>
      </c>
      <c r="N61" s="19" t="str">
        <f>IFERROR(VLOOKUP($A61,'Konwalie M'!$K$3:$Q$33,7,0),"")</f>
        <v/>
      </c>
      <c r="O61" s="19" t="str">
        <f>IFERROR(VLOOKUP($A61,'Sudecka 150 M'!$M$2:$S$17,7,0),"")</f>
        <v/>
      </c>
      <c r="P61" s="19" t="str">
        <f>IFERROR(VLOOKUP($A61,'Korno M'!$BR$1:$BX$58,7,0),"")</f>
        <v/>
      </c>
      <c r="Q61" s="19" t="str">
        <f>IFERROR(VLOOKUP($A61,'Abentojra M'!$J$4:$P$36,7,0),"")</f>
        <v/>
      </c>
      <c r="R61" s="19" t="str">
        <f>IFERROR(VLOOKUP($A61,'Mordownik M'!$M$6:$S$36,7,0),"")</f>
        <v/>
      </c>
      <c r="S61" s="19" t="str">
        <f>IFERROR(VLOOKUP($A61,'XIV Szago M'!$BB$4:$BH$45,7,0),"")</f>
        <v/>
      </c>
      <c r="T61" s="19" t="str">
        <f>IFERROR(VLOOKUP($A61,'H54 TR200 M'!$AS$5:$AY$96,7,0),"")</f>
        <v/>
      </c>
      <c r="U61" s="19">
        <f>IFERROR(VLOOKUP($A61,'NM TR200 M'!$AN$5:$AT$32,7,0),"")</f>
        <v>64.071933205314821</v>
      </c>
      <c r="V61" s="10">
        <f>IFERROR(LARGE(X61:AP61,1),0)+IFERROR(LARGE(X61:AP61,2),0)</f>
        <v>83.605321849929041</v>
      </c>
      <c r="W61" s="10">
        <f>IFERROR(LARGE(X61:AP61,3),0)+IFERROR(LARGE(X61:AP61,4),0)</f>
        <v>0</v>
      </c>
      <c r="X61" s="12"/>
      <c r="Y61" s="18">
        <f>IFERROR(VLOOKUP(A61,'XIII Szago M'!DJ:DP,7,0),"")</f>
        <v>40.445942442312678</v>
      </c>
      <c r="Z61" s="18" t="str">
        <f>IFERROR(VLOOKUP(A61,'Wiosenne 360 M'!K:Q,7,0),"")</f>
        <v/>
      </c>
      <c r="AA61" s="12">
        <f>IFERROR(VLOOKUP(A61,'NMnO M'!AT:AZ,7,0),"")</f>
        <v>43.159379407616363</v>
      </c>
      <c r="AB61" s="12" t="str">
        <f>IFERROR(VLOOKUP(A61,'Wertepy M'!M:S,7,0),"")</f>
        <v/>
      </c>
      <c r="AC61" s="12" t="str">
        <f>IFERROR(VLOOKUP($A61,'H53 100 M'!$AG$5:$AM$156,7,0),"")</f>
        <v/>
      </c>
      <c r="AD61" s="18" t="str">
        <f>IFERROR(VLOOKUP($A61,'Liczyrzepa - wiosna M'!$N$2:$T$26,7,0),"")</f>
        <v/>
      </c>
      <c r="AE61" s="12" t="str">
        <f>IFERROR(VLOOKUP($A61,'Harce M'!$H$2:$N$19,7,0),"")</f>
        <v/>
      </c>
      <c r="AF61" s="18" t="str">
        <f>IFERROR(VLOOKUP($A61,'XII z Kompasem M'!$K$1:$Q$38,7,0),"")</f>
        <v/>
      </c>
      <c r="AG61" s="19" t="str">
        <f>IFERROR(VLOOKUP($A61,'Grassor TR150 M'!$BH$2:$BN$16,7,0),"")</f>
        <v/>
      </c>
      <c r="AH61" s="19" t="str">
        <f>IFERROR(VLOOKUP($A61,'Pazur Gryfa M'!$P$2:$V$23,7,0),"")</f>
        <v/>
      </c>
      <c r="AI61" s="19" t="str">
        <f>IFERROR(VLOOKUP($A61,'Szaga M'!$J$2:$P$31,7,0),"")</f>
        <v/>
      </c>
      <c r="AJ61" s="19" t="str">
        <f>IFERROR(VLOOKUP($A61,'Sudecka 100 M'!$M$2:$S$20,7,0),"")</f>
        <v/>
      </c>
      <c r="AK61" s="19" t="str">
        <f>IFERROR(VLOOKUP($A61,'XIII z Kompasem M'!$K$2:$Q$27,7,0),"")</f>
        <v/>
      </c>
      <c r="AL61" s="19" t="str">
        <f>IFERROR(VLOOKUP($A61,'Waligóra M'!$J$2:$P$17,7,0),"")</f>
        <v/>
      </c>
      <c r="AM61" s="19" t="str">
        <f>IFERROR(VLOOKUP($A61,'Jesienne 360 M'!$K$2:$Q$15,7,0),"")</f>
        <v/>
      </c>
      <c r="AN61" s="19" t="str">
        <f>IFERROR(VLOOKUP($A61,'H54 TR100 M'!$AG$6:$AM$161,7,0),"")</f>
        <v/>
      </c>
      <c r="AO61" s="19" t="str">
        <f>IFERROR(VLOOKUP($A61,'Azymut M'!$O$2:$U$36,7,0),"")</f>
        <v/>
      </c>
      <c r="AP61" s="12" t="str">
        <f>IFERROR(VLOOKUP($A61,'NM TR100 M'!$AD$5:$AJ$13,7,0),"")</f>
        <v/>
      </c>
      <c r="AQ61" s="26">
        <f>MIN(COUNT(F61:U61)+MIN(COUNT(X61:AP61)/2,2),6)</f>
        <v>3</v>
      </c>
      <c r="AR61" s="13">
        <f>COUNT(F61:U61)+COUNT(X61:AP61)/2</f>
        <v>3</v>
      </c>
    </row>
    <row r="62" spans="1:44">
      <c r="A62">
        <v>20</v>
      </c>
      <c r="B62" s="22" t="str">
        <f>VLOOKUP($A62,id!$C:$H,6,0)</f>
        <v>Staszewski Daniel</v>
      </c>
      <c r="C62" s="22" t="str">
        <f>VLOOKUP($A62,id!$C:$H,4,0)</f>
        <v>oi punx</v>
      </c>
      <c r="D62" s="2">
        <f>IF(E61=E62,D61,ROW(B60))</f>
        <v>60</v>
      </c>
      <c r="E62" s="11">
        <f>LARGE(F62:W62,1)+LARGE(F62:W62,2)+IFERROR(LARGE(F62:W62,3),0)+IFERROR(LARGE(F62:W62,4),0)+IFERROR(LARGE(F62:W62,5),0)+IFERROR(LARGE(F62:W62,6),0)</f>
        <v>227.5715642802603</v>
      </c>
      <c r="F62" s="12" t="str">
        <f>IFERROR(VLOOKUP(A62,'ZdZ M'!$S$1:$Y$43,7,0),"")</f>
        <v/>
      </c>
      <c r="G62" s="12" t="str">
        <f>IFERROR(VLOOKUP(A62,'Roza M'!N:T,7,0),"")</f>
        <v/>
      </c>
      <c r="H62" s="12" t="str">
        <f>IFERROR(VLOOKUP($A62,'H53 200 M'!$AL$5:$AR$90,7,0),"")</f>
        <v/>
      </c>
      <c r="I62" s="14" t="str">
        <f>IFERROR(VLOOKUP($A62,'Dymno M'!$BO$4:$BU$35,7,0),"")</f>
        <v/>
      </c>
      <c r="J62" s="19" t="str">
        <f>IFERROR(VLOOKUP($A62,'Dukty M'!$AU$1:$BA$45,7,0),"")</f>
        <v/>
      </c>
      <c r="K62" s="19" t="str">
        <f>IFERROR(VLOOKUP($A62,'Tropy M'!$Q$3:$X$155,7,0),"")</f>
        <v/>
      </c>
      <c r="L62" s="19" t="str">
        <f>IFERROR(VLOOKUP($A62,'Grassor TR300 M'!$BX$2:$CD$26,7,0),"")</f>
        <v/>
      </c>
      <c r="M62" s="19">
        <f>IFERROR(VLOOKUP($A62,'BO M'!$K$2:$Q$65,7,0),"")</f>
        <v>69.114639052074551</v>
      </c>
      <c r="N62" s="19" t="str">
        <f>IFERROR(VLOOKUP($A62,'Konwalie M'!$K$3:$Q$33,7,0),"")</f>
        <v/>
      </c>
      <c r="O62" s="19" t="str">
        <f>IFERROR(VLOOKUP($A62,'Sudecka 150 M'!$M$2:$S$17,7,0),"")</f>
        <v/>
      </c>
      <c r="P62" s="19">
        <f>IFERROR(VLOOKUP($A62,'Korno M'!$BR$1:$BX$58,7,0),"")</f>
        <v>51.236346827281352</v>
      </c>
      <c r="Q62" s="19" t="str">
        <f>IFERROR(VLOOKUP($A62,'Abentojra M'!$J$4:$P$36,7,0),"")</f>
        <v/>
      </c>
      <c r="R62" s="19" t="str">
        <f>IFERROR(VLOOKUP($A62,'Mordownik M'!$M$6:$S$36,7,0),"")</f>
        <v/>
      </c>
      <c r="S62" s="19" t="str">
        <f>IFERROR(VLOOKUP($A62,'XIV Szago M'!$BB$4:$BH$45,7,0),"")</f>
        <v/>
      </c>
      <c r="T62" s="19" t="str">
        <f>IFERROR(VLOOKUP($A62,'H54 TR200 M'!$AS$5:$AY$96,7,0),"")</f>
        <v/>
      </c>
      <c r="U62" s="19" t="str">
        <f>IFERROR(VLOOKUP($A62,'NM TR200 M'!$AN$5:$AT$32,7,0),"")</f>
        <v/>
      </c>
      <c r="V62" s="10">
        <f>IFERROR(LARGE(X62:AP62,1),0)+IFERROR(LARGE(X62:AP62,2),0)</f>
        <v>57.757871689399209</v>
      </c>
      <c r="W62" s="10">
        <f>IFERROR(LARGE(X62:AP62,3),0)+IFERROR(LARGE(X62:AP62,4),0)</f>
        <v>49.462706711505177</v>
      </c>
      <c r="X62" s="12">
        <f>IFERROR(VLOOKUP(A62,'Liczyrzepa - zima M'!$P:$W,7,0),"")</f>
        <v>23.732717985462337</v>
      </c>
      <c r="Y62" s="18" t="str">
        <f>IFERROR(VLOOKUP(A62,'XIII Szago M'!DJ:DP,7,0),"")</f>
        <v/>
      </c>
      <c r="Z62" s="18" t="str">
        <f>IFERROR(VLOOKUP(A62,'Wiosenne 360 M'!K:Q,7,0),"")</f>
        <v/>
      </c>
      <c r="AA62" s="12">
        <f>IFERROR(VLOOKUP(A62,'NMnO M'!AT:AZ,7,0),"")</f>
        <v>25.729988726042841</v>
      </c>
      <c r="AB62" s="12" t="str">
        <f>IFERROR(VLOOKUP(A62,'Wertepy M'!M:S,7,0),"")</f>
        <v/>
      </c>
      <c r="AC62" s="12" t="str">
        <f>IFERROR(VLOOKUP($A62,'H53 100 M'!$AG$5:$AM$156,7,0),"")</f>
        <v/>
      </c>
      <c r="AD62" s="18">
        <f>IFERROR(VLOOKUP($A62,'Liczyrzepa - wiosna M'!$N$2:$T$26,7,0),"")</f>
        <v>28.262085657200522</v>
      </c>
      <c r="AE62" s="12" t="str">
        <f>IFERROR(VLOOKUP($A62,'Harce M'!$H$2:$N$19,7,0),"")</f>
        <v/>
      </c>
      <c r="AF62" s="18" t="str">
        <f>IFERROR(VLOOKUP($A62,'XII z Kompasem M'!$K$1:$Q$38,7,0),"")</f>
        <v/>
      </c>
      <c r="AG62" s="19" t="str">
        <f>IFERROR(VLOOKUP($A62,'Grassor TR150 M'!$BH$2:$BN$16,7,0),"")</f>
        <v/>
      </c>
      <c r="AH62" s="19" t="str">
        <f>IFERROR(VLOOKUP($A62,'Pazur Gryfa M'!$P$2:$V$23,7,0),"")</f>
        <v/>
      </c>
      <c r="AI62" s="19" t="str">
        <f>IFERROR(VLOOKUP($A62,'Szaga M'!$J$2:$P$31,7,0),"")</f>
        <v/>
      </c>
      <c r="AJ62" s="19" t="str">
        <f>IFERROR(VLOOKUP($A62,'Sudecka 100 M'!$M$2:$S$20,7,0),"")</f>
        <v/>
      </c>
      <c r="AK62" s="19" t="str">
        <f>IFERROR(VLOOKUP($A62,'XIII z Kompasem M'!$K$2:$Q$27,7,0),"")</f>
        <v/>
      </c>
      <c r="AL62" s="19">
        <f>IFERROR(VLOOKUP($A62,'Waligóra M'!$J$2:$P$17,7,0),"")</f>
        <v>29.495786032198691</v>
      </c>
      <c r="AM62" s="19" t="str">
        <f>IFERROR(VLOOKUP($A62,'Jesienne 360 M'!$K$2:$Q$15,7,0),"")</f>
        <v/>
      </c>
      <c r="AN62" s="19" t="str">
        <f>IFERROR(VLOOKUP($A62,'H54 TR100 M'!$AG$6:$AM$161,7,0),"")</f>
        <v/>
      </c>
      <c r="AO62" s="19" t="str">
        <f>IFERROR(VLOOKUP($A62,'Azymut M'!$O$2:$U$36,7,0),"")</f>
        <v/>
      </c>
      <c r="AP62" s="12" t="str">
        <f>IFERROR(VLOOKUP($A62,'NM TR100 M'!$AD$5:$AJ$13,7,0),"")</f>
        <v/>
      </c>
      <c r="AQ62" s="26">
        <f>MIN(COUNT(F62:U62)+MIN(COUNT(X62:AP62)/2,2),6)</f>
        <v>4</v>
      </c>
      <c r="AR62" s="13">
        <f>COUNT(F62:U62)+COUNT(X62:AP62)/2</f>
        <v>4</v>
      </c>
    </row>
    <row r="63" spans="1:44">
      <c r="A63">
        <v>51</v>
      </c>
      <c r="B63" s="22" t="str">
        <f>VLOOKUP($A63,id!$C:$H,6,0)</f>
        <v>Ścibisz Jerzy</v>
      </c>
      <c r="C63" s="22">
        <f>VLOOKUP($A63,id!$C:$H,4,0)</f>
        <v>0</v>
      </c>
      <c r="D63" s="2">
        <f>IF(E62=E63,D62,ROW(B61))</f>
        <v>61</v>
      </c>
      <c r="E63" s="11">
        <f>LARGE(F63:W63,1)+LARGE(F63:W63,2)+IFERROR(LARGE(F63:W63,3),0)+IFERROR(LARGE(F63:W63,4),0)+IFERROR(LARGE(F63:W63,5),0)+IFERROR(LARGE(F63:W63,6),0)</f>
        <v>224.260279215834</v>
      </c>
      <c r="F63" s="12">
        <f>IFERROR(VLOOKUP(A63,'ZdZ M'!$S$1:$Y$43,7,0),"")</f>
        <v>48.325511360448793</v>
      </c>
      <c r="G63" s="12" t="str">
        <f>IFERROR(VLOOKUP(A63,'Roza M'!N:T,7,0),"")</f>
        <v/>
      </c>
      <c r="H63" s="12">
        <f>IFERROR(VLOOKUP($A63,'H53 200 M'!$AL$5:$AR$90,7,0),"")</f>
        <v>49.995595721959873</v>
      </c>
      <c r="I63" s="14" t="str">
        <f>IFERROR(VLOOKUP($A63,'Dymno M'!$BO$4:$BU$35,7,0),"")</f>
        <v/>
      </c>
      <c r="J63" s="19" t="str">
        <f>IFERROR(VLOOKUP($A63,'Dukty M'!$AU$1:$BA$45,7,0),"")</f>
        <v/>
      </c>
      <c r="K63" s="19" t="str">
        <f>IFERROR(VLOOKUP($A63,'Tropy M'!$Q$3:$X$155,7,0),"")</f>
        <v/>
      </c>
      <c r="L63" s="19">
        <f>IFERROR(VLOOKUP($A63,'Grassor TR300 M'!$BX$2:$CD$26,7,0),"")</f>
        <v>77.122061212399416</v>
      </c>
      <c r="M63" s="19" t="str">
        <f>IFERROR(VLOOKUP($A63,'BO M'!$K$2:$Q$65,7,0),"")</f>
        <v/>
      </c>
      <c r="N63" s="19" t="str">
        <f>IFERROR(VLOOKUP($A63,'Konwalie M'!$K$3:$Q$33,7,0),"")</f>
        <v/>
      </c>
      <c r="O63" s="19" t="str">
        <f>IFERROR(VLOOKUP($A63,'Sudecka 150 M'!$M$2:$S$17,7,0),"")</f>
        <v/>
      </c>
      <c r="P63" s="19" t="str">
        <f>IFERROR(VLOOKUP($A63,'Korno M'!$BR$1:$BX$58,7,0),"")</f>
        <v/>
      </c>
      <c r="Q63" s="19" t="str">
        <f>IFERROR(VLOOKUP($A63,'Abentojra M'!$J$4:$P$36,7,0),"")</f>
        <v/>
      </c>
      <c r="R63" s="19" t="str">
        <f>IFERROR(VLOOKUP($A63,'Mordownik M'!$M$6:$S$36,7,0),"")</f>
        <v/>
      </c>
      <c r="S63" s="19" t="str">
        <f>IFERROR(VLOOKUP($A63,'XIV Szago M'!$BB$4:$BH$45,7,0),"")</f>
        <v/>
      </c>
      <c r="T63" s="19">
        <f>IFERROR(VLOOKUP($A63,'H54 TR200 M'!$AS$5:$AY$96,7,0),"")</f>
        <v>48.817110921025936</v>
      </c>
      <c r="U63" s="19" t="str">
        <f>IFERROR(VLOOKUP($A63,'NM TR200 M'!$AN$5:$AT$32,7,0),"")</f>
        <v/>
      </c>
      <c r="V63" s="10">
        <f>IFERROR(LARGE(X63:AP63,1),0)+IFERROR(LARGE(X63:AP63,2),0)</f>
        <v>0</v>
      </c>
      <c r="W63" s="10">
        <f>IFERROR(LARGE(X63:AP63,3),0)+IFERROR(LARGE(X63:AP63,4),0)</f>
        <v>0</v>
      </c>
      <c r="X63" s="12"/>
      <c r="Y63" s="18" t="str">
        <f>IFERROR(VLOOKUP(A63,'XIII Szago M'!DJ:DP,7,0),"")</f>
        <v/>
      </c>
      <c r="Z63" s="18" t="str">
        <f>IFERROR(VLOOKUP(A63,'Wiosenne 360 M'!K:Q,7,0),"")</f>
        <v/>
      </c>
      <c r="AA63" s="12" t="str">
        <f>IFERROR(VLOOKUP(A63,'NMnO M'!AT:AZ,7,0),"")</f>
        <v/>
      </c>
      <c r="AB63" s="12" t="str">
        <f>IFERROR(VLOOKUP(A63,'Wertepy M'!M:S,7,0),"")</f>
        <v/>
      </c>
      <c r="AC63" s="12" t="str">
        <f>IFERROR(VLOOKUP($A63,'H53 100 M'!$AG$5:$AM$156,7,0),"")</f>
        <v/>
      </c>
      <c r="AD63" s="18" t="str">
        <f>IFERROR(VLOOKUP($A63,'Liczyrzepa - wiosna M'!$N$2:$T$26,7,0),"")</f>
        <v/>
      </c>
      <c r="AE63" s="12" t="str">
        <f>IFERROR(VLOOKUP($A63,'Harce M'!$H$2:$N$19,7,0),"")</f>
        <v/>
      </c>
      <c r="AF63" s="18" t="str">
        <f>IFERROR(VLOOKUP($A63,'XII z Kompasem M'!$K$1:$Q$38,7,0),"")</f>
        <v/>
      </c>
      <c r="AG63" s="19" t="str">
        <f>IFERROR(VLOOKUP($A63,'Grassor TR150 M'!$BH$2:$BN$16,7,0),"")</f>
        <v/>
      </c>
      <c r="AH63" s="19" t="str">
        <f>IFERROR(VLOOKUP($A63,'Pazur Gryfa M'!$P$2:$V$23,7,0),"")</f>
        <v/>
      </c>
      <c r="AI63" s="19" t="str">
        <f>IFERROR(VLOOKUP($A63,'Szaga M'!$J$2:$P$31,7,0),"")</f>
        <v/>
      </c>
      <c r="AJ63" s="19" t="str">
        <f>IFERROR(VLOOKUP($A63,'Sudecka 100 M'!$M$2:$S$20,7,0),"")</f>
        <v/>
      </c>
      <c r="AK63" s="19" t="str">
        <f>IFERROR(VLOOKUP($A63,'XIII z Kompasem M'!$K$2:$Q$27,7,0),"")</f>
        <v/>
      </c>
      <c r="AL63" s="19" t="str">
        <f>IFERROR(VLOOKUP($A63,'Waligóra M'!$J$2:$P$17,7,0),"")</f>
        <v/>
      </c>
      <c r="AM63" s="19" t="str">
        <f>IFERROR(VLOOKUP($A63,'Jesienne 360 M'!$K$2:$Q$15,7,0),"")</f>
        <v/>
      </c>
      <c r="AN63" s="19" t="str">
        <f>IFERROR(VLOOKUP($A63,'H54 TR100 M'!$AG$6:$AM$161,7,0),"")</f>
        <v/>
      </c>
      <c r="AO63" s="19" t="str">
        <f>IFERROR(VLOOKUP($A63,'Azymut M'!$O$2:$U$36,7,0),"")</f>
        <v/>
      </c>
      <c r="AP63" s="12" t="str">
        <f>IFERROR(VLOOKUP($A63,'NM TR100 M'!$AD$5:$AJ$13,7,0),"")</f>
        <v/>
      </c>
      <c r="AQ63" s="26">
        <f>MIN(COUNT(F63:U63)+MIN(COUNT(X63:AP63)/2,2),6)</f>
        <v>4</v>
      </c>
      <c r="AR63" s="13">
        <f>COUNT(F63:U63)+COUNT(X63:AP63)/2</f>
        <v>4</v>
      </c>
    </row>
    <row r="64" spans="1:44">
      <c r="A64">
        <v>110</v>
      </c>
      <c r="B64" s="22" t="str">
        <f>VLOOKUP($A64,id!$C:$H,6,0)</f>
        <v>Krasuski Marcin</v>
      </c>
      <c r="C64" s="22" t="str">
        <f>VLOOKUP($A64,id!$C:$H,4,0)</f>
        <v>orienteering.waw.pl</v>
      </c>
      <c r="D64" s="2">
        <f>IF(E63=E64,D63,ROW(B62))</f>
        <v>62</v>
      </c>
      <c r="E64" s="11">
        <f>LARGE(F64:W64,1)+LARGE(F64:W64,2)+IFERROR(LARGE(F64:W64,3),0)+IFERROR(LARGE(F64:W64,4),0)+IFERROR(LARGE(F64:W64,5),0)+IFERROR(LARGE(F64:W64,6),0)</f>
        <v>222.5397245854524</v>
      </c>
      <c r="F64" s="12"/>
      <c r="G64" s="12" t="str">
        <f>IFERROR(VLOOKUP(A64,'Roza M'!N:T,7,0),"")</f>
        <v/>
      </c>
      <c r="H64" s="12" t="str">
        <f>IFERROR(VLOOKUP($A64,'H53 200 M'!$AL$5:$AR$90,7,0),"")</f>
        <v/>
      </c>
      <c r="I64" s="14" t="str">
        <f>IFERROR(VLOOKUP($A64,'Dymno M'!$BO$4:$BU$35,7,0),"")</f>
        <v/>
      </c>
      <c r="J64" s="19">
        <f>IFERROR(VLOOKUP($A64,'Dukty M'!$AU$1:$BA$45,7,0),"")</f>
        <v>93.123012656649422</v>
      </c>
      <c r="K64" s="19" t="str">
        <f>IFERROR(VLOOKUP($A64,'Tropy M'!$Q$3:$X$155,7,0),"")</f>
        <v/>
      </c>
      <c r="L64" s="19" t="str">
        <f>IFERROR(VLOOKUP($A64,'Grassor TR300 M'!$BX$2:$CD$26,7,0),"")</f>
        <v/>
      </c>
      <c r="M64" s="19">
        <f>IFERROR(VLOOKUP($A64,'BO M'!$K$2:$Q$65,7,0),"")</f>
        <v>85.581471882841754</v>
      </c>
      <c r="N64" s="19" t="str">
        <f>IFERROR(VLOOKUP($A64,'Konwalie M'!$K$3:$Q$33,7,0),"")</f>
        <v/>
      </c>
      <c r="O64" s="19" t="str">
        <f>IFERROR(VLOOKUP($A64,'Sudecka 150 M'!$M$2:$S$17,7,0),"")</f>
        <v/>
      </c>
      <c r="P64" s="19" t="str">
        <f>IFERROR(VLOOKUP($A64,'Korno M'!$BR$1:$BX$58,7,0),"")</f>
        <v/>
      </c>
      <c r="Q64" s="19" t="str">
        <f>IFERROR(VLOOKUP($A64,'Abentojra M'!$J$4:$P$36,7,0),"")</f>
        <v/>
      </c>
      <c r="R64" s="19" t="str">
        <f>IFERROR(VLOOKUP($A64,'Mordownik M'!$M$6:$S$36,7,0),"")</f>
        <v/>
      </c>
      <c r="S64" s="19" t="str">
        <f>IFERROR(VLOOKUP($A64,'XIV Szago M'!$BB$4:$BH$45,7,0),"")</f>
        <v/>
      </c>
      <c r="T64" s="19" t="str">
        <f>IFERROR(VLOOKUP($A64,'H54 TR200 M'!$AS$5:$AY$96,7,0),"")</f>
        <v/>
      </c>
      <c r="U64" s="19" t="str">
        <f>IFERROR(VLOOKUP($A64,'NM TR200 M'!$AN$5:$AT$32,7,0),"")</f>
        <v/>
      </c>
      <c r="V64" s="10">
        <f>IFERROR(LARGE(X64:AP64,1),0)+IFERROR(LARGE(X64:AP64,2),0)</f>
        <v>43.835240045961228</v>
      </c>
      <c r="W64" s="10">
        <f>IFERROR(LARGE(X64:AP64,3),0)+IFERROR(LARGE(X64:AP64,4),0)</f>
        <v>0</v>
      </c>
      <c r="X64" s="12"/>
      <c r="Y64" s="18" t="str">
        <f>IFERROR(VLOOKUP(A64,'XIII Szago M'!DJ:DP,7,0),"")</f>
        <v/>
      </c>
      <c r="Z64" s="18">
        <f>IFERROR(VLOOKUP(A64,'Wiosenne 360 M'!K:Q,7,0),"")</f>
        <v>43.835240045961228</v>
      </c>
      <c r="AA64" s="12" t="str">
        <f>IFERROR(VLOOKUP(A64,'NMnO M'!AT:AZ,7,0),"")</f>
        <v/>
      </c>
      <c r="AB64" s="12" t="str">
        <f>IFERROR(VLOOKUP(A64,'Wertepy M'!M:S,7,0),"")</f>
        <v/>
      </c>
      <c r="AC64" s="12" t="str">
        <f>IFERROR(VLOOKUP($A64,'H53 100 M'!$AG$5:$AM$156,7,0),"")</f>
        <v/>
      </c>
      <c r="AD64" s="18" t="str">
        <f>IFERROR(VLOOKUP($A64,'Liczyrzepa - wiosna M'!$N$2:$T$26,7,0),"")</f>
        <v/>
      </c>
      <c r="AE64" s="12" t="str">
        <f>IFERROR(VLOOKUP($A64,'Harce M'!$H$2:$N$19,7,0),"")</f>
        <v/>
      </c>
      <c r="AF64" s="18" t="str">
        <f>IFERROR(VLOOKUP($A64,'XII z Kompasem M'!$K$1:$Q$38,7,0),"")</f>
        <v/>
      </c>
      <c r="AG64" s="19" t="str">
        <f>IFERROR(VLOOKUP($A64,'Grassor TR150 M'!$BH$2:$BN$16,7,0),"")</f>
        <v/>
      </c>
      <c r="AH64" s="19" t="str">
        <f>IFERROR(VLOOKUP($A64,'Pazur Gryfa M'!$P$2:$V$23,7,0),"")</f>
        <v/>
      </c>
      <c r="AI64" s="19" t="str">
        <f>IFERROR(VLOOKUP($A64,'Szaga M'!$J$2:$P$31,7,0),"")</f>
        <v/>
      </c>
      <c r="AJ64" s="19" t="str">
        <f>IFERROR(VLOOKUP($A64,'Sudecka 100 M'!$M$2:$S$20,7,0),"")</f>
        <v/>
      </c>
      <c r="AK64" s="19" t="str">
        <f>IFERROR(VLOOKUP($A64,'XIII z Kompasem M'!$K$2:$Q$27,7,0),"")</f>
        <v/>
      </c>
      <c r="AL64" s="19" t="str">
        <f>IFERROR(VLOOKUP($A64,'Waligóra M'!$J$2:$P$17,7,0),"")</f>
        <v/>
      </c>
      <c r="AM64" s="19" t="str">
        <f>IFERROR(VLOOKUP($A64,'Jesienne 360 M'!$K$2:$Q$15,7,0),"")</f>
        <v/>
      </c>
      <c r="AN64" s="19" t="str">
        <f>IFERROR(VLOOKUP($A64,'H54 TR100 M'!$AG$6:$AM$161,7,0),"")</f>
        <v/>
      </c>
      <c r="AO64" s="19" t="str">
        <f>IFERROR(VLOOKUP($A64,'Azymut M'!$O$2:$U$36,7,0),"")</f>
        <v/>
      </c>
      <c r="AP64" s="12" t="str">
        <f>IFERROR(VLOOKUP($A64,'NM TR100 M'!$AD$5:$AJ$13,7,0),"")</f>
        <v/>
      </c>
      <c r="AQ64" s="26">
        <f>MIN(COUNT(F64:U64)+MIN(COUNT(X64:AP64)/2,2),6)</f>
        <v>2.5</v>
      </c>
      <c r="AR64" s="13">
        <f>COUNT(F64:U64)+COUNT(X64:AP64)/2</f>
        <v>2.5</v>
      </c>
    </row>
    <row r="65" spans="1:44">
      <c r="A65">
        <v>100</v>
      </c>
      <c r="B65" s="22" t="str">
        <f>VLOOKUP($A65,id!$C:$H,6,0)</f>
        <v>Różak Marcin</v>
      </c>
      <c r="C65" s="22" t="str">
        <f>VLOOKUP($A65,id!$C:$H,4,0)</f>
        <v>Zespół Niespokojnych Nóg</v>
      </c>
      <c r="D65" s="2">
        <f>IF(E64=E65,D64,ROW(B63))</f>
        <v>63</v>
      </c>
      <c r="E65" s="11">
        <f>LARGE(F65:W65,1)+LARGE(F65:W65,2)+IFERROR(LARGE(F65:W65,3),0)+IFERROR(LARGE(F65:W65,4),0)+IFERROR(LARGE(F65:W65,5),0)+IFERROR(LARGE(F65:W65,6),0)</f>
        <v>211.57069277145493</v>
      </c>
      <c r="F65" s="12"/>
      <c r="G65" s="12" t="str">
        <f>IFERROR(VLOOKUP(A65,'Roza M'!N:T,7,0),"")</f>
        <v/>
      </c>
      <c r="H65" s="12" t="str">
        <f>IFERROR(VLOOKUP($A65,'H53 200 M'!$AL$5:$AR$90,7,0),"")</f>
        <v/>
      </c>
      <c r="I65" s="14" t="str">
        <f>IFERROR(VLOOKUP($A65,'Dymno M'!$BO$4:$BU$35,7,0),"")</f>
        <v/>
      </c>
      <c r="J65" s="19">
        <f>IFERROR(VLOOKUP($A65,'Dukty M'!$AU$1:$BA$45,7,0),"")</f>
        <v>88.292076566127037</v>
      </c>
      <c r="K65" s="19" t="str">
        <f>IFERROR(VLOOKUP($A65,'Tropy M'!$Q$3:$X$155,7,0),"")</f>
        <v/>
      </c>
      <c r="L65" s="19" t="str">
        <f>IFERROR(VLOOKUP($A65,'Grassor TR300 M'!$BX$2:$CD$26,7,0),"")</f>
        <v/>
      </c>
      <c r="M65" s="19" t="str">
        <f>IFERROR(VLOOKUP($A65,'BO M'!$K$2:$Q$65,7,0),"")</f>
        <v/>
      </c>
      <c r="N65" s="19" t="str">
        <f>IFERROR(VLOOKUP($A65,'Konwalie M'!$K$3:$Q$33,7,0),"")</f>
        <v/>
      </c>
      <c r="O65" s="19" t="str">
        <f>IFERROR(VLOOKUP($A65,'Sudecka 150 M'!$M$2:$S$17,7,0),"")</f>
        <v/>
      </c>
      <c r="P65" s="19" t="str">
        <f>IFERROR(VLOOKUP($A65,'Korno M'!$BR$1:$BX$58,7,0),"")</f>
        <v/>
      </c>
      <c r="Q65" s="19" t="str">
        <f>IFERROR(VLOOKUP($A65,'Abentojra M'!$J$4:$P$36,7,0),"")</f>
        <v/>
      </c>
      <c r="R65" s="19" t="str">
        <f>IFERROR(VLOOKUP($A65,'Mordownik M'!$M$6:$S$36,7,0),"")</f>
        <v/>
      </c>
      <c r="S65" s="19">
        <f>IFERROR(VLOOKUP($A65,'XIV Szago M'!$BB$4:$BH$45,7,0),"")</f>
        <v>92.190937087549486</v>
      </c>
      <c r="T65" s="19" t="str">
        <f>IFERROR(VLOOKUP($A65,'H54 TR200 M'!$AS$5:$AY$96,7,0),"")</f>
        <v/>
      </c>
      <c r="U65" s="19" t="str">
        <f>IFERROR(VLOOKUP($A65,'NM TR200 M'!$AN$5:$AT$32,7,0),"")</f>
        <v/>
      </c>
      <c r="V65" s="10">
        <f>IFERROR(LARGE(X65:AP65,1),0)+IFERROR(LARGE(X65:AP65,2),0)</f>
        <v>31.087679117778411</v>
      </c>
      <c r="W65" s="10">
        <f>IFERROR(LARGE(X65:AP65,3),0)+IFERROR(LARGE(X65:AP65,4),0)</f>
        <v>0</v>
      </c>
      <c r="X65" s="12"/>
      <c r="Y65" s="18">
        <f>IFERROR(VLOOKUP(A65,'XIII Szago M'!DJ:DP,7,0),"")</f>
        <v>31.087679117778411</v>
      </c>
      <c r="Z65" s="18" t="str">
        <f>IFERROR(VLOOKUP(A65,'Wiosenne 360 M'!K:Q,7,0),"")</f>
        <v/>
      </c>
      <c r="AA65" s="12" t="str">
        <f>IFERROR(VLOOKUP(A65,'NMnO M'!AT:AZ,7,0),"")</f>
        <v/>
      </c>
      <c r="AB65" s="12" t="str">
        <f>IFERROR(VLOOKUP(A65,'Wertepy M'!M:S,7,0),"")</f>
        <v/>
      </c>
      <c r="AC65" s="12" t="str">
        <f>IFERROR(VLOOKUP($A65,'H53 100 M'!$AG$5:$AM$156,7,0),"")</f>
        <v/>
      </c>
      <c r="AD65" s="18" t="str">
        <f>IFERROR(VLOOKUP($A65,'Liczyrzepa - wiosna M'!$N$2:$T$26,7,0),"")</f>
        <v/>
      </c>
      <c r="AE65" s="12" t="str">
        <f>IFERROR(VLOOKUP($A65,'Harce M'!$H$2:$N$19,7,0),"")</f>
        <v/>
      </c>
      <c r="AF65" s="18" t="str">
        <f>IFERROR(VLOOKUP($A65,'XII z Kompasem M'!$K$1:$Q$38,7,0),"")</f>
        <v/>
      </c>
      <c r="AG65" s="19" t="str">
        <f>IFERROR(VLOOKUP($A65,'Grassor TR150 M'!$BH$2:$BN$16,7,0),"")</f>
        <v/>
      </c>
      <c r="AH65" s="19" t="str">
        <f>IFERROR(VLOOKUP($A65,'Pazur Gryfa M'!$P$2:$V$23,7,0),"")</f>
        <v/>
      </c>
      <c r="AI65" s="19" t="str">
        <f>IFERROR(VLOOKUP($A65,'Szaga M'!$J$2:$P$31,7,0),"")</f>
        <v/>
      </c>
      <c r="AJ65" s="19" t="str">
        <f>IFERROR(VLOOKUP($A65,'Sudecka 100 M'!$M$2:$S$20,7,0),"")</f>
        <v/>
      </c>
      <c r="AK65" s="19" t="str">
        <f>IFERROR(VLOOKUP($A65,'XIII z Kompasem M'!$K$2:$Q$27,7,0),"")</f>
        <v/>
      </c>
      <c r="AL65" s="19" t="str">
        <f>IFERROR(VLOOKUP($A65,'Waligóra M'!$J$2:$P$17,7,0),"")</f>
        <v/>
      </c>
      <c r="AM65" s="19" t="str">
        <f>IFERROR(VLOOKUP($A65,'Jesienne 360 M'!$K$2:$Q$15,7,0),"")</f>
        <v/>
      </c>
      <c r="AN65" s="19" t="str">
        <f>IFERROR(VLOOKUP($A65,'H54 TR100 M'!$AG$6:$AM$161,7,0),"")</f>
        <v/>
      </c>
      <c r="AO65" s="19" t="str">
        <f>IFERROR(VLOOKUP($A65,'Azymut M'!$O$2:$U$36,7,0),"")</f>
        <v/>
      </c>
      <c r="AP65" s="12" t="str">
        <f>IFERROR(VLOOKUP($A65,'NM TR100 M'!$AD$5:$AJ$13,7,0),"")</f>
        <v/>
      </c>
      <c r="AQ65" s="26">
        <f>MIN(COUNT(F65:U65)+MIN(COUNT(X65:AP65)/2,2),6)</f>
        <v>2.5</v>
      </c>
      <c r="AR65" s="13">
        <f>COUNT(F65:U65)+COUNT(X65:AP65)/2</f>
        <v>2.5</v>
      </c>
    </row>
    <row r="66" spans="1:44">
      <c r="A66" s="13">
        <v>25</v>
      </c>
      <c r="B66" s="22" t="str">
        <f>VLOOKUP($A66,id!$C:$H,6,0)</f>
        <v>Szumański Jakub</v>
      </c>
      <c r="C66" s="22">
        <f>VLOOKUP($A66,id!$C:$H,4,0)</f>
        <v>0</v>
      </c>
      <c r="D66" s="2">
        <f>IF(E65=E66,D65,ROW(B64))</f>
        <v>64</v>
      </c>
      <c r="E66" s="11">
        <f>LARGE(F66:W66,1)+LARGE(F66:W66,2)+IFERROR(LARGE(F66:W66,3),0)+IFERROR(LARGE(F66:W66,4),0)+IFERROR(LARGE(F66:W66,5),0)+IFERROR(LARGE(F66:W66,6),0)</f>
        <v>199.76288824135071</v>
      </c>
      <c r="F66" s="12">
        <f>IFERROR(VLOOKUP(A66,'ZdZ M'!$S$1:$Y$43,7,0),"")</f>
        <v>85.074626865671632</v>
      </c>
      <c r="G66" s="12" t="str">
        <f>IFERROR(VLOOKUP(A66,'Roza M'!N:T,7,0),"")</f>
        <v/>
      </c>
      <c r="H66" s="12">
        <f>IFERROR(VLOOKUP($A66,'H53 200 M'!$AL$5:$AR$90,7,0),"")</f>
        <v>75.104597343777087</v>
      </c>
      <c r="I66" s="14" t="str">
        <f>IFERROR(VLOOKUP($A66,'Dymno M'!$BO$4:$BU$35,7,0),"")</f>
        <v/>
      </c>
      <c r="J66" s="19" t="str">
        <f>IFERROR(VLOOKUP($A66,'Dukty M'!$AU$1:$BA$45,7,0),"")</f>
        <v/>
      </c>
      <c r="K66" s="19" t="str">
        <f>IFERROR(VLOOKUP($A66,'Tropy M'!$Q$3:$X$155,7,0),"")</f>
        <v/>
      </c>
      <c r="L66" s="19" t="str">
        <f>IFERROR(VLOOKUP($A66,'Grassor TR300 M'!$BX$2:$CD$26,7,0),"")</f>
        <v/>
      </c>
      <c r="M66" s="19" t="str">
        <f>IFERROR(VLOOKUP($A66,'BO M'!$K$2:$Q$65,7,0),"")</f>
        <v/>
      </c>
      <c r="N66" s="19" t="str">
        <f>IFERROR(VLOOKUP($A66,'Konwalie M'!$K$3:$Q$33,7,0),"")</f>
        <v/>
      </c>
      <c r="O66" s="19" t="str">
        <f>IFERROR(VLOOKUP($A66,'Sudecka 150 M'!$M$2:$S$17,7,0),"")</f>
        <v/>
      </c>
      <c r="P66" s="19" t="str">
        <f>IFERROR(VLOOKUP($A66,'Korno M'!$BR$1:$BX$58,7,0),"")</f>
        <v/>
      </c>
      <c r="Q66" s="19" t="str">
        <f>IFERROR(VLOOKUP($A66,'Abentojra M'!$J$4:$P$36,7,0),"")</f>
        <v/>
      </c>
      <c r="R66" s="19" t="str">
        <f>IFERROR(VLOOKUP($A66,'Mordownik M'!$M$6:$S$36,7,0),"")</f>
        <v/>
      </c>
      <c r="S66" s="19" t="str">
        <f>IFERROR(VLOOKUP($A66,'XIV Szago M'!$BB$4:$BH$45,7,0),"")</f>
        <v/>
      </c>
      <c r="T66" s="19" t="str">
        <f>IFERROR(VLOOKUP($A66,'H54 TR200 M'!$AS$5:$AY$96,7,0),"")</f>
        <v/>
      </c>
      <c r="U66" s="19" t="str">
        <f>IFERROR(VLOOKUP($A66,'NM TR200 M'!$AN$5:$AT$32,7,0),"")</f>
        <v/>
      </c>
      <c r="V66" s="10">
        <f>IFERROR(LARGE(X66:AP66,1),0)+IFERROR(LARGE(X66:AP66,2),0)</f>
        <v>39.583664031902011</v>
      </c>
      <c r="W66" s="10">
        <f>IFERROR(LARGE(X66:AP66,3),0)+IFERROR(LARGE(X66:AP66,4),0)</f>
        <v>0</v>
      </c>
      <c r="X66" s="12"/>
      <c r="Y66" s="18">
        <f>IFERROR(VLOOKUP(A66,'XIII Szago M'!DJ:DP,7,0),"")</f>
        <v>35.326908088384549</v>
      </c>
      <c r="Z66" s="18" t="str">
        <f>IFERROR(VLOOKUP(A66,'Wiosenne 360 M'!K:Q,7,0),"")</f>
        <v/>
      </c>
      <c r="AA66" s="12" t="str">
        <f>IFERROR(VLOOKUP(A66,'NMnO M'!AT:AZ,7,0),"")</f>
        <v/>
      </c>
      <c r="AB66" s="12" t="str">
        <f>IFERROR(VLOOKUP(A66,'Wertepy M'!M:S,7,0),"")</f>
        <v/>
      </c>
      <c r="AC66" s="12" t="str">
        <f>IFERROR(VLOOKUP($A66,'H53 100 M'!$AG$5:$AM$156,7,0),"")</f>
        <v/>
      </c>
      <c r="AD66" s="18" t="str">
        <f>IFERROR(VLOOKUP($A66,'Liczyrzepa - wiosna M'!$N$2:$T$26,7,0),"")</f>
        <v/>
      </c>
      <c r="AE66" s="12" t="str">
        <f>IFERROR(VLOOKUP($A66,'Harce M'!$H$2:$N$19,7,0),"")</f>
        <v/>
      </c>
      <c r="AF66" s="18">
        <f>IFERROR(VLOOKUP($A66,'XII z Kompasem M'!$K$1:$Q$38,7,0),"")</f>
        <v>4.2567559435174624</v>
      </c>
      <c r="AG66" s="19" t="str">
        <f>IFERROR(VLOOKUP($A66,'Grassor TR150 M'!$BH$2:$BN$16,7,0),"")</f>
        <v/>
      </c>
      <c r="AH66" s="19" t="str">
        <f>IFERROR(VLOOKUP($A66,'Pazur Gryfa M'!$P$2:$V$23,7,0),"")</f>
        <v/>
      </c>
      <c r="AI66" s="19" t="str">
        <f>IFERROR(VLOOKUP($A66,'Szaga M'!$J$2:$P$31,7,0),"")</f>
        <v/>
      </c>
      <c r="AJ66" s="19" t="str">
        <f>IFERROR(VLOOKUP($A66,'Sudecka 100 M'!$M$2:$S$20,7,0),"")</f>
        <v/>
      </c>
      <c r="AK66" s="19" t="str">
        <f>IFERROR(VLOOKUP($A66,'XIII z Kompasem M'!$K$2:$Q$27,7,0),"")</f>
        <v/>
      </c>
      <c r="AL66" s="19" t="str">
        <f>IFERROR(VLOOKUP($A66,'Waligóra M'!$J$2:$P$17,7,0),"")</f>
        <v/>
      </c>
      <c r="AM66" s="19" t="str">
        <f>IFERROR(VLOOKUP($A66,'Jesienne 360 M'!$K$2:$Q$15,7,0),"")</f>
        <v/>
      </c>
      <c r="AN66" s="19" t="str">
        <f>IFERROR(VLOOKUP($A66,'H54 TR100 M'!$AG$6:$AM$161,7,0),"")</f>
        <v/>
      </c>
      <c r="AO66" s="19" t="str">
        <f>IFERROR(VLOOKUP($A66,'Azymut M'!$O$2:$U$36,7,0),"")</f>
        <v/>
      </c>
      <c r="AP66" s="12" t="str">
        <f>IFERROR(VLOOKUP($A66,'NM TR100 M'!$AD$5:$AJ$13,7,0),"")</f>
        <v/>
      </c>
      <c r="AQ66" s="26">
        <f>MIN(COUNT(F66:U66)+MIN(COUNT(X66:AP66)/2,2),6)</f>
        <v>3</v>
      </c>
      <c r="AR66" s="13">
        <f>COUNT(F66:U66)+COUNT(X66:AP66)/2</f>
        <v>3</v>
      </c>
    </row>
    <row r="67" spans="1:44">
      <c r="A67">
        <v>144</v>
      </c>
      <c r="B67" s="22" t="str">
        <f>VLOOKUP($A67,id!$C:$H,6,0)</f>
        <v>Czarny Grzegorz</v>
      </c>
      <c r="C67" s="22" t="str">
        <f>VLOOKUP($A67,id!$C:$H,4,0)</f>
        <v>Szkoła Fechtunku ARAMIS</v>
      </c>
      <c r="D67" s="2">
        <f>IF(E66=E67,D66,ROW(B65))</f>
        <v>65</v>
      </c>
      <c r="E67" s="11">
        <f>LARGE(F67:W67,1)+LARGE(F67:W67,2)+IFERROR(LARGE(F67:W67,3),0)+IFERROR(LARGE(F67:W67,4),0)+IFERROR(LARGE(F67:W67,5),0)+IFERROR(LARGE(F67:W67,6),0)</f>
        <v>199.01362230366408</v>
      </c>
      <c r="F67" s="12"/>
      <c r="G67" s="12"/>
      <c r="H67" s="12" t="str">
        <f>IFERROR(VLOOKUP($A67,'H53 200 M'!$AL$5:$AR$90,7,0),"")</f>
        <v/>
      </c>
      <c r="I67" s="14" t="str">
        <f>IFERROR(VLOOKUP($A67,'Dymno M'!$BO$4:$BU$35,7,0),"")</f>
        <v/>
      </c>
      <c r="J67" s="19" t="str">
        <f>IFERROR(VLOOKUP($A67,'Dukty M'!$AU$1:$BA$45,7,0),"")</f>
        <v/>
      </c>
      <c r="K67" s="19" t="str">
        <f>IFERROR(VLOOKUP($A67,'Tropy M'!$Q$3:$X$155,7,0),"")</f>
        <v/>
      </c>
      <c r="L67" s="19" t="str">
        <f>IFERROR(VLOOKUP($A67,'Grassor TR300 M'!$BX$2:$CD$26,7,0),"")</f>
        <v/>
      </c>
      <c r="M67" s="19" t="str">
        <f>IFERROR(VLOOKUP($A67,'BO M'!$K$2:$Q$65,7,0),"")</f>
        <v/>
      </c>
      <c r="N67" s="19" t="str">
        <f>IFERROR(VLOOKUP($A67,'Konwalie M'!$K$3:$Q$33,7,0),"")</f>
        <v/>
      </c>
      <c r="O67" s="19" t="str">
        <f>IFERROR(VLOOKUP($A67,'Sudecka 150 M'!$M$2:$S$17,7,0),"")</f>
        <v/>
      </c>
      <c r="P67" s="19">
        <f>IFERROR(VLOOKUP($A67,'Korno M'!$BR$1:$BX$58,7,0),"")</f>
        <v>72.367220745339054</v>
      </c>
      <c r="Q67" s="19" t="str">
        <f>IFERROR(VLOOKUP($A67,'Abentojra M'!$J$4:$P$36,7,0),"")</f>
        <v/>
      </c>
      <c r="R67" s="19">
        <f>IFERROR(VLOOKUP($A67,'Mordownik M'!$M$6:$S$36,7,0),"")</f>
        <v>75.141442715700151</v>
      </c>
      <c r="S67" s="19" t="str">
        <f>IFERROR(VLOOKUP($A67,'XIV Szago M'!$BB$4:$BH$45,7,0),"")</f>
        <v/>
      </c>
      <c r="T67" s="19" t="str">
        <f>IFERROR(VLOOKUP($A67,'H54 TR200 M'!$AS$5:$AY$96,7,0),"")</f>
        <v/>
      </c>
      <c r="U67" s="19" t="str">
        <f>IFERROR(VLOOKUP($A67,'NM TR200 M'!$AN$5:$AT$32,7,0),"")</f>
        <v/>
      </c>
      <c r="V67" s="10">
        <f>IFERROR(LARGE(X67:AP67,1),0)+IFERROR(LARGE(X67:AP67,2),0)</f>
        <v>51.504958842624902</v>
      </c>
      <c r="W67" s="10">
        <f>IFERROR(LARGE(X67:AP67,3),0)+IFERROR(LARGE(X67:AP67,4),0)</f>
        <v>0</v>
      </c>
      <c r="X67" s="12"/>
      <c r="Y67" s="18"/>
      <c r="Z67" s="18"/>
      <c r="AA67" s="12">
        <f>IFERROR(VLOOKUP(A67,'NMnO M'!AT:AZ,7,0),"")</f>
        <v>24.60879368658399</v>
      </c>
      <c r="AB67" s="12" t="str">
        <f>IFERROR(VLOOKUP(A67,'Wertepy M'!M:S,7,0),"")</f>
        <v/>
      </c>
      <c r="AC67" s="12" t="str">
        <f>IFERROR(VLOOKUP($A67,'H53 100 M'!$AG$5:$AM$156,7,0),"")</f>
        <v/>
      </c>
      <c r="AD67" s="18" t="str">
        <f>IFERROR(VLOOKUP($A67,'Liczyrzepa - wiosna M'!$N$2:$T$26,7,0),"")</f>
        <v/>
      </c>
      <c r="AE67" s="12" t="str">
        <f>IFERROR(VLOOKUP($A67,'Harce M'!$H$2:$N$19,7,0),"")</f>
        <v/>
      </c>
      <c r="AF67" s="18" t="str">
        <f>IFERROR(VLOOKUP($A67,'XII z Kompasem M'!$K$1:$Q$38,7,0),"")</f>
        <v/>
      </c>
      <c r="AG67" s="19" t="str">
        <f>IFERROR(VLOOKUP($A67,'Grassor TR150 M'!$BH$2:$BN$16,7,0),"")</f>
        <v/>
      </c>
      <c r="AH67" s="19" t="str">
        <f>IFERROR(VLOOKUP($A67,'Pazur Gryfa M'!$P$2:$V$23,7,0),"")</f>
        <v/>
      </c>
      <c r="AI67" s="19" t="str">
        <f>IFERROR(VLOOKUP($A67,'Szaga M'!$J$2:$P$31,7,0),"")</f>
        <v/>
      </c>
      <c r="AJ67" s="19" t="str">
        <f>IFERROR(VLOOKUP($A67,'Sudecka 100 M'!$M$2:$S$20,7,0),"")</f>
        <v/>
      </c>
      <c r="AK67" s="19" t="str">
        <f>IFERROR(VLOOKUP($A67,'XIII z Kompasem M'!$K$2:$Q$27,7,0),"")</f>
        <v/>
      </c>
      <c r="AL67" s="19">
        <f>IFERROR(VLOOKUP($A67,'Waligóra M'!$J$2:$P$17,7,0),"")</f>
        <v>26.896165156040908</v>
      </c>
      <c r="AM67" s="19" t="str">
        <f>IFERROR(VLOOKUP($A67,'Jesienne 360 M'!$K$2:$Q$15,7,0),"")</f>
        <v/>
      </c>
      <c r="AN67" s="19" t="str">
        <f>IFERROR(VLOOKUP($A67,'H54 TR100 M'!$AG$6:$AM$161,7,0),"")</f>
        <v/>
      </c>
      <c r="AO67" s="19" t="str">
        <f>IFERROR(VLOOKUP($A67,'Azymut M'!$O$2:$U$36,7,0),"")</f>
        <v/>
      </c>
      <c r="AP67" s="12" t="str">
        <f>IFERROR(VLOOKUP($A67,'NM TR100 M'!$AD$5:$AJ$13,7,0),"")</f>
        <v/>
      </c>
      <c r="AQ67" s="26">
        <f>MIN(COUNT(F67:U67)+MIN(COUNT(X67:AP67)/2,2),6)</f>
        <v>3</v>
      </c>
      <c r="AR67" s="13">
        <f>COUNT(F67:U67)+COUNT(X67:AP67)/2</f>
        <v>3</v>
      </c>
    </row>
    <row r="68" spans="1:44">
      <c r="A68">
        <v>118</v>
      </c>
      <c r="B68" s="22" t="str">
        <f>VLOOKUP($A68,id!$C:$H,6,0)</f>
        <v>Skorupowski Jacek</v>
      </c>
      <c r="C68" s="22" t="str">
        <f>VLOOKUP($A68,id!$C:$H,4,0)</f>
        <v>Cenzus Pro MTB Team</v>
      </c>
      <c r="D68" s="2">
        <f>IF(E67=E68,D67,ROW(B66))</f>
        <v>66</v>
      </c>
      <c r="E68" s="11">
        <f>LARGE(F68:W68,1)+LARGE(F68:W68,2)+IFERROR(LARGE(F68:W68,3),0)+IFERROR(LARGE(F68:W68,4),0)+IFERROR(LARGE(F68:W68,5),0)+IFERROR(LARGE(F68:W68,6),0)</f>
        <v>197.4428412226406</v>
      </c>
      <c r="F68" s="12"/>
      <c r="G68" s="12" t="str">
        <f>IFERROR(VLOOKUP(A68,'Roza M'!N:T,7,0),"")</f>
        <v/>
      </c>
      <c r="H68" s="12" t="str">
        <f>IFERROR(VLOOKUP($A68,'H53 200 M'!$AL$5:$AR$90,7,0),"")</f>
        <v/>
      </c>
      <c r="I68" s="14" t="str">
        <f>IFERROR(VLOOKUP($A68,'Dymno M'!$BO$4:$BU$35,7,0),"")</f>
        <v/>
      </c>
      <c r="J68" s="19" t="str">
        <f>IFERROR(VLOOKUP($A68,'Dukty M'!$AU$1:$BA$45,7,0),"")</f>
        <v/>
      </c>
      <c r="K68" s="19">
        <f>IFERROR(VLOOKUP($A68,'Tropy M'!$Q$3:$X$155,7,0),"")</f>
        <v>61.589646338623268</v>
      </c>
      <c r="L68" s="19" t="str">
        <f>IFERROR(VLOOKUP($A68,'Grassor TR300 M'!$BX$2:$CD$26,7,0),"")</f>
        <v/>
      </c>
      <c r="M68" s="19">
        <f>IFERROR(VLOOKUP($A68,'BO M'!$K$2:$Q$65,7,0),"")</f>
        <v>73.160782107188084</v>
      </c>
      <c r="N68" s="19" t="str">
        <f>IFERROR(VLOOKUP($A68,'Konwalie M'!$K$3:$Q$33,7,0),"")</f>
        <v/>
      </c>
      <c r="O68" s="19" t="str">
        <f>IFERROR(VLOOKUP($A68,'Sudecka 150 M'!$M$2:$S$17,7,0),"")</f>
        <v/>
      </c>
      <c r="P68" s="19">
        <f>IFERROR(VLOOKUP($A68,'Korno M'!$BR$1:$BX$58,7,0),"")</f>
        <v>35.635675188176627</v>
      </c>
      <c r="Q68" s="19" t="str">
        <f>IFERROR(VLOOKUP($A68,'Abentojra M'!$J$4:$P$36,7,0),"")</f>
        <v/>
      </c>
      <c r="R68" s="19" t="str">
        <f>IFERROR(VLOOKUP($A68,'Mordownik M'!$M$6:$S$36,7,0),"")</f>
        <v/>
      </c>
      <c r="S68" s="19" t="str">
        <f>IFERROR(VLOOKUP($A68,'XIV Szago M'!$BB$4:$BH$45,7,0),"")</f>
        <v/>
      </c>
      <c r="T68" s="19" t="str">
        <f>IFERROR(VLOOKUP($A68,'H54 TR200 M'!$AS$5:$AY$96,7,0),"")</f>
        <v/>
      </c>
      <c r="U68" s="19" t="str">
        <f>IFERROR(VLOOKUP($A68,'NM TR200 M'!$AN$5:$AT$32,7,0),"")</f>
        <v/>
      </c>
      <c r="V68" s="10">
        <f>IFERROR(LARGE(X68:AP68,1),0)+IFERROR(LARGE(X68:AP68,2),0)</f>
        <v>27.056737588652624</v>
      </c>
      <c r="W68" s="10">
        <f>IFERROR(LARGE(X68:AP68,3),0)+IFERROR(LARGE(X68:AP68,4),0)</f>
        <v>0</v>
      </c>
      <c r="X68" s="12"/>
      <c r="Y68" s="18" t="str">
        <f>IFERROR(VLOOKUP(A68,'XIII Szago M'!DJ:DP,7,0),"")</f>
        <v/>
      </c>
      <c r="Z68" s="18">
        <f>IFERROR(VLOOKUP(A68,'Wiosenne 360 M'!K:Q,7,0),"")</f>
        <v>27.056737588652624</v>
      </c>
      <c r="AA68" s="12" t="str">
        <f>IFERROR(VLOOKUP(A68,'NMnO M'!AT:AZ,7,0),"")</f>
        <v/>
      </c>
      <c r="AB68" s="12" t="str">
        <f>IFERROR(VLOOKUP(A68,'Wertepy M'!M:S,7,0),"")</f>
        <v/>
      </c>
      <c r="AC68" s="12" t="str">
        <f>IFERROR(VLOOKUP($A68,'H53 100 M'!$AG$5:$AM$156,7,0),"")</f>
        <v/>
      </c>
      <c r="AD68" s="18" t="str">
        <f>IFERROR(VLOOKUP($A68,'Liczyrzepa - wiosna M'!$N$2:$T$26,7,0),"")</f>
        <v/>
      </c>
      <c r="AE68" s="12" t="str">
        <f>IFERROR(VLOOKUP($A68,'Harce M'!$H$2:$N$19,7,0),"")</f>
        <v/>
      </c>
      <c r="AF68" s="18" t="str">
        <f>IFERROR(VLOOKUP($A68,'XII z Kompasem M'!$K$1:$Q$38,7,0),"")</f>
        <v/>
      </c>
      <c r="AG68" s="19" t="str">
        <f>IFERROR(VLOOKUP($A68,'Grassor TR150 M'!$BH$2:$BN$16,7,0),"")</f>
        <v/>
      </c>
      <c r="AH68" s="19" t="str">
        <f>IFERROR(VLOOKUP($A68,'Pazur Gryfa M'!$P$2:$V$23,7,0),"")</f>
        <v/>
      </c>
      <c r="AI68" s="19" t="str">
        <f>IFERROR(VLOOKUP($A68,'Szaga M'!$J$2:$P$31,7,0),"")</f>
        <v/>
      </c>
      <c r="AJ68" s="19" t="str">
        <f>IFERROR(VLOOKUP($A68,'Sudecka 100 M'!$M$2:$S$20,7,0),"")</f>
        <v/>
      </c>
      <c r="AK68" s="19" t="str">
        <f>IFERROR(VLOOKUP($A68,'XIII z Kompasem M'!$K$2:$Q$27,7,0),"")</f>
        <v/>
      </c>
      <c r="AL68" s="19" t="str">
        <f>IFERROR(VLOOKUP($A68,'Waligóra M'!$J$2:$P$17,7,0),"")</f>
        <v/>
      </c>
      <c r="AM68" s="19" t="str">
        <f>IFERROR(VLOOKUP($A68,'Jesienne 360 M'!$K$2:$Q$15,7,0),"")</f>
        <v/>
      </c>
      <c r="AN68" s="19" t="str">
        <f>IFERROR(VLOOKUP($A68,'H54 TR100 M'!$AG$6:$AM$161,7,0),"")</f>
        <v/>
      </c>
      <c r="AO68" s="19" t="str">
        <f>IFERROR(VLOOKUP($A68,'Azymut M'!$O$2:$U$36,7,0),"")</f>
        <v/>
      </c>
      <c r="AP68" s="12" t="str">
        <f>IFERROR(VLOOKUP($A68,'NM TR100 M'!$AD$5:$AJ$13,7,0),"")</f>
        <v/>
      </c>
      <c r="AQ68" s="26">
        <f>MIN(COUNT(F68:U68)+MIN(COUNT(X68:AP68)/2,2),6)</f>
        <v>3.5</v>
      </c>
      <c r="AR68" s="13">
        <f>COUNT(F68:U68)+COUNT(X68:AP68)/2</f>
        <v>3.5</v>
      </c>
    </row>
    <row r="69" spans="1:44">
      <c r="A69">
        <v>186</v>
      </c>
      <c r="B69" s="22" t="str">
        <f>VLOOKUP($A69,id!$C:$H,6,0)</f>
        <v>Waliński Mikołaj</v>
      </c>
      <c r="C69" s="22" t="str">
        <f>VLOOKUP($A69,id!$C:$H,4,0)</f>
        <v>A Team</v>
      </c>
      <c r="D69" s="2">
        <f>IF(E68=E69,D68,ROW(B67))</f>
        <v>67</v>
      </c>
      <c r="E69" s="11">
        <f>LARGE(F69:W69,1)+LARGE(F69:W69,2)+IFERROR(LARGE(F69:W69,3),0)+IFERROR(LARGE(F69:W69,4),0)+IFERROR(LARGE(F69:W69,5),0)+IFERROR(LARGE(F69:W69,6),0)</f>
        <v>196.63095585882692</v>
      </c>
      <c r="F69" s="12"/>
      <c r="G69" s="12"/>
      <c r="H69" s="12">
        <f>IFERROR(VLOOKUP($A69,'H53 200 M'!$AL$5:$AR$90,7,0),"")</f>
        <v>76.640950861325678</v>
      </c>
      <c r="I69" s="14" t="str">
        <f>IFERROR(VLOOKUP($A69,'Dymno M'!$BO$4:$BU$35,7,0),"")</f>
        <v/>
      </c>
      <c r="J69" s="19" t="str">
        <f>IFERROR(VLOOKUP($A69,'Dukty M'!$AU$1:$BA$45,7,0),"")</f>
        <v/>
      </c>
      <c r="K69" s="19" t="str">
        <f>IFERROR(VLOOKUP($A69,'Tropy M'!$Q$3:$X$155,7,0),"")</f>
        <v/>
      </c>
      <c r="L69" s="19" t="str">
        <f>IFERROR(VLOOKUP($A69,'Grassor TR300 M'!$BX$2:$CD$26,7,0),"")</f>
        <v/>
      </c>
      <c r="M69" s="19" t="str">
        <f>IFERROR(VLOOKUP($A69,'BO M'!$K$2:$Q$65,7,0),"")</f>
        <v/>
      </c>
      <c r="N69" s="19" t="str">
        <f>IFERROR(VLOOKUP($A69,'Konwalie M'!$K$3:$Q$33,7,0),"")</f>
        <v/>
      </c>
      <c r="O69" s="19" t="str">
        <f>IFERROR(VLOOKUP($A69,'Sudecka 150 M'!$M$2:$S$17,7,0),"")</f>
        <v/>
      </c>
      <c r="P69" s="19" t="str">
        <f>IFERROR(VLOOKUP($A69,'Korno M'!$BR$1:$BX$58,7,0),"")</f>
        <v/>
      </c>
      <c r="Q69" s="19" t="str">
        <f>IFERROR(VLOOKUP($A69,'Abentojra M'!$J$4:$P$36,7,0),"")</f>
        <v/>
      </c>
      <c r="R69" s="19" t="str">
        <f>IFERROR(VLOOKUP($A69,'Mordownik M'!$M$6:$S$36,7,0),"")</f>
        <v/>
      </c>
      <c r="S69" s="19" t="str">
        <f>IFERROR(VLOOKUP($A69,'XIV Szago M'!$BB$4:$BH$45,7,0),"")</f>
        <v/>
      </c>
      <c r="T69" s="19">
        <f>IFERROR(VLOOKUP($A69,'H54 TR200 M'!$AS$5:$AY$96,7,0),"")</f>
        <v>100</v>
      </c>
      <c r="U69" s="19" t="str">
        <f>IFERROR(VLOOKUP($A69,'NM TR200 M'!$AN$5:$AT$32,7,0),"")</f>
        <v/>
      </c>
      <c r="V69" s="10">
        <f>IFERROR(LARGE(X69:AP69,1),0)+IFERROR(LARGE(X69:AP69,2),0)</f>
        <v>19.990004997501245</v>
      </c>
      <c r="W69" s="10">
        <f>IFERROR(LARGE(X69:AP69,3),0)+IFERROR(LARGE(X69:AP69,4),0)</f>
        <v>0</v>
      </c>
      <c r="X69" s="12"/>
      <c r="Y69" s="18"/>
      <c r="Z69" s="18"/>
      <c r="AA69" s="12"/>
      <c r="AB69" s="12"/>
      <c r="AC69" s="12" t="str">
        <f>IFERROR(VLOOKUP($A69,'H53 100 M'!$AG$5:$AM$156,7,0),"")</f>
        <v/>
      </c>
      <c r="AD69" s="18" t="str">
        <f>IFERROR(VLOOKUP($A69,'Liczyrzepa - wiosna M'!$N$2:$T$26,7,0),"")</f>
        <v/>
      </c>
      <c r="AE69" s="12" t="str">
        <f>IFERROR(VLOOKUP($A69,'Harce M'!$H$2:$N$19,7,0),"")</f>
        <v/>
      </c>
      <c r="AF69" s="18" t="str">
        <f>IFERROR(VLOOKUP($A69,'XII z Kompasem M'!$K$1:$Q$38,7,0),"")</f>
        <v/>
      </c>
      <c r="AG69" s="19" t="str">
        <f>IFERROR(VLOOKUP($A69,'Grassor TR150 M'!$BH$2:$BN$16,7,0),"")</f>
        <v/>
      </c>
      <c r="AH69" s="19" t="str">
        <f>IFERROR(VLOOKUP($A69,'Pazur Gryfa M'!$P$2:$V$23,7,0),"")</f>
        <v/>
      </c>
      <c r="AI69" s="19" t="str">
        <f>IFERROR(VLOOKUP($A69,'Szaga M'!$J$2:$P$31,7,0),"")</f>
        <v/>
      </c>
      <c r="AJ69" s="19" t="str">
        <f>IFERROR(VLOOKUP($A69,'Sudecka 100 M'!$M$2:$S$20,7,0),"")</f>
        <v/>
      </c>
      <c r="AK69" s="19">
        <f>IFERROR(VLOOKUP($A69,'XIII z Kompasem M'!$K$2:$Q$27,7,0),"")</f>
        <v>19.990004997501245</v>
      </c>
      <c r="AL69" s="19" t="str">
        <f>IFERROR(VLOOKUP($A69,'Waligóra M'!$J$2:$P$17,7,0),"")</f>
        <v/>
      </c>
      <c r="AM69" s="19" t="str">
        <f>IFERROR(VLOOKUP($A69,'Jesienne 360 M'!$K$2:$Q$15,7,0),"")</f>
        <v/>
      </c>
      <c r="AN69" s="19" t="str">
        <f>IFERROR(VLOOKUP($A69,'H54 TR100 M'!$AG$6:$AM$161,7,0),"")</f>
        <v/>
      </c>
      <c r="AO69" s="19" t="str">
        <f>IFERROR(VLOOKUP($A69,'Azymut M'!$O$2:$U$36,7,0),"")</f>
        <v/>
      </c>
      <c r="AP69" s="12" t="str">
        <f>IFERROR(VLOOKUP($A69,'NM TR100 M'!$AD$5:$AJ$13,7,0),"")</f>
        <v/>
      </c>
      <c r="AQ69" s="26">
        <f>MIN(COUNT(F69:U69)+MIN(COUNT(X69:AP69)/2,2),6)</f>
        <v>2.5</v>
      </c>
      <c r="AR69" s="13">
        <f>COUNT(F69:U69)+COUNT(X69:AP69)/2</f>
        <v>2.5</v>
      </c>
    </row>
    <row r="70" spans="1:44">
      <c r="A70">
        <v>241</v>
      </c>
      <c r="B70" s="22" t="str">
        <f>VLOOKUP($A70,id!$C:$H,6,0)</f>
        <v>Potocki Robert</v>
      </c>
      <c r="C70" s="22">
        <f>VLOOKUP($A70,id!$C:$H,4,0)</f>
        <v>0</v>
      </c>
      <c r="D70" s="2">
        <f>IF(E69=E70,D69,ROW(B68))</f>
        <v>68</v>
      </c>
      <c r="E70" s="11">
        <f>LARGE(F70:W70,1)+LARGE(F70:W70,2)+IFERROR(LARGE(F70:W70,3),0)+IFERROR(LARGE(F70:W70,4),0)+IFERROR(LARGE(F70:W70,5),0)+IFERROR(LARGE(F70:W70,6),0)</f>
        <v>195.58146900666091</v>
      </c>
      <c r="F70" s="12"/>
      <c r="G70" s="12"/>
      <c r="H70" s="12" t="str">
        <f>IFERROR(VLOOKUP($A70,'H53 200 M'!$AL$5:$AR$90,7,0),"")</f>
        <v/>
      </c>
      <c r="I70" s="14" t="str">
        <f>IFERROR(VLOOKUP($A70,'Dymno M'!$BO$4:$BU$35,7,0),"")</f>
        <v/>
      </c>
      <c r="J70" s="19" t="str">
        <f>IFERROR(VLOOKUP($A70,'Dukty M'!$AU$1:$BA$45,7,0),"")</f>
        <v/>
      </c>
      <c r="K70" s="19" t="str">
        <f>IFERROR(VLOOKUP($A70,'Tropy M'!$Q$3:$X$155,7,0),"")</f>
        <v/>
      </c>
      <c r="L70" s="19" t="str">
        <f>IFERROR(VLOOKUP($A70,'Grassor TR300 M'!$BX$2:$CD$26,7,0),"")</f>
        <v/>
      </c>
      <c r="M70" s="19" t="str">
        <f>IFERROR(VLOOKUP($A70,'BO M'!$K$2:$Q$65,7,0),"")</f>
        <v/>
      </c>
      <c r="N70" s="19" t="str">
        <f>IFERROR(VLOOKUP($A70,'Konwalie M'!$K$3:$Q$33,7,0),"")</f>
        <v/>
      </c>
      <c r="O70" s="19" t="str">
        <f>IFERROR(VLOOKUP($A70,'Sudecka 150 M'!$M$2:$S$17,7,0),"")</f>
        <v/>
      </c>
      <c r="P70" s="19" t="str">
        <f>IFERROR(VLOOKUP($A70,'Korno M'!$BR$1:$BX$58,7,0),"")</f>
        <v/>
      </c>
      <c r="Q70" s="19" t="str">
        <f>IFERROR(VLOOKUP($A70,'Abentojra M'!$J$4:$P$36,7,0),"")</f>
        <v/>
      </c>
      <c r="R70" s="19" t="str">
        <f>IFERROR(VLOOKUP($A70,'Mordownik M'!$M$6:$S$36,7,0),"")</f>
        <v/>
      </c>
      <c r="S70" s="19">
        <f>IFERROR(VLOOKUP($A70,'XIV Szago M'!$BB$4:$BH$45,7,0),"")</f>
        <v>70.212765957446791</v>
      </c>
      <c r="T70" s="19" t="str">
        <f>IFERROR(VLOOKUP($A70,'H54 TR200 M'!$AS$5:$AY$96,7,0),"")</f>
        <v/>
      </c>
      <c r="U70" s="19" t="str">
        <f>IFERROR(VLOOKUP($A70,'NM TR200 M'!$AN$5:$AT$32,7,0),"")</f>
        <v/>
      </c>
      <c r="V70" s="10">
        <f>IFERROR(LARGE(X70:AP70,1),0)+IFERROR(LARGE(X70:AP70,2),0)</f>
        <v>91.971756484328637</v>
      </c>
      <c r="W70" s="10">
        <f>IFERROR(LARGE(X70:AP70,3),0)+IFERROR(LARGE(X70:AP70,4),0)</f>
        <v>33.396946564885496</v>
      </c>
      <c r="X70" s="12"/>
      <c r="Y70" s="18"/>
      <c r="Z70" s="18"/>
      <c r="AA70" s="12"/>
      <c r="AB70" s="12"/>
      <c r="AC70" s="12">
        <f>IFERROR(VLOOKUP($A70,'H53 100 M'!$AG$5:$AM$156,7,0),"")</f>
        <v>44.302544914808749</v>
      </c>
      <c r="AD70" s="18" t="str">
        <f>IFERROR(VLOOKUP($A70,'Liczyrzepa - wiosna M'!$N$2:$T$26,7,0),"")</f>
        <v/>
      </c>
      <c r="AE70" s="12" t="str">
        <f>IFERROR(VLOOKUP($A70,'Harce M'!$H$2:$N$19,7,0),"")</f>
        <v/>
      </c>
      <c r="AF70" s="18" t="str">
        <f>IFERROR(VLOOKUP($A70,'XII z Kompasem M'!$K$1:$Q$38,7,0),"")</f>
        <v/>
      </c>
      <c r="AG70" s="19" t="str">
        <f>IFERROR(VLOOKUP($A70,'Grassor TR150 M'!$BH$2:$BN$16,7,0),"")</f>
        <v/>
      </c>
      <c r="AH70" s="19" t="str">
        <f>IFERROR(VLOOKUP($A70,'Pazur Gryfa M'!$P$2:$V$23,7,0),"")</f>
        <v/>
      </c>
      <c r="AI70" s="19" t="str">
        <f>IFERROR(VLOOKUP($A70,'Szaga M'!$J$2:$P$31,7,0),"")</f>
        <v/>
      </c>
      <c r="AJ70" s="19" t="str">
        <f>IFERROR(VLOOKUP($A70,'Sudecka 100 M'!$M$2:$S$20,7,0),"")</f>
        <v/>
      </c>
      <c r="AK70" s="19">
        <f>IFERROR(VLOOKUP($A70,'XIII z Kompasem M'!$K$2:$Q$27,7,0),"")</f>
        <v>33.396946564885496</v>
      </c>
      <c r="AL70" s="19" t="str">
        <f>IFERROR(VLOOKUP($A70,'Waligóra M'!$J$2:$P$17,7,0),"")</f>
        <v/>
      </c>
      <c r="AM70" s="19" t="str">
        <f>IFERROR(VLOOKUP($A70,'Jesienne 360 M'!$K$2:$Q$15,7,0),"")</f>
        <v/>
      </c>
      <c r="AN70" s="19">
        <f>IFERROR(VLOOKUP($A70,'H54 TR100 M'!$AG$6:$AM$161,7,0),"")</f>
        <v>47.669211569519888</v>
      </c>
      <c r="AO70" s="19" t="str">
        <f>IFERROR(VLOOKUP($A70,'Azymut M'!$O$2:$U$36,7,0),"")</f>
        <v/>
      </c>
      <c r="AP70" s="12" t="str">
        <f>IFERROR(VLOOKUP($A70,'NM TR100 M'!$AD$5:$AJ$13,7,0),"")</f>
        <v/>
      </c>
      <c r="AQ70" s="26">
        <f>MIN(COUNT(F70:U70)+MIN(COUNT(X70:AP70)/2,2),6)</f>
        <v>2.5</v>
      </c>
      <c r="AR70" s="13">
        <f>COUNT(F70:U70)+COUNT(X70:AP70)/2</f>
        <v>2.5</v>
      </c>
    </row>
    <row r="71" spans="1:44">
      <c r="A71">
        <v>137</v>
      </c>
      <c r="B71" s="22" t="str">
        <f>VLOOKUP($A71,id!$C:$H,6,0)</f>
        <v>Malicki Grzegorz</v>
      </c>
      <c r="C71" s="22" t="str">
        <f>VLOOKUP($A71,id!$C:$H,4,0)</f>
        <v>T-Mobile Cycling Team</v>
      </c>
      <c r="D71" s="2">
        <f>IF(E70=E71,D70,ROW(B69))</f>
        <v>69</v>
      </c>
      <c r="E71" s="11">
        <f>LARGE(F71:W71,1)+LARGE(F71:W71,2)+IFERROR(LARGE(F71:W71,3),0)+IFERROR(LARGE(F71:W71,4),0)+IFERROR(LARGE(F71:W71,5),0)+IFERROR(LARGE(F71:W71,6),0)</f>
        <v>189.56476987453976</v>
      </c>
      <c r="F71" s="12"/>
      <c r="G71" s="12"/>
      <c r="H71" s="12" t="str">
        <f>IFERROR(VLOOKUP($A71,'H53 200 M'!$AL$5:$AR$90,7,0),"")</f>
        <v/>
      </c>
      <c r="I71" s="14" t="str">
        <f>IFERROR(VLOOKUP($A71,'Dymno M'!$BO$4:$BU$35,7,0),"")</f>
        <v/>
      </c>
      <c r="J71" s="19" t="str">
        <f>IFERROR(VLOOKUP($A71,'Dukty M'!$AU$1:$BA$45,7,0),"")</f>
        <v/>
      </c>
      <c r="K71" s="19" t="str">
        <f>IFERROR(VLOOKUP($A71,'Tropy M'!$Q$3:$X$155,7,0),"")</f>
        <v/>
      </c>
      <c r="L71" s="19" t="str">
        <f>IFERROR(VLOOKUP($A71,'Grassor TR300 M'!$BX$2:$CD$26,7,0),"")</f>
        <v/>
      </c>
      <c r="M71" s="19" t="str">
        <f>IFERROR(VLOOKUP($A71,'BO M'!$K$2:$Q$65,7,0),"")</f>
        <v/>
      </c>
      <c r="N71" s="19" t="str">
        <f>IFERROR(VLOOKUP($A71,'Konwalie M'!$K$3:$Q$33,7,0),"")</f>
        <v/>
      </c>
      <c r="O71" s="19" t="str">
        <f>IFERROR(VLOOKUP($A71,'Sudecka 150 M'!$M$2:$S$17,7,0),"")</f>
        <v/>
      </c>
      <c r="P71" s="19" t="str">
        <f>IFERROR(VLOOKUP($A71,'Korno M'!$BR$1:$BX$58,7,0),"")</f>
        <v/>
      </c>
      <c r="Q71" s="19" t="str">
        <f>IFERROR(VLOOKUP($A71,'Abentojra M'!$J$4:$P$36,7,0),"")</f>
        <v/>
      </c>
      <c r="R71" s="19">
        <f>IFERROR(VLOOKUP($A71,'Mordownik M'!$M$6:$S$36,7,0),"")</f>
        <v>75.141442715700151</v>
      </c>
      <c r="S71" s="19" t="str">
        <f>IFERROR(VLOOKUP($A71,'XIV Szago M'!$BB$4:$BH$45,7,0),"")</f>
        <v/>
      </c>
      <c r="T71" s="19" t="str">
        <f>IFERROR(VLOOKUP($A71,'H54 TR200 M'!$AS$5:$AY$96,7,0),"")</f>
        <v/>
      </c>
      <c r="U71" s="19" t="str">
        <f>IFERROR(VLOOKUP($A71,'NM TR200 M'!$AN$5:$AT$32,7,0),"")</f>
        <v/>
      </c>
      <c r="V71" s="10">
        <f>IFERROR(LARGE(X71:AP71,1),0)+IFERROR(LARGE(X71:AP71,2),0)</f>
        <v>81.649933697734753</v>
      </c>
      <c r="W71" s="10">
        <f>IFERROR(LARGE(X71:AP71,3),0)+IFERROR(LARGE(X71:AP71,4),0)</f>
        <v>32.773393461104853</v>
      </c>
      <c r="X71" s="12"/>
      <c r="Y71" s="18"/>
      <c r="Z71" s="18"/>
      <c r="AA71" s="12">
        <f>IFERROR(VLOOKUP(A71,'NMnO M'!AT:AZ,7,0),"")</f>
        <v>32.773393461104853</v>
      </c>
      <c r="AB71" s="12" t="str">
        <f>IFERROR(VLOOKUP(A71,'Wertepy M'!M:S,7,0),"")</f>
        <v/>
      </c>
      <c r="AC71" s="12" t="str">
        <f>IFERROR(VLOOKUP($A71,'H53 100 M'!$AG$5:$AM$156,7,0),"")</f>
        <v/>
      </c>
      <c r="AD71" s="18" t="str">
        <f>IFERROR(VLOOKUP($A71,'Liczyrzepa - wiosna M'!$N$2:$T$26,7,0),"")</f>
        <v/>
      </c>
      <c r="AE71" s="12">
        <f>IFERROR(VLOOKUP($A71,'Harce M'!$H$2:$N$19,7,0),"")</f>
        <v>37.619808306709274</v>
      </c>
      <c r="AF71" s="18" t="str">
        <f>IFERROR(VLOOKUP($A71,'XII z Kompasem M'!$K$1:$Q$38,7,0),"")</f>
        <v/>
      </c>
      <c r="AG71" s="19" t="str">
        <f>IFERROR(VLOOKUP($A71,'Grassor TR150 M'!$BH$2:$BN$16,7,0),"")</f>
        <v/>
      </c>
      <c r="AH71" s="19" t="str">
        <f>IFERROR(VLOOKUP($A71,'Pazur Gryfa M'!$P$2:$V$23,7,0),"")</f>
        <v/>
      </c>
      <c r="AI71" s="19" t="str">
        <f>IFERROR(VLOOKUP($A71,'Szaga M'!$J$2:$P$31,7,0),"")</f>
        <v/>
      </c>
      <c r="AJ71" s="19" t="str">
        <f>IFERROR(VLOOKUP($A71,'Sudecka 100 M'!$M$2:$S$20,7,0),"")</f>
        <v/>
      </c>
      <c r="AK71" s="19" t="str">
        <f>IFERROR(VLOOKUP($A71,'XIII z Kompasem M'!$K$2:$Q$27,7,0),"")</f>
        <v/>
      </c>
      <c r="AL71" s="19">
        <f>IFERROR(VLOOKUP($A71,'Waligóra M'!$J$2:$P$17,7,0),"")</f>
        <v>44.030125391025472</v>
      </c>
      <c r="AM71" s="19" t="str">
        <f>IFERROR(VLOOKUP($A71,'Jesienne 360 M'!$K$2:$Q$15,7,0),"")</f>
        <v/>
      </c>
      <c r="AN71" s="19" t="str">
        <f>IFERROR(VLOOKUP($A71,'H54 TR100 M'!$AG$6:$AM$161,7,0),"")</f>
        <v/>
      </c>
      <c r="AO71" s="19" t="str">
        <f>IFERROR(VLOOKUP($A71,'Azymut M'!$O$2:$U$36,7,0),"")</f>
        <v/>
      </c>
      <c r="AP71" s="12" t="str">
        <f>IFERROR(VLOOKUP($A71,'NM TR100 M'!$AD$5:$AJ$13,7,0),"")</f>
        <v/>
      </c>
      <c r="AQ71" s="26">
        <f>MIN(COUNT(F71:U71)+MIN(COUNT(X71:AP71)/2,2),6)</f>
        <v>2.5</v>
      </c>
      <c r="AR71" s="13">
        <f>COUNT(F71:U71)+COUNT(X71:AP71)/2</f>
        <v>2.5</v>
      </c>
    </row>
    <row r="72" spans="1:44">
      <c r="A72">
        <v>107</v>
      </c>
      <c r="B72" s="22" t="str">
        <f>VLOOKUP($A72,id!$C:$H,6,0)</f>
        <v>Bogumił Dariusz</v>
      </c>
      <c r="C72" s="22" t="str">
        <f>VLOOKUP($A72,id!$C:$H,4,0)</f>
        <v>Team 360°</v>
      </c>
      <c r="D72" s="2">
        <f>IF(E71=E72,D71,ROW(B70))</f>
        <v>70</v>
      </c>
      <c r="E72" s="11">
        <f>LARGE(F72:W72,1)+LARGE(F72:W72,2)+IFERROR(LARGE(F72:W72,3),0)+IFERROR(LARGE(F72:W72,4),0)+IFERROR(LARGE(F72:W72,5),0)+IFERROR(LARGE(F72:W72,6),0)</f>
        <v>188.6691612852602</v>
      </c>
      <c r="F72" s="12"/>
      <c r="G72" s="12" t="str">
        <f>IFERROR(VLOOKUP(A72,'Roza M'!N:T,7,0),"")</f>
        <v/>
      </c>
      <c r="H72" s="12">
        <f>IFERROR(VLOOKUP($A72,'H53 200 M'!$AL$5:$AR$90,7,0),"")</f>
        <v>89.734355641402885</v>
      </c>
      <c r="I72" s="14" t="str">
        <f>IFERROR(VLOOKUP($A72,'Dymno M'!$BO$4:$BU$35,7,0),"")</f>
        <v/>
      </c>
      <c r="J72" s="19" t="str">
        <f>IFERROR(VLOOKUP($A72,'Dukty M'!$AU$1:$BA$45,7,0),"")</f>
        <v/>
      </c>
      <c r="K72" s="19" t="str">
        <f>IFERROR(VLOOKUP($A72,'Tropy M'!$Q$3:$X$155,7,0),"")</f>
        <v/>
      </c>
      <c r="L72" s="19" t="str">
        <f>IFERROR(VLOOKUP($A72,'Grassor TR300 M'!$BX$2:$CD$26,7,0),"")</f>
        <v/>
      </c>
      <c r="M72" s="19" t="str">
        <f>IFERROR(VLOOKUP($A72,'BO M'!$K$2:$Q$65,7,0),"")</f>
        <v/>
      </c>
      <c r="N72" s="19" t="str">
        <f>IFERROR(VLOOKUP($A72,'Konwalie M'!$K$3:$Q$33,7,0),"")</f>
        <v/>
      </c>
      <c r="O72" s="19" t="str">
        <f>IFERROR(VLOOKUP($A72,'Sudecka 150 M'!$M$2:$S$17,7,0),"")</f>
        <v/>
      </c>
      <c r="P72" s="19" t="str">
        <f>IFERROR(VLOOKUP($A72,'Korno M'!$BR$1:$BX$58,7,0),"")</f>
        <v/>
      </c>
      <c r="Q72" s="19" t="str">
        <f>IFERROR(VLOOKUP($A72,'Abentojra M'!$J$4:$P$36,7,0),"")</f>
        <v/>
      </c>
      <c r="R72" s="19" t="str">
        <f>IFERROR(VLOOKUP($A72,'Mordownik M'!$M$6:$S$36,7,0),"")</f>
        <v/>
      </c>
      <c r="S72" s="19" t="str">
        <f>IFERROR(VLOOKUP($A72,'XIV Szago M'!$BB$4:$BH$45,7,0),"")</f>
        <v/>
      </c>
      <c r="T72" s="19" t="str">
        <f>IFERROR(VLOOKUP($A72,'H54 TR200 M'!$AS$5:$AY$96,7,0),"")</f>
        <v/>
      </c>
      <c r="U72" s="19" t="str">
        <f>IFERROR(VLOOKUP($A72,'NM TR200 M'!$AN$5:$AT$32,7,0),"")</f>
        <v/>
      </c>
      <c r="V72" s="10">
        <f>IFERROR(LARGE(X72:AP72,1),0)+IFERROR(LARGE(X72:AP72,2),0)</f>
        <v>98.934805643857317</v>
      </c>
      <c r="W72" s="10">
        <f>IFERROR(LARGE(X72:AP72,3),0)+IFERROR(LARGE(X72:AP72,4),0)</f>
        <v>0</v>
      </c>
      <c r="X72" s="12"/>
      <c r="Y72" s="18" t="str">
        <f>IFERROR(VLOOKUP(A72,'XIII Szago M'!DJ:DP,7,0),"")</f>
        <v/>
      </c>
      <c r="Z72" s="18">
        <f>IFERROR(VLOOKUP(A72,'Wiosenne 360 M'!K:Q,7,0),"")</f>
        <v>48.93480564385731</v>
      </c>
      <c r="AA72" s="12" t="str">
        <f>IFERROR(VLOOKUP(A72,'NMnO M'!AT:AZ,7,0),"")</f>
        <v/>
      </c>
      <c r="AB72" s="12" t="str">
        <f>IFERROR(VLOOKUP(A72,'Wertepy M'!M:S,7,0),"")</f>
        <v/>
      </c>
      <c r="AC72" s="12" t="str">
        <f>IFERROR(VLOOKUP($A72,'H53 100 M'!$AG$5:$AM$156,7,0),"")</f>
        <v/>
      </c>
      <c r="AD72" s="18" t="str">
        <f>IFERROR(VLOOKUP($A72,'Liczyrzepa - wiosna M'!$N$2:$T$26,7,0),"")</f>
        <v/>
      </c>
      <c r="AE72" s="12" t="str">
        <f>IFERROR(VLOOKUP($A72,'Harce M'!$H$2:$N$19,7,0),"")</f>
        <v/>
      </c>
      <c r="AF72" s="18" t="str">
        <f>IFERROR(VLOOKUP($A72,'XII z Kompasem M'!$K$1:$Q$38,7,0),"")</f>
        <v/>
      </c>
      <c r="AG72" s="19" t="str">
        <f>IFERROR(VLOOKUP($A72,'Grassor TR150 M'!$BH$2:$BN$16,7,0),"")</f>
        <v/>
      </c>
      <c r="AH72" s="19" t="str">
        <f>IFERROR(VLOOKUP($A72,'Pazur Gryfa M'!$P$2:$V$23,7,0),"")</f>
        <v/>
      </c>
      <c r="AI72" s="19" t="str">
        <f>IFERROR(VLOOKUP($A72,'Szaga M'!$J$2:$P$31,7,0),"")</f>
        <v/>
      </c>
      <c r="AJ72" s="19" t="str">
        <f>IFERROR(VLOOKUP($A72,'Sudecka 100 M'!$M$2:$S$20,7,0),"")</f>
        <v/>
      </c>
      <c r="AK72" s="19">
        <f>IFERROR(VLOOKUP($A72,'XIII z Kompasem M'!$K$2:$Q$27,7,0),"")</f>
        <v>50</v>
      </c>
      <c r="AL72" s="19" t="str">
        <f>IFERROR(VLOOKUP($A72,'Waligóra M'!$J$2:$P$17,7,0),"")</f>
        <v/>
      </c>
      <c r="AM72" s="19" t="str">
        <f>IFERROR(VLOOKUP($A72,'Jesienne 360 M'!$K$2:$Q$15,7,0),"")</f>
        <v/>
      </c>
      <c r="AN72" s="19" t="str">
        <f>IFERROR(VLOOKUP($A72,'H54 TR100 M'!$AG$6:$AM$161,7,0),"")</f>
        <v/>
      </c>
      <c r="AO72" s="19" t="str">
        <f>IFERROR(VLOOKUP($A72,'Azymut M'!$O$2:$U$36,7,0),"")</f>
        <v/>
      </c>
      <c r="AP72" s="12" t="str">
        <f>IFERROR(VLOOKUP($A72,'NM TR100 M'!$AD$5:$AJ$13,7,0),"")</f>
        <v/>
      </c>
      <c r="AQ72" s="26">
        <f>MIN(COUNT(F72:U72)+MIN(COUNT(X72:AP72)/2,2),6)</f>
        <v>2</v>
      </c>
      <c r="AR72" s="13">
        <f>COUNT(F72:U72)+COUNT(X72:AP72)/2</f>
        <v>2</v>
      </c>
    </row>
    <row r="73" spans="1:44">
      <c r="A73">
        <v>147</v>
      </c>
      <c r="B73" s="22" t="str">
        <f>VLOOKUP($A73,id!$C:$H,6,0)</f>
        <v>Jacak Andrzej</v>
      </c>
      <c r="C73" s="22" t="str">
        <f>VLOOKUP($A73,id!$C:$H,4,0)</f>
        <v>IT Orient</v>
      </c>
      <c r="D73" s="2">
        <f>IF(E72=E73,D72,ROW(B71))</f>
        <v>71</v>
      </c>
      <c r="E73" s="11">
        <f>LARGE(F73:W73,1)+LARGE(F73:W73,2)+IFERROR(LARGE(F73:W73,3),0)+IFERROR(LARGE(F73:W73,4),0)+IFERROR(LARGE(F73:W73,5),0)+IFERROR(LARGE(F73:W73,6),0)</f>
        <v>186.5681072077987</v>
      </c>
      <c r="F73" s="12"/>
      <c r="G73" s="12"/>
      <c r="H73" s="12" t="str">
        <f>IFERROR(VLOOKUP($A73,'H53 200 M'!$AL$5:$AR$90,7,0),"")</f>
        <v/>
      </c>
      <c r="I73" s="14" t="str">
        <f>IFERROR(VLOOKUP($A73,'Dymno M'!$BO$4:$BU$35,7,0),"")</f>
        <v/>
      </c>
      <c r="J73" s="19">
        <f>IFERROR(VLOOKUP($A73,'Dukty M'!$AU$1:$BA$45,7,0),"")</f>
        <v>52.566077470607702</v>
      </c>
      <c r="K73" s="19" t="str">
        <f>IFERROR(VLOOKUP($A73,'Tropy M'!$Q$3:$X$155,7,0),"")</f>
        <v/>
      </c>
      <c r="L73" s="19" t="str">
        <f>IFERROR(VLOOKUP($A73,'Grassor TR300 M'!$BX$2:$CD$26,7,0),"")</f>
        <v/>
      </c>
      <c r="M73" s="19">
        <f>IFERROR(VLOOKUP($A73,'BO M'!$K$2:$Q$65,7,0),"")</f>
        <v>60.001708173068366</v>
      </c>
      <c r="N73" s="19" t="str">
        <f>IFERROR(VLOOKUP($A73,'Konwalie M'!$K$3:$Q$33,7,0),"")</f>
        <v/>
      </c>
      <c r="O73" s="19" t="str">
        <f>IFERROR(VLOOKUP($A73,'Sudecka 150 M'!$M$2:$S$17,7,0),"")</f>
        <v/>
      </c>
      <c r="P73" s="19">
        <f>IFERROR(VLOOKUP($A73,'Korno M'!$BR$1:$BX$58,7,0),"")</f>
        <v>30.456623727494957</v>
      </c>
      <c r="Q73" s="19" t="str">
        <f>IFERROR(VLOOKUP($A73,'Abentojra M'!$J$4:$P$36,7,0),"")</f>
        <v/>
      </c>
      <c r="R73" s="19" t="str">
        <f>IFERROR(VLOOKUP($A73,'Mordownik M'!$M$6:$S$36,7,0),"")</f>
        <v/>
      </c>
      <c r="S73" s="19" t="str">
        <f>IFERROR(VLOOKUP($A73,'XIV Szago M'!$BB$4:$BH$45,7,0),"")</f>
        <v/>
      </c>
      <c r="T73" s="19" t="str">
        <f>IFERROR(VLOOKUP($A73,'H54 TR200 M'!$AS$5:$AY$96,7,0),"")</f>
        <v/>
      </c>
      <c r="U73" s="19" t="str">
        <f>IFERROR(VLOOKUP($A73,'NM TR200 M'!$AN$5:$AT$32,7,0),"")</f>
        <v/>
      </c>
      <c r="V73" s="10">
        <f>IFERROR(LARGE(X73:AP73,1),0)+IFERROR(LARGE(X73:AP73,2),0)</f>
        <v>43.543697836627665</v>
      </c>
      <c r="W73" s="10">
        <f>IFERROR(LARGE(X73:AP73,3),0)+IFERROR(LARGE(X73:AP73,4),0)</f>
        <v>0</v>
      </c>
      <c r="X73" s="12"/>
      <c r="Y73" s="18"/>
      <c r="Z73" s="18"/>
      <c r="AA73" s="12">
        <f>IFERROR(VLOOKUP(A73,'NMnO M'!AT:AZ,7,0),"")</f>
        <v>19.319052987598646</v>
      </c>
      <c r="AB73" s="12" t="str">
        <f>IFERROR(VLOOKUP(A73,'Wertepy M'!M:S,7,0),"")</f>
        <v/>
      </c>
      <c r="AC73" s="12" t="str">
        <f>IFERROR(VLOOKUP($A73,'H53 100 M'!$AG$5:$AM$156,7,0),"")</f>
        <v/>
      </c>
      <c r="AD73" s="18">
        <f>IFERROR(VLOOKUP($A73,'Liczyrzepa - wiosna M'!$N$2:$T$26,7,0),"")</f>
        <v>24.224644849029019</v>
      </c>
      <c r="AE73" s="12" t="str">
        <f>IFERROR(VLOOKUP($A73,'Harce M'!$H$2:$N$19,7,0),"")</f>
        <v/>
      </c>
      <c r="AF73" s="18" t="str">
        <f>IFERROR(VLOOKUP($A73,'XII z Kompasem M'!$K$1:$Q$38,7,0),"")</f>
        <v/>
      </c>
      <c r="AG73" s="19" t="str">
        <f>IFERROR(VLOOKUP($A73,'Grassor TR150 M'!$BH$2:$BN$16,7,0),"")</f>
        <v/>
      </c>
      <c r="AH73" s="19" t="str">
        <f>IFERROR(VLOOKUP($A73,'Pazur Gryfa M'!$P$2:$V$23,7,0),"")</f>
        <v/>
      </c>
      <c r="AI73" s="19" t="str">
        <f>IFERROR(VLOOKUP($A73,'Szaga M'!$J$2:$P$31,7,0),"")</f>
        <v/>
      </c>
      <c r="AJ73" s="19" t="str">
        <f>IFERROR(VLOOKUP($A73,'Sudecka 100 M'!$M$2:$S$20,7,0),"")</f>
        <v/>
      </c>
      <c r="AK73" s="19" t="str">
        <f>IFERROR(VLOOKUP($A73,'XIII z Kompasem M'!$K$2:$Q$27,7,0),"")</f>
        <v/>
      </c>
      <c r="AL73" s="19" t="str">
        <f>IFERROR(VLOOKUP($A73,'Waligóra M'!$J$2:$P$17,7,0),"")</f>
        <v/>
      </c>
      <c r="AM73" s="19" t="str">
        <f>IFERROR(VLOOKUP($A73,'Jesienne 360 M'!$K$2:$Q$15,7,0),"")</f>
        <v/>
      </c>
      <c r="AN73" s="19" t="str">
        <f>IFERROR(VLOOKUP($A73,'H54 TR100 M'!$AG$6:$AM$161,7,0),"")</f>
        <v/>
      </c>
      <c r="AO73" s="19" t="str">
        <f>IFERROR(VLOOKUP($A73,'Azymut M'!$O$2:$U$36,7,0),"")</f>
        <v/>
      </c>
      <c r="AP73" s="12" t="str">
        <f>IFERROR(VLOOKUP($A73,'NM TR100 M'!$AD$5:$AJ$13,7,0),"")</f>
        <v/>
      </c>
      <c r="AQ73" s="26">
        <f>MIN(COUNT(F73:U73)+MIN(COUNT(X73:AP73)/2,2),6)</f>
        <v>4</v>
      </c>
      <c r="AR73" s="13">
        <f>COUNT(F73:U73)+COUNT(X73:AP73)/2</f>
        <v>4</v>
      </c>
    </row>
    <row r="74" spans="1:44">
      <c r="A74">
        <v>199</v>
      </c>
      <c r="B74" s="22" t="str">
        <f>VLOOKUP($A74,id!$C:$H,6,0)</f>
        <v>Kostrzewa Jacek</v>
      </c>
      <c r="C74" s="22" t="str">
        <f>VLOOKUP($A74,id!$C:$H,4,0)</f>
        <v>Tańczący z kompasem</v>
      </c>
      <c r="D74" s="2">
        <f>IF(E73=E74,D73,ROW(B72))</f>
        <v>72</v>
      </c>
      <c r="E74" s="11">
        <f>LARGE(F74:W74,1)+LARGE(F74:W74,2)+IFERROR(LARGE(F74:W74,3),0)+IFERROR(LARGE(F74:W74,4),0)+IFERROR(LARGE(F74:W74,5),0)+IFERROR(LARGE(F74:W74,6),0)</f>
        <v>174.51713300064398</v>
      </c>
      <c r="F74" s="12"/>
      <c r="G74" s="12"/>
      <c r="H74" s="12">
        <f>IFERROR(VLOOKUP($A74,'H53 200 M'!$AL$5:$AR$90,7,0),"")</f>
        <v>47.048981008247395</v>
      </c>
      <c r="I74" s="14" t="str">
        <f>IFERROR(VLOOKUP($A74,'Dymno M'!$BO$4:$BU$35,7,0),"")</f>
        <v/>
      </c>
      <c r="J74" s="19" t="str">
        <f>IFERROR(VLOOKUP($A74,'Dukty M'!$AU$1:$BA$45,7,0),"")</f>
        <v/>
      </c>
      <c r="K74" s="19" t="str">
        <f>IFERROR(VLOOKUP($A74,'Tropy M'!$Q$3:$X$155,7,0),"")</f>
        <v/>
      </c>
      <c r="L74" s="19" t="str">
        <f>IFERROR(VLOOKUP($A74,'Grassor TR300 M'!$BX$2:$CD$26,7,0),"")</f>
        <v/>
      </c>
      <c r="M74" s="19">
        <f>IFERROR(VLOOKUP($A74,'BO M'!$K$2:$Q$65,7,0),"")</f>
        <v>64.644710873003177</v>
      </c>
      <c r="N74" s="19" t="str">
        <f>IFERROR(VLOOKUP($A74,'Konwalie M'!$K$3:$Q$33,7,0),"")</f>
        <v/>
      </c>
      <c r="O74" s="19" t="str">
        <f>IFERROR(VLOOKUP($A74,'Sudecka 150 M'!$M$2:$S$17,7,0),"")</f>
        <v/>
      </c>
      <c r="P74" s="19">
        <f>IFERROR(VLOOKUP($A74,'Korno M'!$BR$1:$BX$58,7,0),"")</f>
        <v>57.795359686432406</v>
      </c>
      <c r="Q74" s="19" t="str">
        <f>IFERROR(VLOOKUP($A74,'Abentojra M'!$J$4:$P$36,7,0),"")</f>
        <v/>
      </c>
      <c r="R74" s="19" t="str">
        <f>IFERROR(VLOOKUP($A74,'Mordownik M'!$M$6:$S$36,7,0),"")</f>
        <v/>
      </c>
      <c r="S74" s="19" t="str">
        <f>IFERROR(VLOOKUP($A74,'XIV Szago M'!$BB$4:$BH$45,7,0),"")</f>
        <v/>
      </c>
      <c r="T74" s="19">
        <f>IFERROR(VLOOKUP($A74,'H54 TR200 M'!$AS$5:$AY$96,7,0),"")</f>
        <v>5.0280814329610042</v>
      </c>
      <c r="U74" s="19" t="str">
        <f>IFERROR(VLOOKUP($A74,'NM TR200 M'!$AN$5:$AT$32,7,0),"")</f>
        <v/>
      </c>
      <c r="V74" s="10">
        <f>IFERROR(LARGE(X74:AP74,1),0)+IFERROR(LARGE(X74:AP74,2),0)</f>
        <v>0</v>
      </c>
      <c r="W74" s="10">
        <f>IFERROR(LARGE(X74:AP74,3),0)+IFERROR(LARGE(X74:AP74,4),0)</f>
        <v>0</v>
      </c>
      <c r="X74" s="12"/>
      <c r="Y74" s="18"/>
      <c r="Z74" s="18"/>
      <c r="AA74" s="12"/>
      <c r="AB74" s="12"/>
      <c r="AC74" s="12" t="str">
        <f>IFERROR(VLOOKUP($A74,'H53 100 M'!$AG$5:$AM$156,7,0),"")</f>
        <v/>
      </c>
      <c r="AD74" s="18" t="str">
        <f>IFERROR(VLOOKUP($A74,'Liczyrzepa - wiosna M'!$N$2:$T$26,7,0),"")</f>
        <v/>
      </c>
      <c r="AE74" s="12" t="str">
        <f>IFERROR(VLOOKUP($A74,'Harce M'!$H$2:$N$19,7,0),"")</f>
        <v/>
      </c>
      <c r="AF74" s="18" t="str">
        <f>IFERROR(VLOOKUP($A74,'XII z Kompasem M'!$K$1:$Q$38,7,0),"")</f>
        <v/>
      </c>
      <c r="AG74" s="19" t="str">
        <f>IFERROR(VLOOKUP($A74,'Grassor TR150 M'!$BH$2:$BN$16,7,0),"")</f>
        <v/>
      </c>
      <c r="AH74" s="19" t="str">
        <f>IFERROR(VLOOKUP($A74,'Pazur Gryfa M'!$P$2:$V$23,7,0),"")</f>
        <v/>
      </c>
      <c r="AI74" s="19" t="str">
        <f>IFERROR(VLOOKUP($A74,'Szaga M'!$J$2:$P$31,7,0),"")</f>
        <v/>
      </c>
      <c r="AJ74" s="19" t="str">
        <f>IFERROR(VLOOKUP($A74,'Sudecka 100 M'!$M$2:$S$20,7,0),"")</f>
        <v/>
      </c>
      <c r="AK74" s="19" t="str">
        <f>IFERROR(VLOOKUP($A74,'XIII z Kompasem M'!$K$2:$Q$27,7,0),"")</f>
        <v/>
      </c>
      <c r="AL74" s="19" t="str">
        <f>IFERROR(VLOOKUP($A74,'Waligóra M'!$J$2:$P$17,7,0),"")</f>
        <v/>
      </c>
      <c r="AM74" s="19" t="str">
        <f>IFERROR(VLOOKUP($A74,'Jesienne 360 M'!$K$2:$Q$15,7,0),"")</f>
        <v/>
      </c>
      <c r="AN74" s="19" t="str">
        <f>IFERROR(VLOOKUP($A74,'H54 TR100 M'!$AG$6:$AM$161,7,0),"")</f>
        <v/>
      </c>
      <c r="AO74" s="19" t="str">
        <f>IFERROR(VLOOKUP($A74,'Azymut M'!$O$2:$U$36,7,0),"")</f>
        <v/>
      </c>
      <c r="AP74" s="12" t="str">
        <f>IFERROR(VLOOKUP($A74,'NM TR100 M'!$AD$5:$AJ$13,7,0),"")</f>
        <v/>
      </c>
      <c r="AQ74" s="26">
        <f>MIN(COUNT(F74:U74)+MIN(COUNT(X74:AP74)/2,2),6)</f>
        <v>4</v>
      </c>
      <c r="AR74" s="13">
        <f>COUNT(F74:U74)+COUNT(X74:AP74)/2</f>
        <v>4</v>
      </c>
    </row>
    <row r="75" spans="1:44">
      <c r="A75">
        <v>182</v>
      </c>
      <c r="B75" s="22" t="str">
        <f>VLOOKUP($A75,id!$C:$H,6,0)</f>
        <v>Marciniuk Rafał</v>
      </c>
      <c r="C75" s="22" t="str">
        <f>VLOOKUP($A75,id!$C:$H,4,0)</f>
        <v>PROGRESBIKE.COM</v>
      </c>
      <c r="D75" s="2">
        <f>IF(E74=E75,D74,ROW(B73))</f>
        <v>73</v>
      </c>
      <c r="E75" s="11">
        <f>LARGE(F75:W75,1)+LARGE(F75:W75,2)+IFERROR(LARGE(F75:W75,3),0)+IFERROR(LARGE(F75:W75,4),0)+IFERROR(LARGE(F75:W75,5),0)+IFERROR(LARGE(F75:W75,6),0)</f>
        <v>173.87886391230211</v>
      </c>
      <c r="F75" s="12"/>
      <c r="G75" s="12"/>
      <c r="H75" s="12">
        <f>IFERROR(VLOOKUP($A75,'H53 200 M'!$AL$5:$AR$90,7,0),"")</f>
        <v>91.370220030385141</v>
      </c>
      <c r="I75" s="14" t="str">
        <f>IFERROR(VLOOKUP($A75,'Dymno M'!$BO$4:$BU$35,7,0),"")</f>
        <v/>
      </c>
      <c r="J75" s="19" t="str">
        <f>IFERROR(VLOOKUP($A75,'Dukty M'!$AU$1:$BA$45,7,0),"")</f>
        <v/>
      </c>
      <c r="K75" s="19" t="str">
        <f>IFERROR(VLOOKUP($A75,'Tropy M'!$Q$3:$X$155,7,0),"")</f>
        <v/>
      </c>
      <c r="L75" s="19" t="str">
        <f>IFERROR(VLOOKUP($A75,'Grassor TR300 M'!$BX$2:$CD$26,7,0),"")</f>
        <v/>
      </c>
      <c r="M75" s="19" t="str">
        <f>IFERROR(VLOOKUP($A75,'BO M'!$K$2:$Q$65,7,0),"")</f>
        <v/>
      </c>
      <c r="N75" s="19" t="str">
        <f>IFERROR(VLOOKUP($A75,'Konwalie M'!$K$3:$Q$33,7,0),"")</f>
        <v/>
      </c>
      <c r="O75" s="19" t="str">
        <f>IFERROR(VLOOKUP($A75,'Sudecka 150 M'!$M$2:$S$17,7,0),"")</f>
        <v/>
      </c>
      <c r="P75" s="19" t="str">
        <f>IFERROR(VLOOKUP($A75,'Korno M'!$BR$1:$BX$58,7,0),"")</f>
        <v/>
      </c>
      <c r="Q75" s="19" t="str">
        <f>IFERROR(VLOOKUP($A75,'Abentojra M'!$J$4:$P$36,7,0),"")</f>
        <v/>
      </c>
      <c r="R75" s="19" t="str">
        <f>IFERROR(VLOOKUP($A75,'Mordownik M'!$M$6:$S$36,7,0),"")</f>
        <v/>
      </c>
      <c r="S75" s="19" t="str">
        <f>IFERROR(VLOOKUP($A75,'XIV Szago M'!$BB$4:$BH$45,7,0),"")</f>
        <v/>
      </c>
      <c r="T75" s="19">
        <f>IFERROR(VLOOKUP($A75,'H54 TR200 M'!$AS$5:$AY$96,7,0),"")</f>
        <v>82.508643881916953</v>
      </c>
      <c r="U75" s="19" t="str">
        <f>IFERROR(VLOOKUP($A75,'NM TR200 M'!$AN$5:$AT$32,7,0),"")</f>
        <v/>
      </c>
      <c r="V75" s="10">
        <f>IFERROR(LARGE(X75:AP75,1),0)+IFERROR(LARGE(X75:AP75,2),0)</f>
        <v>0</v>
      </c>
      <c r="W75" s="10">
        <f>IFERROR(LARGE(X75:AP75,3),0)+IFERROR(LARGE(X75:AP75,4),0)</f>
        <v>0</v>
      </c>
      <c r="X75" s="12"/>
      <c r="Y75" s="18"/>
      <c r="Z75" s="18"/>
      <c r="AA75" s="12"/>
      <c r="AB75" s="12"/>
      <c r="AC75" s="12" t="str">
        <f>IFERROR(VLOOKUP($A75,'H53 100 M'!$AG$5:$AM$156,7,0),"")</f>
        <v/>
      </c>
      <c r="AD75" s="18" t="str">
        <f>IFERROR(VLOOKUP($A75,'Liczyrzepa - wiosna M'!$N$2:$T$26,7,0),"")</f>
        <v/>
      </c>
      <c r="AE75" s="12" t="str">
        <f>IFERROR(VLOOKUP($A75,'Harce M'!$H$2:$N$19,7,0),"")</f>
        <v/>
      </c>
      <c r="AF75" s="18" t="str">
        <f>IFERROR(VLOOKUP($A75,'XII z Kompasem M'!$K$1:$Q$38,7,0),"")</f>
        <v/>
      </c>
      <c r="AG75" s="19" t="str">
        <f>IFERROR(VLOOKUP($A75,'Grassor TR150 M'!$BH$2:$BN$16,7,0),"")</f>
        <v/>
      </c>
      <c r="AH75" s="19" t="str">
        <f>IFERROR(VLOOKUP($A75,'Pazur Gryfa M'!$P$2:$V$23,7,0),"")</f>
        <v/>
      </c>
      <c r="AI75" s="19" t="str">
        <f>IFERROR(VLOOKUP($A75,'Szaga M'!$J$2:$P$31,7,0),"")</f>
        <v/>
      </c>
      <c r="AJ75" s="19" t="str">
        <f>IFERROR(VLOOKUP($A75,'Sudecka 100 M'!$M$2:$S$20,7,0),"")</f>
        <v/>
      </c>
      <c r="AK75" s="19" t="str">
        <f>IFERROR(VLOOKUP($A75,'XIII z Kompasem M'!$K$2:$Q$27,7,0),"")</f>
        <v/>
      </c>
      <c r="AL75" s="19" t="str">
        <f>IFERROR(VLOOKUP($A75,'Waligóra M'!$J$2:$P$17,7,0),"")</f>
        <v/>
      </c>
      <c r="AM75" s="19" t="str">
        <f>IFERROR(VLOOKUP($A75,'Jesienne 360 M'!$K$2:$Q$15,7,0),"")</f>
        <v/>
      </c>
      <c r="AN75" s="19" t="str">
        <f>IFERROR(VLOOKUP($A75,'H54 TR100 M'!$AG$6:$AM$161,7,0),"")</f>
        <v/>
      </c>
      <c r="AO75" s="19" t="str">
        <f>IFERROR(VLOOKUP($A75,'Azymut M'!$O$2:$U$36,7,0),"")</f>
        <v/>
      </c>
      <c r="AP75" s="12" t="str">
        <f>IFERROR(VLOOKUP($A75,'NM TR100 M'!$AD$5:$AJ$13,7,0),"")</f>
        <v/>
      </c>
      <c r="AQ75" s="26">
        <f>MIN(COUNT(F75:U75)+MIN(COUNT(X75:AP75)/2,2),6)</f>
        <v>2</v>
      </c>
      <c r="AR75" s="13">
        <f>COUNT(F75:U75)+COUNT(X75:AP75)/2</f>
        <v>2</v>
      </c>
    </row>
    <row r="76" spans="1:44">
      <c r="A76">
        <v>183</v>
      </c>
      <c r="B76" s="22" t="str">
        <f>VLOOKUP($A76,id!$C:$H,6,0)</f>
        <v>Marciniuk Adam</v>
      </c>
      <c r="C76" s="22" t="str">
        <f>VLOOKUP($A76,id!$C:$H,4,0)</f>
        <v>RADMOR Team</v>
      </c>
      <c r="D76" s="2">
        <f>IF(E75=E76,D75,ROW(B74))</f>
        <v>74</v>
      </c>
      <c r="E76" s="11">
        <f>LARGE(F76:W76,1)+LARGE(F76:W76,2)+IFERROR(LARGE(F76:W76,3),0)+IFERROR(LARGE(F76:W76,4),0)+IFERROR(LARGE(F76:W76,5),0)+IFERROR(LARGE(F76:W76,6),0)</f>
        <v>173.87794073908117</v>
      </c>
      <c r="F76" s="12"/>
      <c r="G76" s="12"/>
      <c r="H76" s="12">
        <f>IFERROR(VLOOKUP($A76,'H53 200 M'!$AL$5:$AR$90,7,0),"")</f>
        <v>91.365889380337492</v>
      </c>
      <c r="I76" s="14" t="str">
        <f>IFERROR(VLOOKUP($A76,'Dymno M'!$BO$4:$BU$35,7,0),"")</f>
        <v/>
      </c>
      <c r="J76" s="19" t="str">
        <f>IFERROR(VLOOKUP($A76,'Dukty M'!$AU$1:$BA$45,7,0),"")</f>
        <v/>
      </c>
      <c r="K76" s="19" t="str">
        <f>IFERROR(VLOOKUP($A76,'Tropy M'!$Q$3:$X$155,7,0),"")</f>
        <v/>
      </c>
      <c r="L76" s="19" t="str">
        <f>IFERROR(VLOOKUP($A76,'Grassor TR300 M'!$BX$2:$CD$26,7,0),"")</f>
        <v/>
      </c>
      <c r="M76" s="19" t="str">
        <f>IFERROR(VLOOKUP($A76,'BO M'!$K$2:$Q$65,7,0),"")</f>
        <v/>
      </c>
      <c r="N76" s="19" t="str">
        <f>IFERROR(VLOOKUP($A76,'Konwalie M'!$K$3:$Q$33,7,0),"")</f>
        <v/>
      </c>
      <c r="O76" s="19" t="str">
        <f>IFERROR(VLOOKUP($A76,'Sudecka 150 M'!$M$2:$S$17,7,0),"")</f>
        <v/>
      </c>
      <c r="P76" s="19" t="str">
        <f>IFERROR(VLOOKUP($A76,'Korno M'!$BR$1:$BX$58,7,0),"")</f>
        <v/>
      </c>
      <c r="Q76" s="19" t="str">
        <f>IFERROR(VLOOKUP($A76,'Abentojra M'!$J$4:$P$36,7,0),"")</f>
        <v/>
      </c>
      <c r="R76" s="19" t="str">
        <f>IFERROR(VLOOKUP($A76,'Mordownik M'!$M$6:$S$36,7,0),"")</f>
        <v/>
      </c>
      <c r="S76" s="19" t="str">
        <f>IFERROR(VLOOKUP($A76,'XIV Szago M'!$BB$4:$BH$45,7,0),"")</f>
        <v/>
      </c>
      <c r="T76" s="19">
        <f>IFERROR(VLOOKUP($A76,'H54 TR200 M'!$AS$5:$AY$96,7,0),"")</f>
        <v>82.512051358743676</v>
      </c>
      <c r="U76" s="19" t="str">
        <f>IFERROR(VLOOKUP($A76,'NM TR200 M'!$AN$5:$AT$32,7,0),"")</f>
        <v/>
      </c>
      <c r="V76" s="10">
        <f>IFERROR(LARGE(X76:AP76,1),0)+IFERROR(LARGE(X76:AP76,2),0)</f>
        <v>0</v>
      </c>
      <c r="W76" s="10">
        <f>IFERROR(LARGE(X76:AP76,3),0)+IFERROR(LARGE(X76:AP76,4),0)</f>
        <v>0</v>
      </c>
      <c r="X76" s="12"/>
      <c r="Y76" s="18"/>
      <c r="Z76" s="18"/>
      <c r="AA76" s="12"/>
      <c r="AB76" s="12"/>
      <c r="AC76" s="12" t="str">
        <f>IFERROR(VLOOKUP($A76,'H53 100 M'!$AG$5:$AM$156,7,0),"")</f>
        <v/>
      </c>
      <c r="AD76" s="18" t="str">
        <f>IFERROR(VLOOKUP($A76,'Liczyrzepa - wiosna M'!$N$2:$T$26,7,0),"")</f>
        <v/>
      </c>
      <c r="AE76" s="12" t="str">
        <f>IFERROR(VLOOKUP($A76,'Harce M'!$H$2:$N$19,7,0),"")</f>
        <v/>
      </c>
      <c r="AF76" s="18" t="str">
        <f>IFERROR(VLOOKUP($A76,'XII z Kompasem M'!$K$1:$Q$38,7,0),"")</f>
        <v/>
      </c>
      <c r="AG76" s="19" t="str">
        <f>IFERROR(VLOOKUP($A76,'Grassor TR150 M'!$BH$2:$BN$16,7,0),"")</f>
        <v/>
      </c>
      <c r="AH76" s="19" t="str">
        <f>IFERROR(VLOOKUP($A76,'Pazur Gryfa M'!$P$2:$V$23,7,0),"")</f>
        <v/>
      </c>
      <c r="AI76" s="19" t="str">
        <f>IFERROR(VLOOKUP($A76,'Szaga M'!$J$2:$P$31,7,0),"")</f>
        <v/>
      </c>
      <c r="AJ76" s="19" t="str">
        <f>IFERROR(VLOOKUP($A76,'Sudecka 100 M'!$M$2:$S$20,7,0),"")</f>
        <v/>
      </c>
      <c r="AK76" s="19" t="str">
        <f>IFERROR(VLOOKUP($A76,'XIII z Kompasem M'!$K$2:$Q$27,7,0),"")</f>
        <v/>
      </c>
      <c r="AL76" s="19" t="str">
        <f>IFERROR(VLOOKUP($A76,'Waligóra M'!$J$2:$P$17,7,0),"")</f>
        <v/>
      </c>
      <c r="AM76" s="19" t="str">
        <f>IFERROR(VLOOKUP($A76,'Jesienne 360 M'!$K$2:$Q$15,7,0),"")</f>
        <v/>
      </c>
      <c r="AN76" s="19" t="str">
        <f>IFERROR(VLOOKUP($A76,'H54 TR100 M'!$AG$6:$AM$161,7,0),"")</f>
        <v/>
      </c>
      <c r="AO76" s="19" t="str">
        <f>IFERROR(VLOOKUP($A76,'Azymut M'!$O$2:$U$36,7,0),"")</f>
        <v/>
      </c>
      <c r="AP76" s="12" t="str">
        <f>IFERROR(VLOOKUP($A76,'NM TR100 M'!$AD$5:$AJ$13,7,0),"")</f>
        <v/>
      </c>
      <c r="AQ76" s="26">
        <f>MIN(COUNT(F76:U76)+MIN(COUNT(X76:AP76)/2,2),6)</f>
        <v>2</v>
      </c>
      <c r="AR76" s="13">
        <f>COUNT(F76:U76)+COUNT(X76:AP76)/2</f>
        <v>2</v>
      </c>
    </row>
    <row r="77" spans="1:44">
      <c r="A77" s="13">
        <v>102</v>
      </c>
      <c r="B77" s="22" t="str">
        <f>VLOOKUP($A77,id!$C:$H,6,0)</f>
        <v>Ballerstadt Łukasz</v>
      </c>
      <c r="C77" s="22">
        <f>VLOOKUP($A77,id!$C:$H,4,0)</f>
        <v>0</v>
      </c>
      <c r="D77" s="2">
        <f>IF(E76=E77,D76,ROW(B75))</f>
        <v>75</v>
      </c>
      <c r="E77" s="11">
        <f>LARGE(F77:W77,1)+LARGE(F77:W77,2)+IFERROR(LARGE(F77:W77,3),0)+IFERROR(LARGE(F77:W77,4),0)+IFERROR(LARGE(F77:W77,5),0)+IFERROR(LARGE(F77:W77,6),0)</f>
        <v>169.45500481365178</v>
      </c>
      <c r="F77" s="12"/>
      <c r="G77" s="12" t="str">
        <f>IFERROR(VLOOKUP(A77,'Roza M'!N:T,7,0),"")</f>
        <v/>
      </c>
      <c r="H77" s="12" t="str">
        <f>IFERROR(VLOOKUP($A77,'H53 200 M'!$AL$5:$AR$90,7,0),"")</f>
        <v/>
      </c>
      <c r="I77" s="14" t="str">
        <f>IFERROR(VLOOKUP($A77,'Dymno M'!$BO$4:$BU$35,7,0),"")</f>
        <v/>
      </c>
      <c r="J77" s="19" t="str">
        <f>IFERROR(VLOOKUP($A77,'Dukty M'!$AU$1:$BA$45,7,0),"")</f>
        <v/>
      </c>
      <c r="K77" s="19" t="str">
        <f>IFERROR(VLOOKUP($A77,'Tropy M'!$Q$3:$X$155,7,0),"")</f>
        <v/>
      </c>
      <c r="L77" s="19" t="str">
        <f>IFERROR(VLOOKUP($A77,'Grassor TR300 M'!$BX$2:$CD$26,7,0),"")</f>
        <v/>
      </c>
      <c r="M77" s="19" t="str">
        <f>IFERROR(VLOOKUP($A77,'BO M'!$K$2:$Q$65,7,0),"")</f>
        <v/>
      </c>
      <c r="N77" s="19" t="str">
        <f>IFERROR(VLOOKUP($A77,'Konwalie M'!$K$3:$Q$33,7,0),"")</f>
        <v/>
      </c>
      <c r="O77" s="19" t="str">
        <f>IFERROR(VLOOKUP($A77,'Sudecka 150 M'!$M$2:$S$17,7,0),"")</f>
        <v/>
      </c>
      <c r="P77" s="19" t="str">
        <f>IFERROR(VLOOKUP($A77,'Korno M'!$BR$1:$BX$58,7,0),"")</f>
        <v/>
      </c>
      <c r="Q77" s="19" t="str">
        <f>IFERROR(VLOOKUP($A77,'Abentojra M'!$J$4:$P$36,7,0),"")</f>
        <v/>
      </c>
      <c r="R77" s="19" t="str">
        <f>IFERROR(VLOOKUP($A77,'Mordownik M'!$M$6:$S$36,7,0),"")</f>
        <v/>
      </c>
      <c r="S77" s="19">
        <f>IFERROR(VLOOKUP($A77,'XIV Szago M'!$BB$4:$BH$45,7,0),"")</f>
        <v>59.206382108530839</v>
      </c>
      <c r="T77" s="19" t="str">
        <f>IFERROR(VLOOKUP($A77,'H54 TR200 M'!$AS$5:$AY$96,7,0),"")</f>
        <v/>
      </c>
      <c r="U77" s="19" t="str">
        <f>IFERROR(VLOOKUP($A77,'NM TR200 M'!$AN$5:$AT$32,7,0),"")</f>
        <v/>
      </c>
      <c r="V77" s="10">
        <f>IFERROR(LARGE(X77:AP77,1),0)+IFERROR(LARGE(X77:AP77,2),0)</f>
        <v>64.69472242397589</v>
      </c>
      <c r="W77" s="10">
        <f>IFERROR(LARGE(X77:AP77,3),0)+IFERROR(LARGE(X77:AP77,4),0)</f>
        <v>45.553900281145054</v>
      </c>
      <c r="X77" s="12"/>
      <c r="Y77" s="18">
        <f>IFERROR(VLOOKUP(A77,'XIII Szago M'!DJ:DP,7,0),"")</f>
        <v>30.381140956010722</v>
      </c>
      <c r="Z77" s="18" t="str">
        <f>IFERROR(VLOOKUP(A77,'Wiosenne 360 M'!K:Q,7,0),"")</f>
        <v/>
      </c>
      <c r="AA77" s="12" t="str">
        <f>IFERROR(VLOOKUP(A77,'NMnO M'!AT:AZ,7,0),"")</f>
        <v/>
      </c>
      <c r="AB77" s="12" t="str">
        <f>IFERROR(VLOOKUP(A77,'Wertepy M'!M:S,7,0),"")</f>
        <v/>
      </c>
      <c r="AC77" s="12">
        <f>IFERROR(VLOOKUP($A77,'H53 100 M'!$AG$5:$AM$156,7,0),"")</f>
        <v>15.172759325134333</v>
      </c>
      <c r="AD77" s="18" t="str">
        <f>IFERROR(VLOOKUP($A77,'Liczyrzepa - wiosna M'!$N$2:$T$26,7,0),"")</f>
        <v/>
      </c>
      <c r="AE77" s="12" t="str">
        <f>IFERROR(VLOOKUP($A77,'Harce M'!$H$2:$N$19,7,0),"")</f>
        <v/>
      </c>
      <c r="AF77" s="18">
        <f>IFERROR(VLOOKUP($A77,'XII z Kompasem M'!$K$1:$Q$38,7,0),"")</f>
        <v>31.611893583724569</v>
      </c>
      <c r="AG77" s="19" t="str">
        <f>IFERROR(VLOOKUP($A77,'Grassor TR150 M'!$BH$2:$BN$16,7,0),"")</f>
        <v/>
      </c>
      <c r="AH77" s="19" t="str">
        <f>IFERROR(VLOOKUP($A77,'Pazur Gryfa M'!$P$2:$V$23,7,0),"")</f>
        <v/>
      </c>
      <c r="AI77" s="19" t="str">
        <f>IFERROR(VLOOKUP($A77,'Szaga M'!$J$2:$P$31,7,0),"")</f>
        <v/>
      </c>
      <c r="AJ77" s="19" t="str">
        <f>IFERROR(VLOOKUP($A77,'Sudecka 100 M'!$M$2:$S$20,7,0),"")</f>
        <v/>
      </c>
      <c r="AK77" s="19" t="str">
        <f>IFERROR(VLOOKUP($A77,'XIII z Kompasem M'!$K$2:$Q$27,7,0),"")</f>
        <v/>
      </c>
      <c r="AL77" s="19" t="str">
        <f>IFERROR(VLOOKUP($A77,'Waligóra M'!$J$2:$P$17,7,0),"")</f>
        <v/>
      </c>
      <c r="AM77" s="19" t="str">
        <f>IFERROR(VLOOKUP($A77,'Jesienne 360 M'!$K$2:$Q$15,7,0),"")</f>
        <v/>
      </c>
      <c r="AN77" s="19">
        <f>IFERROR(VLOOKUP($A77,'H54 TR100 M'!$AG$6:$AM$161,7,0),"")</f>
        <v>33.082828840251317</v>
      </c>
      <c r="AO77" s="19" t="str">
        <f>IFERROR(VLOOKUP($A77,'Azymut M'!$O$2:$U$36,7,0),"")</f>
        <v/>
      </c>
      <c r="AP77" s="12" t="str">
        <f>IFERROR(VLOOKUP($A77,'NM TR100 M'!$AD$5:$AJ$13,7,0),"")</f>
        <v/>
      </c>
      <c r="AQ77" s="26">
        <f>MIN(COUNT(F77:U77)+MIN(COUNT(X77:AP77)/2,2),6)</f>
        <v>3</v>
      </c>
      <c r="AR77" s="13">
        <f>COUNT(F77:U77)+COUNT(X77:AP77)/2</f>
        <v>3</v>
      </c>
    </row>
    <row r="78" spans="1:44">
      <c r="A78">
        <v>70</v>
      </c>
      <c r="B78" s="22" t="str">
        <f>VLOOKUP($A78,id!$C:$H,6,0)</f>
        <v>Sosiński Łukasz</v>
      </c>
      <c r="C78" s="22" t="str">
        <f>VLOOKUP($A78,id!$C:$H,4,0)</f>
        <v>agmar.eu</v>
      </c>
      <c r="D78" s="2">
        <f>IF(E77=E78,D77,ROW(B76))</f>
        <v>76</v>
      </c>
      <c r="E78" s="11">
        <f>LARGE(F78:W78,1)+LARGE(F78:W78,2)+IFERROR(LARGE(F78:W78,3),0)+IFERROR(LARGE(F78:W78,4),0)+IFERROR(LARGE(F78:W78,5),0)+IFERROR(LARGE(F78:W78,6),0)</f>
        <v>169.310759391359</v>
      </c>
      <c r="F78" s="12"/>
      <c r="G78" s="12">
        <f>IFERROR(VLOOKUP(A78,'Roza M'!N:T,7,0),"")</f>
        <v>61.547767431629893</v>
      </c>
      <c r="H78" s="12" t="str">
        <f>IFERROR(VLOOKUP($A78,'H53 200 M'!$AL$5:$AR$90,7,0),"")</f>
        <v/>
      </c>
      <c r="I78" s="14" t="str">
        <f>IFERROR(VLOOKUP($A78,'Dymno M'!$BO$4:$BU$35,7,0),"")</f>
        <v/>
      </c>
      <c r="J78" s="19">
        <f>IFERROR(VLOOKUP($A78,'Dukty M'!$AU$1:$BA$45,7,0),"")</f>
        <v>69.642041635755064</v>
      </c>
      <c r="K78" s="19" t="str">
        <f>IFERROR(VLOOKUP($A78,'Tropy M'!$Q$3:$X$155,7,0),"")</f>
        <v/>
      </c>
      <c r="L78" s="19" t="str">
        <f>IFERROR(VLOOKUP($A78,'Grassor TR300 M'!$BX$2:$CD$26,7,0),"")</f>
        <v/>
      </c>
      <c r="M78" s="19" t="str">
        <f>IFERROR(VLOOKUP($A78,'BO M'!$K$2:$Q$65,7,0),"")</f>
        <v/>
      </c>
      <c r="N78" s="19" t="str">
        <f>IFERROR(VLOOKUP($A78,'Konwalie M'!$K$3:$Q$33,7,0),"")</f>
        <v/>
      </c>
      <c r="O78" s="19" t="str">
        <f>IFERROR(VLOOKUP($A78,'Sudecka 150 M'!$M$2:$S$17,7,0),"")</f>
        <v/>
      </c>
      <c r="P78" s="19" t="str">
        <f>IFERROR(VLOOKUP($A78,'Korno M'!$BR$1:$BX$58,7,0),"")</f>
        <v/>
      </c>
      <c r="Q78" s="19" t="str">
        <f>IFERROR(VLOOKUP($A78,'Abentojra M'!$J$4:$P$36,7,0),"")</f>
        <v/>
      </c>
      <c r="R78" s="19" t="str">
        <f>IFERROR(VLOOKUP($A78,'Mordownik M'!$M$6:$S$36,7,0),"")</f>
        <v/>
      </c>
      <c r="S78" s="19" t="str">
        <f>IFERROR(VLOOKUP($A78,'XIV Szago M'!$BB$4:$BH$45,7,0),"")</f>
        <v/>
      </c>
      <c r="T78" s="19" t="str">
        <f>IFERROR(VLOOKUP($A78,'H54 TR200 M'!$AS$5:$AY$96,7,0),"")</f>
        <v/>
      </c>
      <c r="U78" s="19" t="str">
        <f>IFERROR(VLOOKUP($A78,'NM TR200 M'!$AN$5:$AT$32,7,0),"")</f>
        <v/>
      </c>
      <c r="V78" s="10">
        <f>IFERROR(LARGE(X78:AP78,1),0)+IFERROR(LARGE(X78:AP78,2),0)</f>
        <v>38.120950323974071</v>
      </c>
      <c r="W78" s="10">
        <f>IFERROR(LARGE(X78:AP78,3),0)+IFERROR(LARGE(X78:AP78,4),0)</f>
        <v>0</v>
      </c>
      <c r="X78" s="12"/>
      <c r="Y78" s="18" t="str">
        <f>IFERROR(VLOOKUP(A78,'XIII Szago M'!DJ:DP,7,0),"")</f>
        <v/>
      </c>
      <c r="Z78" s="18" t="str">
        <f>IFERROR(VLOOKUP(A78,'Wiosenne 360 M'!K:Q,7,0),"")</f>
        <v/>
      </c>
      <c r="AA78" s="12" t="str">
        <f>IFERROR(VLOOKUP(A78,'NMnO M'!AT:AZ,7,0),"")</f>
        <v/>
      </c>
      <c r="AB78" s="12">
        <f>IFERROR(VLOOKUP(A78,'Wertepy M'!M:S,7,0),"")</f>
        <v>38.120950323974071</v>
      </c>
      <c r="AC78" s="12" t="str">
        <f>IFERROR(VLOOKUP($A78,'H53 100 M'!$AG$5:$AM$156,7,0),"")</f>
        <v/>
      </c>
      <c r="AD78" s="18" t="str">
        <f>IFERROR(VLOOKUP($A78,'Liczyrzepa - wiosna M'!$N$2:$T$26,7,0),"")</f>
        <v/>
      </c>
      <c r="AE78" s="12" t="str">
        <f>IFERROR(VLOOKUP($A78,'Harce M'!$H$2:$N$19,7,0),"")</f>
        <v/>
      </c>
      <c r="AF78" s="18" t="str">
        <f>IFERROR(VLOOKUP($A78,'XII z Kompasem M'!$K$1:$Q$38,7,0),"")</f>
        <v/>
      </c>
      <c r="AG78" s="19" t="str">
        <f>IFERROR(VLOOKUP($A78,'Grassor TR150 M'!$BH$2:$BN$16,7,0),"")</f>
        <v/>
      </c>
      <c r="AH78" s="19" t="str">
        <f>IFERROR(VLOOKUP($A78,'Pazur Gryfa M'!$P$2:$V$23,7,0),"")</f>
        <v/>
      </c>
      <c r="AI78" s="19" t="str">
        <f>IFERROR(VLOOKUP($A78,'Szaga M'!$J$2:$P$31,7,0),"")</f>
        <v/>
      </c>
      <c r="AJ78" s="19" t="str">
        <f>IFERROR(VLOOKUP($A78,'Sudecka 100 M'!$M$2:$S$20,7,0),"")</f>
        <v/>
      </c>
      <c r="AK78" s="19" t="str">
        <f>IFERROR(VLOOKUP($A78,'XIII z Kompasem M'!$K$2:$Q$27,7,0),"")</f>
        <v/>
      </c>
      <c r="AL78" s="19" t="str">
        <f>IFERROR(VLOOKUP($A78,'Waligóra M'!$J$2:$P$17,7,0),"")</f>
        <v/>
      </c>
      <c r="AM78" s="19" t="str">
        <f>IFERROR(VLOOKUP($A78,'Jesienne 360 M'!$K$2:$Q$15,7,0),"")</f>
        <v/>
      </c>
      <c r="AN78" s="19" t="str">
        <f>IFERROR(VLOOKUP($A78,'H54 TR100 M'!$AG$6:$AM$161,7,0),"")</f>
        <v/>
      </c>
      <c r="AO78" s="19" t="str">
        <f>IFERROR(VLOOKUP($A78,'Azymut M'!$O$2:$U$36,7,0),"")</f>
        <v/>
      </c>
      <c r="AP78" s="12" t="str">
        <f>IFERROR(VLOOKUP($A78,'NM TR100 M'!$AD$5:$AJ$13,7,0),"")</f>
        <v/>
      </c>
      <c r="AQ78" s="26">
        <f>MIN(COUNT(F78:U78)+MIN(COUNT(X78:AP78)/2,2),6)</f>
        <v>2.5</v>
      </c>
      <c r="AR78" s="13">
        <f>COUNT(F78:U78)+COUNT(X78:AP78)/2</f>
        <v>2.5</v>
      </c>
    </row>
    <row r="79" spans="1:44">
      <c r="A79">
        <v>50</v>
      </c>
      <c r="B79" s="22" t="str">
        <f>VLOOKUP($A79,id!$C:$H,6,0)</f>
        <v>Gryszkalis Marcin</v>
      </c>
      <c r="C79" s="22">
        <f>VLOOKUP($A79,id!$C:$H,4,0)</f>
        <v>0</v>
      </c>
      <c r="D79" s="2">
        <f>IF(E78=E79,D78,ROW(B77))</f>
        <v>77</v>
      </c>
      <c r="E79" s="11">
        <f>LARGE(F79:W79,1)+LARGE(F79:W79,2)+IFERROR(LARGE(F79:W79,3),0)+IFERROR(LARGE(F79:W79,4),0)+IFERROR(LARGE(F79:W79,5),0)+IFERROR(LARGE(F79:W79,6),0)</f>
        <v>166.64690986492536</v>
      </c>
      <c r="F79" s="12">
        <f>IFERROR(VLOOKUP(A79,'ZdZ M'!$S$1:$Y$43,7,0),"")</f>
        <v>48.534260869565202</v>
      </c>
      <c r="G79" s="12" t="str">
        <f>IFERROR(VLOOKUP(A79,'Roza M'!N:T,7,0),"")</f>
        <v/>
      </c>
      <c r="H79" s="12" t="str">
        <f>IFERROR(VLOOKUP($A79,'H53 200 M'!$AL$5:$AR$90,7,0),"")</f>
        <v/>
      </c>
      <c r="I79" s="14" t="str">
        <f>IFERROR(VLOOKUP($A79,'Dymno M'!$BO$4:$BU$35,7,0),"")</f>
        <v/>
      </c>
      <c r="J79" s="19" t="str">
        <f>IFERROR(VLOOKUP($A79,'Dukty M'!$AU$1:$BA$45,7,0),"")</f>
        <v/>
      </c>
      <c r="K79" s="19" t="str">
        <f>IFERROR(VLOOKUP($A79,'Tropy M'!$Q$3:$X$155,7,0),"")</f>
        <v/>
      </c>
      <c r="L79" s="19" t="str">
        <f>IFERROR(VLOOKUP($A79,'Grassor TR300 M'!$BX$2:$CD$26,7,0),"")</f>
        <v/>
      </c>
      <c r="M79" s="19">
        <f>IFERROR(VLOOKUP($A79,'BO M'!$K$2:$Q$65,7,0),"")</f>
        <v>61.447918527424939</v>
      </c>
      <c r="N79" s="19" t="str">
        <f>IFERROR(VLOOKUP($A79,'Konwalie M'!$K$3:$Q$33,7,0),"")</f>
        <v/>
      </c>
      <c r="O79" s="19" t="str">
        <f>IFERROR(VLOOKUP($A79,'Sudecka 150 M'!$M$2:$S$17,7,0),"")</f>
        <v/>
      </c>
      <c r="P79" s="19" t="str">
        <f>IFERROR(VLOOKUP($A79,'Korno M'!$BR$1:$BX$58,7,0),"")</f>
        <v/>
      </c>
      <c r="Q79" s="19" t="str">
        <f>IFERROR(VLOOKUP($A79,'Abentojra M'!$J$4:$P$36,7,0),"")</f>
        <v/>
      </c>
      <c r="R79" s="19" t="str">
        <f>IFERROR(VLOOKUP($A79,'Mordownik M'!$M$6:$S$36,7,0),"")</f>
        <v/>
      </c>
      <c r="S79" s="19" t="str">
        <f>IFERROR(VLOOKUP($A79,'XIV Szago M'!$BB$4:$BH$45,7,0),"")</f>
        <v/>
      </c>
      <c r="T79" s="19" t="str">
        <f>IFERROR(VLOOKUP($A79,'H54 TR200 M'!$AS$5:$AY$96,7,0),"")</f>
        <v/>
      </c>
      <c r="U79" s="19" t="str">
        <f>IFERROR(VLOOKUP($A79,'NM TR200 M'!$AN$5:$AT$32,7,0),"")</f>
        <v/>
      </c>
      <c r="V79" s="10">
        <f>IFERROR(LARGE(X79:AP79,1),0)+IFERROR(LARGE(X79:AP79,2),0)</f>
        <v>56.664730467935229</v>
      </c>
      <c r="W79" s="10">
        <f>IFERROR(LARGE(X79:AP79,3),0)+IFERROR(LARGE(X79:AP79,4),0)</f>
        <v>0</v>
      </c>
      <c r="X79" s="12"/>
      <c r="Y79" s="18" t="str">
        <f>IFERROR(VLOOKUP(A79,'XIII Szago M'!DJ:DP,7,0),"")</f>
        <v/>
      </c>
      <c r="Z79" s="18" t="str">
        <f>IFERROR(VLOOKUP(A79,'Wiosenne 360 M'!K:Q,7,0),"")</f>
        <v/>
      </c>
      <c r="AA79" s="12">
        <f>IFERROR(VLOOKUP(A79,'NMnO M'!AT:AZ,7,0),"")</f>
        <v>26.161217587373169</v>
      </c>
      <c r="AB79" s="12" t="str">
        <f>IFERROR(VLOOKUP(A79,'Wertepy M'!M:S,7,0),"")</f>
        <v/>
      </c>
      <c r="AC79" s="12" t="str">
        <f>IFERROR(VLOOKUP($A79,'H53 100 M'!$AG$5:$AM$156,7,0),"")</f>
        <v/>
      </c>
      <c r="AD79" s="18" t="str">
        <f>IFERROR(VLOOKUP($A79,'Liczyrzepa - wiosna M'!$N$2:$T$26,7,0),"")</f>
        <v/>
      </c>
      <c r="AE79" s="12" t="str">
        <f>IFERROR(VLOOKUP($A79,'Harce M'!$H$2:$N$19,7,0),"")</f>
        <v/>
      </c>
      <c r="AF79" s="18" t="str">
        <f>IFERROR(VLOOKUP($A79,'XII z Kompasem M'!$K$1:$Q$38,7,0),"")</f>
        <v/>
      </c>
      <c r="AG79" s="19" t="str">
        <f>IFERROR(VLOOKUP($A79,'Grassor TR150 M'!$BH$2:$BN$16,7,0),"")</f>
        <v/>
      </c>
      <c r="AH79" s="19" t="str">
        <f>IFERROR(VLOOKUP($A79,'Pazur Gryfa M'!$P$2:$V$23,7,0),"")</f>
        <v/>
      </c>
      <c r="AI79" s="19">
        <f>IFERROR(VLOOKUP($A79,'Szaga M'!$J$2:$P$31,7,0),"")</f>
        <v>30.503512880562063</v>
      </c>
      <c r="AJ79" s="19" t="str">
        <f>IFERROR(VLOOKUP($A79,'Sudecka 100 M'!$M$2:$S$20,7,0),"")</f>
        <v/>
      </c>
      <c r="AK79" s="19" t="str">
        <f>IFERROR(VLOOKUP($A79,'XIII z Kompasem M'!$K$2:$Q$27,7,0),"")</f>
        <v/>
      </c>
      <c r="AL79" s="19" t="str">
        <f>IFERROR(VLOOKUP($A79,'Waligóra M'!$J$2:$P$17,7,0),"")</f>
        <v/>
      </c>
      <c r="AM79" s="19" t="str">
        <f>IFERROR(VLOOKUP($A79,'Jesienne 360 M'!$K$2:$Q$15,7,0),"")</f>
        <v/>
      </c>
      <c r="AN79" s="19" t="str">
        <f>IFERROR(VLOOKUP($A79,'H54 TR100 M'!$AG$6:$AM$161,7,0),"")</f>
        <v/>
      </c>
      <c r="AO79" s="19" t="str">
        <f>IFERROR(VLOOKUP($A79,'Azymut M'!$O$2:$U$36,7,0),"")</f>
        <v/>
      </c>
      <c r="AP79" s="12" t="str">
        <f>IFERROR(VLOOKUP($A79,'NM TR100 M'!$AD$5:$AJ$13,7,0),"")</f>
        <v/>
      </c>
      <c r="AQ79" s="26">
        <f>MIN(COUNT(F79:U79)+MIN(COUNT(X79:AP79)/2,2),6)</f>
        <v>3</v>
      </c>
      <c r="AR79" s="13">
        <f>COUNT(F79:U79)+COUNT(X79:AP79)/2</f>
        <v>3</v>
      </c>
    </row>
    <row r="80" spans="1:44">
      <c r="A80">
        <v>495</v>
      </c>
      <c r="B80" s="22" t="str">
        <f>VLOOKUP($A80,id!$C:$H,6,0)</f>
        <v>Pasiecznik Wojciech</v>
      </c>
      <c r="C80" s="22" t="str">
        <f>VLOOKUP($A80,id!$C:$H,4,0)</f>
        <v>Förhudsförträngning</v>
      </c>
      <c r="D80" s="2">
        <f>IF(E79=E80,D79,ROW(B78))</f>
        <v>78</v>
      </c>
      <c r="E80" s="11">
        <f>LARGE(F80:W80,1)+LARGE(F80:W80,2)+IFERROR(LARGE(F80:W80,3),0)+IFERROR(LARGE(F80:W80,4),0)+IFERROR(LARGE(F80:W80,5),0)+IFERROR(LARGE(F80:W80,6),0)</f>
        <v>166.54860821346318</v>
      </c>
      <c r="F80" s="12"/>
      <c r="G80" s="12"/>
      <c r="H80" s="12"/>
      <c r="I80" s="14"/>
      <c r="J80" s="19"/>
      <c r="K80" s="19"/>
      <c r="L80" s="19"/>
      <c r="M80" s="19">
        <f>IFERROR(VLOOKUP($A80,'BO M'!$K$2:$Q$65,7,0),"")</f>
        <v>41.667933209720395</v>
      </c>
      <c r="N80" s="19" t="str">
        <f>IFERROR(VLOOKUP($A80,'Konwalie M'!$K$3:$Q$33,7,0),"")</f>
        <v/>
      </c>
      <c r="O80" s="19" t="str">
        <f>IFERROR(VLOOKUP($A80,'Sudecka 150 M'!$M$2:$S$17,7,0),"")</f>
        <v/>
      </c>
      <c r="P80" s="19">
        <f>IFERROR(VLOOKUP($A80,'Korno M'!$BR$1:$BX$58,7,0),"")</f>
        <v>62.616691984524579</v>
      </c>
      <c r="Q80" s="19" t="str">
        <f>IFERROR(VLOOKUP($A80,'Abentojra M'!$J$4:$P$36,7,0),"")</f>
        <v/>
      </c>
      <c r="R80" s="19">
        <f>IFERROR(VLOOKUP($A80,'Mordownik M'!$M$6:$S$36,7,0),"")</f>
        <v>62.263983019218223</v>
      </c>
      <c r="S80" s="19" t="str">
        <f>IFERROR(VLOOKUP($A80,'XIV Szago M'!$BB$4:$BH$45,7,0),"")</f>
        <v/>
      </c>
      <c r="T80" s="19" t="str">
        <f>IFERROR(VLOOKUP($A80,'H54 TR200 M'!$AS$5:$AY$96,7,0),"")</f>
        <v/>
      </c>
      <c r="U80" s="19" t="str">
        <f>IFERROR(VLOOKUP($A80,'NM TR200 M'!$AN$5:$AT$32,7,0),"")</f>
        <v/>
      </c>
      <c r="V80" s="10">
        <f>IFERROR(LARGE(X80:AP80,1),0)+IFERROR(LARGE(X80:AP80,2),0)</f>
        <v>0</v>
      </c>
      <c r="W80" s="10">
        <f>IFERROR(LARGE(X80:AP80,3),0)+IFERROR(LARGE(X80:AP80,4),0)</f>
        <v>0</v>
      </c>
      <c r="X80" s="12"/>
      <c r="Y80" s="18"/>
      <c r="Z80" s="18"/>
      <c r="AA80" s="12"/>
      <c r="AB80" s="12"/>
      <c r="AC80" s="12"/>
      <c r="AD80" s="18"/>
      <c r="AE80" s="12"/>
      <c r="AF80" s="18"/>
      <c r="AG80" s="19"/>
      <c r="AH80" s="19" t="str">
        <f>IFERROR(VLOOKUP($A80,'Pazur Gryfa M'!$P$2:$V$23,7,0),"")</f>
        <v/>
      </c>
      <c r="AI80" s="19" t="str">
        <f>IFERROR(VLOOKUP($A80,'Szaga M'!$J$2:$P$31,7,0),"")</f>
        <v/>
      </c>
      <c r="AJ80" s="19" t="str">
        <f>IFERROR(VLOOKUP($A80,'Sudecka 100 M'!$M$2:$S$20,7,0),"")</f>
        <v/>
      </c>
      <c r="AK80" s="19" t="str">
        <f>IFERROR(VLOOKUP($A80,'XIII z Kompasem M'!$K$2:$Q$27,7,0),"")</f>
        <v/>
      </c>
      <c r="AL80" s="19" t="str">
        <f>IFERROR(VLOOKUP($A80,'Waligóra M'!$J$2:$P$17,7,0),"")</f>
        <v/>
      </c>
      <c r="AM80" s="19" t="str">
        <f>IFERROR(VLOOKUP($A80,'Jesienne 360 M'!$K$2:$Q$15,7,0),"")</f>
        <v/>
      </c>
      <c r="AN80" s="19" t="str">
        <f>IFERROR(VLOOKUP($A80,'H54 TR100 M'!$AG$6:$AM$161,7,0),"")</f>
        <v/>
      </c>
      <c r="AO80" s="19" t="str">
        <f>IFERROR(VLOOKUP($A80,'Azymut M'!$O$2:$U$36,7,0),"")</f>
        <v/>
      </c>
      <c r="AP80" s="12" t="str">
        <f>IFERROR(VLOOKUP($A80,'NM TR100 M'!$AD$5:$AJ$13,7,0),"")</f>
        <v/>
      </c>
      <c r="AQ80" s="26">
        <f>MIN(COUNT(F80:U80)+MIN(COUNT(X80:AP80)/2,2),6)</f>
        <v>3</v>
      </c>
      <c r="AR80" s="13">
        <f>COUNT(F80:U80)+COUNT(X80:AP80)/2</f>
        <v>3</v>
      </c>
    </row>
    <row r="81" spans="1:44">
      <c r="A81">
        <v>188</v>
      </c>
      <c r="B81" s="22" t="str">
        <f>VLOOKUP($A81,id!$C:$H,6,0)</f>
        <v>Jędrusik Rafał</v>
      </c>
      <c r="C81" s="22">
        <f>VLOOKUP($A81,id!$C:$H,4,0)</f>
        <v>0</v>
      </c>
      <c r="D81" s="2">
        <f>IF(E80=E81,D80,ROW(B79))</f>
        <v>79</v>
      </c>
      <c r="E81" s="11">
        <f>LARGE(F81:W81,1)+LARGE(F81:W81,2)+IFERROR(LARGE(F81:W81,3),0)+IFERROR(LARGE(F81:W81,4),0)+IFERROR(LARGE(F81:W81,5),0)+IFERROR(LARGE(F81:W81,6),0)</f>
        <v>160.30987544634647</v>
      </c>
      <c r="F81" s="12"/>
      <c r="G81" s="12"/>
      <c r="H81" s="12">
        <f>IFERROR(VLOOKUP($A81,'H53 200 M'!$AL$5:$AR$90,7,0),"")</f>
        <v>69.995106911705548</v>
      </c>
      <c r="I81" s="14" t="str">
        <f>IFERROR(VLOOKUP($A81,'Dymno M'!$BO$4:$BU$35,7,0),"")</f>
        <v/>
      </c>
      <c r="J81" s="19" t="str">
        <f>IFERROR(VLOOKUP($A81,'Dukty M'!$AU$1:$BA$45,7,0),"")</f>
        <v/>
      </c>
      <c r="K81" s="19" t="str">
        <f>IFERROR(VLOOKUP($A81,'Tropy M'!$Q$3:$X$155,7,0),"")</f>
        <v/>
      </c>
      <c r="L81" s="19">
        <f>IFERROR(VLOOKUP($A81,'Grassor TR300 M'!$BX$2:$CD$26,7,0),"")</f>
        <v>61.877002600646044</v>
      </c>
      <c r="M81" s="19" t="str">
        <f>IFERROR(VLOOKUP($A81,'BO M'!$K$2:$Q$65,7,0),"")</f>
        <v/>
      </c>
      <c r="N81" s="19" t="str">
        <f>IFERROR(VLOOKUP($A81,'Konwalie M'!$K$3:$Q$33,7,0),"")</f>
        <v/>
      </c>
      <c r="O81" s="19" t="str">
        <f>IFERROR(VLOOKUP($A81,'Sudecka 150 M'!$M$2:$S$17,7,0),"")</f>
        <v/>
      </c>
      <c r="P81" s="19" t="str">
        <f>IFERROR(VLOOKUP($A81,'Korno M'!$BR$1:$BX$58,7,0),"")</f>
        <v/>
      </c>
      <c r="Q81" s="19" t="str">
        <f>IFERROR(VLOOKUP($A81,'Abentojra M'!$J$4:$P$36,7,0),"")</f>
        <v/>
      </c>
      <c r="R81" s="19" t="str">
        <f>IFERROR(VLOOKUP($A81,'Mordownik M'!$M$6:$S$36,7,0),"")</f>
        <v/>
      </c>
      <c r="S81" s="19" t="str">
        <f>IFERROR(VLOOKUP($A81,'XIV Szago M'!$BB$4:$BH$45,7,0),"")</f>
        <v/>
      </c>
      <c r="T81" s="19">
        <f>IFERROR(VLOOKUP($A81,'H54 TR200 M'!$AS$5:$AY$96,7,0),"")</f>
        <v>28.437765933994893</v>
      </c>
      <c r="U81" s="19" t="str">
        <f>IFERROR(VLOOKUP($A81,'NM TR200 M'!$AN$5:$AT$32,7,0),"")</f>
        <v/>
      </c>
      <c r="V81" s="10">
        <f>IFERROR(LARGE(X81:AP81,1),0)+IFERROR(LARGE(X81:AP81,2),0)</f>
        <v>0</v>
      </c>
      <c r="W81" s="10">
        <f>IFERROR(LARGE(X81:AP81,3),0)+IFERROR(LARGE(X81:AP81,4),0)</f>
        <v>0</v>
      </c>
      <c r="X81" s="12"/>
      <c r="Y81" s="18"/>
      <c r="Z81" s="18"/>
      <c r="AA81" s="12"/>
      <c r="AB81" s="12"/>
      <c r="AC81" s="12" t="str">
        <f>IFERROR(VLOOKUP($A81,'H53 100 M'!$AG$5:$AM$156,7,0),"")</f>
        <v/>
      </c>
      <c r="AD81" s="18" t="str">
        <f>IFERROR(VLOOKUP($A81,'Liczyrzepa - wiosna M'!$N$2:$T$26,7,0),"")</f>
        <v/>
      </c>
      <c r="AE81" s="12" t="str">
        <f>IFERROR(VLOOKUP($A81,'Harce M'!$H$2:$N$19,7,0),"")</f>
        <v/>
      </c>
      <c r="AF81" s="18" t="str">
        <f>IFERROR(VLOOKUP($A81,'XII z Kompasem M'!$K$1:$Q$38,7,0),"")</f>
        <v/>
      </c>
      <c r="AG81" s="19" t="str">
        <f>IFERROR(VLOOKUP($A81,'Grassor TR150 M'!$BH$2:$BN$16,7,0),"")</f>
        <v/>
      </c>
      <c r="AH81" s="19" t="str">
        <f>IFERROR(VLOOKUP($A81,'Pazur Gryfa M'!$P$2:$V$23,7,0),"")</f>
        <v/>
      </c>
      <c r="AI81" s="19" t="str">
        <f>IFERROR(VLOOKUP($A81,'Szaga M'!$J$2:$P$31,7,0),"")</f>
        <v/>
      </c>
      <c r="AJ81" s="19" t="str">
        <f>IFERROR(VLOOKUP($A81,'Sudecka 100 M'!$M$2:$S$20,7,0),"")</f>
        <v/>
      </c>
      <c r="AK81" s="19" t="str">
        <f>IFERROR(VLOOKUP($A81,'XIII z Kompasem M'!$K$2:$Q$27,7,0),"")</f>
        <v/>
      </c>
      <c r="AL81" s="19" t="str">
        <f>IFERROR(VLOOKUP($A81,'Waligóra M'!$J$2:$P$17,7,0),"")</f>
        <v/>
      </c>
      <c r="AM81" s="19" t="str">
        <f>IFERROR(VLOOKUP($A81,'Jesienne 360 M'!$K$2:$Q$15,7,0),"")</f>
        <v/>
      </c>
      <c r="AN81" s="19" t="str">
        <f>IFERROR(VLOOKUP($A81,'H54 TR100 M'!$AG$6:$AM$161,7,0),"")</f>
        <v/>
      </c>
      <c r="AO81" s="19" t="str">
        <f>IFERROR(VLOOKUP($A81,'Azymut M'!$O$2:$U$36,7,0),"")</f>
        <v/>
      </c>
      <c r="AP81" s="12" t="str">
        <f>IFERROR(VLOOKUP($A81,'NM TR100 M'!$AD$5:$AJ$13,7,0),"")</f>
        <v/>
      </c>
      <c r="AQ81" s="26">
        <f>MIN(COUNT(F81:U81)+MIN(COUNT(X81:AP81)/2,2),6)</f>
        <v>3</v>
      </c>
      <c r="AR81" s="13">
        <f>COUNT(F81:U81)+COUNT(X81:AP81)/2</f>
        <v>3</v>
      </c>
    </row>
    <row r="82" spans="1:44">
      <c r="A82">
        <v>17</v>
      </c>
      <c r="B82" s="22" t="str">
        <f>VLOOKUP($A82,id!$C:$H,6,0)</f>
        <v>Formanowski Sławomir</v>
      </c>
      <c r="C82" s="22" t="str">
        <f>VLOOKUP($A82,id!$C:$H,4,0)</f>
        <v>Ambit Racing Team</v>
      </c>
      <c r="D82" s="2">
        <f>IF(E81=E82,D81,ROW(B80))</f>
        <v>80</v>
      </c>
      <c r="E82" s="11">
        <f>LARGE(F82:W82,1)+LARGE(F82:W82,2)+IFERROR(LARGE(F82:W82,3),0)+IFERROR(LARGE(F82:W82,4),0)+IFERROR(LARGE(F82:W82,5),0)+IFERROR(LARGE(F82:W82,6),0)</f>
        <v>158.89804870550708</v>
      </c>
      <c r="F82" s="12" t="str">
        <f>IFERROR(VLOOKUP(A82,'ZdZ M'!$S$1:$Y$43,7,0),"")</f>
        <v/>
      </c>
      <c r="G82" s="12">
        <f>IFERROR(VLOOKUP(A82,'Roza M'!N:T,7,0),"")</f>
        <v>62.830732382770108</v>
      </c>
      <c r="H82" s="12" t="str">
        <f>IFERROR(VLOOKUP($A82,'H53 200 M'!$AL$5:$AR$90,7,0),"")</f>
        <v/>
      </c>
      <c r="I82" s="14" t="str">
        <f>IFERROR(VLOOKUP($A82,'Dymno M'!$BO$4:$BU$35,7,0),"")</f>
        <v/>
      </c>
      <c r="J82" s="19" t="str">
        <f>IFERROR(VLOOKUP($A82,'Dukty M'!$AU$1:$BA$45,7,0),"")</f>
        <v/>
      </c>
      <c r="K82" s="19" t="str">
        <f>IFERROR(VLOOKUP($A82,'Tropy M'!$Q$3:$X$155,7,0),"")</f>
        <v/>
      </c>
      <c r="L82" s="19" t="str">
        <f>IFERROR(VLOOKUP($A82,'Grassor TR300 M'!$BX$2:$CD$26,7,0),"")</f>
        <v/>
      </c>
      <c r="M82" s="19">
        <f>IFERROR(VLOOKUP($A82,'BO M'!$K$2:$Q$65,7,0),"")</f>
        <v>0</v>
      </c>
      <c r="N82" s="19" t="str">
        <f>IFERROR(VLOOKUP($A82,'Konwalie M'!$K$3:$Q$33,7,0),"")</f>
        <v/>
      </c>
      <c r="O82" s="19" t="str">
        <f>IFERROR(VLOOKUP($A82,'Sudecka 150 M'!$M$2:$S$17,7,0),"")</f>
        <v/>
      </c>
      <c r="P82" s="19" t="str">
        <f>IFERROR(VLOOKUP($A82,'Korno M'!$BR$1:$BX$58,7,0),"")</f>
        <v/>
      </c>
      <c r="Q82" s="19" t="str">
        <f>IFERROR(VLOOKUP($A82,'Abentojra M'!$J$4:$P$36,7,0),"")</f>
        <v/>
      </c>
      <c r="R82" s="19" t="str">
        <f>IFERROR(VLOOKUP($A82,'Mordownik M'!$M$6:$S$36,7,0),"")</f>
        <v/>
      </c>
      <c r="S82" s="19" t="str">
        <f>IFERROR(VLOOKUP($A82,'XIV Szago M'!$BB$4:$BH$45,7,0),"")</f>
        <v/>
      </c>
      <c r="T82" s="19" t="str">
        <f>IFERROR(VLOOKUP($A82,'H54 TR200 M'!$AS$5:$AY$96,7,0),"")</f>
        <v/>
      </c>
      <c r="U82" s="19" t="str">
        <f>IFERROR(VLOOKUP($A82,'NM TR200 M'!$AN$5:$AT$32,7,0),"")</f>
        <v/>
      </c>
      <c r="V82" s="10">
        <f>IFERROR(LARGE(X82:AP82,1),0)+IFERROR(LARGE(X82:AP82,2),0)</f>
        <v>70.752417138243828</v>
      </c>
      <c r="W82" s="10">
        <f>IFERROR(LARGE(X82:AP82,3),0)+IFERROR(LARGE(X82:AP82,4),0)</f>
        <v>25.314899184493161</v>
      </c>
      <c r="X82" s="12">
        <f>IFERROR(VLOOKUP(A82,'Liczyrzepa - zima M'!$P:$W,7,0),"")</f>
        <v>25.314899184493161</v>
      </c>
      <c r="Y82" s="18" t="str">
        <f>IFERROR(VLOOKUP(A82,'XIII Szago M'!DJ:DP,7,0),"")</f>
        <v/>
      </c>
      <c r="Z82" s="18" t="str">
        <f>IFERROR(VLOOKUP(A82,'Wiosenne 360 M'!K:Q,7,0),"")</f>
        <v/>
      </c>
      <c r="AA82" s="12" t="str">
        <f>IFERROR(VLOOKUP(A82,'NMnO M'!AT:AZ,7,0),"")</f>
        <v/>
      </c>
      <c r="AB82" s="12">
        <f>IFERROR(VLOOKUP(A82,'Wertepy M'!M:S,7,0),"")</f>
        <v>40.389016018306634</v>
      </c>
      <c r="AC82" s="12" t="str">
        <f>IFERROR(VLOOKUP($A82,'H53 100 M'!$AG$5:$AM$156,7,0),"")</f>
        <v/>
      </c>
      <c r="AD82" s="18">
        <f>IFERROR(VLOOKUP($A82,'Liczyrzepa - wiosna M'!$N$2:$T$26,7,0),"")</f>
        <v>30.363401119937194</v>
      </c>
      <c r="AE82" s="12" t="str">
        <f>IFERROR(VLOOKUP($A82,'Harce M'!$H$2:$N$19,7,0),"")</f>
        <v/>
      </c>
      <c r="AF82" s="18" t="str">
        <f>IFERROR(VLOOKUP($A82,'XII z Kompasem M'!$K$1:$Q$38,7,0),"")</f>
        <v/>
      </c>
      <c r="AG82" s="19" t="str">
        <f>IFERROR(VLOOKUP($A82,'Grassor TR150 M'!$BH$2:$BN$16,7,0),"")</f>
        <v/>
      </c>
      <c r="AH82" s="19" t="str">
        <f>IFERROR(VLOOKUP($A82,'Pazur Gryfa M'!$P$2:$V$23,7,0),"")</f>
        <v/>
      </c>
      <c r="AI82" s="19" t="str">
        <f>IFERROR(VLOOKUP($A82,'Szaga M'!$J$2:$P$31,7,0),"")</f>
        <v/>
      </c>
      <c r="AJ82" s="19" t="str">
        <f>IFERROR(VLOOKUP($A82,'Sudecka 100 M'!$M$2:$S$20,7,0),"")</f>
        <v/>
      </c>
      <c r="AK82" s="19" t="str">
        <f>IFERROR(VLOOKUP($A82,'XIII z Kompasem M'!$K$2:$Q$27,7,0),"")</f>
        <v/>
      </c>
      <c r="AL82" s="19" t="str">
        <f>IFERROR(VLOOKUP($A82,'Waligóra M'!$J$2:$P$17,7,0),"")</f>
        <v/>
      </c>
      <c r="AM82" s="19" t="str">
        <f>IFERROR(VLOOKUP($A82,'Jesienne 360 M'!$K$2:$Q$15,7,0),"")</f>
        <v/>
      </c>
      <c r="AN82" s="19" t="str">
        <f>IFERROR(VLOOKUP($A82,'H54 TR100 M'!$AG$6:$AM$161,7,0),"")</f>
        <v/>
      </c>
      <c r="AO82" s="19" t="str">
        <f>IFERROR(VLOOKUP($A82,'Azymut M'!$O$2:$U$36,7,0),"")</f>
        <v/>
      </c>
      <c r="AP82" s="12" t="str">
        <f>IFERROR(VLOOKUP($A82,'NM TR100 M'!$AD$5:$AJ$13,7,0),"")</f>
        <v/>
      </c>
      <c r="AQ82" s="26">
        <f>MIN(COUNT(F82:U82)+MIN(COUNT(X82:AP82)/2,2),6)</f>
        <v>3.5</v>
      </c>
      <c r="AR82" s="13">
        <f>COUNT(F82:U82)+COUNT(X82:AP82)/2</f>
        <v>3.5</v>
      </c>
    </row>
    <row r="83" spans="1:44">
      <c r="A83">
        <v>19</v>
      </c>
      <c r="B83" s="22" t="str">
        <f>VLOOKUP($A83,id!$C:$H,6,0)</f>
        <v>Janik Artur</v>
      </c>
      <c r="C83" s="22" t="str">
        <f>VLOOKUP($A83,id!$C:$H,4,0)</f>
        <v>Ambit Racing Team</v>
      </c>
      <c r="D83" s="2">
        <f>IF(E82=E83,D82,ROW(B81))</f>
        <v>80</v>
      </c>
      <c r="E83" s="11">
        <f>LARGE(F83:W83,1)+LARGE(F83:W83,2)+IFERROR(LARGE(F83:W83,3),0)+IFERROR(LARGE(F83:W83,4),0)+IFERROR(LARGE(F83:W83,5),0)+IFERROR(LARGE(F83:W83,6),0)</f>
        <v>158.89804870550708</v>
      </c>
      <c r="F83" s="12" t="str">
        <f>IFERROR(VLOOKUP(A83,'ZdZ M'!$S$1:$Y$43,7,0),"")</f>
        <v/>
      </c>
      <c r="G83" s="12">
        <f>IFERROR(VLOOKUP(A83,'Roza M'!N:T,7,0),"")</f>
        <v>62.830732382770108</v>
      </c>
      <c r="H83" s="12" t="str">
        <f>IFERROR(VLOOKUP($A83,'H53 200 M'!$AL$5:$AR$90,7,0),"")</f>
        <v/>
      </c>
      <c r="I83" s="14" t="str">
        <f>IFERROR(VLOOKUP($A83,'Dymno M'!$BO$4:$BU$35,7,0),"")</f>
        <v/>
      </c>
      <c r="J83" s="19" t="str">
        <f>IFERROR(VLOOKUP($A83,'Dukty M'!$AU$1:$BA$45,7,0),"")</f>
        <v/>
      </c>
      <c r="K83" s="19" t="str">
        <f>IFERROR(VLOOKUP($A83,'Tropy M'!$Q$3:$X$155,7,0),"")</f>
        <v/>
      </c>
      <c r="L83" s="19" t="str">
        <f>IFERROR(VLOOKUP($A83,'Grassor TR300 M'!$BX$2:$CD$26,7,0),"")</f>
        <v/>
      </c>
      <c r="M83" s="19" t="str">
        <f>IFERROR(VLOOKUP($A83,'BO M'!$K$2:$Q$65,7,0),"")</f>
        <v/>
      </c>
      <c r="N83" s="19" t="str">
        <f>IFERROR(VLOOKUP($A83,'Konwalie M'!$K$3:$Q$33,7,0),"")</f>
        <v/>
      </c>
      <c r="O83" s="19" t="str">
        <f>IFERROR(VLOOKUP($A83,'Sudecka 150 M'!$M$2:$S$17,7,0),"")</f>
        <v/>
      </c>
      <c r="P83" s="19" t="str">
        <f>IFERROR(VLOOKUP($A83,'Korno M'!$BR$1:$BX$58,7,0),"")</f>
        <v/>
      </c>
      <c r="Q83" s="19" t="str">
        <f>IFERROR(VLOOKUP($A83,'Abentojra M'!$J$4:$P$36,7,0),"")</f>
        <v/>
      </c>
      <c r="R83" s="19" t="str">
        <f>IFERROR(VLOOKUP($A83,'Mordownik M'!$M$6:$S$36,7,0),"")</f>
        <v/>
      </c>
      <c r="S83" s="19" t="str">
        <f>IFERROR(VLOOKUP($A83,'XIV Szago M'!$BB$4:$BH$45,7,0),"")</f>
        <v/>
      </c>
      <c r="T83" s="19" t="str">
        <f>IFERROR(VLOOKUP($A83,'H54 TR200 M'!$AS$5:$AY$96,7,0),"")</f>
        <v/>
      </c>
      <c r="U83" s="19" t="str">
        <f>IFERROR(VLOOKUP($A83,'NM TR200 M'!$AN$5:$AT$32,7,0),"")</f>
        <v/>
      </c>
      <c r="V83" s="10">
        <f>IFERROR(LARGE(X83:AP83,1),0)+IFERROR(LARGE(X83:AP83,2),0)</f>
        <v>70.752417138243828</v>
      </c>
      <c r="W83" s="10">
        <f>IFERROR(LARGE(X83:AP83,3),0)+IFERROR(LARGE(X83:AP83,4),0)</f>
        <v>25.314899184493161</v>
      </c>
      <c r="X83" s="12">
        <f>IFERROR(VLOOKUP(A83,'Liczyrzepa - zima M'!$P:$W,7,0),"")</f>
        <v>25.314899184493161</v>
      </c>
      <c r="Y83" s="18" t="str">
        <f>IFERROR(VLOOKUP(A83,'XIII Szago M'!DJ:DP,7,0),"")</f>
        <v/>
      </c>
      <c r="Z83" s="18" t="str">
        <f>IFERROR(VLOOKUP(A83,'Wiosenne 360 M'!K:Q,7,0),"")</f>
        <v/>
      </c>
      <c r="AA83" s="12" t="str">
        <f>IFERROR(VLOOKUP(A83,'NMnO M'!AT:AZ,7,0),"")</f>
        <v/>
      </c>
      <c r="AB83" s="12">
        <f>IFERROR(VLOOKUP(A83,'Wertepy M'!M:S,7,0),"")</f>
        <v>40.389016018306634</v>
      </c>
      <c r="AC83" s="12" t="str">
        <f>IFERROR(VLOOKUP($A83,'H53 100 M'!$AG$5:$AM$156,7,0),"")</f>
        <v/>
      </c>
      <c r="AD83" s="18">
        <f>IFERROR(VLOOKUP($A83,'Liczyrzepa - wiosna M'!$N$2:$T$26,7,0),"")</f>
        <v>30.363401119937194</v>
      </c>
      <c r="AE83" s="12" t="str">
        <f>IFERROR(VLOOKUP($A83,'Harce M'!$H$2:$N$19,7,0),"")</f>
        <v/>
      </c>
      <c r="AF83" s="18" t="str">
        <f>IFERROR(VLOOKUP($A83,'XII z Kompasem M'!$K$1:$Q$38,7,0),"")</f>
        <v/>
      </c>
      <c r="AG83" s="19" t="str">
        <f>IFERROR(VLOOKUP($A83,'Grassor TR150 M'!$BH$2:$BN$16,7,0),"")</f>
        <v/>
      </c>
      <c r="AH83" s="19" t="str">
        <f>IFERROR(VLOOKUP($A83,'Pazur Gryfa M'!$P$2:$V$23,7,0),"")</f>
        <v/>
      </c>
      <c r="AI83" s="19" t="str">
        <f>IFERROR(VLOOKUP($A83,'Szaga M'!$J$2:$P$31,7,0),"")</f>
        <v/>
      </c>
      <c r="AJ83" s="19" t="str">
        <f>IFERROR(VLOOKUP($A83,'Sudecka 100 M'!$M$2:$S$20,7,0),"")</f>
        <v/>
      </c>
      <c r="AK83" s="19" t="str">
        <f>IFERROR(VLOOKUP($A83,'XIII z Kompasem M'!$K$2:$Q$27,7,0),"")</f>
        <v/>
      </c>
      <c r="AL83" s="19" t="str">
        <f>IFERROR(VLOOKUP($A83,'Waligóra M'!$J$2:$P$17,7,0),"")</f>
        <v/>
      </c>
      <c r="AM83" s="19" t="str">
        <f>IFERROR(VLOOKUP($A83,'Jesienne 360 M'!$K$2:$Q$15,7,0),"")</f>
        <v/>
      </c>
      <c r="AN83" s="19" t="str">
        <f>IFERROR(VLOOKUP($A83,'H54 TR100 M'!$AG$6:$AM$161,7,0),"")</f>
        <v/>
      </c>
      <c r="AO83" s="19" t="str">
        <f>IFERROR(VLOOKUP($A83,'Azymut M'!$O$2:$U$36,7,0),"")</f>
        <v/>
      </c>
      <c r="AP83" s="12" t="str">
        <f>IFERROR(VLOOKUP($A83,'NM TR100 M'!$AD$5:$AJ$13,7,0),"")</f>
        <v/>
      </c>
      <c r="AQ83" s="26">
        <f>MIN(COUNT(F83:U83)+MIN(COUNT(X83:AP83)/2,2),6)</f>
        <v>2.5</v>
      </c>
      <c r="AR83" s="13">
        <f>COUNT(F83:U83)+COUNT(X83:AP83)/2</f>
        <v>2.5</v>
      </c>
    </row>
    <row r="84" spans="1:44">
      <c r="A84">
        <v>67</v>
      </c>
      <c r="B84" s="22" t="str">
        <f>VLOOKUP($A84,id!$C:$H,6,0)</f>
        <v>Mierzwicki Krzysztof</v>
      </c>
      <c r="C84" s="22" t="str">
        <f>VLOOKUP($A84,id!$C:$H,4,0)</f>
        <v>Mazurskie Tropy</v>
      </c>
      <c r="D84" s="2">
        <f>IF(E83=E84,D83,ROW(B82))</f>
        <v>82</v>
      </c>
      <c r="E84" s="11">
        <f>LARGE(F84:W84,1)+LARGE(F84:W84,2)+IFERROR(LARGE(F84:W84,3),0)+IFERROR(LARGE(F84:W84,4),0)+IFERROR(LARGE(F84:W84,5),0)+IFERROR(LARGE(F84:W84,6),0)</f>
        <v>156.35137180163144</v>
      </c>
      <c r="F84" s="12"/>
      <c r="G84" s="12">
        <f>IFERROR(VLOOKUP(A84,'Roza M'!N:T,7,0),"")</f>
        <v>67.08891108891109</v>
      </c>
      <c r="H84" s="12" t="str">
        <f>IFERROR(VLOOKUP($A84,'H53 200 M'!$AL$5:$AR$90,7,0),"")</f>
        <v/>
      </c>
      <c r="I84" s="14" t="str">
        <f>IFERROR(VLOOKUP($A84,'Dymno M'!$BO$4:$BU$35,7,0),"")</f>
        <v/>
      </c>
      <c r="J84" s="19" t="str">
        <f>IFERROR(VLOOKUP($A84,'Dukty M'!$AU$1:$BA$45,7,0),"")</f>
        <v/>
      </c>
      <c r="K84" s="19" t="str">
        <f>IFERROR(VLOOKUP($A84,'Tropy M'!$Q$3:$X$155,7,0),"")</f>
        <v/>
      </c>
      <c r="L84" s="19" t="str">
        <f>IFERROR(VLOOKUP($A84,'Grassor TR300 M'!$BX$2:$CD$26,7,0),"")</f>
        <v/>
      </c>
      <c r="M84" s="19">
        <f>IFERROR(VLOOKUP($A84,'BO M'!$K$2:$Q$65,7,0),"")</f>
        <v>59.916306866566401</v>
      </c>
      <c r="N84" s="19" t="str">
        <f>IFERROR(VLOOKUP($A84,'Konwalie M'!$K$3:$Q$33,7,0),"")</f>
        <v/>
      </c>
      <c r="O84" s="19" t="str">
        <f>IFERROR(VLOOKUP($A84,'Sudecka 150 M'!$M$2:$S$17,7,0),"")</f>
        <v/>
      </c>
      <c r="P84" s="19" t="str">
        <f>IFERROR(VLOOKUP($A84,'Korno M'!$BR$1:$BX$58,7,0),"")</f>
        <v/>
      </c>
      <c r="Q84" s="19" t="str">
        <f>IFERROR(VLOOKUP($A84,'Abentojra M'!$J$4:$P$36,7,0),"")</f>
        <v/>
      </c>
      <c r="R84" s="19" t="str">
        <f>IFERROR(VLOOKUP($A84,'Mordownik M'!$M$6:$S$36,7,0),"")</f>
        <v/>
      </c>
      <c r="S84" s="19" t="str">
        <f>IFERROR(VLOOKUP($A84,'XIV Szago M'!$BB$4:$BH$45,7,0),"")</f>
        <v/>
      </c>
      <c r="T84" s="19" t="str">
        <f>IFERROR(VLOOKUP($A84,'H54 TR200 M'!$AS$5:$AY$96,7,0),"")</f>
        <v/>
      </c>
      <c r="U84" s="19" t="str">
        <f>IFERROR(VLOOKUP($A84,'NM TR200 M'!$AN$5:$AT$32,7,0),"")</f>
        <v/>
      </c>
      <c r="V84" s="10">
        <f>IFERROR(LARGE(X84:AP84,1),0)+IFERROR(LARGE(X84:AP84,2),0)</f>
        <v>29.346153846153939</v>
      </c>
      <c r="W84" s="10">
        <f>IFERROR(LARGE(X84:AP84,3),0)+IFERROR(LARGE(X84:AP84,4),0)</f>
        <v>0</v>
      </c>
      <c r="X84" s="12"/>
      <c r="Y84" s="18" t="str">
        <f>IFERROR(VLOOKUP(A84,'XIII Szago M'!DJ:DP,7,0),"")</f>
        <v/>
      </c>
      <c r="Z84" s="18">
        <f>IFERROR(VLOOKUP(A84,'Wiosenne 360 M'!K:Q,7,0),"")</f>
        <v>29.346153846153939</v>
      </c>
      <c r="AA84" s="12" t="str">
        <f>IFERROR(VLOOKUP(A84,'NMnO M'!AT:AZ,7,0),"")</f>
        <v/>
      </c>
      <c r="AB84" s="12" t="str">
        <f>IFERROR(VLOOKUP(A84,'Wertepy M'!M:S,7,0),"")</f>
        <v/>
      </c>
      <c r="AC84" s="12" t="str">
        <f>IFERROR(VLOOKUP($A84,'H53 100 M'!$AG$5:$AM$156,7,0),"")</f>
        <v/>
      </c>
      <c r="AD84" s="18" t="str">
        <f>IFERROR(VLOOKUP($A84,'Liczyrzepa - wiosna M'!$N$2:$T$26,7,0),"")</f>
        <v/>
      </c>
      <c r="AE84" s="12" t="str">
        <f>IFERROR(VLOOKUP($A84,'Harce M'!$H$2:$N$19,7,0),"")</f>
        <v/>
      </c>
      <c r="AF84" s="18" t="str">
        <f>IFERROR(VLOOKUP($A84,'XII z Kompasem M'!$K$1:$Q$38,7,0),"")</f>
        <v/>
      </c>
      <c r="AG84" s="19" t="str">
        <f>IFERROR(VLOOKUP($A84,'Grassor TR150 M'!$BH$2:$BN$16,7,0),"")</f>
        <v/>
      </c>
      <c r="AH84" s="19" t="str">
        <f>IFERROR(VLOOKUP($A84,'Pazur Gryfa M'!$P$2:$V$23,7,0),"")</f>
        <v/>
      </c>
      <c r="AI84" s="19" t="str">
        <f>IFERROR(VLOOKUP($A84,'Szaga M'!$J$2:$P$31,7,0),"")</f>
        <v/>
      </c>
      <c r="AJ84" s="19" t="str">
        <f>IFERROR(VLOOKUP($A84,'Sudecka 100 M'!$M$2:$S$20,7,0),"")</f>
        <v/>
      </c>
      <c r="AK84" s="19" t="str">
        <f>IFERROR(VLOOKUP($A84,'XIII z Kompasem M'!$K$2:$Q$27,7,0),"")</f>
        <v/>
      </c>
      <c r="AL84" s="19" t="str">
        <f>IFERROR(VLOOKUP($A84,'Waligóra M'!$J$2:$P$17,7,0),"")</f>
        <v/>
      </c>
      <c r="AM84" s="19" t="str">
        <f>IFERROR(VLOOKUP($A84,'Jesienne 360 M'!$K$2:$Q$15,7,0),"")</f>
        <v/>
      </c>
      <c r="AN84" s="19" t="str">
        <f>IFERROR(VLOOKUP($A84,'H54 TR100 M'!$AG$6:$AM$161,7,0),"")</f>
        <v/>
      </c>
      <c r="AO84" s="19" t="str">
        <f>IFERROR(VLOOKUP($A84,'Azymut M'!$O$2:$U$36,7,0),"")</f>
        <v/>
      </c>
      <c r="AP84" s="12" t="str">
        <f>IFERROR(VLOOKUP($A84,'NM TR100 M'!$AD$5:$AJ$13,7,0),"")</f>
        <v/>
      </c>
      <c r="AQ84" s="26">
        <f>MIN(COUNT(F84:U84)+MIN(COUNT(X84:AP84)/2,2),6)</f>
        <v>2.5</v>
      </c>
      <c r="AR84" s="13">
        <f>COUNT(F84:U84)+COUNT(X84:AP84)/2</f>
        <v>2.5</v>
      </c>
    </row>
    <row r="85" spans="1:44">
      <c r="A85">
        <v>448</v>
      </c>
      <c r="B85" s="22" t="str">
        <f>VLOOKUP($A85,id!$C:$H,6,0)</f>
        <v>Buchajewicz Andrzej</v>
      </c>
      <c r="C85" s="22" t="str">
        <f>VLOOKUP($A85,id!$C:$H,4,0)</f>
        <v>MCkwadrat</v>
      </c>
      <c r="D85" s="2">
        <f>IF(E84=E85,D84,ROW(B83))</f>
        <v>83</v>
      </c>
      <c r="E85" s="11">
        <f>LARGE(F85:W85,1)+LARGE(F85:W85,2)+IFERROR(LARGE(F85:W85,3),0)+IFERROR(LARGE(F85:W85,4),0)+IFERROR(LARGE(F85:W85,5),0)+IFERROR(LARGE(F85:W85,6),0)</f>
        <v>156.06338388891845</v>
      </c>
      <c r="F85" s="12"/>
      <c r="G85" s="12"/>
      <c r="H85" s="12"/>
      <c r="I85" s="14"/>
      <c r="J85" s="19"/>
      <c r="K85" s="19">
        <f>IFERROR(VLOOKUP($A85,'Tropy M'!$Q$3:$X$155,7,0),"")</f>
        <v>64.63423859596034</v>
      </c>
      <c r="L85" s="19" t="str">
        <f>IFERROR(VLOOKUP($A85,'Grassor TR300 M'!$BX$2:$CD$26,7,0),"")</f>
        <v/>
      </c>
      <c r="M85" s="19" t="str">
        <f>IFERROR(VLOOKUP($A85,'BO M'!$K$2:$Q$65,7,0),"")</f>
        <v/>
      </c>
      <c r="N85" s="19" t="str">
        <f>IFERROR(VLOOKUP($A85,'Konwalie M'!$K$3:$Q$33,7,0),"")</f>
        <v/>
      </c>
      <c r="O85" s="19" t="str">
        <f>IFERROR(VLOOKUP($A85,'Sudecka 150 M'!$M$2:$S$17,7,0),"")</f>
        <v/>
      </c>
      <c r="P85" s="19" t="str">
        <f>IFERROR(VLOOKUP($A85,'Korno M'!$BR$1:$BX$58,7,0),"")</f>
        <v/>
      </c>
      <c r="Q85" s="19" t="str">
        <f>IFERROR(VLOOKUP($A85,'Abentojra M'!$J$4:$P$36,7,0),"")</f>
        <v/>
      </c>
      <c r="R85" s="19" t="str">
        <f>IFERROR(VLOOKUP($A85,'Mordownik M'!$M$6:$S$36,7,0),"")</f>
        <v/>
      </c>
      <c r="S85" s="19">
        <f>IFERROR(VLOOKUP($A85,'XIV Szago M'!$BB$4:$BH$45,7,0),"")</f>
        <v>49.457068504127413</v>
      </c>
      <c r="T85" s="19" t="str">
        <f>IFERROR(VLOOKUP($A85,'H54 TR200 M'!$AS$5:$AY$96,7,0),"")</f>
        <v/>
      </c>
      <c r="U85" s="19" t="str">
        <f>IFERROR(VLOOKUP($A85,'NM TR200 M'!$AN$5:$AT$32,7,0),"")</f>
        <v/>
      </c>
      <c r="V85" s="10">
        <f>IFERROR(LARGE(X85:AP85,1),0)+IFERROR(LARGE(X85:AP85,2),0)</f>
        <v>41.972076788830705</v>
      </c>
      <c r="W85" s="10">
        <f>IFERROR(LARGE(X85:AP85,3),0)+IFERROR(LARGE(X85:AP85,4),0)</f>
        <v>0</v>
      </c>
      <c r="X85" s="12"/>
      <c r="Y85" s="18"/>
      <c r="Z85" s="18"/>
      <c r="AA85" s="12"/>
      <c r="AB85" s="12"/>
      <c r="AC85" s="12"/>
      <c r="AD85" s="18"/>
      <c r="AE85" s="12"/>
      <c r="AF85" s="18"/>
      <c r="AG85" s="19" t="str">
        <f>IFERROR(VLOOKUP($A85,'Grassor TR150 M'!$BH$2:$BN$16,7,0),"")</f>
        <v/>
      </c>
      <c r="AH85" s="19" t="str">
        <f>IFERROR(VLOOKUP($A85,'Pazur Gryfa M'!$P$2:$V$23,7,0),"")</f>
        <v/>
      </c>
      <c r="AI85" s="19" t="str">
        <f>IFERROR(VLOOKUP($A85,'Szaga M'!$J$2:$P$31,7,0),"")</f>
        <v/>
      </c>
      <c r="AJ85" s="19" t="str">
        <f>IFERROR(VLOOKUP($A85,'Sudecka 100 M'!$M$2:$S$20,7,0),"")</f>
        <v/>
      </c>
      <c r="AK85" s="19" t="str">
        <f>IFERROR(VLOOKUP($A85,'XIII z Kompasem M'!$K$2:$Q$27,7,0),"")</f>
        <v/>
      </c>
      <c r="AL85" s="19" t="str">
        <f>IFERROR(VLOOKUP($A85,'Waligóra M'!$J$2:$P$17,7,0),"")</f>
        <v/>
      </c>
      <c r="AM85" s="19" t="str">
        <f>IFERROR(VLOOKUP($A85,'Jesienne 360 M'!$K$2:$Q$15,7,0),"")</f>
        <v/>
      </c>
      <c r="AN85" s="19">
        <f>IFERROR(VLOOKUP($A85,'H54 TR100 M'!$AG$6:$AM$161,7,0),"")</f>
        <v>41.972076788830705</v>
      </c>
      <c r="AO85" s="19" t="str">
        <f>IFERROR(VLOOKUP($A85,'Azymut M'!$O$2:$U$36,7,0),"")</f>
        <v/>
      </c>
      <c r="AP85" s="12" t="str">
        <f>IFERROR(VLOOKUP($A85,'NM TR100 M'!$AD$5:$AJ$13,7,0),"")</f>
        <v/>
      </c>
      <c r="AQ85" s="26">
        <f>MIN(COUNT(F85:U85)+MIN(COUNT(X85:AP85)/2,2),6)</f>
        <v>2.5</v>
      </c>
      <c r="AR85" s="13">
        <f>COUNT(F85:U85)+COUNT(X85:AP85)/2</f>
        <v>2.5</v>
      </c>
    </row>
    <row r="86" spans="1:44">
      <c r="A86">
        <v>413</v>
      </c>
      <c r="B86" s="22" t="str">
        <f>VLOOKUP($A86,id!$C:$H,6,0)</f>
        <v>Kwaśnik Grzegorz</v>
      </c>
      <c r="C86" s="22" t="str">
        <f>VLOOKUP($A86,id!$C:$H,4,0)</f>
        <v>Midlife Crisis</v>
      </c>
      <c r="D86" s="2">
        <f>IF(E85=E86,D85,ROW(B84))</f>
        <v>84</v>
      </c>
      <c r="E86" s="11">
        <f>LARGE(F86:W86,1)+LARGE(F86:W86,2)+IFERROR(LARGE(F86:W86,3),0)+IFERROR(LARGE(F86:W86,4),0)+IFERROR(LARGE(F86:W86,5),0)+IFERROR(LARGE(F86:W86,6),0)</f>
        <v>155.39738992656601</v>
      </c>
      <c r="F86" s="12"/>
      <c r="G86" s="12"/>
      <c r="H86" s="12"/>
      <c r="I86" s="14" t="str">
        <f>IFERROR(VLOOKUP($A86,'Dymno M'!$BO$4:$BU$35,7,0),"")</f>
        <v/>
      </c>
      <c r="J86" s="19" t="str">
        <f>IFERROR(VLOOKUP($A86,'Dukty M'!$AU$1:$BA$45,7,0),"")</f>
        <v/>
      </c>
      <c r="K86" s="19" t="str">
        <f>IFERROR(VLOOKUP($A86,'Tropy M'!$Q$3:$X$155,7,0),"")</f>
        <v/>
      </c>
      <c r="L86" s="19" t="str">
        <f>IFERROR(VLOOKUP($A86,'Grassor TR300 M'!$BX$2:$CD$26,7,0),"")</f>
        <v/>
      </c>
      <c r="M86" s="19" t="str">
        <f>IFERROR(VLOOKUP($A86,'BO M'!$K$2:$Q$65,7,0),"")</f>
        <v/>
      </c>
      <c r="N86" s="19" t="str">
        <f>IFERROR(VLOOKUP($A86,'Konwalie M'!$K$3:$Q$33,7,0),"")</f>
        <v/>
      </c>
      <c r="O86" s="19" t="str">
        <f>IFERROR(VLOOKUP($A86,'Sudecka 150 M'!$M$2:$S$17,7,0),"")</f>
        <v/>
      </c>
      <c r="P86" s="19">
        <f>IFERROR(VLOOKUP($A86,'Korno M'!$BR$1:$BX$58,7,0),"")</f>
        <v>61.142798703188006</v>
      </c>
      <c r="Q86" s="19" t="str">
        <f>IFERROR(VLOOKUP($A86,'Abentojra M'!$J$4:$P$36,7,0),"")</f>
        <v/>
      </c>
      <c r="R86" s="19">
        <f>IFERROR(VLOOKUP($A86,'Mordownik M'!$M$6:$S$36,7,0),"")</f>
        <v>60.320873644127289</v>
      </c>
      <c r="S86" s="19" t="str">
        <f>IFERROR(VLOOKUP($A86,'XIV Szago M'!$BB$4:$BH$45,7,0),"")</f>
        <v/>
      </c>
      <c r="T86" s="19" t="str">
        <f>IFERROR(VLOOKUP($A86,'H54 TR200 M'!$AS$5:$AY$96,7,0),"")</f>
        <v/>
      </c>
      <c r="U86" s="19" t="str">
        <f>IFERROR(VLOOKUP($A86,'NM TR200 M'!$AN$5:$AT$32,7,0),"")</f>
        <v/>
      </c>
      <c r="V86" s="10">
        <f>IFERROR(LARGE(X86:AP86,1),0)+IFERROR(LARGE(X86:AP86,2),0)</f>
        <v>33.933717579250725</v>
      </c>
      <c r="W86" s="10">
        <f>IFERROR(LARGE(X86:AP86,3),0)+IFERROR(LARGE(X86:AP86,4),0)</f>
        <v>0</v>
      </c>
      <c r="X86" s="12"/>
      <c r="Y86" s="18"/>
      <c r="Z86" s="18"/>
      <c r="AA86" s="12"/>
      <c r="AB86" s="12"/>
      <c r="AC86" s="12"/>
      <c r="AD86" s="18" t="str">
        <f>IFERROR(VLOOKUP($A86,'Liczyrzepa - wiosna M'!$N$2:$T$26,7,0),"")</f>
        <v/>
      </c>
      <c r="AE86" s="12">
        <f>IFERROR(VLOOKUP($A86,'Harce M'!$H$2:$N$19,7,0),"")</f>
        <v>33.933717579250725</v>
      </c>
      <c r="AF86" s="18" t="str">
        <f>IFERROR(VLOOKUP($A86,'XII z Kompasem M'!$K$1:$Q$38,7,0),"")</f>
        <v/>
      </c>
      <c r="AG86" s="19" t="str">
        <f>IFERROR(VLOOKUP($A86,'Grassor TR150 M'!$BH$2:$BN$16,7,0),"")</f>
        <v/>
      </c>
      <c r="AH86" s="19" t="str">
        <f>IFERROR(VLOOKUP($A86,'Pazur Gryfa M'!$P$2:$V$23,7,0),"")</f>
        <v/>
      </c>
      <c r="AI86" s="19" t="str">
        <f>IFERROR(VLOOKUP($A86,'Szaga M'!$J$2:$P$31,7,0),"")</f>
        <v/>
      </c>
      <c r="AJ86" s="19" t="str">
        <f>IFERROR(VLOOKUP($A86,'Sudecka 100 M'!$M$2:$S$20,7,0),"")</f>
        <v/>
      </c>
      <c r="AK86" s="19" t="str">
        <f>IFERROR(VLOOKUP($A86,'XIII z Kompasem M'!$K$2:$Q$27,7,0),"")</f>
        <v/>
      </c>
      <c r="AL86" s="19" t="str">
        <f>IFERROR(VLOOKUP($A86,'Waligóra M'!$J$2:$P$17,7,0),"")</f>
        <v/>
      </c>
      <c r="AM86" s="19" t="str">
        <f>IFERROR(VLOOKUP($A86,'Jesienne 360 M'!$K$2:$Q$15,7,0),"")</f>
        <v/>
      </c>
      <c r="AN86" s="19" t="str">
        <f>IFERROR(VLOOKUP($A86,'H54 TR100 M'!$AG$6:$AM$161,7,0),"")</f>
        <v/>
      </c>
      <c r="AO86" s="19" t="str">
        <f>IFERROR(VLOOKUP($A86,'Azymut M'!$O$2:$U$36,7,0),"")</f>
        <v/>
      </c>
      <c r="AP86" s="12" t="str">
        <f>IFERROR(VLOOKUP($A86,'NM TR100 M'!$AD$5:$AJ$13,7,0),"")</f>
        <v/>
      </c>
      <c r="AQ86" s="26">
        <f>MIN(COUNT(F86:U86)+MIN(COUNT(X86:AP86)/2,2),6)</f>
        <v>2.5</v>
      </c>
      <c r="AR86" s="13">
        <f>COUNT(F86:U86)+COUNT(X86:AP86)/2</f>
        <v>2.5</v>
      </c>
    </row>
    <row r="87" spans="1:44">
      <c r="A87">
        <v>414</v>
      </c>
      <c r="B87" s="22" t="str">
        <f>VLOOKUP($A87,id!$C:$H,6,0)</f>
        <v>Walczak Karol</v>
      </c>
      <c r="C87" s="22" t="str">
        <f>VLOOKUP($A87,id!$C:$H,4,0)</f>
        <v>Midlife Crisis</v>
      </c>
      <c r="D87" s="2">
        <f>IF(E86=E87,D86,ROW(B85))</f>
        <v>85</v>
      </c>
      <c r="E87" s="11">
        <f>LARGE(F87:W87,1)+LARGE(F87:W87,2)+IFERROR(LARGE(F87:W87,3),0)+IFERROR(LARGE(F87:W87,4),0)+IFERROR(LARGE(F87:W87,5),0)+IFERROR(LARGE(F87:W87,6),0)</f>
        <v>155.38632307051481</v>
      </c>
      <c r="F87" s="12"/>
      <c r="G87" s="12"/>
      <c r="H87" s="12"/>
      <c r="I87" s="14" t="str">
        <f>IFERROR(VLOOKUP($A87,'Dymno M'!$BO$4:$BU$35,7,0),"")</f>
        <v/>
      </c>
      <c r="J87" s="19" t="str">
        <f>IFERROR(VLOOKUP($A87,'Dukty M'!$AU$1:$BA$45,7,0),"")</f>
        <v/>
      </c>
      <c r="K87" s="19" t="str">
        <f>IFERROR(VLOOKUP($A87,'Tropy M'!$Q$3:$X$155,7,0),"")</f>
        <v/>
      </c>
      <c r="L87" s="19" t="str">
        <f>IFERROR(VLOOKUP($A87,'Grassor TR300 M'!$BX$2:$CD$26,7,0),"")</f>
        <v/>
      </c>
      <c r="M87" s="19" t="str">
        <f>IFERROR(VLOOKUP($A87,'BO M'!$K$2:$Q$65,7,0),"")</f>
        <v/>
      </c>
      <c r="N87" s="19" t="str">
        <f>IFERROR(VLOOKUP($A87,'Konwalie M'!$K$3:$Q$33,7,0),"")</f>
        <v/>
      </c>
      <c r="O87" s="19" t="str">
        <f>IFERROR(VLOOKUP($A87,'Sudecka 150 M'!$M$2:$S$17,7,0),"")</f>
        <v/>
      </c>
      <c r="P87" s="19">
        <f>IFERROR(VLOOKUP($A87,'Korno M'!$BR$1:$BX$58,7,0),"")</f>
        <v>61.131731847136798</v>
      </c>
      <c r="Q87" s="19" t="str">
        <f>IFERROR(VLOOKUP($A87,'Abentojra M'!$J$4:$P$36,7,0),"")</f>
        <v/>
      </c>
      <c r="R87" s="19">
        <f>IFERROR(VLOOKUP($A87,'Mordownik M'!$M$6:$S$36,7,0),"")</f>
        <v>60.320873644127289</v>
      </c>
      <c r="S87" s="19" t="str">
        <f>IFERROR(VLOOKUP($A87,'XIV Szago M'!$BB$4:$BH$45,7,0),"")</f>
        <v/>
      </c>
      <c r="T87" s="19" t="str">
        <f>IFERROR(VLOOKUP($A87,'H54 TR200 M'!$AS$5:$AY$96,7,0),"")</f>
        <v/>
      </c>
      <c r="U87" s="19" t="str">
        <f>IFERROR(VLOOKUP($A87,'NM TR200 M'!$AN$5:$AT$32,7,0),"")</f>
        <v/>
      </c>
      <c r="V87" s="10">
        <f>IFERROR(LARGE(X87:AP87,1),0)+IFERROR(LARGE(X87:AP87,2),0)</f>
        <v>33.933717579250725</v>
      </c>
      <c r="W87" s="10">
        <f>IFERROR(LARGE(X87:AP87,3),0)+IFERROR(LARGE(X87:AP87,4),0)</f>
        <v>0</v>
      </c>
      <c r="X87" s="12"/>
      <c r="Y87" s="18"/>
      <c r="Z87" s="18"/>
      <c r="AA87" s="12"/>
      <c r="AB87" s="12"/>
      <c r="AC87" s="12"/>
      <c r="AD87" s="18" t="str">
        <f>IFERROR(VLOOKUP($A87,'Liczyrzepa - wiosna M'!$N$2:$T$26,7,0),"")</f>
        <v/>
      </c>
      <c r="AE87" s="12">
        <f>IFERROR(VLOOKUP($A87,'Harce M'!$H$2:$N$19,7,0),"")</f>
        <v>33.933717579250725</v>
      </c>
      <c r="AF87" s="18" t="str">
        <f>IFERROR(VLOOKUP($A87,'XII z Kompasem M'!$K$1:$Q$38,7,0),"")</f>
        <v/>
      </c>
      <c r="AG87" s="19" t="str">
        <f>IFERROR(VLOOKUP($A87,'Grassor TR150 M'!$BH$2:$BN$16,7,0),"")</f>
        <v/>
      </c>
      <c r="AH87" s="19" t="str">
        <f>IFERROR(VLOOKUP($A87,'Pazur Gryfa M'!$P$2:$V$23,7,0),"")</f>
        <v/>
      </c>
      <c r="AI87" s="19" t="str">
        <f>IFERROR(VLOOKUP($A87,'Szaga M'!$J$2:$P$31,7,0),"")</f>
        <v/>
      </c>
      <c r="AJ87" s="19" t="str">
        <f>IFERROR(VLOOKUP($A87,'Sudecka 100 M'!$M$2:$S$20,7,0),"")</f>
        <v/>
      </c>
      <c r="AK87" s="19" t="str">
        <f>IFERROR(VLOOKUP($A87,'XIII z Kompasem M'!$K$2:$Q$27,7,0),"")</f>
        <v/>
      </c>
      <c r="AL87" s="19" t="str">
        <f>IFERROR(VLOOKUP($A87,'Waligóra M'!$J$2:$P$17,7,0),"")</f>
        <v/>
      </c>
      <c r="AM87" s="19" t="str">
        <f>IFERROR(VLOOKUP($A87,'Jesienne 360 M'!$K$2:$Q$15,7,0),"")</f>
        <v/>
      </c>
      <c r="AN87" s="19" t="str">
        <f>IFERROR(VLOOKUP($A87,'H54 TR100 M'!$AG$6:$AM$161,7,0),"")</f>
        <v/>
      </c>
      <c r="AO87" s="19" t="str">
        <f>IFERROR(VLOOKUP($A87,'Azymut M'!$O$2:$U$36,7,0),"")</f>
        <v/>
      </c>
      <c r="AP87" s="12" t="str">
        <f>IFERROR(VLOOKUP($A87,'NM TR100 M'!$AD$5:$AJ$13,7,0),"")</f>
        <v/>
      </c>
      <c r="AQ87" s="26">
        <f>MIN(COUNT(F87:U87)+MIN(COUNT(X87:AP87)/2,2),6)</f>
        <v>2.5</v>
      </c>
      <c r="AR87" s="13">
        <f>COUNT(F87:U87)+COUNT(X87:AP87)/2</f>
        <v>2.5</v>
      </c>
    </row>
    <row r="88" spans="1:44">
      <c r="A88">
        <v>140</v>
      </c>
      <c r="B88" s="22" t="str">
        <f>VLOOKUP($A88,id!$C:$H,6,0)</f>
        <v>Trzmielewski Roman</v>
      </c>
      <c r="C88" s="22" t="str">
        <f>VLOOKUP($A88,id!$C:$H,4,0)</f>
        <v>Compass</v>
      </c>
      <c r="D88" s="2">
        <f>IF(E87=E88,D87,ROW(B86))</f>
        <v>86</v>
      </c>
      <c r="E88" s="11">
        <f>LARGE(F88:W88,1)+LARGE(F88:W88,2)+IFERROR(LARGE(F88:W88,3),0)+IFERROR(LARGE(F88:W88,4),0)+IFERROR(LARGE(F88:W88,5),0)+IFERROR(LARGE(F88:W88,6),0)</f>
        <v>154.46383125350911</v>
      </c>
      <c r="F88" s="12"/>
      <c r="G88" s="12"/>
      <c r="H88" s="12" t="str">
        <f>IFERROR(VLOOKUP($A88,'H53 200 M'!$AL$5:$AR$90,7,0),"")</f>
        <v/>
      </c>
      <c r="I88" s="14">
        <f>IFERROR(VLOOKUP($A88,'Dymno M'!$BO$4:$BU$35,7,0),"")</f>
        <v>48.546557636507487</v>
      </c>
      <c r="J88" s="19" t="str">
        <f>IFERROR(VLOOKUP($A88,'Dukty M'!$AU$1:$BA$45,7,0),"")</f>
        <v/>
      </c>
      <c r="K88" s="19">
        <f>IFERROR(VLOOKUP($A88,'Tropy M'!$Q$3:$X$155,7,0),"")</f>
        <v>75.731253323878732</v>
      </c>
      <c r="L88" s="19" t="str">
        <f>IFERROR(VLOOKUP($A88,'Grassor TR300 M'!$BX$2:$CD$26,7,0),"")</f>
        <v/>
      </c>
      <c r="M88" s="19" t="str">
        <f>IFERROR(VLOOKUP($A88,'BO M'!$K$2:$Q$65,7,0),"")</f>
        <v/>
      </c>
      <c r="N88" s="19" t="str">
        <f>IFERROR(VLOOKUP($A88,'Konwalie M'!$K$3:$Q$33,7,0),"")</f>
        <v/>
      </c>
      <c r="O88" s="19" t="str">
        <f>IFERROR(VLOOKUP($A88,'Sudecka 150 M'!$M$2:$S$17,7,0),"")</f>
        <v/>
      </c>
      <c r="P88" s="19" t="str">
        <f>IFERROR(VLOOKUP($A88,'Korno M'!$BR$1:$BX$58,7,0),"")</f>
        <v/>
      </c>
      <c r="Q88" s="19" t="str">
        <f>IFERROR(VLOOKUP($A88,'Abentojra M'!$J$4:$P$36,7,0),"")</f>
        <v/>
      </c>
      <c r="R88" s="19" t="str">
        <f>IFERROR(VLOOKUP($A88,'Mordownik M'!$M$6:$S$36,7,0),"")</f>
        <v/>
      </c>
      <c r="S88" s="19" t="str">
        <f>IFERROR(VLOOKUP($A88,'XIV Szago M'!$BB$4:$BH$45,7,0),"")</f>
        <v/>
      </c>
      <c r="T88" s="19" t="str">
        <f>IFERROR(VLOOKUP($A88,'H54 TR200 M'!$AS$5:$AY$96,7,0),"")</f>
        <v/>
      </c>
      <c r="U88" s="19" t="str">
        <f>IFERROR(VLOOKUP($A88,'NM TR200 M'!$AN$5:$AT$32,7,0),"")</f>
        <v/>
      </c>
      <c r="V88" s="10">
        <f>IFERROR(LARGE(X88:AP88,1),0)+IFERROR(LARGE(X88:AP88,2),0)</f>
        <v>30.186020293122887</v>
      </c>
      <c r="W88" s="10">
        <f>IFERROR(LARGE(X88:AP88,3),0)+IFERROR(LARGE(X88:AP88,4),0)</f>
        <v>0</v>
      </c>
      <c r="X88" s="12"/>
      <c r="Y88" s="18"/>
      <c r="Z88" s="18"/>
      <c r="AA88" s="12">
        <f>IFERROR(VLOOKUP(A88,'NMnO M'!AT:AZ,7,0),"")</f>
        <v>30.186020293122887</v>
      </c>
      <c r="AB88" s="12" t="str">
        <f>IFERROR(VLOOKUP(A88,'Wertepy M'!M:S,7,0),"")</f>
        <v/>
      </c>
      <c r="AC88" s="12" t="str">
        <f>IFERROR(VLOOKUP($A88,'H53 100 M'!$AG$5:$AM$156,7,0),"")</f>
        <v/>
      </c>
      <c r="AD88" s="18" t="str">
        <f>IFERROR(VLOOKUP($A88,'Liczyrzepa - wiosna M'!$N$2:$T$26,7,0),"")</f>
        <v/>
      </c>
      <c r="AE88" s="12" t="str">
        <f>IFERROR(VLOOKUP($A88,'Harce M'!$H$2:$N$19,7,0),"")</f>
        <v/>
      </c>
      <c r="AF88" s="18" t="str">
        <f>IFERROR(VLOOKUP($A88,'XII z Kompasem M'!$K$1:$Q$38,7,0),"")</f>
        <v/>
      </c>
      <c r="AG88" s="19" t="str">
        <f>IFERROR(VLOOKUP($A88,'Grassor TR150 M'!$BH$2:$BN$16,7,0),"")</f>
        <v/>
      </c>
      <c r="AH88" s="19" t="str">
        <f>IFERROR(VLOOKUP($A88,'Pazur Gryfa M'!$P$2:$V$23,7,0),"")</f>
        <v/>
      </c>
      <c r="AI88" s="19" t="str">
        <f>IFERROR(VLOOKUP($A88,'Szaga M'!$J$2:$P$31,7,0),"")</f>
        <v/>
      </c>
      <c r="AJ88" s="19" t="str">
        <f>IFERROR(VLOOKUP($A88,'Sudecka 100 M'!$M$2:$S$20,7,0),"")</f>
        <v/>
      </c>
      <c r="AK88" s="19" t="str">
        <f>IFERROR(VLOOKUP($A88,'XIII z Kompasem M'!$K$2:$Q$27,7,0),"")</f>
        <v/>
      </c>
      <c r="AL88" s="19" t="str">
        <f>IFERROR(VLOOKUP($A88,'Waligóra M'!$J$2:$P$17,7,0),"")</f>
        <v/>
      </c>
      <c r="AM88" s="19" t="str">
        <f>IFERROR(VLOOKUP($A88,'Jesienne 360 M'!$K$2:$Q$15,7,0),"")</f>
        <v/>
      </c>
      <c r="AN88" s="19" t="str">
        <f>IFERROR(VLOOKUP($A88,'H54 TR100 M'!$AG$6:$AM$161,7,0),"")</f>
        <v/>
      </c>
      <c r="AO88" s="19" t="str">
        <f>IFERROR(VLOOKUP($A88,'Azymut M'!$O$2:$U$36,7,0),"")</f>
        <v/>
      </c>
      <c r="AP88" s="12" t="str">
        <f>IFERROR(VLOOKUP($A88,'NM TR100 M'!$AD$5:$AJ$13,7,0),"")</f>
        <v/>
      </c>
      <c r="AQ88" s="26">
        <f>MIN(COUNT(F88:U88)+MIN(COUNT(X88:AP88)/2,2),6)</f>
        <v>2.5</v>
      </c>
      <c r="AR88" s="13">
        <f>COUNT(F88:U88)+COUNT(X88:AP88)/2</f>
        <v>2.5</v>
      </c>
    </row>
    <row r="89" spans="1:44">
      <c r="A89">
        <v>484</v>
      </c>
      <c r="B89" s="22" t="str">
        <f>VLOOKUP($A89,id!$C:$H,6,0)</f>
        <v>Pilak Piotr</v>
      </c>
      <c r="C89" s="22" t="str">
        <f>VLOOKUP($A89,id!$C:$H,4,0)</f>
        <v>Team 360</v>
      </c>
      <c r="D89" s="2">
        <f>IF(E88=E89,D88,ROW(B87))</f>
        <v>87</v>
      </c>
      <c r="E89" s="11">
        <f>LARGE(F89:W89,1)+LARGE(F89:W89,2)+IFERROR(LARGE(F89:W89,3),0)+IFERROR(LARGE(F89:W89,4),0)+IFERROR(LARGE(F89:W89,5),0)+IFERROR(LARGE(F89:W89,6),0)</f>
        <v>154.14797469200275</v>
      </c>
      <c r="F89" s="12"/>
      <c r="G89" s="12"/>
      <c r="H89" s="12"/>
      <c r="I89" s="14"/>
      <c r="J89" s="19"/>
      <c r="K89" s="19"/>
      <c r="L89" s="19"/>
      <c r="M89" s="19">
        <f>IFERROR(VLOOKUP($A89,'BO M'!$K$2:$Q$65,7,0),"")</f>
        <v>79.006531976302597</v>
      </c>
      <c r="N89" s="19" t="str">
        <f>IFERROR(VLOOKUP($A89,'Konwalie M'!$K$3:$Q$33,7,0),"")</f>
        <v/>
      </c>
      <c r="O89" s="19" t="str">
        <f>IFERROR(VLOOKUP($A89,'Sudecka 150 M'!$M$2:$S$17,7,0),"")</f>
        <v/>
      </c>
      <c r="P89" s="19" t="str">
        <f>IFERROR(VLOOKUP($A89,'Korno M'!$BR$1:$BX$58,7,0),"")</f>
        <v/>
      </c>
      <c r="Q89" s="19" t="str">
        <f>IFERROR(VLOOKUP($A89,'Abentojra M'!$J$4:$P$36,7,0),"")</f>
        <v/>
      </c>
      <c r="R89" s="19">
        <f>IFERROR(VLOOKUP($A89,'Mordownik M'!$M$6:$S$36,7,0),"")</f>
        <v>75.141442715700151</v>
      </c>
      <c r="S89" s="19" t="str">
        <f>IFERROR(VLOOKUP($A89,'XIV Szago M'!$BB$4:$BH$45,7,0),"")</f>
        <v/>
      </c>
      <c r="T89" s="19" t="str">
        <f>IFERROR(VLOOKUP($A89,'H54 TR200 M'!$AS$5:$AY$96,7,0),"")</f>
        <v/>
      </c>
      <c r="U89" s="19" t="str">
        <f>IFERROR(VLOOKUP($A89,'NM TR200 M'!$AN$5:$AT$32,7,0),"")</f>
        <v/>
      </c>
      <c r="V89" s="10">
        <f>IFERROR(LARGE(X89:AP89,1),0)+IFERROR(LARGE(X89:AP89,2),0)</f>
        <v>0</v>
      </c>
      <c r="W89" s="10">
        <f>IFERROR(LARGE(X89:AP89,3),0)+IFERROR(LARGE(X89:AP89,4),0)</f>
        <v>0</v>
      </c>
      <c r="X89" s="12"/>
      <c r="Y89" s="18"/>
      <c r="Z89" s="18"/>
      <c r="AA89" s="12"/>
      <c r="AB89" s="12"/>
      <c r="AC89" s="12"/>
      <c r="AD89" s="18"/>
      <c r="AE89" s="12"/>
      <c r="AF89" s="18"/>
      <c r="AG89" s="19"/>
      <c r="AH89" s="19" t="str">
        <f>IFERROR(VLOOKUP($A89,'Pazur Gryfa M'!$P$2:$V$23,7,0),"")</f>
        <v/>
      </c>
      <c r="AI89" s="19" t="str">
        <f>IFERROR(VLOOKUP($A89,'Szaga M'!$J$2:$P$31,7,0),"")</f>
        <v/>
      </c>
      <c r="AJ89" s="19" t="str">
        <f>IFERROR(VLOOKUP($A89,'Sudecka 100 M'!$M$2:$S$20,7,0),"")</f>
        <v/>
      </c>
      <c r="AK89" s="19" t="str">
        <f>IFERROR(VLOOKUP($A89,'XIII z Kompasem M'!$K$2:$Q$27,7,0),"")</f>
        <v/>
      </c>
      <c r="AL89" s="19" t="str">
        <f>IFERROR(VLOOKUP($A89,'Waligóra M'!$J$2:$P$17,7,0),"")</f>
        <v/>
      </c>
      <c r="AM89" s="19" t="str">
        <f>IFERROR(VLOOKUP($A89,'Jesienne 360 M'!$K$2:$Q$15,7,0),"")</f>
        <v/>
      </c>
      <c r="AN89" s="19" t="str">
        <f>IFERROR(VLOOKUP($A89,'H54 TR100 M'!$AG$6:$AM$161,7,0),"")</f>
        <v/>
      </c>
      <c r="AO89" s="19" t="str">
        <f>IFERROR(VLOOKUP($A89,'Azymut M'!$O$2:$U$36,7,0),"")</f>
        <v/>
      </c>
      <c r="AP89" s="12" t="str">
        <f>IFERROR(VLOOKUP($A89,'NM TR100 M'!$AD$5:$AJ$13,7,0),"")</f>
        <v/>
      </c>
      <c r="AQ89" s="26">
        <f>MIN(COUNT(F89:U89)+MIN(COUNT(X89:AP89)/2,2),6)</f>
        <v>2</v>
      </c>
      <c r="AR89" s="13">
        <f>COUNT(F89:U89)+COUNT(X89:AP89)/2</f>
        <v>2</v>
      </c>
    </row>
    <row r="90" spans="1:44">
      <c r="A90">
        <v>401</v>
      </c>
      <c r="B90" s="22" t="str">
        <f>VLOOKUP($A90,id!$C:$H,6,0)</f>
        <v>Baster Przemysław</v>
      </c>
      <c r="C90" s="22">
        <f>VLOOKUP($A90,id!$C:$H,4,0)</f>
        <v>0</v>
      </c>
      <c r="D90" s="2">
        <f>IF(E89=E90,D89,ROW(B88))</f>
        <v>88</v>
      </c>
      <c r="E90" s="11">
        <f>LARGE(F90:W90,1)+LARGE(F90:W90,2)+IFERROR(LARGE(F90:W90,3),0)+IFERROR(LARGE(F90:W90,4),0)+IFERROR(LARGE(F90:W90,5),0)+IFERROR(LARGE(F90:W90,6),0)</f>
        <v>151.53282492289313</v>
      </c>
      <c r="F90" s="12"/>
      <c r="G90" s="12"/>
      <c r="H90" s="12"/>
      <c r="I90" s="14">
        <f>IFERROR(VLOOKUP($A90,'Dymno M'!$BO$4:$BU$35,7,0),"")</f>
        <v>19.651895355045379</v>
      </c>
      <c r="J90" s="19">
        <f>IFERROR(VLOOKUP($A90,'Dukty M'!$AU$1:$BA$45,7,0),"")</f>
        <v>58.496609287804475</v>
      </c>
      <c r="K90" s="19" t="str">
        <f>IFERROR(VLOOKUP($A90,'Tropy M'!$Q$3:$X$155,7,0),"")</f>
        <v/>
      </c>
      <c r="L90" s="19" t="str">
        <f>IFERROR(VLOOKUP($A90,'Grassor TR300 M'!$BX$2:$CD$26,7,0),"")</f>
        <v/>
      </c>
      <c r="M90" s="19">
        <f>IFERROR(VLOOKUP($A90,'BO M'!$K$2:$Q$65,7,0),"")</f>
        <v>30.370504066045466</v>
      </c>
      <c r="N90" s="19" t="str">
        <f>IFERROR(VLOOKUP($A90,'Konwalie M'!$K$3:$Q$33,7,0),"")</f>
        <v/>
      </c>
      <c r="O90" s="19" t="str">
        <f>IFERROR(VLOOKUP($A90,'Sudecka 150 M'!$M$2:$S$17,7,0),"")</f>
        <v/>
      </c>
      <c r="P90" s="19">
        <f>IFERROR(VLOOKUP($A90,'Korno M'!$BR$1:$BX$58,7,0),"")</f>
        <v>43.013816213997799</v>
      </c>
      <c r="Q90" s="19" t="str">
        <f>IFERROR(VLOOKUP($A90,'Abentojra M'!$J$4:$P$36,7,0),"")</f>
        <v/>
      </c>
      <c r="R90" s="19" t="str">
        <f>IFERROR(VLOOKUP($A90,'Mordownik M'!$M$6:$S$36,7,0),"")</f>
        <v/>
      </c>
      <c r="S90" s="19" t="str">
        <f>IFERROR(VLOOKUP($A90,'XIV Szago M'!$BB$4:$BH$45,7,0),"")</f>
        <v/>
      </c>
      <c r="T90" s="19" t="str">
        <f>IFERROR(VLOOKUP($A90,'H54 TR200 M'!$AS$5:$AY$96,7,0),"")</f>
        <v/>
      </c>
      <c r="U90" s="19" t="str">
        <f>IFERROR(VLOOKUP($A90,'NM TR200 M'!$AN$5:$AT$32,7,0),"")</f>
        <v/>
      </c>
      <c r="V90" s="10">
        <f>IFERROR(LARGE(X90:AP90,1),0)+IFERROR(LARGE(X90:AP90,2),0)</f>
        <v>0</v>
      </c>
      <c r="W90" s="10">
        <f>IFERROR(LARGE(X90:AP90,3),0)+IFERROR(LARGE(X90:AP90,4),0)</f>
        <v>0</v>
      </c>
      <c r="X90" s="12"/>
      <c r="Y90" s="18"/>
      <c r="Z90" s="18"/>
      <c r="AA90" s="12"/>
      <c r="AB90" s="12"/>
      <c r="AC90" s="12"/>
      <c r="AD90" s="18" t="str">
        <f>IFERROR(VLOOKUP($A90,'Liczyrzepa - wiosna M'!$N$2:$T$26,7,0),"")</f>
        <v/>
      </c>
      <c r="AE90" s="12" t="str">
        <f>IFERROR(VLOOKUP($A90,'Harce M'!$H$2:$N$19,7,0),"")</f>
        <v/>
      </c>
      <c r="AF90" s="18" t="str">
        <f>IFERROR(VLOOKUP($A90,'XII z Kompasem M'!$K$1:$Q$38,7,0),"")</f>
        <v/>
      </c>
      <c r="AG90" s="19" t="str">
        <f>IFERROR(VLOOKUP($A90,'Grassor TR150 M'!$BH$2:$BN$16,7,0),"")</f>
        <v/>
      </c>
      <c r="AH90" s="19" t="str">
        <f>IFERROR(VLOOKUP($A90,'Pazur Gryfa M'!$P$2:$V$23,7,0),"")</f>
        <v/>
      </c>
      <c r="AI90" s="19" t="str">
        <f>IFERROR(VLOOKUP($A90,'Szaga M'!$J$2:$P$31,7,0),"")</f>
        <v/>
      </c>
      <c r="AJ90" s="19" t="str">
        <f>IFERROR(VLOOKUP($A90,'Sudecka 100 M'!$M$2:$S$20,7,0),"")</f>
        <v/>
      </c>
      <c r="AK90" s="19" t="str">
        <f>IFERROR(VLOOKUP($A90,'XIII z Kompasem M'!$K$2:$Q$27,7,0),"")</f>
        <v/>
      </c>
      <c r="AL90" s="19" t="str">
        <f>IFERROR(VLOOKUP($A90,'Waligóra M'!$J$2:$P$17,7,0),"")</f>
        <v/>
      </c>
      <c r="AM90" s="19" t="str">
        <f>IFERROR(VLOOKUP($A90,'Jesienne 360 M'!$K$2:$Q$15,7,0),"")</f>
        <v/>
      </c>
      <c r="AN90" s="19" t="str">
        <f>IFERROR(VLOOKUP($A90,'H54 TR100 M'!$AG$6:$AM$161,7,0),"")</f>
        <v/>
      </c>
      <c r="AO90" s="19" t="str">
        <f>IFERROR(VLOOKUP($A90,'Azymut M'!$O$2:$U$36,7,0),"")</f>
        <v/>
      </c>
      <c r="AP90" s="12" t="str">
        <f>IFERROR(VLOOKUP($A90,'NM TR100 M'!$AD$5:$AJ$13,7,0),"")</f>
        <v/>
      </c>
      <c r="AQ90" s="26">
        <f>MIN(COUNT(F90:U90)+MIN(COUNT(X90:AP90)/2,2),6)</f>
        <v>4</v>
      </c>
      <c r="AR90" s="13">
        <f>COUNT(F90:U90)+COUNT(X90:AP90)/2</f>
        <v>4</v>
      </c>
    </row>
    <row r="91" spans="1:44">
      <c r="A91">
        <v>492</v>
      </c>
      <c r="B91" s="22" t="str">
        <f>VLOOKUP($A91,id!$C:$H,6,0)</f>
        <v>Firuta Paweł</v>
      </c>
      <c r="C91" s="22" t="str">
        <f>VLOOKUP($A91,id!$C:$H,4,0)</f>
        <v>PG KMP</v>
      </c>
      <c r="D91" s="2">
        <f>IF(E90=E91,D90,ROW(B89))</f>
        <v>89</v>
      </c>
      <c r="E91" s="11">
        <f>LARGE(F91:W91,1)+LARGE(F91:W91,2)+IFERROR(LARGE(F91:W91,3),0)+IFERROR(LARGE(F91:W91,4),0)+IFERROR(LARGE(F91:W91,5),0)+IFERROR(LARGE(F91:W91,6),0)</f>
        <v>151.22060180746902</v>
      </c>
      <c r="F91" s="12"/>
      <c r="G91" s="12"/>
      <c r="H91" s="12"/>
      <c r="I91" s="14"/>
      <c r="J91" s="19"/>
      <c r="K91" s="19"/>
      <c r="L91" s="19"/>
      <c r="M91" s="19">
        <f>IFERROR(VLOOKUP($A91,'BO M'!$K$2:$Q$65,7,0),"")</f>
        <v>52.184724494592643</v>
      </c>
      <c r="N91" s="19" t="str">
        <f>IFERROR(VLOOKUP($A91,'Konwalie M'!$K$3:$Q$33,7,0),"")</f>
        <v/>
      </c>
      <c r="O91" s="19">
        <f>IFERROR(VLOOKUP($A91,'Sudecka 150 M'!$M$2:$S$17,7,0),"")</f>
        <v>0</v>
      </c>
      <c r="P91" s="19">
        <f>IFERROR(VLOOKUP($A91,'Korno M'!$BR$1:$BX$58,7,0),"")</f>
        <v>67.612475624094699</v>
      </c>
      <c r="Q91" s="19" t="str">
        <f>IFERROR(VLOOKUP($A91,'Abentojra M'!$J$4:$P$36,7,0),"")</f>
        <v/>
      </c>
      <c r="R91" s="19" t="str">
        <f>IFERROR(VLOOKUP($A91,'Mordownik M'!$M$6:$S$36,7,0),"")</f>
        <v/>
      </c>
      <c r="S91" s="19" t="str">
        <f>IFERROR(VLOOKUP($A91,'XIV Szago M'!$BB$4:$BH$45,7,0),"")</f>
        <v/>
      </c>
      <c r="T91" s="19" t="str">
        <f>IFERROR(VLOOKUP($A91,'H54 TR200 M'!$AS$5:$AY$96,7,0),"")</f>
        <v/>
      </c>
      <c r="U91" s="19" t="str">
        <f>IFERROR(VLOOKUP($A91,'NM TR200 M'!$AN$5:$AT$32,7,0),"")</f>
        <v/>
      </c>
      <c r="V91" s="10">
        <f>IFERROR(LARGE(X91:AP91,1),0)+IFERROR(LARGE(X91:AP91,2),0)</f>
        <v>31.42340168878167</v>
      </c>
      <c r="W91" s="10">
        <f>IFERROR(LARGE(X91:AP91,3),0)+IFERROR(LARGE(X91:AP91,4),0)</f>
        <v>0</v>
      </c>
      <c r="X91" s="12"/>
      <c r="Y91" s="18"/>
      <c r="Z91" s="18"/>
      <c r="AA91" s="12"/>
      <c r="AB91" s="12"/>
      <c r="AC91" s="12"/>
      <c r="AD91" s="18"/>
      <c r="AE91" s="12"/>
      <c r="AF91" s="18"/>
      <c r="AG91" s="19"/>
      <c r="AH91" s="19" t="str">
        <f>IFERROR(VLOOKUP($A91,'Pazur Gryfa M'!$P$2:$V$23,7,0),"")</f>
        <v/>
      </c>
      <c r="AI91" s="19">
        <f>IFERROR(VLOOKUP($A91,'Szaga M'!$J$2:$P$31,7,0),"")</f>
        <v>31.42340168878167</v>
      </c>
      <c r="AJ91" s="19" t="str">
        <f>IFERROR(VLOOKUP($A91,'Sudecka 100 M'!$M$2:$S$20,7,0),"")</f>
        <v/>
      </c>
      <c r="AK91" s="19" t="str">
        <f>IFERROR(VLOOKUP($A91,'XIII z Kompasem M'!$K$2:$Q$27,7,0),"")</f>
        <v/>
      </c>
      <c r="AL91" s="19" t="str">
        <f>IFERROR(VLOOKUP($A91,'Waligóra M'!$J$2:$P$17,7,0),"")</f>
        <v/>
      </c>
      <c r="AM91" s="19" t="str">
        <f>IFERROR(VLOOKUP($A91,'Jesienne 360 M'!$K$2:$Q$15,7,0),"")</f>
        <v/>
      </c>
      <c r="AN91" s="19" t="str">
        <f>IFERROR(VLOOKUP($A91,'H54 TR100 M'!$AG$6:$AM$161,7,0),"")</f>
        <v/>
      </c>
      <c r="AO91" s="19" t="str">
        <f>IFERROR(VLOOKUP($A91,'Azymut M'!$O$2:$U$36,7,0),"")</f>
        <v/>
      </c>
      <c r="AP91" s="12" t="str">
        <f>IFERROR(VLOOKUP($A91,'NM TR100 M'!$AD$5:$AJ$13,7,0),"")</f>
        <v/>
      </c>
      <c r="AQ91" s="26">
        <f>MIN(COUNT(F91:U91)+MIN(COUNT(X91:AP91)/2,2),6)</f>
        <v>3.5</v>
      </c>
      <c r="AR91" s="13">
        <f>COUNT(F91:U91)+COUNT(X91:AP91)/2</f>
        <v>3.5</v>
      </c>
    </row>
    <row r="92" spans="1:44">
      <c r="A92">
        <v>12</v>
      </c>
      <c r="B92" s="22" t="str">
        <f>VLOOKUP($A92,id!$C:$H,6,0)</f>
        <v>Kapustka Wojciech</v>
      </c>
      <c r="C92" s="22" t="str">
        <f>VLOOKUP($A92,id!$C:$H,4,0)</f>
        <v>ArsBona</v>
      </c>
      <c r="D92" s="2">
        <f>IF(E91=E92,D91,ROW(B90))</f>
        <v>90</v>
      </c>
      <c r="E92" s="11">
        <f>LARGE(F92:W92,1)+LARGE(F92:W92,2)+IFERROR(LARGE(F92:W92,3),0)+IFERROR(LARGE(F92:W92,4),0)+IFERROR(LARGE(F92:W92,5),0)+IFERROR(LARGE(F92:W92,6),0)</f>
        <v>150.7233913989067</v>
      </c>
      <c r="F92" s="12" t="str">
        <f>IFERROR(VLOOKUP(A92,'ZdZ M'!$S$1:$Y$43,7,0),"")</f>
        <v/>
      </c>
      <c r="G92" s="12" t="str">
        <f>IFERROR(VLOOKUP(A92,'Roza M'!N:T,7,0),"")</f>
        <v/>
      </c>
      <c r="H92" s="12" t="str">
        <f>IFERROR(VLOOKUP($A92,'H53 200 M'!$AL$5:$AR$90,7,0),"")</f>
        <v/>
      </c>
      <c r="I92" s="14" t="str">
        <f>IFERROR(VLOOKUP($A92,'Dymno M'!$BO$4:$BU$35,7,0),"")</f>
        <v/>
      </c>
      <c r="J92" s="19" t="str">
        <f>IFERROR(VLOOKUP($A92,'Dukty M'!$AU$1:$BA$45,7,0),"")</f>
        <v/>
      </c>
      <c r="K92" s="19" t="str">
        <f>IFERROR(VLOOKUP($A92,'Tropy M'!$Q$3:$X$155,7,0),"")</f>
        <v/>
      </c>
      <c r="L92" s="19" t="str">
        <f>IFERROR(VLOOKUP($A92,'Grassor TR300 M'!$BX$2:$CD$26,7,0),"")</f>
        <v/>
      </c>
      <c r="M92" s="19">
        <f>IFERROR(VLOOKUP($A92,'BO M'!$K$2:$Q$65,7,0),"")</f>
        <v>49.912465949583741</v>
      </c>
      <c r="N92" s="19" t="str">
        <f>IFERROR(VLOOKUP($A92,'Konwalie M'!$K$3:$Q$33,7,0),"")</f>
        <v/>
      </c>
      <c r="O92" s="19" t="str">
        <f>IFERROR(VLOOKUP($A92,'Sudecka 150 M'!$M$2:$S$17,7,0),"")</f>
        <v/>
      </c>
      <c r="P92" s="19">
        <f>IFERROR(VLOOKUP($A92,'Korno M'!$BR$1:$BX$58,7,0),"")</f>
        <v>54.610911414235879</v>
      </c>
      <c r="Q92" s="19" t="str">
        <f>IFERROR(VLOOKUP($A92,'Abentojra M'!$J$4:$P$36,7,0),"")</f>
        <v/>
      </c>
      <c r="R92" s="19" t="str">
        <f>IFERROR(VLOOKUP($A92,'Mordownik M'!$M$6:$S$36,7,0),"")</f>
        <v/>
      </c>
      <c r="S92" s="19" t="str">
        <f>IFERROR(VLOOKUP($A92,'XIV Szago M'!$BB$4:$BH$45,7,0),"")</f>
        <v/>
      </c>
      <c r="T92" s="19" t="str">
        <f>IFERROR(VLOOKUP($A92,'H54 TR200 M'!$AS$5:$AY$96,7,0),"")</f>
        <v/>
      </c>
      <c r="U92" s="19" t="str">
        <f>IFERROR(VLOOKUP($A92,'NM TR200 M'!$AN$5:$AT$32,7,0),"")</f>
        <v/>
      </c>
      <c r="V92" s="10">
        <f>IFERROR(LARGE(X92:AP92,1),0)+IFERROR(LARGE(X92:AP92,2),0)</f>
        <v>46.200014035087086</v>
      </c>
      <c r="W92" s="10">
        <f>IFERROR(LARGE(X92:AP92,3),0)+IFERROR(LARGE(X92:AP92,4),0)</f>
        <v>0</v>
      </c>
      <c r="X92" s="12">
        <f>IFERROR(VLOOKUP(A92,'Liczyrzepa - zima M'!$P:$W,7,0),"")</f>
        <v>32.919103023557334</v>
      </c>
      <c r="Y92" s="18" t="str">
        <f>IFERROR(VLOOKUP(A92,'XIII Szago M'!DJ:DP,7,0),"")</f>
        <v/>
      </c>
      <c r="Z92" s="18" t="str">
        <f>IFERROR(VLOOKUP(A92,'Wiosenne 360 M'!K:Q,7,0),"")</f>
        <v/>
      </c>
      <c r="AA92" s="12">
        <f>IFERROR(VLOOKUP(A92,'NMnO M'!AT:AZ,7,0),"")</f>
        <v>13.280911011529755</v>
      </c>
      <c r="AB92" s="12" t="str">
        <f>IFERROR(VLOOKUP(A92,'Wertepy M'!M:S,7,0),"")</f>
        <v/>
      </c>
      <c r="AC92" s="12" t="str">
        <f>IFERROR(VLOOKUP($A92,'H53 100 M'!$AG$5:$AM$156,7,0),"")</f>
        <v/>
      </c>
      <c r="AD92" s="18" t="str">
        <f>IFERROR(VLOOKUP($A92,'Liczyrzepa - wiosna M'!$N$2:$T$26,7,0),"")</f>
        <v/>
      </c>
      <c r="AE92" s="12" t="str">
        <f>IFERROR(VLOOKUP($A92,'Harce M'!$H$2:$N$19,7,0),"")</f>
        <v/>
      </c>
      <c r="AF92" s="18" t="str">
        <f>IFERROR(VLOOKUP($A92,'XII z Kompasem M'!$K$1:$Q$38,7,0),"")</f>
        <v/>
      </c>
      <c r="AG92" s="19" t="str">
        <f>IFERROR(VLOOKUP($A92,'Grassor TR150 M'!$BH$2:$BN$16,7,0),"")</f>
        <v/>
      </c>
      <c r="AH92" s="19" t="str">
        <f>IFERROR(VLOOKUP($A92,'Pazur Gryfa M'!$P$2:$V$23,7,0),"")</f>
        <v/>
      </c>
      <c r="AI92" s="19" t="str">
        <f>IFERROR(VLOOKUP($A92,'Szaga M'!$J$2:$P$31,7,0),"")</f>
        <v/>
      </c>
      <c r="AJ92" s="19" t="str">
        <f>IFERROR(VLOOKUP($A92,'Sudecka 100 M'!$M$2:$S$20,7,0),"")</f>
        <v/>
      </c>
      <c r="AK92" s="19" t="str">
        <f>IFERROR(VLOOKUP($A92,'XIII z Kompasem M'!$K$2:$Q$27,7,0),"")</f>
        <v/>
      </c>
      <c r="AL92" s="19" t="str">
        <f>IFERROR(VLOOKUP($A92,'Waligóra M'!$J$2:$P$17,7,0),"")</f>
        <v/>
      </c>
      <c r="AM92" s="19" t="str">
        <f>IFERROR(VLOOKUP($A92,'Jesienne 360 M'!$K$2:$Q$15,7,0),"")</f>
        <v/>
      </c>
      <c r="AN92" s="19" t="str">
        <f>IFERROR(VLOOKUP($A92,'H54 TR100 M'!$AG$6:$AM$161,7,0),"")</f>
        <v/>
      </c>
      <c r="AO92" s="19" t="str">
        <f>IFERROR(VLOOKUP($A92,'Azymut M'!$O$2:$U$36,7,0),"")</f>
        <v/>
      </c>
      <c r="AP92" s="12" t="str">
        <f>IFERROR(VLOOKUP($A92,'NM TR100 M'!$AD$5:$AJ$13,7,0),"")</f>
        <v/>
      </c>
      <c r="AQ92" s="26">
        <f>MIN(COUNT(F92:U92)+MIN(COUNT(X92:AP92)/2,2),6)</f>
        <v>3</v>
      </c>
      <c r="AR92" s="13">
        <f>COUNT(F92:U92)+COUNT(X92:AP92)/2</f>
        <v>3</v>
      </c>
    </row>
    <row r="93" spans="1:44">
      <c r="A93">
        <v>49</v>
      </c>
      <c r="B93" s="22" t="str">
        <f>VLOOKUP($A93,id!$C:$H,6,0)</f>
        <v>Cichoń Paweł</v>
      </c>
      <c r="C93" s="22" t="str">
        <f>VLOOKUP($A93,id!$C:$H,4,0)</f>
        <v xml:space="preserve">KOOPER Architetura </v>
      </c>
      <c r="D93" s="2">
        <f>IF(E92=E93,D92,ROW(B91))</f>
        <v>91</v>
      </c>
      <c r="E93" s="11">
        <f>LARGE(F93:W93,1)+LARGE(F93:W93,2)+IFERROR(LARGE(F93:W93,3),0)+IFERROR(LARGE(F93:W93,4),0)+IFERROR(LARGE(F93:W93,5),0)+IFERROR(LARGE(F93:W93,6),0)</f>
        <v>147.49751287260167</v>
      </c>
      <c r="F93" s="12">
        <f>IFERROR(VLOOKUP(A93,'ZdZ M'!$S$1:$Y$43,7,0),"")</f>
        <v>50.331826086956504</v>
      </c>
      <c r="G93" s="12" t="str">
        <f>IFERROR(VLOOKUP(A93,'Roza M'!N:T,7,0),"")</f>
        <v/>
      </c>
      <c r="H93" s="12" t="str">
        <f>IFERROR(VLOOKUP($A93,'H53 200 M'!$AL$5:$AR$90,7,0),"")</f>
        <v/>
      </c>
      <c r="I93" s="14">
        <f>IFERROR(VLOOKUP($A93,'Dymno M'!$BO$4:$BU$35,7,0),"")</f>
        <v>30.884376573250528</v>
      </c>
      <c r="J93" s="19" t="str">
        <f>IFERROR(VLOOKUP($A93,'Dukty M'!$AU$1:$BA$45,7,0),"")</f>
        <v/>
      </c>
      <c r="K93" s="19" t="str">
        <f>IFERROR(VLOOKUP($A93,'Tropy M'!$Q$3:$X$155,7,0),"")</f>
        <v/>
      </c>
      <c r="L93" s="19" t="str">
        <f>IFERROR(VLOOKUP($A93,'Grassor TR300 M'!$BX$2:$CD$26,7,0),"")</f>
        <v/>
      </c>
      <c r="M93" s="19" t="str">
        <f>IFERROR(VLOOKUP($A93,'BO M'!$K$2:$Q$65,7,0),"")</f>
        <v/>
      </c>
      <c r="N93" s="19" t="str">
        <f>IFERROR(VLOOKUP($A93,'Konwalie M'!$K$3:$Q$33,7,0),"")</f>
        <v/>
      </c>
      <c r="O93" s="19" t="str">
        <f>IFERROR(VLOOKUP($A93,'Sudecka 150 M'!$M$2:$S$17,7,0),"")</f>
        <v/>
      </c>
      <c r="P93" s="19" t="str">
        <f>IFERROR(VLOOKUP($A93,'Korno M'!$BR$1:$BX$58,7,0),"")</f>
        <v/>
      </c>
      <c r="Q93" s="19" t="str">
        <f>IFERROR(VLOOKUP($A93,'Abentojra M'!$J$4:$P$36,7,0),"")</f>
        <v/>
      </c>
      <c r="R93" s="19" t="str">
        <f>IFERROR(VLOOKUP($A93,'Mordownik M'!$M$6:$S$36,7,0),"")</f>
        <v/>
      </c>
      <c r="S93" s="19" t="str">
        <f>IFERROR(VLOOKUP($A93,'XIV Szago M'!$BB$4:$BH$45,7,0),"")</f>
        <v/>
      </c>
      <c r="T93" s="19" t="str">
        <f>IFERROR(VLOOKUP($A93,'H54 TR200 M'!$AS$5:$AY$96,7,0),"")</f>
        <v/>
      </c>
      <c r="U93" s="19">
        <f>IFERROR(VLOOKUP($A93,'NM TR200 M'!$AN$5:$AT$32,7,0),"")</f>
        <v>66.281310212394644</v>
      </c>
      <c r="V93" s="10">
        <f>IFERROR(LARGE(X93:AP93,1),0)+IFERROR(LARGE(X93:AP93,2),0)</f>
        <v>0</v>
      </c>
      <c r="W93" s="10">
        <f>IFERROR(LARGE(X93:AP93,3),0)+IFERROR(LARGE(X93:AP93,4),0)</f>
        <v>0</v>
      </c>
      <c r="X93" s="12"/>
      <c r="Y93" s="18" t="str">
        <f>IFERROR(VLOOKUP(A93,'XIII Szago M'!DJ:DP,7,0),"")</f>
        <v/>
      </c>
      <c r="Z93" s="18" t="str">
        <f>IFERROR(VLOOKUP(A93,'Wiosenne 360 M'!K:Q,7,0),"")</f>
        <v/>
      </c>
      <c r="AA93" s="12" t="str">
        <f>IFERROR(VLOOKUP(A93,'NMnO M'!AT:AZ,7,0),"")</f>
        <v/>
      </c>
      <c r="AB93" s="12" t="str">
        <f>IFERROR(VLOOKUP(A93,'Wertepy M'!M:S,7,0),"")</f>
        <v/>
      </c>
      <c r="AC93" s="12" t="str">
        <f>IFERROR(VLOOKUP($A93,'H53 100 M'!$AG$5:$AM$156,7,0),"")</f>
        <v/>
      </c>
      <c r="AD93" s="18" t="str">
        <f>IFERROR(VLOOKUP($A93,'Liczyrzepa - wiosna M'!$N$2:$T$26,7,0),"")</f>
        <v/>
      </c>
      <c r="AE93" s="12" t="str">
        <f>IFERROR(VLOOKUP($A93,'Harce M'!$H$2:$N$19,7,0),"")</f>
        <v/>
      </c>
      <c r="AF93" s="18" t="str">
        <f>IFERROR(VLOOKUP($A93,'XII z Kompasem M'!$K$1:$Q$38,7,0),"")</f>
        <v/>
      </c>
      <c r="AG93" s="19" t="str">
        <f>IFERROR(VLOOKUP($A93,'Grassor TR150 M'!$BH$2:$BN$16,7,0),"")</f>
        <v/>
      </c>
      <c r="AH93" s="19" t="str">
        <f>IFERROR(VLOOKUP($A93,'Pazur Gryfa M'!$P$2:$V$23,7,0),"")</f>
        <v/>
      </c>
      <c r="AI93" s="19" t="str">
        <f>IFERROR(VLOOKUP($A93,'Szaga M'!$J$2:$P$31,7,0),"")</f>
        <v/>
      </c>
      <c r="AJ93" s="19" t="str">
        <f>IFERROR(VLOOKUP($A93,'Sudecka 100 M'!$M$2:$S$20,7,0),"")</f>
        <v/>
      </c>
      <c r="AK93" s="19" t="str">
        <f>IFERROR(VLOOKUP($A93,'XIII z Kompasem M'!$K$2:$Q$27,7,0),"")</f>
        <v/>
      </c>
      <c r="AL93" s="19" t="str">
        <f>IFERROR(VLOOKUP($A93,'Waligóra M'!$J$2:$P$17,7,0),"")</f>
        <v/>
      </c>
      <c r="AM93" s="19" t="str">
        <f>IFERROR(VLOOKUP($A93,'Jesienne 360 M'!$K$2:$Q$15,7,0),"")</f>
        <v/>
      </c>
      <c r="AN93" s="19" t="str">
        <f>IFERROR(VLOOKUP($A93,'H54 TR100 M'!$AG$6:$AM$161,7,0),"")</f>
        <v/>
      </c>
      <c r="AO93" s="19" t="str">
        <f>IFERROR(VLOOKUP($A93,'Azymut M'!$O$2:$U$36,7,0),"")</f>
        <v/>
      </c>
      <c r="AP93" s="12" t="str">
        <f>IFERROR(VLOOKUP($A93,'NM TR100 M'!$AD$5:$AJ$13,7,0),"")</f>
        <v/>
      </c>
      <c r="AQ93" s="26">
        <f>MIN(COUNT(F93:U93)+MIN(COUNT(X93:AP93)/2,2),6)</f>
        <v>3</v>
      </c>
      <c r="AR93" s="13">
        <f>COUNT(F93:U93)+COUNT(X93:AP93)/2</f>
        <v>3</v>
      </c>
    </row>
    <row r="94" spans="1:44">
      <c r="A94">
        <v>396</v>
      </c>
      <c r="B94" s="22" t="str">
        <f>VLOOKUP($A94,id!$C:$H,6,0)</f>
        <v>Kielak Hubert</v>
      </c>
      <c r="C94" s="22" t="str">
        <f>VLOOKUP($A94,id!$C:$H,4,0)</f>
        <v>Kielakowie.pl</v>
      </c>
      <c r="D94" s="2">
        <f>IF(E93=E94,D93,ROW(B92))</f>
        <v>92</v>
      </c>
      <c r="E94" s="11">
        <f>LARGE(F94:W94,1)+LARGE(F94:W94,2)+IFERROR(LARGE(F94:W94,3),0)+IFERROR(LARGE(F94:W94,4),0)+IFERROR(LARGE(F94:W94,5),0)+IFERROR(LARGE(F94:W94,6),0)</f>
        <v>144.58755316091103</v>
      </c>
      <c r="F94" s="12"/>
      <c r="G94" s="12"/>
      <c r="H94" s="12"/>
      <c r="I94" s="14">
        <f>IFERROR(VLOOKUP($A94,'Dymno M'!$BO$4:$BU$35,7,0),"")</f>
        <v>61.326224591802692</v>
      </c>
      <c r="J94" s="19" t="str">
        <f>IFERROR(VLOOKUP($A94,'Dukty M'!$AU$1:$BA$45,7,0),"")</f>
        <v/>
      </c>
      <c r="K94" s="19">
        <f>IFERROR(VLOOKUP($A94,'Tropy M'!$Q$3:$X$155,7,0),"")</f>
        <v>83.261328569108329</v>
      </c>
      <c r="L94" s="19" t="str">
        <f>IFERROR(VLOOKUP($A94,'Grassor TR300 M'!$BX$2:$CD$26,7,0),"")</f>
        <v/>
      </c>
      <c r="M94" s="19" t="str">
        <f>IFERROR(VLOOKUP($A94,'BO M'!$K$2:$Q$65,7,0),"")</f>
        <v/>
      </c>
      <c r="N94" s="19" t="str">
        <f>IFERROR(VLOOKUP($A94,'Konwalie M'!$K$3:$Q$33,7,0),"")</f>
        <v/>
      </c>
      <c r="O94" s="19" t="str">
        <f>IFERROR(VLOOKUP($A94,'Sudecka 150 M'!$M$2:$S$17,7,0),"")</f>
        <v/>
      </c>
      <c r="P94" s="19" t="str">
        <f>IFERROR(VLOOKUP($A94,'Korno M'!$BR$1:$BX$58,7,0),"")</f>
        <v/>
      </c>
      <c r="Q94" s="19" t="str">
        <f>IFERROR(VLOOKUP($A94,'Abentojra M'!$J$4:$P$36,7,0),"")</f>
        <v/>
      </c>
      <c r="R94" s="19" t="str">
        <f>IFERROR(VLOOKUP($A94,'Mordownik M'!$M$6:$S$36,7,0),"")</f>
        <v/>
      </c>
      <c r="S94" s="19" t="str">
        <f>IFERROR(VLOOKUP($A94,'XIV Szago M'!$BB$4:$BH$45,7,0),"")</f>
        <v/>
      </c>
      <c r="T94" s="19" t="str">
        <f>IFERROR(VLOOKUP($A94,'H54 TR200 M'!$AS$5:$AY$96,7,0),"")</f>
        <v/>
      </c>
      <c r="U94" s="19" t="str">
        <f>IFERROR(VLOOKUP($A94,'NM TR200 M'!$AN$5:$AT$32,7,0),"")</f>
        <v/>
      </c>
      <c r="V94" s="10">
        <f>IFERROR(LARGE(X94:AP94,1),0)+IFERROR(LARGE(X94:AP94,2),0)</f>
        <v>0</v>
      </c>
      <c r="W94" s="10">
        <f>IFERROR(LARGE(X94:AP94,3),0)+IFERROR(LARGE(X94:AP94,4),0)</f>
        <v>0</v>
      </c>
      <c r="X94" s="12"/>
      <c r="Y94" s="18"/>
      <c r="Z94" s="18"/>
      <c r="AA94" s="12"/>
      <c r="AB94" s="12"/>
      <c r="AC94" s="12"/>
      <c r="AD94" s="18" t="str">
        <f>IFERROR(VLOOKUP($A94,'Liczyrzepa - wiosna M'!$N$2:$T$26,7,0),"")</f>
        <v/>
      </c>
      <c r="AE94" s="12" t="str">
        <f>IFERROR(VLOOKUP($A94,'Harce M'!$H$2:$N$19,7,0),"")</f>
        <v/>
      </c>
      <c r="AF94" s="18" t="str">
        <f>IFERROR(VLOOKUP($A94,'XII z Kompasem M'!$K$1:$Q$38,7,0),"")</f>
        <v/>
      </c>
      <c r="AG94" s="19" t="str">
        <f>IFERROR(VLOOKUP($A94,'Grassor TR150 M'!$BH$2:$BN$16,7,0),"")</f>
        <v/>
      </c>
      <c r="AH94" s="19" t="str">
        <f>IFERROR(VLOOKUP($A94,'Pazur Gryfa M'!$P$2:$V$23,7,0),"")</f>
        <v/>
      </c>
      <c r="AI94" s="19" t="str">
        <f>IFERROR(VLOOKUP($A94,'Szaga M'!$J$2:$P$31,7,0),"")</f>
        <v/>
      </c>
      <c r="AJ94" s="19" t="str">
        <f>IFERROR(VLOOKUP($A94,'Sudecka 100 M'!$M$2:$S$20,7,0),"")</f>
        <v/>
      </c>
      <c r="AK94" s="19" t="str">
        <f>IFERROR(VLOOKUP($A94,'XIII z Kompasem M'!$K$2:$Q$27,7,0),"")</f>
        <v/>
      </c>
      <c r="AL94" s="19" t="str">
        <f>IFERROR(VLOOKUP($A94,'Waligóra M'!$J$2:$P$17,7,0),"")</f>
        <v/>
      </c>
      <c r="AM94" s="19" t="str">
        <f>IFERROR(VLOOKUP($A94,'Jesienne 360 M'!$K$2:$Q$15,7,0),"")</f>
        <v/>
      </c>
      <c r="AN94" s="19" t="str">
        <f>IFERROR(VLOOKUP($A94,'H54 TR100 M'!$AG$6:$AM$161,7,0),"")</f>
        <v/>
      </c>
      <c r="AO94" s="19" t="str">
        <f>IFERROR(VLOOKUP($A94,'Azymut M'!$O$2:$U$36,7,0),"")</f>
        <v/>
      </c>
      <c r="AP94" s="12" t="str">
        <f>IFERROR(VLOOKUP($A94,'NM TR100 M'!$AD$5:$AJ$13,7,0),"")</f>
        <v/>
      </c>
      <c r="AQ94" s="26">
        <f>MIN(COUNT(F94:U94)+MIN(COUNT(X94:AP94)/2,2),6)</f>
        <v>2</v>
      </c>
      <c r="AR94" s="13">
        <f>COUNT(F94:U94)+COUNT(X94:AP94)/2</f>
        <v>2</v>
      </c>
    </row>
    <row r="95" spans="1:44">
      <c r="A95">
        <v>395</v>
      </c>
      <c r="B95" s="22" t="str">
        <f>VLOOKUP($A95,id!$C:$H,6,0)</f>
        <v>Kielak Sławomir</v>
      </c>
      <c r="C95" s="22" t="str">
        <f>VLOOKUP($A95,id!$C:$H,4,0)</f>
        <v>Kielakowie.pl</v>
      </c>
      <c r="D95" s="2">
        <f>IF(E94=E95,D94,ROW(B93))</f>
        <v>93</v>
      </c>
      <c r="E95" s="11">
        <f>LARGE(F95:W95,1)+LARGE(F95:W95,2)+IFERROR(LARGE(F95:W95,3),0)+IFERROR(LARGE(F95:W95,4),0)+IFERROR(LARGE(F95:W95,5),0)+IFERROR(LARGE(F95:W95,6),0)</f>
        <v>144.58214429817224</v>
      </c>
      <c r="F95" s="12"/>
      <c r="G95" s="12"/>
      <c r="H95" s="12"/>
      <c r="I95" s="14">
        <f>IFERROR(VLOOKUP($A95,'Dymno M'!$BO$4:$BU$35,7,0),"")</f>
        <v>61.326224591802692</v>
      </c>
      <c r="J95" s="19" t="str">
        <f>IFERROR(VLOOKUP($A95,'Dukty M'!$AU$1:$BA$45,7,0),"")</f>
        <v/>
      </c>
      <c r="K95" s="19">
        <f>IFERROR(VLOOKUP($A95,'Tropy M'!$Q$3:$X$155,7,0),"")</f>
        <v>83.255919706369554</v>
      </c>
      <c r="L95" s="19" t="str">
        <f>IFERROR(VLOOKUP($A95,'Grassor TR300 M'!$BX$2:$CD$26,7,0),"")</f>
        <v/>
      </c>
      <c r="M95" s="19" t="str">
        <f>IFERROR(VLOOKUP($A95,'BO M'!$K$2:$Q$65,7,0),"")</f>
        <v/>
      </c>
      <c r="N95" s="19" t="str">
        <f>IFERROR(VLOOKUP($A95,'Konwalie M'!$K$3:$Q$33,7,0),"")</f>
        <v/>
      </c>
      <c r="O95" s="19" t="str">
        <f>IFERROR(VLOOKUP($A95,'Sudecka 150 M'!$M$2:$S$17,7,0),"")</f>
        <v/>
      </c>
      <c r="P95" s="19" t="str">
        <f>IFERROR(VLOOKUP($A95,'Korno M'!$BR$1:$BX$58,7,0),"")</f>
        <v/>
      </c>
      <c r="Q95" s="19" t="str">
        <f>IFERROR(VLOOKUP($A95,'Abentojra M'!$J$4:$P$36,7,0),"")</f>
        <v/>
      </c>
      <c r="R95" s="19" t="str">
        <f>IFERROR(VLOOKUP($A95,'Mordownik M'!$M$6:$S$36,7,0),"")</f>
        <v/>
      </c>
      <c r="S95" s="19" t="str">
        <f>IFERROR(VLOOKUP($A95,'XIV Szago M'!$BB$4:$BH$45,7,0),"")</f>
        <v/>
      </c>
      <c r="T95" s="19" t="str">
        <f>IFERROR(VLOOKUP($A95,'H54 TR200 M'!$AS$5:$AY$96,7,0),"")</f>
        <v/>
      </c>
      <c r="U95" s="19" t="str">
        <f>IFERROR(VLOOKUP($A95,'NM TR200 M'!$AN$5:$AT$32,7,0),"")</f>
        <v/>
      </c>
      <c r="V95" s="10">
        <f>IFERROR(LARGE(X95:AP95,1),0)+IFERROR(LARGE(X95:AP95,2),0)</f>
        <v>0</v>
      </c>
      <c r="W95" s="10">
        <f>IFERROR(LARGE(X95:AP95,3),0)+IFERROR(LARGE(X95:AP95,4),0)</f>
        <v>0</v>
      </c>
      <c r="X95" s="12"/>
      <c r="Y95" s="18"/>
      <c r="Z95" s="18"/>
      <c r="AA95" s="12"/>
      <c r="AB95" s="12"/>
      <c r="AC95" s="12"/>
      <c r="AD95" s="18" t="str">
        <f>IFERROR(VLOOKUP($A95,'Liczyrzepa - wiosna M'!$N$2:$T$26,7,0),"")</f>
        <v/>
      </c>
      <c r="AE95" s="12" t="str">
        <f>IFERROR(VLOOKUP($A95,'Harce M'!$H$2:$N$19,7,0),"")</f>
        <v/>
      </c>
      <c r="AF95" s="18" t="str">
        <f>IFERROR(VLOOKUP($A95,'XII z Kompasem M'!$K$1:$Q$38,7,0),"")</f>
        <v/>
      </c>
      <c r="AG95" s="19" t="str">
        <f>IFERROR(VLOOKUP($A95,'Grassor TR150 M'!$BH$2:$BN$16,7,0),"")</f>
        <v/>
      </c>
      <c r="AH95" s="19" t="str">
        <f>IFERROR(VLOOKUP($A95,'Pazur Gryfa M'!$P$2:$V$23,7,0),"")</f>
        <v/>
      </c>
      <c r="AI95" s="19" t="str">
        <f>IFERROR(VLOOKUP($A95,'Szaga M'!$J$2:$P$31,7,0),"")</f>
        <v/>
      </c>
      <c r="AJ95" s="19" t="str">
        <f>IFERROR(VLOOKUP($A95,'Sudecka 100 M'!$M$2:$S$20,7,0),"")</f>
        <v/>
      </c>
      <c r="AK95" s="19" t="str">
        <f>IFERROR(VLOOKUP($A95,'XIII z Kompasem M'!$K$2:$Q$27,7,0),"")</f>
        <v/>
      </c>
      <c r="AL95" s="19" t="str">
        <f>IFERROR(VLOOKUP($A95,'Waligóra M'!$J$2:$P$17,7,0),"")</f>
        <v/>
      </c>
      <c r="AM95" s="19" t="str">
        <f>IFERROR(VLOOKUP($A95,'Jesienne 360 M'!$K$2:$Q$15,7,0),"")</f>
        <v/>
      </c>
      <c r="AN95" s="19" t="str">
        <f>IFERROR(VLOOKUP($A95,'H54 TR100 M'!$AG$6:$AM$161,7,0),"")</f>
        <v/>
      </c>
      <c r="AO95" s="19" t="str">
        <f>IFERROR(VLOOKUP($A95,'Azymut M'!$O$2:$U$36,7,0),"")</f>
        <v/>
      </c>
      <c r="AP95" s="12" t="str">
        <f>IFERROR(VLOOKUP($A95,'NM TR100 M'!$AD$5:$AJ$13,7,0),"")</f>
        <v/>
      </c>
      <c r="AQ95" s="26">
        <f>MIN(COUNT(F95:U95)+MIN(COUNT(X95:AP95)/2,2),6)</f>
        <v>2</v>
      </c>
      <c r="AR95" s="13">
        <f>COUNT(F95:U95)+COUNT(X95:AP95)/2</f>
        <v>2</v>
      </c>
    </row>
    <row r="96" spans="1:44">
      <c r="A96" s="13">
        <v>103</v>
      </c>
      <c r="B96" s="22" t="str">
        <f>VLOOKUP($A96,id!$C:$H,6,0)</f>
        <v>Polewko Waldemar</v>
      </c>
      <c r="C96" s="22">
        <f>VLOOKUP($A96,id!$C:$H,4,0)</f>
        <v>0</v>
      </c>
      <c r="D96" s="2">
        <f>IF(E95=E96,D95,ROW(B94))</f>
        <v>94</v>
      </c>
      <c r="E96" s="11">
        <f>LARGE(F96:W96,1)+LARGE(F96:W96,2)+IFERROR(LARGE(F96:W96,3),0)+IFERROR(LARGE(F96:W96,4),0)+IFERROR(LARGE(F96:W96,5),0)+IFERROR(LARGE(F96:W96,6),0)</f>
        <v>143.20529814505383</v>
      </c>
      <c r="F96" s="12"/>
      <c r="G96" s="12" t="str">
        <f>IFERROR(VLOOKUP(A96,'Roza M'!N:T,7,0),"")</f>
        <v/>
      </c>
      <c r="H96" s="12" t="str">
        <f>IFERROR(VLOOKUP($A96,'H53 200 M'!$AL$5:$AR$90,7,0),"")</f>
        <v/>
      </c>
      <c r="I96" s="14" t="str">
        <f>IFERROR(VLOOKUP($A96,'Dymno M'!$BO$4:$BU$35,7,0),"")</f>
        <v/>
      </c>
      <c r="J96" s="19" t="str">
        <f>IFERROR(VLOOKUP($A96,'Dukty M'!$AU$1:$BA$45,7,0),"")</f>
        <v/>
      </c>
      <c r="K96" s="19" t="str">
        <f>IFERROR(VLOOKUP($A96,'Tropy M'!$Q$3:$X$155,7,0),"")</f>
        <v/>
      </c>
      <c r="L96" s="19" t="str">
        <f>IFERROR(VLOOKUP($A96,'Grassor TR300 M'!$BX$2:$CD$26,7,0),"")</f>
        <v/>
      </c>
      <c r="M96" s="19" t="str">
        <f>IFERROR(VLOOKUP($A96,'BO M'!$K$2:$Q$65,7,0),"")</f>
        <v/>
      </c>
      <c r="N96" s="19" t="str">
        <f>IFERROR(VLOOKUP($A96,'Konwalie M'!$K$3:$Q$33,7,0),"")</f>
        <v/>
      </c>
      <c r="O96" s="19" t="str">
        <f>IFERROR(VLOOKUP($A96,'Sudecka 150 M'!$M$2:$S$17,7,0),"")</f>
        <v/>
      </c>
      <c r="P96" s="19" t="str">
        <f>IFERROR(VLOOKUP($A96,'Korno M'!$BR$1:$BX$58,7,0),"")</f>
        <v/>
      </c>
      <c r="Q96" s="19" t="str">
        <f>IFERROR(VLOOKUP($A96,'Abentojra M'!$J$4:$P$36,7,0),"")</f>
        <v/>
      </c>
      <c r="R96" s="19" t="str">
        <f>IFERROR(VLOOKUP($A96,'Mordownik M'!$M$6:$S$36,7,0),"")</f>
        <v/>
      </c>
      <c r="S96" s="19">
        <f>IFERROR(VLOOKUP($A96,'XIV Szago M'!$BB$4:$BH$45,7,0),"")</f>
        <v>59.185708045360045</v>
      </c>
      <c r="T96" s="19" t="str">
        <f>IFERROR(VLOOKUP($A96,'H54 TR200 M'!$AS$5:$AY$96,7,0),"")</f>
        <v/>
      </c>
      <c r="U96" s="19" t="str">
        <f>IFERROR(VLOOKUP($A96,'NM TR200 M'!$AN$5:$AT$32,7,0),"")</f>
        <v/>
      </c>
      <c r="V96" s="10">
        <f>IFERROR(LARGE(X96:AP96,1),0)+IFERROR(LARGE(X96:AP96,2),0)</f>
        <v>61.959246610102923</v>
      </c>
      <c r="W96" s="10">
        <f>IFERROR(LARGE(X96:AP96,3),0)+IFERROR(LARGE(X96:AP96,4),0)</f>
        <v>22.060343489590863</v>
      </c>
      <c r="X96" s="12"/>
      <c r="Y96" s="18">
        <f>IFERROR(VLOOKUP(A96,'XIII Szago M'!DJ:DP,7,0),"")</f>
        <v>30.34735302637835</v>
      </c>
      <c r="Z96" s="18" t="str">
        <f>IFERROR(VLOOKUP(A96,'Wiosenne 360 M'!K:Q,7,0),"")</f>
        <v/>
      </c>
      <c r="AA96" s="12" t="str">
        <f>IFERROR(VLOOKUP(A96,'NMnO M'!AT:AZ,7,0),"")</f>
        <v/>
      </c>
      <c r="AB96" s="12" t="str">
        <f>IFERROR(VLOOKUP(A96,'Wertepy M'!M:S,7,0),"")</f>
        <v/>
      </c>
      <c r="AC96" s="12">
        <f>IFERROR(VLOOKUP($A96,'H53 100 M'!$AG$5:$AM$156,7,0),"")</f>
        <v>8.0244010232900091</v>
      </c>
      <c r="AD96" s="18" t="str">
        <f>IFERROR(VLOOKUP($A96,'Liczyrzepa - wiosna M'!$N$2:$T$26,7,0),"")</f>
        <v/>
      </c>
      <c r="AE96" s="12" t="str">
        <f>IFERROR(VLOOKUP($A96,'Harce M'!$H$2:$N$19,7,0),"")</f>
        <v/>
      </c>
      <c r="AF96" s="18">
        <f>IFERROR(VLOOKUP($A96,'XII z Kompasem M'!$K$1:$Q$38,7,0),"")</f>
        <v>31.611893583724569</v>
      </c>
      <c r="AG96" s="19" t="str">
        <f>IFERROR(VLOOKUP($A96,'Grassor TR150 M'!$BH$2:$BN$16,7,0),"")</f>
        <v/>
      </c>
      <c r="AH96" s="19" t="str">
        <f>IFERROR(VLOOKUP($A96,'Pazur Gryfa M'!$P$2:$V$23,7,0),"")</f>
        <v/>
      </c>
      <c r="AI96" s="19" t="str">
        <f>IFERROR(VLOOKUP($A96,'Szaga M'!$J$2:$P$31,7,0),"")</f>
        <v/>
      </c>
      <c r="AJ96" s="19" t="str">
        <f>IFERROR(VLOOKUP($A96,'Sudecka 100 M'!$M$2:$S$20,7,0),"")</f>
        <v/>
      </c>
      <c r="AK96" s="19" t="str">
        <f>IFERROR(VLOOKUP($A96,'XIII z Kompasem M'!$K$2:$Q$27,7,0),"")</f>
        <v/>
      </c>
      <c r="AL96" s="19" t="str">
        <f>IFERROR(VLOOKUP($A96,'Waligóra M'!$J$2:$P$17,7,0),"")</f>
        <v/>
      </c>
      <c r="AM96" s="19" t="str">
        <f>IFERROR(VLOOKUP($A96,'Jesienne 360 M'!$K$2:$Q$15,7,0),"")</f>
        <v/>
      </c>
      <c r="AN96" s="19">
        <f>IFERROR(VLOOKUP($A96,'H54 TR100 M'!$AG$6:$AM$161,7,0),"")</f>
        <v>14.035942466300853</v>
      </c>
      <c r="AO96" s="19" t="str">
        <f>IFERROR(VLOOKUP($A96,'Azymut M'!$O$2:$U$36,7,0),"")</f>
        <v/>
      </c>
      <c r="AP96" s="12" t="str">
        <f>IFERROR(VLOOKUP($A96,'NM TR100 M'!$AD$5:$AJ$13,7,0),"")</f>
        <v/>
      </c>
      <c r="AQ96" s="26">
        <f>MIN(COUNT(F96:U96)+MIN(COUNT(X96:AP96)/2,2),6)</f>
        <v>3</v>
      </c>
      <c r="AR96" s="13">
        <f>COUNT(F96:U96)+COUNT(X96:AP96)/2</f>
        <v>3</v>
      </c>
    </row>
    <row r="97" spans="1:44">
      <c r="A97">
        <v>190</v>
      </c>
      <c r="B97" s="22" t="str">
        <f>VLOOKUP($A97,id!$C:$H,6,0)</f>
        <v>Chomicki Adrian</v>
      </c>
      <c r="C97" s="22">
        <f>VLOOKUP($A97,id!$C:$H,4,0)</f>
        <v>0</v>
      </c>
      <c r="D97" s="2">
        <f>IF(E96=E97,D96,ROW(B95))</f>
        <v>95</v>
      </c>
      <c r="E97" s="11">
        <f>LARGE(F97:W97,1)+LARGE(F97:W97,2)+IFERROR(LARGE(F97:W97,3),0)+IFERROR(LARGE(F97:W97,4),0)+IFERROR(LARGE(F97:W97,5),0)+IFERROR(LARGE(F97:W97,6),0)</f>
        <v>139.63754635417263</v>
      </c>
      <c r="F97" s="12"/>
      <c r="G97" s="12"/>
      <c r="H97" s="12">
        <f>IFERROR(VLOOKUP($A97,'H53 200 M'!$AL$5:$AR$90,7,0),"")</f>
        <v>66.730735615992714</v>
      </c>
      <c r="I97" s="14" t="str">
        <f>IFERROR(VLOOKUP($A97,'Dymno M'!$BO$4:$BU$35,7,0),"")</f>
        <v/>
      </c>
      <c r="J97" s="19" t="str">
        <f>IFERROR(VLOOKUP($A97,'Dukty M'!$AU$1:$BA$45,7,0),"")</f>
        <v/>
      </c>
      <c r="K97" s="19" t="str">
        <f>IFERROR(VLOOKUP($A97,'Tropy M'!$Q$3:$X$155,7,0),"")</f>
        <v/>
      </c>
      <c r="L97" s="19" t="str">
        <f>IFERROR(VLOOKUP($A97,'Grassor TR300 M'!$BX$2:$CD$26,7,0),"")</f>
        <v/>
      </c>
      <c r="M97" s="19" t="str">
        <f>IFERROR(VLOOKUP($A97,'BO M'!$K$2:$Q$65,7,0),"")</f>
        <v/>
      </c>
      <c r="N97" s="19" t="str">
        <f>IFERROR(VLOOKUP($A97,'Konwalie M'!$K$3:$Q$33,7,0),"")</f>
        <v/>
      </c>
      <c r="O97" s="19" t="str">
        <f>IFERROR(VLOOKUP($A97,'Sudecka 150 M'!$M$2:$S$17,7,0),"")</f>
        <v/>
      </c>
      <c r="P97" s="19" t="str">
        <f>IFERROR(VLOOKUP($A97,'Korno M'!$BR$1:$BX$58,7,0),"")</f>
        <v/>
      </c>
      <c r="Q97" s="19" t="str">
        <f>IFERROR(VLOOKUP($A97,'Abentojra M'!$J$4:$P$36,7,0),"")</f>
        <v/>
      </c>
      <c r="R97" s="19" t="str">
        <f>IFERROR(VLOOKUP($A97,'Mordownik M'!$M$6:$S$36,7,0),"")</f>
        <v/>
      </c>
      <c r="S97" s="19" t="str">
        <f>IFERROR(VLOOKUP($A97,'XIV Szago M'!$BB$4:$BH$45,7,0),"")</f>
        <v/>
      </c>
      <c r="T97" s="19" t="str">
        <f>IFERROR(VLOOKUP($A97,'H54 TR200 M'!$AS$5:$AY$96,7,0),"")</f>
        <v/>
      </c>
      <c r="U97" s="19" t="str">
        <f>IFERROR(VLOOKUP($A97,'NM TR200 M'!$AN$5:$AT$32,7,0),"")</f>
        <v/>
      </c>
      <c r="V97" s="10">
        <f>IFERROR(LARGE(X97:AP97,1),0)+IFERROR(LARGE(X97:AP97,2),0)</f>
        <v>72.9068107381799</v>
      </c>
      <c r="W97" s="10">
        <f>IFERROR(LARGE(X97:AP97,3),0)+IFERROR(LARGE(X97:AP97,4),0)</f>
        <v>0</v>
      </c>
      <c r="X97" s="12"/>
      <c r="Y97" s="18"/>
      <c r="Z97" s="18"/>
      <c r="AA97" s="12"/>
      <c r="AB97" s="12"/>
      <c r="AC97" s="12" t="str">
        <f>IFERROR(VLOOKUP($A97,'H53 100 M'!$AG$5:$AM$156,7,0),"")</f>
        <v/>
      </c>
      <c r="AD97" s="18" t="str">
        <f>IFERROR(VLOOKUP($A97,'Liczyrzepa - wiosna M'!$N$2:$T$26,7,0),"")</f>
        <v/>
      </c>
      <c r="AE97" s="12" t="str">
        <f>IFERROR(VLOOKUP($A97,'Harce M'!$H$2:$N$19,7,0),"")</f>
        <v/>
      </c>
      <c r="AF97" s="18">
        <f>IFERROR(VLOOKUP($A97,'XII z Kompasem M'!$K$1:$Q$38,7,0),"")</f>
        <v>36.330935251798564</v>
      </c>
      <c r="AG97" s="19" t="str">
        <f>IFERROR(VLOOKUP($A97,'Grassor TR150 M'!$BH$2:$BN$16,7,0),"")</f>
        <v/>
      </c>
      <c r="AH97" s="19">
        <f>IFERROR(VLOOKUP($A97,'Pazur Gryfa M'!$P$2:$V$23,7,0),"")</f>
        <v>36.575875486381328</v>
      </c>
      <c r="AI97" s="19" t="str">
        <f>IFERROR(VLOOKUP($A97,'Szaga M'!$J$2:$P$31,7,0),"")</f>
        <v/>
      </c>
      <c r="AJ97" s="19" t="str">
        <f>IFERROR(VLOOKUP($A97,'Sudecka 100 M'!$M$2:$S$20,7,0),"")</f>
        <v/>
      </c>
      <c r="AK97" s="19" t="str">
        <f>IFERROR(VLOOKUP($A97,'XIII z Kompasem M'!$K$2:$Q$27,7,0),"")</f>
        <v/>
      </c>
      <c r="AL97" s="19" t="str">
        <f>IFERROR(VLOOKUP($A97,'Waligóra M'!$J$2:$P$17,7,0),"")</f>
        <v/>
      </c>
      <c r="AM97" s="19" t="str">
        <f>IFERROR(VLOOKUP($A97,'Jesienne 360 M'!$K$2:$Q$15,7,0),"")</f>
        <v/>
      </c>
      <c r="AN97" s="19" t="str">
        <f>IFERROR(VLOOKUP($A97,'H54 TR100 M'!$AG$6:$AM$161,7,0),"")</f>
        <v/>
      </c>
      <c r="AO97" s="19" t="str">
        <f>IFERROR(VLOOKUP($A97,'Azymut M'!$O$2:$U$36,7,0),"")</f>
        <v/>
      </c>
      <c r="AP97" s="12" t="str">
        <f>IFERROR(VLOOKUP($A97,'NM TR100 M'!$AD$5:$AJ$13,7,0),"")</f>
        <v/>
      </c>
      <c r="AQ97" s="26">
        <f>MIN(COUNT(F97:U97)+MIN(COUNT(X97:AP97)/2,2),6)</f>
        <v>2</v>
      </c>
      <c r="AR97" s="13">
        <f>COUNT(F97:U97)+COUNT(X97:AP97)/2</f>
        <v>2</v>
      </c>
    </row>
    <row r="98" spans="1:44">
      <c r="A98">
        <v>212</v>
      </c>
      <c r="B98" s="22" t="str">
        <f>VLOOKUP($A98,id!$C:$H,6,0)</f>
        <v>Redlarski Marek</v>
      </c>
      <c r="C98" s="22" t="str">
        <f>VLOOKUP($A98,id!$C:$H,4,0)</f>
        <v>STK Czersk</v>
      </c>
      <c r="D98" s="2">
        <f>IF(E97=E98,D97,ROW(B96))</f>
        <v>96</v>
      </c>
      <c r="E98" s="11">
        <f>LARGE(F98:W98,1)+LARGE(F98:W98,2)+IFERROR(LARGE(F98:W98,3),0)+IFERROR(LARGE(F98:W98,4),0)+IFERROR(LARGE(F98:W98,5),0)+IFERROR(LARGE(F98:W98,6),0)</f>
        <v>137.97907887246475</v>
      </c>
      <c r="F98" s="12"/>
      <c r="G98" s="12"/>
      <c r="H98" s="12">
        <f>IFERROR(VLOOKUP($A98,'H53 200 M'!$AL$5:$AR$90,7,0),"")</f>
        <v>27.574297720477251</v>
      </c>
      <c r="I98" s="14" t="str">
        <f>IFERROR(VLOOKUP($A98,'Dymno M'!$BO$4:$BU$35,7,0),"")</f>
        <v/>
      </c>
      <c r="J98" s="19">
        <f>IFERROR(VLOOKUP($A98,'Dukty M'!$AU$1:$BA$45,7,0),"")</f>
        <v>57.957470031695678</v>
      </c>
      <c r="K98" s="19" t="str">
        <f>IFERROR(VLOOKUP($A98,'Tropy M'!$Q$3:$X$155,7,0),"")</f>
        <v/>
      </c>
      <c r="L98" s="19" t="str">
        <f>IFERROR(VLOOKUP($A98,'Grassor TR300 M'!$BX$2:$CD$26,7,0),"")</f>
        <v/>
      </c>
      <c r="M98" s="19" t="str">
        <f>IFERROR(VLOOKUP($A98,'BO M'!$K$2:$Q$65,7,0),"")</f>
        <v/>
      </c>
      <c r="N98" s="19">
        <f>IFERROR(VLOOKUP($A98,'Konwalie M'!$K$3:$Q$33,7,0),"")</f>
        <v>36.660922586275845</v>
      </c>
      <c r="O98" s="19" t="str">
        <f>IFERROR(VLOOKUP($A98,'Sudecka 150 M'!$M$2:$S$17,7,0),"")</f>
        <v/>
      </c>
      <c r="P98" s="19" t="str">
        <f>IFERROR(VLOOKUP($A98,'Korno M'!$BR$1:$BX$58,7,0),"")</f>
        <v/>
      </c>
      <c r="Q98" s="19" t="str">
        <f>IFERROR(VLOOKUP($A98,'Abentojra M'!$J$4:$P$36,7,0),"")</f>
        <v/>
      </c>
      <c r="R98" s="19" t="str">
        <f>IFERROR(VLOOKUP($A98,'Mordownik M'!$M$6:$S$36,7,0),"")</f>
        <v/>
      </c>
      <c r="S98" s="19" t="str">
        <f>IFERROR(VLOOKUP($A98,'XIV Szago M'!$BB$4:$BH$45,7,0),"")</f>
        <v/>
      </c>
      <c r="T98" s="19" t="str">
        <f>IFERROR(VLOOKUP($A98,'H54 TR200 M'!$AS$5:$AY$96,7,0),"")</f>
        <v/>
      </c>
      <c r="U98" s="19" t="str">
        <f>IFERROR(VLOOKUP($A98,'NM TR200 M'!$AN$5:$AT$32,7,0),"")</f>
        <v/>
      </c>
      <c r="V98" s="10">
        <f>IFERROR(LARGE(X98:AP98,1),0)+IFERROR(LARGE(X98:AP98,2),0)</f>
        <v>15.786388534015996</v>
      </c>
      <c r="W98" s="10">
        <f>IFERROR(LARGE(X98:AP98,3),0)+IFERROR(LARGE(X98:AP98,4),0)</f>
        <v>0</v>
      </c>
      <c r="X98" s="12"/>
      <c r="Y98" s="18"/>
      <c r="Z98" s="18"/>
      <c r="AA98" s="12"/>
      <c r="AB98" s="12"/>
      <c r="AC98" s="12" t="str">
        <f>IFERROR(VLOOKUP($A98,'H53 100 M'!$AG$5:$AM$156,7,0),"")</f>
        <v/>
      </c>
      <c r="AD98" s="18" t="str">
        <f>IFERROR(VLOOKUP($A98,'Liczyrzepa - wiosna M'!$N$2:$T$26,7,0),"")</f>
        <v/>
      </c>
      <c r="AE98" s="12" t="str">
        <f>IFERROR(VLOOKUP($A98,'Harce M'!$H$2:$N$19,7,0),"")</f>
        <v/>
      </c>
      <c r="AF98" s="18" t="str">
        <f>IFERROR(VLOOKUP($A98,'XII z Kompasem M'!$K$1:$Q$38,7,0),"")</f>
        <v/>
      </c>
      <c r="AG98" s="19" t="str">
        <f>IFERROR(VLOOKUP($A98,'Grassor TR150 M'!$BH$2:$BN$16,7,0),"")</f>
        <v/>
      </c>
      <c r="AH98" s="19" t="str">
        <f>IFERROR(VLOOKUP($A98,'Pazur Gryfa M'!$P$2:$V$23,7,0),"")</f>
        <v/>
      </c>
      <c r="AI98" s="19" t="str">
        <f>IFERROR(VLOOKUP($A98,'Szaga M'!$J$2:$P$31,7,0),"")</f>
        <v/>
      </c>
      <c r="AJ98" s="19" t="str">
        <f>IFERROR(VLOOKUP($A98,'Sudecka 100 M'!$M$2:$S$20,7,0),"")</f>
        <v/>
      </c>
      <c r="AK98" s="19" t="str">
        <f>IFERROR(VLOOKUP($A98,'XIII z Kompasem M'!$K$2:$Q$27,7,0),"")</f>
        <v/>
      </c>
      <c r="AL98" s="19" t="str">
        <f>IFERROR(VLOOKUP($A98,'Waligóra M'!$J$2:$P$17,7,0),"")</f>
        <v/>
      </c>
      <c r="AM98" s="19" t="str">
        <f>IFERROR(VLOOKUP($A98,'Jesienne 360 M'!$K$2:$Q$15,7,0),"")</f>
        <v/>
      </c>
      <c r="AN98" s="19">
        <f>IFERROR(VLOOKUP($A98,'H54 TR100 M'!$AG$6:$AM$161,7,0),"")</f>
        <v>15.786388534015996</v>
      </c>
      <c r="AO98" s="19" t="str">
        <f>IFERROR(VLOOKUP($A98,'Azymut M'!$O$2:$U$36,7,0),"")</f>
        <v/>
      </c>
      <c r="AP98" s="12" t="str">
        <f>IFERROR(VLOOKUP($A98,'NM TR100 M'!$AD$5:$AJ$13,7,0),"")</f>
        <v/>
      </c>
      <c r="AQ98" s="26">
        <f>MIN(COUNT(F98:U98)+MIN(COUNT(X98:AP98)/2,2),6)</f>
        <v>3.5</v>
      </c>
      <c r="AR98" s="13">
        <f>COUNT(F98:U98)+COUNT(X98:AP98)/2</f>
        <v>3.5</v>
      </c>
    </row>
    <row r="99" spans="1:44">
      <c r="A99">
        <v>43</v>
      </c>
      <c r="B99" s="22" t="str">
        <f>VLOOKUP($A99,id!$C:$H,6,0)</f>
        <v>Belica Robert</v>
      </c>
      <c r="C99" s="22" t="str">
        <f>VLOOKUP($A99,id!$C:$H,4,0)</f>
        <v xml:space="preserve">T-Mobile Cycling Team </v>
      </c>
      <c r="D99" s="2">
        <f>IF(E98=E99,D98,ROW(B97))</f>
        <v>97</v>
      </c>
      <c r="E99" s="11">
        <f>LARGE(F99:W99,1)+LARGE(F99:W99,2)+IFERROR(LARGE(F99:W99,3),0)+IFERROR(LARGE(F99:W99,4),0)+IFERROR(LARGE(F99:W99,5),0)+IFERROR(LARGE(F99:W99,6),0)</f>
        <v>137.20957559987883</v>
      </c>
      <c r="F99" s="12">
        <f>IFERROR(VLOOKUP(A99,'ZdZ M'!$S$1:$Y$43,7,0),"")</f>
        <v>54.742658385093158</v>
      </c>
      <c r="G99" s="12" t="str">
        <f>IFERROR(VLOOKUP(A99,'Roza M'!N:T,7,0),"")</f>
        <v/>
      </c>
      <c r="H99" s="12">
        <f>IFERROR(VLOOKUP($A99,'H53 200 M'!$AL$5:$AR$90,7,0),"")</f>
        <v>40.590058660305964</v>
      </c>
      <c r="I99" s="14">
        <f>IFERROR(VLOOKUP($A99,'Dymno M'!$BO$4:$BU$35,7,0),"")</f>
        <v>34.029806589992958</v>
      </c>
      <c r="J99" s="19" t="str">
        <f>IFERROR(VLOOKUP($A99,'Dukty M'!$AU$1:$BA$45,7,0),"")</f>
        <v/>
      </c>
      <c r="K99" s="19" t="str">
        <f>IFERROR(VLOOKUP($A99,'Tropy M'!$Q$3:$X$155,7,0),"")</f>
        <v/>
      </c>
      <c r="L99" s="19" t="str">
        <f>IFERROR(VLOOKUP($A99,'Grassor TR300 M'!$BX$2:$CD$26,7,0),"")</f>
        <v/>
      </c>
      <c r="M99" s="19" t="str">
        <f>IFERROR(VLOOKUP($A99,'BO M'!$K$2:$Q$65,7,0),"")</f>
        <v/>
      </c>
      <c r="N99" s="19" t="str">
        <f>IFERROR(VLOOKUP($A99,'Konwalie M'!$K$3:$Q$33,7,0),"")</f>
        <v/>
      </c>
      <c r="O99" s="19" t="str">
        <f>IFERROR(VLOOKUP($A99,'Sudecka 150 M'!$M$2:$S$17,7,0),"")</f>
        <v/>
      </c>
      <c r="P99" s="19" t="str">
        <f>IFERROR(VLOOKUP($A99,'Korno M'!$BR$1:$BX$58,7,0),"")</f>
        <v/>
      </c>
      <c r="Q99" s="19" t="str">
        <f>IFERROR(VLOOKUP($A99,'Abentojra M'!$J$4:$P$36,7,0),"")</f>
        <v/>
      </c>
      <c r="R99" s="19" t="str">
        <f>IFERROR(VLOOKUP($A99,'Mordownik M'!$M$6:$S$36,7,0),"")</f>
        <v/>
      </c>
      <c r="S99" s="19" t="str">
        <f>IFERROR(VLOOKUP($A99,'XIV Szago M'!$BB$4:$BH$45,7,0),"")</f>
        <v/>
      </c>
      <c r="T99" s="19">
        <f>IFERROR(VLOOKUP($A99,'H54 TR200 M'!$AS$5:$AY$96,7,0),"")</f>
        <v>7.8470519644867585</v>
      </c>
      <c r="U99" s="19" t="str">
        <f>IFERROR(VLOOKUP($A99,'NM TR200 M'!$AN$5:$AT$32,7,0),"")</f>
        <v/>
      </c>
      <c r="V99" s="10">
        <f>IFERROR(LARGE(X99:AP99,1),0)+IFERROR(LARGE(X99:AP99,2),0)</f>
        <v>0</v>
      </c>
      <c r="W99" s="10">
        <f>IFERROR(LARGE(X99:AP99,3),0)+IFERROR(LARGE(X99:AP99,4),0)</f>
        <v>0</v>
      </c>
      <c r="X99" s="12"/>
      <c r="Y99" s="18" t="str">
        <f>IFERROR(VLOOKUP(A99,'XIII Szago M'!DJ:DP,7,0),"")</f>
        <v/>
      </c>
      <c r="Z99" s="18" t="str">
        <f>IFERROR(VLOOKUP(A99,'Wiosenne 360 M'!K:Q,7,0),"")</f>
        <v/>
      </c>
      <c r="AA99" s="12" t="str">
        <f>IFERROR(VLOOKUP(A99,'NMnO M'!AT:AZ,7,0),"")</f>
        <v/>
      </c>
      <c r="AB99" s="12" t="str">
        <f>IFERROR(VLOOKUP(A99,'Wertepy M'!M:S,7,0),"")</f>
        <v/>
      </c>
      <c r="AC99" s="12" t="str">
        <f>IFERROR(VLOOKUP($A99,'H53 100 M'!$AG$5:$AM$156,7,0),"")</f>
        <v/>
      </c>
      <c r="AD99" s="18" t="str">
        <f>IFERROR(VLOOKUP($A99,'Liczyrzepa - wiosna M'!$N$2:$T$26,7,0),"")</f>
        <v/>
      </c>
      <c r="AE99" s="12" t="str">
        <f>IFERROR(VLOOKUP($A99,'Harce M'!$H$2:$N$19,7,0),"")</f>
        <v/>
      </c>
      <c r="AF99" s="18" t="str">
        <f>IFERROR(VLOOKUP($A99,'XII z Kompasem M'!$K$1:$Q$38,7,0),"")</f>
        <v/>
      </c>
      <c r="AG99" s="19" t="str">
        <f>IFERROR(VLOOKUP($A99,'Grassor TR150 M'!$BH$2:$BN$16,7,0),"")</f>
        <v/>
      </c>
      <c r="AH99" s="19" t="str">
        <f>IFERROR(VLOOKUP($A99,'Pazur Gryfa M'!$P$2:$V$23,7,0),"")</f>
        <v/>
      </c>
      <c r="AI99" s="19" t="str">
        <f>IFERROR(VLOOKUP($A99,'Szaga M'!$J$2:$P$31,7,0),"")</f>
        <v/>
      </c>
      <c r="AJ99" s="19" t="str">
        <f>IFERROR(VLOOKUP($A99,'Sudecka 100 M'!$M$2:$S$20,7,0),"")</f>
        <v/>
      </c>
      <c r="AK99" s="19" t="str">
        <f>IFERROR(VLOOKUP($A99,'XIII z Kompasem M'!$K$2:$Q$27,7,0),"")</f>
        <v/>
      </c>
      <c r="AL99" s="19" t="str">
        <f>IFERROR(VLOOKUP($A99,'Waligóra M'!$J$2:$P$17,7,0),"")</f>
        <v/>
      </c>
      <c r="AM99" s="19" t="str">
        <f>IFERROR(VLOOKUP($A99,'Jesienne 360 M'!$K$2:$Q$15,7,0),"")</f>
        <v/>
      </c>
      <c r="AN99" s="19" t="str">
        <f>IFERROR(VLOOKUP($A99,'H54 TR100 M'!$AG$6:$AM$161,7,0),"")</f>
        <v/>
      </c>
      <c r="AO99" s="19" t="str">
        <f>IFERROR(VLOOKUP($A99,'Azymut M'!$O$2:$U$36,7,0),"")</f>
        <v/>
      </c>
      <c r="AP99" s="12" t="str">
        <f>IFERROR(VLOOKUP($A99,'NM TR100 M'!$AD$5:$AJ$13,7,0),"")</f>
        <v/>
      </c>
      <c r="AQ99" s="26">
        <f>MIN(COUNT(F99:U99)+MIN(COUNT(X99:AP99)/2,2),6)</f>
        <v>4</v>
      </c>
      <c r="AR99" s="13">
        <f>COUNT(F99:U99)+COUNT(X99:AP99)/2</f>
        <v>4</v>
      </c>
    </row>
    <row r="100" spans="1:44">
      <c r="A100">
        <v>526</v>
      </c>
      <c r="B100" s="22" t="str">
        <f>VLOOKUP($A100,id!$C:$H,6,0)</f>
        <v>Banaszkiewicz Paweł</v>
      </c>
      <c r="C100" s="22" t="str">
        <f>VLOOKUP($A100,id!$C:$H,4,0)</f>
        <v>KTR BIKE ORIENT</v>
      </c>
      <c r="D100" s="2">
        <f>IF(E99=E100,D99,ROW(B98))</f>
        <v>98</v>
      </c>
      <c r="E100" s="11">
        <f>LARGE(F100:W100,1)+LARGE(F100:W100,2)+IFERROR(LARGE(F100:W100,3),0)+IFERROR(LARGE(F100:W100,4),0)+IFERROR(LARGE(F100:W100,5),0)+IFERROR(LARGE(F100:W100,6),0)</f>
        <v>136.00759847448253</v>
      </c>
      <c r="F100" s="12"/>
      <c r="G100" s="12"/>
      <c r="H100" s="12"/>
      <c r="I100" s="14"/>
      <c r="J100" s="19"/>
      <c r="K100" s="19"/>
      <c r="L100" s="19"/>
      <c r="M100" s="19"/>
      <c r="N100" s="19" t="str">
        <f>IFERROR(VLOOKUP($A100,'Konwalie M'!$K$3:$Q$33,7,0),"")</f>
        <v/>
      </c>
      <c r="O100" s="19" t="str">
        <f>IFERROR(VLOOKUP($A100,'Sudecka 150 M'!$M$2:$S$17,7,0),"")</f>
        <v/>
      </c>
      <c r="P100" s="19">
        <f>IFERROR(VLOOKUP($A100,'Korno M'!$BR$1:$BX$58,7,0),"")</f>
        <v>89.919163100332867</v>
      </c>
      <c r="Q100" s="19" t="str">
        <f>IFERROR(VLOOKUP($A100,'Abentojra M'!$J$4:$P$36,7,0),"")</f>
        <v/>
      </c>
      <c r="R100" s="19" t="str">
        <f>IFERROR(VLOOKUP($A100,'Mordownik M'!$M$6:$S$36,7,0),"")</f>
        <v/>
      </c>
      <c r="S100" s="19" t="str">
        <f>IFERROR(VLOOKUP($A100,'XIV Szago M'!$BB$4:$BH$45,7,0),"")</f>
        <v/>
      </c>
      <c r="T100" s="19" t="str">
        <f>IFERROR(VLOOKUP($A100,'H54 TR200 M'!$AS$5:$AY$96,7,0),"")</f>
        <v/>
      </c>
      <c r="U100" s="19" t="str">
        <f>IFERROR(VLOOKUP($A100,'NM TR200 M'!$AN$5:$AT$32,7,0),"")</f>
        <v/>
      </c>
      <c r="V100" s="10">
        <f>IFERROR(LARGE(X100:AP100,1),0)+IFERROR(LARGE(X100:AP100,2),0)</f>
        <v>46.088435374149668</v>
      </c>
      <c r="W100" s="10">
        <f>IFERROR(LARGE(X100:AP100,3),0)+IFERROR(LARGE(X100:AP100,4),0)</f>
        <v>0</v>
      </c>
      <c r="X100" s="12"/>
      <c r="Y100" s="18"/>
      <c r="Z100" s="18"/>
      <c r="AA100" s="12"/>
      <c r="AB100" s="12"/>
      <c r="AC100" s="12"/>
      <c r="AD100" s="18"/>
      <c r="AE100" s="12"/>
      <c r="AF100" s="18"/>
      <c r="AG100" s="19"/>
      <c r="AH100" s="19"/>
      <c r="AI100" s="19" t="str">
        <f>IFERROR(VLOOKUP($A100,'Szaga M'!$J$2:$P$31,7,0),"")</f>
        <v/>
      </c>
      <c r="AJ100" s="19">
        <f>IFERROR(VLOOKUP($A100,'Sudecka 100 M'!$M$2:$S$20,7,0),"")</f>
        <v>46.088435374149668</v>
      </c>
      <c r="AK100" s="19" t="str">
        <f>IFERROR(VLOOKUP($A100,'XIII z Kompasem M'!$K$2:$Q$27,7,0),"")</f>
        <v/>
      </c>
      <c r="AL100" s="19" t="str">
        <f>IFERROR(VLOOKUP($A100,'Waligóra M'!$J$2:$P$17,7,0),"")</f>
        <v/>
      </c>
      <c r="AM100" s="19" t="str">
        <f>IFERROR(VLOOKUP($A100,'Jesienne 360 M'!$K$2:$Q$15,7,0),"")</f>
        <v/>
      </c>
      <c r="AN100" s="19" t="str">
        <f>IFERROR(VLOOKUP($A100,'H54 TR100 M'!$AG$6:$AM$161,7,0),"")</f>
        <v/>
      </c>
      <c r="AO100" s="19" t="str">
        <f>IFERROR(VLOOKUP($A100,'Azymut M'!$O$2:$U$36,7,0),"")</f>
        <v/>
      </c>
      <c r="AP100" s="12" t="str">
        <f>IFERROR(VLOOKUP($A100,'NM TR100 M'!$AD$5:$AJ$13,7,0),"")</f>
        <v/>
      </c>
      <c r="AQ100" s="26">
        <f>MIN(COUNT(F100:U100)+MIN(COUNT(X100:AP100)/2,2),6)</f>
        <v>1.5</v>
      </c>
      <c r="AR100" s="13">
        <f>COUNT(F100:U100)+COUNT(X100:AP100)/2</f>
        <v>1.5</v>
      </c>
    </row>
    <row r="101" spans="1:44">
      <c r="A101">
        <v>449</v>
      </c>
      <c r="B101" s="22" t="str">
        <f>VLOOKUP($A101,id!$C:$H,6,0)</f>
        <v>Wasiak Gerard</v>
      </c>
      <c r="C101" s="22" t="str">
        <f>VLOOKUP($A101,id!$C:$H,4,0)</f>
        <v>IBOX MTB TEAM</v>
      </c>
      <c r="D101" s="2">
        <f>IF(E100=E101,D100,ROW(B99))</f>
        <v>99</v>
      </c>
      <c r="E101" s="11">
        <f>LARGE(F101:W101,1)+LARGE(F101:W101,2)+IFERROR(LARGE(F101:W101,3),0)+IFERROR(LARGE(F101:W101,4),0)+IFERROR(LARGE(F101:W101,5),0)+IFERROR(LARGE(F101:W101,6),0)</f>
        <v>134.76329482091376</v>
      </c>
      <c r="F101" s="12"/>
      <c r="G101" s="12"/>
      <c r="H101" s="12"/>
      <c r="I101" s="14"/>
      <c r="J101" s="19"/>
      <c r="K101" s="19">
        <f>IFERROR(VLOOKUP($A101,'Tropy M'!$Q$3:$X$155,7,0),"")</f>
        <v>61.589646338623268</v>
      </c>
      <c r="L101" s="19" t="str">
        <f>IFERROR(VLOOKUP($A101,'Grassor TR300 M'!$BX$2:$CD$26,7,0),"")</f>
        <v/>
      </c>
      <c r="M101" s="19">
        <f>IFERROR(VLOOKUP($A101,'BO M'!$K$2:$Q$65,7,0),"")</f>
        <v>73.173648482290488</v>
      </c>
      <c r="N101" s="19" t="str">
        <f>IFERROR(VLOOKUP($A101,'Konwalie M'!$K$3:$Q$33,7,0),"")</f>
        <v/>
      </c>
      <c r="O101" s="19" t="str">
        <f>IFERROR(VLOOKUP($A101,'Sudecka 150 M'!$M$2:$S$17,7,0),"")</f>
        <v/>
      </c>
      <c r="P101" s="19" t="str">
        <f>IFERROR(VLOOKUP($A101,'Korno M'!$BR$1:$BX$58,7,0),"")</f>
        <v/>
      </c>
      <c r="Q101" s="19" t="str">
        <f>IFERROR(VLOOKUP($A101,'Abentojra M'!$J$4:$P$36,7,0),"")</f>
        <v/>
      </c>
      <c r="R101" s="19" t="str">
        <f>IFERROR(VLOOKUP($A101,'Mordownik M'!$M$6:$S$36,7,0),"")</f>
        <v/>
      </c>
      <c r="S101" s="19" t="str">
        <f>IFERROR(VLOOKUP($A101,'XIV Szago M'!$BB$4:$BH$45,7,0),"")</f>
        <v/>
      </c>
      <c r="T101" s="19" t="str">
        <f>IFERROR(VLOOKUP($A101,'H54 TR200 M'!$AS$5:$AY$96,7,0),"")</f>
        <v/>
      </c>
      <c r="U101" s="19" t="str">
        <f>IFERROR(VLOOKUP($A101,'NM TR200 M'!$AN$5:$AT$32,7,0),"")</f>
        <v/>
      </c>
      <c r="V101" s="10">
        <f>IFERROR(LARGE(X101:AP101,1),0)+IFERROR(LARGE(X101:AP101,2),0)</f>
        <v>0</v>
      </c>
      <c r="W101" s="10">
        <f>IFERROR(LARGE(X101:AP101,3),0)+IFERROR(LARGE(X101:AP101,4),0)</f>
        <v>0</v>
      </c>
      <c r="X101" s="12"/>
      <c r="Y101" s="18"/>
      <c r="Z101" s="18"/>
      <c r="AA101" s="12"/>
      <c r="AB101" s="12"/>
      <c r="AC101" s="12"/>
      <c r="AD101" s="18"/>
      <c r="AE101" s="12"/>
      <c r="AF101" s="18"/>
      <c r="AG101" s="19" t="str">
        <f>IFERROR(VLOOKUP($A101,'Grassor TR150 M'!$BH$2:$BN$16,7,0),"")</f>
        <v/>
      </c>
      <c r="AH101" s="19" t="str">
        <f>IFERROR(VLOOKUP($A101,'Pazur Gryfa M'!$P$2:$V$23,7,0),"")</f>
        <v/>
      </c>
      <c r="AI101" s="19" t="str">
        <f>IFERROR(VLOOKUP($A101,'Szaga M'!$J$2:$P$31,7,0),"")</f>
        <v/>
      </c>
      <c r="AJ101" s="19" t="str">
        <f>IFERROR(VLOOKUP($A101,'Sudecka 100 M'!$M$2:$S$20,7,0),"")</f>
        <v/>
      </c>
      <c r="AK101" s="19" t="str">
        <f>IFERROR(VLOOKUP($A101,'XIII z Kompasem M'!$K$2:$Q$27,7,0),"")</f>
        <v/>
      </c>
      <c r="AL101" s="19" t="str">
        <f>IFERROR(VLOOKUP($A101,'Waligóra M'!$J$2:$P$17,7,0),"")</f>
        <v/>
      </c>
      <c r="AM101" s="19" t="str">
        <f>IFERROR(VLOOKUP($A101,'Jesienne 360 M'!$K$2:$Q$15,7,0),"")</f>
        <v/>
      </c>
      <c r="AN101" s="19" t="str">
        <f>IFERROR(VLOOKUP($A101,'H54 TR100 M'!$AG$6:$AM$161,7,0),"")</f>
        <v/>
      </c>
      <c r="AO101" s="19" t="str">
        <f>IFERROR(VLOOKUP($A101,'Azymut M'!$O$2:$U$36,7,0),"")</f>
        <v/>
      </c>
      <c r="AP101" s="12" t="str">
        <f>IFERROR(VLOOKUP($A101,'NM TR100 M'!$AD$5:$AJ$13,7,0),"")</f>
        <v/>
      </c>
      <c r="AQ101" s="26">
        <f>MIN(COUNT(F101:U101)+MIN(COUNT(X101:AP101)/2,2),6)</f>
        <v>2</v>
      </c>
      <c r="AR101" s="13">
        <f>COUNT(F101:U101)+COUNT(X101:AP101)/2</f>
        <v>2</v>
      </c>
    </row>
    <row r="102" spans="1:44">
      <c r="A102" s="13">
        <v>104</v>
      </c>
      <c r="B102" s="22" t="str">
        <f>VLOOKUP($A102,id!$C:$H,6,0)</f>
        <v>Bróż Wojciech</v>
      </c>
      <c r="C102" s="22">
        <f>VLOOKUP($A102,id!$C:$H,4,0)</f>
        <v>0</v>
      </c>
      <c r="D102" s="2">
        <f>IF(E101=E102,D101,ROW(B100))</f>
        <v>100</v>
      </c>
      <c r="E102" s="11">
        <f>LARGE(F102:W102,1)+LARGE(F102:W102,2)+IFERROR(LARGE(F102:W102,3),0)+IFERROR(LARGE(F102:W102,4),0)+IFERROR(LARGE(F102:W102,5),0)+IFERROR(LARGE(F102:W102,6),0)</f>
        <v>131.94465530028066</v>
      </c>
      <c r="F102" s="12"/>
      <c r="G102" s="12" t="str">
        <f>IFERROR(VLOOKUP(A102,'Roza M'!N:T,7,0),"")</f>
        <v/>
      </c>
      <c r="H102" s="12" t="str">
        <f>IFERROR(VLOOKUP($A102,'H53 200 M'!$AL$5:$AR$90,7,0),"")</f>
        <v/>
      </c>
      <c r="I102" s="14" t="str">
        <f>IFERROR(VLOOKUP($A102,'Dymno M'!$BO$4:$BU$35,7,0),"")</f>
        <v/>
      </c>
      <c r="J102" s="19" t="str">
        <f>IFERROR(VLOOKUP($A102,'Dukty M'!$AU$1:$BA$45,7,0),"")</f>
        <v/>
      </c>
      <c r="K102" s="19" t="str">
        <f>IFERROR(VLOOKUP($A102,'Tropy M'!$Q$3:$X$155,7,0),"")</f>
        <v/>
      </c>
      <c r="L102" s="19" t="str">
        <f>IFERROR(VLOOKUP($A102,'Grassor TR300 M'!$BX$2:$CD$26,7,0),"")</f>
        <v/>
      </c>
      <c r="M102" s="19" t="str">
        <f>IFERROR(VLOOKUP($A102,'BO M'!$K$2:$Q$65,7,0),"")</f>
        <v/>
      </c>
      <c r="N102" s="19" t="str">
        <f>IFERROR(VLOOKUP($A102,'Konwalie M'!$K$3:$Q$33,7,0),"")</f>
        <v/>
      </c>
      <c r="O102" s="19" t="str">
        <f>IFERROR(VLOOKUP($A102,'Sudecka 150 M'!$M$2:$S$17,7,0),"")</f>
        <v/>
      </c>
      <c r="P102" s="19" t="str">
        <f>IFERROR(VLOOKUP($A102,'Korno M'!$BR$1:$BX$58,7,0),"")</f>
        <v/>
      </c>
      <c r="Q102" s="19" t="str">
        <f>IFERROR(VLOOKUP($A102,'Abentojra M'!$J$4:$P$36,7,0),"")</f>
        <v/>
      </c>
      <c r="R102" s="19" t="str">
        <f>IFERROR(VLOOKUP($A102,'Mordownik M'!$M$6:$S$36,7,0),"")</f>
        <v/>
      </c>
      <c r="S102" s="19">
        <f>IFERROR(VLOOKUP($A102,'XIV Szago M'!$BB$4:$BH$45,7,0),"")</f>
        <v>59.455602181949637</v>
      </c>
      <c r="T102" s="19" t="str">
        <f>IFERROR(VLOOKUP($A102,'H54 TR200 M'!$AS$5:$AY$96,7,0),"")</f>
        <v/>
      </c>
      <c r="U102" s="19" t="str">
        <f>IFERROR(VLOOKUP($A102,'NM TR200 M'!$AN$5:$AT$32,7,0),"")</f>
        <v/>
      </c>
      <c r="V102" s="10">
        <f>IFERROR(LARGE(X102:AP102,1),0)+IFERROR(LARGE(X102:AP102,2),0)</f>
        <v>51.643564866301972</v>
      </c>
      <c r="W102" s="10">
        <f>IFERROR(LARGE(X102:AP102,3),0)+IFERROR(LARGE(X102:AP102,4),0)</f>
        <v>20.845488252029053</v>
      </c>
      <c r="X102" s="12"/>
      <c r="Y102" s="18">
        <f>IFERROR(VLOOKUP(A102,'XIII Szago M'!DJ:DP,7,0),"")</f>
        <v>30.123373193286646</v>
      </c>
      <c r="Z102" s="18" t="str">
        <f>IFERROR(VLOOKUP(A102,'Wiosenne 360 M'!K:Q,7,0),"")</f>
        <v/>
      </c>
      <c r="AA102" s="12" t="str">
        <f>IFERROR(VLOOKUP(A102,'NMnO M'!AT:AZ,7,0),"")</f>
        <v/>
      </c>
      <c r="AB102" s="12" t="str">
        <f>IFERROR(VLOOKUP(A102,'Wertepy M'!M:S,7,0),"")</f>
        <v/>
      </c>
      <c r="AC102" s="12">
        <f>IFERROR(VLOOKUP($A102,'H53 100 M'!$AG$5:$AM$156,7,0),"")</f>
        <v>20.845488252029053</v>
      </c>
      <c r="AD102" s="18" t="str">
        <f>IFERROR(VLOOKUP($A102,'Liczyrzepa - wiosna M'!$N$2:$T$26,7,0),"")</f>
        <v/>
      </c>
      <c r="AE102" s="12" t="str">
        <f>IFERROR(VLOOKUP($A102,'Harce M'!$H$2:$N$19,7,0),"")</f>
        <v/>
      </c>
      <c r="AF102" s="18" t="str">
        <f>IFERROR(VLOOKUP($A102,'XII z Kompasem M'!$K$1:$Q$38,7,0),"")</f>
        <v/>
      </c>
      <c r="AG102" s="19" t="str">
        <f>IFERROR(VLOOKUP($A102,'Grassor TR150 M'!$BH$2:$BN$16,7,0),"")</f>
        <v/>
      </c>
      <c r="AH102" s="19" t="str">
        <f>IFERROR(VLOOKUP($A102,'Pazur Gryfa M'!$P$2:$V$23,7,0),"")</f>
        <v/>
      </c>
      <c r="AI102" s="19" t="str">
        <f>IFERROR(VLOOKUP($A102,'Szaga M'!$J$2:$P$31,7,0),"")</f>
        <v/>
      </c>
      <c r="AJ102" s="19" t="str">
        <f>IFERROR(VLOOKUP($A102,'Sudecka 100 M'!$M$2:$S$20,7,0),"")</f>
        <v/>
      </c>
      <c r="AK102" s="19" t="str">
        <f>IFERROR(VLOOKUP($A102,'XIII z Kompasem M'!$K$2:$Q$27,7,0),"")</f>
        <v/>
      </c>
      <c r="AL102" s="19" t="str">
        <f>IFERROR(VLOOKUP($A102,'Waligóra M'!$J$2:$P$17,7,0),"")</f>
        <v/>
      </c>
      <c r="AM102" s="19" t="str">
        <f>IFERROR(VLOOKUP($A102,'Jesienne 360 M'!$K$2:$Q$15,7,0),"")</f>
        <v/>
      </c>
      <c r="AN102" s="19">
        <f>IFERROR(VLOOKUP($A102,'H54 TR100 M'!$AG$6:$AM$161,7,0),"")</f>
        <v>21.520191673015326</v>
      </c>
      <c r="AO102" s="19" t="str">
        <f>IFERROR(VLOOKUP($A102,'Azymut M'!$O$2:$U$36,7,0),"")</f>
        <v/>
      </c>
      <c r="AP102" s="12" t="str">
        <f>IFERROR(VLOOKUP($A102,'NM TR100 M'!$AD$5:$AJ$13,7,0),"")</f>
        <v/>
      </c>
      <c r="AQ102" s="26">
        <f>MIN(COUNT(F102:U102)+MIN(COUNT(X102:AP102)/2,2),6)</f>
        <v>2.5</v>
      </c>
      <c r="AR102" s="13">
        <f>COUNT(F102:U102)+COUNT(X102:AP102)/2</f>
        <v>2.5</v>
      </c>
    </row>
    <row r="103" spans="1:44">
      <c r="A103">
        <v>294</v>
      </c>
      <c r="B103" s="22" t="str">
        <f>VLOOKUP($A103,id!$C:$H,6,0)</f>
        <v>Cisoń Mateusz</v>
      </c>
      <c r="C103" s="22" t="str">
        <f>VLOOKUP($A103,id!$C:$H,4,0)</f>
        <v>DORACO BIKE TEAM</v>
      </c>
      <c r="D103" s="2">
        <f>IF(E102=E103,D102,ROW(B101))</f>
        <v>101</v>
      </c>
      <c r="E103" s="11">
        <f>LARGE(F103:W103,1)+LARGE(F103:W103,2)+IFERROR(LARGE(F103:W103,3),0)+IFERROR(LARGE(F103:W103,4),0)+IFERROR(LARGE(F103:W103,5),0)+IFERROR(LARGE(F103:W103,6),0)</f>
        <v>131.4781713704518</v>
      </c>
      <c r="F103" s="12"/>
      <c r="G103" s="12"/>
      <c r="H103" s="12" t="str">
        <f>IFERROR(VLOOKUP($A103,'H53 200 M'!$AL$5:$AR$90,7,0),"")</f>
        <v/>
      </c>
      <c r="I103" s="14" t="str">
        <f>IFERROR(VLOOKUP($A103,'Dymno M'!$BO$4:$BU$35,7,0),"")</f>
        <v/>
      </c>
      <c r="J103" s="19" t="str">
        <f>IFERROR(VLOOKUP($A103,'Dukty M'!$AU$1:$BA$45,7,0),"")</f>
        <v/>
      </c>
      <c r="K103" s="19" t="str">
        <f>IFERROR(VLOOKUP($A103,'Tropy M'!$Q$3:$X$155,7,0),"")</f>
        <v/>
      </c>
      <c r="L103" s="19" t="str">
        <f>IFERROR(VLOOKUP($A103,'Grassor TR300 M'!$BX$2:$CD$26,7,0),"")</f>
        <v/>
      </c>
      <c r="M103" s="19" t="str">
        <f>IFERROR(VLOOKUP($A103,'BO M'!$K$2:$Q$65,7,0),"")</f>
        <v/>
      </c>
      <c r="N103" s="19" t="str">
        <f>IFERROR(VLOOKUP($A103,'Konwalie M'!$K$3:$Q$33,7,0),"")</f>
        <v/>
      </c>
      <c r="O103" s="19" t="str">
        <f>IFERROR(VLOOKUP($A103,'Sudecka 150 M'!$M$2:$S$17,7,0),"")</f>
        <v/>
      </c>
      <c r="P103" s="19" t="str">
        <f>IFERROR(VLOOKUP($A103,'Korno M'!$BR$1:$BX$58,7,0),"")</f>
        <v/>
      </c>
      <c r="Q103" s="19" t="str">
        <f>IFERROR(VLOOKUP($A103,'Abentojra M'!$J$4:$P$36,7,0),"")</f>
        <v/>
      </c>
      <c r="R103" s="19" t="str">
        <f>IFERROR(VLOOKUP($A103,'Mordownik M'!$M$6:$S$36,7,0),"")</f>
        <v/>
      </c>
      <c r="S103" s="19">
        <f>IFERROR(VLOOKUP($A103,'XIV Szago M'!$BB$4:$BH$45,7,0),"")</f>
        <v>59.185708045360045</v>
      </c>
      <c r="T103" s="19" t="str">
        <f>IFERROR(VLOOKUP($A103,'H54 TR200 M'!$AS$5:$AY$96,7,0),"")</f>
        <v/>
      </c>
      <c r="U103" s="19" t="str">
        <f>IFERROR(VLOOKUP($A103,'NM TR200 M'!$AN$5:$AT$32,7,0),"")</f>
        <v/>
      </c>
      <c r="V103" s="10">
        <f>IFERROR(LARGE(X103:AP103,1),0)+IFERROR(LARGE(X103:AP103,2),0)</f>
        <v>64.206023142769794</v>
      </c>
      <c r="W103" s="10">
        <f>IFERROR(LARGE(X103:AP103,3),0)+IFERROR(LARGE(X103:AP103,4),0)</f>
        <v>8.086440182321958</v>
      </c>
      <c r="X103" s="12"/>
      <c r="Y103" s="18"/>
      <c r="Z103" s="18"/>
      <c r="AA103" s="12"/>
      <c r="AB103" s="12"/>
      <c r="AC103" s="12">
        <f>IFERROR(VLOOKUP($A103,'H53 100 M'!$AG$5:$AM$156,7,0),"")</f>
        <v>8.086440182321958</v>
      </c>
      <c r="AD103" s="18" t="str">
        <f>IFERROR(VLOOKUP($A103,'Liczyrzepa - wiosna M'!$N$2:$T$26,7,0),"")</f>
        <v/>
      </c>
      <c r="AE103" s="12" t="str">
        <f>IFERROR(VLOOKUP($A103,'Harce M'!$H$2:$N$19,7,0),"")</f>
        <v/>
      </c>
      <c r="AF103" s="18">
        <f>IFERROR(VLOOKUP($A103,'XII z Kompasem M'!$K$1:$Q$38,7,0),"")</f>
        <v>31.415241057542769</v>
      </c>
      <c r="AG103" s="19" t="str">
        <f>IFERROR(VLOOKUP($A103,'Grassor TR150 M'!$BH$2:$BN$16,7,0),"")</f>
        <v/>
      </c>
      <c r="AH103" s="19" t="str">
        <f>IFERROR(VLOOKUP($A103,'Pazur Gryfa M'!$P$2:$V$23,7,0),"")</f>
        <v/>
      </c>
      <c r="AI103" s="19" t="str">
        <f>IFERROR(VLOOKUP($A103,'Szaga M'!$J$2:$P$31,7,0),"")</f>
        <v/>
      </c>
      <c r="AJ103" s="19" t="str">
        <f>IFERROR(VLOOKUP($A103,'Sudecka 100 M'!$M$2:$S$20,7,0),"")</f>
        <v/>
      </c>
      <c r="AK103" s="19" t="str">
        <f>IFERROR(VLOOKUP($A103,'XIII z Kompasem M'!$K$2:$Q$27,7,0),"")</f>
        <v/>
      </c>
      <c r="AL103" s="19" t="str">
        <f>IFERROR(VLOOKUP($A103,'Waligóra M'!$J$2:$P$17,7,0),"")</f>
        <v/>
      </c>
      <c r="AM103" s="19" t="str">
        <f>IFERROR(VLOOKUP($A103,'Jesienne 360 M'!$K$2:$Q$15,7,0),"")</f>
        <v/>
      </c>
      <c r="AN103" s="19">
        <f>IFERROR(VLOOKUP($A103,'H54 TR100 M'!$AG$6:$AM$161,7,0),"")</f>
        <v>32.790782085227029</v>
      </c>
      <c r="AO103" s="19" t="str">
        <f>IFERROR(VLOOKUP($A103,'Azymut M'!$O$2:$U$36,7,0),"")</f>
        <v/>
      </c>
      <c r="AP103" s="12" t="str">
        <f>IFERROR(VLOOKUP($A103,'NM TR100 M'!$AD$5:$AJ$13,7,0),"")</f>
        <v/>
      </c>
      <c r="AQ103" s="26">
        <f>MIN(COUNT(F103:U103)+MIN(COUNT(X103:AP103)/2,2),6)</f>
        <v>2.5</v>
      </c>
      <c r="AR103" s="13">
        <f>COUNT(F103:U103)+COUNT(X103:AP103)/2</f>
        <v>2.5</v>
      </c>
    </row>
    <row r="104" spans="1:44">
      <c r="A104">
        <v>539</v>
      </c>
      <c r="B104" s="22" t="str">
        <f>VLOOKUP($A104,id!$C:$H,6,0)</f>
        <v>Hajduk Jacek</v>
      </c>
      <c r="C104" s="22" t="str">
        <f>VLOOKUP($A104,id!$C:$H,4,0)</f>
        <v>Bez Skorka</v>
      </c>
      <c r="D104" s="2">
        <f>IF(E103=E104,D103,ROW(B102))</f>
        <v>102</v>
      </c>
      <c r="E104" s="11">
        <f>LARGE(F104:W104,1)+LARGE(F104:W104,2)+IFERROR(LARGE(F104:W104,3),0)+IFERROR(LARGE(F104:W104,4),0)+IFERROR(LARGE(F104:W104,5),0)+IFERROR(LARGE(F104:W104,6),0)</f>
        <v>130.55533417185313</v>
      </c>
      <c r="F104" s="12"/>
      <c r="G104" s="12"/>
      <c r="H104" s="12"/>
      <c r="I104" s="14"/>
      <c r="J104" s="19"/>
      <c r="K104" s="19"/>
      <c r="L104" s="19"/>
      <c r="M104" s="19"/>
      <c r="N104" s="19">
        <f>IFERROR(VLOOKUP($A104,'Konwalie M'!$K$3:$Q$33,7,0),"")</f>
        <v>65.656484848484823</v>
      </c>
      <c r="O104" s="19" t="str">
        <f>IFERROR(VLOOKUP($A104,'Sudecka 150 M'!$M$2:$S$17,7,0),"")</f>
        <v/>
      </c>
      <c r="P104" s="19">
        <f>IFERROR(VLOOKUP($A104,'Korno M'!$BR$1:$BX$58,7,0),"")</f>
        <v>64.898849323368296</v>
      </c>
      <c r="Q104" s="19" t="str">
        <f>IFERROR(VLOOKUP($A104,'Abentojra M'!$J$4:$P$36,7,0),"")</f>
        <v/>
      </c>
      <c r="R104" s="19" t="str">
        <f>IFERROR(VLOOKUP($A104,'Mordownik M'!$M$6:$S$36,7,0),"")</f>
        <v/>
      </c>
      <c r="S104" s="19" t="str">
        <f>IFERROR(VLOOKUP($A104,'XIV Szago M'!$BB$4:$BH$45,7,0),"")</f>
        <v/>
      </c>
      <c r="T104" s="19" t="str">
        <f>IFERROR(VLOOKUP($A104,'H54 TR200 M'!$AS$5:$AY$96,7,0),"")</f>
        <v/>
      </c>
      <c r="U104" s="19" t="str">
        <f>IFERROR(VLOOKUP($A104,'NM TR200 M'!$AN$5:$AT$32,7,0),"")</f>
        <v/>
      </c>
      <c r="V104" s="10">
        <f>IFERROR(LARGE(X104:AP104,1),0)+IFERROR(LARGE(X104:AP104,2),0)</f>
        <v>0</v>
      </c>
      <c r="W104" s="10">
        <f>IFERROR(LARGE(X104:AP104,3),0)+IFERROR(LARGE(X104:AP104,4),0)</f>
        <v>0</v>
      </c>
      <c r="X104" s="12"/>
      <c r="Y104" s="18"/>
      <c r="Z104" s="18"/>
      <c r="AA104" s="12"/>
      <c r="AB104" s="12"/>
      <c r="AC104" s="12"/>
      <c r="AD104" s="18"/>
      <c r="AE104" s="12"/>
      <c r="AF104" s="18"/>
      <c r="AG104" s="19"/>
      <c r="AH104" s="19"/>
      <c r="AI104" s="19"/>
      <c r="AJ104" s="19">
        <f>IFERROR(VLOOKUP($A104,'Sudecka 100 M'!$M$2:$S$20,7,0),"")</f>
        <v>0</v>
      </c>
      <c r="AK104" s="19" t="str">
        <f>IFERROR(VLOOKUP($A104,'XIII z Kompasem M'!$K$2:$Q$27,7,0),"")</f>
        <v/>
      </c>
      <c r="AL104" s="19" t="str">
        <f>IFERROR(VLOOKUP($A104,'Waligóra M'!$J$2:$P$17,7,0),"")</f>
        <v/>
      </c>
      <c r="AM104" s="19" t="str">
        <f>IFERROR(VLOOKUP($A104,'Jesienne 360 M'!$K$2:$Q$15,7,0),"")</f>
        <v/>
      </c>
      <c r="AN104" s="19" t="str">
        <f>IFERROR(VLOOKUP($A104,'H54 TR100 M'!$AG$6:$AM$161,7,0),"")</f>
        <v/>
      </c>
      <c r="AO104" s="19" t="str">
        <f>IFERROR(VLOOKUP($A104,'Azymut M'!$O$2:$U$36,7,0),"")</f>
        <v/>
      </c>
      <c r="AP104" s="12" t="str">
        <f>IFERROR(VLOOKUP($A104,'NM TR100 M'!$AD$5:$AJ$13,7,0),"")</f>
        <v/>
      </c>
      <c r="AQ104" s="26">
        <f>MIN(COUNT(F104:U104)+MIN(COUNT(X104:AP104)/2,2),6)</f>
        <v>2.5</v>
      </c>
      <c r="AR104" s="13">
        <f>COUNT(F104:U104)+COUNT(X104:AP104)/2</f>
        <v>2.5</v>
      </c>
    </row>
    <row r="105" spans="1:44">
      <c r="A105">
        <v>511</v>
      </c>
      <c r="B105" s="22" t="str">
        <f>VLOOKUP($A105,id!$C:$H,6,0)</f>
        <v>Kwapisiewicz Piotr</v>
      </c>
      <c r="C105" s="22">
        <f>VLOOKUP($A105,id!$C:$H,4,0)</f>
        <v>0</v>
      </c>
      <c r="D105" s="2">
        <f>IF(E104=E105,D104,ROW(B103))</f>
        <v>103</v>
      </c>
      <c r="E105" s="11">
        <f>LARGE(F105:W105,1)+LARGE(F105:W105,2)+IFERROR(LARGE(F105:W105,3),0)+IFERROR(LARGE(F105:W105,4),0)+IFERROR(LARGE(F105:W105,5),0)+IFERROR(LARGE(F105:W105,6),0)</f>
        <v>127.19400323663436</v>
      </c>
      <c r="F105" s="12"/>
      <c r="G105" s="12"/>
      <c r="H105" s="12"/>
      <c r="I105" s="14"/>
      <c r="J105" s="19"/>
      <c r="K105" s="19"/>
      <c r="L105" s="19"/>
      <c r="M105" s="19"/>
      <c r="N105" s="19" t="str">
        <f>IFERROR(VLOOKUP($A105,'Konwalie M'!$K$3:$Q$33,7,0),"")</f>
        <v/>
      </c>
      <c r="O105" s="19" t="str">
        <f>IFERROR(VLOOKUP($A105,'Sudecka 150 M'!$M$2:$S$17,7,0),"")</f>
        <v/>
      </c>
      <c r="P105" s="19" t="str">
        <f>IFERROR(VLOOKUP($A105,'Korno M'!$BR$1:$BX$58,7,0),"")</f>
        <v/>
      </c>
      <c r="Q105" s="19" t="str">
        <f>IFERROR(VLOOKUP($A105,'Abentojra M'!$J$4:$P$36,7,0),"")</f>
        <v/>
      </c>
      <c r="R105" s="19" t="str">
        <f>IFERROR(VLOOKUP($A105,'Mordownik M'!$M$6:$S$36,7,0),"")</f>
        <v/>
      </c>
      <c r="S105" s="19" t="str">
        <f>IFERROR(VLOOKUP($A105,'XIV Szago M'!$BB$4:$BH$45,7,0),"")</f>
        <v/>
      </c>
      <c r="T105" s="19">
        <f>IFERROR(VLOOKUP($A105,'H54 TR200 M'!$AS$5:$AY$96,7,0),"")</f>
        <v>89.060128997283442</v>
      </c>
      <c r="U105" s="19" t="str">
        <f>IFERROR(VLOOKUP($A105,'NM TR200 M'!$AN$5:$AT$32,7,0),"")</f>
        <v/>
      </c>
      <c r="V105" s="10">
        <f>IFERROR(LARGE(X105:AP105,1),0)+IFERROR(LARGE(X105:AP105,2),0)</f>
        <v>38.133874239350916</v>
      </c>
      <c r="W105" s="10">
        <f>IFERROR(LARGE(X105:AP105,3),0)+IFERROR(LARGE(X105:AP105,4),0)</f>
        <v>0</v>
      </c>
      <c r="X105" s="12"/>
      <c r="Y105" s="18"/>
      <c r="Z105" s="18"/>
      <c r="AA105" s="12"/>
      <c r="AB105" s="12"/>
      <c r="AC105" s="12"/>
      <c r="AD105" s="18"/>
      <c r="AE105" s="12"/>
      <c r="AF105" s="18"/>
      <c r="AG105" s="19"/>
      <c r="AH105" s="19">
        <f>IFERROR(VLOOKUP($A105,'Pazur Gryfa M'!$P$2:$V$23,7,0),"")</f>
        <v>38.133874239350916</v>
      </c>
      <c r="AI105" s="19" t="str">
        <f>IFERROR(VLOOKUP($A105,'Szaga M'!$J$2:$P$31,7,0),"")</f>
        <v/>
      </c>
      <c r="AJ105" s="19" t="str">
        <f>IFERROR(VLOOKUP($A105,'Sudecka 100 M'!$M$2:$S$20,7,0),"")</f>
        <v/>
      </c>
      <c r="AK105" s="19" t="str">
        <f>IFERROR(VLOOKUP($A105,'XIII z Kompasem M'!$K$2:$Q$27,7,0),"")</f>
        <v/>
      </c>
      <c r="AL105" s="19" t="str">
        <f>IFERROR(VLOOKUP($A105,'Waligóra M'!$J$2:$P$17,7,0),"")</f>
        <v/>
      </c>
      <c r="AM105" s="19" t="str">
        <f>IFERROR(VLOOKUP($A105,'Jesienne 360 M'!$K$2:$Q$15,7,0),"")</f>
        <v/>
      </c>
      <c r="AN105" s="19" t="str">
        <f>IFERROR(VLOOKUP($A105,'H54 TR100 M'!$AG$6:$AM$161,7,0),"")</f>
        <v/>
      </c>
      <c r="AO105" s="19" t="str">
        <f>IFERROR(VLOOKUP($A105,'Azymut M'!$O$2:$U$36,7,0),"")</f>
        <v/>
      </c>
      <c r="AP105" s="12" t="str">
        <f>IFERROR(VLOOKUP($A105,'NM TR100 M'!$AD$5:$AJ$13,7,0),"")</f>
        <v/>
      </c>
      <c r="AQ105" s="26">
        <f>MIN(COUNT(F105:U105)+MIN(COUNT(X105:AP105)/2,2),6)</f>
        <v>1.5</v>
      </c>
      <c r="AR105" s="13">
        <f>COUNT(F105:U105)+COUNT(X105:AP105)/2</f>
        <v>1.5</v>
      </c>
    </row>
    <row r="106" spans="1:44">
      <c r="A106" s="13">
        <v>74</v>
      </c>
      <c r="B106" s="22" t="str">
        <f>VLOOKUP($A106,id!$C:$H,6,0)</f>
        <v>Beszterda Sebastian</v>
      </c>
      <c r="C106" s="22" t="str">
        <f>VLOOKUP($A106,id!$C:$H,4,0)</f>
        <v>Nietoperze Koszalin</v>
      </c>
      <c r="D106" s="2">
        <f>IF(E105=E106,D105,ROW(B104))</f>
        <v>104</v>
      </c>
      <c r="E106" s="11">
        <f>LARGE(F106:W106,1)+LARGE(F106:W106,2)+IFERROR(LARGE(F106:W106,3),0)+IFERROR(LARGE(F106:W106,4),0)+IFERROR(LARGE(F106:W106,5),0)+IFERROR(LARGE(F106:W106,6),0)</f>
        <v>126.75208080435365</v>
      </c>
      <c r="F106" s="12"/>
      <c r="G106" s="12">
        <f>IFERROR(VLOOKUP(A106,'Roza M'!N:T,7,0),"")</f>
        <v>57.045292378784289</v>
      </c>
      <c r="H106" s="12" t="str">
        <f>IFERROR(VLOOKUP($A106,'H53 200 M'!$AL$5:$AR$90,7,0),"")</f>
        <v/>
      </c>
      <c r="I106" s="14" t="str">
        <f>IFERROR(VLOOKUP($A106,'Dymno M'!$BO$4:$BU$35,7,0),"")</f>
        <v/>
      </c>
      <c r="J106" s="19" t="str">
        <f>IFERROR(VLOOKUP($A106,'Dukty M'!$AU$1:$BA$45,7,0),"")</f>
        <v/>
      </c>
      <c r="K106" s="19" t="str">
        <f>IFERROR(VLOOKUP($A106,'Tropy M'!$Q$3:$X$155,7,0),"")</f>
        <v/>
      </c>
      <c r="L106" s="19" t="str">
        <f>IFERROR(VLOOKUP($A106,'Grassor TR300 M'!$BX$2:$CD$26,7,0),"")</f>
        <v/>
      </c>
      <c r="M106" s="19" t="str">
        <f>IFERROR(VLOOKUP($A106,'BO M'!$K$2:$Q$65,7,0),"")</f>
        <v/>
      </c>
      <c r="N106" s="19" t="str">
        <f>IFERROR(VLOOKUP($A106,'Konwalie M'!$K$3:$Q$33,7,0),"")</f>
        <v/>
      </c>
      <c r="O106" s="19" t="str">
        <f>IFERROR(VLOOKUP($A106,'Sudecka 150 M'!$M$2:$S$17,7,0),"")</f>
        <v/>
      </c>
      <c r="P106" s="19" t="str">
        <f>IFERROR(VLOOKUP($A106,'Korno M'!$BR$1:$BX$58,7,0),"")</f>
        <v/>
      </c>
      <c r="Q106" s="19" t="str">
        <f>IFERROR(VLOOKUP($A106,'Abentojra M'!$J$4:$P$36,7,0),"")</f>
        <v/>
      </c>
      <c r="R106" s="19" t="str">
        <f>IFERROR(VLOOKUP($A106,'Mordownik M'!$M$6:$S$36,7,0),"")</f>
        <v/>
      </c>
      <c r="S106" s="19" t="str">
        <f>IFERROR(VLOOKUP($A106,'XIV Szago M'!$BB$4:$BH$45,7,0),"")</f>
        <v/>
      </c>
      <c r="T106" s="19" t="str">
        <f>IFERROR(VLOOKUP($A106,'H54 TR200 M'!$AS$5:$AY$96,7,0),"")</f>
        <v/>
      </c>
      <c r="U106" s="19" t="str">
        <f>IFERROR(VLOOKUP($A106,'NM TR200 M'!$AN$5:$AT$32,7,0),"")</f>
        <v/>
      </c>
      <c r="V106" s="10">
        <f>IFERROR(LARGE(X106:AP106,1),0)+IFERROR(LARGE(X106:AP106,2),0)</f>
        <v>69.706788425569371</v>
      </c>
      <c r="W106" s="10">
        <f>IFERROR(LARGE(X106:AP106,3),0)+IFERROR(LARGE(X106:AP106,4),0)</f>
        <v>0</v>
      </c>
      <c r="X106" s="12"/>
      <c r="Y106" s="18" t="str">
        <f>IFERROR(VLOOKUP(A106,'XIII Szago M'!DJ:DP,7,0),"")</f>
        <v/>
      </c>
      <c r="Z106" s="18" t="str">
        <f>IFERROR(VLOOKUP(A106,'Wiosenne 360 M'!K:Q,7,0),"")</f>
        <v/>
      </c>
      <c r="AA106" s="12" t="str">
        <f>IFERROR(VLOOKUP(A106,'NMnO M'!AT:AZ,7,0),"")</f>
        <v/>
      </c>
      <c r="AB106" s="12" t="str">
        <f>IFERROR(VLOOKUP(A106,'Wertepy M'!M:S,7,0),"")</f>
        <v/>
      </c>
      <c r="AC106" s="12" t="str">
        <f>IFERROR(VLOOKUP($A106,'H53 100 M'!$AG$5:$AM$156,7,0),"")</f>
        <v/>
      </c>
      <c r="AD106" s="18" t="str">
        <f>IFERROR(VLOOKUP($A106,'Liczyrzepa - wiosna M'!$N$2:$T$26,7,0),"")</f>
        <v/>
      </c>
      <c r="AE106" s="12" t="str">
        <f>IFERROR(VLOOKUP($A106,'Harce M'!$H$2:$N$19,7,0),"")</f>
        <v/>
      </c>
      <c r="AF106" s="18" t="str">
        <f>IFERROR(VLOOKUP($A106,'XII z Kompasem M'!$K$1:$Q$38,7,0),"")</f>
        <v/>
      </c>
      <c r="AG106" s="19">
        <f>IFERROR(VLOOKUP($A106,'Grassor TR150 M'!$BH$2:$BN$16,7,0),"")</f>
        <v>43.196721311475407</v>
      </c>
      <c r="AH106" s="19" t="str">
        <f>IFERROR(VLOOKUP($A106,'Pazur Gryfa M'!$P$2:$V$23,7,0),"")</f>
        <v/>
      </c>
      <c r="AI106" s="19" t="str">
        <f>IFERROR(VLOOKUP($A106,'Szaga M'!$J$2:$P$31,7,0),"")</f>
        <v/>
      </c>
      <c r="AJ106" s="19" t="str">
        <f>IFERROR(VLOOKUP($A106,'Sudecka 100 M'!$M$2:$S$20,7,0),"")</f>
        <v/>
      </c>
      <c r="AK106" s="19" t="str">
        <f>IFERROR(VLOOKUP($A106,'XIII z Kompasem M'!$K$2:$Q$27,7,0),"")</f>
        <v/>
      </c>
      <c r="AL106" s="19" t="str">
        <f>IFERROR(VLOOKUP($A106,'Waligóra M'!$J$2:$P$17,7,0),"")</f>
        <v/>
      </c>
      <c r="AM106" s="19" t="str">
        <f>IFERROR(VLOOKUP($A106,'Jesienne 360 M'!$K$2:$Q$15,7,0),"")</f>
        <v/>
      </c>
      <c r="AN106" s="19" t="str">
        <f>IFERROR(VLOOKUP($A106,'H54 TR100 M'!$AG$6:$AM$161,7,0),"")</f>
        <v/>
      </c>
      <c r="AO106" s="19" t="str">
        <f>IFERROR(VLOOKUP($A106,'Azymut M'!$O$2:$U$36,7,0),"")</f>
        <v/>
      </c>
      <c r="AP106" s="12">
        <f>IFERROR(VLOOKUP($A106,'NM TR100 M'!$AD$5:$AJ$13,7,0),"")</f>
        <v>26.51006711409396</v>
      </c>
      <c r="AQ106" s="26">
        <f>MIN(COUNT(F106:U106)+MIN(COUNT(X106:AP106)/2,2),6)</f>
        <v>2</v>
      </c>
      <c r="AR106" s="13">
        <f>COUNT(F106:U106)+COUNT(X106:AP106)/2</f>
        <v>2</v>
      </c>
    </row>
    <row r="107" spans="1:44">
      <c r="A107">
        <v>561</v>
      </c>
      <c r="B107" s="22" t="str">
        <f>VLOOKUP($A107,id!$C:$H,6,0)</f>
        <v>Cygan Szymon</v>
      </c>
      <c r="C107" s="22" t="str">
        <f>VLOOKUP($A107,id!$C:$H,4,0)</f>
        <v>KK Cyklon Warszawa</v>
      </c>
      <c r="D107" s="2">
        <f>IF(E106=E107,D106,ROW(B105))</f>
        <v>105</v>
      </c>
      <c r="E107" s="11">
        <f>LARGE(F107:W107,1)+LARGE(F107:W107,2)+IFERROR(LARGE(F107:W107,3),0)+IFERROR(LARGE(F107:W107,4),0)+IFERROR(LARGE(F107:W107,5),0)+IFERROR(LARGE(F107:W107,6),0)</f>
        <v>126.06073994381543</v>
      </c>
      <c r="F107" s="12"/>
      <c r="G107" s="12"/>
      <c r="H107" s="12"/>
      <c r="I107" s="14"/>
      <c r="J107" s="19"/>
      <c r="K107" s="19"/>
      <c r="L107" s="19"/>
      <c r="M107" s="19"/>
      <c r="N107" s="19"/>
      <c r="O107" s="19"/>
      <c r="P107" s="19">
        <f>IFERROR(VLOOKUP($A107,'Korno M'!$BR$1:$BX$58,7,0),"")</f>
        <v>71.416271721090183</v>
      </c>
      <c r="Q107" s="19" t="str">
        <f>IFERROR(VLOOKUP($A107,'Abentojra M'!$J$4:$P$36,7,0),"")</f>
        <v/>
      </c>
      <c r="R107" s="19" t="str">
        <f>IFERROR(VLOOKUP($A107,'Mordownik M'!$M$6:$S$36,7,0),"")</f>
        <v/>
      </c>
      <c r="S107" s="19" t="str">
        <f>IFERROR(VLOOKUP($A107,'XIV Szago M'!$BB$4:$BH$45,7,0),"")</f>
        <v/>
      </c>
      <c r="T107" s="19">
        <f>IFERROR(VLOOKUP($A107,'H54 TR200 M'!$AS$5:$AY$96,7,0),"")</f>
        <v>54.644468222725244</v>
      </c>
      <c r="U107" s="19" t="str">
        <f>IFERROR(VLOOKUP($A107,'NM TR200 M'!$AN$5:$AT$32,7,0),"")</f>
        <v/>
      </c>
      <c r="V107" s="10">
        <f>IFERROR(LARGE(X107:AP107,1),0)+IFERROR(LARGE(X107:AP107,2),0)</f>
        <v>0</v>
      </c>
      <c r="W107" s="10">
        <f>IFERROR(LARGE(X107:AP107,3),0)+IFERROR(LARGE(X107:AP107,4),0)</f>
        <v>0</v>
      </c>
      <c r="X107" s="12"/>
      <c r="Y107" s="18"/>
      <c r="Z107" s="18"/>
      <c r="AA107" s="12"/>
      <c r="AB107" s="12"/>
      <c r="AC107" s="12"/>
      <c r="AD107" s="18"/>
      <c r="AE107" s="12"/>
      <c r="AF107" s="18"/>
      <c r="AG107" s="19"/>
      <c r="AH107" s="19"/>
      <c r="AI107" s="19"/>
      <c r="AJ107" s="19"/>
      <c r="AK107" s="19" t="str">
        <f>IFERROR(VLOOKUP($A107,'XIII z Kompasem M'!$K$2:$Q$27,7,0),"")</f>
        <v/>
      </c>
      <c r="AL107" s="19" t="str">
        <f>IFERROR(VLOOKUP($A107,'Waligóra M'!$J$2:$P$17,7,0),"")</f>
        <v/>
      </c>
      <c r="AM107" s="19" t="str">
        <f>IFERROR(VLOOKUP($A107,'Jesienne 360 M'!$K$2:$Q$15,7,0),"")</f>
        <v/>
      </c>
      <c r="AN107" s="19" t="str">
        <f>IFERROR(VLOOKUP($A107,'H54 TR100 M'!$AG$6:$AM$161,7,0),"")</f>
        <v/>
      </c>
      <c r="AO107" s="19" t="str">
        <f>IFERROR(VLOOKUP($A107,'Azymut M'!$O$2:$U$36,7,0),"")</f>
        <v/>
      </c>
      <c r="AP107" s="12" t="str">
        <f>IFERROR(VLOOKUP($A107,'NM TR100 M'!$AD$5:$AJ$13,7,0),"")</f>
        <v/>
      </c>
      <c r="AQ107" s="26">
        <f>MIN(COUNT(F107:U107)+MIN(COUNT(X107:AP107)/2,2),6)</f>
        <v>2</v>
      </c>
      <c r="AR107" s="13">
        <f>COUNT(F107:U107)+COUNT(X107:AP107)/2</f>
        <v>2</v>
      </c>
    </row>
    <row r="108" spans="1:44">
      <c r="A108">
        <v>224</v>
      </c>
      <c r="B108" s="22" t="str">
        <f>VLOOKUP($A108,id!$C:$H,6,0)</f>
        <v>Piątkowski Zbigniew</v>
      </c>
      <c r="C108" s="22">
        <f>VLOOKUP($A108,id!$C:$H,4,0)</f>
        <v>0</v>
      </c>
      <c r="D108" s="2">
        <f>IF(E107=E108,D107,ROW(B106))</f>
        <v>106</v>
      </c>
      <c r="E108" s="11">
        <f>LARGE(F108:W108,1)+LARGE(F108:W108,2)+IFERROR(LARGE(F108:W108,3),0)+IFERROR(LARGE(F108:W108,4),0)+IFERROR(LARGE(F108:W108,5),0)+IFERROR(LARGE(F108:W108,6),0)</f>
        <v>124.43704091059863</v>
      </c>
      <c r="F108" s="12"/>
      <c r="G108" s="12"/>
      <c r="H108" s="12">
        <f>IFERROR(VLOOKUP($A108,'H53 200 M'!$AL$5:$AR$90,7,0),"")</f>
        <v>21.585804028772309</v>
      </c>
      <c r="I108" s="14" t="str">
        <f>IFERROR(VLOOKUP($A108,'Dymno M'!$BO$4:$BU$35,7,0),"")</f>
        <v/>
      </c>
      <c r="J108" s="19">
        <f>IFERROR(VLOOKUP($A108,'Dukty M'!$AU$1:$BA$45,7,0),"")</f>
        <v>66.868687569163995</v>
      </c>
      <c r="K108" s="19" t="str">
        <f>IFERROR(VLOOKUP($A108,'Tropy M'!$Q$3:$X$155,7,0),"")</f>
        <v/>
      </c>
      <c r="L108" s="19" t="str">
        <f>IFERROR(VLOOKUP($A108,'Grassor TR300 M'!$BX$2:$CD$26,7,0),"")</f>
        <v/>
      </c>
      <c r="M108" s="19" t="str">
        <f>IFERROR(VLOOKUP($A108,'BO M'!$K$2:$Q$65,7,0),"")</f>
        <v/>
      </c>
      <c r="N108" s="19" t="str">
        <f>IFERROR(VLOOKUP($A108,'Konwalie M'!$K$3:$Q$33,7,0),"")</f>
        <v/>
      </c>
      <c r="O108" s="19" t="str">
        <f>IFERROR(VLOOKUP($A108,'Sudecka 150 M'!$M$2:$S$17,7,0),"")</f>
        <v/>
      </c>
      <c r="P108" s="19" t="str">
        <f>IFERROR(VLOOKUP($A108,'Korno M'!$BR$1:$BX$58,7,0),"")</f>
        <v/>
      </c>
      <c r="Q108" s="19" t="str">
        <f>IFERROR(VLOOKUP($A108,'Abentojra M'!$J$4:$P$36,7,0),"")</f>
        <v/>
      </c>
      <c r="R108" s="19" t="str">
        <f>IFERROR(VLOOKUP($A108,'Mordownik M'!$M$6:$S$36,7,0),"")</f>
        <v/>
      </c>
      <c r="S108" s="19" t="str">
        <f>IFERROR(VLOOKUP($A108,'XIV Szago M'!$BB$4:$BH$45,7,0),"")</f>
        <v/>
      </c>
      <c r="T108" s="19">
        <f>IFERROR(VLOOKUP($A108,'H54 TR200 M'!$AS$5:$AY$96,7,0),"")</f>
        <v>35.982549312662321</v>
      </c>
      <c r="U108" s="19" t="str">
        <f>IFERROR(VLOOKUP($A108,'NM TR200 M'!$AN$5:$AT$32,7,0),"")</f>
        <v/>
      </c>
      <c r="V108" s="10">
        <f>IFERROR(LARGE(X108:AP108,1),0)+IFERROR(LARGE(X108:AP108,2),0)</f>
        <v>0</v>
      </c>
      <c r="W108" s="10">
        <f>IFERROR(LARGE(X108:AP108,3),0)+IFERROR(LARGE(X108:AP108,4),0)</f>
        <v>0</v>
      </c>
      <c r="X108" s="12"/>
      <c r="Y108" s="18"/>
      <c r="Z108" s="18"/>
      <c r="AA108" s="12"/>
      <c r="AB108" s="12"/>
      <c r="AC108" s="12" t="str">
        <f>IFERROR(VLOOKUP($A108,'H53 100 M'!$AG$5:$AM$156,7,0),"")</f>
        <v/>
      </c>
      <c r="AD108" s="18" t="str">
        <f>IFERROR(VLOOKUP($A108,'Liczyrzepa - wiosna M'!$N$2:$T$26,7,0),"")</f>
        <v/>
      </c>
      <c r="AE108" s="12" t="str">
        <f>IFERROR(VLOOKUP($A108,'Harce M'!$H$2:$N$19,7,0),"")</f>
        <v/>
      </c>
      <c r="AF108" s="18" t="str">
        <f>IFERROR(VLOOKUP($A108,'XII z Kompasem M'!$K$1:$Q$38,7,0),"")</f>
        <v/>
      </c>
      <c r="AG108" s="19" t="str">
        <f>IFERROR(VLOOKUP($A108,'Grassor TR150 M'!$BH$2:$BN$16,7,0),"")</f>
        <v/>
      </c>
      <c r="AH108" s="19" t="str">
        <f>IFERROR(VLOOKUP($A108,'Pazur Gryfa M'!$P$2:$V$23,7,0),"")</f>
        <v/>
      </c>
      <c r="AI108" s="19" t="str">
        <f>IFERROR(VLOOKUP($A108,'Szaga M'!$J$2:$P$31,7,0),"")</f>
        <v/>
      </c>
      <c r="AJ108" s="19" t="str">
        <f>IFERROR(VLOOKUP($A108,'Sudecka 100 M'!$M$2:$S$20,7,0),"")</f>
        <v/>
      </c>
      <c r="AK108" s="19" t="str">
        <f>IFERROR(VLOOKUP($A108,'XIII z Kompasem M'!$K$2:$Q$27,7,0),"")</f>
        <v/>
      </c>
      <c r="AL108" s="19" t="str">
        <f>IFERROR(VLOOKUP($A108,'Waligóra M'!$J$2:$P$17,7,0),"")</f>
        <v/>
      </c>
      <c r="AM108" s="19" t="str">
        <f>IFERROR(VLOOKUP($A108,'Jesienne 360 M'!$K$2:$Q$15,7,0),"")</f>
        <v/>
      </c>
      <c r="AN108" s="19" t="str">
        <f>IFERROR(VLOOKUP($A108,'H54 TR100 M'!$AG$6:$AM$161,7,0),"")</f>
        <v/>
      </c>
      <c r="AO108" s="19" t="str">
        <f>IFERROR(VLOOKUP($A108,'Azymut M'!$O$2:$U$36,7,0),"")</f>
        <v/>
      </c>
      <c r="AP108" s="12" t="str">
        <f>IFERROR(VLOOKUP($A108,'NM TR100 M'!$AD$5:$AJ$13,7,0),"")</f>
        <v/>
      </c>
      <c r="AQ108" s="26">
        <f>MIN(COUNT(F108:U108)+MIN(COUNT(X108:AP108)/2,2),6)</f>
        <v>3</v>
      </c>
      <c r="AR108" s="13">
        <f>COUNT(F108:U108)+COUNT(X108:AP108)/2</f>
        <v>3</v>
      </c>
    </row>
    <row r="109" spans="1:44">
      <c r="A109">
        <v>242</v>
      </c>
      <c r="B109" s="22" t="str">
        <f>VLOOKUP($A109,id!$C:$H,6,0)</f>
        <v>Liczywek Andrzej</v>
      </c>
      <c r="C109" s="22" t="str">
        <f>VLOOKUP($A109,id!$C:$H,4,0)</f>
        <v>Kaliska Team</v>
      </c>
      <c r="D109" s="2">
        <f>IF(E108=E109,D108,ROW(B107))</f>
        <v>107</v>
      </c>
      <c r="E109" s="11">
        <f>LARGE(F109:W109,1)+LARGE(F109:W109,2)+IFERROR(LARGE(F109:W109,3),0)+IFERROR(LARGE(F109:W109,4),0)+IFERROR(LARGE(F109:W109,5),0)+IFERROR(LARGE(F109:W109,6),0)</f>
        <v>121.26900901879145</v>
      </c>
      <c r="F109" s="12"/>
      <c r="G109" s="12"/>
      <c r="H109" s="12" t="str">
        <f>IFERROR(VLOOKUP($A109,'H53 200 M'!$AL$5:$AR$90,7,0),"")</f>
        <v/>
      </c>
      <c r="I109" s="14" t="str">
        <f>IFERROR(VLOOKUP($A109,'Dymno M'!$BO$4:$BU$35,7,0),"")</f>
        <v/>
      </c>
      <c r="J109" s="19" t="str">
        <f>IFERROR(VLOOKUP($A109,'Dukty M'!$AU$1:$BA$45,7,0),"")</f>
        <v/>
      </c>
      <c r="K109" s="19" t="str">
        <f>IFERROR(VLOOKUP($A109,'Tropy M'!$Q$3:$X$155,7,0),"")</f>
        <v/>
      </c>
      <c r="L109" s="19" t="str">
        <f>IFERROR(VLOOKUP($A109,'Grassor TR300 M'!$BX$2:$CD$26,7,0),"")</f>
        <v/>
      </c>
      <c r="M109" s="19" t="str">
        <f>IFERROR(VLOOKUP($A109,'BO M'!$K$2:$Q$65,7,0),"")</f>
        <v/>
      </c>
      <c r="N109" s="19" t="str">
        <f>IFERROR(VLOOKUP($A109,'Konwalie M'!$K$3:$Q$33,7,0),"")</f>
        <v/>
      </c>
      <c r="O109" s="19" t="str">
        <f>IFERROR(VLOOKUP($A109,'Sudecka 150 M'!$M$2:$S$17,7,0),"")</f>
        <v/>
      </c>
      <c r="P109" s="19" t="str">
        <f>IFERROR(VLOOKUP($A109,'Korno M'!$BR$1:$BX$58,7,0),"")</f>
        <v/>
      </c>
      <c r="Q109" s="19" t="str">
        <f>IFERROR(VLOOKUP($A109,'Abentojra M'!$J$4:$P$36,7,0),"")</f>
        <v/>
      </c>
      <c r="R109" s="19" t="str">
        <f>IFERROR(VLOOKUP($A109,'Mordownik M'!$M$6:$S$36,7,0),"")</f>
        <v/>
      </c>
      <c r="S109" s="19">
        <f>IFERROR(VLOOKUP($A109,'XIV Szago M'!$BB$4:$BH$45,7,0),"")</f>
        <v>62.504607422049624</v>
      </c>
      <c r="T109" s="19" t="str">
        <f>IFERROR(VLOOKUP($A109,'H54 TR200 M'!$AS$5:$AY$96,7,0),"")</f>
        <v/>
      </c>
      <c r="U109" s="19" t="str">
        <f>IFERROR(VLOOKUP($A109,'NM TR200 M'!$AN$5:$AT$32,7,0),"")</f>
        <v/>
      </c>
      <c r="V109" s="10">
        <f>IFERROR(LARGE(X109:AP109,1),0)+IFERROR(LARGE(X109:AP109,2),0)</f>
        <v>58.76440159674182</v>
      </c>
      <c r="W109" s="10">
        <f>IFERROR(LARGE(X109:AP109,3),0)+IFERROR(LARGE(X109:AP109,4),0)</f>
        <v>0</v>
      </c>
      <c r="X109" s="12"/>
      <c r="Y109" s="18"/>
      <c r="Z109" s="18"/>
      <c r="AA109" s="12"/>
      <c r="AB109" s="12"/>
      <c r="AC109" s="12">
        <f>IFERROR(VLOOKUP($A109,'H53 100 M'!$AG$5:$AM$156,7,0),"")</f>
        <v>36.549599554717219</v>
      </c>
      <c r="AD109" s="18" t="str">
        <f>IFERROR(VLOOKUP($A109,'Liczyrzepa - wiosna M'!$N$2:$T$26,7,0),"")</f>
        <v/>
      </c>
      <c r="AE109" s="12" t="str">
        <f>IFERROR(VLOOKUP($A109,'Harce M'!$H$2:$N$19,7,0),"")</f>
        <v/>
      </c>
      <c r="AF109" s="18" t="str">
        <f>IFERROR(VLOOKUP($A109,'XII z Kompasem M'!$K$1:$Q$38,7,0),"")</f>
        <v/>
      </c>
      <c r="AG109" s="19" t="str">
        <f>IFERROR(VLOOKUP($A109,'Grassor TR150 M'!$BH$2:$BN$16,7,0),"")</f>
        <v/>
      </c>
      <c r="AH109" s="19" t="str">
        <f>IFERROR(VLOOKUP($A109,'Pazur Gryfa M'!$P$2:$V$23,7,0),"")</f>
        <v/>
      </c>
      <c r="AI109" s="19" t="str">
        <f>IFERROR(VLOOKUP($A109,'Szaga M'!$J$2:$P$31,7,0),"")</f>
        <v/>
      </c>
      <c r="AJ109" s="19" t="str">
        <f>IFERROR(VLOOKUP($A109,'Sudecka 100 M'!$M$2:$S$20,7,0),"")</f>
        <v/>
      </c>
      <c r="AK109" s="19" t="str">
        <f>IFERROR(VLOOKUP($A109,'XIII z Kompasem M'!$K$2:$Q$27,7,0),"")</f>
        <v/>
      </c>
      <c r="AL109" s="19" t="str">
        <f>IFERROR(VLOOKUP($A109,'Waligóra M'!$J$2:$P$17,7,0),"")</f>
        <v/>
      </c>
      <c r="AM109" s="19" t="str">
        <f>IFERROR(VLOOKUP($A109,'Jesienne 360 M'!$K$2:$Q$15,7,0),"")</f>
        <v/>
      </c>
      <c r="AN109" s="19">
        <f>IFERROR(VLOOKUP($A109,'H54 TR100 M'!$AG$6:$AM$161,7,0),"")</f>
        <v>22.214802042024598</v>
      </c>
      <c r="AO109" s="19" t="str">
        <f>IFERROR(VLOOKUP($A109,'Azymut M'!$O$2:$U$36,7,0),"")</f>
        <v/>
      </c>
      <c r="AP109" s="12" t="str">
        <f>IFERROR(VLOOKUP($A109,'NM TR100 M'!$AD$5:$AJ$13,7,0),"")</f>
        <v/>
      </c>
      <c r="AQ109" s="26">
        <f>MIN(COUNT(F109:U109)+MIN(COUNT(X109:AP109)/2,2),6)</f>
        <v>2</v>
      </c>
      <c r="AR109" s="13">
        <f>COUNT(F109:U109)+COUNT(X109:AP109)/2</f>
        <v>2</v>
      </c>
    </row>
    <row r="110" spans="1:44">
      <c r="A110">
        <v>487</v>
      </c>
      <c r="B110" s="22" t="str">
        <f>VLOOKUP($A110,id!$C:$H,6,0)</f>
        <v>Melon-Mika Krzysztof</v>
      </c>
      <c r="C110" s="22" t="str">
        <f>VLOOKUP($A110,id!$C:$H,4,0)</f>
        <v>LosMaruderos</v>
      </c>
      <c r="D110" s="2">
        <f>IF(E109=E110,D109,ROW(B108))</f>
        <v>108</v>
      </c>
      <c r="E110" s="11">
        <f>LARGE(F110:W110,1)+LARGE(F110:W110,2)+IFERROR(LARGE(F110:W110,3),0)+IFERROR(LARGE(F110:W110,4),0)+IFERROR(LARGE(F110:W110,5),0)+IFERROR(LARGE(F110:W110,6),0)</f>
        <v>120.83414798648903</v>
      </c>
      <c r="F110" s="12"/>
      <c r="G110" s="12"/>
      <c r="H110" s="12"/>
      <c r="I110" s="14"/>
      <c r="J110" s="19"/>
      <c r="K110" s="19"/>
      <c r="L110" s="19"/>
      <c r="M110" s="19">
        <f>IFERROR(VLOOKUP($A110,'BO M'!$K$2:$Q$65,7,0),"")</f>
        <v>69.502743001828676</v>
      </c>
      <c r="N110" s="19" t="str">
        <f>IFERROR(VLOOKUP($A110,'Konwalie M'!$K$3:$Q$33,7,0),"")</f>
        <v/>
      </c>
      <c r="O110" s="19" t="str">
        <f>IFERROR(VLOOKUP($A110,'Sudecka 150 M'!$M$2:$S$17,7,0),"")</f>
        <v/>
      </c>
      <c r="P110" s="19">
        <f>IFERROR(VLOOKUP($A110,'Korno M'!$BR$1:$BX$58,7,0),"")</f>
        <v>51.331404984660352</v>
      </c>
      <c r="Q110" s="19" t="str">
        <f>IFERROR(VLOOKUP($A110,'Abentojra M'!$J$4:$P$36,7,0),"")</f>
        <v/>
      </c>
      <c r="R110" s="19" t="str">
        <f>IFERROR(VLOOKUP($A110,'Mordownik M'!$M$6:$S$36,7,0),"")</f>
        <v/>
      </c>
      <c r="S110" s="19" t="str">
        <f>IFERROR(VLOOKUP($A110,'XIV Szago M'!$BB$4:$BH$45,7,0),"")</f>
        <v/>
      </c>
      <c r="T110" s="19" t="str">
        <f>IFERROR(VLOOKUP($A110,'H54 TR200 M'!$AS$5:$AY$96,7,0),"")</f>
        <v/>
      </c>
      <c r="U110" s="19" t="str">
        <f>IFERROR(VLOOKUP($A110,'NM TR200 M'!$AN$5:$AT$32,7,0),"")</f>
        <v/>
      </c>
      <c r="V110" s="10">
        <f>IFERROR(LARGE(X110:AP110,1),0)+IFERROR(LARGE(X110:AP110,2),0)</f>
        <v>0</v>
      </c>
      <c r="W110" s="10">
        <f>IFERROR(LARGE(X110:AP110,3),0)+IFERROR(LARGE(X110:AP110,4),0)</f>
        <v>0</v>
      </c>
      <c r="X110" s="12"/>
      <c r="Y110" s="18"/>
      <c r="Z110" s="18"/>
      <c r="AA110" s="12"/>
      <c r="AB110" s="12"/>
      <c r="AC110" s="12"/>
      <c r="AD110" s="18"/>
      <c r="AE110" s="12"/>
      <c r="AF110" s="18"/>
      <c r="AG110" s="19"/>
      <c r="AH110" s="19" t="str">
        <f>IFERROR(VLOOKUP($A110,'Pazur Gryfa M'!$P$2:$V$23,7,0),"")</f>
        <v/>
      </c>
      <c r="AI110" s="19" t="str">
        <f>IFERROR(VLOOKUP($A110,'Szaga M'!$J$2:$P$31,7,0),"")</f>
        <v/>
      </c>
      <c r="AJ110" s="19" t="str">
        <f>IFERROR(VLOOKUP($A110,'Sudecka 100 M'!$M$2:$S$20,7,0),"")</f>
        <v/>
      </c>
      <c r="AK110" s="19" t="str">
        <f>IFERROR(VLOOKUP($A110,'XIII z Kompasem M'!$K$2:$Q$27,7,0),"")</f>
        <v/>
      </c>
      <c r="AL110" s="19" t="str">
        <f>IFERROR(VLOOKUP($A110,'Waligóra M'!$J$2:$P$17,7,0),"")</f>
        <v/>
      </c>
      <c r="AM110" s="19" t="str">
        <f>IFERROR(VLOOKUP($A110,'Jesienne 360 M'!$K$2:$Q$15,7,0),"")</f>
        <v/>
      </c>
      <c r="AN110" s="19" t="str">
        <f>IFERROR(VLOOKUP($A110,'H54 TR100 M'!$AG$6:$AM$161,7,0),"")</f>
        <v/>
      </c>
      <c r="AO110" s="19" t="str">
        <f>IFERROR(VLOOKUP($A110,'Azymut M'!$O$2:$U$36,7,0),"")</f>
        <v/>
      </c>
      <c r="AP110" s="12" t="str">
        <f>IFERROR(VLOOKUP($A110,'NM TR100 M'!$AD$5:$AJ$13,7,0),"")</f>
        <v/>
      </c>
      <c r="AQ110" s="26">
        <f>MIN(COUNT(F110:U110)+MIN(COUNT(X110:AP110)/2,2),6)</f>
        <v>2</v>
      </c>
      <c r="AR110" s="13">
        <f>COUNT(F110:U110)+COUNT(X110:AP110)/2</f>
        <v>2</v>
      </c>
    </row>
    <row r="111" spans="1:44">
      <c r="A111">
        <v>135</v>
      </c>
      <c r="B111" s="22" t="str">
        <f>VLOOKUP($A111,id!$C:$H,6,0)</f>
        <v>Zarzycki Piotr</v>
      </c>
      <c r="C111" s="22" t="str">
        <f>VLOOKUP($A111,id!$C:$H,4,0)</f>
        <v>KTR BikeOrient</v>
      </c>
      <c r="D111" s="2">
        <f>IF(E110=E111,D110,ROW(B109))</f>
        <v>109</v>
      </c>
      <c r="E111" s="11">
        <f>LARGE(F111:W111,1)+LARGE(F111:W111,2)+IFERROR(LARGE(F111:W111,3),0)+IFERROR(LARGE(F111:W111,4),0)+IFERROR(LARGE(F111:W111,5),0)+IFERROR(LARGE(F111:W111,6),0)</f>
        <v>117.44522152578705</v>
      </c>
      <c r="F111" s="12"/>
      <c r="G111" s="12"/>
      <c r="H111" s="12" t="str">
        <f>IFERROR(VLOOKUP($A111,'H53 200 M'!$AL$5:$AR$90,7,0),"")</f>
        <v/>
      </c>
      <c r="I111" s="14" t="str">
        <f>IFERROR(VLOOKUP($A111,'Dymno M'!$BO$4:$BU$35,7,0),"")</f>
        <v/>
      </c>
      <c r="J111" s="19" t="str">
        <f>IFERROR(VLOOKUP($A111,'Dukty M'!$AU$1:$BA$45,7,0),"")</f>
        <v/>
      </c>
      <c r="K111" s="19" t="str">
        <f>IFERROR(VLOOKUP($A111,'Tropy M'!$Q$3:$X$155,7,0),"")</f>
        <v/>
      </c>
      <c r="L111" s="19" t="str">
        <f>IFERROR(VLOOKUP($A111,'Grassor TR300 M'!$BX$2:$CD$26,7,0),"")</f>
        <v/>
      </c>
      <c r="M111" s="19">
        <f>IFERROR(VLOOKUP($A111,'BO M'!$K$2:$Q$65,7,0),"")</f>
        <v>83.809370342021538</v>
      </c>
      <c r="N111" s="19" t="str">
        <f>IFERROR(VLOOKUP($A111,'Konwalie M'!$K$3:$Q$33,7,0),"")</f>
        <v/>
      </c>
      <c r="O111" s="19" t="str">
        <f>IFERROR(VLOOKUP($A111,'Sudecka 150 M'!$M$2:$S$17,7,0),"")</f>
        <v/>
      </c>
      <c r="P111" s="19" t="str">
        <f>IFERROR(VLOOKUP($A111,'Korno M'!$BR$1:$BX$58,7,0),"")</f>
        <v/>
      </c>
      <c r="Q111" s="19" t="str">
        <f>IFERROR(VLOOKUP($A111,'Abentojra M'!$J$4:$P$36,7,0),"")</f>
        <v/>
      </c>
      <c r="R111" s="19" t="str">
        <f>IFERROR(VLOOKUP($A111,'Mordownik M'!$M$6:$S$36,7,0),"")</f>
        <v/>
      </c>
      <c r="S111" s="19" t="str">
        <f>IFERROR(VLOOKUP($A111,'XIV Szago M'!$BB$4:$BH$45,7,0),"")</f>
        <v/>
      </c>
      <c r="T111" s="19" t="str">
        <f>IFERROR(VLOOKUP($A111,'H54 TR200 M'!$AS$5:$AY$96,7,0),"")</f>
        <v/>
      </c>
      <c r="U111" s="19" t="str">
        <f>IFERROR(VLOOKUP($A111,'NM TR200 M'!$AN$5:$AT$32,7,0),"")</f>
        <v/>
      </c>
      <c r="V111" s="10">
        <f>IFERROR(LARGE(X111:AP111,1),0)+IFERROR(LARGE(X111:AP111,2),0)</f>
        <v>33.63585118376551</v>
      </c>
      <c r="W111" s="10">
        <f>IFERROR(LARGE(X111:AP111,3),0)+IFERROR(LARGE(X111:AP111,4),0)</f>
        <v>0</v>
      </c>
      <c r="X111" s="12"/>
      <c r="Y111" s="18"/>
      <c r="Z111" s="18"/>
      <c r="AA111" s="12">
        <f>IFERROR(VLOOKUP(A111,'NMnO M'!AT:AZ,7,0),"")</f>
        <v>33.63585118376551</v>
      </c>
      <c r="AB111" s="12" t="str">
        <f>IFERROR(VLOOKUP(A111,'Wertepy M'!M:S,7,0),"")</f>
        <v/>
      </c>
      <c r="AC111" s="12" t="str">
        <f>IFERROR(VLOOKUP($A111,'H53 100 M'!$AG$5:$AM$156,7,0),"")</f>
        <v/>
      </c>
      <c r="AD111" s="18" t="str">
        <f>IFERROR(VLOOKUP($A111,'Liczyrzepa - wiosna M'!$N$2:$T$26,7,0),"")</f>
        <v/>
      </c>
      <c r="AE111" s="12" t="str">
        <f>IFERROR(VLOOKUP($A111,'Harce M'!$H$2:$N$19,7,0),"")</f>
        <v/>
      </c>
      <c r="AF111" s="18" t="str">
        <f>IFERROR(VLOOKUP($A111,'XII z Kompasem M'!$K$1:$Q$38,7,0),"")</f>
        <v/>
      </c>
      <c r="AG111" s="19" t="str">
        <f>IFERROR(VLOOKUP($A111,'Grassor TR150 M'!$BH$2:$BN$16,7,0),"")</f>
        <v/>
      </c>
      <c r="AH111" s="19" t="str">
        <f>IFERROR(VLOOKUP($A111,'Pazur Gryfa M'!$P$2:$V$23,7,0),"")</f>
        <v/>
      </c>
      <c r="AI111" s="19" t="str">
        <f>IFERROR(VLOOKUP($A111,'Szaga M'!$J$2:$P$31,7,0),"")</f>
        <v/>
      </c>
      <c r="AJ111" s="19" t="str">
        <f>IFERROR(VLOOKUP($A111,'Sudecka 100 M'!$M$2:$S$20,7,0),"")</f>
        <v/>
      </c>
      <c r="AK111" s="19" t="str">
        <f>IFERROR(VLOOKUP($A111,'XIII z Kompasem M'!$K$2:$Q$27,7,0),"")</f>
        <v/>
      </c>
      <c r="AL111" s="19" t="str">
        <f>IFERROR(VLOOKUP($A111,'Waligóra M'!$J$2:$P$17,7,0),"")</f>
        <v/>
      </c>
      <c r="AM111" s="19" t="str">
        <f>IFERROR(VLOOKUP($A111,'Jesienne 360 M'!$K$2:$Q$15,7,0),"")</f>
        <v/>
      </c>
      <c r="AN111" s="19" t="str">
        <f>IFERROR(VLOOKUP($A111,'H54 TR100 M'!$AG$6:$AM$161,7,0),"")</f>
        <v/>
      </c>
      <c r="AO111" s="19" t="str">
        <f>IFERROR(VLOOKUP($A111,'Azymut M'!$O$2:$U$36,7,0),"")</f>
        <v/>
      </c>
      <c r="AP111" s="12" t="str">
        <f>IFERROR(VLOOKUP($A111,'NM TR100 M'!$AD$5:$AJ$13,7,0),"")</f>
        <v/>
      </c>
      <c r="AQ111" s="26">
        <f>MIN(COUNT(F111:U111)+MIN(COUNT(X111:AP111)/2,2),6)</f>
        <v>1.5</v>
      </c>
      <c r="AR111" s="13">
        <f>COUNT(F111:U111)+COUNT(X111:AP111)/2</f>
        <v>1.5</v>
      </c>
    </row>
    <row r="112" spans="1:44">
      <c r="A112">
        <v>527</v>
      </c>
      <c r="B112" s="22" t="str">
        <f>VLOOKUP($A112,id!$C:$H,6,0)</f>
        <v>Niedośpiał Krzysztof</v>
      </c>
      <c r="C112" s="22" t="str">
        <f>VLOOKUP($A112,id!$C:$H,4,0)</f>
        <v>Translation Cafe</v>
      </c>
      <c r="D112" s="2">
        <f>IF(E111=E112,D111,ROW(B110))</f>
        <v>110</v>
      </c>
      <c r="E112" s="11">
        <f>LARGE(F112:W112,1)+LARGE(F112:W112,2)+IFERROR(LARGE(F112:W112,3),0)+IFERROR(LARGE(F112:W112,4),0)+IFERROR(LARGE(F112:W112,5),0)+IFERROR(LARGE(F112:W112,6),0)</f>
        <v>116.2675763374657</v>
      </c>
      <c r="F112" s="12"/>
      <c r="G112" s="12"/>
      <c r="H112" s="12"/>
      <c r="I112" s="14"/>
      <c r="J112" s="19"/>
      <c r="K112" s="19"/>
      <c r="L112" s="19"/>
      <c r="M112" s="19"/>
      <c r="N112" s="19" t="str">
        <f>IFERROR(VLOOKUP($A112,'Konwalie M'!$K$3:$Q$33,7,0),"")</f>
        <v/>
      </c>
      <c r="O112" s="19" t="str">
        <f>IFERROR(VLOOKUP($A112,'Sudecka 150 M'!$M$2:$S$17,7,0),"")</f>
        <v/>
      </c>
      <c r="P112" s="19" t="str">
        <f>IFERROR(VLOOKUP($A112,'Korno M'!$BR$1:$BX$58,7,0),"")</f>
        <v/>
      </c>
      <c r="Q112" s="19" t="str">
        <f>IFERROR(VLOOKUP($A112,'Abentojra M'!$J$4:$P$36,7,0),"")</f>
        <v/>
      </c>
      <c r="R112" s="19">
        <f>IFERROR(VLOOKUP($A112,'Mordownik M'!$M$6:$S$36,7,0),"")</f>
        <v>70.721357850070731</v>
      </c>
      <c r="S112" s="19" t="str">
        <f>IFERROR(VLOOKUP($A112,'XIV Szago M'!$BB$4:$BH$45,7,0),"")</f>
        <v/>
      </c>
      <c r="T112" s="19" t="str">
        <f>IFERROR(VLOOKUP($A112,'H54 TR200 M'!$AS$5:$AY$96,7,0),"")</f>
        <v/>
      </c>
      <c r="U112" s="19" t="str">
        <f>IFERROR(VLOOKUP($A112,'NM TR200 M'!$AN$5:$AT$32,7,0),"")</f>
        <v/>
      </c>
      <c r="V112" s="10">
        <f>IFERROR(LARGE(X112:AP112,1),0)+IFERROR(LARGE(X112:AP112,2),0)</f>
        <v>45.54621848739496</v>
      </c>
      <c r="W112" s="10">
        <f>IFERROR(LARGE(X112:AP112,3),0)+IFERROR(LARGE(X112:AP112,4),0)</f>
        <v>0</v>
      </c>
      <c r="X112" s="12"/>
      <c r="Y112" s="18"/>
      <c r="Z112" s="18"/>
      <c r="AA112" s="12"/>
      <c r="AB112" s="12"/>
      <c r="AC112" s="12"/>
      <c r="AD112" s="18"/>
      <c r="AE112" s="12"/>
      <c r="AF112" s="18"/>
      <c r="AG112" s="19"/>
      <c r="AH112" s="19"/>
      <c r="AI112" s="19" t="str">
        <f>IFERROR(VLOOKUP($A112,'Szaga M'!$J$2:$P$31,7,0),"")</f>
        <v/>
      </c>
      <c r="AJ112" s="19">
        <f>IFERROR(VLOOKUP($A112,'Sudecka 100 M'!$M$2:$S$20,7,0),"")</f>
        <v>45.54621848739496</v>
      </c>
      <c r="AK112" s="19" t="str">
        <f>IFERROR(VLOOKUP($A112,'XIII z Kompasem M'!$K$2:$Q$27,7,0),"")</f>
        <v/>
      </c>
      <c r="AL112" s="19" t="str">
        <f>IFERROR(VLOOKUP($A112,'Waligóra M'!$J$2:$P$17,7,0),"")</f>
        <v/>
      </c>
      <c r="AM112" s="19" t="str">
        <f>IFERROR(VLOOKUP($A112,'Jesienne 360 M'!$K$2:$Q$15,7,0),"")</f>
        <v/>
      </c>
      <c r="AN112" s="19" t="str">
        <f>IFERROR(VLOOKUP($A112,'H54 TR100 M'!$AG$6:$AM$161,7,0),"")</f>
        <v/>
      </c>
      <c r="AO112" s="19" t="str">
        <f>IFERROR(VLOOKUP($A112,'Azymut M'!$O$2:$U$36,7,0),"")</f>
        <v/>
      </c>
      <c r="AP112" s="12" t="str">
        <f>IFERROR(VLOOKUP($A112,'NM TR100 M'!$AD$5:$AJ$13,7,0),"")</f>
        <v/>
      </c>
      <c r="AQ112" s="26">
        <f>MIN(COUNT(F112:U112)+MIN(COUNT(X112:AP112)/2,2),6)</f>
        <v>1.5</v>
      </c>
      <c r="AR112" s="13">
        <f>COUNT(F112:U112)+COUNT(X112:AP112)/2</f>
        <v>1.5</v>
      </c>
    </row>
    <row r="113" spans="1:44">
      <c r="A113">
        <v>138</v>
      </c>
      <c r="B113" s="22" t="str">
        <f>VLOOKUP($A113,id!$C:$H,6,0)</f>
        <v>Bedyk Michał</v>
      </c>
      <c r="C113" s="22" t="str">
        <f>VLOOKUP($A113,id!$C:$H,4,0)</f>
        <v>IT Orient</v>
      </c>
      <c r="D113" s="2">
        <f>IF(E112=E113,D112,ROW(B111))</f>
        <v>111</v>
      </c>
      <c r="E113" s="11">
        <f>LARGE(F113:W113,1)+LARGE(F113:W113,2)+IFERROR(LARGE(F113:W113,3),0)+IFERROR(LARGE(F113:W113,4),0)+IFERROR(LARGE(F113:W113,5),0)+IFERROR(LARGE(F113:W113,6),0)</f>
        <v>112.79538652303764</v>
      </c>
      <c r="F113" s="12"/>
      <c r="G113" s="12"/>
      <c r="H113" s="12" t="str">
        <f>IFERROR(VLOOKUP($A113,'H53 200 M'!$AL$5:$AR$90,7,0),"")</f>
        <v/>
      </c>
      <c r="I113" s="14" t="str">
        <f>IFERROR(VLOOKUP($A113,'Dymno M'!$BO$4:$BU$35,7,0),"")</f>
        <v/>
      </c>
      <c r="J113" s="19" t="str">
        <f>IFERROR(VLOOKUP($A113,'Dukty M'!$AU$1:$BA$45,7,0),"")</f>
        <v/>
      </c>
      <c r="K113" s="19" t="str">
        <f>IFERROR(VLOOKUP($A113,'Tropy M'!$Q$3:$X$155,7,0),"")</f>
        <v/>
      </c>
      <c r="L113" s="19" t="str">
        <f>IFERROR(VLOOKUP($A113,'Grassor TR300 M'!$BX$2:$CD$26,7,0),"")</f>
        <v/>
      </c>
      <c r="M113" s="19" t="str">
        <f>IFERROR(VLOOKUP($A113,'BO M'!$K$2:$Q$65,7,0),"")</f>
        <v/>
      </c>
      <c r="N113" s="19" t="str">
        <f>IFERROR(VLOOKUP($A113,'Konwalie M'!$K$3:$Q$33,7,0),"")</f>
        <v/>
      </c>
      <c r="O113" s="19" t="str">
        <f>IFERROR(VLOOKUP($A113,'Sudecka 150 M'!$M$2:$S$17,7,0),"")</f>
        <v/>
      </c>
      <c r="P113" s="19">
        <f>IFERROR(VLOOKUP($A113,'Korno M'!$BR$1:$BX$58,7,0),"")</f>
        <v>80.88445078459344</v>
      </c>
      <c r="Q113" s="19" t="str">
        <f>IFERROR(VLOOKUP($A113,'Abentojra M'!$J$4:$P$36,7,0),"")</f>
        <v/>
      </c>
      <c r="R113" s="19" t="str">
        <f>IFERROR(VLOOKUP($A113,'Mordownik M'!$M$6:$S$36,7,0),"")</f>
        <v/>
      </c>
      <c r="S113" s="19" t="str">
        <f>IFERROR(VLOOKUP($A113,'XIV Szago M'!$BB$4:$BH$45,7,0),"")</f>
        <v/>
      </c>
      <c r="T113" s="19" t="str">
        <f>IFERROR(VLOOKUP($A113,'H54 TR200 M'!$AS$5:$AY$96,7,0),"")</f>
        <v/>
      </c>
      <c r="U113" s="19" t="str">
        <f>IFERROR(VLOOKUP($A113,'NM TR200 M'!$AN$5:$AT$32,7,0),"")</f>
        <v/>
      </c>
      <c r="V113" s="10">
        <f>IFERROR(LARGE(X113:AP113,1),0)+IFERROR(LARGE(X113:AP113,2),0)</f>
        <v>31.910935738444195</v>
      </c>
      <c r="W113" s="10">
        <f>IFERROR(LARGE(X113:AP113,3),0)+IFERROR(LARGE(X113:AP113,4),0)</f>
        <v>0</v>
      </c>
      <c r="X113" s="12"/>
      <c r="Y113" s="18"/>
      <c r="Z113" s="18"/>
      <c r="AA113" s="12">
        <f>IFERROR(VLOOKUP(A113,'NMnO M'!AT:AZ,7,0),"")</f>
        <v>31.910935738444195</v>
      </c>
      <c r="AB113" s="12" t="str">
        <f>IFERROR(VLOOKUP(A113,'Wertepy M'!M:S,7,0),"")</f>
        <v/>
      </c>
      <c r="AC113" s="12" t="str">
        <f>IFERROR(VLOOKUP($A113,'H53 100 M'!$AG$5:$AM$156,7,0),"")</f>
        <v/>
      </c>
      <c r="AD113" s="18" t="str">
        <f>IFERROR(VLOOKUP($A113,'Liczyrzepa - wiosna M'!$N$2:$T$26,7,0),"")</f>
        <v/>
      </c>
      <c r="AE113" s="12" t="str">
        <f>IFERROR(VLOOKUP($A113,'Harce M'!$H$2:$N$19,7,0),"")</f>
        <v/>
      </c>
      <c r="AF113" s="18" t="str">
        <f>IFERROR(VLOOKUP($A113,'XII z Kompasem M'!$K$1:$Q$38,7,0),"")</f>
        <v/>
      </c>
      <c r="AG113" s="19" t="str">
        <f>IFERROR(VLOOKUP($A113,'Grassor TR150 M'!$BH$2:$BN$16,7,0),"")</f>
        <v/>
      </c>
      <c r="AH113" s="19" t="str">
        <f>IFERROR(VLOOKUP($A113,'Pazur Gryfa M'!$P$2:$V$23,7,0),"")</f>
        <v/>
      </c>
      <c r="AI113" s="19" t="str">
        <f>IFERROR(VLOOKUP($A113,'Szaga M'!$J$2:$P$31,7,0),"")</f>
        <v/>
      </c>
      <c r="AJ113" s="19" t="str">
        <f>IFERROR(VLOOKUP($A113,'Sudecka 100 M'!$M$2:$S$20,7,0),"")</f>
        <v/>
      </c>
      <c r="AK113" s="19" t="str">
        <f>IFERROR(VLOOKUP($A113,'XIII z Kompasem M'!$K$2:$Q$27,7,0),"")</f>
        <v/>
      </c>
      <c r="AL113" s="19" t="str">
        <f>IFERROR(VLOOKUP($A113,'Waligóra M'!$J$2:$P$17,7,0),"")</f>
        <v/>
      </c>
      <c r="AM113" s="19" t="str">
        <f>IFERROR(VLOOKUP($A113,'Jesienne 360 M'!$K$2:$Q$15,7,0),"")</f>
        <v/>
      </c>
      <c r="AN113" s="19" t="str">
        <f>IFERROR(VLOOKUP($A113,'H54 TR100 M'!$AG$6:$AM$161,7,0),"")</f>
        <v/>
      </c>
      <c r="AO113" s="19" t="str">
        <f>IFERROR(VLOOKUP($A113,'Azymut M'!$O$2:$U$36,7,0),"")</f>
        <v/>
      </c>
      <c r="AP113" s="12" t="str">
        <f>IFERROR(VLOOKUP($A113,'NM TR100 M'!$AD$5:$AJ$13,7,0),"")</f>
        <v/>
      </c>
      <c r="AQ113" s="26">
        <f>MIN(COUNT(F113:U113)+MIN(COUNT(X113:AP113)/2,2),6)</f>
        <v>1.5</v>
      </c>
      <c r="AR113" s="13">
        <f>COUNT(F113:U113)+COUNT(X113:AP113)/2</f>
        <v>1.5</v>
      </c>
    </row>
    <row r="114" spans="1:44">
      <c r="A114">
        <v>69</v>
      </c>
      <c r="B114" s="22" t="str">
        <f>VLOOKUP($A114,id!$C:$H,6,0)</f>
        <v>Wiśniewski Adam</v>
      </c>
      <c r="C114" s="22" t="str">
        <f>VLOOKUP($A114,id!$C:$H,4,0)</f>
        <v>Ambit Racing Team</v>
      </c>
      <c r="D114" s="2">
        <f>IF(E113=E114,D113,ROW(B112))</f>
        <v>112</v>
      </c>
      <c r="E114" s="11">
        <f>LARGE(F114:W114,1)+LARGE(F114:W114,2)+IFERROR(LARGE(F114:W114,3),0)+IFERROR(LARGE(F114:W114,4),0)+IFERROR(LARGE(F114:W114,5),0)+IFERROR(LARGE(F114:W114,6),0)</f>
        <v>111.29463001741975</v>
      </c>
      <c r="F114" s="12"/>
      <c r="G114" s="12">
        <f>IFERROR(VLOOKUP(A114,'Roza M'!N:T,7,0),"")</f>
        <v>62.830732382770108</v>
      </c>
      <c r="H114" s="12" t="str">
        <f>IFERROR(VLOOKUP($A114,'H53 200 M'!$AL$5:$AR$90,7,0),"")</f>
        <v/>
      </c>
      <c r="I114" s="14" t="str">
        <f>IFERROR(VLOOKUP($A114,'Dymno M'!$BO$4:$BU$35,7,0),"")</f>
        <v/>
      </c>
      <c r="J114" s="19" t="str">
        <f>IFERROR(VLOOKUP($A114,'Dukty M'!$AU$1:$BA$45,7,0),"")</f>
        <v/>
      </c>
      <c r="K114" s="19" t="str">
        <f>IFERROR(VLOOKUP($A114,'Tropy M'!$Q$3:$X$155,7,0),"")</f>
        <v/>
      </c>
      <c r="L114" s="19" t="str">
        <f>IFERROR(VLOOKUP($A114,'Grassor TR300 M'!$BX$2:$CD$26,7,0),"")</f>
        <v/>
      </c>
      <c r="M114" s="19">
        <f>IFERROR(VLOOKUP($A114,'BO M'!$K$2:$Q$65,7,0),"")</f>
        <v>0</v>
      </c>
      <c r="N114" s="19" t="str">
        <f>IFERROR(VLOOKUP($A114,'Konwalie M'!$K$3:$Q$33,7,0),"")</f>
        <v/>
      </c>
      <c r="O114" s="19" t="str">
        <f>IFERROR(VLOOKUP($A114,'Sudecka 150 M'!$M$2:$S$17,7,0),"")</f>
        <v/>
      </c>
      <c r="P114" s="19" t="str">
        <f>IFERROR(VLOOKUP($A114,'Korno M'!$BR$1:$BX$58,7,0),"")</f>
        <v/>
      </c>
      <c r="Q114" s="19" t="str">
        <f>IFERROR(VLOOKUP($A114,'Abentojra M'!$J$4:$P$36,7,0),"")</f>
        <v/>
      </c>
      <c r="R114" s="19" t="str">
        <f>IFERROR(VLOOKUP($A114,'Mordownik M'!$M$6:$S$36,7,0),"")</f>
        <v/>
      </c>
      <c r="S114" s="19" t="str">
        <f>IFERROR(VLOOKUP($A114,'XIV Szago M'!$BB$4:$BH$45,7,0),"")</f>
        <v/>
      </c>
      <c r="T114" s="19" t="str">
        <f>IFERROR(VLOOKUP($A114,'H54 TR200 M'!$AS$5:$AY$96,7,0),"")</f>
        <v/>
      </c>
      <c r="U114" s="19" t="str">
        <f>IFERROR(VLOOKUP($A114,'NM TR200 M'!$AN$5:$AT$32,7,0),"")</f>
        <v/>
      </c>
      <c r="V114" s="10">
        <f>IFERROR(LARGE(X114:AP114,1),0)+IFERROR(LARGE(X114:AP114,2),0)</f>
        <v>48.463897634649641</v>
      </c>
      <c r="W114" s="10">
        <f>IFERROR(LARGE(X114:AP114,3),0)+IFERROR(LARGE(X114:AP114,4),0)</f>
        <v>0</v>
      </c>
      <c r="X114" s="12"/>
      <c r="Y114" s="18" t="str">
        <f>IFERROR(VLOOKUP(A114,'XIII Szago M'!DJ:DP,7,0),"")</f>
        <v/>
      </c>
      <c r="Z114" s="18" t="str">
        <f>IFERROR(VLOOKUP(A114,'Wiosenne 360 M'!K:Q,7,0),"")</f>
        <v/>
      </c>
      <c r="AA114" s="12" t="str">
        <f>IFERROR(VLOOKUP(A114,'NMnO M'!AT:AZ,7,0),"")</f>
        <v/>
      </c>
      <c r="AB114" s="12">
        <f>IFERROR(VLOOKUP(A114,'Wertepy M'!M:S,7,0),"")</f>
        <v>40.389016018306634</v>
      </c>
      <c r="AC114" s="12" t="str">
        <f>IFERROR(VLOOKUP($A114,'H53 100 M'!$AG$5:$AM$156,7,0),"")</f>
        <v/>
      </c>
      <c r="AD114" s="18">
        <f>IFERROR(VLOOKUP($A114,'Liczyrzepa - wiosna M'!$N$2:$T$26,7,0),"")</f>
        <v>8.0748816163430064</v>
      </c>
      <c r="AE114" s="12" t="str">
        <f>IFERROR(VLOOKUP($A114,'Harce M'!$H$2:$N$19,7,0),"")</f>
        <v/>
      </c>
      <c r="AF114" s="18" t="str">
        <f>IFERROR(VLOOKUP($A114,'XII z Kompasem M'!$K$1:$Q$38,7,0),"")</f>
        <v/>
      </c>
      <c r="AG114" s="19" t="str">
        <f>IFERROR(VLOOKUP($A114,'Grassor TR150 M'!$BH$2:$BN$16,7,0),"")</f>
        <v/>
      </c>
      <c r="AH114" s="19" t="str">
        <f>IFERROR(VLOOKUP($A114,'Pazur Gryfa M'!$P$2:$V$23,7,0),"")</f>
        <v/>
      </c>
      <c r="AI114" s="19" t="str">
        <f>IFERROR(VLOOKUP($A114,'Szaga M'!$J$2:$P$31,7,0),"")</f>
        <v/>
      </c>
      <c r="AJ114" s="19" t="str">
        <f>IFERROR(VLOOKUP($A114,'Sudecka 100 M'!$M$2:$S$20,7,0),"")</f>
        <v/>
      </c>
      <c r="AK114" s="19" t="str">
        <f>IFERROR(VLOOKUP($A114,'XIII z Kompasem M'!$K$2:$Q$27,7,0),"")</f>
        <v/>
      </c>
      <c r="AL114" s="19" t="str">
        <f>IFERROR(VLOOKUP($A114,'Waligóra M'!$J$2:$P$17,7,0),"")</f>
        <v/>
      </c>
      <c r="AM114" s="19" t="str">
        <f>IFERROR(VLOOKUP($A114,'Jesienne 360 M'!$K$2:$Q$15,7,0),"")</f>
        <v/>
      </c>
      <c r="AN114" s="19" t="str">
        <f>IFERROR(VLOOKUP($A114,'H54 TR100 M'!$AG$6:$AM$161,7,0),"")</f>
        <v/>
      </c>
      <c r="AO114" s="19" t="str">
        <f>IFERROR(VLOOKUP($A114,'Azymut M'!$O$2:$U$36,7,0),"")</f>
        <v/>
      </c>
      <c r="AP114" s="12" t="str">
        <f>IFERROR(VLOOKUP($A114,'NM TR100 M'!$AD$5:$AJ$13,7,0),"")</f>
        <v/>
      </c>
      <c r="AQ114" s="26">
        <f>MIN(COUNT(F114:U114)+MIN(COUNT(X114:AP114)/2,2),6)</f>
        <v>3</v>
      </c>
      <c r="AR114" s="13">
        <f>COUNT(F114:U114)+COUNT(X114:AP114)/2</f>
        <v>3</v>
      </c>
    </row>
    <row r="115" spans="1:44">
      <c r="A115">
        <v>198</v>
      </c>
      <c r="B115" s="22" t="str">
        <f>VLOOKUP($A115,id!$C:$H,6,0)</f>
        <v>Koperski Piotr</v>
      </c>
      <c r="C115" s="22" t="str">
        <f>VLOOKUP($A115,id!$C:$H,4,0)</f>
        <v>Tańczący z kompasem</v>
      </c>
      <c r="D115" s="2">
        <f>IF(E114=E115,D114,ROW(B113))</f>
        <v>113</v>
      </c>
      <c r="E115" s="11">
        <f>LARGE(F115:W115,1)+LARGE(F115:W115,2)+IFERROR(LARGE(F115:W115,3),0)+IFERROR(LARGE(F115:W115,4),0)+IFERROR(LARGE(F115:W115,5),0)+IFERROR(LARGE(F115:W115,6),0)</f>
        <v>109.88499146207528</v>
      </c>
      <c r="F115" s="12"/>
      <c r="G115" s="12"/>
      <c r="H115" s="12">
        <f>IFERROR(VLOOKUP($A115,'H53 200 M'!$AL$5:$AR$90,7,0),"")</f>
        <v>47.055804480874343</v>
      </c>
      <c r="I115" s="14" t="str">
        <f>IFERROR(VLOOKUP($A115,'Dymno M'!$BO$4:$BU$35,7,0),"")</f>
        <v/>
      </c>
      <c r="J115" s="19" t="str">
        <f>IFERROR(VLOOKUP($A115,'Dukty M'!$AU$1:$BA$45,7,0),"")</f>
        <v/>
      </c>
      <c r="K115" s="19" t="str">
        <f>IFERROR(VLOOKUP($A115,'Tropy M'!$Q$3:$X$155,7,0),"")</f>
        <v/>
      </c>
      <c r="L115" s="19" t="str">
        <f>IFERROR(VLOOKUP($A115,'Grassor TR300 M'!$BX$2:$CD$26,7,0),"")</f>
        <v/>
      </c>
      <c r="M115" s="19" t="str">
        <f>IFERROR(VLOOKUP($A115,'BO M'!$K$2:$Q$65,7,0),"")</f>
        <v/>
      </c>
      <c r="N115" s="19" t="str">
        <f>IFERROR(VLOOKUP($A115,'Konwalie M'!$K$3:$Q$33,7,0),"")</f>
        <v/>
      </c>
      <c r="O115" s="19" t="str">
        <f>IFERROR(VLOOKUP($A115,'Sudecka 150 M'!$M$2:$S$17,7,0),"")</f>
        <v/>
      </c>
      <c r="P115" s="19">
        <f>IFERROR(VLOOKUP($A115,'Korno M'!$BR$1:$BX$58,7,0),"")</f>
        <v>57.804188122953612</v>
      </c>
      <c r="Q115" s="19" t="str">
        <f>IFERROR(VLOOKUP($A115,'Abentojra M'!$J$4:$P$36,7,0),"")</f>
        <v/>
      </c>
      <c r="R115" s="19" t="str">
        <f>IFERROR(VLOOKUP($A115,'Mordownik M'!$M$6:$S$36,7,0),"")</f>
        <v/>
      </c>
      <c r="S115" s="19" t="str">
        <f>IFERROR(VLOOKUP($A115,'XIV Szago M'!$BB$4:$BH$45,7,0),"")</f>
        <v/>
      </c>
      <c r="T115" s="19">
        <f>IFERROR(VLOOKUP($A115,'H54 TR200 M'!$AS$5:$AY$96,7,0),"")</f>
        <v>5.0249988582473319</v>
      </c>
      <c r="U115" s="19" t="str">
        <f>IFERROR(VLOOKUP($A115,'NM TR200 M'!$AN$5:$AT$32,7,0),"")</f>
        <v/>
      </c>
      <c r="V115" s="10">
        <f>IFERROR(LARGE(X115:AP115,1),0)+IFERROR(LARGE(X115:AP115,2),0)</f>
        <v>0</v>
      </c>
      <c r="W115" s="10">
        <f>IFERROR(LARGE(X115:AP115,3),0)+IFERROR(LARGE(X115:AP115,4),0)</f>
        <v>0</v>
      </c>
      <c r="X115" s="12"/>
      <c r="Y115" s="18"/>
      <c r="Z115" s="18"/>
      <c r="AA115" s="12"/>
      <c r="AB115" s="12"/>
      <c r="AC115" s="12" t="str">
        <f>IFERROR(VLOOKUP($A115,'H53 100 M'!$AG$5:$AM$156,7,0),"")</f>
        <v/>
      </c>
      <c r="AD115" s="18" t="str">
        <f>IFERROR(VLOOKUP($A115,'Liczyrzepa - wiosna M'!$N$2:$T$26,7,0),"")</f>
        <v/>
      </c>
      <c r="AE115" s="12" t="str">
        <f>IFERROR(VLOOKUP($A115,'Harce M'!$H$2:$N$19,7,0),"")</f>
        <v/>
      </c>
      <c r="AF115" s="18" t="str">
        <f>IFERROR(VLOOKUP($A115,'XII z Kompasem M'!$K$1:$Q$38,7,0),"")</f>
        <v/>
      </c>
      <c r="AG115" s="19" t="str">
        <f>IFERROR(VLOOKUP($A115,'Grassor TR150 M'!$BH$2:$BN$16,7,0),"")</f>
        <v/>
      </c>
      <c r="AH115" s="19" t="str">
        <f>IFERROR(VLOOKUP($A115,'Pazur Gryfa M'!$P$2:$V$23,7,0),"")</f>
        <v/>
      </c>
      <c r="AI115" s="19" t="str">
        <f>IFERROR(VLOOKUP($A115,'Szaga M'!$J$2:$P$31,7,0),"")</f>
        <v/>
      </c>
      <c r="AJ115" s="19" t="str">
        <f>IFERROR(VLOOKUP($A115,'Sudecka 100 M'!$M$2:$S$20,7,0),"")</f>
        <v/>
      </c>
      <c r="AK115" s="19" t="str">
        <f>IFERROR(VLOOKUP($A115,'XIII z Kompasem M'!$K$2:$Q$27,7,0),"")</f>
        <v/>
      </c>
      <c r="AL115" s="19" t="str">
        <f>IFERROR(VLOOKUP($A115,'Waligóra M'!$J$2:$P$17,7,0),"")</f>
        <v/>
      </c>
      <c r="AM115" s="19" t="str">
        <f>IFERROR(VLOOKUP($A115,'Jesienne 360 M'!$K$2:$Q$15,7,0),"")</f>
        <v/>
      </c>
      <c r="AN115" s="19" t="str">
        <f>IFERROR(VLOOKUP($A115,'H54 TR100 M'!$AG$6:$AM$161,7,0),"")</f>
        <v/>
      </c>
      <c r="AO115" s="19" t="str">
        <f>IFERROR(VLOOKUP($A115,'Azymut M'!$O$2:$U$36,7,0),"")</f>
        <v/>
      </c>
      <c r="AP115" s="12" t="str">
        <f>IFERROR(VLOOKUP($A115,'NM TR100 M'!$AD$5:$AJ$13,7,0),"")</f>
        <v/>
      </c>
      <c r="AQ115" s="26">
        <f>MIN(COUNT(F115:U115)+MIN(COUNT(X115:AP115)/2,2),6)</f>
        <v>3</v>
      </c>
      <c r="AR115" s="13">
        <f>COUNT(F115:U115)+COUNT(X115:AP115)/2</f>
        <v>3</v>
      </c>
    </row>
    <row r="116" spans="1:44">
      <c r="A116">
        <v>491</v>
      </c>
      <c r="B116" s="22" t="str">
        <f>VLOOKUP($A116,id!$C:$H,6,0)</f>
        <v>Domachowski Szymon</v>
      </c>
      <c r="C116" s="22" t="str">
        <f>VLOOKUP($A116,id!$C:$H,4,0)</f>
        <v>Ysiaki</v>
      </c>
      <c r="D116" s="2">
        <f>IF(E115=E116,D115,ROW(B114))</f>
        <v>114</v>
      </c>
      <c r="E116" s="11">
        <f>LARGE(F116:W116,1)+LARGE(F116:W116,2)+IFERROR(LARGE(F116:W116,3),0)+IFERROR(LARGE(F116:W116,4),0)+IFERROR(LARGE(F116:W116,5),0)+IFERROR(LARGE(F116:W116,6),0)</f>
        <v>109.73601218550517</v>
      </c>
      <c r="F116" s="12"/>
      <c r="G116" s="12"/>
      <c r="H116" s="12"/>
      <c r="I116" s="14"/>
      <c r="J116" s="19"/>
      <c r="K116" s="19"/>
      <c r="L116" s="19"/>
      <c r="M116" s="19">
        <f>IFERROR(VLOOKUP($A116,'BO M'!$K$2:$Q$65,7,0),"")</f>
        <v>56.587623151757157</v>
      </c>
      <c r="N116" s="19" t="str">
        <f>IFERROR(VLOOKUP($A116,'Konwalie M'!$K$3:$Q$33,7,0),"")</f>
        <v/>
      </c>
      <c r="O116" s="19" t="str">
        <f>IFERROR(VLOOKUP($A116,'Sudecka 150 M'!$M$2:$S$17,7,0),"")</f>
        <v/>
      </c>
      <c r="P116" s="19" t="str">
        <f>IFERROR(VLOOKUP($A116,'Korno M'!$BR$1:$BX$58,7,0),"")</f>
        <v/>
      </c>
      <c r="Q116" s="19" t="str">
        <f>IFERROR(VLOOKUP($A116,'Abentojra M'!$J$4:$P$36,7,0),"")</f>
        <v/>
      </c>
      <c r="R116" s="19" t="str">
        <f>IFERROR(VLOOKUP($A116,'Mordownik M'!$M$6:$S$36,7,0),"")</f>
        <v/>
      </c>
      <c r="S116" s="19" t="str">
        <f>IFERROR(VLOOKUP($A116,'XIV Szago M'!$BB$4:$BH$45,7,0),"")</f>
        <v/>
      </c>
      <c r="T116" s="19">
        <f>IFERROR(VLOOKUP($A116,'H54 TR200 M'!$AS$5:$AY$96,7,0),"")</f>
        <v>21.45739146683805</v>
      </c>
      <c r="U116" s="19" t="str">
        <f>IFERROR(VLOOKUP($A116,'NM TR200 M'!$AN$5:$AT$32,7,0),"")</f>
        <v/>
      </c>
      <c r="V116" s="10">
        <f>IFERROR(LARGE(X116:AP116,1),0)+IFERROR(LARGE(X116:AP116,2),0)</f>
        <v>31.690997566909978</v>
      </c>
      <c r="W116" s="10">
        <f>IFERROR(LARGE(X116:AP116,3),0)+IFERROR(LARGE(X116:AP116,4),0)</f>
        <v>0</v>
      </c>
      <c r="X116" s="12"/>
      <c r="Y116" s="18"/>
      <c r="Z116" s="18"/>
      <c r="AA116" s="12"/>
      <c r="AB116" s="12"/>
      <c r="AC116" s="12"/>
      <c r="AD116" s="18"/>
      <c r="AE116" s="12"/>
      <c r="AF116" s="18"/>
      <c r="AG116" s="19"/>
      <c r="AH116" s="19" t="str">
        <f>IFERROR(VLOOKUP($A116,'Pazur Gryfa M'!$P$2:$V$23,7,0),"")</f>
        <v/>
      </c>
      <c r="AI116" s="19">
        <f>IFERROR(VLOOKUP($A116,'Szaga M'!$J$2:$P$31,7,0),"")</f>
        <v>31.690997566909978</v>
      </c>
      <c r="AJ116" s="19" t="str">
        <f>IFERROR(VLOOKUP($A116,'Sudecka 100 M'!$M$2:$S$20,7,0),"")</f>
        <v/>
      </c>
      <c r="AK116" s="19" t="str">
        <f>IFERROR(VLOOKUP($A116,'XIII z Kompasem M'!$K$2:$Q$27,7,0),"")</f>
        <v/>
      </c>
      <c r="AL116" s="19" t="str">
        <f>IFERROR(VLOOKUP($A116,'Waligóra M'!$J$2:$P$17,7,0),"")</f>
        <v/>
      </c>
      <c r="AM116" s="19" t="str">
        <f>IFERROR(VLOOKUP($A116,'Jesienne 360 M'!$K$2:$Q$15,7,0),"")</f>
        <v/>
      </c>
      <c r="AN116" s="19" t="str">
        <f>IFERROR(VLOOKUP($A116,'H54 TR100 M'!$AG$6:$AM$161,7,0),"")</f>
        <v/>
      </c>
      <c r="AO116" s="19" t="str">
        <f>IFERROR(VLOOKUP($A116,'Azymut M'!$O$2:$U$36,7,0),"")</f>
        <v/>
      </c>
      <c r="AP116" s="12" t="str">
        <f>IFERROR(VLOOKUP($A116,'NM TR100 M'!$AD$5:$AJ$13,7,0),"")</f>
        <v/>
      </c>
      <c r="AQ116" s="26">
        <f>MIN(COUNT(F116:U116)+MIN(COUNT(X116:AP116)/2,2),6)</f>
        <v>2.5</v>
      </c>
      <c r="AR116" s="13">
        <f>COUNT(F116:U116)+COUNT(X116:AP116)/2</f>
        <v>2.5</v>
      </c>
    </row>
    <row r="117" spans="1:44">
      <c r="A117" s="13">
        <v>54</v>
      </c>
      <c r="B117" s="22" t="str">
        <f>VLOOKUP($A117,id!$C:$H,6,0)</f>
        <v>Filipiuk Tomasz</v>
      </c>
      <c r="C117" s="22" t="str">
        <f>VLOOKUP($A117,id!$C:$H,4,0)</f>
        <v xml:space="preserve">SISU-OWB Team </v>
      </c>
      <c r="D117" s="2">
        <f>IF(E116=E117,D116,ROW(B115))</f>
        <v>115</v>
      </c>
      <c r="E117" s="11">
        <f>LARGE(F117:W117,1)+LARGE(F117:W117,2)+IFERROR(LARGE(F117:W117,3),0)+IFERROR(LARGE(F117:W117,4),0)+IFERROR(LARGE(F117:W117,5),0)+IFERROR(LARGE(F117:W117,6),0)</f>
        <v>109.23534228661458</v>
      </c>
      <c r="F117" s="12">
        <f>IFERROR(VLOOKUP(A117,'ZdZ M'!$S$1:$Y$43,7,0),"")</f>
        <v>45.348191750278687</v>
      </c>
      <c r="G117" s="12" t="str">
        <f>IFERROR(VLOOKUP(A117,'Roza M'!N:T,7,0),"")</f>
        <v/>
      </c>
      <c r="H117" s="12" t="str">
        <f>IFERROR(VLOOKUP($A117,'H53 200 M'!$AL$5:$AR$90,7,0),"")</f>
        <v/>
      </c>
      <c r="I117" s="14" t="str">
        <f>IFERROR(VLOOKUP($A117,'Dymno M'!$BO$4:$BU$35,7,0),"")</f>
        <v/>
      </c>
      <c r="J117" s="19" t="str">
        <f>IFERROR(VLOOKUP($A117,'Dukty M'!$AU$1:$BA$45,7,0),"")</f>
        <v/>
      </c>
      <c r="K117" s="19" t="str">
        <f>IFERROR(VLOOKUP($A117,'Tropy M'!$Q$3:$X$155,7,0),"")</f>
        <v/>
      </c>
      <c r="L117" s="19" t="str">
        <f>IFERROR(VLOOKUP($A117,'Grassor TR300 M'!$BX$2:$CD$26,7,0),"")</f>
        <v/>
      </c>
      <c r="M117" s="19" t="str">
        <f>IFERROR(VLOOKUP($A117,'BO M'!$K$2:$Q$65,7,0),"")</f>
        <v/>
      </c>
      <c r="N117" s="19" t="str">
        <f>IFERROR(VLOOKUP($A117,'Konwalie M'!$K$3:$Q$33,7,0),"")</f>
        <v/>
      </c>
      <c r="O117" s="19" t="str">
        <f>IFERROR(VLOOKUP($A117,'Sudecka 150 M'!$M$2:$S$17,7,0),"")</f>
        <v/>
      </c>
      <c r="P117" s="19" t="str">
        <f>IFERROR(VLOOKUP($A117,'Korno M'!$BR$1:$BX$58,7,0),"")</f>
        <v/>
      </c>
      <c r="Q117" s="19" t="str">
        <f>IFERROR(VLOOKUP($A117,'Abentojra M'!$J$4:$P$36,7,0),"")</f>
        <v/>
      </c>
      <c r="R117" s="19" t="str">
        <f>IFERROR(VLOOKUP($A117,'Mordownik M'!$M$6:$S$36,7,0),"")</f>
        <v/>
      </c>
      <c r="S117" s="19" t="str">
        <f>IFERROR(VLOOKUP($A117,'XIV Szago M'!$BB$4:$BH$45,7,0),"")</f>
        <v/>
      </c>
      <c r="T117" s="19" t="str">
        <f>IFERROR(VLOOKUP($A117,'H54 TR200 M'!$AS$5:$AY$96,7,0),"")</f>
        <v/>
      </c>
      <c r="U117" s="19" t="str">
        <f>IFERROR(VLOOKUP($A117,'NM TR200 M'!$AN$5:$AT$32,7,0),"")</f>
        <v/>
      </c>
      <c r="V117" s="10">
        <f>IFERROR(LARGE(X117:AP117,1),0)+IFERROR(LARGE(X117:AP117,2),0)</f>
        <v>50.335206086114383</v>
      </c>
      <c r="W117" s="10">
        <f>IFERROR(LARGE(X117:AP117,3),0)+IFERROR(LARGE(X117:AP117,4),0)</f>
        <v>13.551944450221514</v>
      </c>
      <c r="X117" s="12"/>
      <c r="Y117" s="18" t="str">
        <f>IFERROR(VLOOKUP(A117,'XIII Szago M'!DJ:DP,7,0),"")</f>
        <v/>
      </c>
      <c r="Z117" s="18" t="str">
        <f>IFERROR(VLOOKUP(A117,'Wiosenne 360 M'!K:Q,7,0),"")</f>
        <v/>
      </c>
      <c r="AA117" s="12" t="str">
        <f>IFERROR(VLOOKUP(A117,'NMnO M'!AT:AZ,7,0),"")</f>
        <v/>
      </c>
      <c r="AB117" s="12" t="str">
        <f>IFERROR(VLOOKUP(A117,'Wertepy M'!M:S,7,0),"")</f>
        <v/>
      </c>
      <c r="AC117" s="12">
        <f>IFERROR(VLOOKUP($A117,'H53 100 M'!$AG$5:$AM$156,7,0),"")</f>
        <v>25.095429934586186</v>
      </c>
      <c r="AD117" s="18" t="str">
        <f>IFERROR(VLOOKUP($A117,'Liczyrzepa - wiosna M'!$N$2:$T$26,7,0),"")</f>
        <v/>
      </c>
      <c r="AE117" s="12" t="str">
        <f>IFERROR(VLOOKUP($A117,'Harce M'!$H$2:$N$19,7,0),"")</f>
        <v/>
      </c>
      <c r="AF117" s="18" t="str">
        <f>IFERROR(VLOOKUP($A117,'XII z Kompasem M'!$K$1:$Q$38,7,0),"")</f>
        <v/>
      </c>
      <c r="AG117" s="19" t="str">
        <f>IFERROR(VLOOKUP($A117,'Grassor TR150 M'!$BH$2:$BN$16,7,0),"")</f>
        <v/>
      </c>
      <c r="AH117" s="19" t="str">
        <f>IFERROR(VLOOKUP($A117,'Pazur Gryfa M'!$P$2:$V$23,7,0),"")</f>
        <v/>
      </c>
      <c r="AI117" s="19" t="str">
        <f>IFERROR(VLOOKUP($A117,'Szaga M'!$J$2:$P$31,7,0),"")</f>
        <v/>
      </c>
      <c r="AJ117" s="19" t="str">
        <f>IFERROR(VLOOKUP($A117,'Sudecka 100 M'!$M$2:$S$20,7,0),"")</f>
        <v/>
      </c>
      <c r="AK117" s="19" t="str">
        <f>IFERROR(VLOOKUP($A117,'XIII z Kompasem M'!$K$2:$Q$27,7,0),"")</f>
        <v/>
      </c>
      <c r="AL117" s="19" t="str">
        <f>IFERROR(VLOOKUP($A117,'Waligóra M'!$J$2:$P$17,7,0),"")</f>
        <v/>
      </c>
      <c r="AM117" s="19" t="str">
        <f>IFERROR(VLOOKUP($A117,'Jesienne 360 M'!$K$2:$Q$15,7,0),"")</f>
        <v/>
      </c>
      <c r="AN117" s="19">
        <f>IFERROR(VLOOKUP($A117,'H54 TR100 M'!$AG$6:$AM$161,7,0),"")</f>
        <v>13.551944450221514</v>
      </c>
      <c r="AO117" s="19">
        <f>IFERROR(VLOOKUP($A117,'Azymut M'!$O$2:$U$36,7,0),"")</f>
        <v>25.239776151528194</v>
      </c>
      <c r="AP117" s="12" t="str">
        <f>IFERROR(VLOOKUP($A117,'NM TR100 M'!$AD$5:$AJ$13,7,0),"")</f>
        <v/>
      </c>
      <c r="AQ117" s="26">
        <f>MIN(COUNT(F117:U117)+MIN(COUNT(X117:AP117)/2,2),6)</f>
        <v>2.5</v>
      </c>
      <c r="AR117" s="13">
        <f>COUNT(F117:U117)+COUNT(X117:AP117)/2</f>
        <v>2.5</v>
      </c>
    </row>
    <row r="118" spans="1:44">
      <c r="A118">
        <v>62</v>
      </c>
      <c r="B118" s="22" t="str">
        <f>VLOOKUP($A118,id!$C:$H,6,0)</f>
        <v>Nowak Remik</v>
      </c>
      <c r="C118" s="22" t="str">
        <f>VLOOKUP($A118,id!$C:$H,4,0)</f>
        <v>KS Hades</v>
      </c>
      <c r="D118" s="2">
        <f>IF(E117=E118,D117,ROW(B116))</f>
        <v>116</v>
      </c>
      <c r="E118" s="11">
        <f>LARGE(F118:W118,1)+LARGE(F118:W118,2)+IFERROR(LARGE(F118:W118,3),0)+IFERROR(LARGE(F118:W118,4),0)+IFERROR(LARGE(F118:W118,5),0)+IFERROR(LARGE(F118:W118,6),0)</f>
        <v>108.27989765032748</v>
      </c>
      <c r="F118" s="12"/>
      <c r="G118" s="12">
        <f>IFERROR(VLOOKUP(A118,'Roza M'!N:T,7,0),"")</f>
        <v>90.311995696611078</v>
      </c>
      <c r="H118" s="12" t="str">
        <f>IFERROR(VLOOKUP($A118,'H53 200 M'!$AL$5:$AR$90,7,0),"")</f>
        <v/>
      </c>
      <c r="I118" s="14" t="str">
        <f>IFERROR(VLOOKUP($A118,'Dymno M'!$BO$4:$BU$35,7,0),"")</f>
        <v/>
      </c>
      <c r="J118" s="19" t="str">
        <f>IFERROR(VLOOKUP($A118,'Dukty M'!$AU$1:$BA$45,7,0),"")</f>
        <v/>
      </c>
      <c r="K118" s="19" t="str">
        <f>IFERROR(VLOOKUP($A118,'Tropy M'!$Q$3:$X$155,7,0),"")</f>
        <v/>
      </c>
      <c r="L118" s="19" t="str">
        <f>IFERROR(VLOOKUP($A118,'Grassor TR300 M'!$BX$2:$CD$26,7,0),"")</f>
        <v/>
      </c>
      <c r="M118" s="19" t="str">
        <f>IFERROR(VLOOKUP($A118,'BO M'!$K$2:$Q$65,7,0),"")</f>
        <v/>
      </c>
      <c r="N118" s="19" t="str">
        <f>IFERROR(VLOOKUP($A118,'Konwalie M'!$K$3:$Q$33,7,0),"")</f>
        <v/>
      </c>
      <c r="O118" s="19" t="str">
        <f>IFERROR(VLOOKUP($A118,'Sudecka 150 M'!$M$2:$S$17,7,0),"")</f>
        <v/>
      </c>
      <c r="P118" s="19" t="str">
        <f>IFERROR(VLOOKUP($A118,'Korno M'!$BR$1:$BX$58,7,0),"")</f>
        <v/>
      </c>
      <c r="Q118" s="19" t="str">
        <f>IFERROR(VLOOKUP($A118,'Abentojra M'!$J$4:$P$36,7,0),"")</f>
        <v/>
      </c>
      <c r="R118" s="19" t="str">
        <f>IFERROR(VLOOKUP($A118,'Mordownik M'!$M$6:$S$36,7,0),"")</f>
        <v/>
      </c>
      <c r="S118" s="19" t="str">
        <f>IFERROR(VLOOKUP($A118,'XIV Szago M'!$BB$4:$BH$45,7,0),"")</f>
        <v/>
      </c>
      <c r="T118" s="19" t="str">
        <f>IFERROR(VLOOKUP($A118,'H54 TR200 M'!$AS$5:$AY$96,7,0),"")</f>
        <v/>
      </c>
      <c r="U118" s="19" t="str">
        <f>IFERROR(VLOOKUP($A118,'NM TR200 M'!$AN$5:$AT$32,7,0),"")</f>
        <v/>
      </c>
      <c r="V118" s="10">
        <f>IFERROR(LARGE(X118:AP118,1),0)+IFERROR(LARGE(X118:AP118,2),0)</f>
        <v>17.96790195371641</v>
      </c>
      <c r="W118" s="10">
        <f>IFERROR(LARGE(X118:AP118,3),0)+IFERROR(LARGE(X118:AP118,4),0)</f>
        <v>0</v>
      </c>
      <c r="X118" s="12"/>
      <c r="Y118" s="18" t="str">
        <f>IFERROR(VLOOKUP(A118,'XIII Szago M'!DJ:DP,7,0),"")</f>
        <v/>
      </c>
      <c r="Z118" s="18" t="str">
        <f>IFERROR(VLOOKUP(A118,'Wiosenne 360 M'!K:Q,7,0),"")</f>
        <v/>
      </c>
      <c r="AA118" s="12" t="str">
        <f>IFERROR(VLOOKUP(A118,'NMnO M'!AT:AZ,7,0),"")</f>
        <v/>
      </c>
      <c r="AB118" s="12" t="str">
        <f>IFERROR(VLOOKUP(A118,'Wertepy M'!M:S,7,0),"")</f>
        <v/>
      </c>
      <c r="AC118" s="12">
        <f>IFERROR(VLOOKUP($A118,'H53 100 M'!$AG$5:$AM$156,7,0),"")</f>
        <v>17.96790195371641</v>
      </c>
      <c r="AD118" s="18" t="str">
        <f>IFERROR(VLOOKUP($A118,'Liczyrzepa - wiosna M'!$N$2:$T$26,7,0),"")</f>
        <v/>
      </c>
      <c r="AE118" s="12" t="str">
        <f>IFERROR(VLOOKUP($A118,'Harce M'!$H$2:$N$19,7,0),"")</f>
        <v/>
      </c>
      <c r="AF118" s="18" t="str">
        <f>IFERROR(VLOOKUP($A118,'XII z Kompasem M'!$K$1:$Q$38,7,0),"")</f>
        <v/>
      </c>
      <c r="AG118" s="19" t="str">
        <f>IFERROR(VLOOKUP($A118,'Grassor TR150 M'!$BH$2:$BN$16,7,0),"")</f>
        <v/>
      </c>
      <c r="AH118" s="19" t="str">
        <f>IFERROR(VLOOKUP($A118,'Pazur Gryfa M'!$P$2:$V$23,7,0),"")</f>
        <v/>
      </c>
      <c r="AI118" s="19" t="str">
        <f>IFERROR(VLOOKUP($A118,'Szaga M'!$J$2:$P$31,7,0),"")</f>
        <v/>
      </c>
      <c r="AJ118" s="19" t="str">
        <f>IFERROR(VLOOKUP($A118,'Sudecka 100 M'!$M$2:$S$20,7,0),"")</f>
        <v/>
      </c>
      <c r="AK118" s="19" t="str">
        <f>IFERROR(VLOOKUP($A118,'XIII z Kompasem M'!$K$2:$Q$27,7,0),"")</f>
        <v/>
      </c>
      <c r="AL118" s="19" t="str">
        <f>IFERROR(VLOOKUP($A118,'Waligóra M'!$J$2:$P$17,7,0),"")</f>
        <v/>
      </c>
      <c r="AM118" s="19" t="str">
        <f>IFERROR(VLOOKUP($A118,'Jesienne 360 M'!$K$2:$Q$15,7,0),"")</f>
        <v/>
      </c>
      <c r="AN118" s="19" t="str">
        <f>IFERROR(VLOOKUP($A118,'H54 TR100 M'!$AG$6:$AM$161,7,0),"")</f>
        <v/>
      </c>
      <c r="AO118" s="19" t="str">
        <f>IFERROR(VLOOKUP($A118,'Azymut M'!$O$2:$U$36,7,0),"")</f>
        <v/>
      </c>
      <c r="AP118" s="12" t="str">
        <f>IFERROR(VLOOKUP($A118,'NM TR100 M'!$AD$5:$AJ$13,7,0),"")</f>
        <v/>
      </c>
      <c r="AQ118" s="26">
        <f>MIN(COUNT(F118:U118)+MIN(COUNT(X118:AP118)/2,2),6)</f>
        <v>1.5</v>
      </c>
      <c r="AR118" s="13">
        <f>COUNT(F118:U118)+COUNT(X118:AP118)/2</f>
        <v>1.5</v>
      </c>
    </row>
    <row r="119" spans="1:44">
      <c r="A119">
        <v>41</v>
      </c>
      <c r="B119" s="22" t="str">
        <f>VLOOKUP($A119,id!$C:$H,6,0)</f>
        <v>Głomski Aleksander</v>
      </c>
      <c r="C119" s="22" t="str">
        <f>VLOOKUP($A119,id!$C:$H,4,0)</f>
        <v xml:space="preserve">Tup Tuś Kizia </v>
      </c>
      <c r="D119" s="2">
        <f>IF(E118=E119,D118,ROW(B117))</f>
        <v>117</v>
      </c>
      <c r="E119" s="11">
        <f>LARGE(F119:W119,1)+LARGE(F119:W119,2)+IFERROR(LARGE(F119:W119,3),0)+IFERROR(LARGE(F119:W119,4),0)+IFERROR(LARGE(F119:W119,5),0)+IFERROR(LARGE(F119:W119,6),0)</f>
        <v>107.72003872775551</v>
      </c>
      <c r="F119" s="12">
        <f>IFERROR(VLOOKUP(A119,'ZdZ M'!$S$1:$Y$43,7,0),"")</f>
        <v>56.011527950310544</v>
      </c>
      <c r="G119" s="12" t="str">
        <f>IFERROR(VLOOKUP(A119,'Roza M'!N:T,7,0),"")</f>
        <v/>
      </c>
      <c r="H119" s="12" t="str">
        <f>IFERROR(VLOOKUP($A119,'H53 200 M'!$AL$5:$AR$90,7,0),"")</f>
        <v/>
      </c>
      <c r="I119" s="14" t="str">
        <f>IFERROR(VLOOKUP($A119,'Dymno M'!$BO$4:$BU$35,7,0),"")</f>
        <v/>
      </c>
      <c r="J119" s="19" t="str">
        <f>IFERROR(VLOOKUP($A119,'Dukty M'!$AU$1:$BA$45,7,0),"")</f>
        <v/>
      </c>
      <c r="K119" s="19" t="str">
        <f>IFERROR(VLOOKUP($A119,'Tropy M'!$Q$3:$X$155,7,0),"")</f>
        <v/>
      </c>
      <c r="L119" s="19" t="str">
        <f>IFERROR(VLOOKUP($A119,'Grassor TR300 M'!$BX$2:$CD$26,7,0),"")</f>
        <v/>
      </c>
      <c r="M119" s="19" t="str">
        <f>IFERROR(VLOOKUP($A119,'BO M'!$K$2:$Q$65,7,0),"")</f>
        <v/>
      </c>
      <c r="N119" s="19" t="str">
        <f>IFERROR(VLOOKUP($A119,'Konwalie M'!$K$3:$Q$33,7,0),"")</f>
        <v/>
      </c>
      <c r="O119" s="19" t="str">
        <f>IFERROR(VLOOKUP($A119,'Sudecka 150 M'!$M$2:$S$17,7,0),"")</f>
        <v/>
      </c>
      <c r="P119" s="19" t="str">
        <f>IFERROR(VLOOKUP($A119,'Korno M'!$BR$1:$BX$58,7,0),"")</f>
        <v/>
      </c>
      <c r="Q119" s="19" t="str">
        <f>IFERROR(VLOOKUP($A119,'Abentojra M'!$J$4:$P$36,7,0),"")</f>
        <v/>
      </c>
      <c r="R119" s="19" t="str">
        <f>IFERROR(VLOOKUP($A119,'Mordownik M'!$M$6:$S$36,7,0),"")</f>
        <v/>
      </c>
      <c r="S119" s="19" t="str">
        <f>IFERROR(VLOOKUP($A119,'XIV Szago M'!$BB$4:$BH$45,7,0),"")</f>
        <v/>
      </c>
      <c r="T119" s="19" t="str">
        <f>IFERROR(VLOOKUP($A119,'H54 TR200 M'!$AS$5:$AY$96,7,0),"")</f>
        <v/>
      </c>
      <c r="U119" s="19" t="str">
        <f>IFERROR(VLOOKUP($A119,'NM TR200 M'!$AN$5:$AT$32,7,0),"")</f>
        <v/>
      </c>
      <c r="V119" s="10">
        <f>IFERROR(LARGE(X119:AP119,1),0)+IFERROR(LARGE(X119:AP119,2),0)</f>
        <v>51.708510777444971</v>
      </c>
      <c r="W119" s="10">
        <f>IFERROR(LARGE(X119:AP119,3),0)+IFERROR(LARGE(X119:AP119,4),0)</f>
        <v>0</v>
      </c>
      <c r="X119" s="12"/>
      <c r="Y119" s="18">
        <f>IFERROR(VLOOKUP(A119,'XIII Szago M'!DJ:DP,7,0),"")</f>
        <v>28.7222860680175</v>
      </c>
      <c r="Z119" s="18" t="str">
        <f>IFERROR(VLOOKUP(A119,'Wiosenne 360 M'!K:Q,7,0),"")</f>
        <v/>
      </c>
      <c r="AA119" s="12" t="str">
        <f>IFERROR(VLOOKUP(A119,'NMnO M'!AT:AZ,7,0),"")</f>
        <v/>
      </c>
      <c r="AB119" s="12" t="str">
        <f>IFERROR(VLOOKUP(A119,'Wertepy M'!M:S,7,0),"")</f>
        <v/>
      </c>
      <c r="AC119" s="12" t="str">
        <f>IFERROR(VLOOKUP($A119,'H53 100 M'!$AG$5:$AM$156,7,0),"")</f>
        <v/>
      </c>
      <c r="AD119" s="18" t="str">
        <f>IFERROR(VLOOKUP($A119,'Liczyrzepa - wiosna M'!$N$2:$T$26,7,0),"")</f>
        <v/>
      </c>
      <c r="AE119" s="12" t="str">
        <f>IFERROR(VLOOKUP($A119,'Harce M'!$H$2:$N$19,7,0),"")</f>
        <v/>
      </c>
      <c r="AF119" s="18" t="str">
        <f>IFERROR(VLOOKUP($A119,'XII z Kompasem M'!$K$1:$Q$38,7,0),"")</f>
        <v/>
      </c>
      <c r="AG119" s="19" t="str">
        <f>IFERROR(VLOOKUP($A119,'Grassor TR150 M'!$BH$2:$BN$16,7,0),"")</f>
        <v/>
      </c>
      <c r="AH119" s="19" t="str">
        <f>IFERROR(VLOOKUP($A119,'Pazur Gryfa M'!$P$2:$V$23,7,0),"")</f>
        <v/>
      </c>
      <c r="AI119" s="19" t="str">
        <f>IFERROR(VLOOKUP($A119,'Szaga M'!$J$2:$P$31,7,0),"")</f>
        <v/>
      </c>
      <c r="AJ119" s="19" t="str">
        <f>IFERROR(VLOOKUP($A119,'Sudecka 100 M'!$M$2:$S$20,7,0),"")</f>
        <v/>
      </c>
      <c r="AK119" s="19" t="str">
        <f>IFERROR(VLOOKUP($A119,'XIII z Kompasem M'!$K$2:$Q$27,7,0),"")</f>
        <v/>
      </c>
      <c r="AL119" s="19" t="str">
        <f>IFERROR(VLOOKUP($A119,'Waligóra M'!$J$2:$P$17,7,0),"")</f>
        <v/>
      </c>
      <c r="AM119" s="19" t="str">
        <f>IFERROR(VLOOKUP($A119,'Jesienne 360 M'!$K$2:$Q$15,7,0),"")</f>
        <v/>
      </c>
      <c r="AN119" s="19" t="str">
        <f>IFERROR(VLOOKUP($A119,'H54 TR100 M'!$AG$6:$AM$161,7,0),"")</f>
        <v/>
      </c>
      <c r="AO119" s="19">
        <f>IFERROR(VLOOKUP($A119,'Azymut M'!$O$2:$U$36,7,0),"")</f>
        <v>22.986224709427468</v>
      </c>
      <c r="AP119" s="12" t="str">
        <f>IFERROR(VLOOKUP($A119,'NM TR100 M'!$AD$5:$AJ$13,7,0),"")</f>
        <v/>
      </c>
      <c r="AQ119" s="26">
        <f>MIN(COUNT(F119:U119)+MIN(COUNT(X119:AP119)/2,2),6)</f>
        <v>2</v>
      </c>
      <c r="AR119" s="13">
        <f>COUNT(F119:U119)+COUNT(X119:AP119)/2</f>
        <v>2</v>
      </c>
    </row>
    <row r="120" spans="1:44">
      <c r="A120">
        <v>432</v>
      </c>
      <c r="B120" s="22" t="str">
        <f>VLOOKUP($A120,id!$C:$H,6,0)</f>
        <v>Morawski Piotr</v>
      </c>
      <c r="C120" s="22">
        <f>VLOOKUP($A120,id!$C:$H,4,0)</f>
        <v>0</v>
      </c>
      <c r="D120" s="2">
        <f>IF(E119=E120,D119,ROW(B118))</f>
        <v>118</v>
      </c>
      <c r="E120" s="11">
        <f>LARGE(F120:W120,1)+LARGE(F120:W120,2)+IFERROR(LARGE(F120:W120,3),0)+IFERROR(LARGE(F120:W120,4),0)+IFERROR(LARGE(F120:W120,5),0)+IFERROR(LARGE(F120:W120,6),0)</f>
        <v>107.52251208834973</v>
      </c>
      <c r="F120" s="12"/>
      <c r="G120" s="12"/>
      <c r="H120" s="12"/>
      <c r="I120" s="14"/>
      <c r="J120" s="19">
        <f>IFERROR(VLOOKUP($A120,'Dukty M'!$AU$1:$BA$45,7,0),"")</f>
        <v>59.30531817196767</v>
      </c>
      <c r="K120" s="19" t="str">
        <f>IFERROR(VLOOKUP($A120,'Tropy M'!$Q$3:$X$155,7,0),"")</f>
        <v/>
      </c>
      <c r="L120" s="19" t="str">
        <f>IFERROR(VLOOKUP($A120,'Grassor TR300 M'!$BX$2:$CD$26,7,0),"")</f>
        <v/>
      </c>
      <c r="M120" s="19" t="str">
        <f>IFERROR(VLOOKUP($A120,'BO M'!$K$2:$Q$65,7,0),"")</f>
        <v/>
      </c>
      <c r="N120" s="19" t="str">
        <f>IFERROR(VLOOKUP($A120,'Konwalie M'!$K$3:$Q$33,7,0),"")</f>
        <v/>
      </c>
      <c r="O120" s="19" t="str">
        <f>IFERROR(VLOOKUP($A120,'Sudecka 150 M'!$M$2:$S$17,7,0),"")</f>
        <v/>
      </c>
      <c r="P120" s="19" t="str">
        <f>IFERROR(VLOOKUP($A120,'Korno M'!$BR$1:$BX$58,7,0),"")</f>
        <v/>
      </c>
      <c r="Q120" s="19" t="str">
        <f>IFERROR(VLOOKUP($A120,'Abentojra M'!$J$4:$P$36,7,0),"")</f>
        <v/>
      </c>
      <c r="R120" s="19" t="str">
        <f>IFERROR(VLOOKUP($A120,'Mordownik M'!$M$6:$S$36,7,0),"")</f>
        <v/>
      </c>
      <c r="S120" s="19" t="str">
        <f>IFERROR(VLOOKUP($A120,'XIV Szago M'!$BB$4:$BH$45,7,0),"")</f>
        <v/>
      </c>
      <c r="T120" s="19" t="str">
        <f>IFERROR(VLOOKUP($A120,'H54 TR200 M'!$AS$5:$AY$96,7,0),"")</f>
        <v/>
      </c>
      <c r="U120" s="19" t="str">
        <f>IFERROR(VLOOKUP($A120,'NM TR200 M'!$AN$5:$AT$32,7,0),"")</f>
        <v/>
      </c>
      <c r="V120" s="10">
        <f>IFERROR(LARGE(X120:AP120,1),0)+IFERROR(LARGE(X120:AP120,2),0)</f>
        <v>48.217193916382058</v>
      </c>
      <c r="W120" s="10">
        <f>IFERROR(LARGE(X120:AP120,3),0)+IFERROR(LARGE(X120:AP120,4),0)</f>
        <v>0</v>
      </c>
      <c r="X120" s="12"/>
      <c r="Y120" s="18"/>
      <c r="Z120" s="18"/>
      <c r="AA120" s="12"/>
      <c r="AB120" s="12"/>
      <c r="AC120" s="12"/>
      <c r="AD120" s="18"/>
      <c r="AE120" s="12"/>
      <c r="AF120" s="18">
        <f>IFERROR(VLOOKUP($A120,'XII z Kompasem M'!$K$1:$Q$38,7,0),"")</f>
        <v>16.567362266550408</v>
      </c>
      <c r="AG120" s="19" t="str">
        <f>IFERROR(VLOOKUP($A120,'Grassor TR150 M'!$BH$2:$BN$16,7,0),"")</f>
        <v/>
      </c>
      <c r="AH120" s="19">
        <f>IFERROR(VLOOKUP($A120,'Pazur Gryfa M'!$P$2:$V$23,7,0),"")</f>
        <v>31.649831649831654</v>
      </c>
      <c r="AI120" s="19" t="str">
        <f>IFERROR(VLOOKUP($A120,'Szaga M'!$J$2:$P$31,7,0),"")</f>
        <v/>
      </c>
      <c r="AJ120" s="19" t="str">
        <f>IFERROR(VLOOKUP($A120,'Sudecka 100 M'!$M$2:$S$20,7,0),"")</f>
        <v/>
      </c>
      <c r="AK120" s="19" t="str">
        <f>IFERROR(VLOOKUP($A120,'XIII z Kompasem M'!$K$2:$Q$27,7,0),"")</f>
        <v/>
      </c>
      <c r="AL120" s="19" t="str">
        <f>IFERROR(VLOOKUP($A120,'Waligóra M'!$J$2:$P$17,7,0),"")</f>
        <v/>
      </c>
      <c r="AM120" s="19" t="str">
        <f>IFERROR(VLOOKUP($A120,'Jesienne 360 M'!$K$2:$Q$15,7,0),"")</f>
        <v/>
      </c>
      <c r="AN120" s="19" t="str">
        <f>IFERROR(VLOOKUP($A120,'H54 TR100 M'!$AG$6:$AM$161,7,0),"")</f>
        <v/>
      </c>
      <c r="AO120" s="19" t="str">
        <f>IFERROR(VLOOKUP($A120,'Azymut M'!$O$2:$U$36,7,0),"")</f>
        <v/>
      </c>
      <c r="AP120" s="12" t="str">
        <f>IFERROR(VLOOKUP($A120,'NM TR100 M'!$AD$5:$AJ$13,7,0),"")</f>
        <v/>
      </c>
      <c r="AQ120" s="26">
        <f>MIN(COUNT(F120:U120)+MIN(COUNT(X120:AP120)/2,2),6)</f>
        <v>2</v>
      </c>
      <c r="AR120" s="13">
        <f>COUNT(F120:U120)+COUNT(X120:AP120)/2</f>
        <v>2</v>
      </c>
    </row>
    <row r="121" spans="1:44">
      <c r="A121">
        <v>441</v>
      </c>
      <c r="B121" s="22" t="str">
        <f>VLOOKUP($A121,id!$C:$H,6,0)</f>
        <v>Procek Tomasz</v>
      </c>
      <c r="C121" s="22">
        <f>VLOOKUP($A121,id!$C:$H,4,0)</f>
        <v>0</v>
      </c>
      <c r="D121" s="2">
        <f>IF(E120=E121,D120,ROW(B119))</f>
        <v>119</v>
      </c>
      <c r="E121" s="11">
        <f>LARGE(F121:W121,1)+LARGE(F121:W121,2)+IFERROR(LARGE(F121:W121,3),0)+IFERROR(LARGE(F121:W121,4),0)+IFERROR(LARGE(F121:W121,5),0)+IFERROR(LARGE(F121:W121,6),0)</f>
        <v>106.34287137029867</v>
      </c>
      <c r="F121" s="12"/>
      <c r="G121" s="12"/>
      <c r="H121" s="12"/>
      <c r="I121" s="14"/>
      <c r="J121" s="19">
        <f>IFERROR(VLOOKUP($A121,'Dukty M'!$AU$1:$BA$45,7,0),"")</f>
        <v>73.534307138560621</v>
      </c>
      <c r="K121" s="19" t="str">
        <f>IFERROR(VLOOKUP($A121,'Tropy M'!$Q$3:$X$155,7,0),"")</f>
        <v/>
      </c>
      <c r="L121" s="19" t="str">
        <f>IFERROR(VLOOKUP($A121,'Grassor TR300 M'!$BX$2:$CD$26,7,0),"")</f>
        <v/>
      </c>
      <c r="M121" s="19" t="str">
        <f>IFERROR(VLOOKUP($A121,'BO M'!$K$2:$Q$65,7,0),"")</f>
        <v/>
      </c>
      <c r="N121" s="19" t="str">
        <f>IFERROR(VLOOKUP($A121,'Konwalie M'!$K$3:$Q$33,7,0),"")</f>
        <v/>
      </c>
      <c r="O121" s="19" t="str">
        <f>IFERROR(VLOOKUP($A121,'Sudecka 150 M'!$M$2:$S$17,7,0),"")</f>
        <v/>
      </c>
      <c r="P121" s="19" t="str">
        <f>IFERROR(VLOOKUP($A121,'Korno M'!$BR$1:$BX$58,7,0),"")</f>
        <v/>
      </c>
      <c r="Q121" s="19" t="str">
        <f>IFERROR(VLOOKUP($A121,'Abentojra M'!$J$4:$P$36,7,0),"")</f>
        <v/>
      </c>
      <c r="R121" s="19" t="str">
        <f>IFERROR(VLOOKUP($A121,'Mordownik M'!$M$6:$S$36,7,0),"")</f>
        <v/>
      </c>
      <c r="S121" s="19" t="str">
        <f>IFERROR(VLOOKUP($A121,'XIV Szago M'!$BB$4:$BH$45,7,0),"")</f>
        <v/>
      </c>
      <c r="T121" s="19" t="str">
        <f>IFERROR(VLOOKUP($A121,'H54 TR200 M'!$AS$5:$AY$96,7,0),"")</f>
        <v/>
      </c>
      <c r="U121" s="19" t="str">
        <f>IFERROR(VLOOKUP($A121,'NM TR200 M'!$AN$5:$AT$32,7,0),"")</f>
        <v/>
      </c>
      <c r="V121" s="10">
        <f>IFERROR(LARGE(X121:AP121,1),0)+IFERROR(LARGE(X121:AP121,2),0)</f>
        <v>32.808564231738039</v>
      </c>
      <c r="W121" s="10">
        <f>IFERROR(LARGE(X121:AP121,3),0)+IFERROR(LARGE(X121:AP121,4),0)</f>
        <v>0</v>
      </c>
      <c r="X121" s="12"/>
      <c r="Y121" s="18"/>
      <c r="Z121" s="18"/>
      <c r="AA121" s="12"/>
      <c r="AB121" s="12"/>
      <c r="AC121" s="12"/>
      <c r="AD121" s="18"/>
      <c r="AE121" s="12"/>
      <c r="AF121" s="18" t="str">
        <f>IFERROR(VLOOKUP($A121,'XII z Kompasem M'!$K$1:$Q$38,7,0),"")</f>
        <v/>
      </c>
      <c r="AG121" s="19" t="str">
        <f>IFERROR(VLOOKUP($A121,'Grassor TR150 M'!$BH$2:$BN$16,7,0),"")</f>
        <v/>
      </c>
      <c r="AH121" s="19" t="str">
        <f>IFERROR(VLOOKUP($A121,'Pazur Gryfa M'!$P$2:$V$23,7,0),"")</f>
        <v/>
      </c>
      <c r="AI121" s="19">
        <f>IFERROR(VLOOKUP($A121,'Szaga M'!$J$2:$P$31,7,0),"")</f>
        <v>32.808564231738039</v>
      </c>
      <c r="AJ121" s="19" t="str">
        <f>IFERROR(VLOOKUP($A121,'Sudecka 100 M'!$M$2:$S$20,7,0),"")</f>
        <v/>
      </c>
      <c r="AK121" s="19" t="str">
        <f>IFERROR(VLOOKUP($A121,'XIII z Kompasem M'!$K$2:$Q$27,7,0),"")</f>
        <v/>
      </c>
      <c r="AL121" s="19" t="str">
        <f>IFERROR(VLOOKUP($A121,'Waligóra M'!$J$2:$P$17,7,0),"")</f>
        <v/>
      </c>
      <c r="AM121" s="19" t="str">
        <f>IFERROR(VLOOKUP($A121,'Jesienne 360 M'!$K$2:$Q$15,7,0),"")</f>
        <v/>
      </c>
      <c r="AN121" s="19" t="str">
        <f>IFERROR(VLOOKUP($A121,'H54 TR100 M'!$AG$6:$AM$161,7,0),"")</f>
        <v/>
      </c>
      <c r="AO121" s="19" t="str">
        <f>IFERROR(VLOOKUP($A121,'Azymut M'!$O$2:$U$36,7,0),"")</f>
        <v/>
      </c>
      <c r="AP121" s="12" t="str">
        <f>IFERROR(VLOOKUP($A121,'NM TR100 M'!$AD$5:$AJ$13,7,0),"")</f>
        <v/>
      </c>
      <c r="AQ121" s="26">
        <f>MIN(COUNT(F121:U121)+MIN(COUNT(X121:AP121)/2,2),6)</f>
        <v>1.5</v>
      </c>
      <c r="AR121" s="13">
        <f>COUNT(F121:U121)+COUNT(X121:AP121)/2</f>
        <v>1.5</v>
      </c>
    </row>
    <row r="122" spans="1:44">
      <c r="A122">
        <v>141</v>
      </c>
      <c r="B122" s="22" t="str">
        <f>VLOOKUP($A122,id!$C:$H,6,0)</f>
        <v>Kot Maciej</v>
      </c>
      <c r="C122" s="22" t="str">
        <f>VLOOKUP($A122,id!$C:$H,4,0)</f>
        <v>bajkers.com</v>
      </c>
      <c r="D122" s="2">
        <f>IF(E121=E122,D121,ROW(B120))</f>
        <v>120</v>
      </c>
      <c r="E122" s="11">
        <f>LARGE(F122:W122,1)+LARGE(F122:W122,2)+IFERROR(LARGE(F122:W122,3),0)+IFERROR(LARGE(F122:W122,4),0)+IFERROR(LARGE(F122:W122,5),0)+IFERROR(LARGE(F122:W122,6),0)</f>
        <v>104.3014907319279</v>
      </c>
      <c r="F122" s="12"/>
      <c r="G122" s="12"/>
      <c r="H122" s="12" t="str">
        <f>IFERROR(VLOOKUP($A122,'H53 200 M'!$AL$5:$AR$90,7,0),"")</f>
        <v/>
      </c>
      <c r="I122" s="14" t="str">
        <f>IFERROR(VLOOKUP($A122,'Dymno M'!$BO$4:$BU$35,7,0),"")</f>
        <v/>
      </c>
      <c r="J122" s="19" t="str">
        <f>IFERROR(VLOOKUP($A122,'Dukty M'!$AU$1:$BA$45,7,0),"")</f>
        <v/>
      </c>
      <c r="K122" s="19" t="str">
        <f>IFERROR(VLOOKUP($A122,'Tropy M'!$Q$3:$X$155,7,0),"")</f>
        <v/>
      </c>
      <c r="L122" s="19" t="str">
        <f>IFERROR(VLOOKUP($A122,'Grassor TR300 M'!$BX$2:$CD$26,7,0),"")</f>
        <v/>
      </c>
      <c r="M122" s="19" t="str">
        <f>IFERROR(VLOOKUP($A122,'BO M'!$K$2:$Q$65,7,0),"")</f>
        <v/>
      </c>
      <c r="N122" s="19" t="str">
        <f>IFERROR(VLOOKUP($A122,'Konwalie M'!$K$3:$Q$33,7,0),"")</f>
        <v/>
      </c>
      <c r="O122" s="19" t="str">
        <f>IFERROR(VLOOKUP($A122,'Sudecka 150 M'!$M$2:$S$17,7,0),"")</f>
        <v/>
      </c>
      <c r="P122" s="19">
        <f>IFERROR(VLOOKUP($A122,'Korno M'!$BR$1:$BX$58,7,0),"")</f>
        <v>75.552899976572775</v>
      </c>
      <c r="Q122" s="19" t="str">
        <f>IFERROR(VLOOKUP($A122,'Abentojra M'!$J$4:$P$36,7,0),"")</f>
        <v/>
      </c>
      <c r="R122" s="19" t="str">
        <f>IFERROR(VLOOKUP($A122,'Mordownik M'!$M$6:$S$36,7,0),"")</f>
        <v/>
      </c>
      <c r="S122" s="19" t="str">
        <f>IFERROR(VLOOKUP($A122,'XIV Szago M'!$BB$4:$BH$45,7,0),"")</f>
        <v/>
      </c>
      <c r="T122" s="19" t="str">
        <f>IFERROR(VLOOKUP($A122,'H54 TR200 M'!$AS$5:$AY$96,7,0),"")</f>
        <v/>
      </c>
      <c r="U122" s="19" t="str">
        <f>IFERROR(VLOOKUP($A122,'NM TR200 M'!$AN$5:$AT$32,7,0),"")</f>
        <v/>
      </c>
      <c r="V122" s="10">
        <f>IFERROR(LARGE(X122:AP122,1),0)+IFERROR(LARGE(X122:AP122,2),0)</f>
        <v>28.748590755355128</v>
      </c>
      <c r="W122" s="10">
        <f>IFERROR(LARGE(X122:AP122,3),0)+IFERROR(LARGE(X122:AP122,4),0)</f>
        <v>0</v>
      </c>
      <c r="X122" s="12"/>
      <c r="Y122" s="18"/>
      <c r="Z122" s="18"/>
      <c r="AA122" s="12">
        <f>IFERROR(VLOOKUP(A122,'NMnO M'!AT:AZ,7,0),"")</f>
        <v>28.748590755355128</v>
      </c>
      <c r="AB122" s="12" t="str">
        <f>IFERROR(VLOOKUP(A122,'Wertepy M'!M:S,7,0),"")</f>
        <v/>
      </c>
      <c r="AC122" s="12" t="str">
        <f>IFERROR(VLOOKUP($A122,'H53 100 M'!$AG$5:$AM$156,7,0),"")</f>
        <v/>
      </c>
      <c r="AD122" s="18" t="str">
        <f>IFERROR(VLOOKUP($A122,'Liczyrzepa - wiosna M'!$N$2:$T$26,7,0),"")</f>
        <v/>
      </c>
      <c r="AE122" s="12" t="str">
        <f>IFERROR(VLOOKUP($A122,'Harce M'!$H$2:$N$19,7,0),"")</f>
        <v/>
      </c>
      <c r="AF122" s="18" t="str">
        <f>IFERROR(VLOOKUP($A122,'XII z Kompasem M'!$K$1:$Q$38,7,0),"")</f>
        <v/>
      </c>
      <c r="AG122" s="19" t="str">
        <f>IFERROR(VLOOKUP($A122,'Grassor TR150 M'!$BH$2:$BN$16,7,0),"")</f>
        <v/>
      </c>
      <c r="AH122" s="19" t="str">
        <f>IFERROR(VLOOKUP($A122,'Pazur Gryfa M'!$P$2:$V$23,7,0),"")</f>
        <v/>
      </c>
      <c r="AI122" s="19" t="str">
        <f>IFERROR(VLOOKUP($A122,'Szaga M'!$J$2:$P$31,7,0),"")</f>
        <v/>
      </c>
      <c r="AJ122" s="19" t="str">
        <f>IFERROR(VLOOKUP($A122,'Sudecka 100 M'!$M$2:$S$20,7,0),"")</f>
        <v/>
      </c>
      <c r="AK122" s="19" t="str">
        <f>IFERROR(VLOOKUP($A122,'XIII z Kompasem M'!$K$2:$Q$27,7,0),"")</f>
        <v/>
      </c>
      <c r="AL122" s="19" t="str">
        <f>IFERROR(VLOOKUP($A122,'Waligóra M'!$J$2:$P$17,7,0),"")</f>
        <v/>
      </c>
      <c r="AM122" s="19" t="str">
        <f>IFERROR(VLOOKUP($A122,'Jesienne 360 M'!$K$2:$Q$15,7,0),"")</f>
        <v/>
      </c>
      <c r="AN122" s="19" t="str">
        <f>IFERROR(VLOOKUP($A122,'H54 TR100 M'!$AG$6:$AM$161,7,0),"")</f>
        <v/>
      </c>
      <c r="AO122" s="19" t="str">
        <f>IFERROR(VLOOKUP($A122,'Azymut M'!$O$2:$U$36,7,0),"")</f>
        <v/>
      </c>
      <c r="AP122" s="12" t="str">
        <f>IFERROR(VLOOKUP($A122,'NM TR100 M'!$AD$5:$AJ$13,7,0),"")</f>
        <v/>
      </c>
      <c r="AQ122" s="26">
        <f>MIN(COUNT(F122:U122)+MIN(COUNT(X122:AP122)/2,2),6)</f>
        <v>1.5</v>
      </c>
      <c r="AR122" s="13">
        <f>COUNT(F122:U122)+COUNT(X122:AP122)/2</f>
        <v>1.5</v>
      </c>
    </row>
    <row r="123" spans="1:44">
      <c r="A123">
        <v>113</v>
      </c>
      <c r="B123" s="22" t="str">
        <f>VLOOKUP($A123,id!$C:$H,6,0)</f>
        <v>Rozwadowski Paweł</v>
      </c>
      <c r="C123" s="22" t="str">
        <f>VLOOKUP($A123,id!$C:$H,4,0)</f>
        <v>Klub InO Stowarzysze</v>
      </c>
      <c r="D123" s="2">
        <f>IF(E122=E123,D122,ROW(B121))</f>
        <v>121</v>
      </c>
      <c r="E123" s="11">
        <f>LARGE(F123:W123,1)+LARGE(F123:W123,2)+IFERROR(LARGE(F123:W123,3),0)+IFERROR(LARGE(F123:W123,4),0)+IFERROR(LARGE(F123:W123,5),0)+IFERROR(LARGE(F123:W123,6),0)</f>
        <v>103.42880391675607</v>
      </c>
      <c r="F123" s="12"/>
      <c r="G123" s="12" t="str">
        <f>IFERROR(VLOOKUP(A123,'Roza M'!N:T,7,0),"")</f>
        <v/>
      </c>
      <c r="H123" s="12" t="str">
        <f>IFERROR(VLOOKUP($A123,'H53 200 M'!$AL$5:$AR$90,7,0),"")</f>
        <v/>
      </c>
      <c r="I123" s="14">
        <f>IFERROR(VLOOKUP($A123,'Dymno M'!$BO$4:$BU$35,7,0),"")</f>
        <v>33.846436781609178</v>
      </c>
      <c r="J123" s="19" t="str">
        <f>IFERROR(VLOOKUP($A123,'Dukty M'!$AU$1:$BA$45,7,0),"")</f>
        <v/>
      </c>
      <c r="K123" s="19" t="str">
        <f>IFERROR(VLOOKUP($A123,'Tropy M'!$Q$3:$X$155,7,0),"")</f>
        <v/>
      </c>
      <c r="L123" s="19" t="str">
        <f>IFERROR(VLOOKUP($A123,'Grassor TR300 M'!$BX$2:$CD$26,7,0),"")</f>
        <v/>
      </c>
      <c r="M123" s="19" t="str">
        <f>IFERROR(VLOOKUP($A123,'BO M'!$K$2:$Q$65,7,0),"")</f>
        <v/>
      </c>
      <c r="N123" s="19" t="str">
        <f>IFERROR(VLOOKUP($A123,'Konwalie M'!$K$3:$Q$33,7,0),"")</f>
        <v/>
      </c>
      <c r="O123" s="19" t="str">
        <f>IFERROR(VLOOKUP($A123,'Sudecka 150 M'!$M$2:$S$17,7,0),"")</f>
        <v/>
      </c>
      <c r="P123" s="19" t="str">
        <f>IFERROR(VLOOKUP($A123,'Korno M'!$BR$1:$BX$58,7,0),"")</f>
        <v/>
      </c>
      <c r="Q123" s="19" t="str">
        <f>IFERROR(VLOOKUP($A123,'Abentojra M'!$J$4:$P$36,7,0),"")</f>
        <v/>
      </c>
      <c r="R123" s="19" t="str">
        <f>IFERROR(VLOOKUP($A123,'Mordownik M'!$M$6:$S$36,7,0),"")</f>
        <v/>
      </c>
      <c r="S123" s="19" t="str">
        <f>IFERROR(VLOOKUP($A123,'XIV Szago M'!$BB$4:$BH$45,7,0),"")</f>
        <v/>
      </c>
      <c r="T123" s="19" t="str">
        <f>IFERROR(VLOOKUP($A123,'H54 TR200 M'!$AS$5:$AY$96,7,0),"")</f>
        <v/>
      </c>
      <c r="U123" s="19" t="str">
        <f>IFERROR(VLOOKUP($A123,'NM TR200 M'!$AN$5:$AT$32,7,0),"")</f>
        <v/>
      </c>
      <c r="V123" s="10">
        <f>IFERROR(LARGE(X123:AP123,1),0)+IFERROR(LARGE(X123:AP123,2),0)</f>
        <v>69.582367135146896</v>
      </c>
      <c r="W123" s="10">
        <f>IFERROR(LARGE(X123:AP123,3),0)+IFERROR(LARGE(X123:AP123,4),0)</f>
        <v>0</v>
      </c>
      <c r="X123" s="12"/>
      <c r="Y123" s="18" t="str">
        <f>IFERROR(VLOOKUP(A123,'XIII Szago M'!DJ:DP,7,0),"")</f>
        <v/>
      </c>
      <c r="Z123" s="18">
        <f>IFERROR(VLOOKUP(A123,'Wiosenne 360 M'!K:Q,7,0),"")</f>
        <v>35.975809758097718</v>
      </c>
      <c r="AA123" s="12" t="str">
        <f>IFERROR(VLOOKUP(A123,'NMnO M'!AT:AZ,7,0),"")</f>
        <v/>
      </c>
      <c r="AB123" s="12" t="str">
        <f>IFERROR(VLOOKUP(A123,'Wertepy M'!M:S,7,0),"")</f>
        <v/>
      </c>
      <c r="AC123" s="12" t="str">
        <f>IFERROR(VLOOKUP($A123,'H53 100 M'!$AG$5:$AM$156,7,0),"")</f>
        <v/>
      </c>
      <c r="AD123" s="18" t="str">
        <f>IFERROR(VLOOKUP($A123,'Liczyrzepa - wiosna M'!$N$2:$T$26,7,0),"")</f>
        <v/>
      </c>
      <c r="AE123" s="12" t="str">
        <f>IFERROR(VLOOKUP($A123,'Harce M'!$H$2:$N$19,7,0),"")</f>
        <v/>
      </c>
      <c r="AF123" s="18" t="str">
        <f>IFERROR(VLOOKUP($A123,'XII z Kompasem M'!$K$1:$Q$38,7,0),"")</f>
        <v/>
      </c>
      <c r="AG123" s="19">
        <f>IFERROR(VLOOKUP($A123,'Grassor TR150 M'!$BH$2:$BN$16,7,0),"")</f>
        <v>33.606557377049178</v>
      </c>
      <c r="AH123" s="19" t="str">
        <f>IFERROR(VLOOKUP($A123,'Pazur Gryfa M'!$P$2:$V$23,7,0),"")</f>
        <v/>
      </c>
      <c r="AI123" s="19" t="str">
        <f>IFERROR(VLOOKUP($A123,'Szaga M'!$J$2:$P$31,7,0),"")</f>
        <v/>
      </c>
      <c r="AJ123" s="19" t="str">
        <f>IFERROR(VLOOKUP($A123,'Sudecka 100 M'!$M$2:$S$20,7,0),"")</f>
        <v/>
      </c>
      <c r="AK123" s="19" t="str">
        <f>IFERROR(VLOOKUP($A123,'XIII z Kompasem M'!$K$2:$Q$27,7,0),"")</f>
        <v/>
      </c>
      <c r="AL123" s="19" t="str">
        <f>IFERROR(VLOOKUP($A123,'Waligóra M'!$J$2:$P$17,7,0),"")</f>
        <v/>
      </c>
      <c r="AM123" s="19" t="str">
        <f>IFERROR(VLOOKUP($A123,'Jesienne 360 M'!$K$2:$Q$15,7,0),"")</f>
        <v/>
      </c>
      <c r="AN123" s="19" t="str">
        <f>IFERROR(VLOOKUP($A123,'H54 TR100 M'!$AG$6:$AM$161,7,0),"")</f>
        <v/>
      </c>
      <c r="AO123" s="19" t="str">
        <f>IFERROR(VLOOKUP($A123,'Azymut M'!$O$2:$U$36,7,0),"")</f>
        <v/>
      </c>
      <c r="AP123" s="12" t="str">
        <f>IFERROR(VLOOKUP($A123,'NM TR100 M'!$AD$5:$AJ$13,7,0),"")</f>
        <v/>
      </c>
      <c r="AQ123" s="26">
        <f>MIN(COUNT(F123:U123)+MIN(COUNT(X123:AP123)/2,2),6)</f>
        <v>2</v>
      </c>
      <c r="AR123" s="13">
        <f>COUNT(F123:U123)+COUNT(X123:AP123)/2</f>
        <v>2</v>
      </c>
    </row>
    <row r="124" spans="1:44">
      <c r="A124">
        <v>68</v>
      </c>
      <c r="B124" s="22" t="str">
        <f>VLOOKUP($A124,id!$C:$H,6,0)</f>
        <v>Woziński Artur</v>
      </c>
      <c r="C124" s="22" t="str">
        <f>VLOOKUP($A124,id!$C:$H,4,0)</f>
        <v>Ambit Racing Team</v>
      </c>
      <c r="D124" s="2">
        <f>IF(E123=E124,D123,ROW(B122))</f>
        <v>122</v>
      </c>
      <c r="E124" s="11">
        <f>LARGE(F124:W124,1)+LARGE(F124:W124,2)+IFERROR(LARGE(F124:W124,3),0)+IFERROR(LARGE(F124:W124,4),0)+IFERROR(LARGE(F124:W124,5),0)+IFERROR(LARGE(F124:W124,6),0)</f>
        <v>103.21974840107674</v>
      </c>
      <c r="F124" s="12"/>
      <c r="G124" s="12">
        <f>IFERROR(VLOOKUP(A124,'Roza M'!N:T,7,0),"")</f>
        <v>62.830732382770108</v>
      </c>
      <c r="H124" s="12" t="str">
        <f>IFERROR(VLOOKUP($A124,'H53 200 M'!$AL$5:$AR$90,7,0),"")</f>
        <v/>
      </c>
      <c r="I124" s="14" t="str">
        <f>IFERROR(VLOOKUP($A124,'Dymno M'!$BO$4:$BU$35,7,0),"")</f>
        <v/>
      </c>
      <c r="J124" s="19" t="str">
        <f>IFERROR(VLOOKUP($A124,'Dukty M'!$AU$1:$BA$45,7,0),"")</f>
        <v/>
      </c>
      <c r="K124" s="19" t="str">
        <f>IFERROR(VLOOKUP($A124,'Tropy M'!$Q$3:$X$155,7,0),"")</f>
        <v/>
      </c>
      <c r="L124" s="19" t="str">
        <f>IFERROR(VLOOKUP($A124,'Grassor TR300 M'!$BX$2:$CD$26,7,0),"")</f>
        <v/>
      </c>
      <c r="M124" s="19" t="str">
        <f>IFERROR(VLOOKUP($A124,'BO M'!$K$2:$Q$65,7,0),"")</f>
        <v/>
      </c>
      <c r="N124" s="19" t="str">
        <f>IFERROR(VLOOKUP($A124,'Konwalie M'!$K$3:$Q$33,7,0),"")</f>
        <v/>
      </c>
      <c r="O124" s="19" t="str">
        <f>IFERROR(VLOOKUP($A124,'Sudecka 150 M'!$M$2:$S$17,7,0),"")</f>
        <v/>
      </c>
      <c r="P124" s="19" t="str">
        <f>IFERROR(VLOOKUP($A124,'Korno M'!$BR$1:$BX$58,7,0),"")</f>
        <v/>
      </c>
      <c r="Q124" s="19" t="str">
        <f>IFERROR(VLOOKUP($A124,'Abentojra M'!$J$4:$P$36,7,0),"")</f>
        <v/>
      </c>
      <c r="R124" s="19" t="str">
        <f>IFERROR(VLOOKUP($A124,'Mordownik M'!$M$6:$S$36,7,0),"")</f>
        <v/>
      </c>
      <c r="S124" s="19" t="str">
        <f>IFERROR(VLOOKUP($A124,'XIV Szago M'!$BB$4:$BH$45,7,0),"")</f>
        <v/>
      </c>
      <c r="T124" s="19" t="str">
        <f>IFERROR(VLOOKUP($A124,'H54 TR200 M'!$AS$5:$AY$96,7,0),"")</f>
        <v/>
      </c>
      <c r="U124" s="19" t="str">
        <f>IFERROR(VLOOKUP($A124,'NM TR200 M'!$AN$5:$AT$32,7,0),"")</f>
        <v/>
      </c>
      <c r="V124" s="10">
        <f>IFERROR(LARGE(X124:AP124,1),0)+IFERROR(LARGE(X124:AP124,2),0)</f>
        <v>40.389016018306634</v>
      </c>
      <c r="W124" s="10">
        <f>IFERROR(LARGE(X124:AP124,3),0)+IFERROR(LARGE(X124:AP124,4),0)</f>
        <v>0</v>
      </c>
      <c r="X124" s="12"/>
      <c r="Y124" s="18" t="str">
        <f>IFERROR(VLOOKUP(A124,'XIII Szago M'!DJ:DP,7,0),"")</f>
        <v/>
      </c>
      <c r="Z124" s="18" t="str">
        <f>IFERROR(VLOOKUP(A124,'Wiosenne 360 M'!K:Q,7,0),"")</f>
        <v/>
      </c>
      <c r="AA124" s="12" t="str">
        <f>IFERROR(VLOOKUP(A124,'NMnO M'!AT:AZ,7,0),"")</f>
        <v/>
      </c>
      <c r="AB124" s="12">
        <f>IFERROR(VLOOKUP(A124,'Wertepy M'!M:S,7,0),"")</f>
        <v>40.389016018306634</v>
      </c>
      <c r="AC124" s="12" t="str">
        <f>IFERROR(VLOOKUP($A124,'H53 100 M'!$AG$5:$AM$156,7,0),"")</f>
        <v/>
      </c>
      <c r="AD124" s="18" t="str">
        <f>IFERROR(VLOOKUP($A124,'Liczyrzepa - wiosna M'!$N$2:$T$26,7,0),"")</f>
        <v/>
      </c>
      <c r="AE124" s="12" t="str">
        <f>IFERROR(VLOOKUP($A124,'Harce M'!$H$2:$N$19,7,0),"")</f>
        <v/>
      </c>
      <c r="AF124" s="18" t="str">
        <f>IFERROR(VLOOKUP($A124,'XII z Kompasem M'!$K$1:$Q$38,7,0),"")</f>
        <v/>
      </c>
      <c r="AG124" s="19" t="str">
        <f>IFERROR(VLOOKUP($A124,'Grassor TR150 M'!$BH$2:$BN$16,7,0),"")</f>
        <v/>
      </c>
      <c r="AH124" s="19" t="str">
        <f>IFERROR(VLOOKUP($A124,'Pazur Gryfa M'!$P$2:$V$23,7,0),"")</f>
        <v/>
      </c>
      <c r="AI124" s="19" t="str">
        <f>IFERROR(VLOOKUP($A124,'Szaga M'!$J$2:$P$31,7,0),"")</f>
        <v/>
      </c>
      <c r="AJ124" s="19" t="str">
        <f>IFERROR(VLOOKUP($A124,'Sudecka 100 M'!$M$2:$S$20,7,0),"")</f>
        <v/>
      </c>
      <c r="AK124" s="19" t="str">
        <f>IFERROR(VLOOKUP($A124,'XIII z Kompasem M'!$K$2:$Q$27,7,0),"")</f>
        <v/>
      </c>
      <c r="AL124" s="19" t="str">
        <f>IFERROR(VLOOKUP($A124,'Waligóra M'!$J$2:$P$17,7,0),"")</f>
        <v/>
      </c>
      <c r="AM124" s="19" t="str">
        <f>IFERROR(VLOOKUP($A124,'Jesienne 360 M'!$K$2:$Q$15,7,0),"")</f>
        <v/>
      </c>
      <c r="AN124" s="19" t="str">
        <f>IFERROR(VLOOKUP($A124,'H54 TR100 M'!$AG$6:$AM$161,7,0),"")</f>
        <v/>
      </c>
      <c r="AO124" s="19" t="str">
        <f>IFERROR(VLOOKUP($A124,'Azymut M'!$O$2:$U$36,7,0),"")</f>
        <v/>
      </c>
      <c r="AP124" s="12" t="str">
        <f>IFERROR(VLOOKUP($A124,'NM TR100 M'!$AD$5:$AJ$13,7,0),"")</f>
        <v/>
      </c>
      <c r="AQ124" s="26">
        <f>MIN(COUNT(F124:U124)+MIN(COUNT(X124:AP124)/2,2),6)</f>
        <v>1.5</v>
      </c>
      <c r="AR124" s="13">
        <f>COUNT(F124:U124)+COUNT(X124:AP124)/2</f>
        <v>1.5</v>
      </c>
    </row>
    <row r="125" spans="1:44">
      <c r="A125">
        <v>47</v>
      </c>
      <c r="B125" s="22" t="str">
        <f>VLOOKUP($A125,id!$C:$H,6,0)</f>
        <v>Jańczak Wiesław</v>
      </c>
      <c r="C125" s="22">
        <f>VLOOKUP($A125,id!$C:$H,4,0)</f>
        <v>0</v>
      </c>
      <c r="D125" s="2">
        <f>IF(E124=E125,D124,ROW(B123))</f>
        <v>123</v>
      </c>
      <c r="E125" s="11">
        <f>LARGE(F125:W125,1)+LARGE(F125:W125,2)+IFERROR(LARGE(F125:W125,3),0)+IFERROR(LARGE(F125:W125,4),0)+IFERROR(LARGE(F125:W125,5),0)+IFERROR(LARGE(F125:W125,6),0)</f>
        <v>102.5322127688068</v>
      </c>
      <c r="F125" s="12">
        <f>IFERROR(VLOOKUP(A125,'ZdZ M'!$S$1:$Y$43,7,0),"")</f>
        <v>52.75853913043477</v>
      </c>
      <c r="G125" s="12" t="str">
        <f>IFERROR(VLOOKUP(A125,'Roza M'!N:T,7,0),"")</f>
        <v/>
      </c>
      <c r="H125" s="12">
        <f>IFERROR(VLOOKUP($A125,'H53 200 M'!$AL$5:$AR$90,7,0),"")</f>
        <v>45.705817419790854</v>
      </c>
      <c r="I125" s="14" t="str">
        <f>IFERROR(VLOOKUP($A125,'Dymno M'!$BO$4:$BU$35,7,0),"")</f>
        <v/>
      </c>
      <c r="J125" s="19" t="str">
        <f>IFERROR(VLOOKUP($A125,'Dukty M'!$AU$1:$BA$45,7,0),"")</f>
        <v/>
      </c>
      <c r="K125" s="19" t="str">
        <f>IFERROR(VLOOKUP($A125,'Tropy M'!$Q$3:$X$155,7,0),"")</f>
        <v/>
      </c>
      <c r="L125" s="19" t="str">
        <f>IFERROR(VLOOKUP($A125,'Grassor TR300 M'!$BX$2:$CD$26,7,0),"")</f>
        <v/>
      </c>
      <c r="M125" s="19" t="str">
        <f>IFERROR(VLOOKUP($A125,'BO M'!$K$2:$Q$65,7,0),"")</f>
        <v/>
      </c>
      <c r="N125" s="19" t="str">
        <f>IFERROR(VLOOKUP($A125,'Konwalie M'!$K$3:$Q$33,7,0),"")</f>
        <v/>
      </c>
      <c r="O125" s="19" t="str">
        <f>IFERROR(VLOOKUP($A125,'Sudecka 150 M'!$M$2:$S$17,7,0),"")</f>
        <v/>
      </c>
      <c r="P125" s="19" t="str">
        <f>IFERROR(VLOOKUP($A125,'Korno M'!$BR$1:$BX$58,7,0),"")</f>
        <v/>
      </c>
      <c r="Q125" s="19" t="str">
        <f>IFERROR(VLOOKUP($A125,'Abentojra M'!$J$4:$P$36,7,0),"")</f>
        <v/>
      </c>
      <c r="R125" s="19" t="str">
        <f>IFERROR(VLOOKUP($A125,'Mordownik M'!$M$6:$S$36,7,0),"")</f>
        <v/>
      </c>
      <c r="S125" s="19" t="str">
        <f>IFERROR(VLOOKUP($A125,'XIV Szago M'!$BB$4:$BH$45,7,0),"")</f>
        <v/>
      </c>
      <c r="T125" s="19">
        <f>IFERROR(VLOOKUP($A125,'H54 TR200 M'!$AS$5:$AY$96,7,0),"")</f>
        <v>4.0678562185811735</v>
      </c>
      <c r="U125" s="19" t="str">
        <f>IFERROR(VLOOKUP($A125,'NM TR200 M'!$AN$5:$AT$32,7,0),"")</f>
        <v/>
      </c>
      <c r="V125" s="10">
        <f>IFERROR(LARGE(X125:AP125,1),0)+IFERROR(LARGE(X125:AP125,2),0)</f>
        <v>0</v>
      </c>
      <c r="W125" s="10">
        <f>IFERROR(LARGE(X125:AP125,3),0)+IFERROR(LARGE(X125:AP125,4),0)</f>
        <v>0</v>
      </c>
      <c r="X125" s="12"/>
      <c r="Y125" s="18" t="str">
        <f>IFERROR(VLOOKUP(A125,'XIII Szago M'!DJ:DP,7,0),"")</f>
        <v/>
      </c>
      <c r="Z125" s="18" t="str">
        <f>IFERROR(VLOOKUP(A125,'Wiosenne 360 M'!K:Q,7,0),"")</f>
        <v/>
      </c>
      <c r="AA125" s="12" t="str">
        <f>IFERROR(VLOOKUP(A125,'NMnO M'!AT:AZ,7,0),"")</f>
        <v/>
      </c>
      <c r="AB125" s="12" t="str">
        <f>IFERROR(VLOOKUP(A125,'Wertepy M'!M:S,7,0),"")</f>
        <v/>
      </c>
      <c r="AC125" s="12" t="str">
        <f>IFERROR(VLOOKUP($A125,'H53 100 M'!$AG$5:$AM$156,7,0),"")</f>
        <v/>
      </c>
      <c r="AD125" s="18" t="str">
        <f>IFERROR(VLOOKUP($A125,'Liczyrzepa - wiosna M'!$N$2:$T$26,7,0),"")</f>
        <v/>
      </c>
      <c r="AE125" s="12" t="str">
        <f>IFERROR(VLOOKUP($A125,'Harce M'!$H$2:$N$19,7,0),"")</f>
        <v/>
      </c>
      <c r="AF125" s="18" t="str">
        <f>IFERROR(VLOOKUP($A125,'XII z Kompasem M'!$K$1:$Q$38,7,0),"")</f>
        <v/>
      </c>
      <c r="AG125" s="19" t="str">
        <f>IFERROR(VLOOKUP($A125,'Grassor TR150 M'!$BH$2:$BN$16,7,0),"")</f>
        <v/>
      </c>
      <c r="AH125" s="19" t="str">
        <f>IFERROR(VLOOKUP($A125,'Pazur Gryfa M'!$P$2:$V$23,7,0),"")</f>
        <v/>
      </c>
      <c r="AI125" s="19" t="str">
        <f>IFERROR(VLOOKUP($A125,'Szaga M'!$J$2:$P$31,7,0),"")</f>
        <v/>
      </c>
      <c r="AJ125" s="19" t="str">
        <f>IFERROR(VLOOKUP($A125,'Sudecka 100 M'!$M$2:$S$20,7,0),"")</f>
        <v/>
      </c>
      <c r="AK125" s="19" t="str">
        <f>IFERROR(VLOOKUP($A125,'XIII z Kompasem M'!$K$2:$Q$27,7,0),"")</f>
        <v/>
      </c>
      <c r="AL125" s="19" t="str">
        <f>IFERROR(VLOOKUP($A125,'Waligóra M'!$J$2:$P$17,7,0),"")</f>
        <v/>
      </c>
      <c r="AM125" s="19" t="str">
        <f>IFERROR(VLOOKUP($A125,'Jesienne 360 M'!$K$2:$Q$15,7,0),"")</f>
        <v/>
      </c>
      <c r="AN125" s="19" t="str">
        <f>IFERROR(VLOOKUP($A125,'H54 TR100 M'!$AG$6:$AM$161,7,0),"")</f>
        <v/>
      </c>
      <c r="AO125" s="19" t="str">
        <f>IFERROR(VLOOKUP($A125,'Azymut M'!$O$2:$U$36,7,0),"")</f>
        <v/>
      </c>
      <c r="AP125" s="12" t="str">
        <f>IFERROR(VLOOKUP($A125,'NM TR100 M'!$AD$5:$AJ$13,7,0),"")</f>
        <v/>
      </c>
      <c r="AQ125" s="26">
        <f>MIN(COUNT(F125:U125)+MIN(COUNT(X125:AP125)/2,2),6)</f>
        <v>3</v>
      </c>
      <c r="AR125" s="13">
        <f>COUNT(F125:U125)+COUNT(X125:AP125)/2</f>
        <v>3</v>
      </c>
    </row>
    <row r="126" spans="1:44">
      <c r="A126">
        <v>435</v>
      </c>
      <c r="B126" s="22" t="str">
        <f>VLOOKUP($A126,id!$C:$H,6,0)</f>
        <v>Piwakowski Andrzej</v>
      </c>
      <c r="C126" s="22" t="str">
        <f>VLOOKUP($A126,id!$C:$H,4,0)</f>
        <v>Harpagan</v>
      </c>
      <c r="D126" s="2">
        <f>IF(E125=E126,D125,ROW(B124))</f>
        <v>124</v>
      </c>
      <c r="E126" s="11">
        <f>LARGE(F126:W126,1)+LARGE(F126:W126,2)+IFERROR(LARGE(F126:W126,3),0)+IFERROR(LARGE(F126:W126,4),0)+IFERROR(LARGE(F126:W126,5),0)+IFERROR(LARGE(F126:W126,6),0)</f>
        <v>102.14489776908789</v>
      </c>
      <c r="F126" s="12"/>
      <c r="G126" s="12"/>
      <c r="H126" s="12"/>
      <c r="I126" s="14"/>
      <c r="J126" s="19" t="str">
        <f>IFERROR(VLOOKUP($A126,'Dukty M'!$AU$1:$BA$45,7,0),"")</f>
        <v/>
      </c>
      <c r="K126" s="19">
        <f>IFERROR(VLOOKUP($A126,'Tropy M'!$Q$3:$X$155,7,0),"")</f>
        <v>30.189787609061529</v>
      </c>
      <c r="L126" s="19" t="str">
        <f>IFERROR(VLOOKUP($A126,'Grassor TR300 M'!$BX$2:$CD$26,7,0),"")</f>
        <v/>
      </c>
      <c r="M126" s="19" t="str">
        <f>IFERROR(VLOOKUP($A126,'BO M'!$K$2:$Q$65,7,0),"")</f>
        <v/>
      </c>
      <c r="N126" s="19">
        <f>IFERROR(VLOOKUP($A126,'Konwalie M'!$K$3:$Q$33,7,0),"")</f>
        <v>31.772799574772399</v>
      </c>
      <c r="O126" s="19" t="str">
        <f>IFERROR(VLOOKUP($A126,'Sudecka 150 M'!$M$2:$S$17,7,0),"")</f>
        <v/>
      </c>
      <c r="P126" s="19" t="str">
        <f>IFERROR(VLOOKUP($A126,'Korno M'!$BR$1:$BX$58,7,0),"")</f>
        <v/>
      </c>
      <c r="Q126" s="19" t="str">
        <f>IFERROR(VLOOKUP($A126,'Abentojra M'!$J$4:$P$36,7,0),"")</f>
        <v/>
      </c>
      <c r="R126" s="19" t="str">
        <f>IFERROR(VLOOKUP($A126,'Mordownik M'!$M$6:$S$36,7,0),"")</f>
        <v/>
      </c>
      <c r="S126" s="19" t="str">
        <f>IFERROR(VLOOKUP($A126,'XIV Szago M'!$BB$4:$BH$45,7,0),"")</f>
        <v/>
      </c>
      <c r="T126" s="19" t="str">
        <f>IFERROR(VLOOKUP($A126,'H54 TR200 M'!$AS$5:$AY$96,7,0),"")</f>
        <v/>
      </c>
      <c r="U126" s="19" t="str">
        <f>IFERROR(VLOOKUP($A126,'NM TR200 M'!$AN$5:$AT$32,7,0),"")</f>
        <v/>
      </c>
      <c r="V126" s="10">
        <f>IFERROR(LARGE(X126:AP126,1),0)+IFERROR(LARGE(X126:AP126,2),0)</f>
        <v>33.797176669977766</v>
      </c>
      <c r="W126" s="10">
        <f>IFERROR(LARGE(X126:AP126,3),0)+IFERROR(LARGE(X126:AP126,4),0)</f>
        <v>6.385133915276195</v>
      </c>
      <c r="X126" s="12"/>
      <c r="Y126" s="18"/>
      <c r="Z126" s="18"/>
      <c r="AA126" s="12"/>
      <c r="AB126" s="12"/>
      <c r="AC126" s="12"/>
      <c r="AD126" s="18"/>
      <c r="AE126" s="12"/>
      <c r="AF126" s="18">
        <f>IFERROR(VLOOKUP($A126,'XII z Kompasem M'!$K$1:$Q$38,7,0),"")</f>
        <v>6.385133915276195</v>
      </c>
      <c r="AG126" s="19" t="str">
        <f>IFERROR(VLOOKUP($A126,'Grassor TR150 M'!$BH$2:$BN$16,7,0),"")</f>
        <v/>
      </c>
      <c r="AH126" s="19" t="str">
        <f>IFERROR(VLOOKUP($A126,'Pazur Gryfa M'!$P$2:$V$23,7,0),"")</f>
        <v/>
      </c>
      <c r="AI126" s="19">
        <f>IFERROR(VLOOKUP($A126,'Szaga M'!$J$2:$P$31,7,0),"")</f>
        <v>15.768765133171913</v>
      </c>
      <c r="AJ126" s="19" t="str">
        <f>IFERROR(VLOOKUP($A126,'Sudecka 100 M'!$M$2:$S$20,7,0),"")</f>
        <v/>
      </c>
      <c r="AK126" s="19">
        <f>IFERROR(VLOOKUP($A126,'XIII z Kompasem M'!$K$2:$Q$27,7,0),"")</f>
        <v>0</v>
      </c>
      <c r="AL126" s="19" t="str">
        <f>IFERROR(VLOOKUP($A126,'Waligóra M'!$J$2:$P$17,7,0),"")</f>
        <v/>
      </c>
      <c r="AM126" s="19" t="str">
        <f>IFERROR(VLOOKUP($A126,'Jesienne 360 M'!$K$2:$Q$15,7,0),"")</f>
        <v/>
      </c>
      <c r="AN126" s="19" t="str">
        <f>IFERROR(VLOOKUP($A126,'H54 TR100 M'!$AG$6:$AM$161,7,0),"")</f>
        <v/>
      </c>
      <c r="AO126" s="19">
        <f>IFERROR(VLOOKUP($A126,'Azymut M'!$O$2:$U$36,7,0),"")</f>
        <v>18.028411536805855</v>
      </c>
      <c r="AP126" s="12" t="str">
        <f>IFERROR(VLOOKUP($A126,'NM TR100 M'!$AD$5:$AJ$13,7,0),"")</f>
        <v/>
      </c>
      <c r="AQ126" s="26">
        <f>MIN(COUNT(F126:U126)+MIN(COUNT(X126:AP126)/2,2),6)</f>
        <v>4</v>
      </c>
      <c r="AR126" s="13">
        <f>COUNT(F126:U126)+COUNT(X126:AP126)/2</f>
        <v>4</v>
      </c>
    </row>
    <row r="127" spans="1:44">
      <c r="A127">
        <v>490</v>
      </c>
      <c r="B127" s="22" t="str">
        <f>VLOOKUP($A127,id!$C:$H,6,0)</f>
        <v>Jonas Wojciech</v>
      </c>
      <c r="C127" s="22">
        <f>VLOOKUP($A127,id!$C:$H,4,0)</f>
        <v>0</v>
      </c>
      <c r="D127" s="2">
        <f>IF(E126=E127,D126,ROW(B125))</f>
        <v>125</v>
      </c>
      <c r="E127" s="11">
        <f>LARGE(F127:W127,1)+LARGE(F127:W127,2)+IFERROR(LARGE(F127:W127,3),0)+IFERROR(LARGE(F127:W127,4),0)+IFERROR(LARGE(F127:W127,5),0)+IFERROR(LARGE(F127:W127,6),0)</f>
        <v>101.425742763908</v>
      </c>
      <c r="F127" s="12"/>
      <c r="G127" s="12"/>
      <c r="H127" s="12"/>
      <c r="I127" s="14"/>
      <c r="J127" s="19"/>
      <c r="K127" s="19"/>
      <c r="L127" s="19"/>
      <c r="M127" s="19">
        <f>IFERROR(VLOOKUP($A127,'BO M'!$K$2:$Q$65,7,0),"")</f>
        <v>68.236083699281139</v>
      </c>
      <c r="N127" s="19" t="str">
        <f>IFERROR(VLOOKUP($A127,'Konwalie M'!$K$3:$Q$33,7,0),"")</f>
        <v/>
      </c>
      <c r="O127" s="19" t="str">
        <f>IFERROR(VLOOKUP($A127,'Sudecka 150 M'!$M$2:$S$17,7,0),"")</f>
        <v/>
      </c>
      <c r="P127" s="19" t="str">
        <f>IFERROR(VLOOKUP($A127,'Korno M'!$BR$1:$BX$58,7,0),"")</f>
        <v/>
      </c>
      <c r="Q127" s="19" t="str">
        <f>IFERROR(VLOOKUP($A127,'Abentojra M'!$J$4:$P$36,7,0),"")</f>
        <v/>
      </c>
      <c r="R127" s="19" t="str">
        <f>IFERROR(VLOOKUP($A127,'Mordownik M'!$M$6:$S$36,7,0),"")</f>
        <v/>
      </c>
      <c r="S127" s="19" t="str">
        <f>IFERROR(VLOOKUP($A127,'XIV Szago M'!$BB$4:$BH$45,7,0),"")</f>
        <v/>
      </c>
      <c r="T127" s="19" t="str">
        <f>IFERROR(VLOOKUP($A127,'H54 TR200 M'!$AS$5:$AY$96,7,0),"")</f>
        <v/>
      </c>
      <c r="U127" s="19" t="str">
        <f>IFERROR(VLOOKUP($A127,'NM TR200 M'!$AN$5:$AT$32,7,0),"")</f>
        <v/>
      </c>
      <c r="V127" s="10">
        <f>IFERROR(LARGE(X127:AP127,1),0)+IFERROR(LARGE(X127:AP127,2),0)</f>
        <v>33.189659064626859</v>
      </c>
      <c r="W127" s="10">
        <f>IFERROR(LARGE(X127:AP127,3),0)+IFERROR(LARGE(X127:AP127,4),0)</f>
        <v>0</v>
      </c>
      <c r="X127" s="12"/>
      <c r="Y127" s="18"/>
      <c r="Z127" s="18"/>
      <c r="AA127" s="12"/>
      <c r="AB127" s="12"/>
      <c r="AC127" s="12"/>
      <c r="AD127" s="18"/>
      <c r="AE127" s="12"/>
      <c r="AF127" s="18"/>
      <c r="AG127" s="19"/>
      <c r="AH127" s="19" t="str">
        <f>IFERROR(VLOOKUP($A127,'Pazur Gryfa M'!$P$2:$V$23,7,0),"")</f>
        <v/>
      </c>
      <c r="AI127" s="19" t="str">
        <f>IFERROR(VLOOKUP($A127,'Szaga M'!$J$2:$P$31,7,0),"")</f>
        <v/>
      </c>
      <c r="AJ127" s="19" t="str">
        <f>IFERROR(VLOOKUP($A127,'Sudecka 100 M'!$M$2:$S$20,7,0),"")</f>
        <v/>
      </c>
      <c r="AK127" s="19" t="str">
        <f>IFERROR(VLOOKUP($A127,'XIII z Kompasem M'!$K$2:$Q$27,7,0),"")</f>
        <v/>
      </c>
      <c r="AL127" s="19">
        <f>IFERROR(VLOOKUP($A127,'Waligóra M'!$J$2:$P$17,7,0),"")</f>
        <v>33.189659064626859</v>
      </c>
      <c r="AM127" s="19" t="str">
        <f>IFERROR(VLOOKUP($A127,'Jesienne 360 M'!$K$2:$Q$15,7,0),"")</f>
        <v/>
      </c>
      <c r="AN127" s="19" t="str">
        <f>IFERROR(VLOOKUP($A127,'H54 TR100 M'!$AG$6:$AM$161,7,0),"")</f>
        <v/>
      </c>
      <c r="AO127" s="19" t="str">
        <f>IFERROR(VLOOKUP($A127,'Azymut M'!$O$2:$U$36,7,0),"")</f>
        <v/>
      </c>
      <c r="AP127" s="12" t="str">
        <f>IFERROR(VLOOKUP($A127,'NM TR100 M'!$AD$5:$AJ$13,7,0),"")</f>
        <v/>
      </c>
      <c r="AQ127" s="26">
        <f>MIN(COUNT(F127:U127)+MIN(COUNT(X127:AP127)/2,2),6)</f>
        <v>1.5</v>
      </c>
      <c r="AR127" s="13">
        <f>COUNT(F127:U127)+COUNT(X127:AP127)/2</f>
        <v>1.5</v>
      </c>
    </row>
    <row r="128" spans="1:44">
      <c r="A128">
        <v>443</v>
      </c>
      <c r="B128" s="22" t="str">
        <f>VLOOKUP($A128,id!$C:$H,6,0)</f>
        <v>Orłowski Leszek</v>
      </c>
      <c r="C128" s="22">
        <f>VLOOKUP($A128,id!$C:$H,4,0)</f>
        <v>0</v>
      </c>
      <c r="D128" s="2">
        <f>IF(E127=E128,D127,ROW(B126))</f>
        <v>126</v>
      </c>
      <c r="E128" s="11">
        <f>LARGE(F128:W128,1)+LARGE(F128:W128,2)+IFERROR(LARGE(F128:W128,3),0)+IFERROR(LARGE(F128:W128,4),0)+IFERROR(LARGE(F128:W128,5),0)+IFERROR(LARGE(F128:W128,6),0)</f>
        <v>100.9364395694639</v>
      </c>
      <c r="F128" s="12"/>
      <c r="G128" s="12"/>
      <c r="H128" s="12"/>
      <c r="I128" s="14"/>
      <c r="J128" s="19">
        <f>IFERROR(VLOOKUP($A128,'Dukty M'!$AU$1:$BA$45,7,0),"")</f>
        <v>66.878468554971136</v>
      </c>
      <c r="K128" s="19" t="str">
        <f>IFERROR(VLOOKUP($A128,'Tropy M'!$Q$3:$X$155,7,0),"")</f>
        <v/>
      </c>
      <c r="L128" s="19" t="str">
        <f>IFERROR(VLOOKUP($A128,'Grassor TR300 M'!$BX$2:$CD$26,7,0),"")</f>
        <v/>
      </c>
      <c r="M128" s="19" t="str">
        <f>IFERROR(VLOOKUP($A128,'BO M'!$K$2:$Q$65,7,0),"")</f>
        <v/>
      </c>
      <c r="N128" s="19" t="str">
        <f>IFERROR(VLOOKUP($A128,'Konwalie M'!$K$3:$Q$33,7,0),"")</f>
        <v/>
      </c>
      <c r="O128" s="19" t="str">
        <f>IFERROR(VLOOKUP($A128,'Sudecka 150 M'!$M$2:$S$17,7,0),"")</f>
        <v/>
      </c>
      <c r="P128" s="19" t="str">
        <f>IFERROR(VLOOKUP($A128,'Korno M'!$BR$1:$BX$58,7,0),"")</f>
        <v/>
      </c>
      <c r="Q128" s="19" t="str">
        <f>IFERROR(VLOOKUP($A128,'Abentojra M'!$J$4:$P$36,7,0),"")</f>
        <v/>
      </c>
      <c r="R128" s="19" t="str">
        <f>IFERROR(VLOOKUP($A128,'Mordownik M'!$M$6:$S$36,7,0),"")</f>
        <v/>
      </c>
      <c r="S128" s="19" t="str">
        <f>IFERROR(VLOOKUP($A128,'XIV Szago M'!$BB$4:$BH$45,7,0),"")</f>
        <v/>
      </c>
      <c r="T128" s="19" t="str">
        <f>IFERROR(VLOOKUP($A128,'H54 TR200 M'!$AS$5:$AY$96,7,0),"")</f>
        <v/>
      </c>
      <c r="U128" s="19" t="str">
        <f>IFERROR(VLOOKUP($A128,'NM TR200 M'!$AN$5:$AT$32,7,0),"")</f>
        <v/>
      </c>
      <c r="V128" s="10">
        <f>IFERROR(LARGE(X128:AP128,1),0)+IFERROR(LARGE(X128:AP128,2),0)</f>
        <v>34.057971014492765</v>
      </c>
      <c r="W128" s="10">
        <f>IFERROR(LARGE(X128:AP128,3),0)+IFERROR(LARGE(X128:AP128,4),0)</f>
        <v>0</v>
      </c>
      <c r="X128" s="12"/>
      <c r="Y128" s="18"/>
      <c r="Z128" s="18"/>
      <c r="AA128" s="12"/>
      <c r="AB128" s="12"/>
      <c r="AC128" s="12"/>
      <c r="AD128" s="18"/>
      <c r="AE128" s="12"/>
      <c r="AF128" s="18" t="str">
        <f>IFERROR(VLOOKUP($A128,'XII z Kompasem M'!$K$1:$Q$38,7,0),"")</f>
        <v/>
      </c>
      <c r="AG128" s="19" t="str">
        <f>IFERROR(VLOOKUP($A128,'Grassor TR150 M'!$BH$2:$BN$16,7,0),"")</f>
        <v/>
      </c>
      <c r="AH128" s="19">
        <f>IFERROR(VLOOKUP($A128,'Pazur Gryfa M'!$P$2:$V$23,7,0),"")</f>
        <v>34.057971014492765</v>
      </c>
      <c r="AI128" s="19" t="str">
        <f>IFERROR(VLOOKUP($A128,'Szaga M'!$J$2:$P$31,7,0),"")</f>
        <v/>
      </c>
      <c r="AJ128" s="19" t="str">
        <f>IFERROR(VLOOKUP($A128,'Sudecka 100 M'!$M$2:$S$20,7,0),"")</f>
        <v/>
      </c>
      <c r="AK128" s="19" t="str">
        <f>IFERROR(VLOOKUP($A128,'XIII z Kompasem M'!$K$2:$Q$27,7,0),"")</f>
        <v/>
      </c>
      <c r="AL128" s="19" t="str">
        <f>IFERROR(VLOOKUP($A128,'Waligóra M'!$J$2:$P$17,7,0),"")</f>
        <v/>
      </c>
      <c r="AM128" s="19" t="str">
        <f>IFERROR(VLOOKUP($A128,'Jesienne 360 M'!$K$2:$Q$15,7,0),"")</f>
        <v/>
      </c>
      <c r="AN128" s="19" t="str">
        <f>IFERROR(VLOOKUP($A128,'H54 TR100 M'!$AG$6:$AM$161,7,0),"")</f>
        <v/>
      </c>
      <c r="AO128" s="19" t="str">
        <f>IFERROR(VLOOKUP($A128,'Azymut M'!$O$2:$U$36,7,0),"")</f>
        <v/>
      </c>
      <c r="AP128" s="12" t="str">
        <f>IFERROR(VLOOKUP($A128,'NM TR100 M'!$AD$5:$AJ$13,7,0),"")</f>
        <v/>
      </c>
      <c r="AQ128" s="26">
        <f>MIN(COUNT(F128:U128)+MIN(COUNT(X128:AP128)/2,2),6)</f>
        <v>1.5</v>
      </c>
      <c r="AR128" s="13">
        <f>COUNT(F128:U128)+COUNT(X128:AP128)/2</f>
        <v>1.5</v>
      </c>
    </row>
    <row r="129" spans="1:44">
      <c r="A129">
        <v>444</v>
      </c>
      <c r="B129" s="22" t="str">
        <f>VLOOKUP($A129,id!$C:$H,6,0)</f>
        <v>Papis Leszek</v>
      </c>
      <c r="C129" s="22">
        <f>VLOOKUP($A129,id!$C:$H,4,0)</f>
        <v>0</v>
      </c>
      <c r="D129" s="2">
        <f>IF(E128=E129,D128,ROW(B127))</f>
        <v>127</v>
      </c>
      <c r="E129" s="11">
        <f>LARGE(F129:W129,1)+LARGE(F129:W129,2)+IFERROR(LARGE(F129:W129,3),0)+IFERROR(LARGE(F129:W129,4),0)+IFERROR(LARGE(F129:W129,5),0)+IFERROR(LARGE(F129:W129,6),0)</f>
        <v>100.92079136530374</v>
      </c>
      <c r="F129" s="12"/>
      <c r="G129" s="12"/>
      <c r="H129" s="12"/>
      <c r="I129" s="14"/>
      <c r="J129" s="19">
        <f>IFERROR(VLOOKUP($A129,'Dukty M'!$AU$1:$BA$45,7,0),"")</f>
        <v>66.862820350810978</v>
      </c>
      <c r="K129" s="19" t="str">
        <f>IFERROR(VLOOKUP($A129,'Tropy M'!$Q$3:$X$155,7,0),"")</f>
        <v/>
      </c>
      <c r="L129" s="19" t="str">
        <f>IFERROR(VLOOKUP($A129,'Grassor TR300 M'!$BX$2:$CD$26,7,0),"")</f>
        <v/>
      </c>
      <c r="M129" s="19" t="str">
        <f>IFERROR(VLOOKUP($A129,'BO M'!$K$2:$Q$65,7,0),"")</f>
        <v/>
      </c>
      <c r="N129" s="19" t="str">
        <f>IFERROR(VLOOKUP($A129,'Konwalie M'!$K$3:$Q$33,7,0),"")</f>
        <v/>
      </c>
      <c r="O129" s="19" t="str">
        <f>IFERROR(VLOOKUP($A129,'Sudecka 150 M'!$M$2:$S$17,7,0),"")</f>
        <v/>
      </c>
      <c r="P129" s="19" t="str">
        <f>IFERROR(VLOOKUP($A129,'Korno M'!$BR$1:$BX$58,7,0),"")</f>
        <v/>
      </c>
      <c r="Q129" s="19" t="str">
        <f>IFERROR(VLOOKUP($A129,'Abentojra M'!$J$4:$P$36,7,0),"")</f>
        <v/>
      </c>
      <c r="R129" s="19" t="str">
        <f>IFERROR(VLOOKUP($A129,'Mordownik M'!$M$6:$S$36,7,0),"")</f>
        <v/>
      </c>
      <c r="S129" s="19" t="str">
        <f>IFERROR(VLOOKUP($A129,'XIV Szago M'!$BB$4:$BH$45,7,0),"")</f>
        <v/>
      </c>
      <c r="T129" s="19" t="str">
        <f>IFERROR(VLOOKUP($A129,'H54 TR200 M'!$AS$5:$AY$96,7,0),"")</f>
        <v/>
      </c>
      <c r="U129" s="19" t="str">
        <f>IFERROR(VLOOKUP($A129,'NM TR200 M'!$AN$5:$AT$32,7,0),"")</f>
        <v/>
      </c>
      <c r="V129" s="10">
        <f>IFERROR(LARGE(X129:AP129,1),0)+IFERROR(LARGE(X129:AP129,2),0)</f>
        <v>34.057971014492765</v>
      </c>
      <c r="W129" s="10">
        <f>IFERROR(LARGE(X129:AP129,3),0)+IFERROR(LARGE(X129:AP129,4),0)</f>
        <v>0</v>
      </c>
      <c r="X129" s="12"/>
      <c r="Y129" s="18"/>
      <c r="Z129" s="18"/>
      <c r="AA129" s="12"/>
      <c r="AB129" s="12"/>
      <c r="AC129" s="12"/>
      <c r="AD129" s="18"/>
      <c r="AE129" s="12"/>
      <c r="AF129" s="18" t="str">
        <f>IFERROR(VLOOKUP($A129,'XII z Kompasem M'!$K$1:$Q$38,7,0),"")</f>
        <v/>
      </c>
      <c r="AG129" s="19" t="str">
        <f>IFERROR(VLOOKUP($A129,'Grassor TR150 M'!$BH$2:$BN$16,7,0),"")</f>
        <v/>
      </c>
      <c r="AH129" s="19">
        <f>IFERROR(VLOOKUP($A129,'Pazur Gryfa M'!$P$2:$V$23,7,0),"")</f>
        <v>34.057971014492765</v>
      </c>
      <c r="AI129" s="19" t="str">
        <f>IFERROR(VLOOKUP($A129,'Szaga M'!$J$2:$P$31,7,0),"")</f>
        <v/>
      </c>
      <c r="AJ129" s="19" t="str">
        <f>IFERROR(VLOOKUP($A129,'Sudecka 100 M'!$M$2:$S$20,7,0),"")</f>
        <v/>
      </c>
      <c r="AK129" s="19" t="str">
        <f>IFERROR(VLOOKUP($A129,'XIII z Kompasem M'!$K$2:$Q$27,7,0),"")</f>
        <v/>
      </c>
      <c r="AL129" s="19" t="str">
        <f>IFERROR(VLOOKUP($A129,'Waligóra M'!$J$2:$P$17,7,0),"")</f>
        <v/>
      </c>
      <c r="AM129" s="19" t="str">
        <f>IFERROR(VLOOKUP($A129,'Jesienne 360 M'!$K$2:$Q$15,7,0),"")</f>
        <v/>
      </c>
      <c r="AN129" s="19" t="str">
        <f>IFERROR(VLOOKUP($A129,'H54 TR100 M'!$AG$6:$AM$161,7,0),"")</f>
        <v/>
      </c>
      <c r="AO129" s="19" t="str">
        <f>IFERROR(VLOOKUP($A129,'Azymut M'!$O$2:$U$36,7,0),"")</f>
        <v/>
      </c>
      <c r="AP129" s="12" t="str">
        <f>IFERROR(VLOOKUP($A129,'NM TR100 M'!$AD$5:$AJ$13,7,0),"")</f>
        <v/>
      </c>
      <c r="AQ129" s="26">
        <f>MIN(COUNT(F129:U129)+MIN(COUNT(X129:AP129)/2,2),6)</f>
        <v>1.5</v>
      </c>
      <c r="AR129" s="13">
        <f>COUNT(F129:U129)+COUNT(X129:AP129)/2</f>
        <v>1.5</v>
      </c>
    </row>
    <row r="130" spans="1:44">
      <c r="A130">
        <v>181</v>
      </c>
      <c r="B130" s="22" t="str">
        <f>VLOOKUP($A130,id!$C:$H,6,0)</f>
        <v>Warda Jarosław</v>
      </c>
      <c r="C130" s="22">
        <f>VLOOKUP($A130,id!$C:$H,4,0)</f>
        <v>0</v>
      </c>
      <c r="D130" s="2">
        <f>IF(E129=E130,D129,ROW(B128))</f>
        <v>128</v>
      </c>
      <c r="E130" s="11">
        <f>LARGE(F130:W130,1)+LARGE(F130:W130,2)+IFERROR(LARGE(F130:W130,3),0)+IFERROR(LARGE(F130:W130,4),0)+IFERROR(LARGE(F130:W130,5),0)+IFERROR(LARGE(F130:W130,6),0)</f>
        <v>100.3089558465459</v>
      </c>
      <c r="F130" s="12"/>
      <c r="G130" s="12"/>
      <c r="H130" s="12">
        <f>IFERROR(VLOOKUP($A130,'H53 200 M'!$AL$5:$AR$90,7,0),"")</f>
        <v>98.315083747042166</v>
      </c>
      <c r="I130" s="14" t="str">
        <f>IFERROR(VLOOKUP($A130,'Dymno M'!$BO$4:$BU$35,7,0),"")</f>
        <v/>
      </c>
      <c r="J130" s="19" t="str">
        <f>IFERROR(VLOOKUP($A130,'Dukty M'!$AU$1:$BA$45,7,0),"")</f>
        <v/>
      </c>
      <c r="K130" s="19" t="str">
        <f>IFERROR(VLOOKUP($A130,'Tropy M'!$Q$3:$X$155,7,0),"")</f>
        <v/>
      </c>
      <c r="L130" s="19" t="str">
        <f>IFERROR(VLOOKUP($A130,'Grassor TR300 M'!$BX$2:$CD$26,7,0),"")</f>
        <v/>
      </c>
      <c r="M130" s="19" t="str">
        <f>IFERROR(VLOOKUP($A130,'BO M'!$K$2:$Q$65,7,0),"")</f>
        <v/>
      </c>
      <c r="N130" s="19" t="str">
        <f>IFERROR(VLOOKUP($A130,'Konwalie M'!$K$3:$Q$33,7,0),"")</f>
        <v/>
      </c>
      <c r="O130" s="19" t="str">
        <f>IFERROR(VLOOKUP($A130,'Sudecka 150 M'!$M$2:$S$17,7,0),"")</f>
        <v/>
      </c>
      <c r="P130" s="19" t="str">
        <f>IFERROR(VLOOKUP($A130,'Korno M'!$BR$1:$BX$58,7,0),"")</f>
        <v/>
      </c>
      <c r="Q130" s="19" t="str">
        <f>IFERROR(VLOOKUP($A130,'Abentojra M'!$J$4:$P$36,7,0),"")</f>
        <v/>
      </c>
      <c r="R130" s="19" t="str">
        <f>IFERROR(VLOOKUP($A130,'Mordownik M'!$M$6:$S$36,7,0),"")</f>
        <v/>
      </c>
      <c r="S130" s="19" t="str">
        <f>IFERROR(VLOOKUP($A130,'XIV Szago M'!$BB$4:$BH$45,7,0),"")</f>
        <v/>
      </c>
      <c r="T130" s="19">
        <f>IFERROR(VLOOKUP($A130,'H54 TR200 M'!$AS$5:$AY$96,7,0),"")</f>
        <v>1.9938720995037342</v>
      </c>
      <c r="U130" s="19" t="str">
        <f>IFERROR(VLOOKUP($A130,'NM TR200 M'!$AN$5:$AT$32,7,0),"")</f>
        <v/>
      </c>
      <c r="V130" s="10">
        <f>IFERROR(LARGE(X130:AP130,1),0)+IFERROR(LARGE(X130:AP130,2),0)</f>
        <v>0</v>
      </c>
      <c r="W130" s="10">
        <f>IFERROR(LARGE(X130:AP130,3),0)+IFERROR(LARGE(X130:AP130,4),0)</f>
        <v>0</v>
      </c>
      <c r="X130" s="12"/>
      <c r="Y130" s="18"/>
      <c r="Z130" s="18"/>
      <c r="AA130" s="12"/>
      <c r="AB130" s="12"/>
      <c r="AC130" s="12" t="str">
        <f>IFERROR(VLOOKUP($A130,'H53 100 M'!$AG$5:$AM$156,7,0),"")</f>
        <v/>
      </c>
      <c r="AD130" s="18" t="str">
        <f>IFERROR(VLOOKUP($A130,'Liczyrzepa - wiosna M'!$N$2:$T$26,7,0),"")</f>
        <v/>
      </c>
      <c r="AE130" s="12" t="str">
        <f>IFERROR(VLOOKUP($A130,'Harce M'!$H$2:$N$19,7,0),"")</f>
        <v/>
      </c>
      <c r="AF130" s="18" t="str">
        <f>IFERROR(VLOOKUP($A130,'XII z Kompasem M'!$K$1:$Q$38,7,0),"")</f>
        <v/>
      </c>
      <c r="AG130" s="19" t="str">
        <f>IFERROR(VLOOKUP($A130,'Grassor TR150 M'!$BH$2:$BN$16,7,0),"")</f>
        <v/>
      </c>
      <c r="AH130" s="19" t="str">
        <f>IFERROR(VLOOKUP($A130,'Pazur Gryfa M'!$P$2:$V$23,7,0),"")</f>
        <v/>
      </c>
      <c r="AI130" s="19" t="str">
        <f>IFERROR(VLOOKUP($A130,'Szaga M'!$J$2:$P$31,7,0),"")</f>
        <v/>
      </c>
      <c r="AJ130" s="19" t="str">
        <f>IFERROR(VLOOKUP($A130,'Sudecka 100 M'!$M$2:$S$20,7,0),"")</f>
        <v/>
      </c>
      <c r="AK130" s="19" t="str">
        <f>IFERROR(VLOOKUP($A130,'XIII z Kompasem M'!$K$2:$Q$27,7,0),"")</f>
        <v/>
      </c>
      <c r="AL130" s="19" t="str">
        <f>IFERROR(VLOOKUP($A130,'Waligóra M'!$J$2:$P$17,7,0),"")</f>
        <v/>
      </c>
      <c r="AM130" s="19" t="str">
        <f>IFERROR(VLOOKUP($A130,'Jesienne 360 M'!$K$2:$Q$15,7,0),"")</f>
        <v/>
      </c>
      <c r="AN130" s="19" t="str">
        <f>IFERROR(VLOOKUP($A130,'H54 TR100 M'!$AG$6:$AM$161,7,0),"")</f>
        <v/>
      </c>
      <c r="AO130" s="19" t="str">
        <f>IFERROR(VLOOKUP($A130,'Azymut M'!$O$2:$U$36,7,0),"")</f>
        <v/>
      </c>
      <c r="AP130" s="12" t="str">
        <f>IFERROR(VLOOKUP($A130,'NM TR100 M'!$AD$5:$AJ$13,7,0),"")</f>
        <v/>
      </c>
      <c r="AQ130" s="26">
        <f>MIN(COUNT(F130:U130)+MIN(COUNT(X130:AP130)/2,2),6)</f>
        <v>2</v>
      </c>
      <c r="AR130" s="13">
        <f>COUNT(F130:U130)+COUNT(X130:AP130)/2</f>
        <v>2</v>
      </c>
    </row>
    <row r="131" spans="1:44">
      <c r="A131">
        <v>82</v>
      </c>
      <c r="B131" s="22" t="str">
        <f>VLOOKUP($A131,id!$C:$H,6,0)</f>
        <v>Wolny Sebastian</v>
      </c>
      <c r="C131" s="22" t="str">
        <f>VLOOKUP($A131,id!$C:$H,4,0)</f>
        <v>Skoki</v>
      </c>
      <c r="D131" s="2">
        <f>IF(E130=E131,D130,ROW(B129))</f>
        <v>129</v>
      </c>
      <c r="E131" s="11">
        <f>LARGE(F131:W131,1)+LARGE(F131:W131,2)+IFERROR(LARGE(F131:W131,3),0)+IFERROR(LARGE(F131:W131,4),0)+IFERROR(LARGE(F131:W131,5),0)+IFERROR(LARGE(F131:W131,6),0)</f>
        <v>99.938787273919942</v>
      </c>
      <c r="F131" s="12"/>
      <c r="G131" s="12">
        <f>IFERROR(VLOOKUP(A131,'Roza M'!N:T,7,0),"")</f>
        <v>46.815927551604837</v>
      </c>
      <c r="H131" s="12" t="str">
        <f>IFERROR(VLOOKUP($A131,'H53 200 M'!$AL$5:$AR$90,7,0),"")</f>
        <v/>
      </c>
      <c r="I131" s="14" t="str">
        <f>IFERROR(VLOOKUP($A131,'Dymno M'!$BO$4:$BU$35,7,0),"")</f>
        <v/>
      </c>
      <c r="J131" s="19" t="str">
        <f>IFERROR(VLOOKUP($A131,'Dukty M'!$AU$1:$BA$45,7,0),"")</f>
        <v/>
      </c>
      <c r="K131" s="19" t="str">
        <f>IFERROR(VLOOKUP($A131,'Tropy M'!$Q$3:$X$155,7,0),"")</f>
        <v/>
      </c>
      <c r="L131" s="19" t="str">
        <f>IFERROR(VLOOKUP($A131,'Grassor TR300 M'!$BX$2:$CD$26,7,0),"")</f>
        <v/>
      </c>
      <c r="M131" s="19" t="str">
        <f>IFERROR(VLOOKUP($A131,'BO M'!$K$2:$Q$65,7,0),"")</f>
        <v/>
      </c>
      <c r="N131" s="19">
        <f>IFERROR(VLOOKUP($A131,'Konwalie M'!$K$3:$Q$33,7,0),"")</f>
        <v>47.250376500838591</v>
      </c>
      <c r="O131" s="19" t="str">
        <f>IFERROR(VLOOKUP($A131,'Sudecka 150 M'!$M$2:$S$17,7,0),"")</f>
        <v/>
      </c>
      <c r="P131" s="19" t="str">
        <f>IFERROR(VLOOKUP($A131,'Korno M'!$BR$1:$BX$58,7,0),"")</f>
        <v/>
      </c>
      <c r="Q131" s="19" t="str">
        <f>IFERROR(VLOOKUP($A131,'Abentojra M'!$J$4:$P$36,7,0),"")</f>
        <v/>
      </c>
      <c r="R131" s="19" t="str">
        <f>IFERROR(VLOOKUP($A131,'Mordownik M'!$M$6:$S$36,7,0),"")</f>
        <v/>
      </c>
      <c r="S131" s="19" t="str">
        <f>IFERROR(VLOOKUP($A131,'XIV Szago M'!$BB$4:$BH$45,7,0),"")</f>
        <v/>
      </c>
      <c r="T131" s="19" t="str">
        <f>IFERROR(VLOOKUP($A131,'H54 TR200 M'!$AS$5:$AY$96,7,0),"")</f>
        <v/>
      </c>
      <c r="U131" s="19" t="str">
        <f>IFERROR(VLOOKUP($A131,'NM TR200 M'!$AN$5:$AT$32,7,0),"")</f>
        <v/>
      </c>
      <c r="V131" s="10">
        <f>IFERROR(LARGE(X131:AP131,1),0)+IFERROR(LARGE(X131:AP131,2),0)</f>
        <v>5.872483221476509</v>
      </c>
      <c r="W131" s="10">
        <f>IFERROR(LARGE(X131:AP131,3),0)+IFERROR(LARGE(X131:AP131,4),0)</f>
        <v>0</v>
      </c>
      <c r="X131" s="12"/>
      <c r="Y131" s="18" t="str">
        <f>IFERROR(VLOOKUP(A131,'XIII Szago M'!DJ:DP,7,0),"")</f>
        <v/>
      </c>
      <c r="Z131" s="18" t="str">
        <f>IFERROR(VLOOKUP(A131,'Wiosenne 360 M'!K:Q,7,0),"")</f>
        <v/>
      </c>
      <c r="AA131" s="12" t="str">
        <f>IFERROR(VLOOKUP(A131,'NMnO M'!AT:AZ,7,0),"")</f>
        <v/>
      </c>
      <c r="AB131" s="12" t="str">
        <f>IFERROR(VLOOKUP(A131,'Wertepy M'!M:S,7,0),"")</f>
        <v/>
      </c>
      <c r="AC131" s="12" t="str">
        <f>IFERROR(VLOOKUP($A131,'H53 100 M'!$AG$5:$AM$156,7,0),"")</f>
        <v/>
      </c>
      <c r="AD131" s="18" t="str">
        <f>IFERROR(VLOOKUP($A131,'Liczyrzepa - wiosna M'!$N$2:$T$26,7,0),"")</f>
        <v/>
      </c>
      <c r="AE131" s="12" t="str">
        <f>IFERROR(VLOOKUP($A131,'Harce M'!$H$2:$N$19,7,0),"")</f>
        <v/>
      </c>
      <c r="AF131" s="18" t="str">
        <f>IFERROR(VLOOKUP($A131,'XII z Kompasem M'!$K$1:$Q$38,7,0),"")</f>
        <v/>
      </c>
      <c r="AG131" s="19" t="str">
        <f>IFERROR(VLOOKUP($A131,'Grassor TR150 M'!$BH$2:$BN$16,7,0),"")</f>
        <v/>
      </c>
      <c r="AH131" s="19" t="str">
        <f>IFERROR(VLOOKUP($A131,'Pazur Gryfa M'!$P$2:$V$23,7,0),"")</f>
        <v/>
      </c>
      <c r="AI131" s="19" t="str">
        <f>IFERROR(VLOOKUP($A131,'Szaga M'!$J$2:$P$31,7,0),"")</f>
        <v/>
      </c>
      <c r="AJ131" s="19" t="str">
        <f>IFERROR(VLOOKUP($A131,'Sudecka 100 M'!$M$2:$S$20,7,0),"")</f>
        <v/>
      </c>
      <c r="AK131" s="19" t="str">
        <f>IFERROR(VLOOKUP($A131,'XIII z Kompasem M'!$K$2:$Q$27,7,0),"")</f>
        <v/>
      </c>
      <c r="AL131" s="19" t="str">
        <f>IFERROR(VLOOKUP($A131,'Waligóra M'!$J$2:$P$17,7,0),"")</f>
        <v/>
      </c>
      <c r="AM131" s="19" t="str">
        <f>IFERROR(VLOOKUP($A131,'Jesienne 360 M'!$K$2:$Q$15,7,0),"")</f>
        <v/>
      </c>
      <c r="AN131" s="19" t="str">
        <f>IFERROR(VLOOKUP($A131,'H54 TR100 M'!$AG$6:$AM$161,7,0),"")</f>
        <v/>
      </c>
      <c r="AO131" s="19" t="str">
        <f>IFERROR(VLOOKUP($A131,'Azymut M'!$O$2:$U$36,7,0),"")</f>
        <v/>
      </c>
      <c r="AP131" s="12">
        <f>IFERROR(VLOOKUP($A131,'NM TR100 M'!$AD$5:$AJ$13,7,0),"")</f>
        <v>5.872483221476509</v>
      </c>
      <c r="AQ131" s="26">
        <f>MIN(COUNT(F131:U131)+MIN(COUNT(X131:AP131)/2,2),6)</f>
        <v>2.5</v>
      </c>
      <c r="AR131" s="13">
        <f>COUNT(F131:U131)+COUNT(X131:AP131)/2</f>
        <v>2.5</v>
      </c>
    </row>
    <row r="132" spans="1:44">
      <c r="A132">
        <v>278</v>
      </c>
      <c r="B132" s="22" t="str">
        <f>VLOOKUP($A132,id!$C:$H,6,0)</f>
        <v>Cieśliński Grzegorz</v>
      </c>
      <c r="C132" s="22" t="str">
        <f>VLOOKUP($A132,id!$C:$H,4,0)</f>
        <v>Kaliska Team</v>
      </c>
      <c r="D132" s="2">
        <f>IF(E131=E132,D131,ROW(B130))</f>
        <v>130</v>
      </c>
      <c r="E132" s="11">
        <f>LARGE(F132:W132,1)+LARGE(F132:W132,2)+IFERROR(LARGE(F132:W132,3),0)+IFERROR(LARGE(F132:W132,4),0)+IFERROR(LARGE(F132:W132,5),0)+IFERROR(LARGE(F132:W132,6),0)</f>
        <v>99.114631424362557</v>
      </c>
      <c r="F132" s="12"/>
      <c r="G132" s="12"/>
      <c r="H132" s="12" t="str">
        <f>IFERROR(VLOOKUP($A132,'H53 200 M'!$AL$5:$AR$90,7,0),"")</f>
        <v/>
      </c>
      <c r="I132" s="14" t="str">
        <f>IFERROR(VLOOKUP($A132,'Dymno M'!$BO$4:$BU$35,7,0),"")</f>
        <v/>
      </c>
      <c r="J132" s="19" t="str">
        <f>IFERROR(VLOOKUP($A132,'Dukty M'!$AU$1:$BA$45,7,0),"")</f>
        <v/>
      </c>
      <c r="K132" s="19" t="str">
        <f>IFERROR(VLOOKUP($A132,'Tropy M'!$Q$3:$X$155,7,0),"")</f>
        <v/>
      </c>
      <c r="L132" s="19" t="str">
        <f>IFERROR(VLOOKUP($A132,'Grassor TR300 M'!$BX$2:$CD$26,7,0),"")</f>
        <v/>
      </c>
      <c r="M132" s="19" t="str">
        <f>IFERROR(VLOOKUP($A132,'BO M'!$K$2:$Q$65,7,0),"")</f>
        <v/>
      </c>
      <c r="N132" s="19" t="str">
        <f>IFERROR(VLOOKUP($A132,'Konwalie M'!$K$3:$Q$33,7,0),"")</f>
        <v/>
      </c>
      <c r="O132" s="19" t="str">
        <f>IFERROR(VLOOKUP($A132,'Sudecka 150 M'!$M$2:$S$17,7,0),"")</f>
        <v/>
      </c>
      <c r="P132" s="19" t="str">
        <f>IFERROR(VLOOKUP($A132,'Korno M'!$BR$1:$BX$58,7,0),"")</f>
        <v/>
      </c>
      <c r="Q132" s="19" t="str">
        <f>IFERROR(VLOOKUP($A132,'Abentojra M'!$J$4:$P$36,7,0),"")</f>
        <v/>
      </c>
      <c r="R132" s="19" t="str">
        <f>IFERROR(VLOOKUP($A132,'Mordownik M'!$M$6:$S$36,7,0),"")</f>
        <v/>
      </c>
      <c r="S132" s="19">
        <f>IFERROR(VLOOKUP($A132,'XIV Szago M'!$BB$4:$BH$45,7,0),"")</f>
        <v>62.504607422049624</v>
      </c>
      <c r="T132" s="19" t="str">
        <f>IFERROR(VLOOKUP($A132,'H54 TR200 M'!$AS$5:$AY$96,7,0),"")</f>
        <v/>
      </c>
      <c r="U132" s="19" t="str">
        <f>IFERROR(VLOOKUP($A132,'NM TR200 M'!$AN$5:$AT$32,7,0),"")</f>
        <v/>
      </c>
      <c r="V132" s="10">
        <f>IFERROR(LARGE(X132:AP132,1),0)+IFERROR(LARGE(X132:AP132,2),0)</f>
        <v>36.61002400231294</v>
      </c>
      <c r="W132" s="10">
        <f>IFERROR(LARGE(X132:AP132,3),0)+IFERROR(LARGE(X132:AP132,4),0)</f>
        <v>0</v>
      </c>
      <c r="X132" s="12"/>
      <c r="Y132" s="18"/>
      <c r="Z132" s="18"/>
      <c r="AA132" s="12"/>
      <c r="AB132" s="12"/>
      <c r="AC132" s="12">
        <f>IFERROR(VLOOKUP($A132,'H53 100 M'!$AG$5:$AM$156,7,0),"")</f>
        <v>14.397129083084909</v>
      </c>
      <c r="AD132" s="18" t="str">
        <f>IFERROR(VLOOKUP($A132,'Liczyrzepa - wiosna M'!$N$2:$T$26,7,0),"")</f>
        <v/>
      </c>
      <c r="AE132" s="12" t="str">
        <f>IFERROR(VLOOKUP($A132,'Harce M'!$H$2:$N$19,7,0),"")</f>
        <v/>
      </c>
      <c r="AF132" s="18" t="str">
        <f>IFERROR(VLOOKUP($A132,'XII z Kompasem M'!$K$1:$Q$38,7,0),"")</f>
        <v/>
      </c>
      <c r="AG132" s="19" t="str">
        <f>IFERROR(VLOOKUP($A132,'Grassor TR150 M'!$BH$2:$BN$16,7,0),"")</f>
        <v/>
      </c>
      <c r="AH132" s="19" t="str">
        <f>IFERROR(VLOOKUP($A132,'Pazur Gryfa M'!$P$2:$V$23,7,0),"")</f>
        <v/>
      </c>
      <c r="AI132" s="19" t="str">
        <f>IFERROR(VLOOKUP($A132,'Szaga M'!$J$2:$P$31,7,0),"")</f>
        <v/>
      </c>
      <c r="AJ132" s="19" t="str">
        <f>IFERROR(VLOOKUP($A132,'Sudecka 100 M'!$M$2:$S$20,7,0),"")</f>
        <v/>
      </c>
      <c r="AK132" s="19" t="str">
        <f>IFERROR(VLOOKUP($A132,'XIII z Kompasem M'!$K$2:$Q$27,7,0),"")</f>
        <v/>
      </c>
      <c r="AL132" s="19" t="str">
        <f>IFERROR(VLOOKUP($A132,'Waligóra M'!$J$2:$P$17,7,0),"")</f>
        <v/>
      </c>
      <c r="AM132" s="19" t="str">
        <f>IFERROR(VLOOKUP($A132,'Jesienne 360 M'!$K$2:$Q$15,7,0),"")</f>
        <v/>
      </c>
      <c r="AN132" s="19">
        <f>IFERROR(VLOOKUP($A132,'H54 TR100 M'!$AG$6:$AM$161,7,0),"")</f>
        <v>22.212894919228034</v>
      </c>
      <c r="AO132" s="19" t="str">
        <f>IFERROR(VLOOKUP($A132,'Azymut M'!$O$2:$U$36,7,0),"")</f>
        <v/>
      </c>
      <c r="AP132" s="12" t="str">
        <f>IFERROR(VLOOKUP($A132,'NM TR100 M'!$AD$5:$AJ$13,7,0),"")</f>
        <v/>
      </c>
      <c r="AQ132" s="26">
        <f>MIN(COUNT(F132:U132)+MIN(COUNT(X132:AP132)/2,2),6)</f>
        <v>2</v>
      </c>
      <c r="AR132" s="13">
        <f>COUNT(F132:U132)+COUNT(X132:AP132)/2</f>
        <v>2</v>
      </c>
    </row>
    <row r="133" spans="1:44">
      <c r="A133">
        <v>195</v>
      </c>
      <c r="B133" s="22" t="str">
        <f>VLOOKUP($A133,id!$C:$H,6,0)</f>
        <v>Kryszewski Wojciech</v>
      </c>
      <c r="C133" s="22" t="str">
        <f>VLOOKUP($A133,id!$C:$H,4,0)</f>
        <v>K2</v>
      </c>
      <c r="D133" s="2">
        <f>IF(E132=E133,D132,ROW(B131))</f>
        <v>131</v>
      </c>
      <c r="E133" s="11">
        <f>LARGE(F133:W133,1)+LARGE(F133:W133,2)+IFERROR(LARGE(F133:W133,3),0)+IFERROR(LARGE(F133:W133,4),0)+IFERROR(LARGE(F133:W133,5),0)+IFERROR(LARGE(F133:W133,6),0)</f>
        <v>97.135164573314242</v>
      </c>
      <c r="F133" s="12"/>
      <c r="G133" s="12"/>
      <c r="H133" s="12">
        <f>IFERROR(VLOOKUP($A133,'H53 200 M'!$AL$5:$AR$90,7,0),"")</f>
        <v>53.745265401106877</v>
      </c>
      <c r="I133" s="14" t="str">
        <f>IFERROR(VLOOKUP($A133,'Dymno M'!$BO$4:$BU$35,7,0),"")</f>
        <v/>
      </c>
      <c r="J133" s="19" t="str">
        <f>IFERROR(VLOOKUP($A133,'Dukty M'!$AU$1:$BA$45,7,0),"")</f>
        <v/>
      </c>
      <c r="K133" s="19" t="str">
        <f>IFERROR(VLOOKUP($A133,'Tropy M'!$Q$3:$X$155,7,0),"")</f>
        <v/>
      </c>
      <c r="L133" s="19" t="str">
        <f>IFERROR(VLOOKUP($A133,'Grassor TR300 M'!$BX$2:$CD$26,7,0),"")</f>
        <v/>
      </c>
      <c r="M133" s="19" t="str">
        <f>IFERROR(VLOOKUP($A133,'BO M'!$K$2:$Q$65,7,0),"")</f>
        <v/>
      </c>
      <c r="N133" s="19" t="str">
        <f>IFERROR(VLOOKUP($A133,'Konwalie M'!$K$3:$Q$33,7,0),"")</f>
        <v/>
      </c>
      <c r="O133" s="19" t="str">
        <f>IFERROR(VLOOKUP($A133,'Sudecka 150 M'!$M$2:$S$17,7,0),"")</f>
        <v/>
      </c>
      <c r="P133" s="19" t="str">
        <f>IFERROR(VLOOKUP($A133,'Korno M'!$BR$1:$BX$58,7,0),"")</f>
        <v/>
      </c>
      <c r="Q133" s="19" t="str">
        <f>IFERROR(VLOOKUP($A133,'Abentojra M'!$J$4:$P$36,7,0),"")</f>
        <v/>
      </c>
      <c r="R133" s="19" t="str">
        <f>IFERROR(VLOOKUP($A133,'Mordownik M'!$M$6:$S$36,7,0),"")</f>
        <v/>
      </c>
      <c r="S133" s="19" t="str">
        <f>IFERROR(VLOOKUP($A133,'XIV Szago M'!$BB$4:$BH$45,7,0),"")</f>
        <v/>
      </c>
      <c r="T133" s="19">
        <f>IFERROR(VLOOKUP($A133,'H54 TR200 M'!$AS$5:$AY$96,7,0),"")</f>
        <v>43.389899172207365</v>
      </c>
      <c r="U133" s="19" t="str">
        <f>IFERROR(VLOOKUP($A133,'NM TR200 M'!$AN$5:$AT$32,7,0),"")</f>
        <v/>
      </c>
      <c r="V133" s="10">
        <f>IFERROR(LARGE(X133:AP133,1),0)+IFERROR(LARGE(X133:AP133,2),0)</f>
        <v>0</v>
      </c>
      <c r="W133" s="10">
        <f>IFERROR(LARGE(X133:AP133,3),0)+IFERROR(LARGE(X133:AP133,4),0)</f>
        <v>0</v>
      </c>
      <c r="X133" s="12"/>
      <c r="Y133" s="18"/>
      <c r="Z133" s="18"/>
      <c r="AA133" s="12"/>
      <c r="AB133" s="12"/>
      <c r="AC133" s="12" t="str">
        <f>IFERROR(VLOOKUP($A133,'H53 100 M'!$AG$5:$AM$156,7,0),"")</f>
        <v/>
      </c>
      <c r="AD133" s="18" t="str">
        <f>IFERROR(VLOOKUP($A133,'Liczyrzepa - wiosna M'!$N$2:$T$26,7,0),"")</f>
        <v/>
      </c>
      <c r="AE133" s="12" t="str">
        <f>IFERROR(VLOOKUP($A133,'Harce M'!$H$2:$N$19,7,0),"")</f>
        <v/>
      </c>
      <c r="AF133" s="18" t="str">
        <f>IFERROR(VLOOKUP($A133,'XII z Kompasem M'!$K$1:$Q$38,7,0),"")</f>
        <v/>
      </c>
      <c r="AG133" s="19" t="str">
        <f>IFERROR(VLOOKUP($A133,'Grassor TR150 M'!$BH$2:$BN$16,7,0),"")</f>
        <v/>
      </c>
      <c r="AH133" s="19" t="str">
        <f>IFERROR(VLOOKUP($A133,'Pazur Gryfa M'!$P$2:$V$23,7,0),"")</f>
        <v/>
      </c>
      <c r="AI133" s="19" t="str">
        <f>IFERROR(VLOOKUP($A133,'Szaga M'!$J$2:$P$31,7,0),"")</f>
        <v/>
      </c>
      <c r="AJ133" s="19" t="str">
        <f>IFERROR(VLOOKUP($A133,'Sudecka 100 M'!$M$2:$S$20,7,0),"")</f>
        <v/>
      </c>
      <c r="AK133" s="19" t="str">
        <f>IFERROR(VLOOKUP($A133,'XIII z Kompasem M'!$K$2:$Q$27,7,0),"")</f>
        <v/>
      </c>
      <c r="AL133" s="19" t="str">
        <f>IFERROR(VLOOKUP($A133,'Waligóra M'!$J$2:$P$17,7,0),"")</f>
        <v/>
      </c>
      <c r="AM133" s="19" t="str">
        <f>IFERROR(VLOOKUP($A133,'Jesienne 360 M'!$K$2:$Q$15,7,0),"")</f>
        <v/>
      </c>
      <c r="AN133" s="19" t="str">
        <f>IFERROR(VLOOKUP($A133,'H54 TR100 M'!$AG$6:$AM$161,7,0),"")</f>
        <v/>
      </c>
      <c r="AO133" s="19" t="str">
        <f>IFERROR(VLOOKUP($A133,'Azymut M'!$O$2:$U$36,7,0),"")</f>
        <v/>
      </c>
      <c r="AP133" s="12" t="str">
        <f>IFERROR(VLOOKUP($A133,'NM TR100 M'!$AD$5:$AJ$13,7,0),"")</f>
        <v/>
      </c>
      <c r="AQ133" s="26">
        <f>MIN(COUNT(F133:U133)+MIN(COUNT(X133:AP133)/2,2),6)</f>
        <v>2</v>
      </c>
      <c r="AR133" s="13">
        <f>COUNT(F133:U133)+COUNT(X133:AP133)/2</f>
        <v>2</v>
      </c>
    </row>
    <row r="134" spans="1:44">
      <c r="A134">
        <v>612</v>
      </c>
      <c r="B134" s="22" t="str">
        <f>VLOOKUP($A134,id!$C:$H,6,0)</f>
        <v>Dąbrowski Jacek</v>
      </c>
      <c r="C134" s="22" t="str">
        <f>VLOOKUP($A134,id!$C:$H,4,0)</f>
        <v>Placek</v>
      </c>
      <c r="D134" s="2">
        <f>IF(E133=E134,D133,ROW(B132))</f>
        <v>132</v>
      </c>
      <c r="E134" s="11">
        <f>LARGE(F134:W134,1)+LARGE(F134:W134,2)+IFERROR(LARGE(F134:W134,3),0)+IFERROR(LARGE(F134:W134,4),0)+IFERROR(LARGE(F134:W134,5),0)+IFERROR(LARGE(F134:W134,6),0)</f>
        <v>93.295654551199092</v>
      </c>
      <c r="F134" s="12"/>
      <c r="G134" s="12"/>
      <c r="H134" s="12"/>
      <c r="I134" s="14"/>
      <c r="J134" s="19"/>
      <c r="K134" s="19"/>
      <c r="L134" s="19"/>
      <c r="M134" s="19"/>
      <c r="N134" s="19"/>
      <c r="O134" s="19"/>
      <c r="P134" s="19"/>
      <c r="Q134" s="19"/>
      <c r="R134" s="19"/>
      <c r="S134" s="19">
        <f>IFERROR(VLOOKUP($A134,'XIV Szago M'!$BB$4:$BH$45,7,0),"")</f>
        <v>82.121722773053222</v>
      </c>
      <c r="T134" s="19" t="str">
        <f>IFERROR(VLOOKUP($A134,'H54 TR200 M'!$AS$5:$AY$96,7,0),"")</f>
        <v/>
      </c>
      <c r="U134" s="19" t="str">
        <f>IFERROR(VLOOKUP($A134,'NM TR200 M'!$AN$5:$AT$32,7,0),"")</f>
        <v/>
      </c>
      <c r="V134" s="10">
        <f>IFERROR(LARGE(X134:AP134,1),0)+IFERROR(LARGE(X134:AP134,2),0)</f>
        <v>11.173931778145869</v>
      </c>
      <c r="W134" s="10">
        <f>IFERROR(LARGE(X134:AP134,3),0)+IFERROR(LARGE(X134:AP134,4),0)</f>
        <v>0</v>
      </c>
      <c r="X134" s="12"/>
      <c r="Y134" s="18"/>
      <c r="Z134" s="18"/>
      <c r="AA134" s="12"/>
      <c r="AB134" s="12"/>
      <c r="AC134" s="12"/>
      <c r="AD134" s="18"/>
      <c r="AE134" s="12"/>
      <c r="AF134" s="18"/>
      <c r="AG134" s="19"/>
      <c r="AH134" s="19"/>
      <c r="AI134" s="19"/>
      <c r="AJ134" s="19"/>
      <c r="AK134" s="19"/>
      <c r="AL134" s="19"/>
      <c r="AM134" s="19" t="str">
        <f>IFERROR(VLOOKUP($A134,'Jesienne 360 M'!$K$2:$Q$15,7,0),"")</f>
        <v/>
      </c>
      <c r="AN134" s="19">
        <f>IFERROR(VLOOKUP($A134,'H54 TR100 M'!$AG$6:$AM$161,7,0),"")</f>
        <v>11.173931778145869</v>
      </c>
      <c r="AO134" s="19" t="str">
        <f>IFERROR(VLOOKUP($A134,'Azymut M'!$O$2:$U$36,7,0),"")</f>
        <v/>
      </c>
      <c r="AP134" s="12" t="str">
        <f>IFERROR(VLOOKUP($A134,'NM TR100 M'!$AD$5:$AJ$13,7,0),"")</f>
        <v/>
      </c>
      <c r="AQ134" s="26">
        <f>MIN(COUNT(F134:U134)+MIN(COUNT(X134:AP134)/2,2),6)</f>
        <v>1.5</v>
      </c>
      <c r="AR134" s="13">
        <f>COUNT(F134:U134)+COUNT(X134:AP134)/2</f>
        <v>1.5</v>
      </c>
    </row>
    <row r="135" spans="1:44">
      <c r="A135">
        <v>230</v>
      </c>
      <c r="B135" s="22" t="str">
        <f>VLOOKUP($A135,id!$C:$H,6,0)</f>
        <v>Bagiński Olgierd</v>
      </c>
      <c r="C135" s="22" t="str">
        <f>VLOOKUP($A135,id!$C:$H,4,0)</f>
        <v>Rowerowo i Kajtowo</v>
      </c>
      <c r="D135" s="2">
        <f>IF(E134=E135,D134,ROW(B133))</f>
        <v>133</v>
      </c>
      <c r="E135" s="11">
        <f>LARGE(F135:W135,1)+LARGE(F135:W135,2)+IFERROR(LARGE(F135:W135,3),0)+IFERROR(LARGE(F135:W135,4),0)+IFERROR(LARGE(F135:W135,5),0)+IFERROR(LARGE(F135:W135,6),0)</f>
        <v>92.961169494373266</v>
      </c>
      <c r="F135" s="12"/>
      <c r="G135" s="12"/>
      <c r="H135" s="12">
        <f>IFERROR(VLOOKUP($A135,'H53 200 M'!$AL$5:$AR$90,7,0),"")</f>
        <v>10.462746354534341</v>
      </c>
      <c r="I135" s="14" t="str">
        <f>IFERROR(VLOOKUP($A135,'Dymno M'!$BO$4:$BU$35,7,0),"")</f>
        <v/>
      </c>
      <c r="J135" s="19" t="str">
        <f>IFERROR(VLOOKUP($A135,'Dukty M'!$AU$1:$BA$45,7,0),"")</f>
        <v/>
      </c>
      <c r="K135" s="19" t="str">
        <f>IFERROR(VLOOKUP($A135,'Tropy M'!$Q$3:$X$155,7,0),"")</f>
        <v/>
      </c>
      <c r="L135" s="19" t="str">
        <f>IFERROR(VLOOKUP($A135,'Grassor TR300 M'!$BX$2:$CD$26,7,0),"")</f>
        <v/>
      </c>
      <c r="M135" s="19" t="str">
        <f>IFERROR(VLOOKUP($A135,'BO M'!$K$2:$Q$65,7,0),"")</f>
        <v/>
      </c>
      <c r="N135" s="19" t="str">
        <f>IFERROR(VLOOKUP($A135,'Konwalie M'!$K$3:$Q$33,7,0),"")</f>
        <v/>
      </c>
      <c r="O135" s="19" t="str">
        <f>IFERROR(VLOOKUP($A135,'Sudecka 150 M'!$M$2:$S$17,7,0),"")</f>
        <v/>
      </c>
      <c r="P135" s="19" t="str">
        <f>IFERROR(VLOOKUP($A135,'Korno M'!$BR$1:$BX$58,7,0),"")</f>
        <v/>
      </c>
      <c r="Q135" s="19" t="str">
        <f>IFERROR(VLOOKUP($A135,'Abentojra M'!$J$4:$P$36,7,0),"")</f>
        <v/>
      </c>
      <c r="R135" s="19" t="str">
        <f>IFERROR(VLOOKUP($A135,'Mordownik M'!$M$6:$S$36,7,0),"")</f>
        <v/>
      </c>
      <c r="S135" s="19" t="str">
        <f>IFERROR(VLOOKUP($A135,'XIV Szago M'!$BB$4:$BH$45,7,0),"")</f>
        <v/>
      </c>
      <c r="T135" s="19">
        <f>IFERROR(VLOOKUP($A135,'H54 TR200 M'!$AS$5:$AY$96,7,0),"")</f>
        <v>82.49842313983892</v>
      </c>
      <c r="U135" s="19" t="str">
        <f>IFERROR(VLOOKUP($A135,'NM TR200 M'!$AN$5:$AT$32,7,0),"")</f>
        <v/>
      </c>
      <c r="V135" s="10">
        <f>IFERROR(LARGE(X135:AP135,1),0)+IFERROR(LARGE(X135:AP135,2),0)</f>
        <v>0</v>
      </c>
      <c r="W135" s="10">
        <f>IFERROR(LARGE(X135:AP135,3),0)+IFERROR(LARGE(X135:AP135,4),0)</f>
        <v>0</v>
      </c>
      <c r="X135" s="12"/>
      <c r="Y135" s="18"/>
      <c r="Z135" s="18"/>
      <c r="AA135" s="12"/>
      <c r="AB135" s="12"/>
      <c r="AC135" s="12" t="str">
        <f>IFERROR(VLOOKUP($A135,'H53 100 M'!$AG$5:$AM$156,7,0),"")</f>
        <v/>
      </c>
      <c r="AD135" s="18" t="str">
        <f>IFERROR(VLOOKUP($A135,'Liczyrzepa - wiosna M'!$N$2:$T$26,7,0),"")</f>
        <v/>
      </c>
      <c r="AE135" s="12" t="str">
        <f>IFERROR(VLOOKUP($A135,'Harce M'!$H$2:$N$19,7,0),"")</f>
        <v/>
      </c>
      <c r="AF135" s="18" t="str">
        <f>IFERROR(VLOOKUP($A135,'XII z Kompasem M'!$K$1:$Q$38,7,0),"")</f>
        <v/>
      </c>
      <c r="AG135" s="19" t="str">
        <f>IFERROR(VLOOKUP($A135,'Grassor TR150 M'!$BH$2:$BN$16,7,0),"")</f>
        <v/>
      </c>
      <c r="AH135" s="19" t="str">
        <f>IFERROR(VLOOKUP($A135,'Pazur Gryfa M'!$P$2:$V$23,7,0),"")</f>
        <v/>
      </c>
      <c r="AI135" s="19" t="str">
        <f>IFERROR(VLOOKUP($A135,'Szaga M'!$J$2:$P$31,7,0),"")</f>
        <v/>
      </c>
      <c r="AJ135" s="19" t="str">
        <f>IFERROR(VLOOKUP($A135,'Sudecka 100 M'!$M$2:$S$20,7,0),"")</f>
        <v/>
      </c>
      <c r="AK135" s="19" t="str">
        <f>IFERROR(VLOOKUP($A135,'XIII z Kompasem M'!$K$2:$Q$27,7,0),"")</f>
        <v/>
      </c>
      <c r="AL135" s="19" t="str">
        <f>IFERROR(VLOOKUP($A135,'Waligóra M'!$J$2:$P$17,7,0),"")</f>
        <v/>
      </c>
      <c r="AM135" s="19" t="str">
        <f>IFERROR(VLOOKUP($A135,'Jesienne 360 M'!$K$2:$Q$15,7,0),"")</f>
        <v/>
      </c>
      <c r="AN135" s="19" t="str">
        <f>IFERROR(VLOOKUP($A135,'H54 TR100 M'!$AG$6:$AM$161,7,0),"")</f>
        <v/>
      </c>
      <c r="AO135" s="19" t="str">
        <f>IFERROR(VLOOKUP($A135,'Azymut M'!$O$2:$U$36,7,0),"")</f>
        <v/>
      </c>
      <c r="AP135" s="12" t="str">
        <f>IFERROR(VLOOKUP($A135,'NM TR100 M'!$AD$5:$AJ$13,7,0),"")</f>
        <v/>
      </c>
      <c r="AQ135" s="26">
        <f>MIN(COUNT(F135:U135)+MIN(COUNT(X135:AP135)/2,2),6)</f>
        <v>2</v>
      </c>
      <c r="AR135" s="13">
        <f>COUNT(F135:U135)+COUNT(X135:AP135)/2</f>
        <v>2</v>
      </c>
    </row>
    <row r="136" spans="1:44">
      <c r="A136">
        <v>429</v>
      </c>
      <c r="B136" s="22" t="str">
        <f>VLOOKUP($A136,id!$C:$H,6,0)</f>
        <v>Smejda Filip</v>
      </c>
      <c r="C136" s="22">
        <f>VLOOKUP($A136,id!$C:$H,4,0)</f>
        <v>0</v>
      </c>
      <c r="D136" s="2">
        <f>IF(E135=E136,D135,ROW(B134))</f>
        <v>134</v>
      </c>
      <c r="E136" s="11">
        <f>LARGE(F136:W136,1)+LARGE(F136:W136,2)+IFERROR(LARGE(F136:W136,3),0)+IFERROR(LARGE(F136:W136,4),0)+IFERROR(LARGE(F136:W136,5),0)+IFERROR(LARGE(F136:W136,6),0)</f>
        <v>88.8339941373995</v>
      </c>
      <c r="F136" s="12"/>
      <c r="G136" s="12"/>
      <c r="H136" s="12"/>
      <c r="I136" s="14"/>
      <c r="J136" s="19" t="str">
        <f>IFERROR(VLOOKUP($A136,'Dukty M'!$AU$1:$BA$45,7,0),"")</f>
        <v/>
      </c>
      <c r="K136" s="19" t="str">
        <f>IFERROR(VLOOKUP($A136,'Tropy M'!$Q$3:$X$155,7,0),"")</f>
        <v/>
      </c>
      <c r="L136" s="19" t="str">
        <f>IFERROR(VLOOKUP($A136,'Grassor TR300 M'!$BX$2:$CD$26,7,0),"")</f>
        <v/>
      </c>
      <c r="M136" s="19" t="str">
        <f>IFERROR(VLOOKUP($A136,'BO M'!$K$2:$Q$65,7,0),"")</f>
        <v/>
      </c>
      <c r="N136" s="19">
        <f>IFERROR(VLOOKUP($A136,'Konwalie M'!$K$3:$Q$33,7,0),"")</f>
        <v>62.600227903633261</v>
      </c>
      <c r="O136" s="19" t="str">
        <f>IFERROR(VLOOKUP($A136,'Sudecka 150 M'!$M$2:$S$17,7,0),"")</f>
        <v/>
      </c>
      <c r="P136" s="19" t="str">
        <f>IFERROR(VLOOKUP($A136,'Korno M'!$BR$1:$BX$58,7,0),"")</f>
        <v/>
      </c>
      <c r="Q136" s="19" t="str">
        <f>IFERROR(VLOOKUP($A136,'Abentojra M'!$J$4:$P$36,7,0),"")</f>
        <v/>
      </c>
      <c r="R136" s="19" t="str">
        <f>IFERROR(VLOOKUP($A136,'Mordownik M'!$M$6:$S$36,7,0),"")</f>
        <v/>
      </c>
      <c r="S136" s="19" t="str">
        <f>IFERROR(VLOOKUP($A136,'XIV Szago M'!$BB$4:$BH$45,7,0),"")</f>
        <v/>
      </c>
      <c r="T136" s="19" t="str">
        <f>IFERROR(VLOOKUP($A136,'H54 TR200 M'!$AS$5:$AY$96,7,0),"")</f>
        <v/>
      </c>
      <c r="U136" s="19" t="str">
        <f>IFERROR(VLOOKUP($A136,'NM TR200 M'!$AN$5:$AT$32,7,0),"")</f>
        <v/>
      </c>
      <c r="V136" s="10">
        <f>IFERROR(LARGE(X136:AP136,1),0)+IFERROR(LARGE(X136:AP136,2),0)</f>
        <v>26.233766233766239</v>
      </c>
      <c r="W136" s="10">
        <f>IFERROR(LARGE(X136:AP136,3),0)+IFERROR(LARGE(X136:AP136,4),0)</f>
        <v>0</v>
      </c>
      <c r="X136" s="12"/>
      <c r="Y136" s="18"/>
      <c r="Z136" s="18"/>
      <c r="AA136" s="12"/>
      <c r="AB136" s="12"/>
      <c r="AC136" s="12"/>
      <c r="AD136" s="18"/>
      <c r="AE136" s="12"/>
      <c r="AF136" s="18">
        <f>IFERROR(VLOOKUP($A136,'XII z Kompasem M'!$K$1:$Q$38,7,0),"")</f>
        <v>26.233766233766239</v>
      </c>
      <c r="AG136" s="19" t="str">
        <f>IFERROR(VLOOKUP($A136,'Grassor TR150 M'!$BH$2:$BN$16,7,0),"")</f>
        <v/>
      </c>
      <c r="AH136" s="19" t="str">
        <f>IFERROR(VLOOKUP($A136,'Pazur Gryfa M'!$P$2:$V$23,7,0),"")</f>
        <v/>
      </c>
      <c r="AI136" s="19" t="str">
        <f>IFERROR(VLOOKUP($A136,'Szaga M'!$J$2:$P$31,7,0),"")</f>
        <v/>
      </c>
      <c r="AJ136" s="19" t="str">
        <f>IFERROR(VLOOKUP($A136,'Sudecka 100 M'!$M$2:$S$20,7,0),"")</f>
        <v/>
      </c>
      <c r="AK136" s="19" t="str">
        <f>IFERROR(VLOOKUP($A136,'XIII z Kompasem M'!$K$2:$Q$27,7,0),"")</f>
        <v/>
      </c>
      <c r="AL136" s="19" t="str">
        <f>IFERROR(VLOOKUP($A136,'Waligóra M'!$J$2:$P$17,7,0),"")</f>
        <v/>
      </c>
      <c r="AM136" s="19" t="str">
        <f>IFERROR(VLOOKUP($A136,'Jesienne 360 M'!$K$2:$Q$15,7,0),"")</f>
        <v/>
      </c>
      <c r="AN136" s="19" t="str">
        <f>IFERROR(VLOOKUP($A136,'H54 TR100 M'!$AG$6:$AM$161,7,0),"")</f>
        <v/>
      </c>
      <c r="AO136" s="19" t="str">
        <f>IFERROR(VLOOKUP($A136,'Azymut M'!$O$2:$U$36,7,0),"")</f>
        <v/>
      </c>
      <c r="AP136" s="12" t="str">
        <f>IFERROR(VLOOKUP($A136,'NM TR100 M'!$AD$5:$AJ$13,7,0),"")</f>
        <v/>
      </c>
      <c r="AQ136" s="26">
        <f>MIN(COUNT(F136:U136)+MIN(COUNT(X136:AP136)/2,2),6)</f>
        <v>1.5</v>
      </c>
      <c r="AR136" s="13">
        <f>COUNT(F136:U136)+COUNT(X136:AP136)/2</f>
        <v>1.5</v>
      </c>
    </row>
    <row r="137" spans="1:44">
      <c r="A137">
        <v>18</v>
      </c>
      <c r="B137" s="22" t="str">
        <f>VLOOKUP($A137,id!$C:$H,6,0)</f>
        <v>Toboła Miron</v>
      </c>
      <c r="C137" s="22" t="str">
        <f>VLOOKUP($A137,id!$C:$H,4,0)</f>
        <v>Ambit Racing Team</v>
      </c>
      <c r="D137" s="2">
        <f>IF(E136=E137,D136,ROW(B135))</f>
        <v>135</v>
      </c>
      <c r="E137" s="11">
        <f>LARGE(F137:W137,1)+LARGE(F137:W137,2)+IFERROR(LARGE(F137:W137,3),0)+IFERROR(LARGE(F137:W137,4),0)+IFERROR(LARGE(F137:W137,5),0)+IFERROR(LARGE(F137:W137,6),0)</f>
        <v>88.145631567263266</v>
      </c>
      <c r="F137" s="12" t="str">
        <f>IFERROR(VLOOKUP(A137,'ZdZ M'!$S$1:$Y$43,7,0),"")</f>
        <v/>
      </c>
      <c r="G137" s="12">
        <f>IFERROR(VLOOKUP(A137,'Roza M'!N:T,7,0),"")</f>
        <v>62.830732382770108</v>
      </c>
      <c r="H137" s="12" t="str">
        <f>IFERROR(VLOOKUP($A137,'H53 200 M'!$AL$5:$AR$90,7,0),"")</f>
        <v/>
      </c>
      <c r="I137" s="14" t="str">
        <f>IFERROR(VLOOKUP($A137,'Dymno M'!$BO$4:$BU$35,7,0),"")</f>
        <v/>
      </c>
      <c r="J137" s="19" t="str">
        <f>IFERROR(VLOOKUP($A137,'Dukty M'!$AU$1:$BA$45,7,0),"")</f>
        <v/>
      </c>
      <c r="K137" s="19" t="str">
        <f>IFERROR(VLOOKUP($A137,'Tropy M'!$Q$3:$X$155,7,0),"")</f>
        <v/>
      </c>
      <c r="L137" s="19" t="str">
        <f>IFERROR(VLOOKUP($A137,'Grassor TR300 M'!$BX$2:$CD$26,7,0),"")</f>
        <v/>
      </c>
      <c r="M137" s="19">
        <f>IFERROR(VLOOKUP($A137,'BO M'!$K$2:$Q$65,7,0),"")</f>
        <v>0</v>
      </c>
      <c r="N137" s="19" t="str">
        <f>IFERROR(VLOOKUP($A137,'Konwalie M'!$K$3:$Q$33,7,0),"")</f>
        <v/>
      </c>
      <c r="O137" s="19" t="str">
        <f>IFERROR(VLOOKUP($A137,'Sudecka 150 M'!$M$2:$S$17,7,0),"")</f>
        <v/>
      </c>
      <c r="P137" s="19" t="str">
        <f>IFERROR(VLOOKUP($A137,'Korno M'!$BR$1:$BX$58,7,0),"")</f>
        <v/>
      </c>
      <c r="Q137" s="19" t="str">
        <f>IFERROR(VLOOKUP($A137,'Abentojra M'!$J$4:$P$36,7,0),"")</f>
        <v/>
      </c>
      <c r="R137" s="19" t="str">
        <f>IFERROR(VLOOKUP($A137,'Mordownik M'!$M$6:$S$36,7,0),"")</f>
        <v/>
      </c>
      <c r="S137" s="19" t="str">
        <f>IFERROR(VLOOKUP($A137,'XIV Szago M'!$BB$4:$BH$45,7,0),"")</f>
        <v/>
      </c>
      <c r="T137" s="19" t="str">
        <f>IFERROR(VLOOKUP($A137,'H54 TR200 M'!$AS$5:$AY$96,7,0),"")</f>
        <v/>
      </c>
      <c r="U137" s="19" t="str">
        <f>IFERROR(VLOOKUP($A137,'NM TR200 M'!$AN$5:$AT$32,7,0),"")</f>
        <v/>
      </c>
      <c r="V137" s="10">
        <f>IFERROR(LARGE(X137:AP137,1),0)+IFERROR(LARGE(X137:AP137,2),0)</f>
        <v>25.314899184493161</v>
      </c>
      <c r="W137" s="10">
        <f>IFERROR(LARGE(X137:AP137,3),0)+IFERROR(LARGE(X137:AP137,4),0)</f>
        <v>0</v>
      </c>
      <c r="X137" s="12">
        <f>IFERROR(VLOOKUP(A137,'Liczyrzepa - zima M'!$P:$W,7,0),"")</f>
        <v>25.314899184493161</v>
      </c>
      <c r="Y137" s="18" t="str">
        <f>IFERROR(VLOOKUP(A137,'XIII Szago M'!DJ:DP,7,0),"")</f>
        <v/>
      </c>
      <c r="Z137" s="18" t="str">
        <f>IFERROR(VLOOKUP(A137,'Wiosenne 360 M'!K:Q,7,0),"")</f>
        <v/>
      </c>
      <c r="AA137" s="12" t="str">
        <f>IFERROR(VLOOKUP(A137,'NMnO M'!AT:AZ,7,0),"")</f>
        <v/>
      </c>
      <c r="AB137" s="12" t="str">
        <f>IFERROR(VLOOKUP(A137,'Wertepy M'!M:S,7,0),"")</f>
        <v/>
      </c>
      <c r="AC137" s="12" t="str">
        <f>IFERROR(VLOOKUP($A137,'H53 100 M'!$AG$5:$AM$156,7,0),"")</f>
        <v/>
      </c>
      <c r="AD137" s="18" t="str">
        <f>IFERROR(VLOOKUP($A137,'Liczyrzepa - wiosna M'!$N$2:$T$26,7,0),"")</f>
        <v/>
      </c>
      <c r="AE137" s="12" t="str">
        <f>IFERROR(VLOOKUP($A137,'Harce M'!$H$2:$N$19,7,0),"")</f>
        <v/>
      </c>
      <c r="AF137" s="18" t="str">
        <f>IFERROR(VLOOKUP($A137,'XII z Kompasem M'!$K$1:$Q$38,7,0),"")</f>
        <v/>
      </c>
      <c r="AG137" s="19" t="str">
        <f>IFERROR(VLOOKUP($A137,'Grassor TR150 M'!$BH$2:$BN$16,7,0),"")</f>
        <v/>
      </c>
      <c r="AH137" s="19" t="str">
        <f>IFERROR(VLOOKUP($A137,'Pazur Gryfa M'!$P$2:$V$23,7,0),"")</f>
        <v/>
      </c>
      <c r="AI137" s="19" t="str">
        <f>IFERROR(VLOOKUP($A137,'Szaga M'!$J$2:$P$31,7,0),"")</f>
        <v/>
      </c>
      <c r="AJ137" s="19" t="str">
        <f>IFERROR(VLOOKUP($A137,'Sudecka 100 M'!$M$2:$S$20,7,0),"")</f>
        <v/>
      </c>
      <c r="AK137" s="19" t="str">
        <f>IFERROR(VLOOKUP($A137,'XIII z Kompasem M'!$K$2:$Q$27,7,0),"")</f>
        <v/>
      </c>
      <c r="AL137" s="19" t="str">
        <f>IFERROR(VLOOKUP($A137,'Waligóra M'!$J$2:$P$17,7,0),"")</f>
        <v/>
      </c>
      <c r="AM137" s="19" t="str">
        <f>IFERROR(VLOOKUP($A137,'Jesienne 360 M'!$K$2:$Q$15,7,0),"")</f>
        <v/>
      </c>
      <c r="AN137" s="19" t="str">
        <f>IFERROR(VLOOKUP($A137,'H54 TR100 M'!$AG$6:$AM$161,7,0),"")</f>
        <v/>
      </c>
      <c r="AO137" s="19" t="str">
        <f>IFERROR(VLOOKUP($A137,'Azymut M'!$O$2:$U$36,7,0),"")</f>
        <v/>
      </c>
      <c r="AP137" s="12" t="str">
        <f>IFERROR(VLOOKUP($A137,'NM TR100 M'!$AD$5:$AJ$13,7,0),"")</f>
        <v/>
      </c>
      <c r="AQ137" s="26">
        <f>MIN(COUNT(F137:U137)+MIN(COUNT(X137:AP137)/2,2),6)</f>
        <v>2.5</v>
      </c>
      <c r="AR137" s="13">
        <f>COUNT(F137:U137)+COUNT(X137:AP137)/2</f>
        <v>2.5</v>
      </c>
    </row>
    <row r="138" spans="1:44">
      <c r="A138">
        <v>217</v>
      </c>
      <c r="B138" s="22" t="str">
        <f>VLOOKUP($A138,id!$C:$H,6,0)</f>
        <v>Pieniążek Andrzej</v>
      </c>
      <c r="C138" s="22">
        <f>VLOOKUP($A138,id!$C:$H,4,0)</f>
        <v>0</v>
      </c>
      <c r="D138" s="2">
        <f>IF(E137=E138,D137,ROW(B136))</f>
        <v>136</v>
      </c>
      <c r="E138" s="11">
        <f>LARGE(F138:W138,1)+LARGE(F138:W138,2)+IFERROR(LARGE(F138:W138,3),0)+IFERROR(LARGE(F138:W138,4),0)+IFERROR(LARGE(F138:W138,5),0)+IFERROR(LARGE(F138:W138,6),0)</f>
        <v>87.145990087601376</v>
      </c>
      <c r="F138" s="12"/>
      <c r="G138" s="12"/>
      <c r="H138" s="12">
        <f>IFERROR(VLOOKUP($A138,'H53 200 M'!$AL$5:$AR$90,7,0),"")</f>
        <v>24.667110082061246</v>
      </c>
      <c r="I138" s="14" t="str">
        <f>IFERROR(VLOOKUP($A138,'Dymno M'!$BO$4:$BU$35,7,0),"")</f>
        <v/>
      </c>
      <c r="J138" s="19" t="str">
        <f>IFERROR(VLOOKUP($A138,'Dukty M'!$AU$1:$BA$45,7,0),"")</f>
        <v/>
      </c>
      <c r="K138" s="19" t="str">
        <f>IFERROR(VLOOKUP($A138,'Tropy M'!$Q$3:$X$155,7,0),"")</f>
        <v/>
      </c>
      <c r="L138" s="19" t="str">
        <f>IFERROR(VLOOKUP($A138,'Grassor TR300 M'!$BX$2:$CD$26,7,0),"")</f>
        <v/>
      </c>
      <c r="M138" s="19" t="str">
        <f>IFERROR(VLOOKUP($A138,'BO M'!$K$2:$Q$65,7,0),"")</f>
        <v/>
      </c>
      <c r="N138" s="19" t="str">
        <f>IFERROR(VLOOKUP($A138,'Konwalie M'!$K$3:$Q$33,7,0),"")</f>
        <v/>
      </c>
      <c r="O138" s="19" t="str">
        <f>IFERROR(VLOOKUP($A138,'Sudecka 150 M'!$M$2:$S$17,7,0),"")</f>
        <v/>
      </c>
      <c r="P138" s="19" t="str">
        <f>IFERROR(VLOOKUP($A138,'Korno M'!$BR$1:$BX$58,7,0),"")</f>
        <v/>
      </c>
      <c r="Q138" s="19" t="str">
        <f>IFERROR(VLOOKUP($A138,'Abentojra M'!$J$4:$P$36,7,0),"")</f>
        <v/>
      </c>
      <c r="R138" s="19">
        <f>IFERROR(VLOOKUP($A138,'Mordownik M'!$M$6:$S$36,7,0),"")</f>
        <v>43.486173591311783</v>
      </c>
      <c r="S138" s="19" t="str">
        <f>IFERROR(VLOOKUP($A138,'XIV Szago M'!$BB$4:$BH$45,7,0),"")</f>
        <v/>
      </c>
      <c r="T138" s="19" t="str">
        <f>IFERROR(VLOOKUP($A138,'H54 TR200 M'!$AS$5:$AY$96,7,0),"")</f>
        <v/>
      </c>
      <c r="U138" s="19" t="str">
        <f>IFERROR(VLOOKUP($A138,'NM TR200 M'!$AN$5:$AT$32,7,0),"")</f>
        <v/>
      </c>
      <c r="V138" s="10">
        <f>IFERROR(LARGE(X138:AP138,1),0)+IFERROR(LARGE(X138:AP138,2),0)</f>
        <v>18.992706414228344</v>
      </c>
      <c r="W138" s="10">
        <f>IFERROR(LARGE(X138:AP138,3),0)+IFERROR(LARGE(X138:AP138,4),0)</f>
        <v>0</v>
      </c>
      <c r="X138" s="12"/>
      <c r="Y138" s="18"/>
      <c r="Z138" s="18"/>
      <c r="AA138" s="12"/>
      <c r="AB138" s="12"/>
      <c r="AC138" s="12" t="str">
        <f>IFERROR(VLOOKUP($A138,'H53 100 M'!$AG$5:$AM$156,7,0),"")</f>
        <v/>
      </c>
      <c r="AD138" s="18" t="str">
        <f>IFERROR(VLOOKUP($A138,'Liczyrzepa - wiosna M'!$N$2:$T$26,7,0),"")</f>
        <v/>
      </c>
      <c r="AE138" s="12" t="str">
        <f>IFERROR(VLOOKUP($A138,'Harce M'!$H$2:$N$19,7,0),"")</f>
        <v/>
      </c>
      <c r="AF138" s="18" t="str">
        <f>IFERROR(VLOOKUP($A138,'XII z Kompasem M'!$K$1:$Q$38,7,0),"")</f>
        <v/>
      </c>
      <c r="AG138" s="19" t="str">
        <f>IFERROR(VLOOKUP($A138,'Grassor TR150 M'!$BH$2:$BN$16,7,0),"")</f>
        <v/>
      </c>
      <c r="AH138" s="19" t="str">
        <f>IFERROR(VLOOKUP($A138,'Pazur Gryfa M'!$P$2:$V$23,7,0),"")</f>
        <v/>
      </c>
      <c r="AI138" s="19" t="str">
        <f>IFERROR(VLOOKUP($A138,'Szaga M'!$J$2:$P$31,7,0),"")</f>
        <v/>
      </c>
      <c r="AJ138" s="19" t="str">
        <f>IFERROR(VLOOKUP($A138,'Sudecka 100 M'!$M$2:$S$20,7,0),"")</f>
        <v/>
      </c>
      <c r="AK138" s="19" t="str">
        <f>IFERROR(VLOOKUP($A138,'XIII z Kompasem M'!$K$2:$Q$27,7,0),"")</f>
        <v/>
      </c>
      <c r="AL138" s="19" t="str">
        <f>IFERROR(VLOOKUP($A138,'Waligóra M'!$J$2:$P$17,7,0),"")</f>
        <v/>
      </c>
      <c r="AM138" s="19" t="str">
        <f>IFERROR(VLOOKUP($A138,'Jesienne 360 M'!$K$2:$Q$15,7,0),"")</f>
        <v/>
      </c>
      <c r="AN138" s="19">
        <f>IFERROR(VLOOKUP($A138,'H54 TR100 M'!$AG$6:$AM$161,7,0),"")</f>
        <v>18.992706414228344</v>
      </c>
      <c r="AO138" s="19" t="str">
        <f>IFERROR(VLOOKUP($A138,'Azymut M'!$O$2:$U$36,7,0),"")</f>
        <v/>
      </c>
      <c r="AP138" s="12" t="str">
        <f>IFERROR(VLOOKUP($A138,'NM TR100 M'!$AD$5:$AJ$13,7,0),"")</f>
        <v/>
      </c>
      <c r="AQ138" s="26">
        <f>MIN(COUNT(F138:U138)+MIN(COUNT(X138:AP138)/2,2),6)</f>
        <v>2.5</v>
      </c>
      <c r="AR138" s="13">
        <f>COUNT(F138:U138)+COUNT(X138:AP138)/2</f>
        <v>2.5</v>
      </c>
    </row>
    <row r="139" spans="1:44">
      <c r="A139">
        <v>428</v>
      </c>
      <c r="B139" s="22" t="str">
        <f>VLOOKUP($A139,id!$C:$H,6,0)</f>
        <v>Megier Łukasz</v>
      </c>
      <c r="C139" s="22" t="str">
        <f>VLOOKUP($A139,id!$C:$H,4,0)</f>
        <v>Tuchomie Team</v>
      </c>
      <c r="D139" s="2">
        <f>IF(E138=E139,D138,ROW(B137))</f>
        <v>137</v>
      </c>
      <c r="E139" s="11">
        <f>LARGE(F139:W139,1)+LARGE(F139:W139,2)+IFERROR(LARGE(F139:W139,3),0)+IFERROR(LARGE(F139:W139,4),0)+IFERROR(LARGE(F139:W139,5),0)+IFERROR(LARGE(F139:W139,6),0)</f>
        <v>86.752859665760852</v>
      </c>
      <c r="F139" s="12"/>
      <c r="G139" s="12"/>
      <c r="H139" s="12"/>
      <c r="I139" s="14"/>
      <c r="J139" s="19" t="str">
        <f>IFERROR(VLOOKUP($A139,'Dukty M'!$AU$1:$BA$45,7,0),"")</f>
        <v/>
      </c>
      <c r="K139" s="19" t="str">
        <f>IFERROR(VLOOKUP($A139,'Tropy M'!$Q$3:$X$155,7,0),"")</f>
        <v/>
      </c>
      <c r="L139" s="19" t="str">
        <f>IFERROR(VLOOKUP($A139,'Grassor TR300 M'!$BX$2:$CD$26,7,0),"")</f>
        <v/>
      </c>
      <c r="M139" s="19" t="str">
        <f>IFERROR(VLOOKUP($A139,'BO M'!$K$2:$Q$65,7,0),"")</f>
        <v/>
      </c>
      <c r="N139" s="19" t="str">
        <f>IFERROR(VLOOKUP($A139,'Konwalie M'!$K$3:$Q$33,7,0),"")</f>
        <v/>
      </c>
      <c r="O139" s="19" t="str">
        <f>IFERROR(VLOOKUP($A139,'Sudecka 150 M'!$M$2:$S$17,7,0),"")</f>
        <v/>
      </c>
      <c r="P139" s="19" t="str">
        <f>IFERROR(VLOOKUP($A139,'Korno M'!$BR$1:$BX$58,7,0),"")</f>
        <v/>
      </c>
      <c r="Q139" s="19" t="str">
        <f>IFERROR(VLOOKUP($A139,'Abentojra M'!$J$4:$P$36,7,0),"")</f>
        <v/>
      </c>
      <c r="R139" s="19" t="str">
        <f>IFERROR(VLOOKUP($A139,'Mordownik M'!$M$6:$S$36,7,0),"")</f>
        <v/>
      </c>
      <c r="S139" s="19" t="str">
        <f>IFERROR(VLOOKUP($A139,'XIV Szago M'!$BB$4:$BH$45,7,0),"")</f>
        <v/>
      </c>
      <c r="T139" s="19" t="str">
        <f>IFERROR(VLOOKUP($A139,'H54 TR200 M'!$AS$5:$AY$96,7,0),"")</f>
        <v/>
      </c>
      <c r="U139" s="19" t="str">
        <f>IFERROR(VLOOKUP($A139,'NM TR200 M'!$AN$5:$AT$32,7,0),"")</f>
        <v/>
      </c>
      <c r="V139" s="10">
        <f>IFERROR(LARGE(X139:AP139,1),0)+IFERROR(LARGE(X139:AP139,2),0)</f>
        <v>60.515978106540466</v>
      </c>
      <c r="W139" s="10">
        <f>IFERROR(LARGE(X139:AP139,3),0)+IFERROR(LARGE(X139:AP139,4),0)</f>
        <v>26.236881559220386</v>
      </c>
      <c r="X139" s="12"/>
      <c r="Y139" s="18"/>
      <c r="Z139" s="18"/>
      <c r="AA139" s="12"/>
      <c r="AB139" s="12"/>
      <c r="AC139" s="12"/>
      <c r="AD139" s="18"/>
      <c r="AE139" s="12"/>
      <c r="AF139" s="18">
        <f>IFERROR(VLOOKUP($A139,'XII z Kompasem M'!$K$1:$Q$38,7,0),"")</f>
        <v>32.216905901116434</v>
      </c>
      <c r="AG139" s="19" t="str">
        <f>IFERROR(VLOOKUP($A139,'Grassor TR150 M'!$BH$2:$BN$16,7,0),"")</f>
        <v/>
      </c>
      <c r="AH139" s="19" t="str">
        <f>IFERROR(VLOOKUP($A139,'Pazur Gryfa M'!$P$2:$V$23,7,0),"")</f>
        <v/>
      </c>
      <c r="AI139" s="19" t="str">
        <f>IFERROR(VLOOKUP($A139,'Szaga M'!$J$2:$P$31,7,0),"")</f>
        <v/>
      </c>
      <c r="AJ139" s="19" t="str">
        <f>IFERROR(VLOOKUP($A139,'Sudecka 100 M'!$M$2:$S$20,7,0),"")</f>
        <v/>
      </c>
      <c r="AK139" s="19">
        <f>IFERROR(VLOOKUP($A139,'XIII z Kompasem M'!$K$2:$Q$27,7,0),"")</f>
        <v>26.236881559220386</v>
      </c>
      <c r="AL139" s="19" t="str">
        <f>IFERROR(VLOOKUP($A139,'Waligóra M'!$J$2:$P$17,7,0),"")</f>
        <v/>
      </c>
      <c r="AM139" s="19" t="str">
        <f>IFERROR(VLOOKUP($A139,'Jesienne 360 M'!$K$2:$Q$15,7,0),"")</f>
        <v/>
      </c>
      <c r="AN139" s="19">
        <f>IFERROR(VLOOKUP($A139,'H54 TR100 M'!$AG$6:$AM$161,7,0),"")</f>
        <v>28.299072205424032</v>
      </c>
      <c r="AO139" s="19" t="str">
        <f>IFERROR(VLOOKUP($A139,'Azymut M'!$O$2:$U$36,7,0),"")</f>
        <v/>
      </c>
      <c r="AP139" s="12" t="str">
        <f>IFERROR(VLOOKUP($A139,'NM TR100 M'!$AD$5:$AJ$13,7,0),"")</f>
        <v/>
      </c>
      <c r="AQ139" s="26">
        <f>MIN(COUNT(F139:U139)+MIN(COUNT(X139:AP139)/2,2),6)</f>
        <v>1.5</v>
      </c>
      <c r="AR139" s="13">
        <f>COUNT(F139:U139)+COUNT(X139:AP139)/2</f>
        <v>1.5</v>
      </c>
    </row>
    <row r="140" spans="1:44">
      <c r="A140">
        <v>426</v>
      </c>
      <c r="B140" s="22" t="str">
        <f>VLOOKUP($A140,id!$C:$H,6,0)</f>
        <v>Nawalaniec Wojciech</v>
      </c>
      <c r="C140" s="22" t="str">
        <f>VLOOKUP($A140,id!$C:$H,4,0)</f>
        <v>Tuchomie Team</v>
      </c>
      <c r="D140" s="2">
        <f>IF(E139=E140,D139,ROW(B138))</f>
        <v>138</v>
      </c>
      <c r="E140" s="11">
        <f>LARGE(F140:W140,1)+LARGE(F140:W140,2)+IFERROR(LARGE(F140:W140,3),0)+IFERROR(LARGE(F140:W140,4),0)+IFERROR(LARGE(F140:W140,5),0)+IFERROR(LARGE(F140:W140,6),0)</f>
        <v>86.746529662191904</v>
      </c>
      <c r="F140" s="12"/>
      <c r="G140" s="12"/>
      <c r="H140" s="12"/>
      <c r="I140" s="14"/>
      <c r="J140" s="19" t="str">
        <f>IFERROR(VLOOKUP($A140,'Dukty M'!$AU$1:$BA$45,7,0),"")</f>
        <v/>
      </c>
      <c r="K140" s="19" t="str">
        <f>IFERROR(VLOOKUP($A140,'Tropy M'!$Q$3:$X$155,7,0),"")</f>
        <v/>
      </c>
      <c r="L140" s="19" t="str">
        <f>IFERROR(VLOOKUP($A140,'Grassor TR300 M'!$BX$2:$CD$26,7,0),"")</f>
        <v/>
      </c>
      <c r="M140" s="19" t="str">
        <f>IFERROR(VLOOKUP($A140,'BO M'!$K$2:$Q$65,7,0),"")</f>
        <v/>
      </c>
      <c r="N140" s="19" t="str">
        <f>IFERROR(VLOOKUP($A140,'Konwalie M'!$K$3:$Q$33,7,0),"")</f>
        <v/>
      </c>
      <c r="O140" s="19" t="str">
        <f>IFERROR(VLOOKUP($A140,'Sudecka 150 M'!$M$2:$S$17,7,0),"")</f>
        <v/>
      </c>
      <c r="P140" s="19" t="str">
        <f>IFERROR(VLOOKUP($A140,'Korno M'!$BR$1:$BX$58,7,0),"")</f>
        <v/>
      </c>
      <c r="Q140" s="19" t="str">
        <f>IFERROR(VLOOKUP($A140,'Abentojra M'!$J$4:$P$36,7,0),"")</f>
        <v/>
      </c>
      <c r="R140" s="19" t="str">
        <f>IFERROR(VLOOKUP($A140,'Mordownik M'!$M$6:$S$36,7,0),"")</f>
        <v/>
      </c>
      <c r="S140" s="19" t="str">
        <f>IFERROR(VLOOKUP($A140,'XIV Szago M'!$BB$4:$BH$45,7,0),"")</f>
        <v/>
      </c>
      <c r="T140" s="19" t="str">
        <f>IFERROR(VLOOKUP($A140,'H54 TR200 M'!$AS$5:$AY$96,7,0),"")</f>
        <v/>
      </c>
      <c r="U140" s="19" t="str">
        <f>IFERROR(VLOOKUP($A140,'NM TR200 M'!$AN$5:$AT$32,7,0),"")</f>
        <v/>
      </c>
      <c r="V140" s="10">
        <f>IFERROR(LARGE(X140:AP140,1),0)+IFERROR(LARGE(X140:AP140,2),0)</f>
        <v>60.509648102971525</v>
      </c>
      <c r="W140" s="10">
        <f>IFERROR(LARGE(X140:AP140,3),0)+IFERROR(LARGE(X140:AP140,4),0)</f>
        <v>26.236881559220386</v>
      </c>
      <c r="X140" s="12"/>
      <c r="Y140" s="18"/>
      <c r="Z140" s="18"/>
      <c r="AA140" s="12"/>
      <c r="AB140" s="12"/>
      <c r="AC140" s="12"/>
      <c r="AD140" s="18"/>
      <c r="AE140" s="12"/>
      <c r="AF140" s="18">
        <f>IFERROR(VLOOKUP($A140,'XII z Kompasem M'!$K$1:$Q$38,7,0),"")</f>
        <v>32.216905901116434</v>
      </c>
      <c r="AG140" s="19" t="str">
        <f>IFERROR(VLOOKUP($A140,'Grassor TR150 M'!$BH$2:$BN$16,7,0),"")</f>
        <v/>
      </c>
      <c r="AH140" s="19" t="str">
        <f>IFERROR(VLOOKUP($A140,'Pazur Gryfa M'!$P$2:$V$23,7,0),"")</f>
        <v/>
      </c>
      <c r="AI140" s="19" t="str">
        <f>IFERROR(VLOOKUP($A140,'Szaga M'!$J$2:$P$31,7,0),"")</f>
        <v/>
      </c>
      <c r="AJ140" s="19" t="str">
        <f>IFERROR(VLOOKUP($A140,'Sudecka 100 M'!$M$2:$S$20,7,0),"")</f>
        <v/>
      </c>
      <c r="AK140" s="19">
        <f>IFERROR(VLOOKUP($A140,'XIII z Kompasem M'!$K$2:$Q$27,7,0),"")</f>
        <v>26.236881559220386</v>
      </c>
      <c r="AL140" s="19" t="str">
        <f>IFERROR(VLOOKUP($A140,'Waligóra M'!$J$2:$P$17,7,0),"")</f>
        <v/>
      </c>
      <c r="AM140" s="19" t="str">
        <f>IFERROR(VLOOKUP($A140,'Jesienne 360 M'!$K$2:$Q$15,7,0),"")</f>
        <v/>
      </c>
      <c r="AN140" s="19">
        <f>IFERROR(VLOOKUP($A140,'H54 TR100 M'!$AG$6:$AM$161,7,0),"")</f>
        <v>28.292742201855088</v>
      </c>
      <c r="AO140" s="19" t="str">
        <f>IFERROR(VLOOKUP($A140,'Azymut M'!$O$2:$U$36,7,0),"")</f>
        <v/>
      </c>
      <c r="AP140" s="12" t="str">
        <f>IFERROR(VLOOKUP($A140,'NM TR100 M'!$AD$5:$AJ$13,7,0),"")</f>
        <v/>
      </c>
      <c r="AQ140" s="26">
        <f>MIN(COUNT(F140:U140)+MIN(COUNT(X140:AP140)/2,2),6)</f>
        <v>1.5</v>
      </c>
      <c r="AR140" s="13">
        <f>COUNT(F140:U140)+COUNT(X140:AP140)/2</f>
        <v>1.5</v>
      </c>
    </row>
    <row r="141" spans="1:44">
      <c r="A141">
        <v>185</v>
      </c>
      <c r="B141" s="22" t="str">
        <f>VLOOKUP($A141,id!$C:$H,6,0)</f>
        <v>Grześ Tomasz</v>
      </c>
      <c r="C141" s="22">
        <f>VLOOKUP($A141,id!$C:$H,4,0)</f>
        <v>0</v>
      </c>
      <c r="D141" s="2">
        <f>IF(E140=E141,D140,ROW(B139))</f>
        <v>139</v>
      </c>
      <c r="E141" s="11">
        <f>LARGE(F141:W141,1)+LARGE(F141:W141,2)+IFERROR(LARGE(F141:W141,3),0)+IFERROR(LARGE(F141:W141,4),0)+IFERROR(LARGE(F141:W141,5),0)+IFERROR(LARGE(F141:W141,6),0)</f>
        <v>83.188823925748977</v>
      </c>
      <c r="F141" s="12"/>
      <c r="G141" s="12"/>
      <c r="H141" s="12">
        <f>IFERROR(VLOOKUP($A141,'H53 200 M'!$AL$5:$AR$90,7,0),"")</f>
        <v>83.188823925748977</v>
      </c>
      <c r="I141" s="14" t="str">
        <f>IFERROR(VLOOKUP($A141,'Dymno M'!$BO$4:$BU$35,7,0),"")</f>
        <v/>
      </c>
      <c r="J141" s="19" t="str">
        <f>IFERROR(VLOOKUP($A141,'Dukty M'!$AU$1:$BA$45,7,0),"")</f>
        <v/>
      </c>
      <c r="K141" s="19" t="str">
        <f>IFERROR(VLOOKUP($A141,'Tropy M'!$Q$3:$X$155,7,0),"")</f>
        <v/>
      </c>
      <c r="L141" s="19" t="str">
        <f>IFERROR(VLOOKUP($A141,'Grassor TR300 M'!$BX$2:$CD$26,7,0),"")</f>
        <v/>
      </c>
      <c r="M141" s="19" t="str">
        <f>IFERROR(VLOOKUP($A141,'BO M'!$K$2:$Q$65,7,0),"")</f>
        <v/>
      </c>
      <c r="N141" s="19" t="str">
        <f>IFERROR(VLOOKUP($A141,'Konwalie M'!$K$3:$Q$33,7,0),"")</f>
        <v/>
      </c>
      <c r="O141" s="19" t="str">
        <f>IFERROR(VLOOKUP($A141,'Sudecka 150 M'!$M$2:$S$17,7,0),"")</f>
        <v/>
      </c>
      <c r="P141" s="19" t="str">
        <f>IFERROR(VLOOKUP($A141,'Korno M'!$BR$1:$BX$58,7,0),"")</f>
        <v/>
      </c>
      <c r="Q141" s="19" t="str">
        <f>IFERROR(VLOOKUP($A141,'Abentojra M'!$J$4:$P$36,7,0),"")</f>
        <v/>
      </c>
      <c r="R141" s="19" t="str">
        <f>IFERROR(VLOOKUP($A141,'Mordownik M'!$M$6:$S$36,7,0),"")</f>
        <v/>
      </c>
      <c r="S141" s="19" t="str">
        <f>IFERROR(VLOOKUP($A141,'XIV Szago M'!$BB$4:$BH$45,7,0),"")</f>
        <v/>
      </c>
      <c r="T141" s="19" t="str">
        <f>IFERROR(VLOOKUP($A141,'H54 TR200 M'!$AS$5:$AY$96,7,0),"")</f>
        <v/>
      </c>
      <c r="U141" s="19" t="str">
        <f>IFERROR(VLOOKUP($A141,'NM TR200 M'!$AN$5:$AT$32,7,0),"")</f>
        <v/>
      </c>
      <c r="V141" s="10">
        <f>IFERROR(LARGE(X141:AP141,1),0)+IFERROR(LARGE(X141:AP141,2),0)</f>
        <v>0</v>
      </c>
      <c r="W141" s="10">
        <f>IFERROR(LARGE(X141:AP141,3),0)+IFERROR(LARGE(X141:AP141,4),0)</f>
        <v>0</v>
      </c>
      <c r="X141" s="12"/>
      <c r="Y141" s="18"/>
      <c r="Z141" s="18"/>
      <c r="AA141" s="12"/>
      <c r="AB141" s="12"/>
      <c r="AC141" s="12" t="str">
        <f>IFERROR(VLOOKUP($A141,'H53 100 M'!$AG$5:$AM$156,7,0),"")</f>
        <v/>
      </c>
      <c r="AD141" s="18" t="str">
        <f>IFERROR(VLOOKUP($A141,'Liczyrzepa - wiosna M'!$N$2:$T$26,7,0),"")</f>
        <v/>
      </c>
      <c r="AE141" s="12" t="str">
        <f>IFERROR(VLOOKUP($A141,'Harce M'!$H$2:$N$19,7,0),"")</f>
        <v/>
      </c>
      <c r="AF141" s="18" t="str">
        <f>IFERROR(VLOOKUP($A141,'XII z Kompasem M'!$K$1:$Q$38,7,0),"")</f>
        <v/>
      </c>
      <c r="AG141" s="19" t="str">
        <f>IFERROR(VLOOKUP($A141,'Grassor TR150 M'!$BH$2:$BN$16,7,0),"")</f>
        <v/>
      </c>
      <c r="AH141" s="19" t="str">
        <f>IFERROR(VLOOKUP($A141,'Pazur Gryfa M'!$P$2:$V$23,7,0),"")</f>
        <v/>
      </c>
      <c r="AI141" s="19" t="str">
        <f>IFERROR(VLOOKUP($A141,'Szaga M'!$J$2:$P$31,7,0),"")</f>
        <v/>
      </c>
      <c r="AJ141" s="19" t="str">
        <f>IFERROR(VLOOKUP($A141,'Sudecka 100 M'!$M$2:$S$20,7,0),"")</f>
        <v/>
      </c>
      <c r="AK141" s="19" t="str">
        <f>IFERROR(VLOOKUP($A141,'XIII z Kompasem M'!$K$2:$Q$27,7,0),"")</f>
        <v/>
      </c>
      <c r="AL141" s="19" t="str">
        <f>IFERROR(VLOOKUP($A141,'Waligóra M'!$J$2:$P$17,7,0),"")</f>
        <v/>
      </c>
      <c r="AM141" s="19" t="str">
        <f>IFERROR(VLOOKUP($A141,'Jesienne 360 M'!$K$2:$Q$15,7,0),"")</f>
        <v/>
      </c>
      <c r="AN141" s="19" t="str">
        <f>IFERROR(VLOOKUP($A141,'H54 TR100 M'!$AG$6:$AM$161,7,0),"")</f>
        <v/>
      </c>
      <c r="AO141" s="19" t="str">
        <f>IFERROR(VLOOKUP($A141,'Azymut M'!$O$2:$U$36,7,0),"")</f>
        <v/>
      </c>
      <c r="AP141" s="12" t="str">
        <f>IFERROR(VLOOKUP($A141,'NM TR100 M'!$AD$5:$AJ$13,7,0),"")</f>
        <v/>
      </c>
      <c r="AQ141" s="26">
        <f>MIN(COUNT(F141:U141)+MIN(COUNT(X141:AP141)/2,2),6)</f>
        <v>1</v>
      </c>
      <c r="AR141" s="13">
        <f>COUNT(F141:U141)+COUNT(X141:AP141)/2</f>
        <v>1</v>
      </c>
    </row>
    <row r="142" spans="1:44">
      <c r="A142">
        <v>481</v>
      </c>
      <c r="B142" s="22" t="str">
        <f>VLOOKUP($A142,id!$C:$H,6,0)</f>
        <v>Dziewior Arkadiusz</v>
      </c>
      <c r="C142" s="22" t="str">
        <f>VLOOKUP($A142,id!$C:$H,4,0)</f>
        <v>Dziewiorki</v>
      </c>
      <c r="D142" s="2">
        <f>IF(E141=E142,D141,ROW(B140))</f>
        <v>140</v>
      </c>
      <c r="E142" s="11">
        <f>LARGE(F142:W142,1)+LARGE(F142:W142,2)+IFERROR(LARGE(F142:W142,3),0)+IFERROR(LARGE(F142:W142,4),0)+IFERROR(LARGE(F142:W142,5),0)+IFERROR(LARGE(F142:W142,6),0)</f>
        <v>81.094566149528347</v>
      </c>
      <c r="F142" s="12"/>
      <c r="G142" s="12"/>
      <c r="H142" s="12"/>
      <c r="I142" s="14"/>
      <c r="J142" s="19"/>
      <c r="K142" s="19"/>
      <c r="L142" s="19"/>
      <c r="M142" s="19">
        <f>IFERROR(VLOOKUP($A142,'BO M'!$K$2:$Q$65,7,0),"")</f>
        <v>81.094566149528347</v>
      </c>
      <c r="N142" s="19" t="str">
        <f>IFERROR(VLOOKUP($A142,'Konwalie M'!$K$3:$Q$33,7,0),"")</f>
        <v/>
      </c>
      <c r="O142" s="19" t="str">
        <f>IFERROR(VLOOKUP($A142,'Sudecka 150 M'!$M$2:$S$17,7,0),"")</f>
        <v/>
      </c>
      <c r="P142" s="19" t="str">
        <f>IFERROR(VLOOKUP($A142,'Korno M'!$BR$1:$BX$58,7,0),"")</f>
        <v/>
      </c>
      <c r="Q142" s="19" t="str">
        <f>IFERROR(VLOOKUP($A142,'Abentojra M'!$J$4:$P$36,7,0),"")</f>
        <v/>
      </c>
      <c r="R142" s="19" t="str">
        <f>IFERROR(VLOOKUP($A142,'Mordownik M'!$M$6:$S$36,7,0),"")</f>
        <v/>
      </c>
      <c r="S142" s="19" t="str">
        <f>IFERROR(VLOOKUP($A142,'XIV Szago M'!$BB$4:$BH$45,7,0),"")</f>
        <v/>
      </c>
      <c r="T142" s="19" t="str">
        <f>IFERROR(VLOOKUP($A142,'H54 TR200 M'!$AS$5:$AY$96,7,0),"")</f>
        <v/>
      </c>
      <c r="U142" s="19" t="str">
        <f>IFERROR(VLOOKUP($A142,'NM TR200 M'!$AN$5:$AT$32,7,0),"")</f>
        <v/>
      </c>
      <c r="V142" s="10">
        <f>IFERROR(LARGE(X142:AP142,1),0)+IFERROR(LARGE(X142:AP142,2),0)</f>
        <v>0</v>
      </c>
      <c r="W142" s="10">
        <f>IFERROR(LARGE(X142:AP142,3),0)+IFERROR(LARGE(X142:AP142,4),0)</f>
        <v>0</v>
      </c>
      <c r="X142" s="12"/>
      <c r="Y142" s="18"/>
      <c r="Z142" s="18"/>
      <c r="AA142" s="12"/>
      <c r="AB142" s="12"/>
      <c r="AC142" s="12"/>
      <c r="AD142" s="18"/>
      <c r="AE142" s="12"/>
      <c r="AF142" s="18"/>
      <c r="AG142" s="19"/>
      <c r="AH142" s="19" t="str">
        <f>IFERROR(VLOOKUP($A142,'Pazur Gryfa M'!$P$2:$V$23,7,0),"")</f>
        <v/>
      </c>
      <c r="AI142" s="19" t="str">
        <f>IFERROR(VLOOKUP($A142,'Szaga M'!$J$2:$P$31,7,0),"")</f>
        <v/>
      </c>
      <c r="AJ142" s="19" t="str">
        <f>IFERROR(VLOOKUP($A142,'Sudecka 100 M'!$M$2:$S$20,7,0),"")</f>
        <v/>
      </c>
      <c r="AK142" s="19" t="str">
        <f>IFERROR(VLOOKUP($A142,'XIII z Kompasem M'!$K$2:$Q$27,7,0),"")</f>
        <v/>
      </c>
      <c r="AL142" s="19" t="str">
        <f>IFERROR(VLOOKUP($A142,'Waligóra M'!$J$2:$P$17,7,0),"")</f>
        <v/>
      </c>
      <c r="AM142" s="19" t="str">
        <f>IFERROR(VLOOKUP($A142,'Jesienne 360 M'!$K$2:$Q$15,7,0),"")</f>
        <v/>
      </c>
      <c r="AN142" s="19" t="str">
        <f>IFERROR(VLOOKUP($A142,'H54 TR100 M'!$AG$6:$AM$161,7,0),"")</f>
        <v/>
      </c>
      <c r="AO142" s="19" t="str">
        <f>IFERROR(VLOOKUP($A142,'Azymut M'!$O$2:$U$36,7,0),"")</f>
        <v/>
      </c>
      <c r="AP142" s="12" t="str">
        <f>IFERROR(VLOOKUP($A142,'NM TR100 M'!$AD$5:$AJ$13,7,0),"")</f>
        <v/>
      </c>
      <c r="AQ142" s="26">
        <f>MIN(COUNT(F142:U142)+MIN(COUNT(X142:AP142)/2,2),6)</f>
        <v>1</v>
      </c>
      <c r="AR142" s="13">
        <f>COUNT(F142:U142)+COUNT(X142:AP142)/2</f>
        <v>1</v>
      </c>
    </row>
    <row r="143" spans="1:44">
      <c r="A143">
        <v>467</v>
      </c>
      <c r="B143" s="22" t="str">
        <f>VLOOKUP($A143,id!$C:$H,6,0)</f>
        <v>Warmowski Łukasz</v>
      </c>
      <c r="C143" s="22" t="str">
        <f>VLOOKUP($A143,id!$C:$H,4,0)</f>
        <v>WARMA Team</v>
      </c>
      <c r="D143" s="2">
        <f>IF(E142=E143,D142,ROW(B141))</f>
        <v>141</v>
      </c>
      <c r="E143" s="11">
        <f>LARGE(F143:W143,1)+LARGE(F143:W143,2)+IFERROR(LARGE(F143:W143,3),0)+IFERROR(LARGE(F143:W143,4),0)+IFERROR(LARGE(F143:W143,5),0)+IFERROR(LARGE(F143:W143,6),0)</f>
        <v>80.950631771064053</v>
      </c>
      <c r="F143" s="12"/>
      <c r="G143" s="12"/>
      <c r="H143" s="12"/>
      <c r="I143" s="14"/>
      <c r="J143" s="19"/>
      <c r="K143" s="19"/>
      <c r="L143" s="19">
        <f>IFERROR(VLOOKUP($A143,'Grassor TR300 M'!$BX$2:$CD$26,7,0),"")</f>
        <v>77.122061212399416</v>
      </c>
      <c r="M143" s="19" t="str">
        <f>IFERROR(VLOOKUP($A143,'BO M'!$K$2:$Q$65,7,0),"")</f>
        <v/>
      </c>
      <c r="N143" s="19" t="str">
        <f>IFERROR(VLOOKUP($A143,'Konwalie M'!$K$3:$Q$33,7,0),"")</f>
        <v/>
      </c>
      <c r="O143" s="19" t="str">
        <f>IFERROR(VLOOKUP($A143,'Sudecka 150 M'!$M$2:$S$17,7,0),"")</f>
        <v/>
      </c>
      <c r="P143" s="19" t="str">
        <f>IFERROR(VLOOKUP($A143,'Korno M'!$BR$1:$BX$58,7,0),"")</f>
        <v/>
      </c>
      <c r="Q143" s="19" t="str">
        <f>IFERROR(VLOOKUP($A143,'Abentojra M'!$J$4:$P$36,7,0),"")</f>
        <v/>
      </c>
      <c r="R143" s="19" t="str">
        <f>IFERROR(VLOOKUP($A143,'Mordownik M'!$M$6:$S$36,7,0),"")</f>
        <v/>
      </c>
      <c r="S143" s="19" t="str">
        <f>IFERROR(VLOOKUP($A143,'XIV Szago M'!$BB$4:$BH$45,7,0),"")</f>
        <v/>
      </c>
      <c r="T143" s="19">
        <f>IFERROR(VLOOKUP($A143,'H54 TR200 M'!$AS$5:$AY$96,7,0),"")</f>
        <v>3.8285705586646337</v>
      </c>
      <c r="U143" s="19" t="str">
        <f>IFERROR(VLOOKUP($A143,'NM TR200 M'!$AN$5:$AT$32,7,0),"")</f>
        <v/>
      </c>
      <c r="V143" s="10">
        <f>IFERROR(LARGE(X143:AP143,1),0)+IFERROR(LARGE(X143:AP143,2),0)</f>
        <v>0</v>
      </c>
      <c r="W143" s="10">
        <f>IFERROR(LARGE(X143:AP143,3),0)+IFERROR(LARGE(X143:AP143,4),0)</f>
        <v>0</v>
      </c>
      <c r="X143" s="12"/>
      <c r="Y143" s="18"/>
      <c r="Z143" s="18"/>
      <c r="AA143" s="12"/>
      <c r="AB143" s="12"/>
      <c r="AC143" s="12"/>
      <c r="AD143" s="18"/>
      <c r="AE143" s="12"/>
      <c r="AF143" s="18"/>
      <c r="AG143" s="19" t="str">
        <f>IFERROR(VLOOKUP($A143,'Grassor TR150 M'!$BH$2:$BN$16,7,0),"")</f>
        <v/>
      </c>
      <c r="AH143" s="19" t="str">
        <f>IFERROR(VLOOKUP($A143,'Pazur Gryfa M'!$P$2:$V$23,7,0),"")</f>
        <v/>
      </c>
      <c r="AI143" s="19" t="str">
        <f>IFERROR(VLOOKUP($A143,'Szaga M'!$J$2:$P$31,7,0),"")</f>
        <v/>
      </c>
      <c r="AJ143" s="19" t="str">
        <f>IFERROR(VLOOKUP($A143,'Sudecka 100 M'!$M$2:$S$20,7,0),"")</f>
        <v/>
      </c>
      <c r="AK143" s="19" t="str">
        <f>IFERROR(VLOOKUP($A143,'XIII z Kompasem M'!$K$2:$Q$27,7,0),"")</f>
        <v/>
      </c>
      <c r="AL143" s="19" t="str">
        <f>IFERROR(VLOOKUP($A143,'Waligóra M'!$J$2:$P$17,7,0),"")</f>
        <v/>
      </c>
      <c r="AM143" s="19" t="str">
        <f>IFERROR(VLOOKUP($A143,'Jesienne 360 M'!$K$2:$Q$15,7,0),"")</f>
        <v/>
      </c>
      <c r="AN143" s="19" t="str">
        <f>IFERROR(VLOOKUP($A143,'H54 TR100 M'!$AG$6:$AM$161,7,0),"")</f>
        <v/>
      </c>
      <c r="AO143" s="19" t="str">
        <f>IFERROR(VLOOKUP($A143,'Azymut M'!$O$2:$U$36,7,0),"")</f>
        <v/>
      </c>
      <c r="AP143" s="12" t="str">
        <f>IFERROR(VLOOKUP($A143,'NM TR100 M'!$AD$5:$AJ$13,7,0),"")</f>
        <v/>
      </c>
      <c r="AQ143" s="26">
        <f>MIN(COUNT(F143:U143)+MIN(COUNT(X143:AP143)/2,2),6)</f>
        <v>2</v>
      </c>
      <c r="AR143" s="13">
        <f>COUNT(F143:U143)+COUNT(X143:AP143)/2</f>
        <v>2</v>
      </c>
    </row>
    <row r="144" spans="1:44">
      <c r="A144">
        <v>482</v>
      </c>
      <c r="B144" s="22" t="str">
        <f>VLOOKUP($A144,id!$C:$H,6,0)</f>
        <v>Strachowski Przemek</v>
      </c>
      <c r="C144" s="22">
        <f>VLOOKUP($A144,id!$C:$H,4,0)</f>
        <v>0</v>
      </c>
      <c r="D144" s="2">
        <f>IF(E143=E144,D143,ROW(B142))</f>
        <v>142</v>
      </c>
      <c r="E144" s="11">
        <f>LARGE(F144:W144,1)+LARGE(F144:W144,2)+IFERROR(LARGE(F144:W144,3),0)+IFERROR(LARGE(F144:W144,4),0)+IFERROR(LARGE(F144:W144,5),0)+IFERROR(LARGE(F144:W144,6),0)</f>
        <v>79.428833231521082</v>
      </c>
      <c r="F144" s="12"/>
      <c r="G144" s="12"/>
      <c r="H144" s="12"/>
      <c r="I144" s="14"/>
      <c r="J144" s="19"/>
      <c r="K144" s="19"/>
      <c r="L144" s="19"/>
      <c r="M144" s="19">
        <f>IFERROR(VLOOKUP($A144,'BO M'!$K$2:$Q$65,7,0),"")</f>
        <v>79.428833231521082</v>
      </c>
      <c r="N144" s="19" t="str">
        <f>IFERROR(VLOOKUP($A144,'Konwalie M'!$K$3:$Q$33,7,0),"")</f>
        <v/>
      </c>
      <c r="O144" s="19" t="str">
        <f>IFERROR(VLOOKUP($A144,'Sudecka 150 M'!$M$2:$S$17,7,0),"")</f>
        <v/>
      </c>
      <c r="P144" s="19" t="str">
        <f>IFERROR(VLOOKUP($A144,'Korno M'!$BR$1:$BX$58,7,0),"")</f>
        <v/>
      </c>
      <c r="Q144" s="19" t="str">
        <f>IFERROR(VLOOKUP($A144,'Abentojra M'!$J$4:$P$36,7,0),"")</f>
        <v/>
      </c>
      <c r="R144" s="19" t="str">
        <f>IFERROR(VLOOKUP($A144,'Mordownik M'!$M$6:$S$36,7,0),"")</f>
        <v/>
      </c>
      <c r="S144" s="19" t="str">
        <f>IFERROR(VLOOKUP($A144,'XIV Szago M'!$BB$4:$BH$45,7,0),"")</f>
        <v/>
      </c>
      <c r="T144" s="19" t="str">
        <f>IFERROR(VLOOKUP($A144,'H54 TR200 M'!$AS$5:$AY$96,7,0),"")</f>
        <v/>
      </c>
      <c r="U144" s="19" t="str">
        <f>IFERROR(VLOOKUP($A144,'NM TR200 M'!$AN$5:$AT$32,7,0),"")</f>
        <v/>
      </c>
      <c r="V144" s="10">
        <f>IFERROR(LARGE(X144:AP144,1),0)+IFERROR(LARGE(X144:AP144,2),0)</f>
        <v>0</v>
      </c>
      <c r="W144" s="10">
        <f>IFERROR(LARGE(X144:AP144,3),0)+IFERROR(LARGE(X144:AP144,4),0)</f>
        <v>0</v>
      </c>
      <c r="X144" s="12"/>
      <c r="Y144" s="18"/>
      <c r="Z144" s="18"/>
      <c r="AA144" s="12"/>
      <c r="AB144" s="12"/>
      <c r="AC144" s="12"/>
      <c r="AD144" s="18"/>
      <c r="AE144" s="12"/>
      <c r="AF144" s="18"/>
      <c r="AG144" s="19"/>
      <c r="AH144" s="19" t="str">
        <f>IFERROR(VLOOKUP($A144,'Pazur Gryfa M'!$P$2:$V$23,7,0),"")</f>
        <v/>
      </c>
      <c r="AI144" s="19" t="str">
        <f>IFERROR(VLOOKUP($A144,'Szaga M'!$J$2:$P$31,7,0),"")</f>
        <v/>
      </c>
      <c r="AJ144" s="19" t="str">
        <f>IFERROR(VLOOKUP($A144,'Sudecka 100 M'!$M$2:$S$20,7,0),"")</f>
        <v/>
      </c>
      <c r="AK144" s="19" t="str">
        <f>IFERROR(VLOOKUP($A144,'XIII z Kompasem M'!$K$2:$Q$27,7,0),"")</f>
        <v/>
      </c>
      <c r="AL144" s="19" t="str">
        <f>IFERROR(VLOOKUP($A144,'Waligóra M'!$J$2:$P$17,7,0),"")</f>
        <v/>
      </c>
      <c r="AM144" s="19" t="str">
        <f>IFERROR(VLOOKUP($A144,'Jesienne 360 M'!$K$2:$Q$15,7,0),"")</f>
        <v/>
      </c>
      <c r="AN144" s="19" t="str">
        <f>IFERROR(VLOOKUP($A144,'H54 TR100 M'!$AG$6:$AM$161,7,0),"")</f>
        <v/>
      </c>
      <c r="AO144" s="19" t="str">
        <f>IFERROR(VLOOKUP($A144,'Azymut M'!$O$2:$U$36,7,0),"")</f>
        <v/>
      </c>
      <c r="AP144" s="12" t="str">
        <f>IFERROR(VLOOKUP($A144,'NM TR100 M'!$AD$5:$AJ$13,7,0),"")</f>
        <v/>
      </c>
      <c r="AQ144" s="26">
        <f>MIN(COUNT(F144:U144)+MIN(COUNT(X144:AP144)/2,2),6)</f>
        <v>1</v>
      </c>
      <c r="AR144" s="13">
        <f>COUNT(F144:U144)+COUNT(X144:AP144)/2</f>
        <v>1</v>
      </c>
    </row>
    <row r="145" spans="1:44">
      <c r="A145">
        <v>483</v>
      </c>
      <c r="B145" s="22" t="str">
        <f>VLOOKUP($A145,id!$C:$H,6,0)</f>
        <v>Pońc Maciej</v>
      </c>
      <c r="C145" s="22" t="str">
        <f>VLOOKUP($A145,id!$C:$H,4,0)</f>
        <v>Team 360</v>
      </c>
      <c r="D145" s="2">
        <f>IF(E144=E145,D144,ROW(B143))</f>
        <v>143</v>
      </c>
      <c r="E145" s="11">
        <f>LARGE(F145:W145,1)+LARGE(F145:W145,2)+IFERROR(LARGE(F145:W145,3),0)+IFERROR(LARGE(F145:W145,4),0)+IFERROR(LARGE(F145:W145,5),0)+IFERROR(LARGE(F145:W145,6),0)</f>
        <v>79.162861491628618</v>
      </c>
      <c r="F145" s="12"/>
      <c r="G145" s="12"/>
      <c r="H145" s="12"/>
      <c r="I145" s="14"/>
      <c r="J145" s="19"/>
      <c r="K145" s="19"/>
      <c r="L145" s="19"/>
      <c r="M145" s="19">
        <f>IFERROR(VLOOKUP($A145,'BO M'!$K$2:$Q$65,7,0),"")</f>
        <v>79.162861491628618</v>
      </c>
      <c r="N145" s="19" t="str">
        <f>IFERROR(VLOOKUP($A145,'Konwalie M'!$K$3:$Q$33,7,0),"")</f>
        <v/>
      </c>
      <c r="O145" s="19" t="str">
        <f>IFERROR(VLOOKUP($A145,'Sudecka 150 M'!$M$2:$S$17,7,0),"")</f>
        <v/>
      </c>
      <c r="P145" s="19" t="str">
        <f>IFERROR(VLOOKUP($A145,'Korno M'!$BR$1:$BX$58,7,0),"")</f>
        <v/>
      </c>
      <c r="Q145" s="19" t="str">
        <f>IFERROR(VLOOKUP($A145,'Abentojra M'!$J$4:$P$36,7,0),"")</f>
        <v/>
      </c>
      <c r="R145" s="19" t="str">
        <f>IFERROR(VLOOKUP($A145,'Mordownik M'!$M$6:$S$36,7,0),"")</f>
        <v/>
      </c>
      <c r="S145" s="19" t="str">
        <f>IFERROR(VLOOKUP($A145,'XIV Szago M'!$BB$4:$BH$45,7,0),"")</f>
        <v/>
      </c>
      <c r="T145" s="19" t="str">
        <f>IFERROR(VLOOKUP($A145,'H54 TR200 M'!$AS$5:$AY$96,7,0),"")</f>
        <v/>
      </c>
      <c r="U145" s="19" t="str">
        <f>IFERROR(VLOOKUP($A145,'NM TR200 M'!$AN$5:$AT$32,7,0),"")</f>
        <v/>
      </c>
      <c r="V145" s="10">
        <f>IFERROR(LARGE(X145:AP145,1),0)+IFERROR(LARGE(X145:AP145,2),0)</f>
        <v>0</v>
      </c>
      <c r="W145" s="10">
        <f>IFERROR(LARGE(X145:AP145,3),0)+IFERROR(LARGE(X145:AP145,4),0)</f>
        <v>0</v>
      </c>
      <c r="X145" s="12"/>
      <c r="Y145" s="18"/>
      <c r="Z145" s="18"/>
      <c r="AA145" s="12"/>
      <c r="AB145" s="12"/>
      <c r="AC145" s="12"/>
      <c r="AD145" s="18"/>
      <c r="AE145" s="12"/>
      <c r="AF145" s="18"/>
      <c r="AG145" s="19"/>
      <c r="AH145" s="19" t="str">
        <f>IFERROR(VLOOKUP($A145,'Pazur Gryfa M'!$P$2:$V$23,7,0),"")</f>
        <v/>
      </c>
      <c r="AI145" s="19" t="str">
        <f>IFERROR(VLOOKUP($A145,'Szaga M'!$J$2:$P$31,7,0),"")</f>
        <v/>
      </c>
      <c r="AJ145" s="19" t="str">
        <f>IFERROR(VLOOKUP($A145,'Sudecka 100 M'!$M$2:$S$20,7,0),"")</f>
        <v/>
      </c>
      <c r="AK145" s="19" t="str">
        <f>IFERROR(VLOOKUP($A145,'XIII z Kompasem M'!$K$2:$Q$27,7,0),"")</f>
        <v/>
      </c>
      <c r="AL145" s="19" t="str">
        <f>IFERROR(VLOOKUP($A145,'Waligóra M'!$J$2:$P$17,7,0),"")</f>
        <v/>
      </c>
      <c r="AM145" s="19" t="str">
        <f>IFERROR(VLOOKUP($A145,'Jesienne 360 M'!$K$2:$Q$15,7,0),"")</f>
        <v/>
      </c>
      <c r="AN145" s="19" t="str">
        <f>IFERROR(VLOOKUP($A145,'H54 TR100 M'!$AG$6:$AM$161,7,0),"")</f>
        <v/>
      </c>
      <c r="AO145" s="19" t="str">
        <f>IFERROR(VLOOKUP($A145,'Azymut M'!$O$2:$U$36,7,0),"")</f>
        <v/>
      </c>
      <c r="AP145" s="12" t="str">
        <f>IFERROR(VLOOKUP($A145,'NM TR100 M'!$AD$5:$AJ$13,7,0),"")</f>
        <v/>
      </c>
      <c r="AQ145" s="26">
        <f>MIN(COUNT(F145:U145)+MIN(COUNT(X145:AP145)/2,2),6)</f>
        <v>1</v>
      </c>
      <c r="AR145" s="13">
        <f>COUNT(F145:U145)+COUNT(X145:AP145)/2</f>
        <v>1</v>
      </c>
    </row>
    <row r="146" spans="1:44">
      <c r="A146">
        <v>216</v>
      </c>
      <c r="B146" s="22" t="str">
        <f>VLOOKUP($A146,id!$C:$H,6,0)</f>
        <v>Sielski Karol</v>
      </c>
      <c r="C146" s="22">
        <f>VLOOKUP($A146,id!$C:$H,4,0)</f>
        <v>0</v>
      </c>
      <c r="D146" s="2">
        <f>IF(E145=E146,D145,ROW(B144))</f>
        <v>144</v>
      </c>
      <c r="E146" s="11">
        <f>LARGE(F146:W146,1)+LARGE(F146:W146,2)+IFERROR(LARGE(F146:W146,3),0)+IFERROR(LARGE(F146:W146,4),0)+IFERROR(LARGE(F146:W146,5),0)+IFERROR(LARGE(F146:W146,6),0)</f>
        <v>79.149572370346434</v>
      </c>
      <c r="F146" s="12"/>
      <c r="G146" s="12"/>
      <c r="H146" s="12">
        <f>IFERROR(VLOOKUP($A146,'H53 200 M'!$AL$5:$AR$90,7,0),"")</f>
        <v>25.255081621400937</v>
      </c>
      <c r="I146" s="14" t="str">
        <f>IFERROR(VLOOKUP($A146,'Dymno M'!$BO$4:$BU$35,7,0),"")</f>
        <v/>
      </c>
      <c r="J146" s="19" t="str">
        <f>IFERROR(VLOOKUP($A146,'Dukty M'!$AU$1:$BA$45,7,0),"")</f>
        <v/>
      </c>
      <c r="K146" s="19" t="str">
        <f>IFERROR(VLOOKUP($A146,'Tropy M'!$Q$3:$X$155,7,0),"")</f>
        <v/>
      </c>
      <c r="L146" s="19" t="str">
        <f>IFERROR(VLOOKUP($A146,'Grassor TR300 M'!$BX$2:$CD$26,7,0),"")</f>
        <v/>
      </c>
      <c r="M146" s="19" t="str">
        <f>IFERROR(VLOOKUP($A146,'BO M'!$K$2:$Q$65,7,0),"")</f>
        <v/>
      </c>
      <c r="N146" s="19" t="str">
        <f>IFERROR(VLOOKUP($A146,'Konwalie M'!$K$3:$Q$33,7,0),"")</f>
        <v/>
      </c>
      <c r="O146" s="19" t="str">
        <f>IFERROR(VLOOKUP($A146,'Sudecka 150 M'!$M$2:$S$17,7,0),"")</f>
        <v/>
      </c>
      <c r="P146" s="19" t="str">
        <f>IFERROR(VLOOKUP($A146,'Korno M'!$BR$1:$BX$58,7,0),"")</f>
        <v/>
      </c>
      <c r="Q146" s="19" t="str">
        <f>IFERROR(VLOOKUP($A146,'Abentojra M'!$J$4:$P$36,7,0),"")</f>
        <v/>
      </c>
      <c r="R146" s="19" t="str">
        <f>IFERROR(VLOOKUP($A146,'Mordownik M'!$M$6:$S$36,7,0),"")</f>
        <v/>
      </c>
      <c r="S146" s="19" t="str">
        <f>IFERROR(VLOOKUP($A146,'XIV Szago M'!$BB$4:$BH$45,7,0),"")</f>
        <v/>
      </c>
      <c r="T146" s="19">
        <f>IFERROR(VLOOKUP($A146,'H54 TR200 M'!$AS$5:$AY$96,7,0),"")</f>
        <v>53.894490748945501</v>
      </c>
      <c r="U146" s="19" t="str">
        <f>IFERROR(VLOOKUP($A146,'NM TR200 M'!$AN$5:$AT$32,7,0),"")</f>
        <v/>
      </c>
      <c r="V146" s="10">
        <f>IFERROR(LARGE(X146:AP146,1),0)+IFERROR(LARGE(X146:AP146,2),0)</f>
        <v>0</v>
      </c>
      <c r="W146" s="10">
        <f>IFERROR(LARGE(X146:AP146,3),0)+IFERROR(LARGE(X146:AP146,4),0)</f>
        <v>0</v>
      </c>
      <c r="X146" s="12"/>
      <c r="Y146" s="18"/>
      <c r="Z146" s="18"/>
      <c r="AA146" s="12"/>
      <c r="AB146" s="12"/>
      <c r="AC146" s="12" t="str">
        <f>IFERROR(VLOOKUP($A146,'H53 100 M'!$AG$5:$AM$156,7,0),"")</f>
        <v/>
      </c>
      <c r="AD146" s="18" t="str">
        <f>IFERROR(VLOOKUP($A146,'Liczyrzepa - wiosna M'!$N$2:$T$26,7,0),"")</f>
        <v/>
      </c>
      <c r="AE146" s="12" t="str">
        <f>IFERROR(VLOOKUP($A146,'Harce M'!$H$2:$N$19,7,0),"")</f>
        <v/>
      </c>
      <c r="AF146" s="18" t="str">
        <f>IFERROR(VLOOKUP($A146,'XII z Kompasem M'!$K$1:$Q$38,7,0),"")</f>
        <v/>
      </c>
      <c r="AG146" s="19" t="str">
        <f>IFERROR(VLOOKUP($A146,'Grassor TR150 M'!$BH$2:$BN$16,7,0),"")</f>
        <v/>
      </c>
      <c r="AH146" s="19" t="str">
        <f>IFERROR(VLOOKUP($A146,'Pazur Gryfa M'!$P$2:$V$23,7,0),"")</f>
        <v/>
      </c>
      <c r="AI146" s="19" t="str">
        <f>IFERROR(VLOOKUP($A146,'Szaga M'!$J$2:$P$31,7,0),"")</f>
        <v/>
      </c>
      <c r="AJ146" s="19" t="str">
        <f>IFERROR(VLOOKUP($A146,'Sudecka 100 M'!$M$2:$S$20,7,0),"")</f>
        <v/>
      </c>
      <c r="AK146" s="19" t="str">
        <f>IFERROR(VLOOKUP($A146,'XIII z Kompasem M'!$K$2:$Q$27,7,0),"")</f>
        <v/>
      </c>
      <c r="AL146" s="19" t="str">
        <f>IFERROR(VLOOKUP($A146,'Waligóra M'!$J$2:$P$17,7,0),"")</f>
        <v/>
      </c>
      <c r="AM146" s="19" t="str">
        <f>IFERROR(VLOOKUP($A146,'Jesienne 360 M'!$K$2:$Q$15,7,0),"")</f>
        <v/>
      </c>
      <c r="AN146" s="19" t="str">
        <f>IFERROR(VLOOKUP($A146,'H54 TR100 M'!$AG$6:$AM$161,7,0),"")</f>
        <v/>
      </c>
      <c r="AO146" s="19" t="str">
        <f>IFERROR(VLOOKUP($A146,'Azymut M'!$O$2:$U$36,7,0),"")</f>
        <v/>
      </c>
      <c r="AP146" s="12" t="str">
        <f>IFERROR(VLOOKUP($A146,'NM TR100 M'!$AD$5:$AJ$13,7,0),"")</f>
        <v/>
      </c>
      <c r="AQ146" s="26">
        <f>MIN(COUNT(F146:U146)+MIN(COUNT(X146:AP146)/2,2),6)</f>
        <v>2</v>
      </c>
      <c r="AR146" s="13">
        <f>COUNT(F146:U146)+COUNT(X146:AP146)/2</f>
        <v>2</v>
      </c>
    </row>
    <row r="147" spans="1:44">
      <c r="A147">
        <v>458</v>
      </c>
      <c r="B147" s="22" t="str">
        <f>VLOOKUP($A147,id!$C:$H,6,0)</f>
        <v>Pyjor Adam</v>
      </c>
      <c r="C147" s="22" t="str">
        <f>VLOOKUP($A147,id!$C:$H,4,0)</f>
        <v>-</v>
      </c>
      <c r="D147" s="2">
        <f>IF(E146=E147,D146,ROW(B145))</f>
        <v>145</v>
      </c>
      <c r="E147" s="11">
        <f>LARGE(F147:W147,1)+LARGE(F147:W147,2)+IFERROR(LARGE(F147:W147,3),0)+IFERROR(LARGE(F147:W147,4),0)+IFERROR(LARGE(F147:W147,5),0)+IFERROR(LARGE(F147:W147,6),0)</f>
        <v>78.432895282214858</v>
      </c>
      <c r="F147" s="12"/>
      <c r="G147" s="12"/>
      <c r="H147" s="12"/>
      <c r="I147" s="14"/>
      <c r="J147" s="19"/>
      <c r="K147" s="19">
        <f>IFERROR(VLOOKUP($A147,'Tropy M'!$Q$3:$X$155,7,0),"")</f>
        <v>37.156661672691115</v>
      </c>
      <c r="L147" s="19" t="str">
        <f>IFERROR(VLOOKUP($A147,'Grassor TR300 M'!$BX$2:$CD$26,7,0),"")</f>
        <v/>
      </c>
      <c r="M147" s="19" t="str">
        <f>IFERROR(VLOOKUP($A147,'BO M'!$K$2:$Q$65,7,0),"")</f>
        <v/>
      </c>
      <c r="N147" s="19" t="str">
        <f>IFERROR(VLOOKUP($A147,'Konwalie M'!$K$3:$Q$33,7,0),"")</f>
        <v/>
      </c>
      <c r="O147" s="19" t="str">
        <f>IFERROR(VLOOKUP($A147,'Sudecka 150 M'!$M$2:$S$17,7,0),"")</f>
        <v/>
      </c>
      <c r="P147" s="19" t="str">
        <f>IFERROR(VLOOKUP($A147,'Korno M'!$BR$1:$BX$58,7,0),"")</f>
        <v/>
      </c>
      <c r="Q147" s="19">
        <f>IFERROR(VLOOKUP($A147,'Abentojra M'!$J$4:$P$36,7,0),"")</f>
        <v>41.276233609523743</v>
      </c>
      <c r="R147" s="19" t="str">
        <f>IFERROR(VLOOKUP($A147,'Mordownik M'!$M$6:$S$36,7,0),"")</f>
        <v/>
      </c>
      <c r="S147" s="19" t="str">
        <f>IFERROR(VLOOKUP($A147,'XIV Szago M'!$BB$4:$BH$45,7,0),"")</f>
        <v/>
      </c>
      <c r="T147" s="19" t="str">
        <f>IFERROR(VLOOKUP($A147,'H54 TR200 M'!$AS$5:$AY$96,7,0),"")</f>
        <v/>
      </c>
      <c r="U147" s="19" t="str">
        <f>IFERROR(VLOOKUP($A147,'NM TR200 M'!$AN$5:$AT$32,7,0),"")</f>
        <v/>
      </c>
      <c r="V147" s="10">
        <f>IFERROR(LARGE(X147:AP147,1),0)+IFERROR(LARGE(X147:AP147,2),0)</f>
        <v>0</v>
      </c>
      <c r="W147" s="10">
        <f>IFERROR(LARGE(X147:AP147,3),0)+IFERROR(LARGE(X147:AP147,4),0)</f>
        <v>0</v>
      </c>
      <c r="X147" s="12"/>
      <c r="Y147" s="18"/>
      <c r="Z147" s="18"/>
      <c r="AA147" s="12"/>
      <c r="AB147" s="12"/>
      <c r="AC147" s="12"/>
      <c r="AD147" s="18"/>
      <c r="AE147" s="12"/>
      <c r="AF147" s="18"/>
      <c r="AG147" s="19" t="str">
        <f>IFERROR(VLOOKUP($A147,'Grassor TR150 M'!$BH$2:$BN$16,7,0),"")</f>
        <v/>
      </c>
      <c r="AH147" s="19" t="str">
        <f>IFERROR(VLOOKUP($A147,'Pazur Gryfa M'!$P$2:$V$23,7,0),"")</f>
        <v/>
      </c>
      <c r="AI147" s="19" t="str">
        <f>IFERROR(VLOOKUP($A147,'Szaga M'!$J$2:$P$31,7,0),"")</f>
        <v/>
      </c>
      <c r="AJ147" s="19" t="str">
        <f>IFERROR(VLOOKUP($A147,'Sudecka 100 M'!$M$2:$S$20,7,0),"")</f>
        <v/>
      </c>
      <c r="AK147" s="19" t="str">
        <f>IFERROR(VLOOKUP($A147,'XIII z Kompasem M'!$K$2:$Q$27,7,0),"")</f>
        <v/>
      </c>
      <c r="AL147" s="19" t="str">
        <f>IFERROR(VLOOKUP($A147,'Waligóra M'!$J$2:$P$17,7,0),"")</f>
        <v/>
      </c>
      <c r="AM147" s="19" t="str">
        <f>IFERROR(VLOOKUP($A147,'Jesienne 360 M'!$K$2:$Q$15,7,0),"")</f>
        <v/>
      </c>
      <c r="AN147" s="19" t="str">
        <f>IFERROR(VLOOKUP($A147,'H54 TR100 M'!$AG$6:$AM$161,7,0),"")</f>
        <v/>
      </c>
      <c r="AO147" s="19" t="str">
        <f>IFERROR(VLOOKUP($A147,'Azymut M'!$O$2:$U$36,7,0),"")</f>
        <v/>
      </c>
      <c r="AP147" s="12" t="str">
        <f>IFERROR(VLOOKUP($A147,'NM TR100 M'!$AD$5:$AJ$13,7,0),"")</f>
        <v/>
      </c>
      <c r="AQ147" s="26">
        <f>MIN(COUNT(F147:U147)+MIN(COUNT(X147:AP147)/2,2),6)</f>
        <v>2</v>
      </c>
      <c r="AR147" s="13">
        <f>COUNT(F147:U147)+COUNT(X147:AP147)/2</f>
        <v>2</v>
      </c>
    </row>
    <row r="148" spans="1:44">
      <c r="A148">
        <v>261</v>
      </c>
      <c r="B148" s="22" t="str">
        <f>VLOOKUP($A148,id!$C:$H,6,0)</f>
        <v>Laskowski Radosław</v>
      </c>
      <c r="C148" s="22" t="str">
        <f>VLOOKUP($A148,id!$C:$H,4,0)</f>
        <v>KS Pidrina Gdynia</v>
      </c>
      <c r="D148" s="2">
        <f>IF(E147=E148,D147,ROW(B146))</f>
        <v>146</v>
      </c>
      <c r="E148" s="11">
        <f>LARGE(F148:W148,1)+LARGE(F148:W148,2)+IFERROR(LARGE(F148:W148,3),0)+IFERROR(LARGE(F148:W148,4),0)+IFERROR(LARGE(F148:W148,5),0)+IFERROR(LARGE(F148:W148,6),0)</f>
        <v>78.246782523041901</v>
      </c>
      <c r="F148" s="12"/>
      <c r="G148" s="12"/>
      <c r="H148" s="12" t="str">
        <f>IFERROR(VLOOKUP($A148,'H53 200 M'!$AL$5:$AR$90,7,0),"")</f>
        <v/>
      </c>
      <c r="I148" s="14" t="str">
        <f>IFERROR(VLOOKUP($A148,'Dymno M'!$BO$4:$BU$35,7,0),"")</f>
        <v/>
      </c>
      <c r="J148" s="19" t="str">
        <f>IFERROR(VLOOKUP($A148,'Dukty M'!$AU$1:$BA$45,7,0),"")</f>
        <v/>
      </c>
      <c r="K148" s="19" t="str">
        <f>IFERROR(VLOOKUP($A148,'Tropy M'!$Q$3:$X$155,7,0),"")</f>
        <v/>
      </c>
      <c r="L148" s="19" t="str">
        <f>IFERROR(VLOOKUP($A148,'Grassor TR300 M'!$BX$2:$CD$26,7,0),"")</f>
        <v/>
      </c>
      <c r="M148" s="19" t="str">
        <f>IFERROR(VLOOKUP($A148,'BO M'!$K$2:$Q$65,7,0),"")</f>
        <v/>
      </c>
      <c r="N148" s="19" t="str">
        <f>IFERROR(VLOOKUP($A148,'Konwalie M'!$K$3:$Q$33,7,0),"")</f>
        <v/>
      </c>
      <c r="O148" s="19" t="str">
        <f>IFERROR(VLOOKUP($A148,'Sudecka 150 M'!$M$2:$S$17,7,0),"")</f>
        <v/>
      </c>
      <c r="P148" s="19" t="str">
        <f>IFERROR(VLOOKUP($A148,'Korno M'!$BR$1:$BX$58,7,0),"")</f>
        <v/>
      </c>
      <c r="Q148" s="19" t="str">
        <f>IFERROR(VLOOKUP($A148,'Abentojra M'!$J$4:$P$36,7,0),"")</f>
        <v/>
      </c>
      <c r="R148" s="19" t="str">
        <f>IFERROR(VLOOKUP($A148,'Mordownik M'!$M$6:$S$36,7,0),"")</f>
        <v/>
      </c>
      <c r="S148" s="19">
        <f>IFERROR(VLOOKUP($A148,'XIV Szago M'!$BB$4:$BH$45,7,0),"")</f>
        <v>54.434722880084479</v>
      </c>
      <c r="T148" s="19" t="str">
        <f>IFERROR(VLOOKUP($A148,'H54 TR200 M'!$AS$5:$AY$96,7,0),"")</f>
        <v/>
      </c>
      <c r="U148" s="19" t="str">
        <f>IFERROR(VLOOKUP($A148,'NM TR200 M'!$AN$5:$AT$32,7,0),"")</f>
        <v/>
      </c>
      <c r="V148" s="10">
        <f>IFERROR(LARGE(X148:AP148,1),0)+IFERROR(LARGE(X148:AP148,2),0)</f>
        <v>23.812059642957429</v>
      </c>
      <c r="W148" s="10">
        <f>IFERROR(LARGE(X148:AP148,3),0)+IFERROR(LARGE(X148:AP148,4),0)</f>
        <v>0</v>
      </c>
      <c r="X148" s="12"/>
      <c r="Y148" s="18"/>
      <c r="Z148" s="18"/>
      <c r="AA148" s="12"/>
      <c r="AB148" s="12"/>
      <c r="AC148" s="12">
        <f>IFERROR(VLOOKUP($A148,'H53 100 M'!$AG$5:$AM$156,7,0),"")</f>
        <v>23.812059642957429</v>
      </c>
      <c r="AD148" s="18" t="str">
        <f>IFERROR(VLOOKUP($A148,'Liczyrzepa - wiosna M'!$N$2:$T$26,7,0),"")</f>
        <v/>
      </c>
      <c r="AE148" s="12" t="str">
        <f>IFERROR(VLOOKUP($A148,'Harce M'!$H$2:$N$19,7,0),"")</f>
        <v/>
      </c>
      <c r="AF148" s="18" t="str">
        <f>IFERROR(VLOOKUP($A148,'XII z Kompasem M'!$K$1:$Q$38,7,0),"")</f>
        <v/>
      </c>
      <c r="AG148" s="19" t="str">
        <f>IFERROR(VLOOKUP($A148,'Grassor TR150 M'!$BH$2:$BN$16,7,0),"")</f>
        <v/>
      </c>
      <c r="AH148" s="19" t="str">
        <f>IFERROR(VLOOKUP($A148,'Pazur Gryfa M'!$P$2:$V$23,7,0),"")</f>
        <v/>
      </c>
      <c r="AI148" s="19" t="str">
        <f>IFERROR(VLOOKUP($A148,'Szaga M'!$J$2:$P$31,7,0),"")</f>
        <v/>
      </c>
      <c r="AJ148" s="19" t="str">
        <f>IFERROR(VLOOKUP($A148,'Sudecka 100 M'!$M$2:$S$20,7,0),"")</f>
        <v/>
      </c>
      <c r="AK148" s="19" t="str">
        <f>IFERROR(VLOOKUP($A148,'XIII z Kompasem M'!$K$2:$Q$27,7,0),"")</f>
        <v/>
      </c>
      <c r="AL148" s="19" t="str">
        <f>IFERROR(VLOOKUP($A148,'Waligóra M'!$J$2:$P$17,7,0),"")</f>
        <v/>
      </c>
      <c r="AM148" s="19" t="str">
        <f>IFERROR(VLOOKUP($A148,'Jesienne 360 M'!$K$2:$Q$15,7,0),"")</f>
        <v/>
      </c>
      <c r="AN148" s="19" t="str">
        <f>IFERROR(VLOOKUP($A148,'H54 TR100 M'!$AG$6:$AM$161,7,0),"")</f>
        <v/>
      </c>
      <c r="AO148" s="19" t="str">
        <f>IFERROR(VLOOKUP($A148,'Azymut M'!$O$2:$U$36,7,0),"")</f>
        <v/>
      </c>
      <c r="AP148" s="12" t="str">
        <f>IFERROR(VLOOKUP($A148,'NM TR100 M'!$AD$5:$AJ$13,7,0),"")</f>
        <v/>
      </c>
      <c r="AQ148" s="26">
        <f>MIN(COUNT(F148:U148)+MIN(COUNT(X148:AP148)/2,2),6)</f>
        <v>1.5</v>
      </c>
      <c r="AR148" s="13">
        <f>COUNT(F148:U148)+COUNT(X148:AP148)/2</f>
        <v>1.5</v>
      </c>
    </row>
    <row r="149" spans="1:44">
      <c r="A149">
        <v>459</v>
      </c>
      <c r="B149" s="22" t="str">
        <f>VLOOKUP($A149,id!$C:$H,6,0)</f>
        <v>Pyjor Grzegorz</v>
      </c>
      <c r="C149" s="22" t="str">
        <f>VLOOKUP($A149,id!$C:$H,4,0)</f>
        <v>-</v>
      </c>
      <c r="D149" s="2">
        <f>IF(E148=E149,D148,ROW(B147))</f>
        <v>147</v>
      </c>
      <c r="E149" s="11">
        <f>LARGE(F149:W149,1)+LARGE(F149:W149,2)+IFERROR(LARGE(F149:W149,3),0)+IFERROR(LARGE(F149:W149,4),0)+IFERROR(LARGE(F149:W149,5),0)+IFERROR(LARGE(F149:W149,6),0)</f>
        <v>78.191019492183926</v>
      </c>
      <c r="F149" s="12"/>
      <c r="G149" s="12"/>
      <c r="H149" s="12"/>
      <c r="I149" s="14"/>
      <c r="J149" s="19"/>
      <c r="K149" s="19">
        <f>IFERROR(VLOOKUP($A149,'Tropy M'!$Q$3:$X$155,7,0),"")</f>
        <v>37.156661672691115</v>
      </c>
      <c r="L149" s="19" t="str">
        <f>IFERROR(VLOOKUP($A149,'Grassor TR300 M'!$BX$2:$CD$26,7,0),"")</f>
        <v/>
      </c>
      <c r="M149" s="19" t="str">
        <f>IFERROR(VLOOKUP($A149,'BO M'!$K$2:$Q$65,7,0),"")</f>
        <v/>
      </c>
      <c r="N149" s="19" t="str">
        <f>IFERROR(VLOOKUP($A149,'Konwalie M'!$K$3:$Q$33,7,0),"")</f>
        <v/>
      </c>
      <c r="O149" s="19" t="str">
        <f>IFERROR(VLOOKUP($A149,'Sudecka 150 M'!$M$2:$S$17,7,0),"")</f>
        <v/>
      </c>
      <c r="P149" s="19" t="str">
        <f>IFERROR(VLOOKUP($A149,'Korno M'!$BR$1:$BX$58,7,0),"")</f>
        <v/>
      </c>
      <c r="Q149" s="19">
        <f>IFERROR(VLOOKUP($A149,'Abentojra M'!$J$4:$P$36,7,0),"")</f>
        <v>41.034357819492818</v>
      </c>
      <c r="R149" s="19" t="str">
        <f>IFERROR(VLOOKUP($A149,'Mordownik M'!$M$6:$S$36,7,0),"")</f>
        <v/>
      </c>
      <c r="S149" s="19" t="str">
        <f>IFERROR(VLOOKUP($A149,'XIV Szago M'!$BB$4:$BH$45,7,0),"")</f>
        <v/>
      </c>
      <c r="T149" s="19" t="str">
        <f>IFERROR(VLOOKUP($A149,'H54 TR200 M'!$AS$5:$AY$96,7,0),"")</f>
        <v/>
      </c>
      <c r="U149" s="19" t="str">
        <f>IFERROR(VLOOKUP($A149,'NM TR200 M'!$AN$5:$AT$32,7,0),"")</f>
        <v/>
      </c>
      <c r="V149" s="10">
        <f>IFERROR(LARGE(X149:AP149,1),0)+IFERROR(LARGE(X149:AP149,2),0)</f>
        <v>0</v>
      </c>
      <c r="W149" s="10">
        <f>IFERROR(LARGE(X149:AP149,3),0)+IFERROR(LARGE(X149:AP149,4),0)</f>
        <v>0</v>
      </c>
      <c r="X149" s="12"/>
      <c r="Y149" s="18"/>
      <c r="Z149" s="18"/>
      <c r="AA149" s="12"/>
      <c r="AB149" s="12"/>
      <c r="AC149" s="12"/>
      <c r="AD149" s="18"/>
      <c r="AE149" s="12"/>
      <c r="AF149" s="18"/>
      <c r="AG149" s="19" t="str">
        <f>IFERROR(VLOOKUP($A149,'Grassor TR150 M'!$BH$2:$BN$16,7,0),"")</f>
        <v/>
      </c>
      <c r="AH149" s="19" t="str">
        <f>IFERROR(VLOOKUP($A149,'Pazur Gryfa M'!$P$2:$V$23,7,0),"")</f>
        <v/>
      </c>
      <c r="AI149" s="19" t="str">
        <f>IFERROR(VLOOKUP($A149,'Szaga M'!$J$2:$P$31,7,0),"")</f>
        <v/>
      </c>
      <c r="AJ149" s="19" t="str">
        <f>IFERROR(VLOOKUP($A149,'Sudecka 100 M'!$M$2:$S$20,7,0),"")</f>
        <v/>
      </c>
      <c r="AK149" s="19" t="str">
        <f>IFERROR(VLOOKUP($A149,'XIII z Kompasem M'!$K$2:$Q$27,7,0),"")</f>
        <v/>
      </c>
      <c r="AL149" s="19" t="str">
        <f>IFERROR(VLOOKUP($A149,'Waligóra M'!$J$2:$P$17,7,0),"")</f>
        <v/>
      </c>
      <c r="AM149" s="19" t="str">
        <f>IFERROR(VLOOKUP($A149,'Jesienne 360 M'!$K$2:$Q$15,7,0),"")</f>
        <v/>
      </c>
      <c r="AN149" s="19" t="str">
        <f>IFERROR(VLOOKUP($A149,'H54 TR100 M'!$AG$6:$AM$161,7,0),"")</f>
        <v/>
      </c>
      <c r="AO149" s="19" t="str">
        <f>IFERROR(VLOOKUP($A149,'Azymut M'!$O$2:$U$36,7,0),"")</f>
        <v/>
      </c>
      <c r="AP149" s="12" t="str">
        <f>IFERROR(VLOOKUP($A149,'NM TR100 M'!$AD$5:$AJ$13,7,0),"")</f>
        <v/>
      </c>
      <c r="AQ149" s="26">
        <f>MIN(COUNT(F149:U149)+MIN(COUNT(X149:AP149)/2,2),6)</f>
        <v>2</v>
      </c>
      <c r="AR149" s="13">
        <f>COUNT(F149:U149)+COUNT(X149:AP149)/2</f>
        <v>2</v>
      </c>
    </row>
    <row r="150" spans="1:44">
      <c r="A150">
        <v>485</v>
      </c>
      <c r="B150" s="22" t="str">
        <f>VLOOKUP($A150,id!$C:$H,6,0)</f>
        <v>Zawadzki Stanisław</v>
      </c>
      <c r="C150" s="22">
        <f>VLOOKUP($A150,id!$C:$H,4,0)</f>
        <v>0</v>
      </c>
      <c r="D150" s="2">
        <f>IF(E149=E150,D149,ROW(B148))</f>
        <v>148</v>
      </c>
      <c r="E150" s="11">
        <f>LARGE(F150:W150,1)+LARGE(F150:W150,2)+IFERROR(LARGE(F150:W150,3),0)+IFERROR(LARGE(F150:W150,4),0)+IFERROR(LARGE(F150:W150,5),0)+IFERROR(LARGE(F150:W150,6),0)</f>
        <v>77.943876212955701</v>
      </c>
      <c r="F150" s="12"/>
      <c r="G150" s="12"/>
      <c r="H150" s="12"/>
      <c r="I150" s="14"/>
      <c r="J150" s="19"/>
      <c r="K150" s="19"/>
      <c r="L150" s="19"/>
      <c r="M150" s="19">
        <f>IFERROR(VLOOKUP($A150,'BO M'!$K$2:$Q$65,7,0),"")</f>
        <v>77.943876212955701</v>
      </c>
      <c r="N150" s="19" t="str">
        <f>IFERROR(VLOOKUP($A150,'Konwalie M'!$K$3:$Q$33,7,0),"")</f>
        <v/>
      </c>
      <c r="O150" s="19" t="str">
        <f>IFERROR(VLOOKUP($A150,'Sudecka 150 M'!$M$2:$S$17,7,0),"")</f>
        <v/>
      </c>
      <c r="P150" s="19" t="str">
        <f>IFERROR(VLOOKUP($A150,'Korno M'!$BR$1:$BX$58,7,0),"")</f>
        <v/>
      </c>
      <c r="Q150" s="19" t="str">
        <f>IFERROR(VLOOKUP($A150,'Abentojra M'!$J$4:$P$36,7,0),"")</f>
        <v/>
      </c>
      <c r="R150" s="19" t="str">
        <f>IFERROR(VLOOKUP($A150,'Mordownik M'!$M$6:$S$36,7,0),"")</f>
        <v/>
      </c>
      <c r="S150" s="19" t="str">
        <f>IFERROR(VLOOKUP($A150,'XIV Szago M'!$BB$4:$BH$45,7,0),"")</f>
        <v/>
      </c>
      <c r="T150" s="19" t="str">
        <f>IFERROR(VLOOKUP($A150,'H54 TR200 M'!$AS$5:$AY$96,7,0),"")</f>
        <v/>
      </c>
      <c r="U150" s="19" t="str">
        <f>IFERROR(VLOOKUP($A150,'NM TR200 M'!$AN$5:$AT$32,7,0),"")</f>
        <v/>
      </c>
      <c r="V150" s="10">
        <f>IFERROR(LARGE(X150:AP150,1),0)+IFERROR(LARGE(X150:AP150,2),0)</f>
        <v>0</v>
      </c>
      <c r="W150" s="10">
        <f>IFERROR(LARGE(X150:AP150,3),0)+IFERROR(LARGE(X150:AP150,4),0)</f>
        <v>0</v>
      </c>
      <c r="X150" s="12"/>
      <c r="Y150" s="18"/>
      <c r="Z150" s="18"/>
      <c r="AA150" s="12"/>
      <c r="AB150" s="12"/>
      <c r="AC150" s="12"/>
      <c r="AD150" s="18"/>
      <c r="AE150" s="12"/>
      <c r="AF150" s="18"/>
      <c r="AG150" s="19"/>
      <c r="AH150" s="19" t="str">
        <f>IFERROR(VLOOKUP($A150,'Pazur Gryfa M'!$P$2:$V$23,7,0),"")</f>
        <v/>
      </c>
      <c r="AI150" s="19" t="str">
        <f>IFERROR(VLOOKUP($A150,'Szaga M'!$J$2:$P$31,7,0),"")</f>
        <v/>
      </c>
      <c r="AJ150" s="19" t="str">
        <f>IFERROR(VLOOKUP($A150,'Sudecka 100 M'!$M$2:$S$20,7,0),"")</f>
        <v/>
      </c>
      <c r="AK150" s="19" t="str">
        <f>IFERROR(VLOOKUP($A150,'XIII z Kompasem M'!$K$2:$Q$27,7,0),"")</f>
        <v/>
      </c>
      <c r="AL150" s="19" t="str">
        <f>IFERROR(VLOOKUP($A150,'Waligóra M'!$J$2:$P$17,7,0),"")</f>
        <v/>
      </c>
      <c r="AM150" s="19" t="str">
        <f>IFERROR(VLOOKUP($A150,'Jesienne 360 M'!$K$2:$Q$15,7,0),"")</f>
        <v/>
      </c>
      <c r="AN150" s="19" t="str">
        <f>IFERROR(VLOOKUP($A150,'H54 TR100 M'!$AG$6:$AM$161,7,0),"")</f>
        <v/>
      </c>
      <c r="AO150" s="19" t="str">
        <f>IFERROR(VLOOKUP($A150,'Azymut M'!$O$2:$U$36,7,0),"")</f>
        <v/>
      </c>
      <c r="AP150" s="12" t="str">
        <f>IFERROR(VLOOKUP($A150,'NM TR100 M'!$AD$5:$AJ$13,7,0),"")</f>
        <v/>
      </c>
      <c r="AQ150" s="26">
        <f>MIN(COUNT(F150:U150)+MIN(COUNT(X150:AP150)/2,2),6)</f>
        <v>1</v>
      </c>
      <c r="AR150" s="13">
        <f>COUNT(F150:U150)+COUNT(X150:AP150)/2</f>
        <v>1</v>
      </c>
    </row>
    <row r="151" spans="1:44">
      <c r="A151">
        <v>63</v>
      </c>
      <c r="B151" s="22" t="str">
        <f>VLOOKUP($A151,id!$C:$H,6,0)</f>
        <v>Wieszczeczyński Krzysztof</v>
      </c>
      <c r="C151" s="22">
        <f>VLOOKUP($A151,id!$C:$H,4,0)</f>
        <v>0</v>
      </c>
      <c r="D151" s="2">
        <f>IF(E150=E151,D150,ROW(B149))</f>
        <v>149</v>
      </c>
      <c r="E151" s="11">
        <f>LARGE(F151:W151,1)+LARGE(F151:W151,2)+IFERROR(LARGE(F151:W151,3),0)+IFERROR(LARGE(F151:W151,4),0)+IFERROR(LARGE(F151:W151,5),0)+IFERROR(LARGE(F151:W151,6),0)</f>
        <v>77.475772958006459</v>
      </c>
      <c r="F151" s="12"/>
      <c r="G151" s="12">
        <f>IFERROR(VLOOKUP(A151,'Roza M'!N:T,7,0),"")</f>
        <v>77.475772958006459</v>
      </c>
      <c r="H151" s="12" t="str">
        <f>IFERROR(VLOOKUP($A151,'H53 200 M'!$AL$5:$AR$90,7,0),"")</f>
        <v/>
      </c>
      <c r="I151" s="14" t="str">
        <f>IFERROR(VLOOKUP($A151,'Dymno M'!$BO$4:$BU$35,7,0),"")</f>
        <v/>
      </c>
      <c r="J151" s="19" t="str">
        <f>IFERROR(VLOOKUP($A151,'Dukty M'!$AU$1:$BA$45,7,0),"")</f>
        <v/>
      </c>
      <c r="K151" s="19" t="str">
        <f>IFERROR(VLOOKUP($A151,'Tropy M'!$Q$3:$X$155,7,0),"")</f>
        <v/>
      </c>
      <c r="L151" s="19" t="str">
        <f>IFERROR(VLOOKUP($A151,'Grassor TR300 M'!$BX$2:$CD$26,7,0),"")</f>
        <v/>
      </c>
      <c r="M151" s="19" t="str">
        <f>IFERROR(VLOOKUP($A151,'BO M'!$K$2:$Q$65,7,0),"")</f>
        <v/>
      </c>
      <c r="N151" s="19" t="str">
        <f>IFERROR(VLOOKUP($A151,'Konwalie M'!$K$3:$Q$33,7,0),"")</f>
        <v/>
      </c>
      <c r="O151" s="19" t="str">
        <f>IFERROR(VLOOKUP($A151,'Sudecka 150 M'!$M$2:$S$17,7,0),"")</f>
        <v/>
      </c>
      <c r="P151" s="19" t="str">
        <f>IFERROR(VLOOKUP($A151,'Korno M'!$BR$1:$BX$58,7,0),"")</f>
        <v/>
      </c>
      <c r="Q151" s="19" t="str">
        <f>IFERROR(VLOOKUP($A151,'Abentojra M'!$J$4:$P$36,7,0),"")</f>
        <v/>
      </c>
      <c r="R151" s="19" t="str">
        <f>IFERROR(VLOOKUP($A151,'Mordownik M'!$M$6:$S$36,7,0),"")</f>
        <v/>
      </c>
      <c r="S151" s="19" t="str">
        <f>IFERROR(VLOOKUP($A151,'XIV Szago M'!$BB$4:$BH$45,7,0),"")</f>
        <v/>
      </c>
      <c r="T151" s="19" t="str">
        <f>IFERROR(VLOOKUP($A151,'H54 TR200 M'!$AS$5:$AY$96,7,0),"")</f>
        <v/>
      </c>
      <c r="U151" s="19" t="str">
        <f>IFERROR(VLOOKUP($A151,'NM TR200 M'!$AN$5:$AT$32,7,0),"")</f>
        <v/>
      </c>
      <c r="V151" s="10">
        <f>IFERROR(LARGE(X151:AP151,1),0)+IFERROR(LARGE(X151:AP151,2),0)</f>
        <v>0</v>
      </c>
      <c r="W151" s="10">
        <f>IFERROR(LARGE(X151:AP151,3),0)+IFERROR(LARGE(X151:AP151,4),0)</f>
        <v>0</v>
      </c>
      <c r="X151" s="12"/>
      <c r="Y151" s="18" t="str">
        <f>IFERROR(VLOOKUP(A151,'XIII Szago M'!DJ:DP,7,0),"")</f>
        <v/>
      </c>
      <c r="Z151" s="18" t="str">
        <f>IFERROR(VLOOKUP(A151,'Wiosenne 360 M'!K:Q,7,0),"")</f>
        <v/>
      </c>
      <c r="AA151" s="12" t="str">
        <f>IFERROR(VLOOKUP(A151,'NMnO M'!AT:AZ,7,0),"")</f>
        <v/>
      </c>
      <c r="AB151" s="12" t="str">
        <f>IFERROR(VLOOKUP(A151,'Wertepy M'!M:S,7,0),"")</f>
        <v/>
      </c>
      <c r="AC151" s="12" t="str">
        <f>IFERROR(VLOOKUP($A151,'H53 100 M'!$AG$5:$AM$156,7,0),"")</f>
        <v/>
      </c>
      <c r="AD151" s="18" t="str">
        <f>IFERROR(VLOOKUP($A151,'Liczyrzepa - wiosna M'!$N$2:$T$26,7,0),"")</f>
        <v/>
      </c>
      <c r="AE151" s="12" t="str">
        <f>IFERROR(VLOOKUP($A151,'Harce M'!$H$2:$N$19,7,0),"")</f>
        <v/>
      </c>
      <c r="AF151" s="18" t="str">
        <f>IFERROR(VLOOKUP($A151,'XII z Kompasem M'!$K$1:$Q$38,7,0),"")</f>
        <v/>
      </c>
      <c r="AG151" s="19" t="str">
        <f>IFERROR(VLOOKUP($A151,'Grassor TR150 M'!$BH$2:$BN$16,7,0),"")</f>
        <v/>
      </c>
      <c r="AH151" s="19" t="str">
        <f>IFERROR(VLOOKUP($A151,'Pazur Gryfa M'!$P$2:$V$23,7,0),"")</f>
        <v/>
      </c>
      <c r="AI151" s="19" t="str">
        <f>IFERROR(VLOOKUP($A151,'Szaga M'!$J$2:$P$31,7,0),"")</f>
        <v/>
      </c>
      <c r="AJ151" s="19" t="str">
        <f>IFERROR(VLOOKUP($A151,'Sudecka 100 M'!$M$2:$S$20,7,0),"")</f>
        <v/>
      </c>
      <c r="AK151" s="19" t="str">
        <f>IFERROR(VLOOKUP($A151,'XIII z Kompasem M'!$K$2:$Q$27,7,0),"")</f>
        <v/>
      </c>
      <c r="AL151" s="19" t="str">
        <f>IFERROR(VLOOKUP($A151,'Waligóra M'!$J$2:$P$17,7,0),"")</f>
        <v/>
      </c>
      <c r="AM151" s="19" t="str">
        <f>IFERROR(VLOOKUP($A151,'Jesienne 360 M'!$K$2:$Q$15,7,0),"")</f>
        <v/>
      </c>
      <c r="AN151" s="19" t="str">
        <f>IFERROR(VLOOKUP($A151,'H54 TR100 M'!$AG$6:$AM$161,7,0),"")</f>
        <v/>
      </c>
      <c r="AO151" s="19" t="str">
        <f>IFERROR(VLOOKUP($A151,'Azymut M'!$O$2:$U$36,7,0),"")</f>
        <v/>
      </c>
      <c r="AP151" s="12" t="str">
        <f>IFERROR(VLOOKUP($A151,'NM TR100 M'!$AD$5:$AJ$13,7,0),"")</f>
        <v/>
      </c>
      <c r="AQ151" s="26">
        <f>MIN(COUNT(F151:U151)+MIN(COUNT(X151:AP151)/2,2),6)</f>
        <v>1</v>
      </c>
      <c r="AR151" s="13">
        <f>COUNT(F151:U151)+COUNT(X151:AP151)/2</f>
        <v>1</v>
      </c>
    </row>
    <row r="152" spans="1:44">
      <c r="A152">
        <v>503</v>
      </c>
      <c r="B152" s="22" t="str">
        <f>VLOOKUP($A152,id!$C:$H,6,0)</f>
        <v>Niegowski Arkadiusz</v>
      </c>
      <c r="C152" s="22">
        <f>VLOOKUP($A152,id!$C:$H,4,0)</f>
        <v>0</v>
      </c>
      <c r="D152" s="2">
        <f>IF(E151=E152,D151,ROW(B150))</f>
        <v>150</v>
      </c>
      <c r="E152" s="11">
        <f>LARGE(F152:W152,1)+LARGE(F152:W152,2)+IFERROR(LARGE(F152:W152,3),0)+IFERROR(LARGE(F152:W152,4),0)+IFERROR(LARGE(F152:W152,5),0)+IFERROR(LARGE(F152:W152,6),0)</f>
        <v>77.42378114597517</v>
      </c>
      <c r="F152" s="12"/>
      <c r="G152" s="12"/>
      <c r="H152" s="12"/>
      <c r="I152" s="14"/>
      <c r="J152" s="19"/>
      <c r="K152" s="19"/>
      <c r="L152" s="19"/>
      <c r="M152" s="19">
        <f>IFERROR(VLOOKUP($A152,'BO M'!$K$2:$Q$65,7,0),"")</f>
        <v>27.982120511817659</v>
      </c>
      <c r="N152" s="19" t="str">
        <f>IFERROR(VLOOKUP($A152,'Konwalie M'!$K$3:$Q$33,7,0),"")</f>
        <v/>
      </c>
      <c r="O152" s="19" t="str">
        <f>IFERROR(VLOOKUP($A152,'Sudecka 150 M'!$M$2:$S$17,7,0),"")</f>
        <v/>
      </c>
      <c r="P152" s="19" t="str">
        <f>IFERROR(VLOOKUP($A152,'Korno M'!$BR$1:$BX$58,7,0),"")</f>
        <v/>
      </c>
      <c r="Q152" s="19">
        <f>IFERROR(VLOOKUP($A152,'Abentojra M'!$J$4:$P$36,7,0),"")</f>
        <v>49.441660634157515</v>
      </c>
      <c r="R152" s="19" t="str">
        <f>IFERROR(VLOOKUP($A152,'Mordownik M'!$M$6:$S$36,7,0),"")</f>
        <v/>
      </c>
      <c r="S152" s="19" t="str">
        <f>IFERROR(VLOOKUP($A152,'XIV Szago M'!$BB$4:$BH$45,7,0),"")</f>
        <v/>
      </c>
      <c r="T152" s="19" t="str">
        <f>IFERROR(VLOOKUP($A152,'H54 TR200 M'!$AS$5:$AY$96,7,0),"")</f>
        <v/>
      </c>
      <c r="U152" s="19" t="str">
        <f>IFERROR(VLOOKUP($A152,'NM TR200 M'!$AN$5:$AT$32,7,0),"")</f>
        <v/>
      </c>
      <c r="V152" s="10">
        <f>IFERROR(LARGE(X152:AP152,1),0)+IFERROR(LARGE(X152:AP152,2),0)</f>
        <v>0</v>
      </c>
      <c r="W152" s="10">
        <f>IFERROR(LARGE(X152:AP152,3),0)+IFERROR(LARGE(X152:AP152,4),0)</f>
        <v>0</v>
      </c>
      <c r="X152" s="12"/>
      <c r="Y152" s="18"/>
      <c r="Z152" s="18"/>
      <c r="AA152" s="12"/>
      <c r="AB152" s="12"/>
      <c r="AC152" s="12"/>
      <c r="AD152" s="18"/>
      <c r="AE152" s="12"/>
      <c r="AF152" s="18"/>
      <c r="AG152" s="19"/>
      <c r="AH152" s="19" t="str">
        <f>IFERROR(VLOOKUP($A152,'Pazur Gryfa M'!$P$2:$V$23,7,0),"")</f>
        <v/>
      </c>
      <c r="AI152" s="19" t="str">
        <f>IFERROR(VLOOKUP($A152,'Szaga M'!$J$2:$P$31,7,0),"")</f>
        <v/>
      </c>
      <c r="AJ152" s="19" t="str">
        <f>IFERROR(VLOOKUP($A152,'Sudecka 100 M'!$M$2:$S$20,7,0),"")</f>
        <v/>
      </c>
      <c r="AK152" s="19" t="str">
        <f>IFERROR(VLOOKUP($A152,'XIII z Kompasem M'!$K$2:$Q$27,7,0),"")</f>
        <v/>
      </c>
      <c r="AL152" s="19" t="str">
        <f>IFERROR(VLOOKUP($A152,'Waligóra M'!$J$2:$P$17,7,0),"")</f>
        <v/>
      </c>
      <c r="AM152" s="19" t="str">
        <f>IFERROR(VLOOKUP($A152,'Jesienne 360 M'!$K$2:$Q$15,7,0),"")</f>
        <v/>
      </c>
      <c r="AN152" s="19" t="str">
        <f>IFERROR(VLOOKUP($A152,'H54 TR100 M'!$AG$6:$AM$161,7,0),"")</f>
        <v/>
      </c>
      <c r="AO152" s="19" t="str">
        <f>IFERROR(VLOOKUP($A152,'Azymut M'!$O$2:$U$36,7,0),"")</f>
        <v/>
      </c>
      <c r="AP152" s="12" t="str">
        <f>IFERROR(VLOOKUP($A152,'NM TR100 M'!$AD$5:$AJ$13,7,0),"")</f>
        <v/>
      </c>
      <c r="AQ152" s="26">
        <f>MIN(COUNT(F152:U152)+MIN(COUNT(X152:AP152)/2,2),6)</f>
        <v>2</v>
      </c>
      <c r="AR152" s="13">
        <f>COUNT(F152:U152)+COUNT(X152:AP152)/2</f>
        <v>2</v>
      </c>
    </row>
    <row r="153" spans="1:44">
      <c r="A153">
        <v>112</v>
      </c>
      <c r="B153" s="22" t="str">
        <f>VLOOKUP($A153,id!$C:$H,6,0)</f>
        <v>Kędziorek Damian</v>
      </c>
      <c r="C153" s="22" t="str">
        <f>VLOOKUP($A153,id!$C:$H,4,0)</f>
        <v>DKE</v>
      </c>
      <c r="D153" s="2">
        <f>IF(E152=E153,D152,ROW(B151))</f>
        <v>151</v>
      </c>
      <c r="E153" s="11">
        <f>LARGE(F153:W153,1)+LARGE(F153:W153,2)+IFERROR(LARGE(F153:W153,3),0)+IFERROR(LARGE(F153:W153,4),0)+IFERROR(LARGE(F153:W153,5),0)+IFERROR(LARGE(F153:W153,6),0)</f>
        <v>77.38151946900129</v>
      </c>
      <c r="F153" s="12"/>
      <c r="G153" s="12" t="str">
        <f>IFERROR(VLOOKUP(A153,'Roza M'!N:T,7,0),"")</f>
        <v/>
      </c>
      <c r="H153" s="12" t="str">
        <f>IFERROR(VLOOKUP($A153,'H53 200 M'!$AL$5:$AR$90,7,0),"")</f>
        <v/>
      </c>
      <c r="I153" s="14" t="str">
        <f>IFERROR(VLOOKUP($A153,'Dymno M'!$BO$4:$BU$35,7,0),"")</f>
        <v/>
      </c>
      <c r="J153" s="19" t="str">
        <f>IFERROR(VLOOKUP($A153,'Dukty M'!$AU$1:$BA$45,7,0),"")</f>
        <v/>
      </c>
      <c r="K153" s="19" t="str">
        <f>IFERROR(VLOOKUP($A153,'Tropy M'!$Q$3:$X$155,7,0),"")</f>
        <v/>
      </c>
      <c r="L153" s="19" t="str">
        <f>IFERROR(VLOOKUP($A153,'Grassor TR300 M'!$BX$2:$CD$26,7,0),"")</f>
        <v/>
      </c>
      <c r="M153" s="19" t="str">
        <f>IFERROR(VLOOKUP($A153,'BO M'!$K$2:$Q$65,7,0),"")</f>
        <v/>
      </c>
      <c r="N153" s="19" t="str">
        <f>IFERROR(VLOOKUP($A153,'Konwalie M'!$K$3:$Q$33,7,0),"")</f>
        <v/>
      </c>
      <c r="O153" s="19" t="str">
        <f>IFERROR(VLOOKUP($A153,'Sudecka 150 M'!$M$2:$S$17,7,0),"")</f>
        <v/>
      </c>
      <c r="P153" s="19" t="str">
        <f>IFERROR(VLOOKUP($A153,'Korno M'!$BR$1:$BX$58,7,0),"")</f>
        <v/>
      </c>
      <c r="Q153" s="19" t="str">
        <f>IFERROR(VLOOKUP($A153,'Abentojra M'!$J$4:$P$36,7,0),"")</f>
        <v/>
      </c>
      <c r="R153" s="19" t="str">
        <f>IFERROR(VLOOKUP($A153,'Mordownik M'!$M$6:$S$36,7,0),"")</f>
        <v/>
      </c>
      <c r="S153" s="19" t="str">
        <f>IFERROR(VLOOKUP($A153,'XIV Szago M'!$BB$4:$BH$45,7,0),"")</f>
        <v/>
      </c>
      <c r="T153" s="19" t="str">
        <f>IFERROR(VLOOKUP($A153,'H54 TR200 M'!$AS$5:$AY$96,7,0),"")</f>
        <v/>
      </c>
      <c r="U153" s="19" t="str">
        <f>IFERROR(VLOOKUP($A153,'NM TR200 M'!$AN$5:$AT$32,7,0),"")</f>
        <v/>
      </c>
      <c r="V153" s="10">
        <f>IFERROR(LARGE(X153:AP153,1),0)+IFERROR(LARGE(X153:AP153,2),0)</f>
        <v>77.38151946900129</v>
      </c>
      <c r="W153" s="10">
        <f>IFERROR(LARGE(X153:AP153,3),0)+IFERROR(LARGE(X153:AP153,4),0)</f>
        <v>0</v>
      </c>
      <c r="X153" s="12"/>
      <c r="Y153" s="18" t="str">
        <f>IFERROR(VLOOKUP(A153,'XIII Szago M'!DJ:DP,7,0),"")</f>
        <v/>
      </c>
      <c r="Z153" s="18">
        <f>IFERROR(VLOOKUP(A153,'Wiosenne 360 M'!K:Q,7,0),"")</f>
        <v>38.28315881326359</v>
      </c>
      <c r="AA153" s="12" t="str">
        <f>IFERROR(VLOOKUP(A153,'NMnO M'!AT:AZ,7,0),"")</f>
        <v/>
      </c>
      <c r="AB153" s="12" t="str">
        <f>IFERROR(VLOOKUP(A153,'Wertepy M'!M:S,7,0),"")</f>
        <v/>
      </c>
      <c r="AC153" s="12" t="str">
        <f>IFERROR(VLOOKUP($A153,'H53 100 M'!$AG$5:$AM$156,7,0),"")</f>
        <v/>
      </c>
      <c r="AD153" s="18" t="str">
        <f>IFERROR(VLOOKUP($A153,'Liczyrzepa - wiosna M'!$N$2:$T$26,7,0),"")</f>
        <v/>
      </c>
      <c r="AE153" s="12" t="str">
        <f>IFERROR(VLOOKUP($A153,'Harce M'!$H$2:$N$19,7,0),"")</f>
        <v/>
      </c>
      <c r="AF153" s="18" t="str">
        <f>IFERROR(VLOOKUP($A153,'XII z Kompasem M'!$K$1:$Q$38,7,0),"")</f>
        <v/>
      </c>
      <c r="AG153" s="19" t="str">
        <f>IFERROR(VLOOKUP($A153,'Grassor TR150 M'!$BH$2:$BN$16,7,0),"")</f>
        <v/>
      </c>
      <c r="AH153" s="19" t="str">
        <f>IFERROR(VLOOKUP($A153,'Pazur Gryfa M'!$P$2:$V$23,7,0),"")</f>
        <v/>
      </c>
      <c r="AI153" s="19" t="str">
        <f>IFERROR(VLOOKUP($A153,'Szaga M'!$J$2:$P$31,7,0),"")</f>
        <v/>
      </c>
      <c r="AJ153" s="19" t="str">
        <f>IFERROR(VLOOKUP($A153,'Sudecka 100 M'!$M$2:$S$20,7,0),"")</f>
        <v/>
      </c>
      <c r="AK153" s="19" t="str">
        <f>IFERROR(VLOOKUP($A153,'XIII z Kompasem M'!$K$2:$Q$27,7,0),"")</f>
        <v/>
      </c>
      <c r="AL153" s="19" t="str">
        <f>IFERROR(VLOOKUP($A153,'Waligóra M'!$J$2:$P$17,7,0),"")</f>
        <v/>
      </c>
      <c r="AM153" s="19">
        <f>IFERROR(VLOOKUP($A153,'Jesienne 360 M'!$K$2:$Q$15,7,0),"")</f>
        <v>39.098360655737707</v>
      </c>
      <c r="AN153" s="19" t="str">
        <f>IFERROR(VLOOKUP($A153,'H54 TR100 M'!$AG$6:$AM$161,7,0),"")</f>
        <v/>
      </c>
      <c r="AO153" s="19" t="str">
        <f>IFERROR(VLOOKUP($A153,'Azymut M'!$O$2:$U$36,7,0),"")</f>
        <v/>
      </c>
      <c r="AP153" s="12" t="str">
        <f>IFERROR(VLOOKUP($A153,'NM TR100 M'!$AD$5:$AJ$13,7,0),"")</f>
        <v/>
      </c>
      <c r="AQ153" s="26">
        <f>MIN(COUNT(F153:U153)+MIN(COUNT(X153:AP153)/2,2),6)</f>
        <v>1</v>
      </c>
      <c r="AR153" s="13">
        <f>COUNT(F153:U153)+COUNT(X153:AP153)/2</f>
        <v>1</v>
      </c>
    </row>
    <row r="154" spans="1:44">
      <c r="A154">
        <v>486</v>
      </c>
      <c r="B154" s="22" t="str">
        <f>VLOOKUP($A154,id!$C:$H,6,0)</f>
        <v>Komorowski Mateusz</v>
      </c>
      <c r="C154" s="22">
        <f>VLOOKUP($A154,id!$C:$H,4,0)</f>
        <v>0</v>
      </c>
      <c r="D154" s="2">
        <f>IF(E153=E154,D153,ROW(B152))</f>
        <v>152</v>
      </c>
      <c r="E154" s="11">
        <f>LARGE(F154:W154,1)+LARGE(F154:W154,2)+IFERROR(LARGE(F154:W154,3),0)+IFERROR(LARGE(F154:W154,4),0)+IFERROR(LARGE(F154:W154,5),0)+IFERROR(LARGE(F154:W154,6),0)</f>
        <v>77.344040449104043</v>
      </c>
      <c r="F154" s="12"/>
      <c r="G154" s="12"/>
      <c r="H154" s="12"/>
      <c r="I154" s="14"/>
      <c r="J154" s="19"/>
      <c r="K154" s="19"/>
      <c r="L154" s="19"/>
      <c r="M154" s="19">
        <f>IFERROR(VLOOKUP($A154,'BO M'!$K$2:$Q$65,7,0),"")</f>
        <v>77.344040449104043</v>
      </c>
      <c r="N154" s="19" t="str">
        <f>IFERROR(VLOOKUP($A154,'Konwalie M'!$K$3:$Q$33,7,0),"")</f>
        <v/>
      </c>
      <c r="O154" s="19" t="str">
        <f>IFERROR(VLOOKUP($A154,'Sudecka 150 M'!$M$2:$S$17,7,0),"")</f>
        <v/>
      </c>
      <c r="P154" s="19" t="str">
        <f>IFERROR(VLOOKUP($A154,'Korno M'!$BR$1:$BX$58,7,0),"")</f>
        <v/>
      </c>
      <c r="Q154" s="19" t="str">
        <f>IFERROR(VLOOKUP($A154,'Abentojra M'!$J$4:$P$36,7,0),"")</f>
        <v/>
      </c>
      <c r="R154" s="19" t="str">
        <f>IFERROR(VLOOKUP($A154,'Mordownik M'!$M$6:$S$36,7,0),"")</f>
        <v/>
      </c>
      <c r="S154" s="19" t="str">
        <f>IFERROR(VLOOKUP($A154,'XIV Szago M'!$BB$4:$BH$45,7,0),"")</f>
        <v/>
      </c>
      <c r="T154" s="19" t="str">
        <f>IFERROR(VLOOKUP($A154,'H54 TR200 M'!$AS$5:$AY$96,7,0),"")</f>
        <v/>
      </c>
      <c r="U154" s="19" t="str">
        <f>IFERROR(VLOOKUP($A154,'NM TR200 M'!$AN$5:$AT$32,7,0),"")</f>
        <v/>
      </c>
      <c r="V154" s="10">
        <f>IFERROR(LARGE(X154:AP154,1),0)+IFERROR(LARGE(X154:AP154,2),0)</f>
        <v>0</v>
      </c>
      <c r="W154" s="10">
        <f>IFERROR(LARGE(X154:AP154,3),0)+IFERROR(LARGE(X154:AP154,4),0)</f>
        <v>0</v>
      </c>
      <c r="X154" s="12"/>
      <c r="Y154" s="18"/>
      <c r="Z154" s="18"/>
      <c r="AA154" s="12"/>
      <c r="AB154" s="12"/>
      <c r="AC154" s="12"/>
      <c r="AD154" s="18"/>
      <c r="AE154" s="12"/>
      <c r="AF154" s="18"/>
      <c r="AG154" s="19"/>
      <c r="AH154" s="19" t="str">
        <f>IFERROR(VLOOKUP($A154,'Pazur Gryfa M'!$P$2:$V$23,7,0),"")</f>
        <v/>
      </c>
      <c r="AI154" s="19" t="str">
        <f>IFERROR(VLOOKUP($A154,'Szaga M'!$J$2:$P$31,7,0),"")</f>
        <v/>
      </c>
      <c r="AJ154" s="19" t="str">
        <f>IFERROR(VLOOKUP($A154,'Sudecka 100 M'!$M$2:$S$20,7,0),"")</f>
        <v/>
      </c>
      <c r="AK154" s="19" t="str">
        <f>IFERROR(VLOOKUP($A154,'XIII z Kompasem M'!$K$2:$Q$27,7,0),"")</f>
        <v/>
      </c>
      <c r="AL154" s="19" t="str">
        <f>IFERROR(VLOOKUP($A154,'Waligóra M'!$J$2:$P$17,7,0),"")</f>
        <v/>
      </c>
      <c r="AM154" s="19" t="str">
        <f>IFERROR(VLOOKUP($A154,'Jesienne 360 M'!$K$2:$Q$15,7,0),"")</f>
        <v/>
      </c>
      <c r="AN154" s="19" t="str">
        <f>IFERROR(VLOOKUP($A154,'H54 TR100 M'!$AG$6:$AM$161,7,0),"")</f>
        <v/>
      </c>
      <c r="AO154" s="19" t="str">
        <f>IFERROR(VLOOKUP($A154,'Azymut M'!$O$2:$U$36,7,0),"")</f>
        <v/>
      </c>
      <c r="AP154" s="12" t="str">
        <f>IFERROR(VLOOKUP($A154,'NM TR100 M'!$AD$5:$AJ$13,7,0),"")</f>
        <v/>
      </c>
      <c r="AQ154" s="26">
        <f>MIN(COUNT(F154:U154)+MIN(COUNT(X154:AP154)/2,2),6)</f>
        <v>1</v>
      </c>
      <c r="AR154" s="13">
        <f>COUNT(F154:U154)+COUNT(X154:AP154)/2</f>
        <v>1</v>
      </c>
    </row>
    <row r="155" spans="1:44">
      <c r="A155">
        <v>250</v>
      </c>
      <c r="B155" s="22" t="str">
        <f>VLOOKUP($A155,id!$C:$H,6,0)</f>
        <v>Polasz Jacek</v>
      </c>
      <c r="C155" s="22" t="str">
        <f>VLOOKUP($A155,id!$C:$H,4,0)</f>
        <v>Wykrojniki TSA</v>
      </c>
      <c r="D155" s="2">
        <f>IF(E154=E155,D154,ROW(B153))</f>
        <v>153</v>
      </c>
      <c r="E155" s="11">
        <f>LARGE(F155:W155,1)+LARGE(F155:W155,2)+IFERROR(LARGE(F155:W155,3),0)+IFERROR(LARGE(F155:W155,4),0)+IFERROR(LARGE(F155:W155,5),0)+IFERROR(LARGE(F155:W155,6),0)</f>
        <v>76.953643765638503</v>
      </c>
      <c r="F155" s="12"/>
      <c r="G155" s="12"/>
      <c r="H155" s="12" t="str">
        <f>IFERROR(VLOOKUP($A155,'H53 200 M'!$AL$5:$AR$90,7,0),"")</f>
        <v/>
      </c>
      <c r="I155" s="14" t="str">
        <f>IFERROR(VLOOKUP($A155,'Dymno M'!$BO$4:$BU$35,7,0),"")</f>
        <v/>
      </c>
      <c r="J155" s="19" t="str">
        <f>IFERROR(VLOOKUP($A155,'Dukty M'!$AU$1:$BA$45,7,0),"")</f>
        <v/>
      </c>
      <c r="K155" s="19" t="str">
        <f>IFERROR(VLOOKUP($A155,'Tropy M'!$Q$3:$X$155,7,0),"")</f>
        <v/>
      </c>
      <c r="L155" s="19" t="str">
        <f>IFERROR(VLOOKUP($A155,'Grassor TR300 M'!$BX$2:$CD$26,7,0),"")</f>
        <v/>
      </c>
      <c r="M155" s="19" t="str">
        <f>IFERROR(VLOOKUP($A155,'BO M'!$K$2:$Q$65,7,0),"")</f>
        <v/>
      </c>
      <c r="N155" s="19" t="str">
        <f>IFERROR(VLOOKUP($A155,'Konwalie M'!$K$3:$Q$33,7,0),"")</f>
        <v/>
      </c>
      <c r="O155" s="19" t="str">
        <f>IFERROR(VLOOKUP($A155,'Sudecka 150 M'!$M$2:$S$17,7,0),"")</f>
        <v/>
      </c>
      <c r="P155" s="19" t="str">
        <f>IFERROR(VLOOKUP($A155,'Korno M'!$BR$1:$BX$58,7,0),"")</f>
        <v/>
      </c>
      <c r="Q155" s="19" t="str">
        <f>IFERROR(VLOOKUP($A155,'Abentojra M'!$J$4:$P$36,7,0),"")</f>
        <v/>
      </c>
      <c r="R155" s="19" t="str">
        <f>IFERROR(VLOOKUP($A155,'Mordownik M'!$M$6:$S$36,7,0),"")</f>
        <v/>
      </c>
      <c r="S155" s="19" t="str">
        <f>IFERROR(VLOOKUP($A155,'XIV Szago M'!$BB$4:$BH$45,7,0),"")</f>
        <v/>
      </c>
      <c r="T155" s="19" t="str">
        <f>IFERROR(VLOOKUP($A155,'H54 TR200 M'!$AS$5:$AY$96,7,0),"")</f>
        <v/>
      </c>
      <c r="U155" s="19" t="str">
        <f>IFERROR(VLOOKUP($A155,'NM TR200 M'!$AN$5:$AT$32,7,0),"")</f>
        <v/>
      </c>
      <c r="V155" s="10">
        <f>IFERROR(LARGE(X155:AP155,1),0)+IFERROR(LARGE(X155:AP155,2),0)</f>
        <v>76.953643765638503</v>
      </c>
      <c r="W155" s="10">
        <f>IFERROR(LARGE(X155:AP155,3),0)+IFERROR(LARGE(X155:AP155,4),0)</f>
        <v>0</v>
      </c>
      <c r="X155" s="12"/>
      <c r="Y155" s="18"/>
      <c r="Z155" s="18"/>
      <c r="AA155" s="12"/>
      <c r="AB155" s="12"/>
      <c r="AC155" s="12">
        <f>IFERROR(VLOOKUP($A155,'H53 100 M'!$AG$5:$AM$156,7,0),"")</f>
        <v>32.384509615530412</v>
      </c>
      <c r="AD155" s="18" t="str">
        <f>IFERROR(VLOOKUP($A155,'Liczyrzepa - wiosna M'!$N$2:$T$26,7,0),"")</f>
        <v/>
      </c>
      <c r="AE155" s="12" t="str">
        <f>IFERROR(VLOOKUP($A155,'Harce M'!$H$2:$N$19,7,0),"")</f>
        <v/>
      </c>
      <c r="AF155" s="18" t="str">
        <f>IFERROR(VLOOKUP($A155,'XII z Kompasem M'!$K$1:$Q$38,7,0),"")</f>
        <v/>
      </c>
      <c r="AG155" s="19" t="str">
        <f>IFERROR(VLOOKUP($A155,'Grassor TR150 M'!$BH$2:$BN$16,7,0),"")</f>
        <v/>
      </c>
      <c r="AH155" s="19" t="str">
        <f>IFERROR(VLOOKUP($A155,'Pazur Gryfa M'!$P$2:$V$23,7,0),"")</f>
        <v/>
      </c>
      <c r="AI155" s="19" t="str">
        <f>IFERROR(VLOOKUP($A155,'Szaga M'!$J$2:$P$31,7,0),"")</f>
        <v/>
      </c>
      <c r="AJ155" s="19" t="str">
        <f>IFERROR(VLOOKUP($A155,'Sudecka 100 M'!$M$2:$S$20,7,0),"")</f>
        <v/>
      </c>
      <c r="AK155" s="19" t="str">
        <f>IFERROR(VLOOKUP($A155,'XIII z Kompasem M'!$K$2:$Q$27,7,0),"")</f>
        <v/>
      </c>
      <c r="AL155" s="19" t="str">
        <f>IFERROR(VLOOKUP($A155,'Waligóra M'!$J$2:$P$17,7,0),"")</f>
        <v/>
      </c>
      <c r="AM155" s="19" t="str">
        <f>IFERROR(VLOOKUP($A155,'Jesienne 360 M'!$K$2:$Q$15,7,0),"")</f>
        <v/>
      </c>
      <c r="AN155" s="19">
        <f>IFERROR(VLOOKUP($A155,'H54 TR100 M'!$AG$6:$AM$161,7,0),"")</f>
        <v>44.569134150108098</v>
      </c>
      <c r="AO155" s="19" t="str">
        <f>IFERROR(VLOOKUP($A155,'Azymut M'!$O$2:$U$36,7,0),"")</f>
        <v/>
      </c>
      <c r="AP155" s="12" t="str">
        <f>IFERROR(VLOOKUP($A155,'NM TR100 M'!$AD$5:$AJ$13,7,0),"")</f>
        <v/>
      </c>
      <c r="AQ155" s="26">
        <f>MIN(COUNT(F155:U155)+MIN(COUNT(X155:AP155)/2,2),6)</f>
        <v>1</v>
      </c>
      <c r="AR155" s="13">
        <f>COUNT(F155:U155)+COUNT(X155:AP155)/2</f>
        <v>1</v>
      </c>
    </row>
    <row r="156" spans="1:44">
      <c r="A156">
        <v>440</v>
      </c>
      <c r="B156" s="22" t="str">
        <f>VLOOKUP($A156,id!$C:$H,6,0)</f>
        <v>Wojtuń Dawid</v>
      </c>
      <c r="C156" s="22">
        <f>VLOOKUP($A156,id!$C:$H,4,0)</f>
        <v>0</v>
      </c>
      <c r="D156" s="2">
        <f>IF(E155=E156,D155,ROW(B154))</f>
        <v>154</v>
      </c>
      <c r="E156" s="11">
        <f>LARGE(F156:W156,1)+LARGE(F156:W156,2)+IFERROR(LARGE(F156:W156,3),0)+IFERROR(LARGE(F156:W156,4),0)+IFERROR(LARGE(F156:W156,5),0)+IFERROR(LARGE(F156:W156,6),0)</f>
        <v>76.340960082780484</v>
      </c>
      <c r="F156" s="12"/>
      <c r="G156" s="12"/>
      <c r="H156" s="12"/>
      <c r="I156" s="14"/>
      <c r="J156" s="19">
        <f>IFERROR(VLOOKUP($A156,'Dukty M'!$AU$1:$BA$45,7,0),"")</f>
        <v>76.340960082780484</v>
      </c>
      <c r="K156" s="19" t="str">
        <f>IFERROR(VLOOKUP($A156,'Tropy M'!$Q$3:$X$155,7,0),"")</f>
        <v/>
      </c>
      <c r="L156" s="19" t="str">
        <f>IFERROR(VLOOKUP($A156,'Grassor TR300 M'!$BX$2:$CD$26,7,0),"")</f>
        <v/>
      </c>
      <c r="M156" s="19" t="str">
        <f>IFERROR(VLOOKUP($A156,'BO M'!$K$2:$Q$65,7,0),"")</f>
        <v/>
      </c>
      <c r="N156" s="19" t="str">
        <f>IFERROR(VLOOKUP($A156,'Konwalie M'!$K$3:$Q$33,7,0),"")</f>
        <v/>
      </c>
      <c r="O156" s="19" t="str">
        <f>IFERROR(VLOOKUP($A156,'Sudecka 150 M'!$M$2:$S$17,7,0),"")</f>
        <v/>
      </c>
      <c r="P156" s="19" t="str">
        <f>IFERROR(VLOOKUP($A156,'Korno M'!$BR$1:$BX$58,7,0),"")</f>
        <v/>
      </c>
      <c r="Q156" s="19" t="str">
        <f>IFERROR(VLOOKUP($A156,'Abentojra M'!$J$4:$P$36,7,0),"")</f>
        <v/>
      </c>
      <c r="R156" s="19" t="str">
        <f>IFERROR(VLOOKUP($A156,'Mordownik M'!$M$6:$S$36,7,0),"")</f>
        <v/>
      </c>
      <c r="S156" s="19" t="str">
        <f>IFERROR(VLOOKUP($A156,'XIV Szago M'!$BB$4:$BH$45,7,0),"")</f>
        <v/>
      </c>
      <c r="T156" s="19" t="str">
        <f>IFERROR(VLOOKUP($A156,'H54 TR200 M'!$AS$5:$AY$96,7,0),"")</f>
        <v/>
      </c>
      <c r="U156" s="19" t="str">
        <f>IFERROR(VLOOKUP($A156,'NM TR200 M'!$AN$5:$AT$32,7,0),"")</f>
        <v/>
      </c>
      <c r="V156" s="10">
        <f>IFERROR(LARGE(X156:AP156,1),0)+IFERROR(LARGE(X156:AP156,2),0)</f>
        <v>0</v>
      </c>
      <c r="W156" s="10">
        <f>IFERROR(LARGE(X156:AP156,3),0)+IFERROR(LARGE(X156:AP156,4),0)</f>
        <v>0</v>
      </c>
      <c r="X156" s="12"/>
      <c r="Y156" s="18"/>
      <c r="Z156" s="18"/>
      <c r="AA156" s="12"/>
      <c r="AB156" s="12"/>
      <c r="AC156" s="12"/>
      <c r="AD156" s="18"/>
      <c r="AE156" s="12"/>
      <c r="AF156" s="18" t="str">
        <f>IFERROR(VLOOKUP($A156,'XII z Kompasem M'!$K$1:$Q$38,7,0),"")</f>
        <v/>
      </c>
      <c r="AG156" s="19" t="str">
        <f>IFERROR(VLOOKUP($A156,'Grassor TR150 M'!$BH$2:$BN$16,7,0),"")</f>
        <v/>
      </c>
      <c r="AH156" s="19" t="str">
        <f>IFERROR(VLOOKUP($A156,'Pazur Gryfa M'!$P$2:$V$23,7,0),"")</f>
        <v/>
      </c>
      <c r="AI156" s="19" t="str">
        <f>IFERROR(VLOOKUP($A156,'Szaga M'!$J$2:$P$31,7,0),"")</f>
        <v/>
      </c>
      <c r="AJ156" s="19" t="str">
        <f>IFERROR(VLOOKUP($A156,'Sudecka 100 M'!$M$2:$S$20,7,0),"")</f>
        <v/>
      </c>
      <c r="AK156" s="19" t="str">
        <f>IFERROR(VLOOKUP($A156,'XIII z Kompasem M'!$K$2:$Q$27,7,0),"")</f>
        <v/>
      </c>
      <c r="AL156" s="19" t="str">
        <f>IFERROR(VLOOKUP($A156,'Waligóra M'!$J$2:$P$17,7,0),"")</f>
        <v/>
      </c>
      <c r="AM156" s="19" t="str">
        <f>IFERROR(VLOOKUP($A156,'Jesienne 360 M'!$K$2:$Q$15,7,0),"")</f>
        <v/>
      </c>
      <c r="AN156" s="19" t="str">
        <f>IFERROR(VLOOKUP($A156,'H54 TR100 M'!$AG$6:$AM$161,7,0),"")</f>
        <v/>
      </c>
      <c r="AO156" s="19" t="str">
        <f>IFERROR(VLOOKUP($A156,'Azymut M'!$O$2:$U$36,7,0),"")</f>
        <v/>
      </c>
      <c r="AP156" s="12" t="str">
        <f>IFERROR(VLOOKUP($A156,'NM TR100 M'!$AD$5:$AJ$13,7,0),"")</f>
        <v/>
      </c>
      <c r="AQ156" s="26">
        <f>MIN(COUNT(F156:U156)+MIN(COUNT(X156:AP156)/2,2),6)</f>
        <v>1</v>
      </c>
      <c r="AR156" s="13">
        <f>COUNT(F156:U156)+COUNT(X156:AP156)/2</f>
        <v>1</v>
      </c>
    </row>
    <row r="157" spans="1:44">
      <c r="A157">
        <v>588</v>
      </c>
      <c r="B157" s="22" t="str">
        <f>VLOOKUP($A157,id!$C:$H,6,0)</f>
        <v>Gibiec Sebastian</v>
      </c>
      <c r="C157" s="22">
        <f>VLOOKUP($A157,id!$C:$H,4,0)</f>
        <v>0</v>
      </c>
      <c r="D157" s="2">
        <f>IF(E156=E157,D156,ROW(B155))</f>
        <v>155</v>
      </c>
      <c r="E157" s="11">
        <f>LARGE(F157:W157,1)+LARGE(F157:W157,2)+IFERROR(LARGE(F157:W157,3),0)+IFERROR(LARGE(F157:W157,4),0)+IFERROR(LARGE(F157:W157,5),0)+IFERROR(LARGE(F157:W157,6),0)</f>
        <v>75.141442715700151</v>
      </c>
      <c r="F157" s="12"/>
      <c r="G157" s="12"/>
      <c r="H157" s="12"/>
      <c r="I157" s="14"/>
      <c r="J157" s="19"/>
      <c r="K157" s="19"/>
      <c r="L157" s="19"/>
      <c r="M157" s="19"/>
      <c r="N157" s="19"/>
      <c r="O157" s="19"/>
      <c r="P157" s="19"/>
      <c r="Q157" s="19" t="str">
        <f>IFERROR(VLOOKUP($A157,'Abentojra M'!$J$4:$P$36,7,0),"")</f>
        <v/>
      </c>
      <c r="R157" s="19">
        <f>IFERROR(VLOOKUP($A157,'Mordownik M'!$M$6:$S$36,7,0),"")</f>
        <v>75.141442715700151</v>
      </c>
      <c r="S157" s="19" t="str">
        <f>IFERROR(VLOOKUP($A157,'XIV Szago M'!$BB$4:$BH$45,7,0),"")</f>
        <v/>
      </c>
      <c r="T157" s="19" t="str">
        <f>IFERROR(VLOOKUP($A157,'H54 TR200 M'!$AS$5:$AY$96,7,0),"")</f>
        <v/>
      </c>
      <c r="U157" s="19" t="str">
        <f>IFERROR(VLOOKUP($A157,'NM TR200 M'!$AN$5:$AT$32,7,0),"")</f>
        <v/>
      </c>
      <c r="V157" s="10">
        <f>IFERROR(LARGE(X157:AP157,1),0)+IFERROR(LARGE(X157:AP157,2),0)</f>
        <v>0</v>
      </c>
      <c r="W157" s="10">
        <f>IFERROR(LARGE(X157:AP157,3),0)+IFERROR(LARGE(X157:AP157,4),0)</f>
        <v>0</v>
      </c>
      <c r="X157" s="12"/>
      <c r="Y157" s="18"/>
      <c r="Z157" s="18"/>
      <c r="AA157" s="12"/>
      <c r="AB157" s="12"/>
      <c r="AC157" s="12"/>
      <c r="AD157" s="18"/>
      <c r="AE157" s="12"/>
      <c r="AF157" s="18"/>
      <c r="AG157" s="19"/>
      <c r="AH157" s="19"/>
      <c r="AI157" s="19"/>
      <c r="AJ157" s="19"/>
      <c r="AK157" s="19" t="str">
        <f>IFERROR(VLOOKUP($A157,'XIII z Kompasem M'!$K$2:$Q$27,7,0),"")</f>
        <v/>
      </c>
      <c r="AL157" s="19" t="str">
        <f>IFERROR(VLOOKUP($A157,'Waligóra M'!$J$2:$P$17,7,0),"")</f>
        <v/>
      </c>
      <c r="AM157" s="19" t="str">
        <f>IFERROR(VLOOKUP($A157,'Jesienne 360 M'!$K$2:$Q$15,7,0),"")</f>
        <v/>
      </c>
      <c r="AN157" s="19" t="str">
        <f>IFERROR(VLOOKUP($A157,'H54 TR100 M'!$AG$6:$AM$161,7,0),"")</f>
        <v/>
      </c>
      <c r="AO157" s="19" t="str">
        <f>IFERROR(VLOOKUP($A157,'Azymut M'!$O$2:$U$36,7,0),"")</f>
        <v/>
      </c>
      <c r="AP157" s="12" t="str">
        <f>IFERROR(VLOOKUP($A157,'NM TR100 M'!$AD$5:$AJ$13,7,0),"")</f>
        <v/>
      </c>
      <c r="AQ157" s="26">
        <f>MIN(COUNT(F157:U157)+MIN(COUNT(X157:AP157)/2,2),6)</f>
        <v>1</v>
      </c>
      <c r="AR157" s="13">
        <f>COUNT(F157:U157)+COUNT(X157:AP157)/2</f>
        <v>1</v>
      </c>
    </row>
    <row r="158" spans="1:44">
      <c r="A158" s="13">
        <v>65</v>
      </c>
      <c r="B158" s="22" t="str">
        <f>VLOOKUP($A158,id!$C:$H,6,0)</f>
        <v>Rystał Kajetan</v>
      </c>
      <c r="C158" s="22" t="str">
        <f>VLOOKUP($A158,id!$C:$H,4,0)</f>
        <v>ColcaPeru</v>
      </c>
      <c r="D158" s="2">
        <f>IF(E157=E158,D157,ROW(B156))</f>
        <v>156</v>
      </c>
      <c r="E158" s="11">
        <f>LARGE(F158:W158,1)+LARGE(F158:W158,2)+IFERROR(LARGE(F158:W158,3),0)+IFERROR(LARGE(F158:W158,4),0)+IFERROR(LARGE(F158:W158,5),0)+IFERROR(LARGE(F158:W158,6),0)</f>
        <v>74.91744756804998</v>
      </c>
      <c r="F158" s="12"/>
      <c r="G158" s="12">
        <f>IFERROR(VLOOKUP(A158,'Roza M'!N:T,7,0),"")</f>
        <v>74.91744756804998</v>
      </c>
      <c r="H158" s="12" t="str">
        <f>IFERROR(VLOOKUP($A158,'H53 200 M'!$AL$5:$AR$90,7,0),"")</f>
        <v/>
      </c>
      <c r="I158" s="14" t="str">
        <f>IFERROR(VLOOKUP($A158,'Dymno M'!$BO$4:$BU$35,7,0),"")</f>
        <v/>
      </c>
      <c r="J158" s="19" t="str">
        <f>IFERROR(VLOOKUP($A158,'Dukty M'!$AU$1:$BA$45,7,0),"")</f>
        <v/>
      </c>
      <c r="K158" s="19" t="str">
        <f>IFERROR(VLOOKUP($A158,'Tropy M'!$Q$3:$X$155,7,0),"")</f>
        <v/>
      </c>
      <c r="L158" s="19" t="str">
        <f>IFERROR(VLOOKUP($A158,'Grassor TR300 M'!$BX$2:$CD$26,7,0),"")</f>
        <v/>
      </c>
      <c r="M158" s="19" t="str">
        <f>IFERROR(VLOOKUP($A158,'BO M'!$K$2:$Q$65,7,0),"")</f>
        <v/>
      </c>
      <c r="N158" s="19" t="str">
        <f>IFERROR(VLOOKUP($A158,'Konwalie M'!$K$3:$Q$33,7,0),"")</f>
        <v/>
      </c>
      <c r="O158" s="19" t="str">
        <f>IFERROR(VLOOKUP($A158,'Sudecka 150 M'!$M$2:$S$17,7,0),"")</f>
        <v/>
      </c>
      <c r="P158" s="19" t="str">
        <f>IFERROR(VLOOKUP($A158,'Korno M'!$BR$1:$BX$58,7,0),"")</f>
        <v/>
      </c>
      <c r="Q158" s="19" t="str">
        <f>IFERROR(VLOOKUP($A158,'Abentojra M'!$J$4:$P$36,7,0),"")</f>
        <v/>
      </c>
      <c r="R158" s="19" t="str">
        <f>IFERROR(VLOOKUP($A158,'Mordownik M'!$M$6:$S$36,7,0),"")</f>
        <v/>
      </c>
      <c r="S158" s="19" t="str">
        <f>IFERROR(VLOOKUP($A158,'XIV Szago M'!$BB$4:$BH$45,7,0),"")</f>
        <v/>
      </c>
      <c r="T158" s="19" t="str">
        <f>IFERROR(VLOOKUP($A158,'H54 TR200 M'!$AS$5:$AY$96,7,0),"")</f>
        <v/>
      </c>
      <c r="U158" s="19" t="str">
        <f>IFERROR(VLOOKUP($A158,'NM TR200 M'!$AN$5:$AT$32,7,0),"")</f>
        <v/>
      </c>
      <c r="V158" s="10">
        <f>IFERROR(LARGE(X158:AP158,1),0)+IFERROR(LARGE(X158:AP158,2),0)</f>
        <v>0</v>
      </c>
      <c r="W158" s="10">
        <f>IFERROR(LARGE(X158:AP158,3),0)+IFERROR(LARGE(X158:AP158,4),0)</f>
        <v>0</v>
      </c>
      <c r="X158" s="12"/>
      <c r="Y158" s="18" t="str">
        <f>IFERROR(VLOOKUP(A158,'XIII Szago M'!DJ:DP,7,0),"")</f>
        <v/>
      </c>
      <c r="Z158" s="18" t="str">
        <f>IFERROR(VLOOKUP(A158,'Wiosenne 360 M'!K:Q,7,0),"")</f>
        <v/>
      </c>
      <c r="AA158" s="12" t="str">
        <f>IFERROR(VLOOKUP(A158,'NMnO M'!AT:AZ,7,0),"")</f>
        <v/>
      </c>
      <c r="AB158" s="12" t="str">
        <f>IFERROR(VLOOKUP(A158,'Wertepy M'!M:S,7,0),"")</f>
        <v/>
      </c>
      <c r="AC158" s="12" t="str">
        <f>IFERROR(VLOOKUP($A158,'H53 100 M'!$AG$5:$AM$156,7,0),"")</f>
        <v/>
      </c>
      <c r="AD158" s="18" t="str">
        <f>IFERROR(VLOOKUP($A158,'Liczyrzepa - wiosna M'!$N$2:$T$26,7,0),"")</f>
        <v/>
      </c>
      <c r="AE158" s="12" t="str">
        <f>IFERROR(VLOOKUP($A158,'Harce M'!$H$2:$N$19,7,0),"")</f>
        <v/>
      </c>
      <c r="AF158" s="18" t="str">
        <f>IFERROR(VLOOKUP($A158,'XII z Kompasem M'!$K$1:$Q$38,7,0),"")</f>
        <v/>
      </c>
      <c r="AG158" s="19" t="str">
        <f>IFERROR(VLOOKUP($A158,'Grassor TR150 M'!$BH$2:$BN$16,7,0),"")</f>
        <v/>
      </c>
      <c r="AH158" s="19" t="str">
        <f>IFERROR(VLOOKUP($A158,'Pazur Gryfa M'!$P$2:$V$23,7,0),"")</f>
        <v/>
      </c>
      <c r="AI158" s="19" t="str">
        <f>IFERROR(VLOOKUP($A158,'Szaga M'!$J$2:$P$31,7,0),"")</f>
        <v/>
      </c>
      <c r="AJ158" s="19" t="str">
        <f>IFERROR(VLOOKUP($A158,'Sudecka 100 M'!$M$2:$S$20,7,0),"")</f>
        <v/>
      </c>
      <c r="AK158" s="19" t="str">
        <f>IFERROR(VLOOKUP($A158,'XIII z Kompasem M'!$K$2:$Q$27,7,0),"")</f>
        <v/>
      </c>
      <c r="AL158" s="19" t="str">
        <f>IFERROR(VLOOKUP($A158,'Waligóra M'!$J$2:$P$17,7,0),"")</f>
        <v/>
      </c>
      <c r="AM158" s="19" t="str">
        <f>IFERROR(VLOOKUP($A158,'Jesienne 360 M'!$K$2:$Q$15,7,0),"")</f>
        <v/>
      </c>
      <c r="AN158" s="19" t="str">
        <f>IFERROR(VLOOKUP($A158,'H54 TR100 M'!$AG$6:$AM$161,7,0),"")</f>
        <v/>
      </c>
      <c r="AO158" s="19" t="str">
        <f>IFERROR(VLOOKUP($A158,'Azymut M'!$O$2:$U$36,7,0),"")</f>
        <v/>
      </c>
      <c r="AP158" s="12" t="str">
        <f>IFERROR(VLOOKUP($A158,'NM TR100 M'!$AD$5:$AJ$13,7,0),"")</f>
        <v/>
      </c>
      <c r="AQ158" s="26">
        <f>MIN(COUNT(F158:U158)+MIN(COUNT(X158:AP158)/2,2),6)</f>
        <v>1</v>
      </c>
      <c r="AR158" s="13">
        <f>COUNT(F158:U158)+COUNT(X158:AP158)/2</f>
        <v>1</v>
      </c>
    </row>
    <row r="159" spans="1:44">
      <c r="A159">
        <v>543</v>
      </c>
      <c r="B159" s="22" t="str">
        <f>VLOOKUP($A159,id!$C:$H,6,0)</f>
        <v>Gorzelańczyk Marcin</v>
      </c>
      <c r="C159" s="22" t="str">
        <f>VLOOKUP($A159,id!$C:$H,4,0)</f>
        <v>KS Hades</v>
      </c>
      <c r="D159" s="2">
        <f>IF(E158=E159,D158,ROW(B157))</f>
        <v>157</v>
      </c>
      <c r="E159" s="11">
        <f>LARGE(F159:W159,1)+LARGE(F159:W159,2)+IFERROR(LARGE(F159:W159,3),0)+IFERROR(LARGE(F159:W159,4),0)+IFERROR(LARGE(F159:W159,5),0)+IFERROR(LARGE(F159:W159,6),0)</f>
        <v>74.712551724137924</v>
      </c>
      <c r="F159" s="12"/>
      <c r="G159" s="12"/>
      <c r="H159" s="12"/>
      <c r="I159" s="14"/>
      <c r="J159" s="19"/>
      <c r="K159" s="19"/>
      <c r="L159" s="19"/>
      <c r="M159" s="19"/>
      <c r="N159" s="19">
        <f>IFERROR(VLOOKUP($A159,'Konwalie M'!$K$3:$Q$33,7,0),"")</f>
        <v>74.712551724137924</v>
      </c>
      <c r="O159" s="19"/>
      <c r="P159" s="19" t="str">
        <f>IFERROR(VLOOKUP($A159,'Korno M'!$BR$1:$BX$58,7,0),"")</f>
        <v/>
      </c>
      <c r="Q159" s="19" t="str">
        <f>IFERROR(VLOOKUP($A159,'Abentojra M'!$J$4:$P$36,7,0),"")</f>
        <v/>
      </c>
      <c r="R159" s="19" t="str">
        <f>IFERROR(VLOOKUP($A159,'Mordownik M'!$M$6:$S$36,7,0),"")</f>
        <v/>
      </c>
      <c r="S159" s="19" t="str">
        <f>IFERROR(VLOOKUP($A159,'XIV Szago M'!$BB$4:$BH$45,7,0),"")</f>
        <v/>
      </c>
      <c r="T159" s="19" t="str">
        <f>IFERROR(VLOOKUP($A159,'H54 TR200 M'!$AS$5:$AY$96,7,0),"")</f>
        <v/>
      </c>
      <c r="U159" s="19" t="str">
        <f>IFERROR(VLOOKUP($A159,'NM TR200 M'!$AN$5:$AT$32,7,0),"")</f>
        <v/>
      </c>
      <c r="V159" s="10">
        <f>IFERROR(LARGE(X159:AP159,1),0)+IFERROR(LARGE(X159:AP159,2),0)</f>
        <v>0</v>
      </c>
      <c r="W159" s="10">
        <f>IFERROR(LARGE(X159:AP159,3),0)+IFERROR(LARGE(X159:AP159,4),0)</f>
        <v>0</v>
      </c>
      <c r="X159" s="12"/>
      <c r="Y159" s="18"/>
      <c r="Z159" s="18"/>
      <c r="AA159" s="12"/>
      <c r="AB159" s="12"/>
      <c r="AC159" s="12"/>
      <c r="AD159" s="18"/>
      <c r="AE159" s="12"/>
      <c r="AF159" s="18"/>
      <c r="AG159" s="19"/>
      <c r="AH159" s="19"/>
      <c r="AI159" s="19"/>
      <c r="AJ159" s="19"/>
      <c r="AK159" s="19" t="str">
        <f>IFERROR(VLOOKUP($A159,'XIII z Kompasem M'!$K$2:$Q$27,7,0),"")</f>
        <v/>
      </c>
      <c r="AL159" s="19" t="str">
        <f>IFERROR(VLOOKUP($A159,'Waligóra M'!$J$2:$P$17,7,0),"")</f>
        <v/>
      </c>
      <c r="AM159" s="19" t="str">
        <f>IFERROR(VLOOKUP($A159,'Jesienne 360 M'!$K$2:$Q$15,7,0),"")</f>
        <v/>
      </c>
      <c r="AN159" s="19" t="str">
        <f>IFERROR(VLOOKUP($A159,'H54 TR100 M'!$AG$6:$AM$161,7,0),"")</f>
        <v/>
      </c>
      <c r="AO159" s="19" t="str">
        <f>IFERROR(VLOOKUP($A159,'Azymut M'!$O$2:$U$36,7,0),"")</f>
        <v/>
      </c>
      <c r="AP159" s="12" t="str">
        <f>IFERROR(VLOOKUP($A159,'NM TR100 M'!$AD$5:$AJ$13,7,0),"")</f>
        <v/>
      </c>
      <c r="AQ159" s="26">
        <f>MIN(COUNT(F159:U159)+MIN(COUNT(X159:AP159)/2,2),6)</f>
        <v>1</v>
      </c>
      <c r="AR159" s="13">
        <f>COUNT(F159:U159)+COUNT(X159:AP159)/2</f>
        <v>1</v>
      </c>
    </row>
    <row r="160" spans="1:44">
      <c r="A160">
        <v>310</v>
      </c>
      <c r="B160" s="22" t="str">
        <f>VLOOKUP($A160,id!$C:$H,6,0)</f>
        <v>Ciskowski Piotr</v>
      </c>
      <c r="C160" s="22">
        <f>VLOOKUP($A160,id!$C:$H,4,0)</f>
        <v>0</v>
      </c>
      <c r="D160" s="2">
        <f>IF(E159=E160,D159,ROW(B158))</f>
        <v>158</v>
      </c>
      <c r="E160" s="11">
        <f>LARGE(F160:W160,1)+LARGE(F160:W160,2)+IFERROR(LARGE(F160:W160,3),0)+IFERROR(LARGE(F160:W160,4),0)+IFERROR(LARGE(F160:W160,5),0)+IFERROR(LARGE(F160:W160,6),0)</f>
        <v>73.36589569695208</v>
      </c>
      <c r="F160" s="12"/>
      <c r="G160" s="12"/>
      <c r="H160" s="12" t="str">
        <f>IFERROR(VLOOKUP($A160,'H53 200 M'!$AL$5:$AR$90,7,0),"")</f>
        <v/>
      </c>
      <c r="I160" s="14" t="str">
        <f>IFERROR(VLOOKUP($A160,'Dymno M'!$BO$4:$BU$35,7,0),"")</f>
        <v/>
      </c>
      <c r="J160" s="19" t="str">
        <f>IFERROR(VLOOKUP($A160,'Dukty M'!$AU$1:$BA$45,7,0),"")</f>
        <v/>
      </c>
      <c r="K160" s="19">
        <f>IFERROR(VLOOKUP($A160,'Tropy M'!$Q$3:$X$155,7,0),"")</f>
        <v>65.958158565142412</v>
      </c>
      <c r="L160" s="19" t="str">
        <f>IFERROR(VLOOKUP($A160,'Grassor TR300 M'!$BX$2:$CD$26,7,0),"")</f>
        <v/>
      </c>
      <c r="M160" s="19" t="str">
        <f>IFERROR(VLOOKUP($A160,'BO M'!$K$2:$Q$65,7,0),"")</f>
        <v/>
      </c>
      <c r="N160" s="19" t="str">
        <f>IFERROR(VLOOKUP($A160,'Konwalie M'!$K$3:$Q$33,7,0),"")</f>
        <v/>
      </c>
      <c r="O160" s="19" t="str">
        <f>IFERROR(VLOOKUP($A160,'Sudecka 150 M'!$M$2:$S$17,7,0),"")</f>
        <v/>
      </c>
      <c r="P160" s="19" t="str">
        <f>IFERROR(VLOOKUP($A160,'Korno M'!$BR$1:$BX$58,7,0),"")</f>
        <v/>
      </c>
      <c r="Q160" s="19" t="str">
        <f>IFERROR(VLOOKUP($A160,'Abentojra M'!$J$4:$P$36,7,0),"")</f>
        <v/>
      </c>
      <c r="R160" s="19" t="str">
        <f>IFERROR(VLOOKUP($A160,'Mordownik M'!$M$6:$S$36,7,0),"")</f>
        <v/>
      </c>
      <c r="S160" s="19" t="str">
        <f>IFERROR(VLOOKUP($A160,'XIV Szago M'!$BB$4:$BH$45,7,0),"")</f>
        <v/>
      </c>
      <c r="T160" s="19" t="str">
        <f>IFERROR(VLOOKUP($A160,'H54 TR200 M'!$AS$5:$AY$96,7,0),"")</f>
        <v/>
      </c>
      <c r="U160" s="19" t="str">
        <f>IFERROR(VLOOKUP($A160,'NM TR200 M'!$AN$5:$AT$32,7,0),"")</f>
        <v/>
      </c>
      <c r="V160" s="10">
        <f>IFERROR(LARGE(X160:AP160,1),0)+IFERROR(LARGE(X160:AP160,2),0)</f>
        <v>7.4077371318096636</v>
      </c>
      <c r="W160" s="10">
        <f>IFERROR(LARGE(X160:AP160,3),0)+IFERROR(LARGE(X160:AP160,4),0)</f>
        <v>0</v>
      </c>
      <c r="X160" s="12"/>
      <c r="Y160" s="18"/>
      <c r="Z160" s="18"/>
      <c r="AA160" s="12"/>
      <c r="AB160" s="12"/>
      <c r="AC160" s="12">
        <f>IFERROR(VLOOKUP($A160,'H53 100 M'!$AG$5:$AM$156,7,0),"")</f>
        <v>2.9738356256164273</v>
      </c>
      <c r="AD160" s="18" t="str">
        <f>IFERROR(VLOOKUP($A160,'Liczyrzepa - wiosna M'!$N$2:$T$26,7,0),"")</f>
        <v/>
      </c>
      <c r="AE160" s="12" t="str">
        <f>IFERROR(VLOOKUP($A160,'Harce M'!$H$2:$N$19,7,0),"")</f>
        <v/>
      </c>
      <c r="AF160" s="18" t="str">
        <f>IFERROR(VLOOKUP($A160,'XII z Kompasem M'!$K$1:$Q$38,7,0),"")</f>
        <v/>
      </c>
      <c r="AG160" s="19" t="str">
        <f>IFERROR(VLOOKUP($A160,'Grassor TR150 M'!$BH$2:$BN$16,7,0),"")</f>
        <v/>
      </c>
      <c r="AH160" s="19" t="str">
        <f>IFERROR(VLOOKUP($A160,'Pazur Gryfa M'!$P$2:$V$23,7,0),"")</f>
        <v/>
      </c>
      <c r="AI160" s="19" t="str">
        <f>IFERROR(VLOOKUP($A160,'Szaga M'!$J$2:$P$31,7,0),"")</f>
        <v/>
      </c>
      <c r="AJ160" s="19" t="str">
        <f>IFERROR(VLOOKUP($A160,'Sudecka 100 M'!$M$2:$S$20,7,0),"")</f>
        <v/>
      </c>
      <c r="AK160" s="19" t="str">
        <f>IFERROR(VLOOKUP($A160,'XIII z Kompasem M'!$K$2:$Q$27,7,0),"")</f>
        <v/>
      </c>
      <c r="AL160" s="19" t="str">
        <f>IFERROR(VLOOKUP($A160,'Waligóra M'!$J$2:$P$17,7,0),"")</f>
        <v/>
      </c>
      <c r="AM160" s="19" t="str">
        <f>IFERROR(VLOOKUP($A160,'Jesienne 360 M'!$K$2:$Q$15,7,0),"")</f>
        <v/>
      </c>
      <c r="AN160" s="19">
        <f>IFERROR(VLOOKUP($A160,'H54 TR100 M'!$AG$6:$AM$161,7,0),"")</f>
        <v>4.4339015061932363</v>
      </c>
      <c r="AO160" s="19" t="str">
        <f>IFERROR(VLOOKUP($A160,'Azymut M'!$O$2:$U$36,7,0),"")</f>
        <v/>
      </c>
      <c r="AP160" s="12" t="str">
        <f>IFERROR(VLOOKUP($A160,'NM TR100 M'!$AD$5:$AJ$13,7,0),"")</f>
        <v/>
      </c>
      <c r="AQ160" s="26">
        <f>MIN(COUNT(F160:U160)+MIN(COUNT(X160:AP160)/2,2),6)</f>
        <v>2</v>
      </c>
      <c r="AR160" s="13">
        <f>COUNT(F160:U160)+COUNT(X160:AP160)/2</f>
        <v>2</v>
      </c>
    </row>
    <row r="161" spans="1:44">
      <c r="A161">
        <v>352</v>
      </c>
      <c r="B161" s="22" t="str">
        <f>VLOOKUP($A161,id!$C:$H,6,0)</f>
        <v>Wejher Sławomir</v>
      </c>
      <c r="C161" s="22">
        <f>VLOOKUP($A161,id!$C:$H,4,0)</f>
        <v>0</v>
      </c>
      <c r="D161" s="2">
        <f>IF(E160=E161,D160,ROW(B159))</f>
        <v>159</v>
      </c>
      <c r="E161" s="11">
        <f>LARGE(F161:W161,1)+LARGE(F161:W161,2)+IFERROR(LARGE(F161:W161,3),0)+IFERROR(LARGE(F161:W161,4),0)+IFERROR(LARGE(F161:W161,5),0)+IFERROR(LARGE(F161:W161,6),0)</f>
        <v>72.532249553505963</v>
      </c>
      <c r="F161" s="12"/>
      <c r="G161" s="12"/>
      <c r="H161" s="12" t="str">
        <f>IFERROR(VLOOKUP($A161,'H53 200 M'!$AL$5:$AR$90,7,0),"")</f>
        <v/>
      </c>
      <c r="I161" s="14" t="str">
        <f>IFERROR(VLOOKUP($A161,'Dymno M'!$BO$4:$BU$35,7,0),"")</f>
        <v/>
      </c>
      <c r="J161" s="19" t="str">
        <f>IFERROR(VLOOKUP($A161,'Dukty M'!$AU$1:$BA$45,7,0),"")</f>
        <v/>
      </c>
      <c r="K161" s="19" t="str">
        <f>IFERROR(VLOOKUP($A161,'Tropy M'!$Q$3:$X$155,7,0),"")</f>
        <v/>
      </c>
      <c r="L161" s="19" t="str">
        <f>IFERROR(VLOOKUP($A161,'Grassor TR300 M'!$BX$2:$CD$26,7,0),"")</f>
        <v/>
      </c>
      <c r="M161" s="19" t="str">
        <f>IFERROR(VLOOKUP($A161,'BO M'!$K$2:$Q$65,7,0),"")</f>
        <v/>
      </c>
      <c r="N161" s="19" t="str">
        <f>IFERROR(VLOOKUP($A161,'Konwalie M'!$K$3:$Q$33,7,0),"")</f>
        <v/>
      </c>
      <c r="O161" s="19" t="str">
        <f>IFERROR(VLOOKUP($A161,'Sudecka 150 M'!$M$2:$S$17,7,0),"")</f>
        <v/>
      </c>
      <c r="P161" s="19" t="str">
        <f>IFERROR(VLOOKUP($A161,'Korno M'!$BR$1:$BX$58,7,0),"")</f>
        <v/>
      </c>
      <c r="Q161" s="19" t="str">
        <f>IFERROR(VLOOKUP($A161,'Abentojra M'!$J$4:$P$36,7,0),"")</f>
        <v/>
      </c>
      <c r="R161" s="19" t="str">
        <f>IFERROR(VLOOKUP($A161,'Mordownik M'!$M$6:$S$36,7,0),"")</f>
        <v/>
      </c>
      <c r="S161" s="19">
        <f>IFERROR(VLOOKUP($A161,'XIV Szago M'!$BB$4:$BH$45,7,0),"")</f>
        <v>17.622533811503668</v>
      </c>
      <c r="T161" s="19" t="str">
        <f>IFERROR(VLOOKUP($A161,'H54 TR200 M'!$AS$5:$AY$96,7,0),"")</f>
        <v/>
      </c>
      <c r="U161" s="19" t="str">
        <f>IFERROR(VLOOKUP($A161,'NM TR200 M'!$AN$5:$AT$32,7,0),"")</f>
        <v/>
      </c>
      <c r="V161" s="10">
        <f>IFERROR(LARGE(X161:AP161,1),0)+IFERROR(LARGE(X161:AP161,2),0)</f>
        <v>46.94249654911637</v>
      </c>
      <c r="W161" s="10">
        <f>IFERROR(LARGE(X161:AP161,3),0)+IFERROR(LARGE(X161:AP161,4),0)</f>
        <v>7.9672191928859259</v>
      </c>
      <c r="X161" s="12"/>
      <c r="Y161" s="18"/>
      <c r="Z161" s="18"/>
      <c r="AA161" s="12"/>
      <c r="AB161" s="12"/>
      <c r="AC161" s="12">
        <f>IFERROR(VLOOKUP($A161,'H53 100 M'!$AG$5:$AM$156,7,0),"")</f>
        <v>0</v>
      </c>
      <c r="AD161" s="18" t="str">
        <f>IFERROR(VLOOKUP($A161,'Liczyrzepa - wiosna M'!$N$2:$T$26,7,0),"")</f>
        <v/>
      </c>
      <c r="AE161" s="12" t="str">
        <f>IFERROR(VLOOKUP($A161,'Harce M'!$H$2:$N$19,7,0),"")</f>
        <v/>
      </c>
      <c r="AF161" s="18">
        <f>IFERROR(VLOOKUP($A161,'XII z Kompasem M'!$K$1:$Q$38,7,0),"")</f>
        <v>7.9672191928859259</v>
      </c>
      <c r="AG161" s="19" t="str">
        <f>IFERROR(VLOOKUP($A161,'Grassor TR150 M'!$BH$2:$BN$16,7,0),"")</f>
        <v/>
      </c>
      <c r="AH161" s="19" t="str">
        <f>IFERROR(VLOOKUP($A161,'Pazur Gryfa M'!$P$2:$V$23,7,0),"")</f>
        <v/>
      </c>
      <c r="AI161" s="19" t="str">
        <f>IFERROR(VLOOKUP($A161,'Szaga M'!$J$2:$P$31,7,0),"")</f>
        <v/>
      </c>
      <c r="AJ161" s="19" t="str">
        <f>IFERROR(VLOOKUP($A161,'Sudecka 100 M'!$M$2:$S$20,7,0),"")</f>
        <v/>
      </c>
      <c r="AK161" s="19">
        <f>IFERROR(VLOOKUP($A161,'XIII z Kompasem M'!$K$2:$Q$27,7,0),"")</f>
        <v>14.992503748125934</v>
      </c>
      <c r="AL161" s="19" t="str">
        <f>IFERROR(VLOOKUP($A161,'Waligóra M'!$J$2:$P$17,7,0),"")</f>
        <v/>
      </c>
      <c r="AM161" s="19" t="str">
        <f>IFERROR(VLOOKUP($A161,'Jesienne 360 M'!$K$2:$Q$15,7,0),"")</f>
        <v/>
      </c>
      <c r="AN161" s="19">
        <f>IFERROR(VLOOKUP($A161,'H54 TR100 M'!$AG$6:$AM$161,7,0),"")</f>
        <v>31.949992800990437</v>
      </c>
      <c r="AO161" s="19" t="str">
        <f>IFERROR(VLOOKUP($A161,'Azymut M'!$O$2:$U$36,7,0),"")</f>
        <v/>
      </c>
      <c r="AP161" s="12" t="str">
        <f>IFERROR(VLOOKUP($A161,'NM TR100 M'!$AD$5:$AJ$13,7,0),"")</f>
        <v/>
      </c>
      <c r="AQ161" s="26">
        <f>MIN(COUNT(F161:U161)+MIN(COUNT(X161:AP161)/2,2),6)</f>
        <v>3</v>
      </c>
      <c r="AR161" s="13">
        <f>COUNT(F161:U161)+COUNT(X161:AP161)/2</f>
        <v>3</v>
      </c>
    </row>
    <row r="162" spans="1:44">
      <c r="A162">
        <v>187</v>
      </c>
      <c r="B162" s="22" t="str">
        <f>VLOOKUP($A162,id!$C:$H,6,0)</f>
        <v>Majewski Marek</v>
      </c>
      <c r="C162" s="22" t="str">
        <f>VLOOKUP($A162,id!$C:$H,4,0)</f>
        <v>Zaszyci</v>
      </c>
      <c r="D162" s="2">
        <f>IF(E161=E162,D161,ROW(B160))</f>
        <v>160</v>
      </c>
      <c r="E162" s="11">
        <f>LARGE(F162:W162,1)+LARGE(F162:W162,2)+IFERROR(LARGE(F162:W162,3),0)+IFERROR(LARGE(F162:W162,4),0)+IFERROR(LARGE(F162:W162,5),0)+IFERROR(LARGE(F162:W162,6),0)</f>
        <v>71.46199344140193</v>
      </c>
      <c r="F162" s="12"/>
      <c r="G162" s="12"/>
      <c r="H162" s="12">
        <f>IFERROR(VLOOKUP($A162,'H53 200 M'!$AL$5:$AR$90,7,0),"")</f>
        <v>71.46199344140193</v>
      </c>
      <c r="I162" s="14" t="str">
        <f>IFERROR(VLOOKUP($A162,'Dymno M'!$BO$4:$BU$35,7,0),"")</f>
        <v/>
      </c>
      <c r="J162" s="19" t="str">
        <f>IFERROR(VLOOKUP($A162,'Dukty M'!$AU$1:$BA$45,7,0),"")</f>
        <v/>
      </c>
      <c r="K162" s="19" t="str">
        <f>IFERROR(VLOOKUP($A162,'Tropy M'!$Q$3:$X$155,7,0),"")</f>
        <v/>
      </c>
      <c r="L162" s="19" t="str">
        <f>IFERROR(VLOOKUP($A162,'Grassor TR300 M'!$BX$2:$CD$26,7,0),"")</f>
        <v/>
      </c>
      <c r="M162" s="19" t="str">
        <f>IFERROR(VLOOKUP($A162,'BO M'!$K$2:$Q$65,7,0),"")</f>
        <v/>
      </c>
      <c r="N162" s="19" t="str">
        <f>IFERROR(VLOOKUP($A162,'Konwalie M'!$K$3:$Q$33,7,0),"")</f>
        <v/>
      </c>
      <c r="O162" s="19" t="str">
        <f>IFERROR(VLOOKUP($A162,'Sudecka 150 M'!$M$2:$S$17,7,0),"")</f>
        <v/>
      </c>
      <c r="P162" s="19" t="str">
        <f>IFERROR(VLOOKUP($A162,'Korno M'!$BR$1:$BX$58,7,0),"")</f>
        <v/>
      </c>
      <c r="Q162" s="19" t="str">
        <f>IFERROR(VLOOKUP($A162,'Abentojra M'!$J$4:$P$36,7,0),"")</f>
        <v/>
      </c>
      <c r="R162" s="19" t="str">
        <f>IFERROR(VLOOKUP($A162,'Mordownik M'!$M$6:$S$36,7,0),"")</f>
        <v/>
      </c>
      <c r="S162" s="19" t="str">
        <f>IFERROR(VLOOKUP($A162,'XIV Szago M'!$BB$4:$BH$45,7,0),"")</f>
        <v/>
      </c>
      <c r="T162" s="19" t="str">
        <f>IFERROR(VLOOKUP($A162,'H54 TR200 M'!$AS$5:$AY$96,7,0),"")</f>
        <v/>
      </c>
      <c r="U162" s="19" t="str">
        <f>IFERROR(VLOOKUP($A162,'NM TR200 M'!$AN$5:$AT$32,7,0),"")</f>
        <v/>
      </c>
      <c r="V162" s="10">
        <f>IFERROR(LARGE(X162:AP162,1),0)+IFERROR(LARGE(X162:AP162,2),0)</f>
        <v>0</v>
      </c>
      <c r="W162" s="10">
        <f>IFERROR(LARGE(X162:AP162,3),0)+IFERROR(LARGE(X162:AP162,4),0)</f>
        <v>0</v>
      </c>
      <c r="X162" s="12"/>
      <c r="Y162" s="18"/>
      <c r="Z162" s="18"/>
      <c r="AA162" s="12"/>
      <c r="AB162" s="12"/>
      <c r="AC162" s="12" t="str">
        <f>IFERROR(VLOOKUP($A162,'H53 100 M'!$AG$5:$AM$156,7,0),"")</f>
        <v/>
      </c>
      <c r="AD162" s="18" t="str">
        <f>IFERROR(VLOOKUP($A162,'Liczyrzepa - wiosna M'!$N$2:$T$26,7,0),"")</f>
        <v/>
      </c>
      <c r="AE162" s="12" t="str">
        <f>IFERROR(VLOOKUP($A162,'Harce M'!$H$2:$N$19,7,0),"")</f>
        <v/>
      </c>
      <c r="AF162" s="18" t="str">
        <f>IFERROR(VLOOKUP($A162,'XII z Kompasem M'!$K$1:$Q$38,7,0),"")</f>
        <v/>
      </c>
      <c r="AG162" s="19" t="str">
        <f>IFERROR(VLOOKUP($A162,'Grassor TR150 M'!$BH$2:$BN$16,7,0),"")</f>
        <v/>
      </c>
      <c r="AH162" s="19" t="str">
        <f>IFERROR(VLOOKUP($A162,'Pazur Gryfa M'!$P$2:$V$23,7,0),"")</f>
        <v/>
      </c>
      <c r="AI162" s="19" t="str">
        <f>IFERROR(VLOOKUP($A162,'Szaga M'!$J$2:$P$31,7,0),"")</f>
        <v/>
      </c>
      <c r="AJ162" s="19" t="str">
        <f>IFERROR(VLOOKUP($A162,'Sudecka 100 M'!$M$2:$S$20,7,0),"")</f>
        <v/>
      </c>
      <c r="AK162" s="19" t="str">
        <f>IFERROR(VLOOKUP($A162,'XIII z Kompasem M'!$K$2:$Q$27,7,0),"")</f>
        <v/>
      </c>
      <c r="AL162" s="19" t="str">
        <f>IFERROR(VLOOKUP($A162,'Waligóra M'!$J$2:$P$17,7,0),"")</f>
        <v/>
      </c>
      <c r="AM162" s="19" t="str">
        <f>IFERROR(VLOOKUP($A162,'Jesienne 360 M'!$K$2:$Q$15,7,0),"")</f>
        <v/>
      </c>
      <c r="AN162" s="19" t="str">
        <f>IFERROR(VLOOKUP($A162,'H54 TR100 M'!$AG$6:$AM$161,7,0),"")</f>
        <v/>
      </c>
      <c r="AO162" s="19" t="str">
        <f>IFERROR(VLOOKUP($A162,'Azymut M'!$O$2:$U$36,7,0),"")</f>
        <v/>
      </c>
      <c r="AP162" s="12" t="str">
        <f>IFERROR(VLOOKUP($A162,'NM TR100 M'!$AD$5:$AJ$13,7,0),"")</f>
        <v/>
      </c>
      <c r="AQ162" s="26">
        <f>MIN(COUNT(F162:U162)+MIN(COUNT(X162:AP162)/2,2),6)</f>
        <v>1</v>
      </c>
      <c r="AR162" s="13">
        <f>COUNT(F162:U162)+COUNT(X162:AP162)/2</f>
        <v>1</v>
      </c>
    </row>
    <row r="163" spans="1:44">
      <c r="A163">
        <v>168</v>
      </c>
      <c r="B163" s="22" t="str">
        <f>VLOOKUP($A163,id!$C:$H,6,0)</f>
        <v>Dawidziak Jarosław</v>
      </c>
      <c r="C163" s="22" t="str">
        <f>VLOOKUP($A163,id!$C:$H,4,0)</f>
        <v>Ambit Racing Team</v>
      </c>
      <c r="D163" s="2">
        <f>IF(E162=E163,D162,ROW(B161))</f>
        <v>161</v>
      </c>
      <c r="E163" s="11">
        <f>LARGE(F163:W163,1)+LARGE(F163:W163,2)+IFERROR(LARGE(F163:W163,3),0)+IFERROR(LARGE(F163:W163,4),0)+IFERROR(LARGE(F163:W163,5),0)+IFERROR(LARGE(F163:W163,6),0)</f>
        <v>70.752417138243828</v>
      </c>
      <c r="F163" s="12"/>
      <c r="G163" s="12"/>
      <c r="H163" s="12" t="str">
        <f>IFERROR(VLOOKUP($A163,'H53 200 M'!$AL$5:$AR$90,7,0),"")</f>
        <v/>
      </c>
      <c r="I163" s="14" t="str">
        <f>IFERROR(VLOOKUP($A163,'Dymno M'!$BO$4:$BU$35,7,0),"")</f>
        <v/>
      </c>
      <c r="J163" s="19" t="str">
        <f>IFERROR(VLOOKUP($A163,'Dukty M'!$AU$1:$BA$45,7,0),"")</f>
        <v/>
      </c>
      <c r="K163" s="19" t="str">
        <f>IFERROR(VLOOKUP($A163,'Tropy M'!$Q$3:$X$155,7,0),"")</f>
        <v/>
      </c>
      <c r="L163" s="19" t="str">
        <f>IFERROR(VLOOKUP($A163,'Grassor TR300 M'!$BX$2:$CD$26,7,0),"")</f>
        <v/>
      </c>
      <c r="M163" s="19">
        <f>IFERROR(VLOOKUP($A163,'BO M'!$K$2:$Q$65,7,0),"")</f>
        <v>0</v>
      </c>
      <c r="N163" s="19" t="str">
        <f>IFERROR(VLOOKUP($A163,'Konwalie M'!$K$3:$Q$33,7,0),"")</f>
        <v/>
      </c>
      <c r="O163" s="19" t="str">
        <f>IFERROR(VLOOKUP($A163,'Sudecka 150 M'!$M$2:$S$17,7,0),"")</f>
        <v/>
      </c>
      <c r="P163" s="19" t="str">
        <f>IFERROR(VLOOKUP($A163,'Korno M'!$BR$1:$BX$58,7,0),"")</f>
        <v/>
      </c>
      <c r="Q163" s="19" t="str">
        <f>IFERROR(VLOOKUP($A163,'Abentojra M'!$J$4:$P$36,7,0),"")</f>
        <v/>
      </c>
      <c r="R163" s="19" t="str">
        <f>IFERROR(VLOOKUP($A163,'Mordownik M'!$M$6:$S$36,7,0),"")</f>
        <v/>
      </c>
      <c r="S163" s="19" t="str">
        <f>IFERROR(VLOOKUP($A163,'XIV Szago M'!$BB$4:$BH$45,7,0),"")</f>
        <v/>
      </c>
      <c r="T163" s="19" t="str">
        <f>IFERROR(VLOOKUP($A163,'H54 TR200 M'!$AS$5:$AY$96,7,0),"")</f>
        <v/>
      </c>
      <c r="U163" s="19" t="str">
        <f>IFERROR(VLOOKUP($A163,'NM TR200 M'!$AN$5:$AT$32,7,0),"")</f>
        <v/>
      </c>
      <c r="V163" s="10">
        <f>IFERROR(LARGE(X163:AP163,1),0)+IFERROR(LARGE(X163:AP163,2),0)</f>
        <v>70.752417138243828</v>
      </c>
      <c r="W163" s="10">
        <f>IFERROR(LARGE(X163:AP163,3),0)+IFERROR(LARGE(X163:AP163,4),0)</f>
        <v>0</v>
      </c>
      <c r="X163" s="12"/>
      <c r="Y163" s="18"/>
      <c r="Z163" s="18"/>
      <c r="AA163" s="12" t="str">
        <f>IFERROR(VLOOKUP(A163,'NMnO M'!AT:AZ,7,0),"")</f>
        <v/>
      </c>
      <c r="AB163" s="12">
        <f>IFERROR(VLOOKUP(A163,'Wertepy M'!M:S,7,0),"")</f>
        <v>40.389016018306634</v>
      </c>
      <c r="AC163" s="12" t="str">
        <f>IFERROR(VLOOKUP($A163,'H53 100 M'!$AG$5:$AM$156,7,0),"")</f>
        <v/>
      </c>
      <c r="AD163" s="18">
        <f>IFERROR(VLOOKUP($A163,'Liczyrzepa - wiosna M'!$N$2:$T$26,7,0),"")</f>
        <v>30.363401119937194</v>
      </c>
      <c r="AE163" s="12" t="str">
        <f>IFERROR(VLOOKUP($A163,'Harce M'!$H$2:$N$19,7,0),"")</f>
        <v/>
      </c>
      <c r="AF163" s="18" t="str">
        <f>IFERROR(VLOOKUP($A163,'XII z Kompasem M'!$K$1:$Q$38,7,0),"")</f>
        <v/>
      </c>
      <c r="AG163" s="19" t="str">
        <f>IFERROR(VLOOKUP($A163,'Grassor TR150 M'!$BH$2:$BN$16,7,0),"")</f>
        <v/>
      </c>
      <c r="AH163" s="19" t="str">
        <f>IFERROR(VLOOKUP($A163,'Pazur Gryfa M'!$P$2:$V$23,7,0),"")</f>
        <v/>
      </c>
      <c r="AI163" s="19" t="str">
        <f>IFERROR(VLOOKUP($A163,'Szaga M'!$J$2:$P$31,7,0),"")</f>
        <v/>
      </c>
      <c r="AJ163" s="19" t="str">
        <f>IFERROR(VLOOKUP($A163,'Sudecka 100 M'!$M$2:$S$20,7,0),"")</f>
        <v/>
      </c>
      <c r="AK163" s="19" t="str">
        <f>IFERROR(VLOOKUP($A163,'XIII z Kompasem M'!$K$2:$Q$27,7,0),"")</f>
        <v/>
      </c>
      <c r="AL163" s="19" t="str">
        <f>IFERROR(VLOOKUP($A163,'Waligóra M'!$J$2:$P$17,7,0),"")</f>
        <v/>
      </c>
      <c r="AM163" s="19" t="str">
        <f>IFERROR(VLOOKUP($A163,'Jesienne 360 M'!$K$2:$Q$15,7,0),"")</f>
        <v/>
      </c>
      <c r="AN163" s="19" t="str">
        <f>IFERROR(VLOOKUP($A163,'H54 TR100 M'!$AG$6:$AM$161,7,0),"")</f>
        <v/>
      </c>
      <c r="AO163" s="19" t="str">
        <f>IFERROR(VLOOKUP($A163,'Azymut M'!$O$2:$U$36,7,0),"")</f>
        <v/>
      </c>
      <c r="AP163" s="12" t="str">
        <f>IFERROR(VLOOKUP($A163,'NM TR100 M'!$AD$5:$AJ$13,7,0),"")</f>
        <v/>
      </c>
      <c r="AQ163" s="26">
        <f>MIN(COUNT(F163:U163)+MIN(COUNT(X163:AP163)/2,2),6)</f>
        <v>2</v>
      </c>
      <c r="AR163" s="13">
        <f>COUNT(F163:U163)+COUNT(X163:AP163)/2</f>
        <v>2</v>
      </c>
    </row>
    <row r="164" spans="1:44">
      <c r="A164">
        <v>446</v>
      </c>
      <c r="B164" s="22" t="str">
        <f>VLOOKUP($A164,id!$C:$H,6,0)</f>
        <v>Urbanowski Dariusz</v>
      </c>
      <c r="C164" s="22">
        <f>VLOOKUP($A164,id!$C:$H,4,0)</f>
        <v>0</v>
      </c>
      <c r="D164" s="2">
        <f>IF(E163=E164,D163,ROW(B162))</f>
        <v>162</v>
      </c>
      <c r="E164" s="11">
        <f>LARGE(F164:W164,1)+LARGE(F164:W164,2)+IFERROR(LARGE(F164:W164,3),0)+IFERROR(LARGE(F164:W164,4),0)+IFERROR(LARGE(F164:W164,5),0)+IFERROR(LARGE(F164:W164,6),0)</f>
        <v>70.69170585907321</v>
      </c>
      <c r="F164" s="12"/>
      <c r="G164" s="12"/>
      <c r="H164" s="12"/>
      <c r="I164" s="14"/>
      <c r="J164" s="19">
        <f>IFERROR(VLOOKUP($A164,'Dukty M'!$AU$1:$BA$45,7,0),"")</f>
        <v>40.435444208159772</v>
      </c>
      <c r="K164" s="19" t="str">
        <f>IFERROR(VLOOKUP($A164,'Tropy M'!$Q$3:$X$155,7,0),"")</f>
        <v/>
      </c>
      <c r="L164" s="19" t="str">
        <f>IFERROR(VLOOKUP($A164,'Grassor TR300 M'!$BX$2:$CD$26,7,0),"")</f>
        <v/>
      </c>
      <c r="M164" s="19" t="str">
        <f>IFERROR(VLOOKUP($A164,'BO M'!$K$2:$Q$65,7,0),"")</f>
        <v/>
      </c>
      <c r="N164" s="19" t="str">
        <f>IFERROR(VLOOKUP($A164,'Konwalie M'!$K$3:$Q$33,7,0),"")</f>
        <v/>
      </c>
      <c r="O164" s="19" t="str">
        <f>IFERROR(VLOOKUP($A164,'Sudecka 150 M'!$M$2:$S$17,7,0),"")</f>
        <v/>
      </c>
      <c r="P164" s="19" t="str">
        <f>IFERROR(VLOOKUP($A164,'Korno M'!$BR$1:$BX$58,7,0),"")</f>
        <v/>
      </c>
      <c r="Q164" s="19">
        <f>IFERROR(VLOOKUP($A164,'Abentojra M'!$J$4:$P$36,7,0),"")</f>
        <v>30.256261650913441</v>
      </c>
      <c r="R164" s="19" t="str">
        <f>IFERROR(VLOOKUP($A164,'Mordownik M'!$M$6:$S$36,7,0),"")</f>
        <v/>
      </c>
      <c r="S164" s="19" t="str">
        <f>IFERROR(VLOOKUP($A164,'XIV Szago M'!$BB$4:$BH$45,7,0),"")</f>
        <v/>
      </c>
      <c r="T164" s="19" t="str">
        <f>IFERROR(VLOOKUP($A164,'H54 TR200 M'!$AS$5:$AY$96,7,0),"")</f>
        <v/>
      </c>
      <c r="U164" s="19" t="str">
        <f>IFERROR(VLOOKUP($A164,'NM TR200 M'!$AN$5:$AT$32,7,0),"")</f>
        <v/>
      </c>
      <c r="V164" s="10">
        <f>IFERROR(LARGE(X164:AP164,1),0)+IFERROR(LARGE(X164:AP164,2),0)</f>
        <v>0</v>
      </c>
      <c r="W164" s="10">
        <f>IFERROR(LARGE(X164:AP164,3),0)+IFERROR(LARGE(X164:AP164,4),0)</f>
        <v>0</v>
      </c>
      <c r="X164" s="12"/>
      <c r="Y164" s="18"/>
      <c r="Z164" s="18"/>
      <c r="AA164" s="12"/>
      <c r="AB164" s="12"/>
      <c r="AC164" s="12"/>
      <c r="AD164" s="18"/>
      <c r="AE164" s="12"/>
      <c r="AF164" s="18" t="str">
        <f>IFERROR(VLOOKUP($A164,'XII z Kompasem M'!$K$1:$Q$38,7,0),"")</f>
        <v/>
      </c>
      <c r="AG164" s="19" t="str">
        <f>IFERROR(VLOOKUP($A164,'Grassor TR150 M'!$BH$2:$BN$16,7,0),"")</f>
        <v/>
      </c>
      <c r="AH164" s="19" t="str">
        <f>IFERROR(VLOOKUP($A164,'Pazur Gryfa M'!$P$2:$V$23,7,0),"")</f>
        <v/>
      </c>
      <c r="AI164" s="19" t="str">
        <f>IFERROR(VLOOKUP($A164,'Szaga M'!$J$2:$P$31,7,0),"")</f>
        <v/>
      </c>
      <c r="AJ164" s="19" t="str">
        <f>IFERROR(VLOOKUP($A164,'Sudecka 100 M'!$M$2:$S$20,7,0),"")</f>
        <v/>
      </c>
      <c r="AK164" s="19" t="str">
        <f>IFERROR(VLOOKUP($A164,'XIII z Kompasem M'!$K$2:$Q$27,7,0),"")</f>
        <v/>
      </c>
      <c r="AL164" s="19" t="str">
        <f>IFERROR(VLOOKUP($A164,'Waligóra M'!$J$2:$P$17,7,0),"")</f>
        <v/>
      </c>
      <c r="AM164" s="19" t="str">
        <f>IFERROR(VLOOKUP($A164,'Jesienne 360 M'!$K$2:$Q$15,7,0),"")</f>
        <v/>
      </c>
      <c r="AN164" s="19" t="str">
        <f>IFERROR(VLOOKUP($A164,'H54 TR100 M'!$AG$6:$AM$161,7,0),"")</f>
        <v/>
      </c>
      <c r="AO164" s="19" t="str">
        <f>IFERROR(VLOOKUP($A164,'Azymut M'!$O$2:$U$36,7,0),"")</f>
        <v/>
      </c>
      <c r="AP164" s="12" t="str">
        <f>IFERROR(VLOOKUP($A164,'NM TR100 M'!$AD$5:$AJ$13,7,0),"")</f>
        <v/>
      </c>
      <c r="AQ164" s="26">
        <f>MIN(COUNT(F164:U164)+MIN(COUNT(X164:AP164)/2,2),6)</f>
        <v>2</v>
      </c>
      <c r="AR164" s="13">
        <f>COUNT(F164:U164)+COUNT(X164:AP164)/2</f>
        <v>2</v>
      </c>
    </row>
    <row r="165" spans="1:44">
      <c r="A165" s="13">
        <v>53</v>
      </c>
      <c r="B165" s="22" t="str">
        <f>VLOOKUP($A165,id!$C:$H,6,0)</f>
        <v>Szopa Krzysztof</v>
      </c>
      <c r="C165" s="22" t="str">
        <f>VLOOKUP($A165,id!$C:$H,4,0)</f>
        <v xml:space="preserve">SISU-OWB Team </v>
      </c>
      <c r="D165" s="2">
        <f>IF(E164=E165,D164,ROW(B163))</f>
        <v>163</v>
      </c>
      <c r="E165" s="11">
        <f>LARGE(F165:W165,1)+LARGE(F165:W165,2)+IFERROR(LARGE(F165:W165,3),0)+IFERROR(LARGE(F165:W165,4),0)+IFERROR(LARGE(F165:W165,5),0)+IFERROR(LARGE(F165:W165,6),0)</f>
        <v>70.587967901806877</v>
      </c>
      <c r="F165" s="12">
        <f>IFERROR(VLOOKUP(A165,'ZdZ M'!$S$1:$Y$43,7,0),"")</f>
        <v>45.348191750278687</v>
      </c>
      <c r="G165" s="12" t="str">
        <f>IFERROR(VLOOKUP(A165,'Roza M'!N:T,7,0),"")</f>
        <v/>
      </c>
      <c r="H165" s="12" t="str">
        <f>IFERROR(VLOOKUP($A165,'H53 200 M'!$AL$5:$AR$90,7,0),"")</f>
        <v/>
      </c>
      <c r="I165" s="14" t="str">
        <f>IFERROR(VLOOKUP($A165,'Dymno M'!$BO$4:$BU$35,7,0),"")</f>
        <v/>
      </c>
      <c r="J165" s="19" t="str">
        <f>IFERROR(VLOOKUP($A165,'Dukty M'!$AU$1:$BA$45,7,0),"")</f>
        <v/>
      </c>
      <c r="K165" s="19" t="str">
        <f>IFERROR(VLOOKUP($A165,'Tropy M'!$Q$3:$X$155,7,0),"")</f>
        <v/>
      </c>
      <c r="L165" s="19" t="str">
        <f>IFERROR(VLOOKUP($A165,'Grassor TR300 M'!$BX$2:$CD$26,7,0),"")</f>
        <v/>
      </c>
      <c r="M165" s="19" t="str">
        <f>IFERROR(VLOOKUP($A165,'BO M'!$K$2:$Q$65,7,0),"")</f>
        <v/>
      </c>
      <c r="N165" s="19" t="str">
        <f>IFERROR(VLOOKUP($A165,'Konwalie M'!$K$3:$Q$33,7,0),"")</f>
        <v/>
      </c>
      <c r="O165" s="19" t="str">
        <f>IFERROR(VLOOKUP($A165,'Sudecka 150 M'!$M$2:$S$17,7,0),"")</f>
        <v/>
      </c>
      <c r="P165" s="19" t="str">
        <f>IFERROR(VLOOKUP($A165,'Korno M'!$BR$1:$BX$58,7,0),"")</f>
        <v/>
      </c>
      <c r="Q165" s="19" t="str">
        <f>IFERROR(VLOOKUP($A165,'Abentojra M'!$J$4:$P$36,7,0),"")</f>
        <v/>
      </c>
      <c r="R165" s="19" t="str">
        <f>IFERROR(VLOOKUP($A165,'Mordownik M'!$M$6:$S$36,7,0),"")</f>
        <v/>
      </c>
      <c r="S165" s="19" t="str">
        <f>IFERROR(VLOOKUP($A165,'XIV Szago M'!$BB$4:$BH$45,7,0),"")</f>
        <v/>
      </c>
      <c r="T165" s="19" t="str">
        <f>IFERROR(VLOOKUP($A165,'H54 TR200 M'!$AS$5:$AY$96,7,0),"")</f>
        <v/>
      </c>
      <c r="U165" s="19" t="str">
        <f>IFERROR(VLOOKUP($A165,'NM TR200 M'!$AN$5:$AT$32,7,0),"")</f>
        <v/>
      </c>
      <c r="V165" s="10">
        <f>IFERROR(LARGE(X165:AP165,1),0)+IFERROR(LARGE(X165:AP165,2),0)</f>
        <v>25.239776151528194</v>
      </c>
      <c r="W165" s="10">
        <f>IFERROR(LARGE(X165:AP165,3),0)+IFERROR(LARGE(X165:AP165,4),0)</f>
        <v>0</v>
      </c>
      <c r="X165" s="12"/>
      <c r="Y165" s="18" t="str">
        <f>IFERROR(VLOOKUP(A165,'XIII Szago M'!DJ:DP,7,0),"")</f>
        <v/>
      </c>
      <c r="Z165" s="18" t="str">
        <f>IFERROR(VLOOKUP(A165,'Wiosenne 360 M'!K:Q,7,0),"")</f>
        <v/>
      </c>
      <c r="AA165" s="12" t="str">
        <f>IFERROR(VLOOKUP(A165,'NMnO M'!AT:AZ,7,0),"")</f>
        <v/>
      </c>
      <c r="AB165" s="12" t="str">
        <f>IFERROR(VLOOKUP(A165,'Wertepy M'!M:S,7,0),"")</f>
        <v/>
      </c>
      <c r="AC165" s="12" t="str">
        <f>IFERROR(VLOOKUP($A165,'H53 100 M'!$AG$5:$AM$156,7,0),"")</f>
        <v/>
      </c>
      <c r="AD165" s="18" t="str">
        <f>IFERROR(VLOOKUP($A165,'Liczyrzepa - wiosna M'!$N$2:$T$26,7,0),"")</f>
        <v/>
      </c>
      <c r="AE165" s="12" t="str">
        <f>IFERROR(VLOOKUP($A165,'Harce M'!$H$2:$N$19,7,0),"")</f>
        <v/>
      </c>
      <c r="AF165" s="18" t="str">
        <f>IFERROR(VLOOKUP($A165,'XII z Kompasem M'!$K$1:$Q$38,7,0),"")</f>
        <v/>
      </c>
      <c r="AG165" s="19" t="str">
        <f>IFERROR(VLOOKUP($A165,'Grassor TR150 M'!$BH$2:$BN$16,7,0),"")</f>
        <v/>
      </c>
      <c r="AH165" s="19" t="str">
        <f>IFERROR(VLOOKUP($A165,'Pazur Gryfa M'!$P$2:$V$23,7,0),"")</f>
        <v/>
      </c>
      <c r="AI165" s="19" t="str">
        <f>IFERROR(VLOOKUP($A165,'Szaga M'!$J$2:$P$31,7,0),"")</f>
        <v/>
      </c>
      <c r="AJ165" s="19" t="str">
        <f>IFERROR(VLOOKUP($A165,'Sudecka 100 M'!$M$2:$S$20,7,0),"")</f>
        <v/>
      </c>
      <c r="AK165" s="19" t="str">
        <f>IFERROR(VLOOKUP($A165,'XIII z Kompasem M'!$K$2:$Q$27,7,0),"")</f>
        <v/>
      </c>
      <c r="AL165" s="19" t="str">
        <f>IFERROR(VLOOKUP($A165,'Waligóra M'!$J$2:$P$17,7,0),"")</f>
        <v/>
      </c>
      <c r="AM165" s="19" t="str">
        <f>IFERROR(VLOOKUP($A165,'Jesienne 360 M'!$K$2:$Q$15,7,0),"")</f>
        <v/>
      </c>
      <c r="AN165" s="19" t="str">
        <f>IFERROR(VLOOKUP($A165,'H54 TR100 M'!$AG$6:$AM$161,7,0),"")</f>
        <v/>
      </c>
      <c r="AO165" s="19">
        <f>IFERROR(VLOOKUP($A165,'Azymut M'!$O$2:$U$36,7,0),"")</f>
        <v>25.239776151528194</v>
      </c>
      <c r="AP165" s="12" t="str">
        <f>IFERROR(VLOOKUP($A165,'NM TR100 M'!$AD$5:$AJ$13,7,0),"")</f>
        <v/>
      </c>
      <c r="AQ165" s="26">
        <f>MIN(COUNT(F165:U165)+MIN(COUNT(X165:AP165)/2,2),6)</f>
        <v>1.5</v>
      </c>
      <c r="AR165" s="13">
        <f>COUNT(F165:U165)+COUNT(X165:AP165)/2</f>
        <v>1.5</v>
      </c>
    </row>
    <row r="166" spans="1:44">
      <c r="A166">
        <v>247</v>
      </c>
      <c r="B166" s="22" t="str">
        <f>VLOOKUP($A166,id!$C:$H,6,0)</f>
        <v>Wysocki Maciej</v>
      </c>
      <c r="C166" s="22" t="str">
        <f>VLOOKUP($A166,id!$C:$H,4,0)</f>
        <v>Królowie Lasu</v>
      </c>
      <c r="D166" s="2">
        <f>IF(E165=E166,D165,ROW(B164))</f>
        <v>164</v>
      </c>
      <c r="E166" s="11">
        <f>LARGE(F166:W166,1)+LARGE(F166:W166,2)+IFERROR(LARGE(F166:W166,3),0)+IFERROR(LARGE(F166:W166,4),0)+IFERROR(LARGE(F166:W166,5),0)+IFERROR(LARGE(F166:W166,6),0)</f>
        <v>70.492753177281344</v>
      </c>
      <c r="F166" s="12"/>
      <c r="G166" s="12"/>
      <c r="H166" s="12" t="str">
        <f>IFERROR(VLOOKUP($A166,'H53 200 M'!$AL$5:$AR$90,7,0),"")</f>
        <v/>
      </c>
      <c r="I166" s="14" t="str">
        <f>IFERROR(VLOOKUP($A166,'Dymno M'!$BO$4:$BU$35,7,0),"")</f>
        <v/>
      </c>
      <c r="J166" s="19" t="str">
        <f>IFERROR(VLOOKUP($A166,'Dukty M'!$AU$1:$BA$45,7,0),"")</f>
        <v/>
      </c>
      <c r="K166" s="19" t="str">
        <f>IFERROR(VLOOKUP($A166,'Tropy M'!$Q$3:$X$155,7,0),"")</f>
        <v/>
      </c>
      <c r="L166" s="19" t="str">
        <f>IFERROR(VLOOKUP($A166,'Grassor TR300 M'!$BX$2:$CD$26,7,0),"")</f>
        <v/>
      </c>
      <c r="M166" s="19" t="str">
        <f>IFERROR(VLOOKUP($A166,'BO M'!$K$2:$Q$65,7,0),"")</f>
        <v/>
      </c>
      <c r="N166" s="19" t="str">
        <f>IFERROR(VLOOKUP($A166,'Konwalie M'!$K$3:$Q$33,7,0),"")</f>
        <v/>
      </c>
      <c r="O166" s="19" t="str">
        <f>IFERROR(VLOOKUP($A166,'Sudecka 150 M'!$M$2:$S$17,7,0),"")</f>
        <v/>
      </c>
      <c r="P166" s="19" t="str">
        <f>IFERROR(VLOOKUP($A166,'Korno M'!$BR$1:$BX$58,7,0),"")</f>
        <v/>
      </c>
      <c r="Q166" s="19" t="str">
        <f>IFERROR(VLOOKUP($A166,'Abentojra M'!$J$4:$P$36,7,0),"")</f>
        <v/>
      </c>
      <c r="R166" s="19" t="str">
        <f>IFERROR(VLOOKUP($A166,'Mordownik M'!$M$6:$S$36,7,0),"")</f>
        <v/>
      </c>
      <c r="S166" s="19" t="str">
        <f>IFERROR(VLOOKUP($A166,'XIV Szago M'!$BB$4:$BH$45,7,0),"")</f>
        <v/>
      </c>
      <c r="T166" s="19" t="str">
        <f>IFERROR(VLOOKUP($A166,'H54 TR200 M'!$AS$5:$AY$96,7,0),"")</f>
        <v/>
      </c>
      <c r="U166" s="19" t="str">
        <f>IFERROR(VLOOKUP($A166,'NM TR200 M'!$AN$5:$AT$32,7,0),"")</f>
        <v/>
      </c>
      <c r="V166" s="10">
        <f>IFERROR(LARGE(X166:AP166,1),0)+IFERROR(LARGE(X166:AP166,2),0)</f>
        <v>70.492753177281344</v>
      </c>
      <c r="W166" s="10">
        <f>IFERROR(LARGE(X166:AP166,3),0)+IFERROR(LARGE(X166:AP166,4),0)</f>
        <v>0</v>
      </c>
      <c r="X166" s="12"/>
      <c r="Y166" s="18"/>
      <c r="Z166" s="18"/>
      <c r="AA166" s="12"/>
      <c r="AB166" s="12"/>
      <c r="AC166" s="12">
        <f>IFERROR(VLOOKUP($A166,'H53 100 M'!$AG$5:$AM$156,7,0),"")</f>
        <v>33.77104306021976</v>
      </c>
      <c r="AD166" s="18" t="str">
        <f>IFERROR(VLOOKUP($A166,'Liczyrzepa - wiosna M'!$N$2:$T$26,7,0),"")</f>
        <v/>
      </c>
      <c r="AE166" s="12" t="str">
        <f>IFERROR(VLOOKUP($A166,'Harce M'!$H$2:$N$19,7,0),"")</f>
        <v/>
      </c>
      <c r="AF166" s="18" t="str">
        <f>IFERROR(VLOOKUP($A166,'XII z Kompasem M'!$K$1:$Q$38,7,0),"")</f>
        <v/>
      </c>
      <c r="AG166" s="19" t="str">
        <f>IFERROR(VLOOKUP($A166,'Grassor TR150 M'!$BH$2:$BN$16,7,0),"")</f>
        <v/>
      </c>
      <c r="AH166" s="19" t="str">
        <f>IFERROR(VLOOKUP($A166,'Pazur Gryfa M'!$P$2:$V$23,7,0),"")</f>
        <v/>
      </c>
      <c r="AI166" s="19" t="str">
        <f>IFERROR(VLOOKUP($A166,'Szaga M'!$J$2:$P$31,7,0),"")</f>
        <v/>
      </c>
      <c r="AJ166" s="19" t="str">
        <f>IFERROR(VLOOKUP($A166,'Sudecka 100 M'!$M$2:$S$20,7,0),"")</f>
        <v/>
      </c>
      <c r="AK166" s="19" t="str">
        <f>IFERROR(VLOOKUP($A166,'XIII z Kompasem M'!$K$2:$Q$27,7,0),"")</f>
        <v/>
      </c>
      <c r="AL166" s="19" t="str">
        <f>IFERROR(VLOOKUP($A166,'Waligóra M'!$J$2:$P$17,7,0),"")</f>
        <v/>
      </c>
      <c r="AM166" s="19" t="str">
        <f>IFERROR(VLOOKUP($A166,'Jesienne 360 M'!$K$2:$Q$15,7,0),"")</f>
        <v/>
      </c>
      <c r="AN166" s="19">
        <f>IFERROR(VLOOKUP($A166,'H54 TR100 M'!$AG$6:$AM$161,7,0),"")</f>
        <v>36.721710117061583</v>
      </c>
      <c r="AO166" s="19" t="str">
        <f>IFERROR(VLOOKUP($A166,'Azymut M'!$O$2:$U$36,7,0),"")</f>
        <v/>
      </c>
      <c r="AP166" s="12" t="str">
        <f>IFERROR(VLOOKUP($A166,'NM TR100 M'!$AD$5:$AJ$13,7,0),"")</f>
        <v/>
      </c>
      <c r="AQ166" s="26">
        <f>MIN(COUNT(F166:U166)+MIN(COUNT(X166:AP166)/2,2),6)</f>
        <v>1</v>
      </c>
      <c r="AR166" s="13">
        <f>COUNT(F166:U166)+COUNT(X166:AP166)/2</f>
        <v>1</v>
      </c>
    </row>
    <row r="167" spans="1:44">
      <c r="A167">
        <v>628</v>
      </c>
      <c r="B167" s="22" t="str">
        <f>VLOOKUP($A167,id!$C:$H,6,0)</f>
        <v>Brechelke Sławek</v>
      </c>
      <c r="C167" s="22">
        <f>VLOOKUP($A167,id!$C:$H,4,0)</f>
        <v>0</v>
      </c>
      <c r="D167" s="2">
        <f>IF(E166=E167,D166,ROW(B165))</f>
        <v>165</v>
      </c>
      <c r="E167" s="11">
        <f>LARGE(F167:W167,1)+LARGE(F167:W167,2)+IFERROR(LARGE(F167:W167,3),0)+IFERROR(LARGE(F167:W167,4),0)+IFERROR(LARGE(F167:W167,5),0)+IFERROR(LARGE(F167:W167,6),0)</f>
        <v>70.276434526529457</v>
      </c>
      <c r="F167" s="12"/>
      <c r="G167" s="12"/>
      <c r="H167" s="12"/>
      <c r="I167" s="14"/>
      <c r="J167" s="19"/>
      <c r="K167" s="19"/>
      <c r="L167" s="19"/>
      <c r="M167" s="19"/>
      <c r="N167" s="19"/>
      <c r="O167" s="19"/>
      <c r="P167" s="19"/>
      <c r="Q167" s="19"/>
      <c r="R167" s="19"/>
      <c r="S167" s="19"/>
      <c r="T167" s="19">
        <f>IFERROR(VLOOKUP($A167,'H54 TR200 M'!$AS$5:$AY$96,7,0),"")</f>
        <v>70.276434526529457</v>
      </c>
      <c r="U167" s="19" t="str">
        <f>IFERROR(VLOOKUP($A167,'NM TR200 M'!$AN$5:$AT$32,7,0),"")</f>
        <v/>
      </c>
      <c r="V167" s="10">
        <f>IFERROR(LARGE(X167:AP167,1),0)+IFERROR(LARGE(X167:AP167,2),0)</f>
        <v>0</v>
      </c>
      <c r="W167" s="10">
        <f>IFERROR(LARGE(X167:AP167,3),0)+IFERROR(LARGE(X167:AP167,4),0)</f>
        <v>0</v>
      </c>
      <c r="X167" s="12"/>
      <c r="Y167" s="18"/>
      <c r="Z167" s="18"/>
      <c r="AA167" s="12"/>
      <c r="AB167" s="12"/>
      <c r="AC167" s="12"/>
      <c r="AD167" s="18"/>
      <c r="AE167" s="12"/>
      <c r="AF167" s="18"/>
      <c r="AG167" s="19"/>
      <c r="AH167" s="19"/>
      <c r="AI167" s="19"/>
      <c r="AJ167" s="19"/>
      <c r="AK167" s="19"/>
      <c r="AL167" s="19"/>
      <c r="AM167" s="19"/>
      <c r="AN167" s="19" t="str">
        <f>IFERROR(VLOOKUP($A167,'H54 TR100 M'!$AG$6:$AM$161,7,0),"")</f>
        <v/>
      </c>
      <c r="AO167" s="19" t="str">
        <f>IFERROR(VLOOKUP($A167,'Azymut M'!$O$2:$U$36,7,0),"")</f>
        <v/>
      </c>
      <c r="AP167" s="12" t="str">
        <f>IFERROR(VLOOKUP($A167,'NM TR100 M'!$AD$5:$AJ$13,7,0),"")</f>
        <v/>
      </c>
      <c r="AQ167" s="26">
        <f>MIN(COUNT(F167:U167)+MIN(COUNT(X167:AP167)/2,2),6)</f>
        <v>1</v>
      </c>
      <c r="AR167" s="13">
        <f>COUNT(F167:U167)+COUNT(X167:AP167)/2</f>
        <v>1</v>
      </c>
    </row>
    <row r="168" spans="1:44">
      <c r="A168">
        <v>447</v>
      </c>
      <c r="B168" s="22" t="str">
        <f>VLOOKUP($A168,id!$C:$H,6,0)</f>
        <v>Witucki Krzysztof</v>
      </c>
      <c r="C168" s="22">
        <f>VLOOKUP($A168,id!$C:$H,4,0)</f>
        <v>0</v>
      </c>
      <c r="D168" s="2">
        <f>IF(E167=E168,D167,ROW(B166))</f>
        <v>166</v>
      </c>
      <c r="E168" s="11">
        <f>LARGE(F168:W168,1)+LARGE(F168:W168,2)+IFERROR(LARGE(F168:W168,3),0)+IFERROR(LARGE(F168:W168,4),0)+IFERROR(LARGE(F168:W168,5),0)+IFERROR(LARGE(F168:W168,6),0)</f>
        <v>69.365534438813739</v>
      </c>
      <c r="F168" s="12"/>
      <c r="G168" s="12"/>
      <c r="H168" s="12"/>
      <c r="I168" s="14"/>
      <c r="J168" s="19">
        <f>IFERROR(VLOOKUP($A168,'Dukty M'!$AU$1:$BA$45,7,0),"")</f>
        <v>40.430439047187079</v>
      </c>
      <c r="K168" s="19" t="str">
        <f>IFERROR(VLOOKUP($A168,'Tropy M'!$Q$3:$X$155,7,0),"")</f>
        <v/>
      </c>
      <c r="L168" s="19" t="str">
        <f>IFERROR(VLOOKUP($A168,'Grassor TR300 M'!$BX$2:$CD$26,7,0),"")</f>
        <v/>
      </c>
      <c r="M168" s="19" t="str">
        <f>IFERROR(VLOOKUP($A168,'BO M'!$K$2:$Q$65,7,0),"")</f>
        <v/>
      </c>
      <c r="N168" s="19" t="str">
        <f>IFERROR(VLOOKUP($A168,'Konwalie M'!$K$3:$Q$33,7,0),"")</f>
        <v/>
      </c>
      <c r="O168" s="19" t="str">
        <f>IFERROR(VLOOKUP($A168,'Sudecka 150 M'!$M$2:$S$17,7,0),"")</f>
        <v/>
      </c>
      <c r="P168" s="19" t="str">
        <f>IFERROR(VLOOKUP($A168,'Korno M'!$BR$1:$BX$58,7,0),"")</f>
        <v/>
      </c>
      <c r="Q168" s="19">
        <f>IFERROR(VLOOKUP($A168,'Abentojra M'!$J$4:$P$36,7,0),"")</f>
        <v>28.93509539162666</v>
      </c>
      <c r="R168" s="19" t="str">
        <f>IFERROR(VLOOKUP($A168,'Mordownik M'!$M$6:$S$36,7,0),"")</f>
        <v/>
      </c>
      <c r="S168" s="19" t="str">
        <f>IFERROR(VLOOKUP($A168,'XIV Szago M'!$BB$4:$BH$45,7,0),"")</f>
        <v/>
      </c>
      <c r="T168" s="19" t="str">
        <f>IFERROR(VLOOKUP($A168,'H54 TR200 M'!$AS$5:$AY$96,7,0),"")</f>
        <v/>
      </c>
      <c r="U168" s="19" t="str">
        <f>IFERROR(VLOOKUP($A168,'NM TR200 M'!$AN$5:$AT$32,7,0),"")</f>
        <v/>
      </c>
      <c r="V168" s="10">
        <f>IFERROR(LARGE(X168:AP168,1),0)+IFERROR(LARGE(X168:AP168,2),0)</f>
        <v>0</v>
      </c>
      <c r="W168" s="10">
        <f>IFERROR(LARGE(X168:AP168,3),0)+IFERROR(LARGE(X168:AP168,4),0)</f>
        <v>0</v>
      </c>
      <c r="X168" s="12"/>
      <c r="Y168" s="18"/>
      <c r="Z168" s="18"/>
      <c r="AA168" s="12"/>
      <c r="AB168" s="12"/>
      <c r="AC168" s="12"/>
      <c r="AD168" s="18"/>
      <c r="AE168" s="12"/>
      <c r="AF168" s="18" t="str">
        <f>IFERROR(VLOOKUP($A168,'XII z Kompasem M'!$K$1:$Q$38,7,0),"")</f>
        <v/>
      </c>
      <c r="AG168" s="19" t="str">
        <f>IFERROR(VLOOKUP($A168,'Grassor TR150 M'!$BH$2:$BN$16,7,0),"")</f>
        <v/>
      </c>
      <c r="AH168" s="19" t="str">
        <f>IFERROR(VLOOKUP($A168,'Pazur Gryfa M'!$P$2:$V$23,7,0),"")</f>
        <v/>
      </c>
      <c r="AI168" s="19" t="str">
        <f>IFERROR(VLOOKUP($A168,'Szaga M'!$J$2:$P$31,7,0),"")</f>
        <v/>
      </c>
      <c r="AJ168" s="19" t="str">
        <f>IFERROR(VLOOKUP($A168,'Sudecka 100 M'!$M$2:$S$20,7,0),"")</f>
        <v/>
      </c>
      <c r="AK168" s="19" t="str">
        <f>IFERROR(VLOOKUP($A168,'XIII z Kompasem M'!$K$2:$Q$27,7,0),"")</f>
        <v/>
      </c>
      <c r="AL168" s="19" t="str">
        <f>IFERROR(VLOOKUP($A168,'Waligóra M'!$J$2:$P$17,7,0),"")</f>
        <v/>
      </c>
      <c r="AM168" s="19" t="str">
        <f>IFERROR(VLOOKUP($A168,'Jesienne 360 M'!$K$2:$Q$15,7,0),"")</f>
        <v/>
      </c>
      <c r="AN168" s="19" t="str">
        <f>IFERROR(VLOOKUP($A168,'H54 TR100 M'!$AG$6:$AM$161,7,0),"")</f>
        <v/>
      </c>
      <c r="AO168" s="19" t="str">
        <f>IFERROR(VLOOKUP($A168,'Azymut M'!$O$2:$U$36,7,0),"")</f>
        <v/>
      </c>
      <c r="AP168" s="12" t="str">
        <f>IFERROR(VLOOKUP($A168,'NM TR100 M'!$AD$5:$AJ$13,7,0),"")</f>
        <v/>
      </c>
      <c r="AQ168" s="26">
        <f>MIN(COUNT(F168:U168)+MIN(COUNT(X168:AP168)/2,2),6)</f>
        <v>2</v>
      </c>
      <c r="AR168" s="13">
        <f>COUNT(F168:U168)+COUNT(X168:AP168)/2</f>
        <v>2</v>
      </c>
    </row>
    <row r="169" spans="1:44">
      <c r="A169">
        <v>759</v>
      </c>
      <c r="B169" s="22" t="str">
        <f>VLOOKUP($A169,id!$C:$H,6,0)</f>
        <v>Wanatko Artur</v>
      </c>
      <c r="C169" s="22" t="str">
        <f>VLOOKUP($A169,id!$C:$H,4,0)</f>
        <v>Nocny Rower</v>
      </c>
      <c r="D169" s="2">
        <f>IF(E168=E169,D168,ROW(B167))</f>
        <v>167</v>
      </c>
      <c r="E169" s="11">
        <f>LARGE(F169:W169,1)+LARGE(F169:W169,2)+IFERROR(LARGE(F169:W169,3),0)+IFERROR(LARGE(F169:W169,4),0)+IFERROR(LARGE(F169:W169,5),0)+IFERROR(LARGE(F169:W169,6),0)</f>
        <v>69.364161849710968</v>
      </c>
      <c r="F169" s="12"/>
      <c r="G169" s="12"/>
      <c r="H169" s="12"/>
      <c r="I169" s="14"/>
      <c r="J169" s="19"/>
      <c r="K169" s="19"/>
      <c r="L169" s="19"/>
      <c r="M169" s="19"/>
      <c r="N169" s="19"/>
      <c r="O169" s="19"/>
      <c r="P169" s="19"/>
      <c r="Q169" s="19"/>
      <c r="R169" s="19"/>
      <c r="S169" s="19"/>
      <c r="T169" s="19"/>
      <c r="U169" s="19">
        <f>IFERROR(VLOOKUP($A169,'NM TR200 M'!$AN$5:$AT$32,7,0),"")</f>
        <v>69.364161849710968</v>
      </c>
      <c r="V169" s="10">
        <f>IFERROR(LARGE(X169:AP169,1),0)+IFERROR(LARGE(X169:AP169,2),0)</f>
        <v>0</v>
      </c>
      <c r="W169" s="10">
        <f>IFERROR(LARGE(X169:AP169,3),0)+IFERROR(LARGE(X169:AP169,4),0)</f>
        <v>0</v>
      </c>
      <c r="X169" s="12"/>
      <c r="Y169" s="18"/>
      <c r="Z169" s="18"/>
      <c r="AA169" s="12"/>
      <c r="AB169" s="12"/>
      <c r="AC169" s="12"/>
      <c r="AD169" s="18"/>
      <c r="AE169" s="12"/>
      <c r="AF169" s="18"/>
      <c r="AG169" s="19"/>
      <c r="AH169" s="19"/>
      <c r="AI169" s="19"/>
      <c r="AJ169" s="19"/>
      <c r="AK169" s="19"/>
      <c r="AL169" s="19"/>
      <c r="AM169" s="19"/>
      <c r="AN169" s="19"/>
      <c r="AO169" s="19"/>
      <c r="AP169" s="12" t="str">
        <f>IFERROR(VLOOKUP($A169,'NM TR100 M'!$AD$5:$AJ$13,7,0),"")</f>
        <v/>
      </c>
      <c r="AQ169" s="26">
        <f>MIN(COUNT(F169:U169)+MIN(COUNT(X169:AP169)/2,2),6)</f>
        <v>1</v>
      </c>
      <c r="AR169" s="13">
        <f>COUNT(F169:U169)+COUNT(X169:AP169)/2</f>
        <v>1</v>
      </c>
    </row>
    <row r="170" spans="1:44">
      <c r="A170">
        <v>488</v>
      </c>
      <c r="B170" s="22" t="str">
        <f>VLOOKUP($A170,id!$C:$H,6,0)</f>
        <v>Derk Jan</v>
      </c>
      <c r="C170" s="22">
        <f>VLOOKUP($A170,id!$C:$H,4,0)</f>
        <v>0</v>
      </c>
      <c r="D170" s="2">
        <f>IF(E169=E170,D169,ROW(B168))</f>
        <v>168</v>
      </c>
      <c r="E170" s="11">
        <f>LARGE(F170:W170,1)+LARGE(F170:W170,2)+IFERROR(LARGE(F170:W170,3),0)+IFERROR(LARGE(F170:W170,4),0)+IFERROR(LARGE(F170:W170,5),0)+IFERROR(LARGE(F170:W170,6),0)</f>
        <v>68.701686108825456</v>
      </c>
      <c r="F170" s="12"/>
      <c r="G170" s="12"/>
      <c r="H170" s="12"/>
      <c r="I170" s="14"/>
      <c r="J170" s="19"/>
      <c r="K170" s="19"/>
      <c r="L170" s="19"/>
      <c r="M170" s="19">
        <f>IFERROR(VLOOKUP($A170,'BO M'!$K$2:$Q$65,7,0),"")</f>
        <v>68.701686108825456</v>
      </c>
      <c r="N170" s="19" t="str">
        <f>IFERROR(VLOOKUP($A170,'Konwalie M'!$K$3:$Q$33,7,0),"")</f>
        <v/>
      </c>
      <c r="O170" s="19" t="str">
        <f>IFERROR(VLOOKUP($A170,'Sudecka 150 M'!$M$2:$S$17,7,0),"")</f>
        <v/>
      </c>
      <c r="P170" s="19" t="str">
        <f>IFERROR(VLOOKUP($A170,'Korno M'!$BR$1:$BX$58,7,0),"")</f>
        <v/>
      </c>
      <c r="Q170" s="19" t="str">
        <f>IFERROR(VLOOKUP($A170,'Abentojra M'!$J$4:$P$36,7,0),"")</f>
        <v/>
      </c>
      <c r="R170" s="19" t="str">
        <f>IFERROR(VLOOKUP($A170,'Mordownik M'!$M$6:$S$36,7,0),"")</f>
        <v/>
      </c>
      <c r="S170" s="19" t="str">
        <f>IFERROR(VLOOKUP($A170,'XIV Szago M'!$BB$4:$BH$45,7,0),"")</f>
        <v/>
      </c>
      <c r="T170" s="19" t="str">
        <f>IFERROR(VLOOKUP($A170,'H54 TR200 M'!$AS$5:$AY$96,7,0),"")</f>
        <v/>
      </c>
      <c r="U170" s="19" t="str">
        <f>IFERROR(VLOOKUP($A170,'NM TR200 M'!$AN$5:$AT$32,7,0),"")</f>
        <v/>
      </c>
      <c r="V170" s="10">
        <f>IFERROR(LARGE(X170:AP170,1),0)+IFERROR(LARGE(X170:AP170,2),0)</f>
        <v>0</v>
      </c>
      <c r="W170" s="10">
        <f>IFERROR(LARGE(X170:AP170,3),0)+IFERROR(LARGE(X170:AP170,4),0)</f>
        <v>0</v>
      </c>
      <c r="X170" s="12"/>
      <c r="Y170" s="18"/>
      <c r="Z170" s="18"/>
      <c r="AA170" s="12"/>
      <c r="AB170" s="12"/>
      <c r="AC170" s="12"/>
      <c r="AD170" s="18"/>
      <c r="AE170" s="12"/>
      <c r="AF170" s="18"/>
      <c r="AG170" s="19"/>
      <c r="AH170" s="19" t="str">
        <f>IFERROR(VLOOKUP($A170,'Pazur Gryfa M'!$P$2:$V$23,7,0),"")</f>
        <v/>
      </c>
      <c r="AI170" s="19" t="str">
        <f>IFERROR(VLOOKUP($A170,'Szaga M'!$J$2:$P$31,7,0),"")</f>
        <v/>
      </c>
      <c r="AJ170" s="19" t="str">
        <f>IFERROR(VLOOKUP($A170,'Sudecka 100 M'!$M$2:$S$20,7,0),"")</f>
        <v/>
      </c>
      <c r="AK170" s="19" t="str">
        <f>IFERROR(VLOOKUP($A170,'XIII z Kompasem M'!$K$2:$Q$27,7,0),"")</f>
        <v/>
      </c>
      <c r="AL170" s="19" t="str">
        <f>IFERROR(VLOOKUP($A170,'Waligóra M'!$J$2:$P$17,7,0),"")</f>
        <v/>
      </c>
      <c r="AM170" s="19" t="str">
        <f>IFERROR(VLOOKUP($A170,'Jesienne 360 M'!$K$2:$Q$15,7,0),"")</f>
        <v/>
      </c>
      <c r="AN170" s="19" t="str">
        <f>IFERROR(VLOOKUP($A170,'H54 TR100 M'!$AG$6:$AM$161,7,0),"")</f>
        <v/>
      </c>
      <c r="AO170" s="19" t="str">
        <f>IFERROR(VLOOKUP($A170,'Azymut M'!$O$2:$U$36,7,0),"")</f>
        <v/>
      </c>
      <c r="AP170" s="12" t="str">
        <f>IFERROR(VLOOKUP($A170,'NM TR100 M'!$AD$5:$AJ$13,7,0),"")</f>
        <v/>
      </c>
      <c r="AQ170" s="26">
        <f>MIN(COUNT(F170:U170)+MIN(COUNT(X170:AP170)/2,2),6)</f>
        <v>1</v>
      </c>
      <c r="AR170" s="13">
        <f>COUNT(F170:U170)+COUNT(X170:AP170)/2</f>
        <v>1</v>
      </c>
    </row>
    <row r="171" spans="1:44">
      <c r="A171">
        <v>508</v>
      </c>
      <c r="B171" s="22" t="str">
        <f>VLOOKUP($A171,id!$C:$H,6,0)</f>
        <v>Towarek Ireneusz</v>
      </c>
      <c r="C171" s="22" t="str">
        <f>VLOOKUP($A171,id!$C:$H,4,0)</f>
        <v>KOMETA Gliwice</v>
      </c>
      <c r="D171" s="2">
        <f>IF(E170=E171,D170,ROW(B169))</f>
        <v>169</v>
      </c>
      <c r="E171" s="11">
        <f>LARGE(F171:W171,1)+LARGE(F171:W171,2)+IFERROR(LARGE(F171:W171,3),0)+IFERROR(LARGE(F171:W171,4),0)+IFERROR(LARGE(F171:W171,5),0)+IFERROR(LARGE(F171:W171,6),0)</f>
        <v>68.642333888573347</v>
      </c>
      <c r="F171" s="12"/>
      <c r="G171" s="12"/>
      <c r="H171" s="12"/>
      <c r="I171" s="14"/>
      <c r="J171" s="19"/>
      <c r="K171" s="19"/>
      <c r="L171" s="19"/>
      <c r="M171" s="19"/>
      <c r="N171" s="19" t="str">
        <f>IFERROR(VLOOKUP($A171,'Konwalie M'!$K$3:$Q$33,7,0),"")</f>
        <v/>
      </c>
      <c r="O171" s="19">
        <f>IFERROR(VLOOKUP($A171,'Sudecka 150 M'!$M$2:$S$17,7,0),"")</f>
        <v>25.423943083975644</v>
      </c>
      <c r="P171" s="19" t="str">
        <f>IFERROR(VLOOKUP($A171,'Korno M'!$BR$1:$BX$58,7,0),"")</f>
        <v/>
      </c>
      <c r="Q171" s="19" t="str">
        <f>IFERROR(VLOOKUP($A171,'Abentojra M'!$J$4:$P$36,7,0),"")</f>
        <v/>
      </c>
      <c r="R171" s="19" t="str">
        <f>IFERROR(VLOOKUP($A171,'Mordownik M'!$M$6:$S$36,7,0),"")</f>
        <v/>
      </c>
      <c r="S171" s="19" t="str">
        <f>IFERROR(VLOOKUP($A171,'XIV Szago M'!$BB$4:$BH$45,7,0),"")</f>
        <v/>
      </c>
      <c r="T171" s="19" t="str">
        <f>IFERROR(VLOOKUP($A171,'H54 TR200 M'!$AS$5:$AY$96,7,0),"")</f>
        <v/>
      </c>
      <c r="U171" s="19" t="str">
        <f>IFERROR(VLOOKUP($A171,'NM TR200 M'!$AN$5:$AT$32,7,0),"")</f>
        <v/>
      </c>
      <c r="V171" s="10">
        <f>IFERROR(LARGE(X171:AP171,1),0)+IFERROR(LARGE(X171:AP171,2),0)</f>
        <v>43.218390804597711</v>
      </c>
      <c r="W171" s="10">
        <f>IFERROR(LARGE(X171:AP171,3),0)+IFERROR(LARGE(X171:AP171,4),0)</f>
        <v>0</v>
      </c>
      <c r="X171" s="12"/>
      <c r="Y171" s="18"/>
      <c r="Z171" s="18"/>
      <c r="AA171" s="12"/>
      <c r="AB171" s="12"/>
      <c r="AC171" s="12"/>
      <c r="AD171" s="18"/>
      <c r="AE171" s="12"/>
      <c r="AF171" s="18"/>
      <c r="AG171" s="19"/>
      <c r="AH171" s="19">
        <f>IFERROR(VLOOKUP($A171,'Pazur Gryfa M'!$P$2:$V$23,7,0),"")</f>
        <v>43.218390804597711</v>
      </c>
      <c r="AI171" s="19" t="str">
        <f>IFERROR(VLOOKUP($A171,'Szaga M'!$J$2:$P$31,7,0),"")</f>
        <v/>
      </c>
      <c r="AJ171" s="19" t="str">
        <f>IFERROR(VLOOKUP($A171,'Sudecka 100 M'!$M$2:$S$20,7,0),"")</f>
        <v/>
      </c>
      <c r="AK171" s="19" t="str">
        <f>IFERROR(VLOOKUP($A171,'XIII z Kompasem M'!$K$2:$Q$27,7,0),"")</f>
        <v/>
      </c>
      <c r="AL171" s="19" t="str">
        <f>IFERROR(VLOOKUP($A171,'Waligóra M'!$J$2:$P$17,7,0),"")</f>
        <v/>
      </c>
      <c r="AM171" s="19" t="str">
        <f>IFERROR(VLOOKUP($A171,'Jesienne 360 M'!$K$2:$Q$15,7,0),"")</f>
        <v/>
      </c>
      <c r="AN171" s="19" t="str">
        <f>IFERROR(VLOOKUP($A171,'H54 TR100 M'!$AG$6:$AM$161,7,0),"")</f>
        <v/>
      </c>
      <c r="AO171" s="19" t="str">
        <f>IFERROR(VLOOKUP($A171,'Azymut M'!$O$2:$U$36,7,0),"")</f>
        <v/>
      </c>
      <c r="AP171" s="12" t="str">
        <f>IFERROR(VLOOKUP($A171,'NM TR100 M'!$AD$5:$AJ$13,7,0),"")</f>
        <v/>
      </c>
      <c r="AQ171" s="26">
        <f>MIN(COUNT(F171:U171)+MIN(COUNT(X171:AP171)/2,2),6)</f>
        <v>1.5</v>
      </c>
      <c r="AR171" s="13">
        <f>COUNT(F171:U171)+COUNT(X171:AP171)/2</f>
        <v>1.5</v>
      </c>
    </row>
    <row r="172" spans="1:44">
      <c r="A172">
        <v>684</v>
      </c>
      <c r="B172" s="22" t="str">
        <f>VLOOKUP($A172,id!$C:$H,6,0)</f>
        <v>Jaroszewski Wojciech</v>
      </c>
      <c r="C172" s="22" t="str">
        <f>VLOOKUP($A172,id!$C:$H,4,0)</f>
        <v>Deep Forest</v>
      </c>
      <c r="D172" s="2">
        <f>IF(E171=E172,D171,ROW(B170))</f>
        <v>170</v>
      </c>
      <c r="E172" s="11">
        <f>LARGE(F172:W172,1)+LARGE(F172:W172,2)+IFERROR(LARGE(F172:W172,3),0)+IFERROR(LARGE(F172:W172,4),0)+IFERROR(LARGE(F172:W172,5),0)+IFERROR(LARGE(F172:W172,6),0)</f>
        <v>68.586963704749721</v>
      </c>
      <c r="F172" s="12"/>
      <c r="G172" s="12"/>
      <c r="H172" s="12"/>
      <c r="I172" s="14"/>
      <c r="J172" s="19"/>
      <c r="K172" s="19"/>
      <c r="L172" s="19"/>
      <c r="M172" s="19"/>
      <c r="N172" s="19"/>
      <c r="O172" s="19"/>
      <c r="P172" s="19"/>
      <c r="Q172" s="19"/>
      <c r="R172" s="19"/>
      <c r="S172" s="19"/>
      <c r="T172" s="19" t="str">
        <f>IFERROR(VLOOKUP($A172,'H54 TR200 M'!$AS$5:$AY$96,7,0),"")</f>
        <v/>
      </c>
      <c r="U172" s="19" t="str">
        <f>IFERROR(VLOOKUP($A172,'NM TR200 M'!$AN$5:$AT$32,7,0),"")</f>
        <v/>
      </c>
      <c r="V172" s="10">
        <f>IFERROR(LARGE(X172:AP172,1),0)+IFERROR(LARGE(X172:AP172,2),0)</f>
        <v>68.586963704749721</v>
      </c>
      <c r="W172" s="10">
        <f>IFERROR(LARGE(X172:AP172,3),0)+IFERROR(LARGE(X172:AP172,4),0)</f>
        <v>0</v>
      </c>
      <c r="X172" s="12"/>
      <c r="Y172" s="18"/>
      <c r="Z172" s="18"/>
      <c r="AA172" s="12"/>
      <c r="AB172" s="12"/>
      <c r="AC172" s="12"/>
      <c r="AD172" s="18"/>
      <c r="AE172" s="12"/>
      <c r="AF172" s="18"/>
      <c r="AG172" s="19"/>
      <c r="AH172" s="19"/>
      <c r="AI172" s="19"/>
      <c r="AJ172" s="19"/>
      <c r="AK172" s="19"/>
      <c r="AL172" s="19"/>
      <c r="AM172" s="19"/>
      <c r="AN172" s="19">
        <f>IFERROR(VLOOKUP($A172,'H54 TR100 M'!$AG$6:$AM$161,7,0),"")</f>
        <v>29.548932384839208</v>
      </c>
      <c r="AO172" s="19">
        <f>IFERROR(VLOOKUP($A172,'Azymut M'!$O$2:$U$36,7,0),"")</f>
        <v>39.038031319910509</v>
      </c>
      <c r="AP172" s="12" t="str">
        <f>IFERROR(VLOOKUP($A172,'NM TR100 M'!$AD$5:$AJ$13,7,0),"")</f>
        <v/>
      </c>
      <c r="AQ172" s="26">
        <f>MIN(COUNT(F172:U172)+MIN(COUNT(X172:AP172)/2,2),6)</f>
        <v>1</v>
      </c>
      <c r="AR172" s="13">
        <f>COUNT(F172:U172)+COUNT(X172:AP172)/2</f>
        <v>1</v>
      </c>
    </row>
    <row r="173" spans="1:44">
      <c r="A173">
        <v>442</v>
      </c>
      <c r="B173" s="22" t="str">
        <f>VLOOKUP($A173,id!$C:$H,6,0)</f>
        <v>Marczewski Sławomir</v>
      </c>
      <c r="C173" s="22">
        <f>VLOOKUP($A173,id!$C:$H,4,0)</f>
        <v>0</v>
      </c>
      <c r="D173" s="2">
        <f>IF(E172=E173,D172,ROW(B171))</f>
        <v>171</v>
      </c>
      <c r="E173" s="11">
        <f>LARGE(F173:W173,1)+LARGE(F173:W173,2)+IFERROR(LARGE(F173:W173,3),0)+IFERROR(LARGE(F173:W173,4),0)+IFERROR(LARGE(F173:W173,5),0)+IFERROR(LARGE(F173:W173,6),0)</f>
        <v>68.260255095363092</v>
      </c>
      <c r="F173" s="12"/>
      <c r="G173" s="12"/>
      <c r="H173" s="12"/>
      <c r="I173" s="14"/>
      <c r="J173" s="19">
        <f>IFERROR(VLOOKUP($A173,'Dukty M'!$AU$1:$BA$45,7,0),"")</f>
        <v>68.260255095363092</v>
      </c>
      <c r="K173" s="19" t="str">
        <f>IFERROR(VLOOKUP($A173,'Tropy M'!$Q$3:$X$155,7,0),"")</f>
        <v/>
      </c>
      <c r="L173" s="19" t="str">
        <f>IFERROR(VLOOKUP($A173,'Grassor TR300 M'!$BX$2:$CD$26,7,0),"")</f>
        <v/>
      </c>
      <c r="M173" s="19" t="str">
        <f>IFERROR(VLOOKUP($A173,'BO M'!$K$2:$Q$65,7,0),"")</f>
        <v/>
      </c>
      <c r="N173" s="19" t="str">
        <f>IFERROR(VLOOKUP($A173,'Konwalie M'!$K$3:$Q$33,7,0),"")</f>
        <v/>
      </c>
      <c r="O173" s="19" t="str">
        <f>IFERROR(VLOOKUP($A173,'Sudecka 150 M'!$M$2:$S$17,7,0),"")</f>
        <v/>
      </c>
      <c r="P173" s="19" t="str">
        <f>IFERROR(VLOOKUP($A173,'Korno M'!$BR$1:$BX$58,7,0),"")</f>
        <v/>
      </c>
      <c r="Q173" s="19" t="str">
        <f>IFERROR(VLOOKUP($A173,'Abentojra M'!$J$4:$P$36,7,0),"")</f>
        <v/>
      </c>
      <c r="R173" s="19" t="str">
        <f>IFERROR(VLOOKUP($A173,'Mordownik M'!$M$6:$S$36,7,0),"")</f>
        <v/>
      </c>
      <c r="S173" s="19" t="str">
        <f>IFERROR(VLOOKUP($A173,'XIV Szago M'!$BB$4:$BH$45,7,0),"")</f>
        <v/>
      </c>
      <c r="T173" s="19" t="str">
        <f>IFERROR(VLOOKUP($A173,'H54 TR200 M'!$AS$5:$AY$96,7,0),"")</f>
        <v/>
      </c>
      <c r="U173" s="19" t="str">
        <f>IFERROR(VLOOKUP($A173,'NM TR200 M'!$AN$5:$AT$32,7,0),"")</f>
        <v/>
      </c>
      <c r="V173" s="10">
        <f>IFERROR(LARGE(X173:AP173,1),0)+IFERROR(LARGE(X173:AP173,2),0)</f>
        <v>0</v>
      </c>
      <c r="W173" s="10">
        <f>IFERROR(LARGE(X173:AP173,3),0)+IFERROR(LARGE(X173:AP173,4),0)</f>
        <v>0</v>
      </c>
      <c r="X173" s="12"/>
      <c r="Y173" s="18"/>
      <c r="Z173" s="18"/>
      <c r="AA173" s="12"/>
      <c r="AB173" s="12"/>
      <c r="AC173" s="12"/>
      <c r="AD173" s="18"/>
      <c r="AE173" s="12"/>
      <c r="AF173" s="18" t="str">
        <f>IFERROR(VLOOKUP($A173,'XII z Kompasem M'!$K$1:$Q$38,7,0),"")</f>
        <v/>
      </c>
      <c r="AG173" s="19" t="str">
        <f>IFERROR(VLOOKUP($A173,'Grassor TR150 M'!$BH$2:$BN$16,7,0),"")</f>
        <v/>
      </c>
      <c r="AH173" s="19" t="str">
        <f>IFERROR(VLOOKUP($A173,'Pazur Gryfa M'!$P$2:$V$23,7,0),"")</f>
        <v/>
      </c>
      <c r="AI173" s="19" t="str">
        <f>IFERROR(VLOOKUP($A173,'Szaga M'!$J$2:$P$31,7,0),"")</f>
        <v/>
      </c>
      <c r="AJ173" s="19" t="str">
        <f>IFERROR(VLOOKUP($A173,'Sudecka 100 M'!$M$2:$S$20,7,0),"")</f>
        <v/>
      </c>
      <c r="AK173" s="19" t="str">
        <f>IFERROR(VLOOKUP($A173,'XIII z Kompasem M'!$K$2:$Q$27,7,0),"")</f>
        <v/>
      </c>
      <c r="AL173" s="19" t="str">
        <f>IFERROR(VLOOKUP($A173,'Waligóra M'!$J$2:$P$17,7,0),"")</f>
        <v/>
      </c>
      <c r="AM173" s="19" t="str">
        <f>IFERROR(VLOOKUP($A173,'Jesienne 360 M'!$K$2:$Q$15,7,0),"")</f>
        <v/>
      </c>
      <c r="AN173" s="19" t="str">
        <f>IFERROR(VLOOKUP($A173,'H54 TR100 M'!$AG$6:$AM$161,7,0),"")</f>
        <v/>
      </c>
      <c r="AO173" s="19" t="str">
        <f>IFERROR(VLOOKUP($A173,'Azymut M'!$O$2:$U$36,7,0),"")</f>
        <v/>
      </c>
      <c r="AP173" s="12" t="str">
        <f>IFERROR(VLOOKUP($A173,'NM TR100 M'!$AD$5:$AJ$13,7,0),"")</f>
        <v/>
      </c>
      <c r="AQ173" s="26">
        <f>MIN(COUNT(F173:U173)+MIN(COUNT(X173:AP173)/2,2),6)</f>
        <v>1</v>
      </c>
      <c r="AR173" s="13">
        <f>COUNT(F173:U173)+COUNT(X173:AP173)/2</f>
        <v>1</v>
      </c>
    </row>
    <row r="174" spans="1:44">
      <c r="A174">
        <v>489</v>
      </c>
      <c r="B174" s="22" t="str">
        <f>VLOOKUP($A174,id!$C:$H,6,0)</f>
        <v>Sobczyński Sebastian</v>
      </c>
      <c r="C174" s="22" t="str">
        <f>VLOOKUP($A174,id!$C:$H,4,0)</f>
        <v>Speleoklub Łódzki</v>
      </c>
      <c r="D174" s="2">
        <f>IF(E173=E174,D173,ROW(B172))</f>
        <v>172</v>
      </c>
      <c r="E174" s="11">
        <f>LARGE(F174:W174,1)+LARGE(F174:W174,2)+IFERROR(LARGE(F174:W174,3),0)+IFERROR(LARGE(F174:W174,4),0)+IFERROR(LARGE(F174:W174,5),0)+IFERROR(LARGE(F174:W174,6),0)</f>
        <v>68.248066293967199</v>
      </c>
      <c r="F174" s="12"/>
      <c r="G174" s="12"/>
      <c r="H174" s="12"/>
      <c r="I174" s="14"/>
      <c r="J174" s="19"/>
      <c r="K174" s="19"/>
      <c r="L174" s="19"/>
      <c r="M174" s="19">
        <f>IFERROR(VLOOKUP($A174,'BO M'!$K$2:$Q$65,7,0),"")</f>
        <v>68.248066293967199</v>
      </c>
      <c r="N174" s="19" t="str">
        <f>IFERROR(VLOOKUP($A174,'Konwalie M'!$K$3:$Q$33,7,0),"")</f>
        <v/>
      </c>
      <c r="O174" s="19" t="str">
        <f>IFERROR(VLOOKUP($A174,'Sudecka 150 M'!$M$2:$S$17,7,0),"")</f>
        <v/>
      </c>
      <c r="P174" s="19" t="str">
        <f>IFERROR(VLOOKUP($A174,'Korno M'!$BR$1:$BX$58,7,0),"")</f>
        <v/>
      </c>
      <c r="Q174" s="19" t="str">
        <f>IFERROR(VLOOKUP($A174,'Abentojra M'!$J$4:$P$36,7,0),"")</f>
        <v/>
      </c>
      <c r="R174" s="19" t="str">
        <f>IFERROR(VLOOKUP($A174,'Mordownik M'!$M$6:$S$36,7,0),"")</f>
        <v/>
      </c>
      <c r="S174" s="19" t="str">
        <f>IFERROR(VLOOKUP($A174,'XIV Szago M'!$BB$4:$BH$45,7,0),"")</f>
        <v/>
      </c>
      <c r="T174" s="19" t="str">
        <f>IFERROR(VLOOKUP($A174,'H54 TR200 M'!$AS$5:$AY$96,7,0),"")</f>
        <v/>
      </c>
      <c r="U174" s="19" t="str">
        <f>IFERROR(VLOOKUP($A174,'NM TR200 M'!$AN$5:$AT$32,7,0),"")</f>
        <v/>
      </c>
      <c r="V174" s="10">
        <f>IFERROR(LARGE(X174:AP174,1),0)+IFERROR(LARGE(X174:AP174,2),0)</f>
        <v>0</v>
      </c>
      <c r="W174" s="10">
        <f>IFERROR(LARGE(X174:AP174,3),0)+IFERROR(LARGE(X174:AP174,4),0)</f>
        <v>0</v>
      </c>
      <c r="X174" s="12"/>
      <c r="Y174" s="18"/>
      <c r="Z174" s="18"/>
      <c r="AA174" s="12"/>
      <c r="AB174" s="12"/>
      <c r="AC174" s="12"/>
      <c r="AD174" s="18"/>
      <c r="AE174" s="12"/>
      <c r="AF174" s="18"/>
      <c r="AG174" s="19"/>
      <c r="AH174" s="19" t="str">
        <f>IFERROR(VLOOKUP($A174,'Pazur Gryfa M'!$P$2:$V$23,7,0),"")</f>
        <v/>
      </c>
      <c r="AI174" s="19" t="str">
        <f>IFERROR(VLOOKUP($A174,'Szaga M'!$J$2:$P$31,7,0),"")</f>
        <v/>
      </c>
      <c r="AJ174" s="19" t="str">
        <f>IFERROR(VLOOKUP($A174,'Sudecka 100 M'!$M$2:$S$20,7,0),"")</f>
        <v/>
      </c>
      <c r="AK174" s="19" t="str">
        <f>IFERROR(VLOOKUP($A174,'XIII z Kompasem M'!$K$2:$Q$27,7,0),"")</f>
        <v/>
      </c>
      <c r="AL174" s="19" t="str">
        <f>IFERROR(VLOOKUP($A174,'Waligóra M'!$J$2:$P$17,7,0),"")</f>
        <v/>
      </c>
      <c r="AM174" s="19" t="str">
        <f>IFERROR(VLOOKUP($A174,'Jesienne 360 M'!$K$2:$Q$15,7,0),"")</f>
        <v/>
      </c>
      <c r="AN174" s="19" t="str">
        <f>IFERROR(VLOOKUP($A174,'H54 TR100 M'!$AG$6:$AM$161,7,0),"")</f>
        <v/>
      </c>
      <c r="AO174" s="19" t="str">
        <f>IFERROR(VLOOKUP($A174,'Azymut M'!$O$2:$U$36,7,0),"")</f>
        <v/>
      </c>
      <c r="AP174" s="12" t="str">
        <f>IFERROR(VLOOKUP($A174,'NM TR100 M'!$AD$5:$AJ$13,7,0),"")</f>
        <v/>
      </c>
      <c r="AQ174" s="26">
        <f>MIN(COUNT(F174:U174)+MIN(COUNT(X174:AP174)/2,2),6)</f>
        <v>1</v>
      </c>
      <c r="AR174" s="13">
        <f>COUNT(F174:U174)+COUNT(X174:AP174)/2</f>
        <v>1</v>
      </c>
    </row>
    <row r="175" spans="1:44">
      <c r="A175">
        <v>189</v>
      </c>
      <c r="B175" s="22" t="str">
        <f>VLOOKUP($A175,id!$C:$H,6,0)</f>
        <v>Larczyński Tomasz</v>
      </c>
      <c r="C175" s="22">
        <f>VLOOKUP($A175,id!$C:$H,4,0)</f>
        <v>0</v>
      </c>
      <c r="D175" s="2">
        <f>IF(E174=E175,D174,ROW(B173))</f>
        <v>173</v>
      </c>
      <c r="E175" s="11">
        <f>LARGE(F175:W175,1)+LARGE(F175:W175,2)+IFERROR(LARGE(F175:W175,3),0)+IFERROR(LARGE(F175:W175,4),0)+IFERROR(LARGE(F175:W175,5),0)+IFERROR(LARGE(F175:W175,6),0)</f>
        <v>68.150538501439371</v>
      </c>
      <c r="F175" s="12"/>
      <c r="G175" s="12"/>
      <c r="H175" s="12">
        <f>IFERROR(VLOOKUP($A175,'H53 200 M'!$AL$5:$AR$90,7,0),"")</f>
        <v>68.150538501439371</v>
      </c>
      <c r="I175" s="14" t="str">
        <f>IFERROR(VLOOKUP($A175,'Dymno M'!$BO$4:$BU$35,7,0),"")</f>
        <v/>
      </c>
      <c r="J175" s="19" t="str">
        <f>IFERROR(VLOOKUP($A175,'Dukty M'!$AU$1:$BA$45,7,0),"")</f>
        <v/>
      </c>
      <c r="K175" s="19" t="str">
        <f>IFERROR(VLOOKUP($A175,'Tropy M'!$Q$3:$X$155,7,0),"")</f>
        <v/>
      </c>
      <c r="L175" s="19" t="str">
        <f>IFERROR(VLOOKUP($A175,'Grassor TR300 M'!$BX$2:$CD$26,7,0),"")</f>
        <v/>
      </c>
      <c r="M175" s="19" t="str">
        <f>IFERROR(VLOOKUP($A175,'BO M'!$K$2:$Q$65,7,0),"")</f>
        <v/>
      </c>
      <c r="N175" s="19" t="str">
        <f>IFERROR(VLOOKUP($A175,'Konwalie M'!$K$3:$Q$33,7,0),"")</f>
        <v/>
      </c>
      <c r="O175" s="19" t="str">
        <f>IFERROR(VLOOKUP($A175,'Sudecka 150 M'!$M$2:$S$17,7,0),"")</f>
        <v/>
      </c>
      <c r="P175" s="19" t="str">
        <f>IFERROR(VLOOKUP($A175,'Korno M'!$BR$1:$BX$58,7,0),"")</f>
        <v/>
      </c>
      <c r="Q175" s="19" t="str">
        <f>IFERROR(VLOOKUP($A175,'Abentojra M'!$J$4:$P$36,7,0),"")</f>
        <v/>
      </c>
      <c r="R175" s="19" t="str">
        <f>IFERROR(VLOOKUP($A175,'Mordownik M'!$M$6:$S$36,7,0),"")</f>
        <v/>
      </c>
      <c r="S175" s="19" t="str">
        <f>IFERROR(VLOOKUP($A175,'XIV Szago M'!$BB$4:$BH$45,7,0),"")</f>
        <v/>
      </c>
      <c r="T175" s="19" t="str">
        <f>IFERROR(VLOOKUP($A175,'H54 TR200 M'!$AS$5:$AY$96,7,0),"")</f>
        <v/>
      </c>
      <c r="U175" s="19" t="str">
        <f>IFERROR(VLOOKUP($A175,'NM TR200 M'!$AN$5:$AT$32,7,0),"")</f>
        <v/>
      </c>
      <c r="V175" s="10">
        <f>IFERROR(LARGE(X175:AP175,1),0)+IFERROR(LARGE(X175:AP175,2),0)</f>
        <v>0</v>
      </c>
      <c r="W175" s="10">
        <f>IFERROR(LARGE(X175:AP175,3),0)+IFERROR(LARGE(X175:AP175,4),0)</f>
        <v>0</v>
      </c>
      <c r="X175" s="12"/>
      <c r="Y175" s="18"/>
      <c r="Z175" s="18"/>
      <c r="AA175" s="12"/>
      <c r="AB175" s="12"/>
      <c r="AC175" s="12" t="str">
        <f>IFERROR(VLOOKUP($A175,'H53 100 M'!$AG$5:$AM$156,7,0),"")</f>
        <v/>
      </c>
      <c r="AD175" s="18" t="str">
        <f>IFERROR(VLOOKUP($A175,'Liczyrzepa - wiosna M'!$N$2:$T$26,7,0),"")</f>
        <v/>
      </c>
      <c r="AE175" s="12" t="str">
        <f>IFERROR(VLOOKUP($A175,'Harce M'!$H$2:$N$19,7,0),"")</f>
        <v/>
      </c>
      <c r="AF175" s="18" t="str">
        <f>IFERROR(VLOOKUP($A175,'XII z Kompasem M'!$K$1:$Q$38,7,0),"")</f>
        <v/>
      </c>
      <c r="AG175" s="19" t="str">
        <f>IFERROR(VLOOKUP($A175,'Grassor TR150 M'!$BH$2:$BN$16,7,0),"")</f>
        <v/>
      </c>
      <c r="AH175" s="19" t="str">
        <f>IFERROR(VLOOKUP($A175,'Pazur Gryfa M'!$P$2:$V$23,7,0),"")</f>
        <v/>
      </c>
      <c r="AI175" s="19" t="str">
        <f>IFERROR(VLOOKUP($A175,'Szaga M'!$J$2:$P$31,7,0),"")</f>
        <v/>
      </c>
      <c r="AJ175" s="19" t="str">
        <f>IFERROR(VLOOKUP($A175,'Sudecka 100 M'!$M$2:$S$20,7,0),"")</f>
        <v/>
      </c>
      <c r="AK175" s="19" t="str">
        <f>IFERROR(VLOOKUP($A175,'XIII z Kompasem M'!$K$2:$Q$27,7,0),"")</f>
        <v/>
      </c>
      <c r="AL175" s="19" t="str">
        <f>IFERROR(VLOOKUP($A175,'Waligóra M'!$J$2:$P$17,7,0),"")</f>
        <v/>
      </c>
      <c r="AM175" s="19" t="str">
        <f>IFERROR(VLOOKUP($A175,'Jesienne 360 M'!$K$2:$Q$15,7,0),"")</f>
        <v/>
      </c>
      <c r="AN175" s="19" t="str">
        <f>IFERROR(VLOOKUP($A175,'H54 TR100 M'!$AG$6:$AM$161,7,0),"")</f>
        <v/>
      </c>
      <c r="AO175" s="19" t="str">
        <f>IFERROR(VLOOKUP($A175,'Azymut M'!$O$2:$U$36,7,0),"")</f>
        <v/>
      </c>
      <c r="AP175" s="12" t="str">
        <f>IFERROR(VLOOKUP($A175,'NM TR100 M'!$AD$5:$AJ$13,7,0),"")</f>
        <v/>
      </c>
      <c r="AQ175" s="26">
        <f>MIN(COUNT(F175:U175)+MIN(COUNT(X175:AP175)/2,2),6)</f>
        <v>1</v>
      </c>
      <c r="AR175" s="13">
        <f>COUNT(F175:U175)+COUNT(X175:AP175)/2</f>
        <v>1</v>
      </c>
    </row>
    <row r="176" spans="1:44">
      <c r="A176">
        <v>197</v>
      </c>
      <c r="B176" s="22" t="str">
        <f>VLOOKUP($A176,id!$C:$H,6,0)</f>
        <v>Dzich Andrzej</v>
      </c>
      <c r="C176" s="22" t="str">
        <f>VLOOKUP($A176,id!$C:$H,4,0)</f>
        <v>Alive!</v>
      </c>
      <c r="D176" s="2">
        <f>IF(E175=E176,D175,ROW(B174))</f>
        <v>174</v>
      </c>
      <c r="E176" s="11">
        <f>LARGE(F176:W176,1)+LARGE(F176:W176,2)+IFERROR(LARGE(F176:W176,3),0)+IFERROR(LARGE(F176:W176,4),0)+IFERROR(LARGE(F176:W176,5),0)+IFERROR(LARGE(F176:W176,6),0)</f>
        <v>67.843860268759016</v>
      </c>
      <c r="F176" s="12"/>
      <c r="G176" s="12"/>
      <c r="H176" s="12">
        <f>IFERROR(VLOOKUP($A176,'H53 200 M'!$AL$5:$AR$90,7,0),"")</f>
        <v>47.815161160991423</v>
      </c>
      <c r="I176" s="14" t="str">
        <f>IFERROR(VLOOKUP($A176,'Dymno M'!$BO$4:$BU$35,7,0),"")</f>
        <v/>
      </c>
      <c r="J176" s="19" t="str">
        <f>IFERROR(VLOOKUP($A176,'Dukty M'!$AU$1:$BA$45,7,0),"")</f>
        <v/>
      </c>
      <c r="K176" s="19" t="str">
        <f>IFERROR(VLOOKUP($A176,'Tropy M'!$Q$3:$X$155,7,0),"")</f>
        <v/>
      </c>
      <c r="L176" s="19" t="str">
        <f>IFERROR(VLOOKUP($A176,'Grassor TR300 M'!$BX$2:$CD$26,7,0),"")</f>
        <v/>
      </c>
      <c r="M176" s="19" t="str">
        <f>IFERROR(VLOOKUP($A176,'BO M'!$K$2:$Q$65,7,0),"")</f>
        <v/>
      </c>
      <c r="N176" s="19" t="str">
        <f>IFERROR(VLOOKUP($A176,'Konwalie M'!$K$3:$Q$33,7,0),"")</f>
        <v/>
      </c>
      <c r="O176" s="19" t="str">
        <f>IFERROR(VLOOKUP($A176,'Sudecka 150 M'!$M$2:$S$17,7,0),"")</f>
        <v/>
      </c>
      <c r="P176" s="19" t="str">
        <f>IFERROR(VLOOKUP($A176,'Korno M'!$BR$1:$BX$58,7,0),"")</f>
        <v/>
      </c>
      <c r="Q176" s="19" t="str">
        <f>IFERROR(VLOOKUP($A176,'Abentojra M'!$J$4:$P$36,7,0),"")</f>
        <v/>
      </c>
      <c r="R176" s="19" t="str">
        <f>IFERROR(VLOOKUP($A176,'Mordownik M'!$M$6:$S$36,7,0),"")</f>
        <v/>
      </c>
      <c r="S176" s="19" t="str">
        <f>IFERROR(VLOOKUP($A176,'XIV Szago M'!$BB$4:$BH$45,7,0),"")</f>
        <v/>
      </c>
      <c r="T176" s="19">
        <f>IFERROR(VLOOKUP($A176,'H54 TR200 M'!$AS$5:$AY$96,7,0),"")</f>
        <v>20.028699107767594</v>
      </c>
      <c r="U176" s="19" t="str">
        <f>IFERROR(VLOOKUP($A176,'NM TR200 M'!$AN$5:$AT$32,7,0),"")</f>
        <v/>
      </c>
      <c r="V176" s="10">
        <f>IFERROR(LARGE(X176:AP176,1),0)+IFERROR(LARGE(X176:AP176,2),0)</f>
        <v>0</v>
      </c>
      <c r="W176" s="10">
        <f>IFERROR(LARGE(X176:AP176,3),0)+IFERROR(LARGE(X176:AP176,4),0)</f>
        <v>0</v>
      </c>
      <c r="X176" s="12"/>
      <c r="Y176" s="18"/>
      <c r="Z176" s="18"/>
      <c r="AA176" s="12"/>
      <c r="AB176" s="12"/>
      <c r="AC176" s="12" t="str">
        <f>IFERROR(VLOOKUP($A176,'H53 100 M'!$AG$5:$AM$156,7,0),"")</f>
        <v/>
      </c>
      <c r="AD176" s="18" t="str">
        <f>IFERROR(VLOOKUP($A176,'Liczyrzepa - wiosna M'!$N$2:$T$26,7,0),"")</f>
        <v/>
      </c>
      <c r="AE176" s="12" t="str">
        <f>IFERROR(VLOOKUP($A176,'Harce M'!$H$2:$N$19,7,0),"")</f>
        <v/>
      </c>
      <c r="AF176" s="18" t="str">
        <f>IFERROR(VLOOKUP($A176,'XII z Kompasem M'!$K$1:$Q$38,7,0),"")</f>
        <v/>
      </c>
      <c r="AG176" s="19" t="str">
        <f>IFERROR(VLOOKUP($A176,'Grassor TR150 M'!$BH$2:$BN$16,7,0),"")</f>
        <v/>
      </c>
      <c r="AH176" s="19" t="str">
        <f>IFERROR(VLOOKUP($A176,'Pazur Gryfa M'!$P$2:$V$23,7,0),"")</f>
        <v/>
      </c>
      <c r="AI176" s="19" t="str">
        <f>IFERROR(VLOOKUP($A176,'Szaga M'!$J$2:$P$31,7,0),"")</f>
        <v/>
      </c>
      <c r="AJ176" s="19" t="str">
        <f>IFERROR(VLOOKUP($A176,'Sudecka 100 M'!$M$2:$S$20,7,0),"")</f>
        <v/>
      </c>
      <c r="AK176" s="19" t="str">
        <f>IFERROR(VLOOKUP($A176,'XIII z Kompasem M'!$K$2:$Q$27,7,0),"")</f>
        <v/>
      </c>
      <c r="AL176" s="19" t="str">
        <f>IFERROR(VLOOKUP($A176,'Waligóra M'!$J$2:$P$17,7,0),"")</f>
        <v/>
      </c>
      <c r="AM176" s="19" t="str">
        <f>IFERROR(VLOOKUP($A176,'Jesienne 360 M'!$K$2:$Q$15,7,0),"")</f>
        <v/>
      </c>
      <c r="AN176" s="19" t="str">
        <f>IFERROR(VLOOKUP($A176,'H54 TR100 M'!$AG$6:$AM$161,7,0),"")</f>
        <v/>
      </c>
      <c r="AO176" s="19" t="str">
        <f>IFERROR(VLOOKUP($A176,'Azymut M'!$O$2:$U$36,7,0),"")</f>
        <v/>
      </c>
      <c r="AP176" s="12" t="str">
        <f>IFERROR(VLOOKUP($A176,'NM TR100 M'!$AD$5:$AJ$13,7,0),"")</f>
        <v/>
      </c>
      <c r="AQ176" s="26">
        <f>MIN(COUNT(F176:U176)+MIN(COUNT(X176:AP176)/2,2),6)</f>
        <v>2</v>
      </c>
      <c r="AR176" s="13">
        <f>COUNT(F176:U176)+COUNT(X176:AP176)/2</f>
        <v>2</v>
      </c>
    </row>
    <row r="177" spans="1:44">
      <c r="A177">
        <v>194</v>
      </c>
      <c r="B177" s="22" t="str">
        <f>VLOOKUP($A177,id!$C:$H,6,0)</f>
        <v>Zachara Stefan</v>
      </c>
      <c r="C177" s="22">
        <f>VLOOKUP($A177,id!$C:$H,4,0)</f>
        <v>0</v>
      </c>
      <c r="D177" s="2">
        <f>IF(E176=E177,D176,ROW(B175))</f>
        <v>175</v>
      </c>
      <c r="E177" s="11">
        <f>LARGE(F177:W177,1)+LARGE(F177:W177,2)+IFERROR(LARGE(F177:W177,3),0)+IFERROR(LARGE(F177:W177,4),0)+IFERROR(LARGE(F177:W177,5),0)+IFERROR(LARGE(F177:W177,6),0)</f>
        <v>67.247842999083673</v>
      </c>
      <c r="F177" s="12"/>
      <c r="G177" s="12"/>
      <c r="H177" s="12">
        <f>IFERROR(VLOOKUP($A177,'H53 200 M'!$AL$5:$AR$90,7,0),"")</f>
        <v>54.547788572490802</v>
      </c>
      <c r="I177" s="14" t="str">
        <f>IFERROR(VLOOKUP($A177,'Dymno M'!$BO$4:$BU$35,7,0),"")</f>
        <v/>
      </c>
      <c r="J177" s="19" t="str">
        <f>IFERROR(VLOOKUP($A177,'Dukty M'!$AU$1:$BA$45,7,0),"")</f>
        <v/>
      </c>
      <c r="K177" s="19" t="str">
        <f>IFERROR(VLOOKUP($A177,'Tropy M'!$Q$3:$X$155,7,0),"")</f>
        <v/>
      </c>
      <c r="L177" s="19" t="str">
        <f>IFERROR(VLOOKUP($A177,'Grassor TR300 M'!$BX$2:$CD$26,7,0),"")</f>
        <v/>
      </c>
      <c r="M177" s="19" t="str">
        <f>IFERROR(VLOOKUP($A177,'BO M'!$K$2:$Q$65,7,0),"")</f>
        <v/>
      </c>
      <c r="N177" s="19" t="str">
        <f>IFERROR(VLOOKUP($A177,'Konwalie M'!$K$3:$Q$33,7,0),"")</f>
        <v/>
      </c>
      <c r="O177" s="19" t="str">
        <f>IFERROR(VLOOKUP($A177,'Sudecka 150 M'!$M$2:$S$17,7,0),"")</f>
        <v/>
      </c>
      <c r="P177" s="19" t="str">
        <f>IFERROR(VLOOKUP($A177,'Korno M'!$BR$1:$BX$58,7,0),"")</f>
        <v/>
      </c>
      <c r="Q177" s="19" t="str">
        <f>IFERROR(VLOOKUP($A177,'Abentojra M'!$J$4:$P$36,7,0),"")</f>
        <v/>
      </c>
      <c r="R177" s="19" t="str">
        <f>IFERROR(VLOOKUP($A177,'Mordownik M'!$M$6:$S$36,7,0),"")</f>
        <v/>
      </c>
      <c r="S177" s="19" t="str">
        <f>IFERROR(VLOOKUP($A177,'XIV Szago M'!$BB$4:$BH$45,7,0),"")</f>
        <v/>
      </c>
      <c r="T177" s="19">
        <f>IFERROR(VLOOKUP($A177,'H54 TR200 M'!$AS$5:$AY$96,7,0),"")</f>
        <v>12.700054426592878</v>
      </c>
      <c r="U177" s="19" t="str">
        <f>IFERROR(VLOOKUP($A177,'NM TR200 M'!$AN$5:$AT$32,7,0),"")</f>
        <v/>
      </c>
      <c r="V177" s="10">
        <f>IFERROR(LARGE(X177:AP177,1),0)+IFERROR(LARGE(X177:AP177,2),0)</f>
        <v>0</v>
      </c>
      <c r="W177" s="10">
        <f>IFERROR(LARGE(X177:AP177,3),0)+IFERROR(LARGE(X177:AP177,4),0)</f>
        <v>0</v>
      </c>
      <c r="X177" s="12"/>
      <c r="Y177" s="18"/>
      <c r="Z177" s="18"/>
      <c r="AA177" s="12"/>
      <c r="AB177" s="12"/>
      <c r="AC177" s="12" t="str">
        <f>IFERROR(VLOOKUP($A177,'H53 100 M'!$AG$5:$AM$156,7,0),"")</f>
        <v/>
      </c>
      <c r="AD177" s="18" t="str">
        <f>IFERROR(VLOOKUP($A177,'Liczyrzepa - wiosna M'!$N$2:$T$26,7,0),"")</f>
        <v/>
      </c>
      <c r="AE177" s="12" t="str">
        <f>IFERROR(VLOOKUP($A177,'Harce M'!$H$2:$N$19,7,0),"")</f>
        <v/>
      </c>
      <c r="AF177" s="18" t="str">
        <f>IFERROR(VLOOKUP($A177,'XII z Kompasem M'!$K$1:$Q$38,7,0),"")</f>
        <v/>
      </c>
      <c r="AG177" s="19" t="str">
        <f>IFERROR(VLOOKUP($A177,'Grassor TR150 M'!$BH$2:$BN$16,7,0),"")</f>
        <v/>
      </c>
      <c r="AH177" s="19" t="str">
        <f>IFERROR(VLOOKUP($A177,'Pazur Gryfa M'!$P$2:$V$23,7,0),"")</f>
        <v/>
      </c>
      <c r="AI177" s="19" t="str">
        <f>IFERROR(VLOOKUP($A177,'Szaga M'!$J$2:$P$31,7,0),"")</f>
        <v/>
      </c>
      <c r="AJ177" s="19" t="str">
        <f>IFERROR(VLOOKUP($A177,'Sudecka 100 M'!$M$2:$S$20,7,0),"")</f>
        <v/>
      </c>
      <c r="AK177" s="19" t="str">
        <f>IFERROR(VLOOKUP($A177,'XIII z Kompasem M'!$K$2:$Q$27,7,0),"")</f>
        <v/>
      </c>
      <c r="AL177" s="19" t="str">
        <f>IFERROR(VLOOKUP($A177,'Waligóra M'!$J$2:$P$17,7,0),"")</f>
        <v/>
      </c>
      <c r="AM177" s="19" t="str">
        <f>IFERROR(VLOOKUP($A177,'Jesienne 360 M'!$K$2:$Q$15,7,0),"")</f>
        <v/>
      </c>
      <c r="AN177" s="19" t="str">
        <f>IFERROR(VLOOKUP($A177,'H54 TR100 M'!$AG$6:$AM$161,7,0),"")</f>
        <v/>
      </c>
      <c r="AO177" s="19" t="str">
        <f>IFERROR(VLOOKUP($A177,'Azymut M'!$O$2:$U$36,7,0),"")</f>
        <v/>
      </c>
      <c r="AP177" s="12" t="str">
        <f>IFERROR(VLOOKUP($A177,'NM TR100 M'!$AD$5:$AJ$13,7,0),"")</f>
        <v/>
      </c>
      <c r="AQ177" s="26">
        <f>MIN(COUNT(F177:U177)+MIN(COUNT(X177:AP177)/2,2),6)</f>
        <v>2</v>
      </c>
      <c r="AR177" s="13">
        <f>COUNT(F177:U177)+COUNT(X177:AP177)/2</f>
        <v>2</v>
      </c>
    </row>
    <row r="178" spans="1:44">
      <c r="A178">
        <v>455</v>
      </c>
      <c r="B178" s="22" t="str">
        <f>VLOOKUP($A178,id!$C:$H,6,0)</f>
        <v>Kuncewicz Piotr</v>
      </c>
      <c r="C178" s="22" t="str">
        <f>VLOOKUP($A178,id!$C:$H,4,0)</f>
        <v>Szybcy Inaczej</v>
      </c>
      <c r="D178" s="2">
        <f>IF(E177=E178,D177,ROW(B176))</f>
        <v>176</v>
      </c>
      <c r="E178" s="11">
        <f>LARGE(F178:W178,1)+LARGE(F178:W178,2)+IFERROR(LARGE(F178:W178,3),0)+IFERROR(LARGE(F178:W178,4),0)+IFERROR(LARGE(F178:W178,5),0)+IFERROR(LARGE(F178:W178,6),0)</f>
        <v>66.629479877697634</v>
      </c>
      <c r="F178" s="12"/>
      <c r="G178" s="12"/>
      <c r="H178" s="12"/>
      <c r="I178" s="14"/>
      <c r="J178" s="19"/>
      <c r="K178" s="19">
        <f>IFERROR(VLOOKUP($A178,'Tropy M'!$Q$3:$X$155,7,0),"")</f>
        <v>40.267476372436725</v>
      </c>
      <c r="L178" s="19" t="str">
        <f>IFERROR(VLOOKUP($A178,'Grassor TR300 M'!$BX$2:$CD$26,7,0),"")</f>
        <v/>
      </c>
      <c r="M178" s="19" t="str">
        <f>IFERROR(VLOOKUP($A178,'BO M'!$K$2:$Q$65,7,0),"")</f>
        <v/>
      </c>
      <c r="N178" s="19" t="str">
        <f>IFERROR(VLOOKUP($A178,'Konwalie M'!$K$3:$Q$33,7,0),"")</f>
        <v/>
      </c>
      <c r="O178" s="19" t="str">
        <f>IFERROR(VLOOKUP($A178,'Sudecka 150 M'!$M$2:$S$17,7,0),"")</f>
        <v/>
      </c>
      <c r="P178" s="19" t="str">
        <f>IFERROR(VLOOKUP($A178,'Korno M'!$BR$1:$BX$58,7,0),"")</f>
        <v/>
      </c>
      <c r="Q178" s="19">
        <f>IFERROR(VLOOKUP($A178,'Abentojra M'!$J$4:$P$36,7,0),"")</f>
        <v>26.362003505260912</v>
      </c>
      <c r="R178" s="19" t="str">
        <f>IFERROR(VLOOKUP($A178,'Mordownik M'!$M$6:$S$36,7,0),"")</f>
        <v/>
      </c>
      <c r="S178" s="19" t="str">
        <f>IFERROR(VLOOKUP($A178,'XIV Szago M'!$BB$4:$BH$45,7,0),"")</f>
        <v/>
      </c>
      <c r="T178" s="19" t="str">
        <f>IFERROR(VLOOKUP($A178,'H54 TR200 M'!$AS$5:$AY$96,7,0),"")</f>
        <v/>
      </c>
      <c r="U178" s="19" t="str">
        <f>IFERROR(VLOOKUP($A178,'NM TR200 M'!$AN$5:$AT$32,7,0),"")</f>
        <v/>
      </c>
      <c r="V178" s="10">
        <f>IFERROR(LARGE(X178:AP178,1),0)+IFERROR(LARGE(X178:AP178,2),0)</f>
        <v>0</v>
      </c>
      <c r="W178" s="10">
        <f>IFERROR(LARGE(X178:AP178,3),0)+IFERROR(LARGE(X178:AP178,4),0)</f>
        <v>0</v>
      </c>
      <c r="X178" s="12"/>
      <c r="Y178" s="18"/>
      <c r="Z178" s="18"/>
      <c r="AA178" s="12"/>
      <c r="AB178" s="12"/>
      <c r="AC178" s="12"/>
      <c r="AD178" s="18"/>
      <c r="AE178" s="12"/>
      <c r="AF178" s="18"/>
      <c r="AG178" s="19" t="str">
        <f>IFERROR(VLOOKUP($A178,'Grassor TR150 M'!$BH$2:$BN$16,7,0),"")</f>
        <v/>
      </c>
      <c r="AH178" s="19" t="str">
        <f>IFERROR(VLOOKUP($A178,'Pazur Gryfa M'!$P$2:$V$23,7,0),"")</f>
        <v/>
      </c>
      <c r="AI178" s="19" t="str">
        <f>IFERROR(VLOOKUP($A178,'Szaga M'!$J$2:$P$31,7,0),"")</f>
        <v/>
      </c>
      <c r="AJ178" s="19" t="str">
        <f>IFERROR(VLOOKUP($A178,'Sudecka 100 M'!$M$2:$S$20,7,0),"")</f>
        <v/>
      </c>
      <c r="AK178" s="19" t="str">
        <f>IFERROR(VLOOKUP($A178,'XIII z Kompasem M'!$K$2:$Q$27,7,0),"")</f>
        <v/>
      </c>
      <c r="AL178" s="19" t="str">
        <f>IFERROR(VLOOKUP($A178,'Waligóra M'!$J$2:$P$17,7,0),"")</f>
        <v/>
      </c>
      <c r="AM178" s="19" t="str">
        <f>IFERROR(VLOOKUP($A178,'Jesienne 360 M'!$K$2:$Q$15,7,0),"")</f>
        <v/>
      </c>
      <c r="AN178" s="19" t="str">
        <f>IFERROR(VLOOKUP($A178,'H54 TR100 M'!$AG$6:$AM$161,7,0),"")</f>
        <v/>
      </c>
      <c r="AO178" s="19" t="str">
        <f>IFERROR(VLOOKUP($A178,'Azymut M'!$O$2:$U$36,7,0),"")</f>
        <v/>
      </c>
      <c r="AP178" s="12" t="str">
        <f>IFERROR(VLOOKUP($A178,'NM TR100 M'!$AD$5:$AJ$13,7,0),"")</f>
        <v/>
      </c>
      <c r="AQ178" s="26">
        <f>MIN(COUNT(F178:U178)+MIN(COUNT(X178:AP178)/2,2),6)</f>
        <v>2</v>
      </c>
      <c r="AR178" s="13">
        <f>COUNT(F178:U178)+COUNT(X178:AP178)/2</f>
        <v>2</v>
      </c>
    </row>
    <row r="179" spans="1:44">
      <c r="A179">
        <v>456</v>
      </c>
      <c r="B179" s="22" t="str">
        <f>VLOOKUP($A179,id!$C:$H,6,0)</f>
        <v>Brdys Karol</v>
      </c>
      <c r="C179" s="22" t="str">
        <f>VLOOKUP($A179,id!$C:$H,4,0)</f>
        <v>Szybcy Inaczej</v>
      </c>
      <c r="D179" s="2">
        <f>IF(E178=E179,D178,ROW(B177))</f>
        <v>177</v>
      </c>
      <c r="E179" s="11">
        <f>LARGE(F179:W179,1)+LARGE(F179:W179,2)+IFERROR(LARGE(F179:W179,3),0)+IFERROR(LARGE(F179:W179,4),0)+IFERROR(LARGE(F179:W179,5),0)+IFERROR(LARGE(F179:W179,6),0)</f>
        <v>66.536977228976539</v>
      </c>
      <c r="F179" s="12"/>
      <c r="G179" s="12"/>
      <c r="H179" s="12"/>
      <c r="I179" s="14"/>
      <c r="J179" s="19"/>
      <c r="K179" s="19">
        <f>IFERROR(VLOOKUP($A179,'Tropy M'!$Q$3:$X$155,7,0),"")</f>
        <v>40.193057477796131</v>
      </c>
      <c r="L179" s="19" t="str">
        <f>IFERROR(VLOOKUP($A179,'Grassor TR300 M'!$BX$2:$CD$26,7,0),"")</f>
        <v/>
      </c>
      <c r="M179" s="19" t="str">
        <f>IFERROR(VLOOKUP($A179,'BO M'!$K$2:$Q$65,7,0),"")</f>
        <v/>
      </c>
      <c r="N179" s="19" t="str">
        <f>IFERROR(VLOOKUP($A179,'Konwalie M'!$K$3:$Q$33,7,0),"")</f>
        <v/>
      </c>
      <c r="O179" s="19" t="str">
        <f>IFERROR(VLOOKUP($A179,'Sudecka 150 M'!$M$2:$S$17,7,0),"")</f>
        <v/>
      </c>
      <c r="P179" s="19" t="str">
        <f>IFERROR(VLOOKUP($A179,'Korno M'!$BR$1:$BX$58,7,0),"")</f>
        <v/>
      </c>
      <c r="Q179" s="19">
        <f>IFERROR(VLOOKUP($A179,'Abentojra M'!$J$4:$P$36,7,0),"")</f>
        <v>26.343919751180408</v>
      </c>
      <c r="R179" s="19" t="str">
        <f>IFERROR(VLOOKUP($A179,'Mordownik M'!$M$6:$S$36,7,0),"")</f>
        <v/>
      </c>
      <c r="S179" s="19" t="str">
        <f>IFERROR(VLOOKUP($A179,'XIV Szago M'!$BB$4:$BH$45,7,0),"")</f>
        <v/>
      </c>
      <c r="T179" s="19" t="str">
        <f>IFERROR(VLOOKUP($A179,'H54 TR200 M'!$AS$5:$AY$96,7,0),"")</f>
        <v/>
      </c>
      <c r="U179" s="19" t="str">
        <f>IFERROR(VLOOKUP($A179,'NM TR200 M'!$AN$5:$AT$32,7,0),"")</f>
        <v/>
      </c>
      <c r="V179" s="10">
        <f>IFERROR(LARGE(X179:AP179,1),0)+IFERROR(LARGE(X179:AP179,2),0)</f>
        <v>0</v>
      </c>
      <c r="W179" s="10">
        <f>IFERROR(LARGE(X179:AP179,3),0)+IFERROR(LARGE(X179:AP179,4),0)</f>
        <v>0</v>
      </c>
      <c r="X179" s="12"/>
      <c r="Y179" s="18"/>
      <c r="Z179" s="18"/>
      <c r="AA179" s="12"/>
      <c r="AB179" s="12"/>
      <c r="AC179" s="12"/>
      <c r="AD179" s="18"/>
      <c r="AE179" s="12"/>
      <c r="AF179" s="18"/>
      <c r="AG179" s="19" t="str">
        <f>IFERROR(VLOOKUP($A179,'Grassor TR150 M'!$BH$2:$BN$16,7,0),"")</f>
        <v/>
      </c>
      <c r="AH179" s="19" t="str">
        <f>IFERROR(VLOOKUP($A179,'Pazur Gryfa M'!$P$2:$V$23,7,0),"")</f>
        <v/>
      </c>
      <c r="AI179" s="19" t="str">
        <f>IFERROR(VLOOKUP($A179,'Szaga M'!$J$2:$P$31,7,0),"")</f>
        <v/>
      </c>
      <c r="AJ179" s="19" t="str">
        <f>IFERROR(VLOOKUP($A179,'Sudecka 100 M'!$M$2:$S$20,7,0),"")</f>
        <v/>
      </c>
      <c r="AK179" s="19" t="str">
        <f>IFERROR(VLOOKUP($A179,'XIII z Kompasem M'!$K$2:$Q$27,7,0),"")</f>
        <v/>
      </c>
      <c r="AL179" s="19" t="str">
        <f>IFERROR(VLOOKUP($A179,'Waligóra M'!$J$2:$P$17,7,0),"")</f>
        <v/>
      </c>
      <c r="AM179" s="19" t="str">
        <f>IFERROR(VLOOKUP($A179,'Jesienne 360 M'!$K$2:$Q$15,7,0),"")</f>
        <v/>
      </c>
      <c r="AN179" s="19" t="str">
        <f>IFERROR(VLOOKUP($A179,'H54 TR100 M'!$AG$6:$AM$161,7,0),"")</f>
        <v/>
      </c>
      <c r="AO179" s="19" t="str">
        <f>IFERROR(VLOOKUP($A179,'Azymut M'!$O$2:$U$36,7,0),"")</f>
        <v/>
      </c>
      <c r="AP179" s="12" t="str">
        <f>IFERROR(VLOOKUP($A179,'NM TR100 M'!$AD$5:$AJ$13,7,0),"")</f>
        <v/>
      </c>
      <c r="AQ179" s="26">
        <f>MIN(COUNT(F179:U179)+MIN(COUNT(X179:AP179)/2,2),6)</f>
        <v>2</v>
      </c>
      <c r="AR179" s="13">
        <f>COUNT(F179:U179)+COUNT(X179:AP179)/2</f>
        <v>2</v>
      </c>
    </row>
    <row r="180" spans="1:44">
      <c r="A180">
        <v>207</v>
      </c>
      <c r="B180" s="22" t="str">
        <f>VLOOKUP($A180,id!$C:$H,6,0)</f>
        <v>Marcinkiewicz Mariusz</v>
      </c>
      <c r="C180" s="22" t="str">
        <f>VLOOKUP($A180,id!$C:$H,4,0)</f>
        <v>WMW</v>
      </c>
      <c r="D180" s="2">
        <f>IF(E179=E180,D179,ROW(B178))</f>
        <v>178</v>
      </c>
      <c r="E180" s="11">
        <f>LARGE(F180:W180,1)+LARGE(F180:W180,2)+IFERROR(LARGE(F180:W180,3),0)+IFERROR(LARGE(F180:W180,4),0)+IFERROR(LARGE(F180:W180,5),0)+IFERROR(LARGE(F180:W180,6),0)</f>
        <v>66.408442015456103</v>
      </c>
      <c r="F180" s="12"/>
      <c r="G180" s="12"/>
      <c r="H180" s="12">
        <f>IFERROR(VLOOKUP($A180,'H53 200 M'!$AL$5:$AR$90,7,0),"")</f>
        <v>30.425103542575492</v>
      </c>
      <c r="I180" s="14" t="str">
        <f>IFERROR(VLOOKUP($A180,'Dymno M'!$BO$4:$BU$35,7,0),"")</f>
        <v/>
      </c>
      <c r="J180" s="19" t="str">
        <f>IFERROR(VLOOKUP($A180,'Dukty M'!$AU$1:$BA$45,7,0),"")</f>
        <v/>
      </c>
      <c r="K180" s="19" t="str">
        <f>IFERROR(VLOOKUP($A180,'Tropy M'!$Q$3:$X$155,7,0),"")</f>
        <v/>
      </c>
      <c r="L180" s="19" t="str">
        <f>IFERROR(VLOOKUP($A180,'Grassor TR300 M'!$BX$2:$CD$26,7,0),"")</f>
        <v/>
      </c>
      <c r="M180" s="19" t="str">
        <f>IFERROR(VLOOKUP($A180,'BO M'!$K$2:$Q$65,7,0),"")</f>
        <v/>
      </c>
      <c r="N180" s="19" t="str">
        <f>IFERROR(VLOOKUP($A180,'Konwalie M'!$K$3:$Q$33,7,0),"")</f>
        <v/>
      </c>
      <c r="O180" s="19" t="str">
        <f>IFERROR(VLOOKUP($A180,'Sudecka 150 M'!$M$2:$S$17,7,0),"")</f>
        <v/>
      </c>
      <c r="P180" s="19" t="str">
        <f>IFERROR(VLOOKUP($A180,'Korno M'!$BR$1:$BX$58,7,0),"")</f>
        <v/>
      </c>
      <c r="Q180" s="19" t="str">
        <f>IFERROR(VLOOKUP($A180,'Abentojra M'!$J$4:$P$36,7,0),"")</f>
        <v/>
      </c>
      <c r="R180" s="19" t="str">
        <f>IFERROR(VLOOKUP($A180,'Mordownik M'!$M$6:$S$36,7,0),"")</f>
        <v/>
      </c>
      <c r="S180" s="19" t="str">
        <f>IFERROR(VLOOKUP($A180,'XIV Szago M'!$BB$4:$BH$45,7,0),"")</f>
        <v/>
      </c>
      <c r="T180" s="19">
        <f>IFERROR(VLOOKUP($A180,'H54 TR200 M'!$AS$5:$AY$96,7,0),"")</f>
        <v>35.983338472880604</v>
      </c>
      <c r="U180" s="19" t="str">
        <f>IFERROR(VLOOKUP($A180,'NM TR200 M'!$AN$5:$AT$32,7,0),"")</f>
        <v/>
      </c>
      <c r="V180" s="10">
        <f>IFERROR(LARGE(X180:AP180,1),0)+IFERROR(LARGE(X180:AP180,2),0)</f>
        <v>0</v>
      </c>
      <c r="W180" s="10">
        <f>IFERROR(LARGE(X180:AP180,3),0)+IFERROR(LARGE(X180:AP180,4),0)</f>
        <v>0</v>
      </c>
      <c r="X180" s="12"/>
      <c r="Y180" s="18"/>
      <c r="Z180" s="18"/>
      <c r="AA180" s="12"/>
      <c r="AB180" s="12"/>
      <c r="AC180" s="12" t="str">
        <f>IFERROR(VLOOKUP($A180,'H53 100 M'!$AG$5:$AM$156,7,0),"")</f>
        <v/>
      </c>
      <c r="AD180" s="18" t="str">
        <f>IFERROR(VLOOKUP($A180,'Liczyrzepa - wiosna M'!$N$2:$T$26,7,0),"")</f>
        <v/>
      </c>
      <c r="AE180" s="12" t="str">
        <f>IFERROR(VLOOKUP($A180,'Harce M'!$H$2:$N$19,7,0),"")</f>
        <v/>
      </c>
      <c r="AF180" s="18" t="str">
        <f>IFERROR(VLOOKUP($A180,'XII z Kompasem M'!$K$1:$Q$38,7,0),"")</f>
        <v/>
      </c>
      <c r="AG180" s="19" t="str">
        <f>IFERROR(VLOOKUP($A180,'Grassor TR150 M'!$BH$2:$BN$16,7,0),"")</f>
        <v/>
      </c>
      <c r="AH180" s="19" t="str">
        <f>IFERROR(VLOOKUP($A180,'Pazur Gryfa M'!$P$2:$V$23,7,0),"")</f>
        <v/>
      </c>
      <c r="AI180" s="19" t="str">
        <f>IFERROR(VLOOKUP($A180,'Szaga M'!$J$2:$P$31,7,0),"")</f>
        <v/>
      </c>
      <c r="AJ180" s="19" t="str">
        <f>IFERROR(VLOOKUP($A180,'Sudecka 100 M'!$M$2:$S$20,7,0),"")</f>
        <v/>
      </c>
      <c r="AK180" s="19" t="str">
        <f>IFERROR(VLOOKUP($A180,'XIII z Kompasem M'!$K$2:$Q$27,7,0),"")</f>
        <v/>
      </c>
      <c r="AL180" s="19" t="str">
        <f>IFERROR(VLOOKUP($A180,'Waligóra M'!$J$2:$P$17,7,0),"")</f>
        <v/>
      </c>
      <c r="AM180" s="19" t="str">
        <f>IFERROR(VLOOKUP($A180,'Jesienne 360 M'!$K$2:$Q$15,7,0),"")</f>
        <v/>
      </c>
      <c r="AN180" s="19" t="str">
        <f>IFERROR(VLOOKUP($A180,'H54 TR100 M'!$AG$6:$AM$161,7,0),"")</f>
        <v/>
      </c>
      <c r="AO180" s="19" t="str">
        <f>IFERROR(VLOOKUP($A180,'Azymut M'!$O$2:$U$36,7,0),"")</f>
        <v/>
      </c>
      <c r="AP180" s="12" t="str">
        <f>IFERROR(VLOOKUP($A180,'NM TR100 M'!$AD$5:$AJ$13,7,0),"")</f>
        <v/>
      </c>
      <c r="AQ180" s="26">
        <f>MIN(COUNT(F180:U180)+MIN(COUNT(X180:AP180)/2,2),6)</f>
        <v>2</v>
      </c>
      <c r="AR180" s="13">
        <f>COUNT(F180:U180)+COUNT(X180:AP180)/2</f>
        <v>2</v>
      </c>
    </row>
    <row r="181" spans="1:44">
      <c r="A181">
        <v>244</v>
      </c>
      <c r="B181" s="22" t="str">
        <f>VLOOKUP($A181,id!$C:$H,6,0)</f>
        <v>Klucznik Jarek</v>
      </c>
      <c r="C181" s="22">
        <f>VLOOKUP($A181,id!$C:$H,4,0)</f>
        <v>0</v>
      </c>
      <c r="D181" s="2">
        <f>IF(E180=E181,D180,ROW(B179))</f>
        <v>179</v>
      </c>
      <c r="E181" s="11">
        <f>LARGE(F181:W181,1)+LARGE(F181:W181,2)+IFERROR(LARGE(F181:W181,3),0)+IFERROR(LARGE(F181:W181,4),0)+IFERROR(LARGE(F181:W181,5),0)+IFERROR(LARGE(F181:W181,6),0)</f>
        <v>65.809439897584113</v>
      </c>
      <c r="F181" s="12"/>
      <c r="G181" s="12"/>
      <c r="H181" s="12" t="str">
        <f>IFERROR(VLOOKUP($A181,'H53 200 M'!$AL$5:$AR$90,7,0),"")</f>
        <v/>
      </c>
      <c r="I181" s="14" t="str">
        <f>IFERROR(VLOOKUP($A181,'Dymno M'!$BO$4:$BU$35,7,0),"")</f>
        <v/>
      </c>
      <c r="J181" s="19" t="str">
        <f>IFERROR(VLOOKUP($A181,'Dukty M'!$AU$1:$BA$45,7,0),"")</f>
        <v/>
      </c>
      <c r="K181" s="19" t="str">
        <f>IFERROR(VLOOKUP($A181,'Tropy M'!$Q$3:$X$155,7,0),"")</f>
        <v/>
      </c>
      <c r="L181" s="19" t="str">
        <f>IFERROR(VLOOKUP($A181,'Grassor TR300 M'!$BX$2:$CD$26,7,0),"")</f>
        <v/>
      </c>
      <c r="M181" s="19" t="str">
        <f>IFERROR(VLOOKUP($A181,'BO M'!$K$2:$Q$65,7,0),"")</f>
        <v/>
      </c>
      <c r="N181" s="19" t="str">
        <f>IFERROR(VLOOKUP($A181,'Konwalie M'!$K$3:$Q$33,7,0),"")</f>
        <v/>
      </c>
      <c r="O181" s="19" t="str">
        <f>IFERROR(VLOOKUP($A181,'Sudecka 150 M'!$M$2:$S$17,7,0),"")</f>
        <v/>
      </c>
      <c r="P181" s="19" t="str">
        <f>IFERROR(VLOOKUP($A181,'Korno M'!$BR$1:$BX$58,7,0),"")</f>
        <v/>
      </c>
      <c r="Q181" s="19" t="str">
        <f>IFERROR(VLOOKUP($A181,'Abentojra M'!$J$4:$P$36,7,0),"")</f>
        <v/>
      </c>
      <c r="R181" s="19" t="str">
        <f>IFERROR(VLOOKUP($A181,'Mordownik M'!$M$6:$S$36,7,0),"")</f>
        <v/>
      </c>
      <c r="S181" s="19" t="str">
        <f>IFERROR(VLOOKUP($A181,'XIV Szago M'!$BB$4:$BH$45,7,0),"")</f>
        <v/>
      </c>
      <c r="T181" s="19" t="str">
        <f>IFERROR(VLOOKUP($A181,'H54 TR200 M'!$AS$5:$AY$96,7,0),"")</f>
        <v/>
      </c>
      <c r="U181" s="19" t="str">
        <f>IFERROR(VLOOKUP($A181,'NM TR200 M'!$AN$5:$AT$32,7,0),"")</f>
        <v/>
      </c>
      <c r="V181" s="10">
        <f>IFERROR(LARGE(X181:AP181,1),0)+IFERROR(LARGE(X181:AP181,2),0)</f>
        <v>65.809439897584113</v>
      </c>
      <c r="W181" s="10">
        <f>IFERROR(LARGE(X181:AP181,3),0)+IFERROR(LARGE(X181:AP181,4),0)</f>
        <v>0</v>
      </c>
      <c r="X181" s="12"/>
      <c r="Y181" s="18"/>
      <c r="Z181" s="18"/>
      <c r="AA181" s="12"/>
      <c r="AB181" s="12"/>
      <c r="AC181" s="12">
        <f>IFERROR(VLOOKUP($A181,'H53 100 M'!$AG$5:$AM$156,7,0),"")</f>
        <v>35.439703835388258</v>
      </c>
      <c r="AD181" s="18" t="str">
        <f>IFERROR(VLOOKUP($A181,'Liczyrzepa - wiosna M'!$N$2:$T$26,7,0),"")</f>
        <v/>
      </c>
      <c r="AE181" s="12" t="str">
        <f>IFERROR(VLOOKUP($A181,'Harce M'!$H$2:$N$19,7,0),"")</f>
        <v/>
      </c>
      <c r="AF181" s="18" t="str">
        <f>IFERROR(VLOOKUP($A181,'XII z Kompasem M'!$K$1:$Q$38,7,0),"")</f>
        <v/>
      </c>
      <c r="AG181" s="19" t="str">
        <f>IFERROR(VLOOKUP($A181,'Grassor TR150 M'!$BH$2:$BN$16,7,0),"")</f>
        <v/>
      </c>
      <c r="AH181" s="19" t="str">
        <f>IFERROR(VLOOKUP($A181,'Pazur Gryfa M'!$P$2:$V$23,7,0),"")</f>
        <v/>
      </c>
      <c r="AI181" s="19" t="str">
        <f>IFERROR(VLOOKUP($A181,'Szaga M'!$J$2:$P$31,7,0),"")</f>
        <v/>
      </c>
      <c r="AJ181" s="19" t="str">
        <f>IFERROR(VLOOKUP($A181,'Sudecka 100 M'!$M$2:$S$20,7,0),"")</f>
        <v/>
      </c>
      <c r="AK181" s="19" t="str">
        <f>IFERROR(VLOOKUP($A181,'XIII z Kompasem M'!$K$2:$Q$27,7,0),"")</f>
        <v/>
      </c>
      <c r="AL181" s="19" t="str">
        <f>IFERROR(VLOOKUP($A181,'Waligóra M'!$J$2:$P$17,7,0),"")</f>
        <v/>
      </c>
      <c r="AM181" s="19" t="str">
        <f>IFERROR(VLOOKUP($A181,'Jesienne 360 M'!$K$2:$Q$15,7,0),"")</f>
        <v/>
      </c>
      <c r="AN181" s="19">
        <f>IFERROR(VLOOKUP($A181,'H54 TR100 M'!$AG$6:$AM$161,7,0),"")</f>
        <v>30.369736062195852</v>
      </c>
      <c r="AO181" s="19" t="str">
        <f>IFERROR(VLOOKUP($A181,'Azymut M'!$O$2:$U$36,7,0),"")</f>
        <v/>
      </c>
      <c r="AP181" s="12" t="str">
        <f>IFERROR(VLOOKUP($A181,'NM TR100 M'!$AD$5:$AJ$13,7,0),"")</f>
        <v/>
      </c>
      <c r="AQ181" s="26">
        <f>MIN(COUNT(F181:U181)+MIN(COUNT(X181:AP181)/2,2),6)</f>
        <v>1</v>
      </c>
      <c r="AR181" s="13">
        <f>COUNT(F181:U181)+COUNT(X181:AP181)/2</f>
        <v>1</v>
      </c>
    </row>
    <row r="182" spans="1:44">
      <c r="A182">
        <v>544</v>
      </c>
      <c r="B182" s="22" t="str">
        <f>VLOOKUP($A182,id!$C:$H,6,0)</f>
        <v>Błaszczyk Darek</v>
      </c>
      <c r="C182" s="22" t="str">
        <f>VLOOKUP($A182,id!$C:$H,4,0)</f>
        <v>Bez Skorka</v>
      </c>
      <c r="D182" s="2">
        <f>IF(E181=E182,D181,ROW(B180))</f>
        <v>180</v>
      </c>
      <c r="E182" s="11">
        <f>LARGE(F182:W182,1)+LARGE(F182:W182,2)+IFERROR(LARGE(F182:W182,3),0)+IFERROR(LARGE(F182:W182,4),0)+IFERROR(LARGE(F182:W182,5),0)+IFERROR(LARGE(F182:W182,6),0)</f>
        <v>65.656484848484823</v>
      </c>
      <c r="F182" s="12"/>
      <c r="G182" s="12"/>
      <c r="H182" s="12"/>
      <c r="I182" s="14"/>
      <c r="J182" s="19"/>
      <c r="K182" s="19"/>
      <c r="L182" s="19"/>
      <c r="M182" s="19"/>
      <c r="N182" s="19">
        <f>IFERROR(VLOOKUP($A182,'Konwalie M'!$K$3:$Q$33,7,0),"")</f>
        <v>65.656484848484823</v>
      </c>
      <c r="O182" s="19"/>
      <c r="P182" s="19" t="str">
        <f>IFERROR(VLOOKUP($A182,'Korno M'!$BR$1:$BX$58,7,0),"")</f>
        <v/>
      </c>
      <c r="Q182" s="19" t="str">
        <f>IFERROR(VLOOKUP($A182,'Abentojra M'!$J$4:$P$36,7,0),"")</f>
        <v/>
      </c>
      <c r="R182" s="19" t="str">
        <f>IFERROR(VLOOKUP($A182,'Mordownik M'!$M$6:$S$36,7,0),"")</f>
        <v/>
      </c>
      <c r="S182" s="19" t="str">
        <f>IFERROR(VLOOKUP($A182,'XIV Szago M'!$BB$4:$BH$45,7,0),"")</f>
        <v/>
      </c>
      <c r="T182" s="19" t="str">
        <f>IFERROR(VLOOKUP($A182,'H54 TR200 M'!$AS$5:$AY$96,7,0),"")</f>
        <v/>
      </c>
      <c r="U182" s="19" t="str">
        <f>IFERROR(VLOOKUP($A182,'NM TR200 M'!$AN$5:$AT$32,7,0),"")</f>
        <v/>
      </c>
      <c r="V182" s="10">
        <f>IFERROR(LARGE(X182:AP182,1),0)+IFERROR(LARGE(X182:AP182,2),0)</f>
        <v>0</v>
      </c>
      <c r="W182" s="10">
        <f>IFERROR(LARGE(X182:AP182,3),0)+IFERROR(LARGE(X182:AP182,4),0)</f>
        <v>0</v>
      </c>
      <c r="X182" s="12"/>
      <c r="Y182" s="18"/>
      <c r="Z182" s="18"/>
      <c r="AA182" s="12"/>
      <c r="AB182" s="12"/>
      <c r="AC182" s="12"/>
      <c r="AD182" s="18"/>
      <c r="AE182" s="12"/>
      <c r="AF182" s="18"/>
      <c r="AG182" s="19"/>
      <c r="AH182" s="19"/>
      <c r="AI182" s="19"/>
      <c r="AJ182" s="19"/>
      <c r="AK182" s="19" t="str">
        <f>IFERROR(VLOOKUP($A182,'XIII z Kompasem M'!$K$2:$Q$27,7,0),"")</f>
        <v/>
      </c>
      <c r="AL182" s="19" t="str">
        <f>IFERROR(VLOOKUP($A182,'Waligóra M'!$J$2:$P$17,7,0),"")</f>
        <v/>
      </c>
      <c r="AM182" s="19" t="str">
        <f>IFERROR(VLOOKUP($A182,'Jesienne 360 M'!$K$2:$Q$15,7,0),"")</f>
        <v/>
      </c>
      <c r="AN182" s="19" t="str">
        <f>IFERROR(VLOOKUP($A182,'H54 TR100 M'!$AG$6:$AM$161,7,0),"")</f>
        <v/>
      </c>
      <c r="AO182" s="19" t="str">
        <f>IFERROR(VLOOKUP($A182,'Azymut M'!$O$2:$U$36,7,0),"")</f>
        <v/>
      </c>
      <c r="AP182" s="12" t="str">
        <f>IFERROR(VLOOKUP($A182,'NM TR100 M'!$AD$5:$AJ$13,7,0),"")</f>
        <v/>
      </c>
      <c r="AQ182" s="26">
        <f>MIN(COUNT(F182:U182)+MIN(COUNT(X182:AP182)/2,2),6)</f>
        <v>1</v>
      </c>
      <c r="AR182" s="13">
        <f>COUNT(F182:U182)+COUNT(X182:AP182)/2</f>
        <v>1</v>
      </c>
    </row>
    <row r="183" spans="1:44">
      <c r="A183">
        <v>457</v>
      </c>
      <c r="B183" s="22" t="str">
        <f>VLOOKUP($A183,id!$C:$H,6,0)</f>
        <v>Walczyk Marek</v>
      </c>
      <c r="C183" s="22" t="str">
        <f>VLOOKUP($A183,id!$C:$H,4,0)</f>
        <v>Szybcy Inaczej</v>
      </c>
      <c r="D183" s="2">
        <f>IF(E182=E183,D182,ROW(B181))</f>
        <v>181</v>
      </c>
      <c r="E183" s="11">
        <f>LARGE(F183:W183,1)+LARGE(F183:W183,2)+IFERROR(LARGE(F183:W183,3),0)+IFERROR(LARGE(F183:W183,4),0)+IFERROR(LARGE(F183:W183,5),0)+IFERROR(LARGE(F183:W183,6),0)</f>
        <v>63.791388285294445</v>
      </c>
      <c r="F183" s="12"/>
      <c r="G183" s="12"/>
      <c r="H183" s="12"/>
      <c r="I183" s="14"/>
      <c r="J183" s="19"/>
      <c r="K183" s="19">
        <f>IFERROR(VLOOKUP($A183,'Tropy M'!$Q$3:$X$155,7,0),"")</f>
        <v>37.828759979102237</v>
      </c>
      <c r="L183" s="19" t="str">
        <f>IFERROR(VLOOKUP($A183,'Grassor TR300 M'!$BX$2:$CD$26,7,0),"")</f>
        <v/>
      </c>
      <c r="M183" s="19" t="str">
        <f>IFERROR(VLOOKUP($A183,'BO M'!$K$2:$Q$65,7,0),"")</f>
        <v/>
      </c>
      <c r="N183" s="19" t="str">
        <f>IFERROR(VLOOKUP($A183,'Konwalie M'!$K$3:$Q$33,7,0),"")</f>
        <v/>
      </c>
      <c r="O183" s="19" t="str">
        <f>IFERROR(VLOOKUP($A183,'Sudecka 150 M'!$M$2:$S$17,7,0),"")</f>
        <v/>
      </c>
      <c r="P183" s="19" t="str">
        <f>IFERROR(VLOOKUP($A183,'Korno M'!$BR$1:$BX$58,7,0),"")</f>
        <v/>
      </c>
      <c r="Q183" s="19">
        <f>IFERROR(VLOOKUP($A183,'Abentojra M'!$J$4:$P$36,7,0),"")</f>
        <v>25.962628306192208</v>
      </c>
      <c r="R183" s="19" t="str">
        <f>IFERROR(VLOOKUP($A183,'Mordownik M'!$M$6:$S$36,7,0),"")</f>
        <v/>
      </c>
      <c r="S183" s="19" t="str">
        <f>IFERROR(VLOOKUP($A183,'XIV Szago M'!$BB$4:$BH$45,7,0),"")</f>
        <v/>
      </c>
      <c r="T183" s="19" t="str">
        <f>IFERROR(VLOOKUP($A183,'H54 TR200 M'!$AS$5:$AY$96,7,0),"")</f>
        <v/>
      </c>
      <c r="U183" s="19" t="str">
        <f>IFERROR(VLOOKUP($A183,'NM TR200 M'!$AN$5:$AT$32,7,0),"")</f>
        <v/>
      </c>
      <c r="V183" s="10">
        <f>IFERROR(LARGE(X183:AP183,1),0)+IFERROR(LARGE(X183:AP183,2),0)</f>
        <v>0</v>
      </c>
      <c r="W183" s="10">
        <f>IFERROR(LARGE(X183:AP183,3),0)+IFERROR(LARGE(X183:AP183,4),0)</f>
        <v>0</v>
      </c>
      <c r="X183" s="12"/>
      <c r="Y183" s="18"/>
      <c r="Z183" s="18"/>
      <c r="AA183" s="12"/>
      <c r="AB183" s="12"/>
      <c r="AC183" s="12"/>
      <c r="AD183" s="18"/>
      <c r="AE183" s="12"/>
      <c r="AF183" s="18"/>
      <c r="AG183" s="19" t="str">
        <f>IFERROR(VLOOKUP($A183,'Grassor TR150 M'!$BH$2:$BN$16,7,0),"")</f>
        <v/>
      </c>
      <c r="AH183" s="19" t="str">
        <f>IFERROR(VLOOKUP($A183,'Pazur Gryfa M'!$P$2:$V$23,7,0),"")</f>
        <v/>
      </c>
      <c r="AI183" s="19" t="str">
        <f>IFERROR(VLOOKUP($A183,'Szaga M'!$J$2:$P$31,7,0),"")</f>
        <v/>
      </c>
      <c r="AJ183" s="19" t="str">
        <f>IFERROR(VLOOKUP($A183,'Sudecka 100 M'!$M$2:$S$20,7,0),"")</f>
        <v/>
      </c>
      <c r="AK183" s="19" t="str">
        <f>IFERROR(VLOOKUP($A183,'XIII z Kompasem M'!$K$2:$Q$27,7,0),"")</f>
        <v/>
      </c>
      <c r="AL183" s="19" t="str">
        <f>IFERROR(VLOOKUP($A183,'Waligóra M'!$J$2:$P$17,7,0),"")</f>
        <v/>
      </c>
      <c r="AM183" s="19" t="str">
        <f>IFERROR(VLOOKUP($A183,'Jesienne 360 M'!$K$2:$Q$15,7,0),"")</f>
        <v/>
      </c>
      <c r="AN183" s="19" t="str">
        <f>IFERROR(VLOOKUP($A183,'H54 TR100 M'!$AG$6:$AM$161,7,0),"")</f>
        <v/>
      </c>
      <c r="AO183" s="19" t="str">
        <f>IFERROR(VLOOKUP($A183,'Azymut M'!$O$2:$U$36,7,0),"")</f>
        <v/>
      </c>
      <c r="AP183" s="12" t="str">
        <f>IFERROR(VLOOKUP($A183,'NM TR100 M'!$AD$5:$AJ$13,7,0),"")</f>
        <v/>
      </c>
      <c r="AQ183" s="26">
        <f>MIN(COUNT(F183:U183)+MIN(COUNT(X183:AP183)/2,2),6)</f>
        <v>2</v>
      </c>
      <c r="AR183" s="13">
        <f>COUNT(F183:U183)+COUNT(X183:AP183)/2</f>
        <v>2</v>
      </c>
    </row>
    <row r="184" spans="1:44">
      <c r="A184" s="13">
        <v>80</v>
      </c>
      <c r="B184" s="22" t="str">
        <f>VLOOKUP($A184,id!$C:$H,6,0)</f>
        <v>Tadeusz Maciej</v>
      </c>
      <c r="C184" s="22" t="str">
        <f>VLOOKUP($A184,id!$C:$H,4,0)</f>
        <v>Tour De Sklep Skoki Team</v>
      </c>
      <c r="D184" s="2">
        <f>IF(E183=E184,D183,ROW(B182))</f>
        <v>182</v>
      </c>
      <c r="E184" s="11">
        <f>LARGE(F184:W184,1)+LARGE(F184:W184,2)+IFERROR(LARGE(F184:W184,3),0)+IFERROR(LARGE(F184:W184,4),0)+IFERROR(LARGE(F184:W184,5),0)+IFERROR(LARGE(F184:W184,6),0)</f>
        <v>63.762236276437051</v>
      </c>
      <c r="F184" s="12"/>
      <c r="G184" s="12">
        <f>IFERROR(VLOOKUP(A184,'Roza M'!N:T,7,0),"")</f>
        <v>46.815927551604837</v>
      </c>
      <c r="H184" s="12" t="str">
        <f>IFERROR(VLOOKUP($A184,'H53 200 M'!$AL$5:$AR$90,7,0),"")</f>
        <v/>
      </c>
      <c r="I184" s="14" t="str">
        <f>IFERROR(VLOOKUP($A184,'Dymno M'!$BO$4:$BU$35,7,0),"")</f>
        <v/>
      </c>
      <c r="J184" s="19" t="str">
        <f>IFERROR(VLOOKUP($A184,'Dukty M'!$AU$1:$BA$45,7,0),"")</f>
        <v/>
      </c>
      <c r="K184" s="19" t="str">
        <f>IFERROR(VLOOKUP($A184,'Tropy M'!$Q$3:$X$155,7,0),"")</f>
        <v/>
      </c>
      <c r="L184" s="19" t="str">
        <f>IFERROR(VLOOKUP($A184,'Grassor TR300 M'!$BX$2:$CD$26,7,0),"")</f>
        <v/>
      </c>
      <c r="M184" s="19" t="str">
        <f>IFERROR(VLOOKUP($A184,'BO M'!$K$2:$Q$65,7,0),"")</f>
        <v/>
      </c>
      <c r="N184" s="19" t="str">
        <f>IFERROR(VLOOKUP($A184,'Konwalie M'!$K$3:$Q$33,7,0),"")</f>
        <v/>
      </c>
      <c r="O184" s="19" t="str">
        <f>IFERROR(VLOOKUP($A184,'Sudecka 150 M'!$M$2:$S$17,7,0),"")</f>
        <v/>
      </c>
      <c r="P184" s="19" t="str">
        <f>IFERROR(VLOOKUP($A184,'Korno M'!$BR$1:$BX$58,7,0),"")</f>
        <v/>
      </c>
      <c r="Q184" s="19" t="str">
        <f>IFERROR(VLOOKUP($A184,'Abentojra M'!$J$4:$P$36,7,0),"")</f>
        <v/>
      </c>
      <c r="R184" s="19" t="str">
        <f>IFERROR(VLOOKUP($A184,'Mordownik M'!$M$6:$S$36,7,0),"")</f>
        <v/>
      </c>
      <c r="S184" s="19" t="str">
        <f>IFERROR(VLOOKUP($A184,'XIV Szago M'!$BB$4:$BH$45,7,0),"")</f>
        <v/>
      </c>
      <c r="T184" s="19" t="str">
        <f>IFERROR(VLOOKUP($A184,'H54 TR200 M'!$AS$5:$AY$96,7,0),"")</f>
        <v/>
      </c>
      <c r="U184" s="19" t="str">
        <f>IFERROR(VLOOKUP($A184,'NM TR200 M'!$AN$5:$AT$32,7,0),"")</f>
        <v/>
      </c>
      <c r="V184" s="10">
        <f>IFERROR(LARGE(X184:AP184,1),0)+IFERROR(LARGE(X184:AP184,2),0)</f>
        <v>16.946308724832214</v>
      </c>
      <c r="W184" s="10">
        <f>IFERROR(LARGE(X184:AP184,3),0)+IFERROR(LARGE(X184:AP184,4),0)</f>
        <v>0</v>
      </c>
      <c r="X184" s="12"/>
      <c r="Y184" s="18" t="str">
        <f>IFERROR(VLOOKUP(A184,'XIII Szago M'!DJ:DP,7,0),"")</f>
        <v/>
      </c>
      <c r="Z184" s="18" t="str">
        <f>IFERROR(VLOOKUP(A184,'Wiosenne 360 M'!K:Q,7,0),"")</f>
        <v/>
      </c>
      <c r="AA184" s="12" t="str">
        <f>IFERROR(VLOOKUP(A184,'NMnO M'!AT:AZ,7,0),"")</f>
        <v/>
      </c>
      <c r="AB184" s="12" t="str">
        <f>IFERROR(VLOOKUP(A184,'Wertepy M'!M:S,7,0),"")</f>
        <v/>
      </c>
      <c r="AC184" s="12" t="str">
        <f>IFERROR(VLOOKUP($A184,'H53 100 M'!$AG$5:$AM$156,7,0),"")</f>
        <v/>
      </c>
      <c r="AD184" s="18" t="str">
        <f>IFERROR(VLOOKUP($A184,'Liczyrzepa - wiosna M'!$N$2:$T$26,7,0),"")</f>
        <v/>
      </c>
      <c r="AE184" s="12" t="str">
        <f>IFERROR(VLOOKUP($A184,'Harce M'!$H$2:$N$19,7,0),"")</f>
        <v/>
      </c>
      <c r="AF184" s="18" t="str">
        <f>IFERROR(VLOOKUP($A184,'XII z Kompasem M'!$K$1:$Q$38,7,0),"")</f>
        <v/>
      </c>
      <c r="AG184" s="19" t="str">
        <f>IFERROR(VLOOKUP($A184,'Grassor TR150 M'!$BH$2:$BN$16,7,0),"")</f>
        <v/>
      </c>
      <c r="AH184" s="19" t="str">
        <f>IFERROR(VLOOKUP($A184,'Pazur Gryfa M'!$P$2:$V$23,7,0),"")</f>
        <v/>
      </c>
      <c r="AI184" s="19" t="str">
        <f>IFERROR(VLOOKUP($A184,'Szaga M'!$J$2:$P$31,7,0),"")</f>
        <v/>
      </c>
      <c r="AJ184" s="19" t="str">
        <f>IFERROR(VLOOKUP($A184,'Sudecka 100 M'!$M$2:$S$20,7,0),"")</f>
        <v/>
      </c>
      <c r="AK184" s="19" t="str">
        <f>IFERROR(VLOOKUP($A184,'XIII z Kompasem M'!$K$2:$Q$27,7,0),"")</f>
        <v/>
      </c>
      <c r="AL184" s="19" t="str">
        <f>IFERROR(VLOOKUP($A184,'Waligóra M'!$J$2:$P$17,7,0),"")</f>
        <v/>
      </c>
      <c r="AM184" s="19" t="str">
        <f>IFERROR(VLOOKUP($A184,'Jesienne 360 M'!$K$2:$Q$15,7,0),"")</f>
        <v/>
      </c>
      <c r="AN184" s="19" t="str">
        <f>IFERROR(VLOOKUP($A184,'H54 TR100 M'!$AG$6:$AM$161,7,0),"")</f>
        <v/>
      </c>
      <c r="AO184" s="19" t="str">
        <f>IFERROR(VLOOKUP($A184,'Azymut M'!$O$2:$U$36,7,0),"")</f>
        <v/>
      </c>
      <c r="AP184" s="12">
        <f>IFERROR(VLOOKUP($A184,'NM TR100 M'!$AD$5:$AJ$13,7,0),"")</f>
        <v>16.946308724832214</v>
      </c>
      <c r="AQ184" s="26">
        <f>MIN(COUNT(F184:U184)+MIN(COUNT(X184:AP184)/2,2),6)</f>
        <v>1.5</v>
      </c>
      <c r="AR184" s="13">
        <f>COUNT(F184:U184)+COUNT(X184:AP184)/2</f>
        <v>1.5</v>
      </c>
    </row>
    <row r="185" spans="1:44">
      <c r="A185">
        <v>193</v>
      </c>
      <c r="B185" s="22" t="str">
        <f>VLOOKUP($A185,id!$C:$H,6,0)</f>
        <v>Grundkowski Jacek</v>
      </c>
      <c r="C185" s="22" t="str">
        <f>VLOOKUP($A185,id!$C:$H,4,0)</f>
        <v>ADVA Optical Networking</v>
      </c>
      <c r="D185" s="2">
        <f>IF(E184=E185,D184,ROW(B183))</f>
        <v>183</v>
      </c>
      <c r="E185" s="11">
        <f>LARGE(F185:W185,1)+LARGE(F185:W185,2)+IFERROR(LARGE(F185:W185,3),0)+IFERROR(LARGE(F185:W185,4),0)+IFERROR(LARGE(F185:W185,5),0)+IFERROR(LARGE(F185:W185,6),0)</f>
        <v>63.591110659029475</v>
      </c>
      <c r="F185" s="12"/>
      <c r="G185" s="12"/>
      <c r="H185" s="12">
        <f>IFERROR(VLOOKUP($A185,'H53 200 M'!$AL$5:$AR$90,7,0),"")</f>
        <v>58.084164327691234</v>
      </c>
      <c r="I185" s="14" t="str">
        <f>IFERROR(VLOOKUP($A185,'Dymno M'!$BO$4:$BU$35,7,0),"")</f>
        <v/>
      </c>
      <c r="J185" s="19" t="str">
        <f>IFERROR(VLOOKUP($A185,'Dukty M'!$AU$1:$BA$45,7,0),"")</f>
        <v/>
      </c>
      <c r="K185" s="19" t="str">
        <f>IFERROR(VLOOKUP($A185,'Tropy M'!$Q$3:$X$155,7,0),"")</f>
        <v/>
      </c>
      <c r="L185" s="19" t="str">
        <f>IFERROR(VLOOKUP($A185,'Grassor TR300 M'!$BX$2:$CD$26,7,0),"")</f>
        <v/>
      </c>
      <c r="M185" s="19" t="str">
        <f>IFERROR(VLOOKUP($A185,'BO M'!$K$2:$Q$65,7,0),"")</f>
        <v/>
      </c>
      <c r="N185" s="19" t="str">
        <f>IFERROR(VLOOKUP($A185,'Konwalie M'!$K$3:$Q$33,7,0),"")</f>
        <v/>
      </c>
      <c r="O185" s="19" t="str">
        <f>IFERROR(VLOOKUP($A185,'Sudecka 150 M'!$M$2:$S$17,7,0),"")</f>
        <v/>
      </c>
      <c r="P185" s="19" t="str">
        <f>IFERROR(VLOOKUP($A185,'Korno M'!$BR$1:$BX$58,7,0),"")</f>
        <v/>
      </c>
      <c r="Q185" s="19" t="str">
        <f>IFERROR(VLOOKUP($A185,'Abentojra M'!$J$4:$P$36,7,0),"")</f>
        <v/>
      </c>
      <c r="R185" s="19" t="str">
        <f>IFERROR(VLOOKUP($A185,'Mordownik M'!$M$6:$S$36,7,0),"")</f>
        <v/>
      </c>
      <c r="S185" s="19" t="str">
        <f>IFERROR(VLOOKUP($A185,'XIV Szago M'!$BB$4:$BH$45,7,0),"")</f>
        <v/>
      </c>
      <c r="T185" s="19">
        <f>IFERROR(VLOOKUP($A185,'H54 TR200 M'!$AS$5:$AY$96,7,0),"")</f>
        <v>5.5069463313382423</v>
      </c>
      <c r="U185" s="19" t="str">
        <f>IFERROR(VLOOKUP($A185,'NM TR200 M'!$AN$5:$AT$32,7,0),"")</f>
        <v/>
      </c>
      <c r="V185" s="10">
        <f>IFERROR(LARGE(X185:AP185,1),0)+IFERROR(LARGE(X185:AP185,2),0)</f>
        <v>0</v>
      </c>
      <c r="W185" s="10">
        <f>IFERROR(LARGE(X185:AP185,3),0)+IFERROR(LARGE(X185:AP185,4),0)</f>
        <v>0</v>
      </c>
      <c r="X185" s="12"/>
      <c r="Y185" s="18"/>
      <c r="Z185" s="18"/>
      <c r="AA185" s="12"/>
      <c r="AB185" s="12"/>
      <c r="AC185" s="12" t="str">
        <f>IFERROR(VLOOKUP($A185,'H53 100 M'!$AG$5:$AM$156,7,0),"")</f>
        <v/>
      </c>
      <c r="AD185" s="18" t="str">
        <f>IFERROR(VLOOKUP($A185,'Liczyrzepa - wiosna M'!$N$2:$T$26,7,0),"")</f>
        <v/>
      </c>
      <c r="AE185" s="12" t="str">
        <f>IFERROR(VLOOKUP($A185,'Harce M'!$H$2:$N$19,7,0),"")</f>
        <v/>
      </c>
      <c r="AF185" s="18" t="str">
        <f>IFERROR(VLOOKUP($A185,'XII z Kompasem M'!$K$1:$Q$38,7,0),"")</f>
        <v/>
      </c>
      <c r="AG185" s="19" t="str">
        <f>IFERROR(VLOOKUP($A185,'Grassor TR150 M'!$BH$2:$BN$16,7,0),"")</f>
        <v/>
      </c>
      <c r="AH185" s="19" t="str">
        <f>IFERROR(VLOOKUP($A185,'Pazur Gryfa M'!$P$2:$V$23,7,0),"")</f>
        <v/>
      </c>
      <c r="AI185" s="19" t="str">
        <f>IFERROR(VLOOKUP($A185,'Szaga M'!$J$2:$P$31,7,0),"")</f>
        <v/>
      </c>
      <c r="AJ185" s="19" t="str">
        <f>IFERROR(VLOOKUP($A185,'Sudecka 100 M'!$M$2:$S$20,7,0),"")</f>
        <v/>
      </c>
      <c r="AK185" s="19" t="str">
        <f>IFERROR(VLOOKUP($A185,'XIII z Kompasem M'!$K$2:$Q$27,7,0),"")</f>
        <v/>
      </c>
      <c r="AL185" s="19" t="str">
        <f>IFERROR(VLOOKUP($A185,'Waligóra M'!$J$2:$P$17,7,0),"")</f>
        <v/>
      </c>
      <c r="AM185" s="19" t="str">
        <f>IFERROR(VLOOKUP($A185,'Jesienne 360 M'!$K$2:$Q$15,7,0),"")</f>
        <v/>
      </c>
      <c r="AN185" s="19" t="str">
        <f>IFERROR(VLOOKUP($A185,'H54 TR100 M'!$AG$6:$AM$161,7,0),"")</f>
        <v/>
      </c>
      <c r="AO185" s="19" t="str">
        <f>IFERROR(VLOOKUP($A185,'Azymut M'!$O$2:$U$36,7,0),"")</f>
        <v/>
      </c>
      <c r="AP185" s="12" t="str">
        <f>IFERROR(VLOOKUP($A185,'NM TR100 M'!$AD$5:$AJ$13,7,0),"")</f>
        <v/>
      </c>
      <c r="AQ185" s="26">
        <f>MIN(COUNT(F185:U185)+MIN(COUNT(X185:AP185)/2,2),6)</f>
        <v>2</v>
      </c>
      <c r="AR185" s="13">
        <f>COUNT(F185:U185)+COUNT(X185:AP185)/2</f>
        <v>2</v>
      </c>
    </row>
    <row r="186" spans="1:44">
      <c r="A186">
        <v>577</v>
      </c>
      <c r="B186" s="22" t="str">
        <f>VLOOKUP($A186,id!$C:$H,6,0)</f>
        <v>Orzoł Piotr</v>
      </c>
      <c r="C186" s="22">
        <f>VLOOKUP($A186,id!$C:$H,4,0)</f>
        <v>0</v>
      </c>
      <c r="D186" s="2">
        <f>IF(E185=E186,D185,ROW(B184))</f>
        <v>184</v>
      </c>
      <c r="E186" s="11">
        <f>LARGE(F186:W186,1)+LARGE(F186:W186,2)+IFERROR(LARGE(F186:W186,3),0)+IFERROR(LARGE(F186:W186,4),0)+IFERROR(LARGE(F186:W186,5),0)+IFERROR(LARGE(F186:W186,6),0)</f>
        <v>62.995739449474605</v>
      </c>
      <c r="F186" s="12"/>
      <c r="G186" s="12"/>
      <c r="H186" s="12"/>
      <c r="I186" s="14"/>
      <c r="J186" s="19"/>
      <c r="K186" s="19"/>
      <c r="L186" s="19"/>
      <c r="M186" s="19"/>
      <c r="N186" s="19"/>
      <c r="O186" s="19"/>
      <c r="P186" s="19"/>
      <c r="Q186" s="19">
        <f>IFERROR(VLOOKUP($A186,'Abentojra M'!$J$4:$P$36,7,0),"")</f>
        <v>62.995739449474605</v>
      </c>
      <c r="R186" s="19" t="str">
        <f>IFERROR(VLOOKUP($A186,'Mordownik M'!$M$6:$S$36,7,0),"")</f>
        <v/>
      </c>
      <c r="S186" s="19" t="str">
        <f>IFERROR(VLOOKUP($A186,'XIV Szago M'!$BB$4:$BH$45,7,0),"")</f>
        <v/>
      </c>
      <c r="T186" s="19" t="str">
        <f>IFERROR(VLOOKUP($A186,'H54 TR200 M'!$AS$5:$AY$96,7,0),"")</f>
        <v/>
      </c>
      <c r="U186" s="19" t="str">
        <f>IFERROR(VLOOKUP($A186,'NM TR200 M'!$AN$5:$AT$32,7,0),"")</f>
        <v/>
      </c>
      <c r="V186" s="10">
        <f>IFERROR(LARGE(X186:AP186,1),0)+IFERROR(LARGE(X186:AP186,2),0)</f>
        <v>0</v>
      </c>
      <c r="W186" s="10">
        <f>IFERROR(LARGE(X186:AP186,3),0)+IFERROR(LARGE(X186:AP186,4),0)</f>
        <v>0</v>
      </c>
      <c r="X186" s="12"/>
      <c r="Y186" s="18"/>
      <c r="Z186" s="18"/>
      <c r="AA186" s="12"/>
      <c r="AB186" s="12"/>
      <c r="AC186" s="12"/>
      <c r="AD186" s="18"/>
      <c r="AE186" s="12"/>
      <c r="AF186" s="18"/>
      <c r="AG186" s="19"/>
      <c r="AH186" s="19"/>
      <c r="AI186" s="19"/>
      <c r="AJ186" s="19"/>
      <c r="AK186" s="19" t="str">
        <f>IFERROR(VLOOKUP($A186,'XIII z Kompasem M'!$K$2:$Q$27,7,0),"")</f>
        <v/>
      </c>
      <c r="AL186" s="19" t="str">
        <f>IFERROR(VLOOKUP($A186,'Waligóra M'!$J$2:$P$17,7,0),"")</f>
        <v/>
      </c>
      <c r="AM186" s="19" t="str">
        <f>IFERROR(VLOOKUP($A186,'Jesienne 360 M'!$K$2:$Q$15,7,0),"")</f>
        <v/>
      </c>
      <c r="AN186" s="19" t="str">
        <f>IFERROR(VLOOKUP($A186,'H54 TR100 M'!$AG$6:$AM$161,7,0),"")</f>
        <v/>
      </c>
      <c r="AO186" s="19" t="str">
        <f>IFERROR(VLOOKUP($A186,'Azymut M'!$O$2:$U$36,7,0),"")</f>
        <v/>
      </c>
      <c r="AP186" s="12" t="str">
        <f>IFERROR(VLOOKUP($A186,'NM TR100 M'!$AD$5:$AJ$13,7,0),"")</f>
        <v/>
      </c>
      <c r="AQ186" s="26">
        <f>MIN(COUNT(F186:U186)+MIN(COUNT(X186:AP186)/2,2),6)</f>
        <v>1</v>
      </c>
      <c r="AR186" s="13">
        <f>COUNT(F186:U186)+COUNT(X186:AP186)/2</f>
        <v>1</v>
      </c>
    </row>
    <row r="187" spans="1:44">
      <c r="A187">
        <v>613</v>
      </c>
      <c r="B187" s="22" t="str">
        <f>VLOOKUP($A187,id!$C:$H,6,0)</f>
        <v>Cenkier Julian</v>
      </c>
      <c r="C187" s="22" t="str">
        <f>VLOOKUP($A187,id!$C:$H,4,0)</f>
        <v>Kaszebskie Wariaty</v>
      </c>
      <c r="D187" s="2">
        <f>IF(E186=E187,D186,ROW(B185))</f>
        <v>185</v>
      </c>
      <c r="E187" s="11">
        <f>LARGE(F187:W187,1)+LARGE(F187:W187,2)+IFERROR(LARGE(F187:W187,3),0)+IFERROR(LARGE(F187:W187,4),0)+IFERROR(LARGE(F187:W187,5),0)+IFERROR(LARGE(F187:W187,6),0)</f>
        <v>62.763305622390625</v>
      </c>
      <c r="F187" s="12"/>
      <c r="G187" s="12"/>
      <c r="H187" s="12"/>
      <c r="I187" s="14"/>
      <c r="J187" s="19"/>
      <c r="K187" s="19"/>
      <c r="L187" s="19"/>
      <c r="M187" s="19"/>
      <c r="N187" s="19"/>
      <c r="O187" s="19"/>
      <c r="P187" s="19"/>
      <c r="Q187" s="19"/>
      <c r="R187" s="19"/>
      <c r="S187" s="19">
        <f>IFERROR(VLOOKUP($A187,'XIV Szago M'!$BB$4:$BH$45,7,0),"")</f>
        <v>62.763305622390625</v>
      </c>
      <c r="T187" s="19" t="str">
        <f>IFERROR(VLOOKUP($A187,'H54 TR200 M'!$AS$5:$AY$96,7,0),"")</f>
        <v/>
      </c>
      <c r="U187" s="19" t="str">
        <f>IFERROR(VLOOKUP($A187,'NM TR200 M'!$AN$5:$AT$32,7,0),"")</f>
        <v/>
      </c>
      <c r="V187" s="10">
        <f>IFERROR(LARGE(X187:AP187,1),0)+IFERROR(LARGE(X187:AP187,2),0)</f>
        <v>0</v>
      </c>
      <c r="W187" s="10">
        <f>IFERROR(LARGE(X187:AP187,3),0)+IFERROR(LARGE(X187:AP187,4),0)</f>
        <v>0</v>
      </c>
      <c r="X187" s="12"/>
      <c r="Y187" s="18"/>
      <c r="Z187" s="18"/>
      <c r="AA187" s="12"/>
      <c r="AB187" s="12"/>
      <c r="AC187" s="12"/>
      <c r="AD187" s="18"/>
      <c r="AE187" s="12"/>
      <c r="AF187" s="18"/>
      <c r="AG187" s="19"/>
      <c r="AH187" s="19"/>
      <c r="AI187" s="19"/>
      <c r="AJ187" s="19"/>
      <c r="AK187" s="19"/>
      <c r="AL187" s="19"/>
      <c r="AM187" s="19" t="str">
        <f>IFERROR(VLOOKUP($A187,'Jesienne 360 M'!$K$2:$Q$15,7,0),"")</f>
        <v/>
      </c>
      <c r="AN187" s="19" t="str">
        <f>IFERROR(VLOOKUP($A187,'H54 TR100 M'!$AG$6:$AM$161,7,0),"")</f>
        <v/>
      </c>
      <c r="AO187" s="19" t="str">
        <f>IFERROR(VLOOKUP($A187,'Azymut M'!$O$2:$U$36,7,0),"")</f>
        <v/>
      </c>
      <c r="AP187" s="12" t="str">
        <f>IFERROR(VLOOKUP($A187,'NM TR100 M'!$AD$5:$AJ$13,7,0),"")</f>
        <v/>
      </c>
      <c r="AQ187" s="26">
        <f>MIN(COUNT(F187:U187)+MIN(COUNT(X187:AP187)/2,2),6)</f>
        <v>1</v>
      </c>
      <c r="AR187" s="13">
        <f>COUNT(F187:U187)+COUNT(X187:AP187)/2</f>
        <v>1</v>
      </c>
    </row>
    <row r="188" spans="1:44">
      <c r="A188">
        <v>614</v>
      </c>
      <c r="B188" s="22" t="str">
        <f>VLOOKUP($A188,id!$C:$H,6,0)</f>
        <v>Gałązka Grzegorz</v>
      </c>
      <c r="C188" s="22" t="str">
        <f>VLOOKUP($A188,id!$C:$H,4,0)</f>
        <v>Road to nowhere</v>
      </c>
      <c r="D188" s="2">
        <f>IF(E187=E188,D187,ROW(B186))</f>
        <v>185</v>
      </c>
      <c r="E188" s="11">
        <f>LARGE(F188:W188,1)+LARGE(F188:W188,2)+IFERROR(LARGE(F188:W188,3),0)+IFERROR(LARGE(F188:W188,4),0)+IFERROR(LARGE(F188:W188,5),0)+IFERROR(LARGE(F188:W188,6),0)</f>
        <v>62.763305622390625</v>
      </c>
      <c r="F188" s="12"/>
      <c r="G188" s="12"/>
      <c r="H188" s="12"/>
      <c r="I188" s="14"/>
      <c r="J188" s="19"/>
      <c r="K188" s="19"/>
      <c r="L188" s="19"/>
      <c r="M188" s="19"/>
      <c r="N188" s="19"/>
      <c r="O188" s="19"/>
      <c r="P188" s="19"/>
      <c r="Q188" s="19"/>
      <c r="R188" s="19"/>
      <c r="S188" s="19">
        <f>IFERROR(VLOOKUP($A188,'XIV Szago M'!$BB$4:$BH$45,7,0),"")</f>
        <v>62.763305622390625</v>
      </c>
      <c r="T188" s="19" t="str">
        <f>IFERROR(VLOOKUP($A188,'H54 TR200 M'!$AS$5:$AY$96,7,0),"")</f>
        <v/>
      </c>
      <c r="U188" s="19" t="str">
        <f>IFERROR(VLOOKUP($A188,'NM TR200 M'!$AN$5:$AT$32,7,0),"")</f>
        <v/>
      </c>
      <c r="V188" s="10">
        <f>IFERROR(LARGE(X188:AP188,1),0)+IFERROR(LARGE(X188:AP188,2),0)</f>
        <v>0</v>
      </c>
      <c r="W188" s="10">
        <f>IFERROR(LARGE(X188:AP188,3),0)+IFERROR(LARGE(X188:AP188,4),0)</f>
        <v>0</v>
      </c>
      <c r="X188" s="12"/>
      <c r="Y188" s="18"/>
      <c r="Z188" s="18"/>
      <c r="AA188" s="12"/>
      <c r="AB188" s="12"/>
      <c r="AC188" s="12"/>
      <c r="AD188" s="18"/>
      <c r="AE188" s="12"/>
      <c r="AF188" s="18"/>
      <c r="AG188" s="19"/>
      <c r="AH188" s="19"/>
      <c r="AI188" s="19"/>
      <c r="AJ188" s="19"/>
      <c r="AK188" s="19"/>
      <c r="AL188" s="19"/>
      <c r="AM188" s="19" t="str">
        <f>IFERROR(VLOOKUP($A188,'Jesienne 360 M'!$K$2:$Q$15,7,0),"")</f>
        <v/>
      </c>
      <c r="AN188" s="19" t="str">
        <f>IFERROR(VLOOKUP($A188,'H54 TR100 M'!$AG$6:$AM$161,7,0),"")</f>
        <v/>
      </c>
      <c r="AO188" s="19" t="str">
        <f>IFERROR(VLOOKUP($A188,'Azymut M'!$O$2:$U$36,7,0),"")</f>
        <v/>
      </c>
      <c r="AP188" s="12" t="str">
        <f>IFERROR(VLOOKUP($A188,'NM TR100 M'!$AD$5:$AJ$13,7,0),"")</f>
        <v/>
      </c>
      <c r="AQ188" s="26">
        <f>MIN(COUNT(F188:U188)+MIN(COUNT(X188:AP188)/2,2),6)</f>
        <v>1</v>
      </c>
      <c r="AR188" s="13">
        <f>COUNT(F188:U188)+COUNT(X188:AP188)/2</f>
        <v>1</v>
      </c>
    </row>
    <row r="189" spans="1:44">
      <c r="A189">
        <v>615</v>
      </c>
      <c r="B189" s="22" t="str">
        <f>VLOOKUP($A189,id!$C:$H,6,0)</f>
        <v>Kauss Dawid</v>
      </c>
      <c r="C189" s="22" t="str">
        <f>VLOOKUP($A189,id!$C:$H,4,0)</f>
        <v>DK</v>
      </c>
      <c r="D189" s="2">
        <f>IF(E188=E189,D188,ROW(B187))</f>
        <v>185</v>
      </c>
      <c r="E189" s="11">
        <f>LARGE(F189:W189,1)+LARGE(F189:W189,2)+IFERROR(LARGE(F189:W189,3),0)+IFERROR(LARGE(F189:W189,4),0)+IFERROR(LARGE(F189:W189,5),0)+IFERROR(LARGE(F189:W189,6),0)</f>
        <v>62.763305622390625</v>
      </c>
      <c r="F189" s="12"/>
      <c r="G189" s="12"/>
      <c r="H189" s="12"/>
      <c r="I189" s="14"/>
      <c r="J189" s="19"/>
      <c r="K189" s="19"/>
      <c r="L189" s="19"/>
      <c r="M189" s="19"/>
      <c r="N189" s="19"/>
      <c r="O189" s="19"/>
      <c r="P189" s="19"/>
      <c r="Q189" s="19"/>
      <c r="R189" s="19"/>
      <c r="S189" s="19">
        <f>IFERROR(VLOOKUP($A189,'XIV Szago M'!$BB$4:$BH$45,7,0),"")</f>
        <v>62.763305622390625</v>
      </c>
      <c r="T189" s="19" t="str">
        <f>IFERROR(VLOOKUP($A189,'H54 TR200 M'!$AS$5:$AY$96,7,0),"")</f>
        <v/>
      </c>
      <c r="U189" s="19" t="str">
        <f>IFERROR(VLOOKUP($A189,'NM TR200 M'!$AN$5:$AT$32,7,0),"")</f>
        <v/>
      </c>
      <c r="V189" s="10">
        <f>IFERROR(LARGE(X189:AP189,1),0)+IFERROR(LARGE(X189:AP189,2),0)</f>
        <v>0</v>
      </c>
      <c r="W189" s="10">
        <f>IFERROR(LARGE(X189:AP189,3),0)+IFERROR(LARGE(X189:AP189,4),0)</f>
        <v>0</v>
      </c>
      <c r="X189" s="12"/>
      <c r="Y189" s="18"/>
      <c r="Z189" s="18"/>
      <c r="AA189" s="12"/>
      <c r="AB189" s="12"/>
      <c r="AC189" s="12"/>
      <c r="AD189" s="18"/>
      <c r="AE189" s="12"/>
      <c r="AF189" s="18"/>
      <c r="AG189" s="19"/>
      <c r="AH189" s="19"/>
      <c r="AI189" s="19"/>
      <c r="AJ189" s="19"/>
      <c r="AK189" s="19"/>
      <c r="AL189" s="19"/>
      <c r="AM189" s="19" t="str">
        <f>IFERROR(VLOOKUP($A189,'Jesienne 360 M'!$K$2:$Q$15,7,0),"")</f>
        <v/>
      </c>
      <c r="AN189" s="19" t="str">
        <f>IFERROR(VLOOKUP($A189,'H54 TR100 M'!$AG$6:$AM$161,7,0),"")</f>
        <v/>
      </c>
      <c r="AO189" s="19" t="str">
        <f>IFERROR(VLOOKUP($A189,'Azymut M'!$O$2:$U$36,7,0),"")</f>
        <v/>
      </c>
      <c r="AP189" s="12" t="str">
        <f>IFERROR(VLOOKUP($A189,'NM TR100 M'!$AD$5:$AJ$13,7,0),"")</f>
        <v/>
      </c>
      <c r="AQ189" s="26">
        <f>MIN(COUNT(F189:U189)+MIN(COUNT(X189:AP189)/2,2),6)</f>
        <v>1</v>
      </c>
      <c r="AR189" s="13">
        <f>COUNT(F189:U189)+COUNT(X189:AP189)/2</f>
        <v>1</v>
      </c>
    </row>
    <row r="190" spans="1:44">
      <c r="A190">
        <v>38</v>
      </c>
      <c r="B190" s="22" t="str">
        <f>VLOOKUP($A190,id!$C:$H,6,0)</f>
        <v>Kliniewski Maciej</v>
      </c>
      <c r="C190" s="22" t="str">
        <f>VLOOKUP($A190,id!$C:$H,4,0)</f>
        <v xml:space="preserve">Bydgoszcz City Race </v>
      </c>
      <c r="D190" s="2">
        <f>IF(E189=E190,D189,ROW(B188))</f>
        <v>188</v>
      </c>
      <c r="E190" s="11">
        <f>LARGE(F190:W190,1)+LARGE(F190:W190,2)+IFERROR(LARGE(F190:W190,3),0)+IFERROR(LARGE(F190:W190,4),0)+IFERROR(LARGE(F190:W190,5),0)+IFERROR(LARGE(F190:W190,6),0)</f>
        <v>62.637614218294992</v>
      </c>
      <c r="F190" s="12">
        <f>IFERROR(VLOOKUP(A190,'ZdZ M'!$S$1:$Y$43,7,0),"")</f>
        <v>62.637614218294992</v>
      </c>
      <c r="G190" s="12" t="str">
        <f>IFERROR(VLOOKUP(A190,'Roza M'!N:T,7,0),"")</f>
        <v/>
      </c>
      <c r="H190" s="12" t="str">
        <f>IFERROR(VLOOKUP($A190,'H53 200 M'!$AL$5:$AR$90,7,0),"")</f>
        <v/>
      </c>
      <c r="I190" s="14" t="str">
        <f>IFERROR(VLOOKUP($A190,'Dymno M'!$BO$4:$BU$35,7,0),"")</f>
        <v/>
      </c>
      <c r="J190" s="19" t="str">
        <f>IFERROR(VLOOKUP($A190,'Dukty M'!$AU$1:$BA$45,7,0),"")</f>
        <v/>
      </c>
      <c r="K190" s="19" t="str">
        <f>IFERROR(VLOOKUP($A190,'Tropy M'!$Q$3:$X$155,7,0),"")</f>
        <v/>
      </c>
      <c r="L190" s="19" t="str">
        <f>IFERROR(VLOOKUP($A190,'Grassor TR300 M'!$BX$2:$CD$26,7,0),"")</f>
        <v/>
      </c>
      <c r="M190" s="19" t="str">
        <f>IFERROR(VLOOKUP($A190,'BO M'!$K$2:$Q$65,7,0),"")</f>
        <v/>
      </c>
      <c r="N190" s="19" t="str">
        <f>IFERROR(VLOOKUP($A190,'Konwalie M'!$K$3:$Q$33,7,0),"")</f>
        <v/>
      </c>
      <c r="O190" s="19" t="str">
        <f>IFERROR(VLOOKUP($A190,'Sudecka 150 M'!$M$2:$S$17,7,0),"")</f>
        <v/>
      </c>
      <c r="P190" s="19" t="str">
        <f>IFERROR(VLOOKUP($A190,'Korno M'!$BR$1:$BX$58,7,0),"")</f>
        <v/>
      </c>
      <c r="Q190" s="19" t="str">
        <f>IFERROR(VLOOKUP($A190,'Abentojra M'!$J$4:$P$36,7,0),"")</f>
        <v/>
      </c>
      <c r="R190" s="19" t="str">
        <f>IFERROR(VLOOKUP($A190,'Mordownik M'!$M$6:$S$36,7,0),"")</f>
        <v/>
      </c>
      <c r="S190" s="19" t="str">
        <f>IFERROR(VLOOKUP($A190,'XIV Szago M'!$BB$4:$BH$45,7,0),"")</f>
        <v/>
      </c>
      <c r="T190" s="19" t="str">
        <f>IFERROR(VLOOKUP($A190,'H54 TR200 M'!$AS$5:$AY$96,7,0),"")</f>
        <v/>
      </c>
      <c r="U190" s="19" t="str">
        <f>IFERROR(VLOOKUP($A190,'NM TR200 M'!$AN$5:$AT$32,7,0),"")</f>
        <v/>
      </c>
      <c r="V190" s="10">
        <f>IFERROR(LARGE(X190:AP190,1),0)+IFERROR(LARGE(X190:AP190,2),0)</f>
        <v>0</v>
      </c>
      <c r="W190" s="10">
        <f>IFERROR(LARGE(X190:AP190,3),0)+IFERROR(LARGE(X190:AP190,4),0)</f>
        <v>0</v>
      </c>
      <c r="X190" s="12"/>
      <c r="Y190" s="18" t="str">
        <f>IFERROR(VLOOKUP(A190,'XIII Szago M'!DJ:DP,7,0),"")</f>
        <v/>
      </c>
      <c r="Z190" s="18" t="str">
        <f>IFERROR(VLOOKUP(A190,'Wiosenne 360 M'!K:Q,7,0),"")</f>
        <v/>
      </c>
      <c r="AA190" s="12" t="str">
        <f>IFERROR(VLOOKUP(A190,'NMnO M'!AT:AZ,7,0),"")</f>
        <v/>
      </c>
      <c r="AB190" s="12" t="str">
        <f>IFERROR(VLOOKUP(A190,'Wertepy M'!M:S,7,0),"")</f>
        <v/>
      </c>
      <c r="AC190" s="12" t="str">
        <f>IFERROR(VLOOKUP($A190,'H53 100 M'!$AG$5:$AM$156,7,0),"")</f>
        <v/>
      </c>
      <c r="AD190" s="18" t="str">
        <f>IFERROR(VLOOKUP($A190,'Liczyrzepa - wiosna M'!$N$2:$T$26,7,0),"")</f>
        <v/>
      </c>
      <c r="AE190" s="12" t="str">
        <f>IFERROR(VLOOKUP($A190,'Harce M'!$H$2:$N$19,7,0),"")</f>
        <v/>
      </c>
      <c r="AF190" s="18" t="str">
        <f>IFERROR(VLOOKUP($A190,'XII z Kompasem M'!$K$1:$Q$38,7,0),"")</f>
        <v/>
      </c>
      <c r="AG190" s="19" t="str">
        <f>IFERROR(VLOOKUP($A190,'Grassor TR150 M'!$BH$2:$BN$16,7,0),"")</f>
        <v/>
      </c>
      <c r="AH190" s="19" t="str">
        <f>IFERROR(VLOOKUP($A190,'Pazur Gryfa M'!$P$2:$V$23,7,0),"")</f>
        <v/>
      </c>
      <c r="AI190" s="19" t="str">
        <f>IFERROR(VLOOKUP($A190,'Szaga M'!$J$2:$P$31,7,0),"")</f>
        <v/>
      </c>
      <c r="AJ190" s="19" t="str">
        <f>IFERROR(VLOOKUP($A190,'Sudecka 100 M'!$M$2:$S$20,7,0),"")</f>
        <v/>
      </c>
      <c r="AK190" s="19" t="str">
        <f>IFERROR(VLOOKUP($A190,'XIII z Kompasem M'!$K$2:$Q$27,7,0),"")</f>
        <v/>
      </c>
      <c r="AL190" s="19" t="str">
        <f>IFERROR(VLOOKUP($A190,'Waligóra M'!$J$2:$P$17,7,0),"")</f>
        <v/>
      </c>
      <c r="AM190" s="19" t="str">
        <f>IFERROR(VLOOKUP($A190,'Jesienne 360 M'!$K$2:$Q$15,7,0),"")</f>
        <v/>
      </c>
      <c r="AN190" s="19" t="str">
        <f>IFERROR(VLOOKUP($A190,'H54 TR100 M'!$AG$6:$AM$161,7,0),"")</f>
        <v/>
      </c>
      <c r="AO190" s="19" t="str">
        <f>IFERROR(VLOOKUP($A190,'Azymut M'!$O$2:$U$36,7,0),"")</f>
        <v/>
      </c>
      <c r="AP190" s="12" t="str">
        <f>IFERROR(VLOOKUP($A190,'NM TR100 M'!$AD$5:$AJ$13,7,0),"")</f>
        <v/>
      </c>
      <c r="AQ190" s="26">
        <f>MIN(COUNT(F190:U190)+MIN(COUNT(X190:AP190)/2,2),6)</f>
        <v>1</v>
      </c>
      <c r="AR190" s="13">
        <f>COUNT(F190:U190)+COUNT(X190:AP190)/2</f>
        <v>1</v>
      </c>
    </row>
    <row r="191" spans="1:44">
      <c r="A191">
        <v>530</v>
      </c>
      <c r="B191" s="22" t="str">
        <f>VLOOKUP($A191,id!$C:$H,6,0)</f>
        <v>Ciosek Krzysztof</v>
      </c>
      <c r="C191" s="22">
        <f>VLOOKUP($A191,id!$C:$H,4,0)</f>
        <v>0</v>
      </c>
      <c r="D191" s="2">
        <f>IF(E190=E191,D190,ROW(B189))</f>
        <v>189</v>
      </c>
      <c r="E191" s="11">
        <f>LARGE(F191:W191,1)+LARGE(F191:W191,2)+IFERROR(LARGE(F191:W191,3),0)+IFERROR(LARGE(F191:W191,4),0)+IFERROR(LARGE(F191:W191,5),0)+IFERROR(LARGE(F191:W191,6),0)</f>
        <v>62.614812713312347</v>
      </c>
      <c r="F191" s="12"/>
      <c r="G191" s="12"/>
      <c r="H191" s="12"/>
      <c r="I191" s="14"/>
      <c r="J191" s="19"/>
      <c r="K191" s="19"/>
      <c r="L191" s="19"/>
      <c r="M191" s="19"/>
      <c r="N191" s="19" t="str">
        <f>IFERROR(VLOOKUP($A191,'Konwalie M'!$K$3:$Q$33,7,0),"")</f>
        <v/>
      </c>
      <c r="O191" s="19" t="str">
        <f>IFERROR(VLOOKUP($A191,'Sudecka 150 M'!$M$2:$S$17,7,0),"")</f>
        <v/>
      </c>
      <c r="P191" s="19">
        <f>IFERROR(VLOOKUP($A191,'Korno M'!$BR$1:$BX$58,7,0),"")</f>
        <v>31.359394165595432</v>
      </c>
      <c r="Q191" s="19" t="str">
        <f>IFERROR(VLOOKUP($A191,'Abentojra M'!$J$4:$P$36,7,0),"")</f>
        <v/>
      </c>
      <c r="R191" s="19" t="str">
        <f>IFERROR(VLOOKUP($A191,'Mordownik M'!$M$6:$S$36,7,0),"")</f>
        <v/>
      </c>
      <c r="S191" s="19" t="str">
        <f>IFERROR(VLOOKUP($A191,'XIV Szago M'!$BB$4:$BH$45,7,0),"")</f>
        <v/>
      </c>
      <c r="T191" s="19" t="str">
        <f>IFERROR(VLOOKUP($A191,'H54 TR200 M'!$AS$5:$AY$96,7,0),"")</f>
        <v/>
      </c>
      <c r="U191" s="19" t="str">
        <f>IFERROR(VLOOKUP($A191,'NM TR200 M'!$AN$5:$AT$32,7,0),"")</f>
        <v/>
      </c>
      <c r="V191" s="10">
        <f>IFERROR(LARGE(X191:AP191,1),0)+IFERROR(LARGE(X191:AP191,2),0)</f>
        <v>31.255418547716914</v>
      </c>
      <c r="W191" s="10">
        <f>IFERROR(LARGE(X191:AP191,3),0)+IFERROR(LARGE(X191:AP191,4),0)</f>
        <v>0</v>
      </c>
      <c r="X191" s="12"/>
      <c r="Y191" s="18"/>
      <c r="Z191" s="18"/>
      <c r="AA191" s="12"/>
      <c r="AB191" s="12"/>
      <c r="AC191" s="12"/>
      <c r="AD191" s="18"/>
      <c r="AE191" s="12"/>
      <c r="AF191" s="18"/>
      <c r="AG191" s="19"/>
      <c r="AH191" s="19"/>
      <c r="AI191" s="19" t="str">
        <f>IFERROR(VLOOKUP($A191,'Szaga M'!$J$2:$P$31,7,0),"")</f>
        <v/>
      </c>
      <c r="AJ191" s="19">
        <f>IFERROR(VLOOKUP($A191,'Sudecka 100 M'!$M$2:$S$20,7,0),"")</f>
        <v>31.255418547716914</v>
      </c>
      <c r="AK191" s="19" t="str">
        <f>IFERROR(VLOOKUP($A191,'XIII z Kompasem M'!$K$2:$Q$27,7,0),"")</f>
        <v/>
      </c>
      <c r="AL191" s="19" t="str">
        <f>IFERROR(VLOOKUP($A191,'Waligóra M'!$J$2:$P$17,7,0),"")</f>
        <v/>
      </c>
      <c r="AM191" s="19" t="str">
        <f>IFERROR(VLOOKUP($A191,'Jesienne 360 M'!$K$2:$Q$15,7,0),"")</f>
        <v/>
      </c>
      <c r="AN191" s="19" t="str">
        <f>IFERROR(VLOOKUP($A191,'H54 TR100 M'!$AG$6:$AM$161,7,0),"")</f>
        <v/>
      </c>
      <c r="AO191" s="19" t="str">
        <f>IFERROR(VLOOKUP($A191,'Azymut M'!$O$2:$U$36,7,0),"")</f>
        <v/>
      </c>
      <c r="AP191" s="12" t="str">
        <f>IFERROR(VLOOKUP($A191,'NM TR100 M'!$AD$5:$AJ$13,7,0),"")</f>
        <v/>
      </c>
      <c r="AQ191" s="26">
        <f>MIN(COUNT(F191:U191)+MIN(COUNT(X191:AP191)/2,2),6)</f>
        <v>1.5</v>
      </c>
      <c r="AR191" s="13">
        <f>COUNT(F191:U191)+COUNT(X191:AP191)/2</f>
        <v>1.5</v>
      </c>
    </row>
    <row r="192" spans="1:44">
      <c r="A192">
        <v>40</v>
      </c>
      <c r="B192" s="22" t="str">
        <f>VLOOKUP($A192,id!$C:$H,6,0)</f>
        <v>Nikonowicz Adrian</v>
      </c>
      <c r="C192" s="22" t="str">
        <f>VLOOKUP($A192,id!$C:$H,4,0)</f>
        <v xml:space="preserve">Światowid Małe Gacno </v>
      </c>
      <c r="D192" s="2">
        <f>IF(E191=E192,D191,ROW(B190))</f>
        <v>190</v>
      </c>
      <c r="E192" s="11">
        <f>LARGE(F192:W192,1)+LARGE(F192:W192,2)+IFERROR(LARGE(F192:W192,3),0)+IFERROR(LARGE(F192:W192,4),0)+IFERROR(LARGE(F192:W192,5),0)+IFERROR(LARGE(F192:W192,6),0)</f>
        <v>62.190341449649061</v>
      </c>
      <c r="F192" s="12">
        <f>IFERROR(VLOOKUP(A192,'ZdZ M'!$S$1:$Y$43,7,0),"")</f>
        <v>57.099130434782595</v>
      </c>
      <c r="G192" s="12" t="str">
        <f>IFERROR(VLOOKUP(A192,'Roza M'!N:T,7,0),"")</f>
        <v/>
      </c>
      <c r="H192" s="12" t="str">
        <f>IFERROR(VLOOKUP($A192,'H53 200 M'!$AL$5:$AR$90,7,0),"")</f>
        <v/>
      </c>
      <c r="I192" s="14" t="str">
        <f>IFERROR(VLOOKUP($A192,'Dymno M'!$BO$4:$BU$35,7,0),"")</f>
        <v/>
      </c>
      <c r="J192" s="19" t="str">
        <f>IFERROR(VLOOKUP($A192,'Dukty M'!$AU$1:$BA$45,7,0),"")</f>
        <v/>
      </c>
      <c r="K192" s="19" t="str">
        <f>IFERROR(VLOOKUP($A192,'Tropy M'!$Q$3:$X$155,7,0),"")</f>
        <v/>
      </c>
      <c r="L192" s="19" t="str">
        <f>IFERROR(VLOOKUP($A192,'Grassor TR300 M'!$BX$2:$CD$26,7,0),"")</f>
        <v/>
      </c>
      <c r="M192" s="19" t="str">
        <f>IFERROR(VLOOKUP($A192,'BO M'!$K$2:$Q$65,7,0),"")</f>
        <v/>
      </c>
      <c r="N192" s="19" t="str">
        <f>IFERROR(VLOOKUP($A192,'Konwalie M'!$K$3:$Q$33,7,0),"")</f>
        <v/>
      </c>
      <c r="O192" s="19" t="str">
        <f>IFERROR(VLOOKUP($A192,'Sudecka 150 M'!$M$2:$S$17,7,0),"")</f>
        <v/>
      </c>
      <c r="P192" s="19" t="str">
        <f>IFERROR(VLOOKUP($A192,'Korno M'!$BR$1:$BX$58,7,0),"")</f>
        <v/>
      </c>
      <c r="Q192" s="19" t="str">
        <f>IFERROR(VLOOKUP($A192,'Abentojra M'!$J$4:$P$36,7,0),"")</f>
        <v/>
      </c>
      <c r="R192" s="19" t="str">
        <f>IFERROR(VLOOKUP($A192,'Mordownik M'!$M$6:$S$36,7,0),"")</f>
        <v/>
      </c>
      <c r="S192" s="19" t="str">
        <f>IFERROR(VLOOKUP($A192,'XIV Szago M'!$BB$4:$BH$45,7,0),"")</f>
        <v/>
      </c>
      <c r="T192" s="19" t="str">
        <f>IFERROR(VLOOKUP($A192,'H54 TR200 M'!$AS$5:$AY$96,7,0),"")</f>
        <v/>
      </c>
      <c r="U192" s="19" t="str">
        <f>IFERROR(VLOOKUP($A192,'NM TR200 M'!$AN$5:$AT$32,7,0),"")</f>
        <v/>
      </c>
      <c r="V192" s="10">
        <f>IFERROR(LARGE(X192:AP192,1),0)+IFERROR(LARGE(X192:AP192,2),0)</f>
        <v>5.0912110148664684</v>
      </c>
      <c r="W192" s="10">
        <f>IFERROR(LARGE(X192:AP192,3),0)+IFERROR(LARGE(X192:AP192,4),0)</f>
        <v>0</v>
      </c>
      <c r="X192" s="12"/>
      <c r="Y192" s="18" t="str">
        <f>IFERROR(VLOOKUP(A192,'XIII Szago M'!DJ:DP,7,0),"")</f>
        <v/>
      </c>
      <c r="Z192" s="18" t="str">
        <f>IFERROR(VLOOKUP(A192,'Wiosenne 360 M'!K:Q,7,0),"")</f>
        <v/>
      </c>
      <c r="AA192" s="12" t="str">
        <f>IFERROR(VLOOKUP(A192,'NMnO M'!AT:AZ,7,0),"")</f>
        <v/>
      </c>
      <c r="AB192" s="12" t="str">
        <f>IFERROR(VLOOKUP(A192,'Wertepy M'!M:S,7,0),"")</f>
        <v/>
      </c>
      <c r="AC192" s="12">
        <f>IFERROR(VLOOKUP($A192,'H53 100 M'!$AG$5:$AM$156,7,0),"")</f>
        <v>5.0912110148664684</v>
      </c>
      <c r="AD192" s="18" t="str">
        <f>IFERROR(VLOOKUP($A192,'Liczyrzepa - wiosna M'!$N$2:$T$26,7,0),"")</f>
        <v/>
      </c>
      <c r="AE192" s="12" t="str">
        <f>IFERROR(VLOOKUP($A192,'Harce M'!$H$2:$N$19,7,0),"")</f>
        <v/>
      </c>
      <c r="AF192" s="18" t="str">
        <f>IFERROR(VLOOKUP($A192,'XII z Kompasem M'!$K$1:$Q$38,7,0),"")</f>
        <v/>
      </c>
      <c r="AG192" s="19" t="str">
        <f>IFERROR(VLOOKUP($A192,'Grassor TR150 M'!$BH$2:$BN$16,7,0),"")</f>
        <v/>
      </c>
      <c r="AH192" s="19" t="str">
        <f>IFERROR(VLOOKUP($A192,'Pazur Gryfa M'!$P$2:$V$23,7,0),"")</f>
        <v/>
      </c>
      <c r="AI192" s="19" t="str">
        <f>IFERROR(VLOOKUP($A192,'Szaga M'!$J$2:$P$31,7,0),"")</f>
        <v/>
      </c>
      <c r="AJ192" s="19" t="str">
        <f>IFERROR(VLOOKUP($A192,'Sudecka 100 M'!$M$2:$S$20,7,0),"")</f>
        <v/>
      </c>
      <c r="AK192" s="19" t="str">
        <f>IFERROR(VLOOKUP($A192,'XIII z Kompasem M'!$K$2:$Q$27,7,0),"")</f>
        <v/>
      </c>
      <c r="AL192" s="19" t="str">
        <f>IFERROR(VLOOKUP($A192,'Waligóra M'!$J$2:$P$17,7,0),"")</f>
        <v/>
      </c>
      <c r="AM192" s="19" t="str">
        <f>IFERROR(VLOOKUP($A192,'Jesienne 360 M'!$K$2:$Q$15,7,0),"")</f>
        <v/>
      </c>
      <c r="AN192" s="19" t="str">
        <f>IFERROR(VLOOKUP($A192,'H54 TR100 M'!$AG$6:$AM$161,7,0),"")</f>
        <v/>
      </c>
      <c r="AO192" s="19" t="str">
        <f>IFERROR(VLOOKUP($A192,'Azymut M'!$O$2:$U$36,7,0),"")</f>
        <v/>
      </c>
      <c r="AP192" s="12" t="str">
        <f>IFERROR(VLOOKUP($A192,'NM TR100 M'!$AD$5:$AJ$13,7,0),"")</f>
        <v/>
      </c>
      <c r="AQ192" s="26">
        <f>MIN(COUNT(F192:U192)+MIN(COUNT(X192:AP192)/2,2),6)</f>
        <v>1.5</v>
      </c>
      <c r="AR192" s="13">
        <f>COUNT(F192:U192)+COUNT(X192:AP192)/2</f>
        <v>1.5</v>
      </c>
    </row>
    <row r="193" spans="1:44">
      <c r="A193">
        <v>562</v>
      </c>
      <c r="B193" s="22" t="str">
        <f>VLOOKUP($A193,id!$C:$H,6,0)</f>
        <v>Widera Maciej</v>
      </c>
      <c r="C193" s="22" t="str">
        <f>VLOOKUP($A193,id!$C:$H,4,0)</f>
        <v>Wodzionka</v>
      </c>
      <c r="D193" s="2">
        <f>IF(E192=E193,D192,ROW(B191))</f>
        <v>191</v>
      </c>
      <c r="E193" s="11">
        <f>LARGE(F193:W193,1)+LARGE(F193:W193,2)+IFERROR(LARGE(F193:W193,3),0)+IFERROR(LARGE(F193:W193,4),0)+IFERROR(LARGE(F193:W193,5),0)+IFERROR(LARGE(F193:W193,6),0)</f>
        <v>62.188787483491382</v>
      </c>
      <c r="F193" s="12"/>
      <c r="G193" s="12"/>
      <c r="H193" s="12"/>
      <c r="I193" s="14"/>
      <c r="J193" s="19"/>
      <c r="K193" s="19"/>
      <c r="L193" s="19"/>
      <c r="M193" s="19"/>
      <c r="N193" s="19"/>
      <c r="O193" s="19"/>
      <c r="P193" s="19">
        <f>IFERROR(VLOOKUP($A193,'Korno M'!$BR$1:$BX$58,7,0),"")</f>
        <v>62.188787483491382</v>
      </c>
      <c r="Q193" s="19" t="str">
        <f>IFERROR(VLOOKUP($A193,'Abentojra M'!$J$4:$P$36,7,0),"")</f>
        <v/>
      </c>
      <c r="R193" s="19" t="str">
        <f>IFERROR(VLOOKUP($A193,'Mordownik M'!$M$6:$S$36,7,0),"")</f>
        <v/>
      </c>
      <c r="S193" s="19" t="str">
        <f>IFERROR(VLOOKUP($A193,'XIV Szago M'!$BB$4:$BH$45,7,0),"")</f>
        <v/>
      </c>
      <c r="T193" s="19" t="str">
        <f>IFERROR(VLOOKUP($A193,'H54 TR200 M'!$AS$5:$AY$96,7,0),"")</f>
        <v/>
      </c>
      <c r="U193" s="19" t="str">
        <f>IFERROR(VLOOKUP($A193,'NM TR200 M'!$AN$5:$AT$32,7,0),"")</f>
        <v/>
      </c>
      <c r="V193" s="10">
        <f>IFERROR(LARGE(X193:AP193,1),0)+IFERROR(LARGE(X193:AP193,2),0)</f>
        <v>0</v>
      </c>
      <c r="W193" s="10">
        <f>IFERROR(LARGE(X193:AP193,3),0)+IFERROR(LARGE(X193:AP193,4),0)</f>
        <v>0</v>
      </c>
      <c r="X193" s="12"/>
      <c r="Y193" s="18"/>
      <c r="Z193" s="18"/>
      <c r="AA193" s="12"/>
      <c r="AB193" s="12"/>
      <c r="AC193" s="12"/>
      <c r="AD193" s="18"/>
      <c r="AE193" s="12"/>
      <c r="AF193" s="18"/>
      <c r="AG193" s="19"/>
      <c r="AH193" s="19"/>
      <c r="AI193" s="19"/>
      <c r="AJ193" s="19"/>
      <c r="AK193" s="19" t="str">
        <f>IFERROR(VLOOKUP($A193,'XIII z Kompasem M'!$K$2:$Q$27,7,0),"")</f>
        <v/>
      </c>
      <c r="AL193" s="19" t="str">
        <f>IFERROR(VLOOKUP($A193,'Waligóra M'!$J$2:$P$17,7,0),"")</f>
        <v/>
      </c>
      <c r="AM193" s="19" t="str">
        <f>IFERROR(VLOOKUP($A193,'Jesienne 360 M'!$K$2:$Q$15,7,0),"")</f>
        <v/>
      </c>
      <c r="AN193" s="19" t="str">
        <f>IFERROR(VLOOKUP($A193,'H54 TR100 M'!$AG$6:$AM$161,7,0),"")</f>
        <v/>
      </c>
      <c r="AO193" s="19" t="str">
        <f>IFERROR(VLOOKUP($A193,'Azymut M'!$O$2:$U$36,7,0),"")</f>
        <v/>
      </c>
      <c r="AP193" s="12" t="str">
        <f>IFERROR(VLOOKUP($A193,'NM TR100 M'!$AD$5:$AJ$13,7,0),"")</f>
        <v/>
      </c>
      <c r="AQ193" s="26">
        <f>MIN(COUNT(F193:U193)+MIN(COUNT(X193:AP193)/2,2),6)</f>
        <v>1</v>
      </c>
      <c r="AR193" s="13">
        <f>COUNT(F193:U193)+COUNT(X193:AP193)/2</f>
        <v>1</v>
      </c>
    </row>
    <row r="194" spans="1:44">
      <c r="A194">
        <v>589</v>
      </c>
      <c r="B194" s="22" t="str">
        <f>VLOOKUP($A194,id!$C:$H,6,0)</f>
        <v>Moroń Artur</v>
      </c>
      <c r="C194" s="22">
        <f>VLOOKUP($A194,id!$C:$H,4,0)</f>
        <v>0</v>
      </c>
      <c r="D194" s="2">
        <f>IF(E193=E194,D193,ROW(B192))</f>
        <v>192</v>
      </c>
      <c r="E194" s="11">
        <f>LARGE(F194:W194,1)+LARGE(F194:W194,2)+IFERROR(LARGE(F194:W194,3),0)+IFERROR(LARGE(F194:W194,4),0)+IFERROR(LARGE(F194:W194,5),0)+IFERROR(LARGE(F194:W194,6),0)</f>
        <v>62.176900525485046</v>
      </c>
      <c r="F194" s="12"/>
      <c r="G194" s="12"/>
      <c r="H194" s="12"/>
      <c r="I194" s="14"/>
      <c r="J194" s="19"/>
      <c r="K194" s="19"/>
      <c r="L194" s="19"/>
      <c r="M194" s="19"/>
      <c r="N194" s="19"/>
      <c r="O194" s="19"/>
      <c r="P194" s="19"/>
      <c r="Q194" s="19" t="str">
        <f>IFERROR(VLOOKUP($A194,'Abentojra M'!$J$4:$P$36,7,0),"")</f>
        <v/>
      </c>
      <c r="R194" s="19">
        <f>IFERROR(VLOOKUP($A194,'Mordownik M'!$M$6:$S$36,7,0),"")</f>
        <v>62.176900525485046</v>
      </c>
      <c r="S194" s="19" t="str">
        <f>IFERROR(VLOOKUP($A194,'XIV Szago M'!$BB$4:$BH$45,7,0),"")</f>
        <v/>
      </c>
      <c r="T194" s="19" t="str">
        <f>IFERROR(VLOOKUP($A194,'H54 TR200 M'!$AS$5:$AY$96,7,0),"")</f>
        <v/>
      </c>
      <c r="U194" s="19" t="str">
        <f>IFERROR(VLOOKUP($A194,'NM TR200 M'!$AN$5:$AT$32,7,0),"")</f>
        <v/>
      </c>
      <c r="V194" s="10">
        <f>IFERROR(LARGE(X194:AP194,1),0)+IFERROR(LARGE(X194:AP194,2),0)</f>
        <v>0</v>
      </c>
      <c r="W194" s="10">
        <f>IFERROR(LARGE(X194:AP194,3),0)+IFERROR(LARGE(X194:AP194,4),0)</f>
        <v>0</v>
      </c>
      <c r="X194" s="12"/>
      <c r="Y194" s="18"/>
      <c r="Z194" s="18"/>
      <c r="AA194" s="12"/>
      <c r="AB194" s="12"/>
      <c r="AC194" s="12"/>
      <c r="AD194" s="18"/>
      <c r="AE194" s="12"/>
      <c r="AF194" s="18"/>
      <c r="AG194" s="19"/>
      <c r="AH194" s="19"/>
      <c r="AI194" s="19"/>
      <c r="AJ194" s="19"/>
      <c r="AK194" s="19" t="str">
        <f>IFERROR(VLOOKUP($A194,'XIII z Kompasem M'!$K$2:$Q$27,7,0),"")</f>
        <v/>
      </c>
      <c r="AL194" s="19" t="str">
        <f>IFERROR(VLOOKUP($A194,'Waligóra M'!$J$2:$P$17,7,0),"")</f>
        <v/>
      </c>
      <c r="AM194" s="19" t="str">
        <f>IFERROR(VLOOKUP($A194,'Jesienne 360 M'!$K$2:$Q$15,7,0),"")</f>
        <v/>
      </c>
      <c r="AN194" s="19" t="str">
        <f>IFERROR(VLOOKUP($A194,'H54 TR100 M'!$AG$6:$AM$161,7,0),"")</f>
        <v/>
      </c>
      <c r="AO194" s="19" t="str">
        <f>IFERROR(VLOOKUP($A194,'Azymut M'!$O$2:$U$36,7,0),"")</f>
        <v/>
      </c>
      <c r="AP194" s="12" t="str">
        <f>IFERROR(VLOOKUP($A194,'NM TR100 M'!$AD$5:$AJ$13,7,0),"")</f>
        <v/>
      </c>
      <c r="AQ194" s="26">
        <f>MIN(COUNT(F194:U194)+MIN(COUNT(X194:AP194)/2,2),6)</f>
        <v>1</v>
      </c>
      <c r="AR194" s="13">
        <f>COUNT(F194:U194)+COUNT(X194:AP194)/2</f>
        <v>1</v>
      </c>
    </row>
    <row r="195" spans="1:44">
      <c r="A195">
        <v>450</v>
      </c>
      <c r="B195" s="22" t="str">
        <f>VLOOKUP($A195,id!$C:$H,6,0)</f>
        <v>Dalbiak Rafał</v>
      </c>
      <c r="C195" s="22" t="str">
        <f>VLOOKUP($A195,id!$C:$H,4,0)</f>
        <v>AIRBIKE.PL</v>
      </c>
      <c r="D195" s="2">
        <f>IF(E194=E195,D194,ROW(B193))</f>
        <v>193</v>
      </c>
      <c r="E195" s="11">
        <f>LARGE(F195:W195,1)+LARGE(F195:W195,2)+IFERROR(LARGE(F195:W195,3),0)+IFERROR(LARGE(F195:W195,4),0)+IFERROR(LARGE(F195:W195,5),0)+IFERROR(LARGE(F195:W195,6),0)</f>
        <v>61.589646338623268</v>
      </c>
      <c r="F195" s="12"/>
      <c r="G195" s="12"/>
      <c r="H195" s="12"/>
      <c r="I195" s="14"/>
      <c r="J195" s="19"/>
      <c r="K195" s="19">
        <f>IFERROR(VLOOKUP($A195,'Tropy M'!$Q$3:$X$155,7,0),"")</f>
        <v>61.589646338623268</v>
      </c>
      <c r="L195" s="19" t="str">
        <f>IFERROR(VLOOKUP($A195,'Grassor TR300 M'!$BX$2:$CD$26,7,0),"")</f>
        <v/>
      </c>
      <c r="M195" s="19" t="str">
        <f>IFERROR(VLOOKUP($A195,'BO M'!$K$2:$Q$65,7,0),"")</f>
        <v/>
      </c>
      <c r="N195" s="19" t="str">
        <f>IFERROR(VLOOKUP($A195,'Konwalie M'!$K$3:$Q$33,7,0),"")</f>
        <v/>
      </c>
      <c r="O195" s="19" t="str">
        <f>IFERROR(VLOOKUP($A195,'Sudecka 150 M'!$M$2:$S$17,7,0),"")</f>
        <v/>
      </c>
      <c r="P195" s="19" t="str">
        <f>IFERROR(VLOOKUP($A195,'Korno M'!$BR$1:$BX$58,7,0),"")</f>
        <v/>
      </c>
      <c r="Q195" s="19" t="str">
        <f>IFERROR(VLOOKUP($A195,'Abentojra M'!$J$4:$P$36,7,0),"")</f>
        <v/>
      </c>
      <c r="R195" s="19" t="str">
        <f>IFERROR(VLOOKUP($A195,'Mordownik M'!$M$6:$S$36,7,0),"")</f>
        <v/>
      </c>
      <c r="S195" s="19" t="str">
        <f>IFERROR(VLOOKUP($A195,'XIV Szago M'!$BB$4:$BH$45,7,0),"")</f>
        <v/>
      </c>
      <c r="T195" s="19" t="str">
        <f>IFERROR(VLOOKUP($A195,'H54 TR200 M'!$AS$5:$AY$96,7,0),"")</f>
        <v/>
      </c>
      <c r="U195" s="19" t="str">
        <f>IFERROR(VLOOKUP($A195,'NM TR200 M'!$AN$5:$AT$32,7,0),"")</f>
        <v/>
      </c>
      <c r="V195" s="10">
        <f>IFERROR(LARGE(X195:AP195,1),0)+IFERROR(LARGE(X195:AP195,2),0)</f>
        <v>0</v>
      </c>
      <c r="W195" s="10">
        <f>IFERROR(LARGE(X195:AP195,3),0)+IFERROR(LARGE(X195:AP195,4),0)</f>
        <v>0</v>
      </c>
      <c r="X195" s="12"/>
      <c r="Y195" s="18"/>
      <c r="Z195" s="18"/>
      <c r="AA195" s="12"/>
      <c r="AB195" s="12"/>
      <c r="AC195" s="12"/>
      <c r="AD195" s="18"/>
      <c r="AE195" s="12"/>
      <c r="AF195" s="18"/>
      <c r="AG195" s="19" t="str">
        <f>IFERROR(VLOOKUP($A195,'Grassor TR150 M'!$BH$2:$BN$16,7,0),"")</f>
        <v/>
      </c>
      <c r="AH195" s="19" t="str">
        <f>IFERROR(VLOOKUP($A195,'Pazur Gryfa M'!$P$2:$V$23,7,0),"")</f>
        <v/>
      </c>
      <c r="AI195" s="19" t="str">
        <f>IFERROR(VLOOKUP($A195,'Szaga M'!$J$2:$P$31,7,0),"")</f>
        <v/>
      </c>
      <c r="AJ195" s="19" t="str">
        <f>IFERROR(VLOOKUP($A195,'Sudecka 100 M'!$M$2:$S$20,7,0),"")</f>
        <v/>
      </c>
      <c r="AK195" s="19" t="str">
        <f>IFERROR(VLOOKUP($A195,'XIII z Kompasem M'!$K$2:$Q$27,7,0),"")</f>
        <v/>
      </c>
      <c r="AL195" s="19" t="str">
        <f>IFERROR(VLOOKUP($A195,'Waligóra M'!$J$2:$P$17,7,0),"")</f>
        <v/>
      </c>
      <c r="AM195" s="19" t="str">
        <f>IFERROR(VLOOKUP($A195,'Jesienne 360 M'!$K$2:$Q$15,7,0),"")</f>
        <v/>
      </c>
      <c r="AN195" s="19" t="str">
        <f>IFERROR(VLOOKUP($A195,'H54 TR100 M'!$AG$6:$AM$161,7,0),"")</f>
        <v/>
      </c>
      <c r="AO195" s="19" t="str">
        <f>IFERROR(VLOOKUP($A195,'Azymut M'!$O$2:$U$36,7,0),"")</f>
        <v/>
      </c>
      <c r="AP195" s="12" t="str">
        <f>IFERROR(VLOOKUP($A195,'NM TR100 M'!$AD$5:$AJ$13,7,0),"")</f>
        <v/>
      </c>
      <c r="AQ195" s="26">
        <f>MIN(COUNT(F195:U195)+MIN(COUNT(X195:AP195)/2,2),6)</f>
        <v>1</v>
      </c>
      <c r="AR195" s="13">
        <f>COUNT(F195:U195)+COUNT(X195:AP195)/2</f>
        <v>1</v>
      </c>
    </row>
    <row r="196" spans="1:44">
      <c r="A196">
        <v>397</v>
      </c>
      <c r="B196" s="22" t="str">
        <f>VLOOKUP($A196,id!$C:$H,6,0)</f>
        <v>Kielak Igor</v>
      </c>
      <c r="C196" s="22" t="str">
        <f>VLOOKUP($A196,id!$C:$H,4,0)</f>
        <v>Kielakowie.pl</v>
      </c>
      <c r="D196" s="2">
        <f>IF(E195=E196,D195,ROW(B194))</f>
        <v>194</v>
      </c>
      <c r="E196" s="11">
        <f>LARGE(F196:W196,1)+LARGE(F196:W196,2)+IFERROR(LARGE(F196:W196,3),0)+IFERROR(LARGE(F196:W196,4),0)+IFERROR(LARGE(F196:W196,5),0)+IFERROR(LARGE(F196:W196,6),0)</f>
        <v>61.326224591802692</v>
      </c>
      <c r="F196" s="12"/>
      <c r="G196" s="12"/>
      <c r="H196" s="12"/>
      <c r="I196" s="14">
        <f>IFERROR(VLOOKUP($A196,'Dymno M'!$BO$4:$BU$35,7,0),"")</f>
        <v>61.326224591802692</v>
      </c>
      <c r="J196" s="19" t="str">
        <f>IFERROR(VLOOKUP($A196,'Dukty M'!$AU$1:$BA$45,7,0),"")</f>
        <v/>
      </c>
      <c r="K196" s="19" t="str">
        <f>IFERROR(VLOOKUP($A196,'Tropy M'!$Q$3:$X$155,7,0),"")</f>
        <v/>
      </c>
      <c r="L196" s="19" t="str">
        <f>IFERROR(VLOOKUP($A196,'Grassor TR300 M'!$BX$2:$CD$26,7,0),"")</f>
        <v/>
      </c>
      <c r="M196" s="19" t="str">
        <f>IFERROR(VLOOKUP($A196,'BO M'!$K$2:$Q$65,7,0),"")</f>
        <v/>
      </c>
      <c r="N196" s="19" t="str">
        <f>IFERROR(VLOOKUP($A196,'Konwalie M'!$K$3:$Q$33,7,0),"")</f>
        <v/>
      </c>
      <c r="O196" s="19" t="str">
        <f>IFERROR(VLOOKUP($A196,'Sudecka 150 M'!$M$2:$S$17,7,0),"")</f>
        <v/>
      </c>
      <c r="P196" s="19" t="str">
        <f>IFERROR(VLOOKUP($A196,'Korno M'!$BR$1:$BX$58,7,0),"")</f>
        <v/>
      </c>
      <c r="Q196" s="19" t="str">
        <f>IFERROR(VLOOKUP($A196,'Abentojra M'!$J$4:$P$36,7,0),"")</f>
        <v/>
      </c>
      <c r="R196" s="19" t="str">
        <f>IFERROR(VLOOKUP($A196,'Mordownik M'!$M$6:$S$36,7,0),"")</f>
        <v/>
      </c>
      <c r="S196" s="19" t="str">
        <f>IFERROR(VLOOKUP($A196,'XIV Szago M'!$BB$4:$BH$45,7,0),"")</f>
        <v/>
      </c>
      <c r="T196" s="19" t="str">
        <f>IFERROR(VLOOKUP($A196,'H54 TR200 M'!$AS$5:$AY$96,7,0),"")</f>
        <v/>
      </c>
      <c r="U196" s="19" t="str">
        <f>IFERROR(VLOOKUP($A196,'NM TR200 M'!$AN$5:$AT$32,7,0),"")</f>
        <v/>
      </c>
      <c r="V196" s="10">
        <f>IFERROR(LARGE(X196:AP196,1),0)+IFERROR(LARGE(X196:AP196,2),0)</f>
        <v>0</v>
      </c>
      <c r="W196" s="10">
        <f>IFERROR(LARGE(X196:AP196,3),0)+IFERROR(LARGE(X196:AP196,4),0)</f>
        <v>0</v>
      </c>
      <c r="X196" s="12"/>
      <c r="Y196" s="18"/>
      <c r="Z196" s="18"/>
      <c r="AA196" s="12"/>
      <c r="AB196" s="12"/>
      <c r="AC196" s="12"/>
      <c r="AD196" s="18" t="str">
        <f>IFERROR(VLOOKUP($A196,'Liczyrzepa - wiosna M'!$N$2:$T$26,7,0),"")</f>
        <v/>
      </c>
      <c r="AE196" s="12" t="str">
        <f>IFERROR(VLOOKUP($A196,'Harce M'!$H$2:$N$19,7,0),"")</f>
        <v/>
      </c>
      <c r="AF196" s="18" t="str">
        <f>IFERROR(VLOOKUP($A196,'XII z Kompasem M'!$K$1:$Q$38,7,0),"")</f>
        <v/>
      </c>
      <c r="AG196" s="19" t="str">
        <f>IFERROR(VLOOKUP($A196,'Grassor TR150 M'!$BH$2:$BN$16,7,0),"")</f>
        <v/>
      </c>
      <c r="AH196" s="19" t="str">
        <f>IFERROR(VLOOKUP($A196,'Pazur Gryfa M'!$P$2:$V$23,7,0),"")</f>
        <v/>
      </c>
      <c r="AI196" s="19" t="str">
        <f>IFERROR(VLOOKUP($A196,'Szaga M'!$J$2:$P$31,7,0),"")</f>
        <v/>
      </c>
      <c r="AJ196" s="19" t="str">
        <f>IFERROR(VLOOKUP($A196,'Sudecka 100 M'!$M$2:$S$20,7,0),"")</f>
        <v/>
      </c>
      <c r="AK196" s="19" t="str">
        <f>IFERROR(VLOOKUP($A196,'XIII z Kompasem M'!$K$2:$Q$27,7,0),"")</f>
        <v/>
      </c>
      <c r="AL196" s="19" t="str">
        <f>IFERROR(VLOOKUP($A196,'Waligóra M'!$J$2:$P$17,7,0),"")</f>
        <v/>
      </c>
      <c r="AM196" s="19" t="str">
        <f>IFERROR(VLOOKUP($A196,'Jesienne 360 M'!$K$2:$Q$15,7,0),"")</f>
        <v/>
      </c>
      <c r="AN196" s="19" t="str">
        <f>IFERROR(VLOOKUP($A196,'H54 TR100 M'!$AG$6:$AM$161,7,0),"")</f>
        <v/>
      </c>
      <c r="AO196" s="19" t="str">
        <f>IFERROR(VLOOKUP($A196,'Azymut M'!$O$2:$U$36,7,0),"")</f>
        <v/>
      </c>
      <c r="AP196" s="12" t="str">
        <f>IFERROR(VLOOKUP($A196,'NM TR100 M'!$AD$5:$AJ$13,7,0),"")</f>
        <v/>
      </c>
      <c r="AQ196" s="26">
        <f>MIN(COUNT(F196:U196)+MIN(COUNT(X196:AP196)/2,2),6)</f>
        <v>1</v>
      </c>
      <c r="AR196" s="13">
        <f>COUNT(F196:U196)+COUNT(X196:AP196)/2</f>
        <v>1</v>
      </c>
    </row>
    <row r="197" spans="1:44">
      <c r="A197">
        <v>578</v>
      </c>
      <c r="B197" s="22" t="str">
        <f>VLOOKUP($A197,id!$C:$H,6,0)</f>
        <v>Żmuda-Trzebiatowski Andrzej</v>
      </c>
      <c r="C197" s="22">
        <f>VLOOKUP($A197,id!$C:$H,4,0)</f>
        <v>0</v>
      </c>
      <c r="D197" s="2">
        <f>IF(E196=E197,D196,ROW(B195))</f>
        <v>195</v>
      </c>
      <c r="E197" s="11">
        <f>LARGE(F197:W197,1)+LARGE(F197:W197,2)+IFERROR(LARGE(F197:W197,3),0)+IFERROR(LARGE(F197:W197,4),0)+IFERROR(LARGE(F197:W197,5),0)+IFERROR(LARGE(F197:W197,6),0)</f>
        <v>60.036302198619843</v>
      </c>
      <c r="F197" s="12"/>
      <c r="G197" s="12"/>
      <c r="H197" s="12"/>
      <c r="I197" s="14"/>
      <c r="J197" s="19"/>
      <c r="K197" s="19"/>
      <c r="L197" s="19"/>
      <c r="M197" s="19"/>
      <c r="N197" s="19"/>
      <c r="O197" s="19"/>
      <c r="P197" s="19"/>
      <c r="Q197" s="19">
        <f>IFERROR(VLOOKUP($A197,'Abentojra M'!$J$4:$P$36,7,0),"")</f>
        <v>60.036302198619843</v>
      </c>
      <c r="R197" s="19" t="str">
        <f>IFERROR(VLOOKUP($A197,'Mordownik M'!$M$6:$S$36,7,0),"")</f>
        <v/>
      </c>
      <c r="S197" s="19" t="str">
        <f>IFERROR(VLOOKUP($A197,'XIV Szago M'!$BB$4:$BH$45,7,0),"")</f>
        <v/>
      </c>
      <c r="T197" s="19" t="str">
        <f>IFERROR(VLOOKUP($A197,'H54 TR200 M'!$AS$5:$AY$96,7,0),"")</f>
        <v/>
      </c>
      <c r="U197" s="19" t="str">
        <f>IFERROR(VLOOKUP($A197,'NM TR200 M'!$AN$5:$AT$32,7,0),"")</f>
        <v/>
      </c>
      <c r="V197" s="10">
        <f>IFERROR(LARGE(X197:AP197,1),0)+IFERROR(LARGE(X197:AP197,2),0)</f>
        <v>0</v>
      </c>
      <c r="W197" s="10">
        <f>IFERROR(LARGE(X197:AP197,3),0)+IFERROR(LARGE(X197:AP197,4),0)</f>
        <v>0</v>
      </c>
      <c r="X197" s="12"/>
      <c r="Y197" s="18"/>
      <c r="Z197" s="18"/>
      <c r="AA197" s="12"/>
      <c r="AB197" s="12"/>
      <c r="AC197" s="12"/>
      <c r="AD197" s="18"/>
      <c r="AE197" s="12"/>
      <c r="AF197" s="18"/>
      <c r="AG197" s="19"/>
      <c r="AH197" s="19"/>
      <c r="AI197" s="19"/>
      <c r="AJ197" s="19"/>
      <c r="AK197" s="19" t="str">
        <f>IFERROR(VLOOKUP($A197,'XIII z Kompasem M'!$K$2:$Q$27,7,0),"")</f>
        <v/>
      </c>
      <c r="AL197" s="19" t="str">
        <f>IFERROR(VLOOKUP($A197,'Waligóra M'!$J$2:$P$17,7,0),"")</f>
        <v/>
      </c>
      <c r="AM197" s="19" t="str">
        <f>IFERROR(VLOOKUP($A197,'Jesienne 360 M'!$K$2:$Q$15,7,0),"")</f>
        <v/>
      </c>
      <c r="AN197" s="19" t="str">
        <f>IFERROR(VLOOKUP($A197,'H54 TR100 M'!$AG$6:$AM$161,7,0),"")</f>
        <v/>
      </c>
      <c r="AO197" s="19" t="str">
        <f>IFERROR(VLOOKUP($A197,'Azymut M'!$O$2:$U$36,7,0),"")</f>
        <v/>
      </c>
      <c r="AP197" s="12" t="str">
        <f>IFERROR(VLOOKUP($A197,'NM TR100 M'!$AD$5:$AJ$13,7,0),"")</f>
        <v/>
      </c>
      <c r="AQ197" s="26">
        <f>MIN(COUNT(F197:U197)+MIN(COUNT(X197:AP197)/2,2),6)</f>
        <v>1</v>
      </c>
      <c r="AR197" s="13">
        <f>COUNT(F197:U197)+COUNT(X197:AP197)/2</f>
        <v>1</v>
      </c>
    </row>
    <row r="198" spans="1:44">
      <c r="A198">
        <v>139</v>
      </c>
      <c r="B198" s="22" t="str">
        <f>VLOOKUP($A198,id!$C:$H,6,0)</f>
        <v>Cieślicki Mateusz</v>
      </c>
      <c r="C198" s="22" t="str">
        <f>VLOOKUP($A198,id!$C:$H,4,0)</f>
        <v>Azymut Team</v>
      </c>
      <c r="D198" s="2">
        <f>IF(E197=E198,D197,ROW(B196))</f>
        <v>196</v>
      </c>
      <c r="E198" s="11">
        <f>LARGE(F198:W198,1)+LARGE(F198:W198,2)+IFERROR(LARGE(F198:W198,3),0)+IFERROR(LARGE(F198:W198,4),0)+IFERROR(LARGE(F198:W198,5),0)+IFERROR(LARGE(F198:W198,6),0)</f>
        <v>59.412769705289222</v>
      </c>
      <c r="F198" s="12"/>
      <c r="G198" s="12"/>
      <c r="H198" s="12" t="str">
        <f>IFERROR(VLOOKUP($A198,'H53 200 M'!$AL$5:$AR$90,7,0),"")</f>
        <v/>
      </c>
      <c r="I198" s="14" t="str">
        <f>IFERROR(VLOOKUP($A198,'Dymno M'!$BO$4:$BU$35,7,0),"")</f>
        <v/>
      </c>
      <c r="J198" s="19" t="str">
        <f>IFERROR(VLOOKUP($A198,'Dukty M'!$AU$1:$BA$45,7,0),"")</f>
        <v/>
      </c>
      <c r="K198" s="19" t="str">
        <f>IFERROR(VLOOKUP($A198,'Tropy M'!$Q$3:$X$155,7,0),"")</f>
        <v/>
      </c>
      <c r="L198" s="19" t="str">
        <f>IFERROR(VLOOKUP($A198,'Grassor TR300 M'!$BX$2:$CD$26,7,0),"")</f>
        <v/>
      </c>
      <c r="M198" s="19">
        <f>IFERROR(VLOOKUP($A198,'BO M'!$K$2:$Q$65,7,0),"")</f>
        <v>27.789319874398583</v>
      </c>
      <c r="N198" s="19" t="str">
        <f>IFERROR(VLOOKUP($A198,'Konwalie M'!$K$3:$Q$33,7,0),"")</f>
        <v/>
      </c>
      <c r="O198" s="19" t="str">
        <f>IFERROR(VLOOKUP($A198,'Sudecka 150 M'!$M$2:$S$17,7,0),"")</f>
        <v/>
      </c>
      <c r="P198" s="19" t="str">
        <f>IFERROR(VLOOKUP($A198,'Korno M'!$BR$1:$BX$58,7,0),"")</f>
        <v/>
      </c>
      <c r="Q198" s="19" t="str">
        <f>IFERROR(VLOOKUP($A198,'Abentojra M'!$J$4:$P$36,7,0),"")</f>
        <v/>
      </c>
      <c r="R198" s="19" t="str">
        <f>IFERROR(VLOOKUP($A198,'Mordownik M'!$M$6:$S$36,7,0),"")</f>
        <v/>
      </c>
      <c r="S198" s="19" t="str">
        <f>IFERROR(VLOOKUP($A198,'XIV Szago M'!$BB$4:$BH$45,7,0),"")</f>
        <v/>
      </c>
      <c r="T198" s="19" t="str">
        <f>IFERROR(VLOOKUP($A198,'H54 TR200 M'!$AS$5:$AY$96,7,0),"")</f>
        <v/>
      </c>
      <c r="U198" s="19" t="str">
        <f>IFERROR(VLOOKUP($A198,'NM TR200 M'!$AN$5:$AT$32,7,0),"")</f>
        <v/>
      </c>
      <c r="V198" s="10">
        <f>IFERROR(LARGE(X198:AP198,1),0)+IFERROR(LARGE(X198:AP198,2),0)</f>
        <v>31.623449830890642</v>
      </c>
      <c r="W198" s="10">
        <f>IFERROR(LARGE(X198:AP198,3),0)+IFERROR(LARGE(X198:AP198,4),0)</f>
        <v>0</v>
      </c>
      <c r="X198" s="12"/>
      <c r="Y198" s="18"/>
      <c r="Z198" s="18"/>
      <c r="AA198" s="12">
        <f>IFERROR(VLOOKUP(A198,'NMnO M'!AT:AZ,7,0),"")</f>
        <v>31.623449830890642</v>
      </c>
      <c r="AB198" s="12" t="str">
        <f>IFERROR(VLOOKUP(A198,'Wertepy M'!M:S,7,0),"")</f>
        <v/>
      </c>
      <c r="AC198" s="12" t="str">
        <f>IFERROR(VLOOKUP($A198,'H53 100 M'!$AG$5:$AM$156,7,0),"")</f>
        <v/>
      </c>
      <c r="AD198" s="18" t="str">
        <f>IFERROR(VLOOKUP($A198,'Liczyrzepa - wiosna M'!$N$2:$T$26,7,0),"")</f>
        <v/>
      </c>
      <c r="AE198" s="12" t="str">
        <f>IFERROR(VLOOKUP($A198,'Harce M'!$H$2:$N$19,7,0),"")</f>
        <v/>
      </c>
      <c r="AF198" s="18" t="str">
        <f>IFERROR(VLOOKUP($A198,'XII z Kompasem M'!$K$1:$Q$38,7,0),"")</f>
        <v/>
      </c>
      <c r="AG198" s="19" t="str">
        <f>IFERROR(VLOOKUP($A198,'Grassor TR150 M'!$BH$2:$BN$16,7,0),"")</f>
        <v/>
      </c>
      <c r="AH198" s="19" t="str">
        <f>IFERROR(VLOOKUP($A198,'Pazur Gryfa M'!$P$2:$V$23,7,0),"")</f>
        <v/>
      </c>
      <c r="AI198" s="19" t="str">
        <f>IFERROR(VLOOKUP($A198,'Szaga M'!$J$2:$P$31,7,0),"")</f>
        <v/>
      </c>
      <c r="AJ198" s="19" t="str">
        <f>IFERROR(VLOOKUP($A198,'Sudecka 100 M'!$M$2:$S$20,7,0),"")</f>
        <v/>
      </c>
      <c r="AK198" s="19" t="str">
        <f>IFERROR(VLOOKUP($A198,'XIII z Kompasem M'!$K$2:$Q$27,7,0),"")</f>
        <v/>
      </c>
      <c r="AL198" s="19" t="str">
        <f>IFERROR(VLOOKUP($A198,'Waligóra M'!$J$2:$P$17,7,0),"")</f>
        <v/>
      </c>
      <c r="AM198" s="19" t="str">
        <f>IFERROR(VLOOKUP($A198,'Jesienne 360 M'!$K$2:$Q$15,7,0),"")</f>
        <v/>
      </c>
      <c r="AN198" s="19" t="str">
        <f>IFERROR(VLOOKUP($A198,'H54 TR100 M'!$AG$6:$AM$161,7,0),"")</f>
        <v/>
      </c>
      <c r="AO198" s="19" t="str">
        <f>IFERROR(VLOOKUP($A198,'Azymut M'!$O$2:$U$36,7,0),"")</f>
        <v/>
      </c>
      <c r="AP198" s="12" t="str">
        <f>IFERROR(VLOOKUP($A198,'NM TR100 M'!$AD$5:$AJ$13,7,0),"")</f>
        <v/>
      </c>
      <c r="AQ198" s="26">
        <f>MIN(COUNT(F198:U198)+MIN(COUNT(X198:AP198)/2,2),6)</f>
        <v>1.5</v>
      </c>
      <c r="AR198" s="13">
        <f>COUNT(F198:U198)+COUNT(X198:AP198)/2</f>
        <v>1.5</v>
      </c>
    </row>
    <row r="199" spans="1:44">
      <c r="A199">
        <v>265</v>
      </c>
      <c r="B199" s="22" t="str">
        <f>VLOOKUP($A199,id!$C:$H,6,0)</f>
        <v>Jarosiewicz Radosław</v>
      </c>
      <c r="C199" s="22" t="str">
        <f>VLOOKUP($A199,id!$C:$H,4,0)</f>
        <v>DORACO BIKE TEAM</v>
      </c>
      <c r="D199" s="2">
        <f>IF(E198=E199,D198,ROW(B197))</f>
        <v>197</v>
      </c>
      <c r="E199" s="11">
        <f>LARGE(F199:W199,1)+LARGE(F199:W199,2)+IFERROR(LARGE(F199:W199,3),0)+IFERROR(LARGE(F199:W199,4),0)+IFERROR(LARGE(F199:W199,5),0)+IFERROR(LARGE(F199:W199,6),0)</f>
        <v>58.841282183331671</v>
      </c>
      <c r="F199" s="12"/>
      <c r="G199" s="12"/>
      <c r="H199" s="12" t="str">
        <f>IFERROR(VLOOKUP($A199,'H53 200 M'!$AL$5:$AR$90,7,0),"")</f>
        <v/>
      </c>
      <c r="I199" s="14" t="str">
        <f>IFERROR(VLOOKUP($A199,'Dymno M'!$BO$4:$BU$35,7,0),"")</f>
        <v/>
      </c>
      <c r="J199" s="19" t="str">
        <f>IFERROR(VLOOKUP($A199,'Dukty M'!$AU$1:$BA$45,7,0),"")</f>
        <v/>
      </c>
      <c r="K199" s="19" t="str">
        <f>IFERROR(VLOOKUP($A199,'Tropy M'!$Q$3:$X$155,7,0),"")</f>
        <v/>
      </c>
      <c r="L199" s="19" t="str">
        <f>IFERROR(VLOOKUP($A199,'Grassor TR300 M'!$BX$2:$CD$26,7,0),"")</f>
        <v/>
      </c>
      <c r="M199" s="19" t="str">
        <f>IFERROR(VLOOKUP($A199,'BO M'!$K$2:$Q$65,7,0),"")</f>
        <v/>
      </c>
      <c r="N199" s="19" t="str">
        <f>IFERROR(VLOOKUP($A199,'Konwalie M'!$K$3:$Q$33,7,0),"")</f>
        <v/>
      </c>
      <c r="O199" s="19" t="str">
        <f>IFERROR(VLOOKUP($A199,'Sudecka 150 M'!$M$2:$S$17,7,0),"")</f>
        <v/>
      </c>
      <c r="P199" s="19" t="str">
        <f>IFERROR(VLOOKUP($A199,'Korno M'!$BR$1:$BX$58,7,0),"")</f>
        <v/>
      </c>
      <c r="Q199" s="19" t="str">
        <f>IFERROR(VLOOKUP($A199,'Abentojra M'!$J$4:$P$36,7,0),"")</f>
        <v/>
      </c>
      <c r="R199" s="19" t="str">
        <f>IFERROR(VLOOKUP($A199,'Mordownik M'!$M$6:$S$36,7,0),"")</f>
        <v/>
      </c>
      <c r="S199" s="19" t="str">
        <f>IFERROR(VLOOKUP($A199,'XIV Szago M'!$BB$4:$BH$45,7,0),"")</f>
        <v/>
      </c>
      <c r="T199" s="19" t="str">
        <f>IFERROR(VLOOKUP($A199,'H54 TR200 M'!$AS$5:$AY$96,7,0),"")</f>
        <v/>
      </c>
      <c r="U199" s="19" t="str">
        <f>IFERROR(VLOOKUP($A199,'NM TR200 M'!$AN$5:$AT$32,7,0),"")</f>
        <v/>
      </c>
      <c r="V199" s="10">
        <f>IFERROR(LARGE(X199:AP199,1),0)+IFERROR(LARGE(X199:AP199,2),0)</f>
        <v>42.304487005833941</v>
      </c>
      <c r="W199" s="10">
        <f>IFERROR(LARGE(X199:AP199,3),0)+IFERROR(LARGE(X199:AP199,4),0)</f>
        <v>16.536795177497734</v>
      </c>
      <c r="X199" s="12"/>
      <c r="Y199" s="18"/>
      <c r="Z199" s="18"/>
      <c r="AA199" s="12"/>
      <c r="AB199" s="12"/>
      <c r="AC199" s="12">
        <f>IFERROR(VLOOKUP($A199,'H53 100 M'!$AG$5:$AM$156,7,0),"")</f>
        <v>20.814025342900781</v>
      </c>
      <c r="AD199" s="18" t="str">
        <f>IFERROR(VLOOKUP($A199,'Liczyrzepa - wiosna M'!$N$2:$T$26,7,0),"")</f>
        <v/>
      </c>
      <c r="AE199" s="12" t="str">
        <f>IFERROR(VLOOKUP($A199,'Harce M'!$H$2:$N$19,7,0),"")</f>
        <v/>
      </c>
      <c r="AF199" s="18">
        <f>IFERROR(VLOOKUP($A199,'XII z Kompasem M'!$K$1:$Q$38,7,0),"")</f>
        <v>16.536795177497734</v>
      </c>
      <c r="AG199" s="19" t="str">
        <f>IFERROR(VLOOKUP($A199,'Grassor TR150 M'!$BH$2:$BN$16,7,0),"")</f>
        <v/>
      </c>
      <c r="AH199" s="19" t="str">
        <f>IFERROR(VLOOKUP($A199,'Pazur Gryfa M'!$P$2:$V$23,7,0),"")</f>
        <v/>
      </c>
      <c r="AI199" s="19" t="str">
        <f>IFERROR(VLOOKUP($A199,'Szaga M'!$J$2:$P$31,7,0),"")</f>
        <v/>
      </c>
      <c r="AJ199" s="19" t="str">
        <f>IFERROR(VLOOKUP($A199,'Sudecka 100 M'!$M$2:$S$20,7,0),"")</f>
        <v/>
      </c>
      <c r="AK199" s="19" t="str">
        <f>IFERROR(VLOOKUP($A199,'XIII z Kompasem M'!$K$2:$Q$27,7,0),"")</f>
        <v/>
      </c>
      <c r="AL199" s="19" t="str">
        <f>IFERROR(VLOOKUP($A199,'Waligóra M'!$J$2:$P$17,7,0),"")</f>
        <v/>
      </c>
      <c r="AM199" s="19" t="str">
        <f>IFERROR(VLOOKUP($A199,'Jesienne 360 M'!$K$2:$Q$15,7,0),"")</f>
        <v/>
      </c>
      <c r="AN199" s="19">
        <f>IFERROR(VLOOKUP($A199,'H54 TR100 M'!$AG$6:$AM$161,7,0),"")</f>
        <v>21.490461662933161</v>
      </c>
      <c r="AO199" s="19" t="str">
        <f>IFERROR(VLOOKUP($A199,'Azymut M'!$O$2:$U$36,7,0),"")</f>
        <v/>
      </c>
      <c r="AP199" s="12" t="str">
        <f>IFERROR(VLOOKUP($A199,'NM TR100 M'!$AD$5:$AJ$13,7,0),"")</f>
        <v/>
      </c>
      <c r="AQ199" s="26">
        <f>MIN(COUNT(F199:U199)+MIN(COUNT(X199:AP199)/2,2),6)</f>
        <v>1.5</v>
      </c>
      <c r="AR199" s="13">
        <f>COUNT(F199:U199)+COUNT(X199:AP199)/2</f>
        <v>1.5</v>
      </c>
    </row>
    <row r="200" spans="1:44">
      <c r="A200">
        <v>71</v>
      </c>
      <c r="B200" s="22" t="str">
        <f>VLOOKUP($A200,id!$C:$H,6,0)</f>
        <v>Kleszczyński Dawid</v>
      </c>
      <c r="C200" s="22">
        <f>VLOOKUP($A200,id!$C:$H,4,0)</f>
        <v>0</v>
      </c>
      <c r="D200" s="2">
        <f>IF(E199=E200,D199,ROW(B198))</f>
        <v>198</v>
      </c>
      <c r="E200" s="11">
        <f>LARGE(F200:W200,1)+LARGE(F200:W200,2)+IFERROR(LARGE(F200:W200,3),0)+IFERROR(LARGE(F200:W200,4),0)+IFERROR(LARGE(F200:W200,5),0)+IFERROR(LARGE(F200:W200,6),0)</f>
        <v>58.258727184398644</v>
      </c>
      <c r="F200" s="12"/>
      <c r="G200" s="12">
        <f>IFERROR(VLOOKUP(A200,'Roza M'!N:T,7,0),"")</f>
        <v>58.258727184398644</v>
      </c>
      <c r="H200" s="12" t="str">
        <f>IFERROR(VLOOKUP($A200,'H53 200 M'!$AL$5:$AR$90,7,0),"")</f>
        <v/>
      </c>
      <c r="I200" s="14" t="str">
        <f>IFERROR(VLOOKUP($A200,'Dymno M'!$BO$4:$BU$35,7,0),"")</f>
        <v/>
      </c>
      <c r="J200" s="19" t="str">
        <f>IFERROR(VLOOKUP($A200,'Dukty M'!$AU$1:$BA$45,7,0),"")</f>
        <v/>
      </c>
      <c r="K200" s="19" t="str">
        <f>IFERROR(VLOOKUP($A200,'Tropy M'!$Q$3:$X$155,7,0),"")</f>
        <v/>
      </c>
      <c r="L200" s="19" t="str">
        <f>IFERROR(VLOOKUP($A200,'Grassor TR300 M'!$BX$2:$CD$26,7,0),"")</f>
        <v/>
      </c>
      <c r="M200" s="19" t="str">
        <f>IFERROR(VLOOKUP($A200,'BO M'!$K$2:$Q$65,7,0),"")</f>
        <v/>
      </c>
      <c r="N200" s="19" t="str">
        <f>IFERROR(VLOOKUP($A200,'Konwalie M'!$K$3:$Q$33,7,0),"")</f>
        <v/>
      </c>
      <c r="O200" s="19" t="str">
        <f>IFERROR(VLOOKUP($A200,'Sudecka 150 M'!$M$2:$S$17,7,0),"")</f>
        <v/>
      </c>
      <c r="P200" s="19" t="str">
        <f>IFERROR(VLOOKUP($A200,'Korno M'!$BR$1:$BX$58,7,0),"")</f>
        <v/>
      </c>
      <c r="Q200" s="19" t="str">
        <f>IFERROR(VLOOKUP($A200,'Abentojra M'!$J$4:$P$36,7,0),"")</f>
        <v/>
      </c>
      <c r="R200" s="19" t="str">
        <f>IFERROR(VLOOKUP($A200,'Mordownik M'!$M$6:$S$36,7,0),"")</f>
        <v/>
      </c>
      <c r="S200" s="19" t="str">
        <f>IFERROR(VLOOKUP($A200,'XIV Szago M'!$BB$4:$BH$45,7,0),"")</f>
        <v/>
      </c>
      <c r="T200" s="19" t="str">
        <f>IFERROR(VLOOKUP($A200,'H54 TR200 M'!$AS$5:$AY$96,7,0),"")</f>
        <v/>
      </c>
      <c r="U200" s="19" t="str">
        <f>IFERROR(VLOOKUP($A200,'NM TR200 M'!$AN$5:$AT$32,7,0),"")</f>
        <v/>
      </c>
      <c r="V200" s="10">
        <f>IFERROR(LARGE(X200:AP200,1),0)+IFERROR(LARGE(X200:AP200,2),0)</f>
        <v>0</v>
      </c>
      <c r="W200" s="10">
        <f>IFERROR(LARGE(X200:AP200,3),0)+IFERROR(LARGE(X200:AP200,4),0)</f>
        <v>0</v>
      </c>
      <c r="X200" s="12"/>
      <c r="Y200" s="18" t="str">
        <f>IFERROR(VLOOKUP(A200,'XIII Szago M'!DJ:DP,7,0),"")</f>
        <v/>
      </c>
      <c r="Z200" s="18" t="str">
        <f>IFERROR(VLOOKUP(A200,'Wiosenne 360 M'!K:Q,7,0),"")</f>
        <v/>
      </c>
      <c r="AA200" s="12" t="str">
        <f>IFERROR(VLOOKUP(A200,'NMnO M'!AT:AZ,7,0),"")</f>
        <v/>
      </c>
      <c r="AB200" s="12" t="str">
        <f>IFERROR(VLOOKUP(A200,'Wertepy M'!M:S,7,0),"")</f>
        <v/>
      </c>
      <c r="AC200" s="12" t="str">
        <f>IFERROR(VLOOKUP($A200,'H53 100 M'!$AG$5:$AM$156,7,0),"")</f>
        <v/>
      </c>
      <c r="AD200" s="18" t="str">
        <f>IFERROR(VLOOKUP($A200,'Liczyrzepa - wiosna M'!$N$2:$T$26,7,0),"")</f>
        <v/>
      </c>
      <c r="AE200" s="12" t="str">
        <f>IFERROR(VLOOKUP($A200,'Harce M'!$H$2:$N$19,7,0),"")</f>
        <v/>
      </c>
      <c r="AF200" s="18" t="str">
        <f>IFERROR(VLOOKUP($A200,'XII z Kompasem M'!$K$1:$Q$38,7,0),"")</f>
        <v/>
      </c>
      <c r="AG200" s="19" t="str">
        <f>IFERROR(VLOOKUP($A200,'Grassor TR150 M'!$BH$2:$BN$16,7,0),"")</f>
        <v/>
      </c>
      <c r="AH200" s="19" t="str">
        <f>IFERROR(VLOOKUP($A200,'Pazur Gryfa M'!$P$2:$V$23,7,0),"")</f>
        <v/>
      </c>
      <c r="AI200" s="19" t="str">
        <f>IFERROR(VLOOKUP($A200,'Szaga M'!$J$2:$P$31,7,0),"")</f>
        <v/>
      </c>
      <c r="AJ200" s="19" t="str">
        <f>IFERROR(VLOOKUP($A200,'Sudecka 100 M'!$M$2:$S$20,7,0),"")</f>
        <v/>
      </c>
      <c r="AK200" s="19" t="str">
        <f>IFERROR(VLOOKUP($A200,'XIII z Kompasem M'!$K$2:$Q$27,7,0),"")</f>
        <v/>
      </c>
      <c r="AL200" s="19" t="str">
        <f>IFERROR(VLOOKUP($A200,'Waligóra M'!$J$2:$P$17,7,0),"")</f>
        <v/>
      </c>
      <c r="AM200" s="19" t="str">
        <f>IFERROR(VLOOKUP($A200,'Jesienne 360 M'!$K$2:$Q$15,7,0),"")</f>
        <v/>
      </c>
      <c r="AN200" s="19" t="str">
        <f>IFERROR(VLOOKUP($A200,'H54 TR100 M'!$AG$6:$AM$161,7,0),"")</f>
        <v/>
      </c>
      <c r="AO200" s="19" t="str">
        <f>IFERROR(VLOOKUP($A200,'Azymut M'!$O$2:$U$36,7,0),"")</f>
        <v/>
      </c>
      <c r="AP200" s="12" t="str">
        <f>IFERROR(VLOOKUP($A200,'NM TR100 M'!$AD$5:$AJ$13,7,0),"")</f>
        <v/>
      </c>
      <c r="AQ200" s="26">
        <f>MIN(COUNT(F200:U200)+MIN(COUNT(X200:AP200)/2,2),6)</f>
        <v>1</v>
      </c>
      <c r="AR200" s="13">
        <f>COUNT(F200:U200)+COUNT(X200:AP200)/2</f>
        <v>1</v>
      </c>
    </row>
    <row r="201" spans="1:44">
      <c r="A201">
        <v>72</v>
      </c>
      <c r="B201" s="22" t="str">
        <f>VLOOKUP($A201,id!$C:$H,6,0)</f>
        <v>Bujakiewicz Gabriel</v>
      </c>
      <c r="C201" s="22" t="str">
        <f>VLOOKUP($A201,id!$C:$H,4,0)</f>
        <v>On-sight</v>
      </c>
      <c r="D201" s="2">
        <f>IF(E200=E201,D200,ROW(B199))</f>
        <v>199</v>
      </c>
      <c r="E201" s="11">
        <f>LARGE(F201:W201,1)+LARGE(F201:W201,2)+IFERROR(LARGE(F201:W201,3),0)+IFERROR(LARGE(F201:W201,4),0)+IFERROR(LARGE(F201:W201,5),0)+IFERROR(LARGE(F201:W201,6),0)</f>
        <v>57.845231532524799</v>
      </c>
      <c r="F201" s="12"/>
      <c r="G201" s="12">
        <f>IFERROR(VLOOKUP(A201,'Roza M'!N:T,7,0),"")</f>
        <v>57.845231532524799</v>
      </c>
      <c r="H201" s="12" t="str">
        <f>IFERROR(VLOOKUP($A201,'H53 200 M'!$AL$5:$AR$90,7,0),"")</f>
        <v/>
      </c>
      <c r="I201" s="14" t="str">
        <f>IFERROR(VLOOKUP($A201,'Dymno M'!$BO$4:$BU$35,7,0),"")</f>
        <v/>
      </c>
      <c r="J201" s="19" t="str">
        <f>IFERROR(VLOOKUP($A201,'Dukty M'!$AU$1:$BA$45,7,0),"")</f>
        <v/>
      </c>
      <c r="K201" s="19" t="str">
        <f>IFERROR(VLOOKUP($A201,'Tropy M'!$Q$3:$X$155,7,0),"")</f>
        <v/>
      </c>
      <c r="L201" s="19" t="str">
        <f>IFERROR(VLOOKUP($A201,'Grassor TR300 M'!$BX$2:$CD$26,7,0),"")</f>
        <v/>
      </c>
      <c r="M201" s="19" t="str">
        <f>IFERROR(VLOOKUP($A201,'BO M'!$K$2:$Q$65,7,0),"")</f>
        <v/>
      </c>
      <c r="N201" s="19" t="str">
        <f>IFERROR(VLOOKUP($A201,'Konwalie M'!$K$3:$Q$33,7,0),"")</f>
        <v/>
      </c>
      <c r="O201" s="19" t="str">
        <f>IFERROR(VLOOKUP($A201,'Sudecka 150 M'!$M$2:$S$17,7,0),"")</f>
        <v/>
      </c>
      <c r="P201" s="19" t="str">
        <f>IFERROR(VLOOKUP($A201,'Korno M'!$BR$1:$BX$58,7,0),"")</f>
        <v/>
      </c>
      <c r="Q201" s="19" t="str">
        <f>IFERROR(VLOOKUP($A201,'Abentojra M'!$J$4:$P$36,7,0),"")</f>
        <v/>
      </c>
      <c r="R201" s="19" t="str">
        <f>IFERROR(VLOOKUP($A201,'Mordownik M'!$M$6:$S$36,7,0),"")</f>
        <v/>
      </c>
      <c r="S201" s="19" t="str">
        <f>IFERROR(VLOOKUP($A201,'XIV Szago M'!$BB$4:$BH$45,7,0),"")</f>
        <v/>
      </c>
      <c r="T201" s="19" t="str">
        <f>IFERROR(VLOOKUP($A201,'H54 TR200 M'!$AS$5:$AY$96,7,0),"")</f>
        <v/>
      </c>
      <c r="U201" s="19" t="str">
        <f>IFERROR(VLOOKUP($A201,'NM TR200 M'!$AN$5:$AT$32,7,0),"")</f>
        <v/>
      </c>
      <c r="V201" s="10">
        <f>IFERROR(LARGE(X201:AP201,1),0)+IFERROR(LARGE(X201:AP201,2),0)</f>
        <v>0</v>
      </c>
      <c r="W201" s="10">
        <f>IFERROR(LARGE(X201:AP201,3),0)+IFERROR(LARGE(X201:AP201,4),0)</f>
        <v>0</v>
      </c>
      <c r="X201" s="12"/>
      <c r="Y201" s="18" t="str">
        <f>IFERROR(VLOOKUP(A201,'XIII Szago M'!DJ:DP,7,0),"")</f>
        <v/>
      </c>
      <c r="Z201" s="18" t="str">
        <f>IFERROR(VLOOKUP(A201,'Wiosenne 360 M'!K:Q,7,0),"")</f>
        <v/>
      </c>
      <c r="AA201" s="12" t="str">
        <f>IFERROR(VLOOKUP(A201,'NMnO M'!AT:AZ,7,0),"")</f>
        <v/>
      </c>
      <c r="AB201" s="12" t="str">
        <f>IFERROR(VLOOKUP(A201,'Wertepy M'!M:S,7,0),"")</f>
        <v/>
      </c>
      <c r="AC201" s="12" t="str">
        <f>IFERROR(VLOOKUP($A201,'H53 100 M'!$AG$5:$AM$156,7,0),"")</f>
        <v/>
      </c>
      <c r="AD201" s="18" t="str">
        <f>IFERROR(VLOOKUP($A201,'Liczyrzepa - wiosna M'!$N$2:$T$26,7,0),"")</f>
        <v/>
      </c>
      <c r="AE201" s="12" t="str">
        <f>IFERROR(VLOOKUP($A201,'Harce M'!$H$2:$N$19,7,0),"")</f>
        <v/>
      </c>
      <c r="AF201" s="18" t="str">
        <f>IFERROR(VLOOKUP($A201,'XII z Kompasem M'!$K$1:$Q$38,7,0),"")</f>
        <v/>
      </c>
      <c r="AG201" s="19" t="str">
        <f>IFERROR(VLOOKUP($A201,'Grassor TR150 M'!$BH$2:$BN$16,7,0),"")</f>
        <v/>
      </c>
      <c r="AH201" s="19" t="str">
        <f>IFERROR(VLOOKUP($A201,'Pazur Gryfa M'!$P$2:$V$23,7,0),"")</f>
        <v/>
      </c>
      <c r="AI201" s="19" t="str">
        <f>IFERROR(VLOOKUP($A201,'Szaga M'!$J$2:$P$31,7,0),"")</f>
        <v/>
      </c>
      <c r="AJ201" s="19" t="str">
        <f>IFERROR(VLOOKUP($A201,'Sudecka 100 M'!$M$2:$S$20,7,0),"")</f>
        <v/>
      </c>
      <c r="AK201" s="19" t="str">
        <f>IFERROR(VLOOKUP($A201,'XIII z Kompasem M'!$K$2:$Q$27,7,0),"")</f>
        <v/>
      </c>
      <c r="AL201" s="19" t="str">
        <f>IFERROR(VLOOKUP($A201,'Waligóra M'!$J$2:$P$17,7,0),"")</f>
        <v/>
      </c>
      <c r="AM201" s="19" t="str">
        <f>IFERROR(VLOOKUP($A201,'Jesienne 360 M'!$K$2:$Q$15,7,0),"")</f>
        <v/>
      </c>
      <c r="AN201" s="19" t="str">
        <f>IFERROR(VLOOKUP($A201,'H54 TR100 M'!$AG$6:$AM$161,7,0),"")</f>
        <v/>
      </c>
      <c r="AO201" s="19" t="str">
        <f>IFERROR(VLOOKUP($A201,'Azymut M'!$O$2:$U$36,7,0),"")</f>
        <v/>
      </c>
      <c r="AP201" s="12" t="str">
        <f>IFERROR(VLOOKUP($A201,'NM TR100 M'!$AD$5:$AJ$13,7,0),"")</f>
        <v/>
      </c>
      <c r="AQ201" s="26">
        <f>MIN(COUNT(F201:U201)+MIN(COUNT(X201:AP201)/2,2),6)</f>
        <v>1</v>
      </c>
      <c r="AR201" s="13">
        <f>COUNT(F201:U201)+COUNT(X201:AP201)/2</f>
        <v>1</v>
      </c>
    </row>
    <row r="202" spans="1:44">
      <c r="A202">
        <v>73</v>
      </c>
      <c r="B202" s="22" t="str">
        <f>VLOOKUP($A202,id!$C:$H,6,0)</f>
        <v>Szajduk Piotr</v>
      </c>
      <c r="C202" s="22" t="str">
        <f>VLOOKUP($A202,id!$C:$H,4,0)</f>
        <v>wrzaskliwe kojoty</v>
      </c>
      <c r="D202" s="2">
        <f>IF(E201=E202,D201,ROW(B200))</f>
        <v>200</v>
      </c>
      <c r="E202" s="11">
        <f>LARGE(F202:W202,1)+LARGE(F202:W202,2)+IFERROR(LARGE(F202:W202,3),0)+IFERROR(LARGE(F202:W202,4),0)+IFERROR(LARGE(F202:W202,5),0)+IFERROR(LARGE(F202:W202,6),0)</f>
        <v>57.759658719510092</v>
      </c>
      <c r="F202" s="12"/>
      <c r="G202" s="12">
        <f>IFERROR(VLOOKUP(A202,'Roza M'!N:T,7,0),"")</f>
        <v>57.759658719510092</v>
      </c>
      <c r="H202" s="12" t="str">
        <f>IFERROR(VLOOKUP($A202,'H53 200 M'!$AL$5:$AR$90,7,0),"")</f>
        <v/>
      </c>
      <c r="I202" s="14" t="str">
        <f>IFERROR(VLOOKUP($A202,'Dymno M'!$BO$4:$BU$35,7,0),"")</f>
        <v/>
      </c>
      <c r="J202" s="19" t="str">
        <f>IFERROR(VLOOKUP($A202,'Dukty M'!$AU$1:$BA$45,7,0),"")</f>
        <v/>
      </c>
      <c r="K202" s="19" t="str">
        <f>IFERROR(VLOOKUP($A202,'Tropy M'!$Q$3:$X$155,7,0),"")</f>
        <v/>
      </c>
      <c r="L202" s="19" t="str">
        <f>IFERROR(VLOOKUP($A202,'Grassor TR300 M'!$BX$2:$CD$26,7,0),"")</f>
        <v/>
      </c>
      <c r="M202" s="19" t="str">
        <f>IFERROR(VLOOKUP($A202,'BO M'!$K$2:$Q$65,7,0),"")</f>
        <v/>
      </c>
      <c r="N202" s="19" t="str">
        <f>IFERROR(VLOOKUP($A202,'Konwalie M'!$K$3:$Q$33,7,0),"")</f>
        <v/>
      </c>
      <c r="O202" s="19" t="str">
        <f>IFERROR(VLOOKUP($A202,'Sudecka 150 M'!$M$2:$S$17,7,0),"")</f>
        <v/>
      </c>
      <c r="P202" s="19" t="str">
        <f>IFERROR(VLOOKUP($A202,'Korno M'!$BR$1:$BX$58,7,0),"")</f>
        <v/>
      </c>
      <c r="Q202" s="19" t="str">
        <f>IFERROR(VLOOKUP($A202,'Abentojra M'!$J$4:$P$36,7,0),"")</f>
        <v/>
      </c>
      <c r="R202" s="19" t="str">
        <f>IFERROR(VLOOKUP($A202,'Mordownik M'!$M$6:$S$36,7,0),"")</f>
        <v/>
      </c>
      <c r="S202" s="19" t="str">
        <f>IFERROR(VLOOKUP($A202,'XIV Szago M'!$BB$4:$BH$45,7,0),"")</f>
        <v/>
      </c>
      <c r="T202" s="19" t="str">
        <f>IFERROR(VLOOKUP($A202,'H54 TR200 M'!$AS$5:$AY$96,7,0),"")</f>
        <v/>
      </c>
      <c r="U202" s="19" t="str">
        <f>IFERROR(VLOOKUP($A202,'NM TR200 M'!$AN$5:$AT$32,7,0),"")</f>
        <v/>
      </c>
      <c r="V202" s="10">
        <f>IFERROR(LARGE(X202:AP202,1),0)+IFERROR(LARGE(X202:AP202,2),0)</f>
        <v>0</v>
      </c>
      <c r="W202" s="10">
        <f>IFERROR(LARGE(X202:AP202,3),0)+IFERROR(LARGE(X202:AP202,4),0)</f>
        <v>0</v>
      </c>
      <c r="X202" s="12"/>
      <c r="Y202" s="18" t="str">
        <f>IFERROR(VLOOKUP(A202,'XIII Szago M'!DJ:DP,7,0),"")</f>
        <v/>
      </c>
      <c r="Z202" s="18" t="str">
        <f>IFERROR(VLOOKUP(A202,'Wiosenne 360 M'!K:Q,7,0),"")</f>
        <v/>
      </c>
      <c r="AA202" s="12" t="str">
        <f>IFERROR(VLOOKUP(A202,'NMnO M'!AT:AZ,7,0),"")</f>
        <v/>
      </c>
      <c r="AB202" s="12" t="str">
        <f>IFERROR(VLOOKUP(A202,'Wertepy M'!M:S,7,0),"")</f>
        <v/>
      </c>
      <c r="AC202" s="12" t="str">
        <f>IFERROR(VLOOKUP($A202,'H53 100 M'!$AG$5:$AM$156,7,0),"")</f>
        <v/>
      </c>
      <c r="AD202" s="18" t="str">
        <f>IFERROR(VLOOKUP($A202,'Liczyrzepa - wiosna M'!$N$2:$T$26,7,0),"")</f>
        <v/>
      </c>
      <c r="AE202" s="12" t="str">
        <f>IFERROR(VLOOKUP($A202,'Harce M'!$H$2:$N$19,7,0),"")</f>
        <v/>
      </c>
      <c r="AF202" s="18" t="str">
        <f>IFERROR(VLOOKUP($A202,'XII z Kompasem M'!$K$1:$Q$38,7,0),"")</f>
        <v/>
      </c>
      <c r="AG202" s="19" t="str">
        <f>IFERROR(VLOOKUP($A202,'Grassor TR150 M'!$BH$2:$BN$16,7,0),"")</f>
        <v/>
      </c>
      <c r="AH202" s="19" t="str">
        <f>IFERROR(VLOOKUP($A202,'Pazur Gryfa M'!$P$2:$V$23,7,0),"")</f>
        <v/>
      </c>
      <c r="AI202" s="19" t="str">
        <f>IFERROR(VLOOKUP($A202,'Szaga M'!$J$2:$P$31,7,0),"")</f>
        <v/>
      </c>
      <c r="AJ202" s="19" t="str">
        <f>IFERROR(VLOOKUP($A202,'Sudecka 100 M'!$M$2:$S$20,7,0),"")</f>
        <v/>
      </c>
      <c r="AK202" s="19" t="str">
        <f>IFERROR(VLOOKUP($A202,'XIII z Kompasem M'!$K$2:$Q$27,7,0),"")</f>
        <v/>
      </c>
      <c r="AL202" s="19" t="str">
        <f>IFERROR(VLOOKUP($A202,'Waligóra M'!$J$2:$P$17,7,0),"")</f>
        <v/>
      </c>
      <c r="AM202" s="19" t="str">
        <f>IFERROR(VLOOKUP($A202,'Jesienne 360 M'!$K$2:$Q$15,7,0),"")</f>
        <v/>
      </c>
      <c r="AN202" s="19" t="str">
        <f>IFERROR(VLOOKUP($A202,'H54 TR100 M'!$AG$6:$AM$161,7,0),"")</f>
        <v/>
      </c>
      <c r="AO202" s="19" t="str">
        <f>IFERROR(VLOOKUP($A202,'Azymut M'!$O$2:$U$36,7,0),"")</f>
        <v/>
      </c>
      <c r="AP202" s="12" t="str">
        <f>IFERROR(VLOOKUP($A202,'NM TR100 M'!$AD$5:$AJ$13,7,0),"")</f>
        <v/>
      </c>
      <c r="AQ202" s="26">
        <f>MIN(COUNT(F202:U202)+MIN(COUNT(X202:AP202)/2,2),6)</f>
        <v>1</v>
      </c>
      <c r="AR202" s="13">
        <f>COUNT(F202:U202)+COUNT(X202:AP202)/2</f>
        <v>1</v>
      </c>
    </row>
    <row r="203" spans="1:44">
      <c r="A203">
        <v>563</v>
      </c>
      <c r="B203" s="22" t="str">
        <f>VLOOKUP($A203,id!$C:$H,6,0)</f>
        <v>Bergier Tomasz</v>
      </c>
      <c r="C203" s="22" t="str">
        <f>VLOOKUP($A203,id!$C:$H,4,0)</f>
        <v>Zgórmysyny</v>
      </c>
      <c r="D203" s="2">
        <f>IF(E202=E203,D202,ROW(B201))</f>
        <v>201</v>
      </c>
      <c r="E203" s="11">
        <f>LARGE(F203:W203,1)+LARGE(F203:W203,2)+IFERROR(LARGE(F203:W203,3),0)+IFERROR(LARGE(F203:W203,4),0)+IFERROR(LARGE(F203:W203,5),0)+IFERROR(LARGE(F203:W203,6),0)</f>
        <v>57.747830607742905</v>
      </c>
      <c r="F203" s="12"/>
      <c r="G203" s="12"/>
      <c r="H203" s="12"/>
      <c r="I203" s="14"/>
      <c r="J203" s="19"/>
      <c r="K203" s="19"/>
      <c r="L203" s="19"/>
      <c r="M203" s="19"/>
      <c r="N203" s="19"/>
      <c r="O203" s="19"/>
      <c r="P203" s="19">
        <f>IFERROR(VLOOKUP($A203,'Korno M'!$BR$1:$BX$58,7,0),"")</f>
        <v>57.747830607742905</v>
      </c>
      <c r="Q203" s="19" t="str">
        <f>IFERROR(VLOOKUP($A203,'Abentojra M'!$J$4:$P$36,7,0),"")</f>
        <v/>
      </c>
      <c r="R203" s="19" t="str">
        <f>IFERROR(VLOOKUP($A203,'Mordownik M'!$M$6:$S$36,7,0),"")</f>
        <v/>
      </c>
      <c r="S203" s="19" t="str">
        <f>IFERROR(VLOOKUP($A203,'XIV Szago M'!$BB$4:$BH$45,7,0),"")</f>
        <v/>
      </c>
      <c r="T203" s="19" t="str">
        <f>IFERROR(VLOOKUP($A203,'H54 TR200 M'!$AS$5:$AY$96,7,0),"")</f>
        <v/>
      </c>
      <c r="U203" s="19" t="str">
        <f>IFERROR(VLOOKUP($A203,'NM TR200 M'!$AN$5:$AT$32,7,0),"")</f>
        <v/>
      </c>
      <c r="V203" s="10">
        <f>IFERROR(LARGE(X203:AP203,1),0)+IFERROR(LARGE(X203:AP203,2),0)</f>
        <v>0</v>
      </c>
      <c r="W203" s="10">
        <f>IFERROR(LARGE(X203:AP203,3),0)+IFERROR(LARGE(X203:AP203,4),0)</f>
        <v>0</v>
      </c>
      <c r="X203" s="12"/>
      <c r="Y203" s="18"/>
      <c r="Z203" s="18"/>
      <c r="AA203" s="12"/>
      <c r="AB203" s="12"/>
      <c r="AC203" s="12"/>
      <c r="AD203" s="18"/>
      <c r="AE203" s="12"/>
      <c r="AF203" s="18"/>
      <c r="AG203" s="19"/>
      <c r="AH203" s="19"/>
      <c r="AI203" s="19"/>
      <c r="AJ203" s="19"/>
      <c r="AK203" s="19" t="str">
        <f>IFERROR(VLOOKUP($A203,'XIII z Kompasem M'!$K$2:$Q$27,7,0),"")</f>
        <v/>
      </c>
      <c r="AL203" s="19" t="str">
        <f>IFERROR(VLOOKUP($A203,'Waligóra M'!$J$2:$P$17,7,0),"")</f>
        <v/>
      </c>
      <c r="AM203" s="19" t="str">
        <f>IFERROR(VLOOKUP($A203,'Jesienne 360 M'!$K$2:$Q$15,7,0),"")</f>
        <v/>
      </c>
      <c r="AN203" s="19" t="str">
        <f>IFERROR(VLOOKUP($A203,'H54 TR100 M'!$AG$6:$AM$161,7,0),"")</f>
        <v/>
      </c>
      <c r="AO203" s="19" t="str">
        <f>IFERROR(VLOOKUP($A203,'Azymut M'!$O$2:$U$36,7,0),"")</f>
        <v/>
      </c>
      <c r="AP203" s="12" t="str">
        <f>IFERROR(VLOOKUP($A203,'NM TR100 M'!$AD$5:$AJ$13,7,0),"")</f>
        <v/>
      </c>
      <c r="AQ203" s="26">
        <f>MIN(COUNT(F203:U203)+MIN(COUNT(X203:AP203)/2,2),6)</f>
        <v>1</v>
      </c>
      <c r="AR203" s="13">
        <f>COUNT(F203:U203)+COUNT(X203:AP203)/2</f>
        <v>1</v>
      </c>
    </row>
    <row r="204" spans="1:44">
      <c r="A204">
        <v>564</v>
      </c>
      <c r="B204" s="22" t="str">
        <f>VLOOKUP($A204,id!$C:$H,6,0)</f>
        <v>Sujkowski Szymon</v>
      </c>
      <c r="C204" s="22">
        <f>VLOOKUP($A204,id!$C:$H,4,0)</f>
        <v>0</v>
      </c>
      <c r="D204" s="2">
        <f>IF(E203=E204,D203,ROW(B202))</f>
        <v>202</v>
      </c>
      <c r="E204" s="11">
        <f>LARGE(F204:W204,1)+LARGE(F204:W204,2)+IFERROR(LARGE(F204:W204,3),0)+IFERROR(LARGE(F204:W204,4),0)+IFERROR(LARGE(F204:W204,5),0)+IFERROR(LARGE(F204:W204,6),0)</f>
        <v>56.559603640505394</v>
      </c>
      <c r="F204" s="12"/>
      <c r="G204" s="12"/>
      <c r="H204" s="12"/>
      <c r="I204" s="14"/>
      <c r="J204" s="19"/>
      <c r="K204" s="19"/>
      <c r="L204" s="19"/>
      <c r="M204" s="19"/>
      <c r="N204" s="19"/>
      <c r="O204" s="19"/>
      <c r="P204" s="19">
        <f>IFERROR(VLOOKUP($A204,'Korno M'!$BR$1:$BX$58,7,0),"")</f>
        <v>56.559603640505394</v>
      </c>
      <c r="Q204" s="19" t="str">
        <f>IFERROR(VLOOKUP($A204,'Abentojra M'!$J$4:$P$36,7,0),"")</f>
        <v/>
      </c>
      <c r="R204" s="19" t="str">
        <f>IFERROR(VLOOKUP($A204,'Mordownik M'!$M$6:$S$36,7,0),"")</f>
        <v/>
      </c>
      <c r="S204" s="19" t="str">
        <f>IFERROR(VLOOKUP($A204,'XIV Szago M'!$BB$4:$BH$45,7,0),"")</f>
        <v/>
      </c>
      <c r="T204" s="19" t="str">
        <f>IFERROR(VLOOKUP($A204,'H54 TR200 M'!$AS$5:$AY$96,7,0),"")</f>
        <v/>
      </c>
      <c r="U204" s="19" t="str">
        <f>IFERROR(VLOOKUP($A204,'NM TR200 M'!$AN$5:$AT$32,7,0),"")</f>
        <v/>
      </c>
      <c r="V204" s="10">
        <f>IFERROR(LARGE(X204:AP204,1),0)+IFERROR(LARGE(X204:AP204,2),0)</f>
        <v>0</v>
      </c>
      <c r="W204" s="10">
        <f>IFERROR(LARGE(X204:AP204,3),0)+IFERROR(LARGE(X204:AP204,4),0)</f>
        <v>0</v>
      </c>
      <c r="X204" s="12"/>
      <c r="Y204" s="18"/>
      <c r="Z204" s="18"/>
      <c r="AA204" s="12"/>
      <c r="AB204" s="12"/>
      <c r="AC204" s="12"/>
      <c r="AD204" s="18"/>
      <c r="AE204" s="12"/>
      <c r="AF204" s="18"/>
      <c r="AG204" s="19"/>
      <c r="AH204" s="19"/>
      <c r="AI204" s="19"/>
      <c r="AJ204" s="19"/>
      <c r="AK204" s="19" t="str">
        <f>IFERROR(VLOOKUP($A204,'XIII z Kompasem M'!$K$2:$Q$27,7,0),"")</f>
        <v/>
      </c>
      <c r="AL204" s="19" t="str">
        <f>IFERROR(VLOOKUP($A204,'Waligóra M'!$J$2:$P$17,7,0),"")</f>
        <v/>
      </c>
      <c r="AM204" s="19" t="str">
        <f>IFERROR(VLOOKUP($A204,'Jesienne 360 M'!$K$2:$Q$15,7,0),"")</f>
        <v/>
      </c>
      <c r="AN204" s="19" t="str">
        <f>IFERROR(VLOOKUP($A204,'H54 TR100 M'!$AG$6:$AM$161,7,0),"")</f>
        <v/>
      </c>
      <c r="AO204" s="19" t="str">
        <f>IFERROR(VLOOKUP($A204,'Azymut M'!$O$2:$U$36,7,0),"")</f>
        <v/>
      </c>
      <c r="AP204" s="12" t="str">
        <f>IFERROR(VLOOKUP($A204,'NM TR100 M'!$AD$5:$AJ$13,7,0),"")</f>
        <v/>
      </c>
      <c r="AQ204" s="26">
        <f>MIN(COUNT(F204:U204)+MIN(COUNT(X204:AP204)/2,2),6)</f>
        <v>1</v>
      </c>
      <c r="AR204" s="13">
        <f>COUNT(F204:U204)+COUNT(X204:AP204)/2</f>
        <v>1</v>
      </c>
    </row>
    <row r="205" spans="1:44">
      <c r="A205">
        <v>430</v>
      </c>
      <c r="B205" s="22" t="str">
        <f>VLOOKUP($A205,id!$C:$H,6,0)</f>
        <v>Białogrodzki Kuba</v>
      </c>
      <c r="C205" s="22" t="str">
        <f>VLOOKUP($A205,id!$C:$H,4,0)</f>
        <v>Urazisz się w stopę</v>
      </c>
      <c r="D205" s="2">
        <f>IF(E204=E205,D204,ROW(B203))</f>
        <v>203</v>
      </c>
      <c r="E205" s="11">
        <f>LARGE(F205:W205,1)+LARGE(F205:W205,2)+IFERROR(LARGE(F205:W205,3),0)+IFERROR(LARGE(F205:W205,4),0)+IFERROR(LARGE(F205:W205,5),0)+IFERROR(LARGE(F205:W205,6),0)</f>
        <v>56.036008998311999</v>
      </c>
      <c r="F205" s="12"/>
      <c r="G205" s="12"/>
      <c r="H205" s="12"/>
      <c r="I205" s="14"/>
      <c r="J205" s="19" t="str">
        <f>IFERROR(VLOOKUP($A205,'Dukty M'!$AU$1:$BA$45,7,0),"")</f>
        <v/>
      </c>
      <c r="K205" s="19" t="str">
        <f>IFERROR(VLOOKUP($A205,'Tropy M'!$Q$3:$X$155,7,0),"")</f>
        <v/>
      </c>
      <c r="L205" s="19" t="str">
        <f>IFERROR(VLOOKUP($A205,'Grassor TR300 M'!$BX$2:$CD$26,7,0),"")</f>
        <v/>
      </c>
      <c r="M205" s="19" t="str">
        <f>IFERROR(VLOOKUP($A205,'BO M'!$K$2:$Q$65,7,0),"")</f>
        <v/>
      </c>
      <c r="N205" s="19" t="str">
        <f>IFERROR(VLOOKUP($A205,'Konwalie M'!$K$3:$Q$33,7,0),"")</f>
        <v/>
      </c>
      <c r="O205" s="19" t="str">
        <f>IFERROR(VLOOKUP($A205,'Sudecka 150 M'!$M$2:$S$17,7,0),"")</f>
        <v/>
      </c>
      <c r="P205" s="19" t="str">
        <f>IFERROR(VLOOKUP($A205,'Korno M'!$BR$1:$BX$58,7,0),"")</f>
        <v/>
      </c>
      <c r="Q205" s="19" t="str">
        <f>IFERROR(VLOOKUP($A205,'Abentojra M'!$J$4:$P$36,7,0),"")</f>
        <v/>
      </c>
      <c r="R205" s="19" t="str">
        <f>IFERROR(VLOOKUP($A205,'Mordownik M'!$M$6:$S$36,7,0),"")</f>
        <v/>
      </c>
      <c r="S205" s="19" t="str">
        <f>IFERROR(VLOOKUP($A205,'XIV Szago M'!$BB$4:$BH$45,7,0),"")</f>
        <v/>
      </c>
      <c r="T205" s="19" t="str">
        <f>IFERROR(VLOOKUP($A205,'H54 TR200 M'!$AS$5:$AY$96,7,0),"")</f>
        <v/>
      </c>
      <c r="U205" s="19" t="str">
        <f>IFERROR(VLOOKUP($A205,'NM TR200 M'!$AN$5:$AT$32,7,0),"")</f>
        <v/>
      </c>
      <c r="V205" s="10">
        <f>IFERROR(LARGE(X205:AP205,1),0)+IFERROR(LARGE(X205:AP205,2),0)</f>
        <v>39.254028844391677</v>
      </c>
      <c r="W205" s="10">
        <f>IFERROR(LARGE(X205:AP205,3),0)+IFERROR(LARGE(X205:AP205,4),0)</f>
        <v>16.781980153920326</v>
      </c>
      <c r="X205" s="12"/>
      <c r="Y205" s="18"/>
      <c r="Z205" s="18"/>
      <c r="AA205" s="12"/>
      <c r="AB205" s="12"/>
      <c r="AC205" s="12"/>
      <c r="AD205" s="18"/>
      <c r="AE205" s="12"/>
      <c r="AF205" s="18">
        <f>IFERROR(VLOOKUP($A205,'XII z Kompasem M'!$K$1:$Q$38,7,0),"")</f>
        <v>21.762774471578087</v>
      </c>
      <c r="AG205" s="19" t="str">
        <f>IFERROR(VLOOKUP($A205,'Grassor TR150 M'!$BH$2:$BN$16,7,0),"")</f>
        <v/>
      </c>
      <c r="AH205" s="19" t="str">
        <f>IFERROR(VLOOKUP($A205,'Pazur Gryfa M'!$P$2:$V$23,7,0),"")</f>
        <v/>
      </c>
      <c r="AI205" s="19" t="str">
        <f>IFERROR(VLOOKUP($A205,'Szaga M'!$J$2:$P$31,7,0),"")</f>
        <v/>
      </c>
      <c r="AJ205" s="19" t="str">
        <f>IFERROR(VLOOKUP($A205,'Sudecka 100 M'!$M$2:$S$20,7,0),"")</f>
        <v/>
      </c>
      <c r="AK205" s="19">
        <f>IFERROR(VLOOKUP($A205,'XIII z Kompasem M'!$K$2:$Q$27,7,0),"")</f>
        <v>17.491254372813589</v>
      </c>
      <c r="AL205" s="19" t="str">
        <f>IFERROR(VLOOKUP($A205,'Waligóra M'!$J$2:$P$17,7,0),"")</f>
        <v/>
      </c>
      <c r="AM205" s="19" t="str">
        <f>IFERROR(VLOOKUP($A205,'Jesienne 360 M'!$K$2:$Q$15,7,0),"")</f>
        <v/>
      </c>
      <c r="AN205" s="19">
        <f>IFERROR(VLOOKUP($A205,'H54 TR100 M'!$AG$6:$AM$161,7,0),"")</f>
        <v>16.781980153920326</v>
      </c>
      <c r="AO205" s="19" t="str">
        <f>IFERROR(VLOOKUP($A205,'Azymut M'!$O$2:$U$36,7,0),"")</f>
        <v/>
      </c>
      <c r="AP205" s="12" t="str">
        <f>IFERROR(VLOOKUP($A205,'NM TR100 M'!$AD$5:$AJ$13,7,0),"")</f>
        <v/>
      </c>
      <c r="AQ205" s="26">
        <f>MIN(COUNT(F205:U205)+MIN(COUNT(X205:AP205)/2,2),6)</f>
        <v>1.5</v>
      </c>
      <c r="AR205" s="13">
        <f>COUNT(F205:U205)+COUNT(X205:AP205)/2</f>
        <v>1.5</v>
      </c>
    </row>
    <row r="206" spans="1:44">
      <c r="A206">
        <v>202</v>
      </c>
      <c r="B206" s="22" t="str">
        <f>VLOOKUP($A206,id!$C:$H,6,0)</f>
        <v>Rzepecki Dariusz</v>
      </c>
      <c r="C206" s="22" t="str">
        <f>VLOOKUP($A206,id!$C:$H,4,0)</f>
        <v>R62</v>
      </c>
      <c r="D206" s="2">
        <f>IF(E205=E206,D205,ROW(B204))</f>
        <v>204</v>
      </c>
      <c r="E206" s="11">
        <f>LARGE(F206:W206,1)+LARGE(F206:W206,2)+IFERROR(LARGE(F206:W206,3),0)+IFERROR(LARGE(F206:W206,4),0)+IFERROR(LARGE(F206:W206,5),0)+IFERROR(LARGE(F206:W206,6),0)</f>
        <v>55.986834141759942</v>
      </c>
      <c r="F206" s="12"/>
      <c r="G206" s="12"/>
      <c r="H206" s="12">
        <f>IFERROR(VLOOKUP($A206,'H53 200 M'!$AL$5:$AR$90,7,0),"")</f>
        <v>41.749774622028994</v>
      </c>
      <c r="I206" s="14" t="str">
        <f>IFERROR(VLOOKUP($A206,'Dymno M'!$BO$4:$BU$35,7,0),"")</f>
        <v/>
      </c>
      <c r="J206" s="19" t="str">
        <f>IFERROR(VLOOKUP($A206,'Dukty M'!$AU$1:$BA$45,7,0),"")</f>
        <v/>
      </c>
      <c r="K206" s="19" t="str">
        <f>IFERROR(VLOOKUP($A206,'Tropy M'!$Q$3:$X$155,7,0),"")</f>
        <v/>
      </c>
      <c r="L206" s="19" t="str">
        <f>IFERROR(VLOOKUP($A206,'Grassor TR300 M'!$BX$2:$CD$26,7,0),"")</f>
        <v/>
      </c>
      <c r="M206" s="19" t="str">
        <f>IFERROR(VLOOKUP($A206,'BO M'!$K$2:$Q$65,7,0),"")</f>
        <v/>
      </c>
      <c r="N206" s="19" t="str">
        <f>IFERROR(VLOOKUP($A206,'Konwalie M'!$K$3:$Q$33,7,0),"")</f>
        <v/>
      </c>
      <c r="O206" s="19" t="str">
        <f>IFERROR(VLOOKUP($A206,'Sudecka 150 M'!$M$2:$S$17,7,0),"")</f>
        <v/>
      </c>
      <c r="P206" s="19" t="str">
        <f>IFERROR(VLOOKUP($A206,'Korno M'!$BR$1:$BX$58,7,0),"")</f>
        <v/>
      </c>
      <c r="Q206" s="19" t="str">
        <f>IFERROR(VLOOKUP($A206,'Abentojra M'!$J$4:$P$36,7,0),"")</f>
        <v/>
      </c>
      <c r="R206" s="19" t="str">
        <f>IFERROR(VLOOKUP($A206,'Mordownik M'!$M$6:$S$36,7,0),"")</f>
        <v/>
      </c>
      <c r="S206" s="19" t="str">
        <f>IFERROR(VLOOKUP($A206,'XIV Szago M'!$BB$4:$BH$45,7,0),"")</f>
        <v/>
      </c>
      <c r="T206" s="19">
        <f>IFERROR(VLOOKUP($A206,'H54 TR200 M'!$AS$5:$AY$96,7,0),"")</f>
        <v>14.237059519730952</v>
      </c>
      <c r="U206" s="19" t="str">
        <f>IFERROR(VLOOKUP($A206,'NM TR200 M'!$AN$5:$AT$32,7,0),"")</f>
        <v/>
      </c>
      <c r="V206" s="10">
        <f>IFERROR(LARGE(X206:AP206,1),0)+IFERROR(LARGE(X206:AP206,2),0)</f>
        <v>0</v>
      </c>
      <c r="W206" s="10">
        <f>IFERROR(LARGE(X206:AP206,3),0)+IFERROR(LARGE(X206:AP206,4),0)</f>
        <v>0</v>
      </c>
      <c r="X206" s="12"/>
      <c r="Y206" s="18"/>
      <c r="Z206" s="18"/>
      <c r="AA206" s="12"/>
      <c r="AB206" s="12"/>
      <c r="AC206" s="12" t="str">
        <f>IFERROR(VLOOKUP($A206,'H53 100 M'!$AG$5:$AM$156,7,0),"")</f>
        <v/>
      </c>
      <c r="AD206" s="18" t="str">
        <f>IFERROR(VLOOKUP($A206,'Liczyrzepa - wiosna M'!$N$2:$T$26,7,0),"")</f>
        <v/>
      </c>
      <c r="AE206" s="12" t="str">
        <f>IFERROR(VLOOKUP($A206,'Harce M'!$H$2:$N$19,7,0),"")</f>
        <v/>
      </c>
      <c r="AF206" s="18" t="str">
        <f>IFERROR(VLOOKUP($A206,'XII z Kompasem M'!$K$1:$Q$38,7,0),"")</f>
        <v/>
      </c>
      <c r="AG206" s="19" t="str">
        <f>IFERROR(VLOOKUP($A206,'Grassor TR150 M'!$BH$2:$BN$16,7,0),"")</f>
        <v/>
      </c>
      <c r="AH206" s="19" t="str">
        <f>IFERROR(VLOOKUP($A206,'Pazur Gryfa M'!$P$2:$V$23,7,0),"")</f>
        <v/>
      </c>
      <c r="AI206" s="19" t="str">
        <f>IFERROR(VLOOKUP($A206,'Szaga M'!$J$2:$P$31,7,0),"")</f>
        <v/>
      </c>
      <c r="AJ206" s="19" t="str">
        <f>IFERROR(VLOOKUP($A206,'Sudecka 100 M'!$M$2:$S$20,7,0),"")</f>
        <v/>
      </c>
      <c r="AK206" s="19" t="str">
        <f>IFERROR(VLOOKUP($A206,'XIII z Kompasem M'!$K$2:$Q$27,7,0),"")</f>
        <v/>
      </c>
      <c r="AL206" s="19" t="str">
        <f>IFERROR(VLOOKUP($A206,'Waligóra M'!$J$2:$P$17,7,0),"")</f>
        <v/>
      </c>
      <c r="AM206" s="19" t="str">
        <f>IFERROR(VLOOKUP($A206,'Jesienne 360 M'!$K$2:$Q$15,7,0),"")</f>
        <v/>
      </c>
      <c r="AN206" s="19" t="str">
        <f>IFERROR(VLOOKUP($A206,'H54 TR100 M'!$AG$6:$AM$161,7,0),"")</f>
        <v/>
      </c>
      <c r="AO206" s="19" t="str">
        <f>IFERROR(VLOOKUP($A206,'Azymut M'!$O$2:$U$36,7,0),"")</f>
        <v/>
      </c>
      <c r="AP206" s="12" t="str">
        <f>IFERROR(VLOOKUP($A206,'NM TR100 M'!$AD$5:$AJ$13,7,0),"")</f>
        <v/>
      </c>
      <c r="AQ206" s="26">
        <f>MIN(COUNT(F206:U206)+MIN(COUNT(X206:AP206)/2,2),6)</f>
        <v>2</v>
      </c>
      <c r="AR206" s="13">
        <f>COUNT(F206:U206)+COUNT(X206:AP206)/2</f>
        <v>2</v>
      </c>
    </row>
    <row r="207" spans="1:44">
      <c r="A207">
        <v>629</v>
      </c>
      <c r="B207" s="22" t="str">
        <f>VLOOKUP($A207,id!$C:$H,6,0)</f>
        <v>Jaś Piotr</v>
      </c>
      <c r="C207" s="22">
        <f>VLOOKUP($A207,id!$C:$H,4,0)</f>
        <v>0</v>
      </c>
      <c r="D207" s="2">
        <f>IF(E206=E207,D206,ROW(B205))</f>
        <v>205</v>
      </c>
      <c r="E207" s="11">
        <f>LARGE(F207:W207,1)+LARGE(F207:W207,2)+IFERROR(LARGE(F207:W207,3),0)+IFERROR(LARGE(F207:W207,4),0)+IFERROR(LARGE(F207:W207,5),0)+IFERROR(LARGE(F207:W207,6),0)</f>
        <v>55.818446333634718</v>
      </c>
      <c r="F207" s="12"/>
      <c r="G207" s="12"/>
      <c r="H207" s="12"/>
      <c r="I207" s="14"/>
      <c r="J207" s="19"/>
      <c r="K207" s="19"/>
      <c r="L207" s="19"/>
      <c r="M207" s="19"/>
      <c r="N207" s="19"/>
      <c r="O207" s="19"/>
      <c r="P207" s="19"/>
      <c r="Q207" s="19"/>
      <c r="R207" s="19"/>
      <c r="S207" s="19"/>
      <c r="T207" s="19">
        <f>IFERROR(VLOOKUP($A207,'H54 TR200 M'!$AS$5:$AY$96,7,0),"")</f>
        <v>55.818446333634718</v>
      </c>
      <c r="U207" s="19" t="str">
        <f>IFERROR(VLOOKUP($A207,'NM TR200 M'!$AN$5:$AT$32,7,0),"")</f>
        <v/>
      </c>
      <c r="V207" s="10">
        <f>IFERROR(LARGE(X207:AP207,1),0)+IFERROR(LARGE(X207:AP207,2),0)</f>
        <v>0</v>
      </c>
      <c r="W207" s="10">
        <f>IFERROR(LARGE(X207:AP207,3),0)+IFERROR(LARGE(X207:AP207,4),0)</f>
        <v>0</v>
      </c>
      <c r="X207" s="12"/>
      <c r="Y207" s="18"/>
      <c r="Z207" s="18"/>
      <c r="AA207" s="12"/>
      <c r="AB207" s="12"/>
      <c r="AC207" s="12"/>
      <c r="AD207" s="18"/>
      <c r="AE207" s="12"/>
      <c r="AF207" s="18"/>
      <c r="AG207" s="19"/>
      <c r="AH207" s="19"/>
      <c r="AI207" s="19"/>
      <c r="AJ207" s="19"/>
      <c r="AK207" s="19"/>
      <c r="AL207" s="19"/>
      <c r="AM207" s="19"/>
      <c r="AN207" s="19" t="str">
        <f>IFERROR(VLOOKUP($A207,'H54 TR100 M'!$AG$6:$AM$161,7,0),"")</f>
        <v/>
      </c>
      <c r="AO207" s="19" t="str">
        <f>IFERROR(VLOOKUP($A207,'Azymut M'!$O$2:$U$36,7,0),"")</f>
        <v/>
      </c>
      <c r="AP207" s="12" t="str">
        <f>IFERROR(VLOOKUP($A207,'NM TR100 M'!$AD$5:$AJ$13,7,0),"")</f>
        <v/>
      </c>
      <c r="AQ207" s="26">
        <f>MIN(COUNT(F207:U207)+MIN(COUNT(X207:AP207)/2,2),6)</f>
        <v>1</v>
      </c>
      <c r="AR207" s="13">
        <f>COUNT(F207:U207)+COUNT(X207:AP207)/2</f>
        <v>1</v>
      </c>
    </row>
    <row r="208" spans="1:44">
      <c r="A208" s="13">
        <v>76</v>
      </c>
      <c r="B208" s="22" t="str">
        <f>VLOOKUP($A208,id!$C:$H,6,0)</f>
        <v>Murawski Dominik</v>
      </c>
      <c r="C208" s="22">
        <f>VLOOKUP($A208,id!$C:$H,4,0)</f>
        <v>0</v>
      </c>
      <c r="D208" s="2">
        <f>IF(E207=E208,D207,ROW(B206))</f>
        <v>206</v>
      </c>
      <c r="E208" s="11">
        <f>LARGE(F208:W208,1)+LARGE(F208:W208,2)+IFERROR(LARGE(F208:W208,3),0)+IFERROR(LARGE(F208:W208,4),0)+IFERROR(LARGE(F208:W208,5),0)+IFERROR(LARGE(F208:W208,6),0)</f>
        <v>55.601920847822491</v>
      </c>
      <c r="F208" s="12"/>
      <c r="G208" s="12">
        <f>IFERROR(VLOOKUP(A208,'Roza M'!N:T,7,0),"")</f>
        <v>55.601920847822491</v>
      </c>
      <c r="H208" s="12" t="str">
        <f>IFERROR(VLOOKUP($A208,'H53 200 M'!$AL$5:$AR$90,7,0),"")</f>
        <v/>
      </c>
      <c r="I208" s="14" t="str">
        <f>IFERROR(VLOOKUP($A208,'Dymno M'!$BO$4:$BU$35,7,0),"")</f>
        <v/>
      </c>
      <c r="J208" s="19" t="str">
        <f>IFERROR(VLOOKUP($A208,'Dukty M'!$AU$1:$BA$45,7,0),"")</f>
        <v/>
      </c>
      <c r="K208" s="19" t="str">
        <f>IFERROR(VLOOKUP($A208,'Tropy M'!$Q$3:$X$155,7,0),"")</f>
        <v/>
      </c>
      <c r="L208" s="19" t="str">
        <f>IFERROR(VLOOKUP($A208,'Grassor TR300 M'!$BX$2:$CD$26,7,0),"")</f>
        <v/>
      </c>
      <c r="M208" s="19" t="str">
        <f>IFERROR(VLOOKUP($A208,'BO M'!$K$2:$Q$65,7,0),"")</f>
        <v/>
      </c>
      <c r="N208" s="19" t="str">
        <f>IFERROR(VLOOKUP($A208,'Konwalie M'!$K$3:$Q$33,7,0),"")</f>
        <v/>
      </c>
      <c r="O208" s="19" t="str">
        <f>IFERROR(VLOOKUP($A208,'Sudecka 150 M'!$M$2:$S$17,7,0),"")</f>
        <v/>
      </c>
      <c r="P208" s="19" t="str">
        <f>IFERROR(VLOOKUP($A208,'Korno M'!$BR$1:$BX$58,7,0),"")</f>
        <v/>
      </c>
      <c r="Q208" s="19" t="str">
        <f>IFERROR(VLOOKUP($A208,'Abentojra M'!$J$4:$P$36,7,0),"")</f>
        <v/>
      </c>
      <c r="R208" s="19" t="str">
        <f>IFERROR(VLOOKUP($A208,'Mordownik M'!$M$6:$S$36,7,0),"")</f>
        <v/>
      </c>
      <c r="S208" s="19" t="str">
        <f>IFERROR(VLOOKUP($A208,'XIV Szago M'!$BB$4:$BH$45,7,0),"")</f>
        <v/>
      </c>
      <c r="T208" s="19" t="str">
        <f>IFERROR(VLOOKUP($A208,'H54 TR200 M'!$AS$5:$AY$96,7,0),"")</f>
        <v/>
      </c>
      <c r="U208" s="19" t="str">
        <f>IFERROR(VLOOKUP($A208,'NM TR200 M'!$AN$5:$AT$32,7,0),"")</f>
        <v/>
      </c>
      <c r="V208" s="10">
        <f>IFERROR(LARGE(X208:AP208,1),0)+IFERROR(LARGE(X208:AP208,2),0)</f>
        <v>0</v>
      </c>
      <c r="W208" s="10">
        <f>IFERROR(LARGE(X208:AP208,3),0)+IFERROR(LARGE(X208:AP208,4),0)</f>
        <v>0</v>
      </c>
      <c r="X208" s="12"/>
      <c r="Y208" s="18" t="str">
        <f>IFERROR(VLOOKUP(A208,'XIII Szago M'!DJ:DP,7,0),"")</f>
        <v/>
      </c>
      <c r="Z208" s="18" t="str">
        <f>IFERROR(VLOOKUP(A208,'Wiosenne 360 M'!K:Q,7,0),"")</f>
        <v/>
      </c>
      <c r="AA208" s="12" t="str">
        <f>IFERROR(VLOOKUP(A208,'NMnO M'!AT:AZ,7,0),"")</f>
        <v/>
      </c>
      <c r="AB208" s="12" t="str">
        <f>IFERROR(VLOOKUP(A208,'Wertepy M'!M:S,7,0),"")</f>
        <v/>
      </c>
      <c r="AC208" s="12" t="str">
        <f>IFERROR(VLOOKUP($A208,'H53 100 M'!$AG$5:$AM$156,7,0),"")</f>
        <v/>
      </c>
      <c r="AD208" s="18" t="str">
        <f>IFERROR(VLOOKUP($A208,'Liczyrzepa - wiosna M'!$N$2:$T$26,7,0),"")</f>
        <v/>
      </c>
      <c r="AE208" s="12" t="str">
        <f>IFERROR(VLOOKUP($A208,'Harce M'!$H$2:$N$19,7,0),"")</f>
        <v/>
      </c>
      <c r="AF208" s="18" t="str">
        <f>IFERROR(VLOOKUP($A208,'XII z Kompasem M'!$K$1:$Q$38,7,0),"")</f>
        <v/>
      </c>
      <c r="AG208" s="19" t="str">
        <f>IFERROR(VLOOKUP($A208,'Grassor TR150 M'!$BH$2:$BN$16,7,0),"")</f>
        <v/>
      </c>
      <c r="AH208" s="19" t="str">
        <f>IFERROR(VLOOKUP($A208,'Pazur Gryfa M'!$P$2:$V$23,7,0),"")</f>
        <v/>
      </c>
      <c r="AI208" s="19" t="str">
        <f>IFERROR(VLOOKUP($A208,'Szaga M'!$J$2:$P$31,7,0),"")</f>
        <v/>
      </c>
      <c r="AJ208" s="19" t="str">
        <f>IFERROR(VLOOKUP($A208,'Sudecka 100 M'!$M$2:$S$20,7,0),"")</f>
        <v/>
      </c>
      <c r="AK208" s="19" t="str">
        <f>IFERROR(VLOOKUP($A208,'XIII z Kompasem M'!$K$2:$Q$27,7,0),"")</f>
        <v/>
      </c>
      <c r="AL208" s="19" t="str">
        <f>IFERROR(VLOOKUP($A208,'Waligóra M'!$J$2:$P$17,7,0),"")</f>
        <v/>
      </c>
      <c r="AM208" s="19" t="str">
        <f>IFERROR(VLOOKUP($A208,'Jesienne 360 M'!$K$2:$Q$15,7,0),"")</f>
        <v/>
      </c>
      <c r="AN208" s="19" t="str">
        <f>IFERROR(VLOOKUP($A208,'H54 TR100 M'!$AG$6:$AM$161,7,0),"")</f>
        <v/>
      </c>
      <c r="AO208" s="19" t="str">
        <f>IFERROR(VLOOKUP($A208,'Azymut M'!$O$2:$U$36,7,0),"")</f>
        <v/>
      </c>
      <c r="AP208" s="12" t="str">
        <f>IFERROR(VLOOKUP($A208,'NM TR100 M'!$AD$5:$AJ$13,7,0),"")</f>
        <v/>
      </c>
      <c r="AQ208" s="26">
        <f>MIN(COUNT(F208:U208)+MIN(COUNT(X208:AP208)/2,2),6)</f>
        <v>1</v>
      </c>
      <c r="AR208" s="13">
        <f>COUNT(F208:U208)+COUNT(X208:AP208)/2</f>
        <v>1</v>
      </c>
    </row>
    <row r="209" spans="1:44">
      <c r="A209">
        <v>258</v>
      </c>
      <c r="B209" s="22" t="str">
        <f>VLOOKUP($A209,id!$C:$H,6,0)</f>
        <v>Ferdek Przemek</v>
      </c>
      <c r="C209" s="22" t="str">
        <f>VLOOKUP($A209,id!$C:$H,4,0)</f>
        <v>QoS</v>
      </c>
      <c r="D209" s="2">
        <f>IF(E208=E209,D208,ROW(B207))</f>
        <v>207</v>
      </c>
      <c r="E209" s="11">
        <f>LARGE(F209:W209,1)+LARGE(F209:W209,2)+IFERROR(LARGE(F209:W209,3),0)+IFERROR(LARGE(F209:W209,4),0)+IFERROR(LARGE(F209:W209,5),0)+IFERROR(LARGE(F209:W209,6),0)</f>
        <v>55.153995673945033</v>
      </c>
      <c r="F209" s="12"/>
      <c r="G209" s="12"/>
      <c r="H209" s="12" t="str">
        <f>IFERROR(VLOOKUP($A209,'H53 200 M'!$AL$5:$AR$90,7,0),"")</f>
        <v/>
      </c>
      <c r="I209" s="14" t="str">
        <f>IFERROR(VLOOKUP($A209,'Dymno M'!$BO$4:$BU$35,7,0),"")</f>
        <v/>
      </c>
      <c r="J209" s="19" t="str">
        <f>IFERROR(VLOOKUP($A209,'Dukty M'!$AU$1:$BA$45,7,0),"")</f>
        <v/>
      </c>
      <c r="K209" s="19" t="str">
        <f>IFERROR(VLOOKUP($A209,'Tropy M'!$Q$3:$X$155,7,0),"")</f>
        <v/>
      </c>
      <c r="L209" s="19" t="str">
        <f>IFERROR(VLOOKUP($A209,'Grassor TR300 M'!$BX$2:$CD$26,7,0),"")</f>
        <v/>
      </c>
      <c r="M209" s="19" t="str">
        <f>IFERROR(VLOOKUP($A209,'BO M'!$K$2:$Q$65,7,0),"")</f>
        <v/>
      </c>
      <c r="N209" s="19" t="str">
        <f>IFERROR(VLOOKUP($A209,'Konwalie M'!$K$3:$Q$33,7,0),"")</f>
        <v/>
      </c>
      <c r="O209" s="19" t="str">
        <f>IFERROR(VLOOKUP($A209,'Sudecka 150 M'!$M$2:$S$17,7,0),"")</f>
        <v/>
      </c>
      <c r="P209" s="19" t="str">
        <f>IFERROR(VLOOKUP($A209,'Korno M'!$BR$1:$BX$58,7,0),"")</f>
        <v/>
      </c>
      <c r="Q209" s="19" t="str">
        <f>IFERROR(VLOOKUP($A209,'Abentojra M'!$J$4:$P$36,7,0),"")</f>
        <v/>
      </c>
      <c r="R209" s="19" t="str">
        <f>IFERROR(VLOOKUP($A209,'Mordownik M'!$M$6:$S$36,7,0),"")</f>
        <v/>
      </c>
      <c r="S209" s="19" t="str">
        <f>IFERROR(VLOOKUP($A209,'XIV Szago M'!$BB$4:$BH$45,7,0),"")</f>
        <v/>
      </c>
      <c r="T209" s="19" t="str">
        <f>IFERROR(VLOOKUP($A209,'H54 TR200 M'!$AS$5:$AY$96,7,0),"")</f>
        <v/>
      </c>
      <c r="U209" s="19" t="str">
        <f>IFERROR(VLOOKUP($A209,'NM TR200 M'!$AN$5:$AT$32,7,0),"")</f>
        <v/>
      </c>
      <c r="V209" s="10">
        <f>IFERROR(LARGE(X209:AP209,1),0)+IFERROR(LARGE(X209:AP209,2),0)</f>
        <v>55.153995673945033</v>
      </c>
      <c r="W209" s="10">
        <f>IFERROR(LARGE(X209:AP209,3),0)+IFERROR(LARGE(X209:AP209,4),0)</f>
        <v>0</v>
      </c>
      <c r="X209" s="12"/>
      <c r="Y209" s="18"/>
      <c r="Z209" s="18"/>
      <c r="AA209" s="12"/>
      <c r="AB209" s="12"/>
      <c r="AC209" s="12">
        <f>IFERROR(VLOOKUP($A209,'H53 100 M'!$AG$5:$AM$156,7,0),"")</f>
        <v>26.039795907037274</v>
      </c>
      <c r="AD209" s="18" t="str">
        <f>IFERROR(VLOOKUP($A209,'Liczyrzepa - wiosna M'!$N$2:$T$26,7,0),"")</f>
        <v/>
      </c>
      <c r="AE209" s="12" t="str">
        <f>IFERROR(VLOOKUP($A209,'Harce M'!$H$2:$N$19,7,0),"")</f>
        <v/>
      </c>
      <c r="AF209" s="18" t="str">
        <f>IFERROR(VLOOKUP($A209,'XII z Kompasem M'!$K$1:$Q$38,7,0),"")</f>
        <v/>
      </c>
      <c r="AG209" s="19" t="str">
        <f>IFERROR(VLOOKUP($A209,'Grassor TR150 M'!$BH$2:$BN$16,7,0),"")</f>
        <v/>
      </c>
      <c r="AH209" s="19" t="str">
        <f>IFERROR(VLOOKUP($A209,'Pazur Gryfa M'!$P$2:$V$23,7,0),"")</f>
        <v/>
      </c>
      <c r="AI209" s="19" t="str">
        <f>IFERROR(VLOOKUP($A209,'Szaga M'!$J$2:$P$31,7,0),"")</f>
        <v/>
      </c>
      <c r="AJ209" s="19" t="str">
        <f>IFERROR(VLOOKUP($A209,'Sudecka 100 M'!$M$2:$S$20,7,0),"")</f>
        <v/>
      </c>
      <c r="AK209" s="19" t="str">
        <f>IFERROR(VLOOKUP($A209,'XIII z Kompasem M'!$K$2:$Q$27,7,0),"")</f>
        <v/>
      </c>
      <c r="AL209" s="19" t="str">
        <f>IFERROR(VLOOKUP($A209,'Waligóra M'!$J$2:$P$17,7,0),"")</f>
        <v/>
      </c>
      <c r="AM209" s="19" t="str">
        <f>IFERROR(VLOOKUP($A209,'Jesienne 360 M'!$K$2:$Q$15,7,0),"")</f>
        <v/>
      </c>
      <c r="AN209" s="19">
        <f>IFERROR(VLOOKUP($A209,'H54 TR100 M'!$AG$6:$AM$161,7,0),"")</f>
        <v>29.114199766907756</v>
      </c>
      <c r="AO209" s="19" t="str">
        <f>IFERROR(VLOOKUP($A209,'Azymut M'!$O$2:$U$36,7,0),"")</f>
        <v/>
      </c>
      <c r="AP209" s="12" t="str">
        <f>IFERROR(VLOOKUP($A209,'NM TR100 M'!$AD$5:$AJ$13,7,0),"")</f>
        <v/>
      </c>
      <c r="AQ209" s="26">
        <f>MIN(COUNT(F209:U209)+MIN(COUNT(X209:AP209)/2,2),6)</f>
        <v>1</v>
      </c>
      <c r="AR209" s="13">
        <f>COUNT(F209:U209)+COUNT(X209:AP209)/2</f>
        <v>1</v>
      </c>
    </row>
    <row r="210" spans="1:44">
      <c r="A210">
        <v>451</v>
      </c>
      <c r="B210" s="22" t="str">
        <f>VLOOKUP($A210,id!$C:$H,6,0)</f>
        <v>Weksej Tomek</v>
      </c>
      <c r="C210" s="22" t="str">
        <f>VLOOKUP($A210,id!$C:$H,4,0)</f>
        <v>Studencki Klub Górski</v>
      </c>
      <c r="D210" s="2">
        <f>IF(E209=E210,D209,ROW(B208))</f>
        <v>208</v>
      </c>
      <c r="E210" s="11">
        <f>LARGE(F210:W210,1)+LARGE(F210:W210,2)+IFERROR(LARGE(F210:W210,3),0)+IFERROR(LARGE(F210:W210,4),0)+IFERROR(LARGE(F210:W210,5),0)+IFERROR(LARGE(F210:W210,6),0)</f>
        <v>54.483148684166736</v>
      </c>
      <c r="F210" s="12"/>
      <c r="G210" s="12"/>
      <c r="H210" s="12"/>
      <c r="I210" s="14"/>
      <c r="J210" s="19"/>
      <c r="K210" s="19">
        <f>IFERROR(VLOOKUP($A210,'Tropy M'!$Q$3:$X$155,7,0),"")</f>
        <v>54.483148684166736</v>
      </c>
      <c r="L210" s="19" t="str">
        <f>IFERROR(VLOOKUP($A210,'Grassor TR300 M'!$BX$2:$CD$26,7,0),"")</f>
        <v/>
      </c>
      <c r="M210" s="19" t="str">
        <f>IFERROR(VLOOKUP($A210,'BO M'!$K$2:$Q$65,7,0),"")</f>
        <v/>
      </c>
      <c r="N210" s="19" t="str">
        <f>IFERROR(VLOOKUP($A210,'Konwalie M'!$K$3:$Q$33,7,0),"")</f>
        <v/>
      </c>
      <c r="O210" s="19" t="str">
        <f>IFERROR(VLOOKUP($A210,'Sudecka 150 M'!$M$2:$S$17,7,0),"")</f>
        <v/>
      </c>
      <c r="P210" s="19" t="str">
        <f>IFERROR(VLOOKUP($A210,'Korno M'!$BR$1:$BX$58,7,0),"")</f>
        <v/>
      </c>
      <c r="Q210" s="19" t="str">
        <f>IFERROR(VLOOKUP($A210,'Abentojra M'!$J$4:$P$36,7,0),"")</f>
        <v/>
      </c>
      <c r="R210" s="19" t="str">
        <f>IFERROR(VLOOKUP($A210,'Mordownik M'!$M$6:$S$36,7,0),"")</f>
        <v/>
      </c>
      <c r="S210" s="19" t="str">
        <f>IFERROR(VLOOKUP($A210,'XIV Szago M'!$BB$4:$BH$45,7,0),"")</f>
        <v/>
      </c>
      <c r="T210" s="19" t="str">
        <f>IFERROR(VLOOKUP($A210,'H54 TR200 M'!$AS$5:$AY$96,7,0),"")</f>
        <v/>
      </c>
      <c r="U210" s="19" t="str">
        <f>IFERROR(VLOOKUP($A210,'NM TR200 M'!$AN$5:$AT$32,7,0),"")</f>
        <v/>
      </c>
      <c r="V210" s="10">
        <f>IFERROR(LARGE(X210:AP210,1),0)+IFERROR(LARGE(X210:AP210,2),0)</f>
        <v>0</v>
      </c>
      <c r="W210" s="10">
        <f>IFERROR(LARGE(X210:AP210,3),0)+IFERROR(LARGE(X210:AP210,4),0)</f>
        <v>0</v>
      </c>
      <c r="X210" s="12"/>
      <c r="Y210" s="18"/>
      <c r="Z210" s="18"/>
      <c r="AA210" s="12"/>
      <c r="AB210" s="12"/>
      <c r="AC210" s="12"/>
      <c r="AD210" s="18"/>
      <c r="AE210" s="12"/>
      <c r="AF210" s="18"/>
      <c r="AG210" s="19" t="str">
        <f>IFERROR(VLOOKUP($A210,'Grassor TR150 M'!$BH$2:$BN$16,7,0),"")</f>
        <v/>
      </c>
      <c r="AH210" s="19" t="str">
        <f>IFERROR(VLOOKUP($A210,'Pazur Gryfa M'!$P$2:$V$23,7,0),"")</f>
        <v/>
      </c>
      <c r="AI210" s="19" t="str">
        <f>IFERROR(VLOOKUP($A210,'Szaga M'!$J$2:$P$31,7,0),"")</f>
        <v/>
      </c>
      <c r="AJ210" s="19" t="str">
        <f>IFERROR(VLOOKUP($A210,'Sudecka 100 M'!$M$2:$S$20,7,0),"")</f>
        <v/>
      </c>
      <c r="AK210" s="19" t="str">
        <f>IFERROR(VLOOKUP($A210,'XIII z Kompasem M'!$K$2:$Q$27,7,0),"")</f>
        <v/>
      </c>
      <c r="AL210" s="19" t="str">
        <f>IFERROR(VLOOKUP($A210,'Waligóra M'!$J$2:$P$17,7,0),"")</f>
        <v/>
      </c>
      <c r="AM210" s="19" t="str">
        <f>IFERROR(VLOOKUP($A210,'Jesienne 360 M'!$K$2:$Q$15,7,0),"")</f>
        <v/>
      </c>
      <c r="AN210" s="19" t="str">
        <f>IFERROR(VLOOKUP($A210,'H54 TR100 M'!$AG$6:$AM$161,7,0),"")</f>
        <v/>
      </c>
      <c r="AO210" s="19" t="str">
        <f>IFERROR(VLOOKUP($A210,'Azymut M'!$O$2:$U$36,7,0),"")</f>
        <v/>
      </c>
      <c r="AP210" s="12" t="str">
        <f>IFERROR(VLOOKUP($A210,'NM TR100 M'!$AD$5:$AJ$13,7,0),"")</f>
        <v/>
      </c>
      <c r="AQ210" s="26">
        <f>MIN(COUNT(F210:U210)+MIN(COUNT(X210:AP210)/2,2),6)</f>
        <v>1</v>
      </c>
      <c r="AR210" s="13">
        <f>COUNT(F210:U210)+COUNT(X210:AP210)/2</f>
        <v>1</v>
      </c>
    </row>
    <row r="211" spans="1:44">
      <c r="A211">
        <v>616</v>
      </c>
      <c r="B211" s="22" t="str">
        <f>VLOOKUP($A211,id!$C:$H,6,0)</f>
        <v>Bołbot Piotr</v>
      </c>
      <c r="C211" s="22" t="str">
        <f>VLOOKUP($A211,id!$C:$H,4,0)</f>
        <v>Zaraz wracam</v>
      </c>
      <c r="D211" s="2">
        <f>IF(E210=E211,D210,ROW(B209))</f>
        <v>209</v>
      </c>
      <c r="E211" s="11">
        <f>LARGE(F211:W211,1)+LARGE(F211:W211,2)+IFERROR(LARGE(F211:W211,3),0)+IFERROR(LARGE(F211:W211,4),0)+IFERROR(LARGE(F211:W211,5),0)+IFERROR(LARGE(F211:W211,6),0)</f>
        <v>54.434722880084479</v>
      </c>
      <c r="F211" s="12"/>
      <c r="G211" s="12"/>
      <c r="H211" s="12"/>
      <c r="I211" s="14"/>
      <c r="J211" s="19"/>
      <c r="K211" s="19"/>
      <c r="L211" s="19"/>
      <c r="M211" s="19"/>
      <c r="N211" s="19"/>
      <c r="O211" s="19"/>
      <c r="P211" s="19"/>
      <c r="Q211" s="19"/>
      <c r="R211" s="19"/>
      <c r="S211" s="19">
        <f>IFERROR(VLOOKUP($A211,'XIV Szago M'!$BB$4:$BH$45,7,0),"")</f>
        <v>54.434722880084479</v>
      </c>
      <c r="T211" s="19" t="str">
        <f>IFERROR(VLOOKUP($A211,'H54 TR200 M'!$AS$5:$AY$96,7,0),"")</f>
        <v/>
      </c>
      <c r="U211" s="19" t="str">
        <f>IFERROR(VLOOKUP($A211,'NM TR200 M'!$AN$5:$AT$32,7,0),"")</f>
        <v/>
      </c>
      <c r="V211" s="10">
        <f>IFERROR(LARGE(X211:AP211,1),0)+IFERROR(LARGE(X211:AP211,2),0)</f>
        <v>0</v>
      </c>
      <c r="W211" s="10">
        <f>IFERROR(LARGE(X211:AP211,3),0)+IFERROR(LARGE(X211:AP211,4),0)</f>
        <v>0</v>
      </c>
      <c r="X211" s="12"/>
      <c r="Y211" s="18"/>
      <c r="Z211" s="18"/>
      <c r="AA211" s="12"/>
      <c r="AB211" s="12"/>
      <c r="AC211" s="12"/>
      <c r="AD211" s="18"/>
      <c r="AE211" s="12"/>
      <c r="AF211" s="18"/>
      <c r="AG211" s="19"/>
      <c r="AH211" s="19"/>
      <c r="AI211" s="19"/>
      <c r="AJ211" s="19"/>
      <c r="AK211" s="19"/>
      <c r="AL211" s="19"/>
      <c r="AM211" s="19" t="str">
        <f>IFERROR(VLOOKUP($A211,'Jesienne 360 M'!$K$2:$Q$15,7,0),"")</f>
        <v/>
      </c>
      <c r="AN211" s="19" t="str">
        <f>IFERROR(VLOOKUP($A211,'H54 TR100 M'!$AG$6:$AM$161,7,0),"")</f>
        <v/>
      </c>
      <c r="AO211" s="19" t="str">
        <f>IFERROR(VLOOKUP($A211,'Azymut M'!$O$2:$U$36,7,0),"")</f>
        <v/>
      </c>
      <c r="AP211" s="12" t="str">
        <f>IFERROR(VLOOKUP($A211,'NM TR100 M'!$AD$5:$AJ$13,7,0),"")</f>
        <v/>
      </c>
      <c r="AQ211" s="26">
        <f>MIN(COUNT(F211:U211)+MIN(COUNT(X211:AP211)/2,2),6)</f>
        <v>1</v>
      </c>
      <c r="AR211" s="13">
        <f>COUNT(F211:U211)+COUNT(X211:AP211)/2</f>
        <v>1</v>
      </c>
    </row>
    <row r="212" spans="1:44">
      <c r="A212">
        <v>630</v>
      </c>
      <c r="B212" s="22" t="str">
        <f>VLOOKUP($A212,id!$C:$H,6,0)</f>
        <v>Januszewski Maciej..</v>
      </c>
      <c r="C212" s="22">
        <f>VLOOKUP($A212,id!$C:$H,4,0)</f>
        <v>0</v>
      </c>
      <c r="D212" s="2">
        <f>IF(E211=E212,D211,ROW(B210))</f>
        <v>210</v>
      </c>
      <c r="E212" s="11">
        <f>LARGE(F212:W212,1)+LARGE(F212:W212,2)+IFERROR(LARGE(F212:W212,3),0)+IFERROR(LARGE(F212:W212,4),0)+IFERROR(LARGE(F212:W212,5),0)+IFERROR(LARGE(F212:W212,6),0)</f>
        <v>53.895630794017826</v>
      </c>
      <c r="F212" s="12"/>
      <c r="G212" s="12"/>
      <c r="H212" s="12"/>
      <c r="I212" s="14"/>
      <c r="J212" s="19"/>
      <c r="K212" s="19"/>
      <c r="L212" s="19"/>
      <c r="M212" s="19"/>
      <c r="N212" s="19"/>
      <c r="O212" s="19"/>
      <c r="P212" s="19"/>
      <c r="Q212" s="19"/>
      <c r="R212" s="19"/>
      <c r="S212" s="19"/>
      <c r="T212" s="19">
        <f>IFERROR(VLOOKUP($A212,'H54 TR200 M'!$AS$5:$AY$96,7,0),"")</f>
        <v>53.895630794017826</v>
      </c>
      <c r="U212" s="19" t="str">
        <f>IFERROR(VLOOKUP($A212,'NM TR200 M'!$AN$5:$AT$32,7,0),"")</f>
        <v/>
      </c>
      <c r="V212" s="10">
        <f>IFERROR(LARGE(X212:AP212,1),0)+IFERROR(LARGE(X212:AP212,2),0)</f>
        <v>0</v>
      </c>
      <c r="W212" s="10">
        <f>IFERROR(LARGE(X212:AP212,3),0)+IFERROR(LARGE(X212:AP212,4),0)</f>
        <v>0</v>
      </c>
      <c r="X212" s="12"/>
      <c r="Y212" s="18"/>
      <c r="Z212" s="18"/>
      <c r="AA212" s="12"/>
      <c r="AB212" s="12"/>
      <c r="AC212" s="12"/>
      <c r="AD212" s="18"/>
      <c r="AE212" s="12"/>
      <c r="AF212" s="18"/>
      <c r="AG212" s="19"/>
      <c r="AH212" s="19"/>
      <c r="AI212" s="19"/>
      <c r="AJ212" s="19"/>
      <c r="AK212" s="19"/>
      <c r="AL212" s="19"/>
      <c r="AM212" s="19"/>
      <c r="AN212" s="19" t="str">
        <f>IFERROR(VLOOKUP($A212,'H54 TR100 M'!$AG$6:$AM$161,7,0),"")</f>
        <v/>
      </c>
      <c r="AO212" s="19" t="str">
        <f>IFERROR(VLOOKUP($A212,'Azymut M'!$O$2:$U$36,7,0),"")</f>
        <v/>
      </c>
      <c r="AP212" s="12" t="str">
        <f>IFERROR(VLOOKUP($A212,'NM TR100 M'!$AD$5:$AJ$13,7,0),"")</f>
        <v/>
      </c>
      <c r="AQ212" s="26">
        <f>MIN(COUNT(F212:U212)+MIN(COUNT(X212:AP212)/2,2),6)</f>
        <v>1</v>
      </c>
      <c r="AR212" s="13">
        <f>COUNT(F212:U212)+COUNT(X212:AP212)/2</f>
        <v>1</v>
      </c>
    </row>
    <row r="213" spans="1:44">
      <c r="A213">
        <v>579</v>
      </c>
      <c r="B213" s="22" t="str">
        <f>VLOOKUP($A213,id!$C:$H,6,0)</f>
        <v>Ścibor-Rylski Michał</v>
      </c>
      <c r="C213" s="22">
        <f>VLOOKUP($A213,id!$C:$H,4,0)</f>
        <v>0</v>
      </c>
      <c r="D213" s="2">
        <f>IF(E212=E213,D212,ROW(B211))</f>
        <v>211</v>
      </c>
      <c r="E213" s="11">
        <f>LARGE(F213:W213,1)+LARGE(F213:W213,2)+IFERROR(LARGE(F213:W213,3),0)+IFERROR(LARGE(F213:W213,4),0)+IFERROR(LARGE(F213:W213,5),0)+IFERROR(LARGE(F213:W213,6),0)</f>
        <v>52.973207822311622</v>
      </c>
      <c r="F213" s="12"/>
      <c r="G213" s="12"/>
      <c r="H213" s="12"/>
      <c r="I213" s="14"/>
      <c r="J213" s="19"/>
      <c r="K213" s="19"/>
      <c r="L213" s="19"/>
      <c r="M213" s="19"/>
      <c r="N213" s="19"/>
      <c r="O213" s="19"/>
      <c r="P213" s="19"/>
      <c r="Q213" s="19">
        <f>IFERROR(VLOOKUP($A213,'Abentojra M'!$J$4:$P$36,7,0),"")</f>
        <v>52.973207822311622</v>
      </c>
      <c r="R213" s="19" t="str">
        <f>IFERROR(VLOOKUP($A213,'Mordownik M'!$M$6:$S$36,7,0),"")</f>
        <v/>
      </c>
      <c r="S213" s="19" t="str">
        <f>IFERROR(VLOOKUP($A213,'XIV Szago M'!$BB$4:$BH$45,7,0),"")</f>
        <v/>
      </c>
      <c r="T213" s="19" t="str">
        <f>IFERROR(VLOOKUP($A213,'H54 TR200 M'!$AS$5:$AY$96,7,0),"")</f>
        <v/>
      </c>
      <c r="U213" s="19" t="str">
        <f>IFERROR(VLOOKUP($A213,'NM TR200 M'!$AN$5:$AT$32,7,0),"")</f>
        <v/>
      </c>
      <c r="V213" s="10">
        <f>IFERROR(LARGE(X213:AP213,1),0)+IFERROR(LARGE(X213:AP213,2),0)</f>
        <v>0</v>
      </c>
      <c r="W213" s="10">
        <f>IFERROR(LARGE(X213:AP213,3),0)+IFERROR(LARGE(X213:AP213,4),0)</f>
        <v>0</v>
      </c>
      <c r="X213" s="12"/>
      <c r="Y213" s="18"/>
      <c r="Z213" s="18"/>
      <c r="AA213" s="12"/>
      <c r="AB213" s="12"/>
      <c r="AC213" s="12"/>
      <c r="AD213" s="18"/>
      <c r="AE213" s="12"/>
      <c r="AF213" s="18"/>
      <c r="AG213" s="19"/>
      <c r="AH213" s="19"/>
      <c r="AI213" s="19"/>
      <c r="AJ213" s="19"/>
      <c r="AK213" s="19" t="str">
        <f>IFERROR(VLOOKUP($A213,'XIII z Kompasem M'!$K$2:$Q$27,7,0),"")</f>
        <v/>
      </c>
      <c r="AL213" s="19" t="str">
        <f>IFERROR(VLOOKUP($A213,'Waligóra M'!$J$2:$P$17,7,0),"")</f>
        <v/>
      </c>
      <c r="AM213" s="19" t="str">
        <f>IFERROR(VLOOKUP($A213,'Jesienne 360 M'!$K$2:$Q$15,7,0),"")</f>
        <v/>
      </c>
      <c r="AN213" s="19" t="str">
        <f>IFERROR(VLOOKUP($A213,'H54 TR100 M'!$AG$6:$AM$161,7,0),"")</f>
        <v/>
      </c>
      <c r="AO213" s="19" t="str">
        <f>IFERROR(VLOOKUP($A213,'Azymut M'!$O$2:$U$36,7,0),"")</f>
        <v/>
      </c>
      <c r="AP213" s="12" t="str">
        <f>IFERROR(VLOOKUP($A213,'NM TR100 M'!$AD$5:$AJ$13,7,0),"")</f>
        <v/>
      </c>
      <c r="AQ213" s="26">
        <f>MIN(COUNT(F213:U213)+MIN(COUNT(X213:AP213)/2,2),6)</f>
        <v>1</v>
      </c>
      <c r="AR213" s="13">
        <f>COUNT(F213:U213)+COUNT(X213:AP213)/2</f>
        <v>1</v>
      </c>
    </row>
    <row r="214" spans="1:44">
      <c r="A214">
        <v>399</v>
      </c>
      <c r="B214" s="22" t="str">
        <f>VLOOKUP($A214,id!$C:$H,6,0)</f>
        <v>Siemieniuk Krzysztof</v>
      </c>
      <c r="C214" s="22">
        <f>VLOOKUP($A214,id!$C:$H,4,0)</f>
        <v>0</v>
      </c>
      <c r="D214" s="2">
        <f>IF(E213=E214,D213,ROW(B212))</f>
        <v>212</v>
      </c>
      <c r="E214" s="11">
        <f>LARGE(F214:W214,1)+LARGE(F214:W214,2)+IFERROR(LARGE(F214:W214,3),0)+IFERROR(LARGE(F214:W214,4),0)+IFERROR(LARGE(F214:W214,5),0)+IFERROR(LARGE(F214:W214,6),0)</f>
        <v>51.748948485762298</v>
      </c>
      <c r="F214" s="12"/>
      <c r="G214" s="12"/>
      <c r="H214" s="12"/>
      <c r="I214" s="14">
        <f>IFERROR(VLOOKUP($A214,'Dymno M'!$BO$4:$BU$35,7,0),"")</f>
        <v>26.581163250862968</v>
      </c>
      <c r="J214" s="19" t="str">
        <f>IFERROR(VLOOKUP($A214,'Dukty M'!$AU$1:$BA$45,7,0),"")</f>
        <v/>
      </c>
      <c r="K214" s="19" t="str">
        <f>IFERROR(VLOOKUP($A214,'Tropy M'!$Q$3:$X$155,7,0),"")</f>
        <v/>
      </c>
      <c r="L214" s="19" t="str">
        <f>IFERROR(VLOOKUP($A214,'Grassor TR300 M'!$BX$2:$CD$26,7,0),"")</f>
        <v/>
      </c>
      <c r="M214" s="19" t="str">
        <f>IFERROR(VLOOKUP($A214,'BO M'!$K$2:$Q$65,7,0),"")</f>
        <v/>
      </c>
      <c r="N214" s="19" t="str">
        <f>IFERROR(VLOOKUP($A214,'Konwalie M'!$K$3:$Q$33,7,0),"")</f>
        <v/>
      </c>
      <c r="O214" s="19" t="str">
        <f>IFERROR(VLOOKUP($A214,'Sudecka 150 M'!$M$2:$S$17,7,0),"")</f>
        <v/>
      </c>
      <c r="P214" s="19" t="str">
        <f>IFERROR(VLOOKUP($A214,'Korno M'!$BR$1:$BX$58,7,0),"")</f>
        <v/>
      </c>
      <c r="Q214" s="19" t="str">
        <f>IFERROR(VLOOKUP($A214,'Abentojra M'!$J$4:$P$36,7,0),"")</f>
        <v/>
      </c>
      <c r="R214" s="19" t="str">
        <f>IFERROR(VLOOKUP($A214,'Mordownik M'!$M$6:$S$36,7,0),"")</f>
        <v/>
      </c>
      <c r="S214" s="19" t="str">
        <f>IFERROR(VLOOKUP($A214,'XIV Szago M'!$BB$4:$BH$45,7,0),"")</f>
        <v/>
      </c>
      <c r="T214" s="19" t="str">
        <f>IFERROR(VLOOKUP($A214,'H54 TR200 M'!$AS$5:$AY$96,7,0),"")</f>
        <v/>
      </c>
      <c r="U214" s="19" t="str">
        <f>IFERROR(VLOOKUP($A214,'NM TR200 M'!$AN$5:$AT$32,7,0),"")</f>
        <v/>
      </c>
      <c r="V214" s="10">
        <f>IFERROR(LARGE(X214:AP214,1),0)+IFERROR(LARGE(X214:AP214,2),0)</f>
        <v>25.167785234899327</v>
      </c>
      <c r="W214" s="10">
        <f>IFERROR(LARGE(X214:AP214,3),0)+IFERROR(LARGE(X214:AP214,4),0)</f>
        <v>0</v>
      </c>
      <c r="X214" s="12"/>
      <c r="Y214" s="18"/>
      <c r="Z214" s="18"/>
      <c r="AA214" s="12"/>
      <c r="AB214" s="12"/>
      <c r="AC214" s="12"/>
      <c r="AD214" s="18" t="str">
        <f>IFERROR(VLOOKUP($A214,'Liczyrzepa - wiosna M'!$N$2:$T$26,7,0),"")</f>
        <v/>
      </c>
      <c r="AE214" s="12" t="str">
        <f>IFERROR(VLOOKUP($A214,'Harce M'!$H$2:$N$19,7,0),"")</f>
        <v/>
      </c>
      <c r="AF214" s="18" t="str">
        <f>IFERROR(VLOOKUP($A214,'XII z Kompasem M'!$K$1:$Q$38,7,0),"")</f>
        <v/>
      </c>
      <c r="AG214" s="19" t="str">
        <f>IFERROR(VLOOKUP($A214,'Grassor TR150 M'!$BH$2:$BN$16,7,0),"")</f>
        <v/>
      </c>
      <c r="AH214" s="19" t="str">
        <f>IFERROR(VLOOKUP($A214,'Pazur Gryfa M'!$P$2:$V$23,7,0),"")</f>
        <v/>
      </c>
      <c r="AI214" s="19" t="str">
        <f>IFERROR(VLOOKUP($A214,'Szaga M'!$J$2:$P$31,7,0),"")</f>
        <v/>
      </c>
      <c r="AJ214" s="19" t="str">
        <f>IFERROR(VLOOKUP($A214,'Sudecka 100 M'!$M$2:$S$20,7,0),"")</f>
        <v/>
      </c>
      <c r="AK214" s="19" t="str">
        <f>IFERROR(VLOOKUP($A214,'XIII z Kompasem M'!$K$2:$Q$27,7,0),"")</f>
        <v/>
      </c>
      <c r="AL214" s="19" t="str">
        <f>IFERROR(VLOOKUP($A214,'Waligóra M'!$J$2:$P$17,7,0),"")</f>
        <v/>
      </c>
      <c r="AM214" s="19" t="str">
        <f>IFERROR(VLOOKUP($A214,'Jesienne 360 M'!$K$2:$Q$15,7,0),"")</f>
        <v/>
      </c>
      <c r="AN214" s="19" t="str">
        <f>IFERROR(VLOOKUP($A214,'H54 TR100 M'!$AG$6:$AM$161,7,0),"")</f>
        <v/>
      </c>
      <c r="AO214" s="19" t="str">
        <f>IFERROR(VLOOKUP($A214,'Azymut M'!$O$2:$U$36,7,0),"")</f>
        <v/>
      </c>
      <c r="AP214" s="12">
        <f>IFERROR(VLOOKUP($A214,'NM TR100 M'!$AD$5:$AJ$13,7,0),"")</f>
        <v>25.167785234899327</v>
      </c>
      <c r="AQ214" s="26">
        <f>MIN(COUNT(F214:U214)+MIN(COUNT(X214:AP214)/2,2),6)</f>
        <v>1.5</v>
      </c>
      <c r="AR214" s="13">
        <f>COUNT(F214:U214)+COUNT(X214:AP214)/2</f>
        <v>1.5</v>
      </c>
    </row>
    <row r="215" spans="1:44">
      <c r="A215" s="13">
        <v>48</v>
      </c>
      <c r="B215" s="22" t="str">
        <f>VLOOKUP($A215,id!$C:$H,6,0)</f>
        <v>Kasierski Przemysław</v>
      </c>
      <c r="C215" s="22" t="str">
        <f>VLOOKUP($A215,id!$C:$H,4,0)</f>
        <v xml:space="preserve">Fitserwis MTB Team </v>
      </c>
      <c r="D215" s="2">
        <f>IF(E214=E215,D214,ROW(B213))</f>
        <v>213</v>
      </c>
      <c r="E215" s="11">
        <f>LARGE(F215:W215,1)+LARGE(F215:W215,2)+IFERROR(LARGE(F215:W215,3),0)+IFERROR(LARGE(F215:W215,4),0)+IFERROR(LARGE(F215:W215,5),0)+IFERROR(LARGE(F215:W215,6),0)</f>
        <v>51.230608695652158</v>
      </c>
      <c r="F215" s="12">
        <f>IFERROR(VLOOKUP(A215,'ZdZ M'!$S$1:$Y$43,7,0),"")</f>
        <v>51.230608695652158</v>
      </c>
      <c r="G215" s="12" t="str">
        <f>IFERROR(VLOOKUP(A215,'Roza M'!N:T,7,0),"")</f>
        <v/>
      </c>
      <c r="H215" s="12" t="str">
        <f>IFERROR(VLOOKUP($A215,'H53 200 M'!$AL$5:$AR$90,7,0),"")</f>
        <v/>
      </c>
      <c r="I215" s="14" t="str">
        <f>IFERROR(VLOOKUP($A215,'Dymno M'!$BO$4:$BU$35,7,0),"")</f>
        <v/>
      </c>
      <c r="J215" s="19" t="str">
        <f>IFERROR(VLOOKUP($A215,'Dukty M'!$AU$1:$BA$45,7,0),"")</f>
        <v/>
      </c>
      <c r="K215" s="19" t="str">
        <f>IFERROR(VLOOKUP($A215,'Tropy M'!$Q$3:$X$155,7,0),"")</f>
        <v/>
      </c>
      <c r="L215" s="19" t="str">
        <f>IFERROR(VLOOKUP($A215,'Grassor TR300 M'!$BX$2:$CD$26,7,0),"")</f>
        <v/>
      </c>
      <c r="M215" s="19" t="str">
        <f>IFERROR(VLOOKUP($A215,'BO M'!$K$2:$Q$65,7,0),"")</f>
        <v/>
      </c>
      <c r="N215" s="19" t="str">
        <f>IFERROR(VLOOKUP($A215,'Konwalie M'!$K$3:$Q$33,7,0),"")</f>
        <v/>
      </c>
      <c r="O215" s="19" t="str">
        <f>IFERROR(VLOOKUP($A215,'Sudecka 150 M'!$M$2:$S$17,7,0),"")</f>
        <v/>
      </c>
      <c r="P215" s="19" t="str">
        <f>IFERROR(VLOOKUP($A215,'Korno M'!$BR$1:$BX$58,7,0),"")</f>
        <v/>
      </c>
      <c r="Q215" s="19" t="str">
        <f>IFERROR(VLOOKUP($A215,'Abentojra M'!$J$4:$P$36,7,0),"")</f>
        <v/>
      </c>
      <c r="R215" s="19" t="str">
        <f>IFERROR(VLOOKUP($A215,'Mordownik M'!$M$6:$S$36,7,0),"")</f>
        <v/>
      </c>
      <c r="S215" s="19" t="str">
        <f>IFERROR(VLOOKUP($A215,'XIV Szago M'!$BB$4:$BH$45,7,0),"")</f>
        <v/>
      </c>
      <c r="T215" s="19" t="str">
        <f>IFERROR(VLOOKUP($A215,'H54 TR200 M'!$AS$5:$AY$96,7,0),"")</f>
        <v/>
      </c>
      <c r="U215" s="19" t="str">
        <f>IFERROR(VLOOKUP($A215,'NM TR200 M'!$AN$5:$AT$32,7,0),"")</f>
        <v/>
      </c>
      <c r="V215" s="10">
        <f>IFERROR(LARGE(X215:AP215,1),0)+IFERROR(LARGE(X215:AP215,2),0)</f>
        <v>0</v>
      </c>
      <c r="W215" s="10">
        <f>IFERROR(LARGE(X215:AP215,3),0)+IFERROR(LARGE(X215:AP215,4),0)</f>
        <v>0</v>
      </c>
      <c r="X215" s="12"/>
      <c r="Y215" s="18" t="str">
        <f>IFERROR(VLOOKUP(A215,'XIII Szago M'!DJ:DP,7,0),"")</f>
        <v/>
      </c>
      <c r="Z215" s="18" t="str">
        <f>IFERROR(VLOOKUP(A215,'Wiosenne 360 M'!K:Q,7,0),"")</f>
        <v/>
      </c>
      <c r="AA215" s="12" t="str">
        <f>IFERROR(VLOOKUP(A215,'NMnO M'!AT:AZ,7,0),"")</f>
        <v/>
      </c>
      <c r="AB215" s="12" t="str">
        <f>IFERROR(VLOOKUP(A215,'Wertepy M'!M:S,7,0),"")</f>
        <v/>
      </c>
      <c r="AC215" s="12" t="str">
        <f>IFERROR(VLOOKUP($A215,'H53 100 M'!$AG$5:$AM$156,7,0),"")</f>
        <v/>
      </c>
      <c r="AD215" s="18" t="str">
        <f>IFERROR(VLOOKUP($A215,'Liczyrzepa - wiosna M'!$N$2:$T$26,7,0),"")</f>
        <v/>
      </c>
      <c r="AE215" s="12" t="str">
        <f>IFERROR(VLOOKUP($A215,'Harce M'!$H$2:$N$19,7,0),"")</f>
        <v/>
      </c>
      <c r="AF215" s="18" t="str">
        <f>IFERROR(VLOOKUP($A215,'XII z Kompasem M'!$K$1:$Q$38,7,0),"")</f>
        <v/>
      </c>
      <c r="AG215" s="19" t="str">
        <f>IFERROR(VLOOKUP($A215,'Grassor TR150 M'!$BH$2:$BN$16,7,0),"")</f>
        <v/>
      </c>
      <c r="AH215" s="19" t="str">
        <f>IFERROR(VLOOKUP($A215,'Pazur Gryfa M'!$P$2:$V$23,7,0),"")</f>
        <v/>
      </c>
      <c r="AI215" s="19" t="str">
        <f>IFERROR(VLOOKUP($A215,'Szaga M'!$J$2:$P$31,7,0),"")</f>
        <v/>
      </c>
      <c r="AJ215" s="19" t="str">
        <f>IFERROR(VLOOKUP($A215,'Sudecka 100 M'!$M$2:$S$20,7,0),"")</f>
        <v/>
      </c>
      <c r="AK215" s="19" t="str">
        <f>IFERROR(VLOOKUP($A215,'XIII z Kompasem M'!$K$2:$Q$27,7,0),"")</f>
        <v/>
      </c>
      <c r="AL215" s="19" t="str">
        <f>IFERROR(VLOOKUP($A215,'Waligóra M'!$J$2:$P$17,7,0),"")</f>
        <v/>
      </c>
      <c r="AM215" s="19" t="str">
        <f>IFERROR(VLOOKUP($A215,'Jesienne 360 M'!$K$2:$Q$15,7,0),"")</f>
        <v/>
      </c>
      <c r="AN215" s="19" t="str">
        <f>IFERROR(VLOOKUP($A215,'H54 TR100 M'!$AG$6:$AM$161,7,0),"")</f>
        <v/>
      </c>
      <c r="AO215" s="19" t="str">
        <f>IFERROR(VLOOKUP($A215,'Azymut M'!$O$2:$U$36,7,0),"")</f>
        <v/>
      </c>
      <c r="AP215" s="12" t="str">
        <f>IFERROR(VLOOKUP($A215,'NM TR100 M'!$AD$5:$AJ$13,7,0),"")</f>
        <v/>
      </c>
      <c r="AQ215" s="26">
        <f>MIN(COUNT(F215:U215)+MIN(COUNT(X215:AP215)/2,2),6)</f>
        <v>1</v>
      </c>
      <c r="AR215" s="13">
        <f>COUNT(F215:U215)+COUNT(X215:AP215)/2</f>
        <v>1</v>
      </c>
    </row>
    <row r="216" spans="1:44">
      <c r="A216">
        <v>150</v>
      </c>
      <c r="B216" s="22" t="str">
        <f>VLOOKUP($A216,id!$C:$H,6,0)</f>
        <v>Korzec Staszek</v>
      </c>
      <c r="C216" s="22" t="str">
        <f>VLOOKUP($A216,id!$C:$H,4,0)</f>
        <v>Bikeholicy</v>
      </c>
      <c r="D216" s="2">
        <f>IF(E215=E216,D215,ROW(B214))</f>
        <v>214</v>
      </c>
      <c r="E216" s="11">
        <f>LARGE(F216:W216,1)+LARGE(F216:W216,2)+IFERROR(LARGE(F216:W216,3),0)+IFERROR(LARGE(F216:W216,4),0)+IFERROR(LARGE(F216:W216,5),0)+IFERROR(LARGE(F216:W216,6),0)</f>
        <v>50.941646624900137</v>
      </c>
      <c r="F216" s="12"/>
      <c r="G216" s="12"/>
      <c r="H216" s="12" t="str">
        <f>IFERROR(VLOOKUP($A216,'H53 200 M'!$AL$5:$AR$90,7,0),"")</f>
        <v/>
      </c>
      <c r="I216" s="14" t="str">
        <f>IFERROR(VLOOKUP($A216,'Dymno M'!$BO$4:$BU$35,7,0),"")</f>
        <v/>
      </c>
      <c r="J216" s="19" t="str">
        <f>IFERROR(VLOOKUP($A216,'Dukty M'!$AU$1:$BA$45,7,0),"")</f>
        <v/>
      </c>
      <c r="K216" s="19" t="str">
        <f>IFERROR(VLOOKUP($A216,'Tropy M'!$Q$3:$X$155,7,0),"")</f>
        <v/>
      </c>
      <c r="L216" s="19" t="str">
        <f>IFERROR(VLOOKUP($A216,'Grassor TR300 M'!$BX$2:$CD$26,7,0),"")</f>
        <v/>
      </c>
      <c r="M216" s="19" t="str">
        <f>IFERROR(VLOOKUP($A216,'BO M'!$K$2:$Q$65,7,0),"")</f>
        <v/>
      </c>
      <c r="N216" s="19" t="str">
        <f>IFERROR(VLOOKUP($A216,'Konwalie M'!$K$3:$Q$33,7,0),"")</f>
        <v/>
      </c>
      <c r="O216" s="19" t="str">
        <f>IFERROR(VLOOKUP($A216,'Sudecka 150 M'!$M$2:$S$17,7,0),"")</f>
        <v/>
      </c>
      <c r="P216" s="19" t="str">
        <f>IFERROR(VLOOKUP($A216,'Korno M'!$BR$1:$BX$58,7,0),"")</f>
        <v/>
      </c>
      <c r="Q216" s="19" t="str">
        <f>IFERROR(VLOOKUP($A216,'Abentojra M'!$J$4:$P$36,7,0),"")</f>
        <v/>
      </c>
      <c r="R216" s="19" t="str">
        <f>IFERROR(VLOOKUP($A216,'Mordownik M'!$M$6:$S$36,7,0),"")</f>
        <v/>
      </c>
      <c r="S216" s="19" t="str">
        <f>IFERROR(VLOOKUP($A216,'XIV Szago M'!$BB$4:$BH$45,7,0),"")</f>
        <v/>
      </c>
      <c r="T216" s="19" t="str">
        <f>IFERROR(VLOOKUP($A216,'H54 TR200 M'!$AS$5:$AY$96,7,0),"")</f>
        <v/>
      </c>
      <c r="U216" s="19" t="str">
        <f>IFERROR(VLOOKUP($A216,'NM TR200 M'!$AN$5:$AT$32,7,0),"")</f>
        <v/>
      </c>
      <c r="V216" s="10">
        <f>IFERROR(LARGE(X216:AP216,1),0)+IFERROR(LARGE(X216:AP216,2),0)</f>
        <v>50.941646624900137</v>
      </c>
      <c r="W216" s="10">
        <f>IFERROR(LARGE(X216:AP216,3),0)+IFERROR(LARGE(X216:AP216,4),0)</f>
        <v>0</v>
      </c>
      <c r="X216" s="12"/>
      <c r="Y216" s="18"/>
      <c r="Z216" s="18"/>
      <c r="AA216" s="12">
        <f>IFERROR(VLOOKUP(A216,'NMnO M'!AT:AZ,7,0),"")</f>
        <v>13.321838318190862</v>
      </c>
      <c r="AB216" s="12" t="str">
        <f>IFERROR(VLOOKUP(A216,'Wertepy M'!M:S,7,0),"")</f>
        <v/>
      </c>
      <c r="AC216" s="12" t="str">
        <f>IFERROR(VLOOKUP($A216,'H53 100 M'!$AG$5:$AM$156,7,0),"")</f>
        <v/>
      </c>
      <c r="AD216" s="18" t="str">
        <f>IFERROR(VLOOKUP($A216,'Liczyrzepa - wiosna M'!$N$2:$T$26,7,0),"")</f>
        <v/>
      </c>
      <c r="AE216" s="12">
        <f>IFERROR(VLOOKUP($A216,'Harce M'!$H$2:$N$19,7,0),"")</f>
        <v>37.619808306709274</v>
      </c>
      <c r="AF216" s="18" t="str">
        <f>IFERROR(VLOOKUP($A216,'XII z Kompasem M'!$K$1:$Q$38,7,0),"")</f>
        <v/>
      </c>
      <c r="AG216" s="19" t="str">
        <f>IFERROR(VLOOKUP($A216,'Grassor TR150 M'!$BH$2:$BN$16,7,0),"")</f>
        <v/>
      </c>
      <c r="AH216" s="19" t="str">
        <f>IFERROR(VLOOKUP($A216,'Pazur Gryfa M'!$P$2:$V$23,7,0),"")</f>
        <v/>
      </c>
      <c r="AI216" s="19" t="str">
        <f>IFERROR(VLOOKUP($A216,'Szaga M'!$J$2:$P$31,7,0),"")</f>
        <v/>
      </c>
      <c r="AJ216" s="19" t="str">
        <f>IFERROR(VLOOKUP($A216,'Sudecka 100 M'!$M$2:$S$20,7,0),"")</f>
        <v/>
      </c>
      <c r="AK216" s="19" t="str">
        <f>IFERROR(VLOOKUP($A216,'XIII z Kompasem M'!$K$2:$Q$27,7,0),"")</f>
        <v/>
      </c>
      <c r="AL216" s="19" t="str">
        <f>IFERROR(VLOOKUP($A216,'Waligóra M'!$J$2:$P$17,7,0),"")</f>
        <v/>
      </c>
      <c r="AM216" s="19" t="str">
        <f>IFERROR(VLOOKUP($A216,'Jesienne 360 M'!$K$2:$Q$15,7,0),"")</f>
        <v/>
      </c>
      <c r="AN216" s="19" t="str">
        <f>IFERROR(VLOOKUP($A216,'H54 TR100 M'!$AG$6:$AM$161,7,0),"")</f>
        <v/>
      </c>
      <c r="AO216" s="19" t="str">
        <f>IFERROR(VLOOKUP($A216,'Azymut M'!$O$2:$U$36,7,0),"")</f>
        <v/>
      </c>
      <c r="AP216" s="12" t="str">
        <f>IFERROR(VLOOKUP($A216,'NM TR100 M'!$AD$5:$AJ$13,7,0),"")</f>
        <v/>
      </c>
      <c r="AQ216" s="26">
        <f>MIN(COUNT(F216:U216)+MIN(COUNT(X216:AP216)/2,2),6)</f>
        <v>1</v>
      </c>
      <c r="AR216" s="13">
        <f>COUNT(F216:U216)+COUNT(X216:AP216)/2</f>
        <v>1</v>
      </c>
    </row>
    <row r="217" spans="1:44">
      <c r="A217">
        <v>462</v>
      </c>
      <c r="B217" s="22" t="str">
        <f>VLOOKUP($A217,id!$C:$H,6,0)</f>
        <v>Sawko Kamil</v>
      </c>
      <c r="C217" s="22" t="str">
        <f>VLOOKUP($A217,id!$C:$H,4,0)</f>
        <v>Szybcy Inczaj</v>
      </c>
      <c r="D217" s="2">
        <f>IF(E216=E217,D216,ROW(B215))</f>
        <v>215</v>
      </c>
      <c r="E217" s="11">
        <f>LARGE(F217:W217,1)+LARGE(F217:W217,2)+IFERROR(LARGE(F217:W217,3),0)+IFERROR(LARGE(F217:W217,4),0)+IFERROR(LARGE(F217:W217,5),0)+IFERROR(LARGE(F217:W217,6),0)</f>
        <v>50.928738367705407</v>
      </c>
      <c r="F217" s="12"/>
      <c r="G217" s="12"/>
      <c r="H217" s="12"/>
      <c r="I217" s="14"/>
      <c r="J217" s="19"/>
      <c r="K217" s="19">
        <f>IFERROR(VLOOKUP($A217,'Tropy M'!$Q$3:$X$155,7,0),"")</f>
        <v>27.867496254518336</v>
      </c>
      <c r="L217" s="19" t="str">
        <f>IFERROR(VLOOKUP($A217,'Grassor TR300 M'!$BX$2:$CD$26,7,0),"")</f>
        <v/>
      </c>
      <c r="M217" s="19" t="str">
        <f>IFERROR(VLOOKUP($A217,'BO M'!$K$2:$Q$65,7,0),"")</f>
        <v/>
      </c>
      <c r="N217" s="19" t="str">
        <f>IFERROR(VLOOKUP($A217,'Konwalie M'!$K$3:$Q$33,7,0),"")</f>
        <v/>
      </c>
      <c r="O217" s="19" t="str">
        <f>IFERROR(VLOOKUP($A217,'Sudecka 150 M'!$M$2:$S$17,7,0),"")</f>
        <v/>
      </c>
      <c r="P217" s="19" t="str">
        <f>IFERROR(VLOOKUP($A217,'Korno M'!$BR$1:$BX$58,7,0),"")</f>
        <v/>
      </c>
      <c r="Q217" s="19">
        <f>IFERROR(VLOOKUP($A217,'Abentojra M'!$J$4:$P$36,7,0),"")</f>
        <v>23.061242113187074</v>
      </c>
      <c r="R217" s="19" t="str">
        <f>IFERROR(VLOOKUP($A217,'Mordownik M'!$M$6:$S$36,7,0),"")</f>
        <v/>
      </c>
      <c r="S217" s="19" t="str">
        <f>IFERROR(VLOOKUP($A217,'XIV Szago M'!$BB$4:$BH$45,7,0),"")</f>
        <v/>
      </c>
      <c r="T217" s="19" t="str">
        <f>IFERROR(VLOOKUP($A217,'H54 TR200 M'!$AS$5:$AY$96,7,0),"")</f>
        <v/>
      </c>
      <c r="U217" s="19" t="str">
        <f>IFERROR(VLOOKUP($A217,'NM TR200 M'!$AN$5:$AT$32,7,0),"")</f>
        <v/>
      </c>
      <c r="V217" s="10">
        <f>IFERROR(LARGE(X217:AP217,1),0)+IFERROR(LARGE(X217:AP217,2),0)</f>
        <v>0</v>
      </c>
      <c r="W217" s="10">
        <f>IFERROR(LARGE(X217:AP217,3),0)+IFERROR(LARGE(X217:AP217,4),0)</f>
        <v>0</v>
      </c>
      <c r="X217" s="12"/>
      <c r="Y217" s="18"/>
      <c r="Z217" s="18"/>
      <c r="AA217" s="12"/>
      <c r="AB217" s="12"/>
      <c r="AC217" s="12"/>
      <c r="AD217" s="18"/>
      <c r="AE217" s="12"/>
      <c r="AF217" s="18"/>
      <c r="AG217" s="19" t="str">
        <f>IFERROR(VLOOKUP($A217,'Grassor TR150 M'!$BH$2:$BN$16,7,0),"")</f>
        <v/>
      </c>
      <c r="AH217" s="19" t="str">
        <f>IFERROR(VLOOKUP($A217,'Pazur Gryfa M'!$P$2:$V$23,7,0),"")</f>
        <v/>
      </c>
      <c r="AI217" s="19" t="str">
        <f>IFERROR(VLOOKUP($A217,'Szaga M'!$J$2:$P$31,7,0),"")</f>
        <v/>
      </c>
      <c r="AJ217" s="19" t="str">
        <f>IFERROR(VLOOKUP($A217,'Sudecka 100 M'!$M$2:$S$20,7,0),"")</f>
        <v/>
      </c>
      <c r="AK217" s="19" t="str">
        <f>IFERROR(VLOOKUP($A217,'XIII z Kompasem M'!$K$2:$Q$27,7,0),"")</f>
        <v/>
      </c>
      <c r="AL217" s="19" t="str">
        <f>IFERROR(VLOOKUP($A217,'Waligóra M'!$J$2:$P$17,7,0),"")</f>
        <v/>
      </c>
      <c r="AM217" s="19" t="str">
        <f>IFERROR(VLOOKUP($A217,'Jesienne 360 M'!$K$2:$Q$15,7,0),"")</f>
        <v/>
      </c>
      <c r="AN217" s="19" t="str">
        <f>IFERROR(VLOOKUP($A217,'H54 TR100 M'!$AG$6:$AM$161,7,0),"")</f>
        <v/>
      </c>
      <c r="AO217" s="19" t="str">
        <f>IFERROR(VLOOKUP($A217,'Azymut M'!$O$2:$U$36,7,0),"")</f>
        <v/>
      </c>
      <c r="AP217" s="12" t="str">
        <f>IFERROR(VLOOKUP($A217,'NM TR100 M'!$AD$5:$AJ$13,7,0),"")</f>
        <v/>
      </c>
      <c r="AQ217" s="26">
        <f>MIN(COUNT(F217:U217)+MIN(COUNT(X217:AP217)/2,2),6)</f>
        <v>2</v>
      </c>
      <c r="AR217" s="13">
        <f>COUNT(F217:U217)+COUNT(X217:AP217)/2</f>
        <v>2</v>
      </c>
    </row>
    <row r="218" spans="1:44">
      <c r="A218">
        <v>590</v>
      </c>
      <c r="B218" s="22" t="str">
        <f>VLOOKUP($A218,id!$C:$H,6,0)</f>
        <v>Franke Marcin</v>
      </c>
      <c r="C218" s="22">
        <f>VLOOKUP($A218,id!$C:$H,4,0)</f>
        <v>0</v>
      </c>
      <c r="D218" s="2">
        <f>IF(E217=E218,D217,ROW(B216))</f>
        <v>216</v>
      </c>
      <c r="E218" s="11">
        <f>LARGE(F218:W218,1)+LARGE(F218:W218,2)+IFERROR(LARGE(F218:W218,3),0)+IFERROR(LARGE(F218:W218,4),0)+IFERROR(LARGE(F218:W218,5),0)+IFERROR(LARGE(F218:W218,6),0)</f>
        <v>50.630163593886607</v>
      </c>
      <c r="F218" s="12"/>
      <c r="G218" s="12"/>
      <c r="H218" s="12"/>
      <c r="I218" s="14"/>
      <c r="J218" s="19"/>
      <c r="K218" s="19"/>
      <c r="L218" s="19"/>
      <c r="M218" s="19"/>
      <c r="N218" s="19"/>
      <c r="O218" s="19"/>
      <c r="P218" s="19"/>
      <c r="Q218" s="19" t="str">
        <f>IFERROR(VLOOKUP($A218,'Abentojra M'!$J$4:$P$36,7,0),"")</f>
        <v/>
      </c>
      <c r="R218" s="19">
        <f>IFERROR(VLOOKUP($A218,'Mordownik M'!$M$6:$S$36,7,0),"")</f>
        <v>50.630163593886607</v>
      </c>
      <c r="S218" s="19" t="str">
        <f>IFERROR(VLOOKUP($A218,'XIV Szago M'!$BB$4:$BH$45,7,0),"")</f>
        <v/>
      </c>
      <c r="T218" s="19" t="str">
        <f>IFERROR(VLOOKUP($A218,'H54 TR200 M'!$AS$5:$AY$96,7,0),"")</f>
        <v/>
      </c>
      <c r="U218" s="19" t="str">
        <f>IFERROR(VLOOKUP($A218,'NM TR200 M'!$AN$5:$AT$32,7,0),"")</f>
        <v/>
      </c>
      <c r="V218" s="10">
        <f>IFERROR(LARGE(X218:AP218,1),0)+IFERROR(LARGE(X218:AP218,2),0)</f>
        <v>0</v>
      </c>
      <c r="W218" s="10">
        <f>IFERROR(LARGE(X218:AP218,3),0)+IFERROR(LARGE(X218:AP218,4),0)</f>
        <v>0</v>
      </c>
      <c r="X218" s="12"/>
      <c r="Y218" s="18"/>
      <c r="Z218" s="18"/>
      <c r="AA218" s="12"/>
      <c r="AB218" s="12"/>
      <c r="AC218" s="12"/>
      <c r="AD218" s="18"/>
      <c r="AE218" s="12"/>
      <c r="AF218" s="18"/>
      <c r="AG218" s="19"/>
      <c r="AH218" s="19"/>
      <c r="AI218" s="19"/>
      <c r="AJ218" s="19"/>
      <c r="AK218" s="19" t="str">
        <f>IFERROR(VLOOKUP($A218,'XIII z Kompasem M'!$K$2:$Q$27,7,0),"")</f>
        <v/>
      </c>
      <c r="AL218" s="19" t="str">
        <f>IFERROR(VLOOKUP($A218,'Waligóra M'!$J$2:$P$17,7,0),"")</f>
        <v/>
      </c>
      <c r="AM218" s="19" t="str">
        <f>IFERROR(VLOOKUP($A218,'Jesienne 360 M'!$K$2:$Q$15,7,0),"")</f>
        <v/>
      </c>
      <c r="AN218" s="19" t="str">
        <f>IFERROR(VLOOKUP($A218,'H54 TR100 M'!$AG$6:$AM$161,7,0),"")</f>
        <v/>
      </c>
      <c r="AO218" s="19" t="str">
        <f>IFERROR(VLOOKUP($A218,'Azymut M'!$O$2:$U$36,7,0),"")</f>
        <v/>
      </c>
      <c r="AP218" s="12" t="str">
        <f>IFERROR(VLOOKUP($A218,'NM TR100 M'!$AD$5:$AJ$13,7,0),"")</f>
        <v/>
      </c>
      <c r="AQ218" s="26">
        <f>MIN(COUNT(F218:U218)+MIN(COUNT(X218:AP218)/2,2),6)</f>
        <v>1</v>
      </c>
      <c r="AR218" s="13">
        <f>COUNT(F218:U218)+COUNT(X218:AP218)/2</f>
        <v>1</v>
      </c>
    </row>
    <row r="219" spans="1:44">
      <c r="A219">
        <v>631</v>
      </c>
      <c r="B219" s="22" t="str">
        <f>VLOOKUP($A219,id!$C:$H,6,0)</f>
        <v>Wylężek Jacek</v>
      </c>
      <c r="C219" s="22" t="str">
        <f>VLOOKUP($A219,id!$C:$H,4,0)</f>
        <v>CUMULUS sleeping bags</v>
      </c>
      <c r="D219" s="2">
        <f>IF(E218=E219,D218,ROW(B217))</f>
        <v>217</v>
      </c>
      <c r="E219" s="11">
        <f>LARGE(F219:W219,1)+LARGE(F219:W219,2)+IFERROR(LARGE(F219:W219,3),0)+IFERROR(LARGE(F219:W219,4),0)+IFERROR(LARGE(F219:W219,5),0)+IFERROR(LARGE(F219:W219,6),0)</f>
        <v>50.139495081795559</v>
      </c>
      <c r="F219" s="12"/>
      <c r="G219" s="12"/>
      <c r="H219" s="12"/>
      <c r="I219" s="14"/>
      <c r="J219" s="19"/>
      <c r="K219" s="19"/>
      <c r="L219" s="19"/>
      <c r="M219" s="19"/>
      <c r="N219" s="19"/>
      <c r="O219" s="19"/>
      <c r="P219" s="19"/>
      <c r="Q219" s="19"/>
      <c r="R219" s="19"/>
      <c r="S219" s="19"/>
      <c r="T219" s="19">
        <f>IFERROR(VLOOKUP($A219,'H54 TR200 M'!$AS$5:$AY$96,7,0),"")</f>
        <v>50.139495081795559</v>
      </c>
      <c r="U219" s="19" t="str">
        <f>IFERROR(VLOOKUP($A219,'NM TR200 M'!$AN$5:$AT$32,7,0),"")</f>
        <v/>
      </c>
      <c r="V219" s="10">
        <f>IFERROR(LARGE(X219:AP219,1),0)+IFERROR(LARGE(X219:AP219,2),0)</f>
        <v>0</v>
      </c>
      <c r="W219" s="10">
        <f>IFERROR(LARGE(X219:AP219,3),0)+IFERROR(LARGE(X219:AP219,4),0)</f>
        <v>0</v>
      </c>
      <c r="X219" s="12"/>
      <c r="Y219" s="18"/>
      <c r="Z219" s="18"/>
      <c r="AA219" s="12"/>
      <c r="AB219" s="12"/>
      <c r="AC219" s="12"/>
      <c r="AD219" s="18"/>
      <c r="AE219" s="12"/>
      <c r="AF219" s="18"/>
      <c r="AG219" s="19"/>
      <c r="AH219" s="19"/>
      <c r="AI219" s="19"/>
      <c r="AJ219" s="19"/>
      <c r="AK219" s="19"/>
      <c r="AL219" s="19"/>
      <c r="AM219" s="19"/>
      <c r="AN219" s="19" t="str">
        <f>IFERROR(VLOOKUP($A219,'H54 TR100 M'!$AG$6:$AM$161,7,0),"")</f>
        <v/>
      </c>
      <c r="AO219" s="19" t="str">
        <f>IFERROR(VLOOKUP($A219,'Azymut M'!$O$2:$U$36,7,0),"")</f>
        <v/>
      </c>
      <c r="AP219" s="12" t="str">
        <f>IFERROR(VLOOKUP($A219,'NM TR100 M'!$AD$5:$AJ$13,7,0),"")</f>
        <v/>
      </c>
      <c r="AQ219" s="26">
        <f>MIN(COUNT(F219:U219)+MIN(COUNT(X219:AP219)/2,2),6)</f>
        <v>1</v>
      </c>
      <c r="AR219" s="13">
        <f>COUNT(F219:U219)+COUNT(X219:AP219)/2</f>
        <v>1</v>
      </c>
    </row>
    <row r="220" spans="1:44">
      <c r="A220">
        <v>632</v>
      </c>
      <c r="B220" s="22" t="str">
        <f>VLOOKUP($A220,id!$C:$H,6,0)</f>
        <v>Buczek Rafał</v>
      </c>
      <c r="C220" s="22" t="str">
        <f>VLOOKUP($A220,id!$C:$H,4,0)</f>
        <v>CUMULUS sleeping bags</v>
      </c>
      <c r="D220" s="2">
        <f>IF(E219=E220,D219,ROW(B218))</f>
        <v>218</v>
      </c>
      <c r="E220" s="11">
        <f>LARGE(F220:W220,1)+LARGE(F220:W220,2)+IFERROR(LARGE(F220:W220,3),0)+IFERROR(LARGE(F220:W220,4),0)+IFERROR(LARGE(F220:W220,5),0)+IFERROR(LARGE(F220:W220,6),0)</f>
        <v>50.136492297269882</v>
      </c>
      <c r="F220" s="12"/>
      <c r="G220" s="12"/>
      <c r="H220" s="12"/>
      <c r="I220" s="14"/>
      <c r="J220" s="19"/>
      <c r="K220" s="19"/>
      <c r="L220" s="19"/>
      <c r="M220" s="19"/>
      <c r="N220" s="19"/>
      <c r="O220" s="19"/>
      <c r="P220" s="19"/>
      <c r="Q220" s="19"/>
      <c r="R220" s="19"/>
      <c r="S220" s="19"/>
      <c r="T220" s="19">
        <f>IFERROR(VLOOKUP($A220,'H54 TR200 M'!$AS$5:$AY$96,7,0),"")</f>
        <v>50.136492297269882</v>
      </c>
      <c r="U220" s="19" t="str">
        <f>IFERROR(VLOOKUP($A220,'NM TR200 M'!$AN$5:$AT$32,7,0),"")</f>
        <v/>
      </c>
      <c r="V220" s="10">
        <f>IFERROR(LARGE(X220:AP220,1),0)+IFERROR(LARGE(X220:AP220,2),0)</f>
        <v>0</v>
      </c>
      <c r="W220" s="10">
        <f>IFERROR(LARGE(X220:AP220,3),0)+IFERROR(LARGE(X220:AP220,4),0)</f>
        <v>0</v>
      </c>
      <c r="X220" s="12"/>
      <c r="Y220" s="18"/>
      <c r="Z220" s="18"/>
      <c r="AA220" s="12"/>
      <c r="AB220" s="12"/>
      <c r="AC220" s="12"/>
      <c r="AD220" s="18"/>
      <c r="AE220" s="12"/>
      <c r="AF220" s="18"/>
      <c r="AG220" s="19"/>
      <c r="AH220" s="19"/>
      <c r="AI220" s="19"/>
      <c r="AJ220" s="19"/>
      <c r="AK220" s="19"/>
      <c r="AL220" s="19"/>
      <c r="AM220" s="19"/>
      <c r="AN220" s="19" t="str">
        <f>IFERROR(VLOOKUP($A220,'H54 TR100 M'!$AG$6:$AM$161,7,0),"")</f>
        <v/>
      </c>
      <c r="AO220" s="19" t="str">
        <f>IFERROR(VLOOKUP($A220,'Azymut M'!$O$2:$U$36,7,0),"")</f>
        <v/>
      </c>
      <c r="AP220" s="12" t="str">
        <f>IFERROR(VLOOKUP($A220,'NM TR100 M'!$AD$5:$AJ$13,7,0),"")</f>
        <v/>
      </c>
      <c r="AQ220" s="26">
        <f>MIN(COUNT(F220:U220)+MIN(COUNT(X220:AP220)/2,2),6)</f>
        <v>1</v>
      </c>
      <c r="AR220" s="13">
        <f>COUNT(F220:U220)+COUNT(X220:AP220)/2</f>
        <v>1</v>
      </c>
    </row>
    <row r="221" spans="1:44">
      <c r="A221">
        <v>262</v>
      </c>
      <c r="B221" s="22" t="str">
        <f>VLOOKUP($A221,id!$C:$H,6,0)</f>
        <v>Oglęcki Michał</v>
      </c>
      <c r="C221" s="22" t="str">
        <f>VLOOKUP($A221,id!$C:$H,4,0)</f>
        <v>Masterlease</v>
      </c>
      <c r="D221" s="2">
        <f>IF(E220=E221,D220,ROW(B219))</f>
        <v>219</v>
      </c>
      <c r="E221" s="11">
        <f>LARGE(F221:W221,1)+LARGE(F221:W221,2)+IFERROR(LARGE(F221:W221,3),0)+IFERROR(LARGE(F221:W221,4),0)+IFERROR(LARGE(F221:W221,5),0)+IFERROR(LARGE(F221:W221,6),0)</f>
        <v>50.060704180342142</v>
      </c>
      <c r="F221" s="12"/>
      <c r="G221" s="12"/>
      <c r="H221" s="12" t="str">
        <f>IFERROR(VLOOKUP($A221,'H53 200 M'!$AL$5:$AR$90,7,0),"")</f>
        <v/>
      </c>
      <c r="I221" s="14" t="str">
        <f>IFERROR(VLOOKUP($A221,'Dymno M'!$BO$4:$BU$35,7,0),"")</f>
        <v/>
      </c>
      <c r="J221" s="19" t="str">
        <f>IFERROR(VLOOKUP($A221,'Dukty M'!$AU$1:$BA$45,7,0),"")</f>
        <v/>
      </c>
      <c r="K221" s="19" t="str">
        <f>IFERROR(VLOOKUP($A221,'Tropy M'!$Q$3:$X$155,7,0),"")</f>
        <v/>
      </c>
      <c r="L221" s="19" t="str">
        <f>IFERROR(VLOOKUP($A221,'Grassor TR300 M'!$BX$2:$CD$26,7,0),"")</f>
        <v/>
      </c>
      <c r="M221" s="19" t="str">
        <f>IFERROR(VLOOKUP($A221,'BO M'!$K$2:$Q$65,7,0),"")</f>
        <v/>
      </c>
      <c r="N221" s="19" t="str">
        <f>IFERROR(VLOOKUP($A221,'Konwalie M'!$K$3:$Q$33,7,0),"")</f>
        <v/>
      </c>
      <c r="O221" s="19" t="str">
        <f>IFERROR(VLOOKUP($A221,'Sudecka 150 M'!$M$2:$S$17,7,0),"")</f>
        <v/>
      </c>
      <c r="P221" s="19" t="str">
        <f>IFERROR(VLOOKUP($A221,'Korno M'!$BR$1:$BX$58,7,0),"")</f>
        <v/>
      </c>
      <c r="Q221" s="19" t="str">
        <f>IFERROR(VLOOKUP($A221,'Abentojra M'!$J$4:$P$36,7,0),"")</f>
        <v/>
      </c>
      <c r="R221" s="19" t="str">
        <f>IFERROR(VLOOKUP($A221,'Mordownik M'!$M$6:$S$36,7,0),"")</f>
        <v/>
      </c>
      <c r="S221" s="19" t="str">
        <f>IFERROR(VLOOKUP($A221,'XIV Szago M'!$BB$4:$BH$45,7,0),"")</f>
        <v/>
      </c>
      <c r="T221" s="19" t="str">
        <f>IFERROR(VLOOKUP($A221,'H54 TR200 M'!$AS$5:$AY$96,7,0),"")</f>
        <v/>
      </c>
      <c r="U221" s="19" t="str">
        <f>IFERROR(VLOOKUP($A221,'NM TR200 M'!$AN$5:$AT$32,7,0),"")</f>
        <v/>
      </c>
      <c r="V221" s="10">
        <f>IFERROR(LARGE(X221:AP221,1),0)+IFERROR(LARGE(X221:AP221,2),0)</f>
        <v>50.060704180342142</v>
      </c>
      <c r="W221" s="10">
        <f>IFERROR(LARGE(X221:AP221,3),0)+IFERROR(LARGE(X221:AP221,4),0)</f>
        <v>0</v>
      </c>
      <c r="X221" s="12"/>
      <c r="Y221" s="18"/>
      <c r="Z221" s="18"/>
      <c r="AA221" s="12"/>
      <c r="AB221" s="12"/>
      <c r="AC221" s="12">
        <f>IFERROR(VLOOKUP($A221,'H53 100 M'!$AG$5:$AM$156,7,0),"")</f>
        <v>23.397936866558169</v>
      </c>
      <c r="AD221" s="18" t="str">
        <f>IFERROR(VLOOKUP($A221,'Liczyrzepa - wiosna M'!$N$2:$T$26,7,0),"")</f>
        <v/>
      </c>
      <c r="AE221" s="12" t="str">
        <f>IFERROR(VLOOKUP($A221,'Harce M'!$H$2:$N$19,7,0),"")</f>
        <v/>
      </c>
      <c r="AF221" s="18" t="str">
        <f>IFERROR(VLOOKUP($A221,'XII z Kompasem M'!$K$1:$Q$38,7,0),"")</f>
        <v/>
      </c>
      <c r="AG221" s="19" t="str">
        <f>IFERROR(VLOOKUP($A221,'Grassor TR150 M'!$BH$2:$BN$16,7,0),"")</f>
        <v/>
      </c>
      <c r="AH221" s="19" t="str">
        <f>IFERROR(VLOOKUP($A221,'Pazur Gryfa M'!$P$2:$V$23,7,0),"")</f>
        <v/>
      </c>
      <c r="AI221" s="19" t="str">
        <f>IFERROR(VLOOKUP($A221,'Szaga M'!$J$2:$P$31,7,0),"")</f>
        <v/>
      </c>
      <c r="AJ221" s="19" t="str">
        <f>IFERROR(VLOOKUP($A221,'Sudecka 100 M'!$M$2:$S$20,7,0),"")</f>
        <v/>
      </c>
      <c r="AK221" s="19" t="str">
        <f>IFERROR(VLOOKUP($A221,'XIII z Kompasem M'!$K$2:$Q$27,7,0),"")</f>
        <v/>
      </c>
      <c r="AL221" s="19" t="str">
        <f>IFERROR(VLOOKUP($A221,'Waligóra M'!$J$2:$P$17,7,0),"")</f>
        <v/>
      </c>
      <c r="AM221" s="19" t="str">
        <f>IFERROR(VLOOKUP($A221,'Jesienne 360 M'!$K$2:$Q$15,7,0),"")</f>
        <v/>
      </c>
      <c r="AN221" s="19">
        <f>IFERROR(VLOOKUP($A221,'H54 TR100 M'!$AG$6:$AM$161,7,0),"")</f>
        <v>26.662767313783977</v>
      </c>
      <c r="AO221" s="19" t="str">
        <f>IFERROR(VLOOKUP($A221,'Azymut M'!$O$2:$U$36,7,0),"")</f>
        <v/>
      </c>
      <c r="AP221" s="12" t="str">
        <f>IFERROR(VLOOKUP($A221,'NM TR100 M'!$AD$5:$AJ$13,7,0),"")</f>
        <v/>
      </c>
      <c r="AQ221" s="26">
        <f>MIN(COUNT(F221:U221)+MIN(COUNT(X221:AP221)/2,2),6)</f>
        <v>1</v>
      </c>
      <c r="AR221" s="13">
        <f>COUNT(F221:U221)+COUNT(X221:AP221)/2</f>
        <v>1</v>
      </c>
    </row>
    <row r="222" spans="1:44">
      <c r="A222">
        <v>565</v>
      </c>
      <c r="B222" s="22" t="str">
        <f>VLOOKUP($A222,id!$C:$H,6,0)</f>
        <v>Szajna Abu</v>
      </c>
      <c r="C222" s="22" t="str">
        <f>VLOOKUP($A222,id!$C:$H,4,0)</f>
        <v>Lider Bajk eMTeBe</v>
      </c>
      <c r="D222" s="2">
        <f>IF(E221=E222,D221,ROW(B220))</f>
        <v>220</v>
      </c>
      <c r="E222" s="11">
        <f>LARGE(F222:W222,1)+LARGE(F222:W222,2)+IFERROR(LARGE(F222:W222,3),0)+IFERROR(LARGE(F222:W222,4),0)+IFERROR(LARGE(F222:W222,5),0)+IFERROR(LARGE(F222:W222,6),0)</f>
        <v>50.000590781354347</v>
      </c>
      <c r="F222" s="12"/>
      <c r="G222" s="12"/>
      <c r="H222" s="12"/>
      <c r="I222" s="14"/>
      <c r="J222" s="19"/>
      <c r="K222" s="19"/>
      <c r="L222" s="19"/>
      <c r="M222" s="19"/>
      <c r="N222" s="19"/>
      <c r="O222" s="19"/>
      <c r="P222" s="19">
        <f>IFERROR(VLOOKUP($A222,'Korno M'!$BR$1:$BX$58,7,0),"")</f>
        <v>50.000590781354347</v>
      </c>
      <c r="Q222" s="19" t="str">
        <f>IFERROR(VLOOKUP($A222,'Abentojra M'!$J$4:$P$36,7,0),"")</f>
        <v/>
      </c>
      <c r="R222" s="19" t="str">
        <f>IFERROR(VLOOKUP($A222,'Mordownik M'!$M$6:$S$36,7,0),"")</f>
        <v/>
      </c>
      <c r="S222" s="19" t="str">
        <f>IFERROR(VLOOKUP($A222,'XIV Szago M'!$BB$4:$BH$45,7,0),"")</f>
        <v/>
      </c>
      <c r="T222" s="19" t="str">
        <f>IFERROR(VLOOKUP($A222,'H54 TR200 M'!$AS$5:$AY$96,7,0),"")</f>
        <v/>
      </c>
      <c r="U222" s="19" t="str">
        <f>IFERROR(VLOOKUP($A222,'NM TR200 M'!$AN$5:$AT$32,7,0),"")</f>
        <v/>
      </c>
      <c r="V222" s="10">
        <f>IFERROR(LARGE(X222:AP222,1),0)+IFERROR(LARGE(X222:AP222,2),0)</f>
        <v>0</v>
      </c>
      <c r="W222" s="10">
        <f>IFERROR(LARGE(X222:AP222,3),0)+IFERROR(LARGE(X222:AP222,4),0)</f>
        <v>0</v>
      </c>
      <c r="X222" s="12"/>
      <c r="Y222" s="18"/>
      <c r="Z222" s="18"/>
      <c r="AA222" s="12"/>
      <c r="AB222" s="12"/>
      <c r="AC222" s="12"/>
      <c r="AD222" s="18"/>
      <c r="AE222" s="12"/>
      <c r="AF222" s="18"/>
      <c r="AG222" s="19"/>
      <c r="AH222" s="19"/>
      <c r="AI222" s="19"/>
      <c r="AJ222" s="19"/>
      <c r="AK222" s="19" t="str">
        <f>IFERROR(VLOOKUP($A222,'XIII z Kompasem M'!$K$2:$Q$27,7,0),"")</f>
        <v/>
      </c>
      <c r="AL222" s="19" t="str">
        <f>IFERROR(VLOOKUP($A222,'Waligóra M'!$J$2:$P$17,7,0),"")</f>
        <v/>
      </c>
      <c r="AM222" s="19" t="str">
        <f>IFERROR(VLOOKUP($A222,'Jesienne 360 M'!$K$2:$Q$15,7,0),"")</f>
        <v/>
      </c>
      <c r="AN222" s="19" t="str">
        <f>IFERROR(VLOOKUP($A222,'H54 TR100 M'!$AG$6:$AM$161,7,0),"")</f>
        <v/>
      </c>
      <c r="AO222" s="19" t="str">
        <f>IFERROR(VLOOKUP($A222,'Azymut M'!$O$2:$U$36,7,0),"")</f>
        <v/>
      </c>
      <c r="AP222" s="12" t="str">
        <f>IFERROR(VLOOKUP($A222,'NM TR100 M'!$AD$5:$AJ$13,7,0),"")</f>
        <v/>
      </c>
      <c r="AQ222" s="26">
        <f>MIN(COUNT(F222:U222)+MIN(COUNT(X222:AP222)/2,2),6)</f>
        <v>1</v>
      </c>
      <c r="AR222" s="13">
        <f>COUNT(F222:U222)+COUNT(X222:AP222)/2</f>
        <v>1</v>
      </c>
    </row>
    <row r="223" spans="1:44">
      <c r="A223">
        <v>407</v>
      </c>
      <c r="B223" s="22" t="str">
        <f>VLOOKUP($A223,id!$C:$H,6,0)</f>
        <v>Dubaj Maciej</v>
      </c>
      <c r="C223" s="22" t="str">
        <f>VLOOKUP($A223,id!$C:$H,4,0)</f>
        <v>Stała dezorientacji</v>
      </c>
      <c r="D223" s="2">
        <f>IF(E222=E223,D222,ROW(B221))</f>
        <v>221</v>
      </c>
      <c r="E223" s="11">
        <f>LARGE(F223:W223,1)+LARGE(F223:W223,2)+IFERROR(LARGE(F223:W223,3),0)+IFERROR(LARGE(F223:W223,4),0)+IFERROR(LARGE(F223:W223,5),0)+IFERROR(LARGE(F223:W223,6),0)</f>
        <v>50</v>
      </c>
      <c r="F223" s="12"/>
      <c r="G223" s="12"/>
      <c r="H223" s="12"/>
      <c r="I223" s="14" t="str">
        <f>IFERROR(VLOOKUP($A223,'Dymno M'!$BO$4:$BU$35,7,0),"")</f>
        <v/>
      </c>
      <c r="J223" s="19" t="str">
        <f>IFERROR(VLOOKUP($A223,'Dukty M'!$AU$1:$BA$45,7,0),"")</f>
        <v/>
      </c>
      <c r="K223" s="19" t="str">
        <f>IFERROR(VLOOKUP($A223,'Tropy M'!$Q$3:$X$155,7,0),"")</f>
        <v/>
      </c>
      <c r="L223" s="19" t="str">
        <f>IFERROR(VLOOKUP($A223,'Grassor TR300 M'!$BX$2:$CD$26,7,0),"")</f>
        <v/>
      </c>
      <c r="M223" s="19" t="str">
        <f>IFERROR(VLOOKUP($A223,'BO M'!$K$2:$Q$65,7,0),"")</f>
        <v/>
      </c>
      <c r="N223" s="19" t="str">
        <f>IFERROR(VLOOKUP($A223,'Konwalie M'!$K$3:$Q$33,7,0),"")</f>
        <v/>
      </c>
      <c r="O223" s="19" t="str">
        <f>IFERROR(VLOOKUP($A223,'Sudecka 150 M'!$M$2:$S$17,7,0),"")</f>
        <v/>
      </c>
      <c r="P223" s="19" t="str">
        <f>IFERROR(VLOOKUP($A223,'Korno M'!$BR$1:$BX$58,7,0),"")</f>
        <v/>
      </c>
      <c r="Q223" s="19" t="str">
        <f>IFERROR(VLOOKUP($A223,'Abentojra M'!$J$4:$P$36,7,0),"")</f>
        <v/>
      </c>
      <c r="R223" s="19" t="str">
        <f>IFERROR(VLOOKUP($A223,'Mordownik M'!$M$6:$S$36,7,0),"")</f>
        <v/>
      </c>
      <c r="S223" s="19" t="str">
        <f>IFERROR(VLOOKUP($A223,'XIV Szago M'!$BB$4:$BH$45,7,0),"")</f>
        <v/>
      </c>
      <c r="T223" s="19" t="str">
        <f>IFERROR(VLOOKUP($A223,'H54 TR200 M'!$AS$5:$AY$96,7,0),"")</f>
        <v/>
      </c>
      <c r="U223" s="19" t="str">
        <f>IFERROR(VLOOKUP($A223,'NM TR200 M'!$AN$5:$AT$32,7,0),"")</f>
        <v/>
      </c>
      <c r="V223" s="10">
        <f>IFERROR(LARGE(X223:AP223,1),0)+IFERROR(LARGE(X223:AP223,2),0)</f>
        <v>50</v>
      </c>
      <c r="W223" s="10">
        <f>IFERROR(LARGE(X223:AP223,3),0)+IFERROR(LARGE(X223:AP223,4),0)</f>
        <v>0</v>
      </c>
      <c r="X223" s="12"/>
      <c r="Y223" s="18"/>
      <c r="Z223" s="18"/>
      <c r="AA223" s="12"/>
      <c r="AB223" s="12"/>
      <c r="AC223" s="12"/>
      <c r="AD223" s="18" t="str">
        <f>IFERROR(VLOOKUP($A223,'Liczyrzepa - wiosna M'!$N$2:$T$26,7,0),"")</f>
        <v/>
      </c>
      <c r="AE223" s="12">
        <f>IFERROR(VLOOKUP($A223,'Harce M'!$H$2:$N$19,7,0),"")</f>
        <v>50</v>
      </c>
      <c r="AF223" s="18" t="str">
        <f>IFERROR(VLOOKUP($A223,'XII z Kompasem M'!$K$1:$Q$38,7,0),"")</f>
        <v/>
      </c>
      <c r="AG223" s="19" t="str">
        <f>IFERROR(VLOOKUP($A223,'Grassor TR150 M'!$BH$2:$BN$16,7,0),"")</f>
        <v/>
      </c>
      <c r="AH223" s="19" t="str">
        <f>IFERROR(VLOOKUP($A223,'Pazur Gryfa M'!$P$2:$V$23,7,0),"")</f>
        <v/>
      </c>
      <c r="AI223" s="19" t="str">
        <f>IFERROR(VLOOKUP($A223,'Szaga M'!$J$2:$P$31,7,0),"")</f>
        <v/>
      </c>
      <c r="AJ223" s="19" t="str">
        <f>IFERROR(VLOOKUP($A223,'Sudecka 100 M'!$M$2:$S$20,7,0),"")</f>
        <v/>
      </c>
      <c r="AK223" s="19" t="str">
        <f>IFERROR(VLOOKUP($A223,'XIII z Kompasem M'!$K$2:$Q$27,7,0),"")</f>
        <v/>
      </c>
      <c r="AL223" s="19" t="str">
        <f>IFERROR(VLOOKUP($A223,'Waligóra M'!$J$2:$P$17,7,0),"")</f>
        <v/>
      </c>
      <c r="AM223" s="19" t="str">
        <f>IFERROR(VLOOKUP($A223,'Jesienne 360 M'!$K$2:$Q$15,7,0),"")</f>
        <v/>
      </c>
      <c r="AN223" s="19" t="str">
        <f>IFERROR(VLOOKUP($A223,'H54 TR100 M'!$AG$6:$AM$161,7,0),"")</f>
        <v/>
      </c>
      <c r="AO223" s="19" t="str">
        <f>IFERROR(VLOOKUP($A223,'Azymut M'!$O$2:$U$36,7,0),"")</f>
        <v/>
      </c>
      <c r="AP223" s="12" t="str">
        <f>IFERROR(VLOOKUP($A223,'NM TR100 M'!$AD$5:$AJ$13,7,0),"")</f>
        <v/>
      </c>
      <c r="AQ223" s="26">
        <f>MIN(COUNT(F223:U223)+MIN(COUNT(X223:AP223)/2,2),6)</f>
        <v>0.5</v>
      </c>
      <c r="AR223" s="13">
        <f>COUNT(F223:U223)+COUNT(X223:AP223)/2</f>
        <v>0.5</v>
      </c>
    </row>
    <row r="224" spans="1:44">
      <c r="A224">
        <v>524</v>
      </c>
      <c r="B224" s="22" t="str">
        <f>VLOOKUP($A224,id!$C:$H,6,0)</f>
        <v>Białka Marcin</v>
      </c>
      <c r="C224" s="22" t="str">
        <f>VLOOKUP($A224,id!$C:$H,4,0)</f>
        <v>Elewów Team</v>
      </c>
      <c r="D224" s="2">
        <f>IF(E223=E224,D223,ROW(B222))</f>
        <v>221</v>
      </c>
      <c r="E224" s="11">
        <f>LARGE(F224:W224,1)+LARGE(F224:W224,2)+IFERROR(LARGE(F224:W224,3),0)+IFERROR(LARGE(F224:W224,4),0)+IFERROR(LARGE(F224:W224,5),0)+IFERROR(LARGE(F224:W224,6),0)</f>
        <v>50</v>
      </c>
      <c r="F224" s="12"/>
      <c r="G224" s="12"/>
      <c r="H224" s="12"/>
      <c r="I224" s="14"/>
      <c r="J224" s="19"/>
      <c r="K224" s="19"/>
      <c r="L224" s="19"/>
      <c r="M224" s="19"/>
      <c r="N224" s="19" t="str">
        <f>IFERROR(VLOOKUP($A224,'Konwalie M'!$K$3:$Q$33,7,0),"")</f>
        <v/>
      </c>
      <c r="O224" s="19" t="str">
        <f>IFERROR(VLOOKUP($A224,'Sudecka 150 M'!$M$2:$S$17,7,0),"")</f>
        <v/>
      </c>
      <c r="P224" s="19" t="str">
        <f>IFERROR(VLOOKUP($A224,'Korno M'!$BR$1:$BX$58,7,0),"")</f>
        <v/>
      </c>
      <c r="Q224" s="19" t="str">
        <f>IFERROR(VLOOKUP($A224,'Abentojra M'!$J$4:$P$36,7,0),"")</f>
        <v/>
      </c>
      <c r="R224" s="19" t="str">
        <f>IFERROR(VLOOKUP($A224,'Mordownik M'!$M$6:$S$36,7,0),"")</f>
        <v/>
      </c>
      <c r="S224" s="19" t="str">
        <f>IFERROR(VLOOKUP($A224,'XIV Szago M'!$BB$4:$BH$45,7,0),"")</f>
        <v/>
      </c>
      <c r="T224" s="19" t="str">
        <f>IFERROR(VLOOKUP($A224,'H54 TR200 M'!$AS$5:$AY$96,7,0),"")</f>
        <v/>
      </c>
      <c r="U224" s="19" t="str">
        <f>IFERROR(VLOOKUP($A224,'NM TR200 M'!$AN$5:$AT$32,7,0),"")</f>
        <v/>
      </c>
      <c r="V224" s="10">
        <f>IFERROR(LARGE(X224:AP224,1),0)+IFERROR(LARGE(X224:AP224,2),0)</f>
        <v>50</v>
      </c>
      <c r="W224" s="10">
        <f>IFERROR(LARGE(X224:AP224,3),0)+IFERROR(LARGE(X224:AP224,4),0)</f>
        <v>0</v>
      </c>
      <c r="X224" s="12"/>
      <c r="Y224" s="18"/>
      <c r="Z224" s="18"/>
      <c r="AA224" s="12"/>
      <c r="AB224" s="12"/>
      <c r="AC224" s="12"/>
      <c r="AD224" s="18"/>
      <c r="AE224" s="12"/>
      <c r="AF224" s="18"/>
      <c r="AG224" s="19"/>
      <c r="AH224" s="19"/>
      <c r="AI224" s="19" t="str">
        <f>IFERROR(VLOOKUP($A224,'Szaga M'!$J$2:$P$31,7,0),"")</f>
        <v/>
      </c>
      <c r="AJ224" s="19">
        <f>IFERROR(VLOOKUP($A224,'Sudecka 100 M'!$M$2:$S$20,7,0),"")</f>
        <v>50</v>
      </c>
      <c r="AK224" s="19" t="str">
        <f>IFERROR(VLOOKUP($A224,'XIII z Kompasem M'!$K$2:$Q$27,7,0),"")</f>
        <v/>
      </c>
      <c r="AL224" s="19" t="str">
        <f>IFERROR(VLOOKUP($A224,'Waligóra M'!$J$2:$P$17,7,0),"")</f>
        <v/>
      </c>
      <c r="AM224" s="19" t="str">
        <f>IFERROR(VLOOKUP($A224,'Jesienne 360 M'!$K$2:$Q$15,7,0),"")</f>
        <v/>
      </c>
      <c r="AN224" s="19" t="str">
        <f>IFERROR(VLOOKUP($A224,'H54 TR100 M'!$AG$6:$AM$161,7,0),"")</f>
        <v/>
      </c>
      <c r="AO224" s="19" t="str">
        <f>IFERROR(VLOOKUP($A224,'Azymut M'!$O$2:$U$36,7,0),"")</f>
        <v/>
      </c>
      <c r="AP224" s="12" t="str">
        <f>IFERROR(VLOOKUP($A224,'NM TR100 M'!$AD$5:$AJ$13,7,0),"")</f>
        <v/>
      </c>
      <c r="AQ224" s="26">
        <f>MIN(COUNT(F224:U224)+MIN(COUNT(X224:AP224)/2,2),6)</f>
        <v>0.5</v>
      </c>
      <c r="AR224" s="13">
        <f>COUNT(F224:U224)+COUNT(X224:AP224)/2</f>
        <v>0.5</v>
      </c>
    </row>
    <row r="225" spans="1:44">
      <c r="A225">
        <v>525</v>
      </c>
      <c r="B225" s="22" t="str">
        <f>VLOOKUP($A225,id!$C:$H,6,0)</f>
        <v>Gil Ryszard</v>
      </c>
      <c r="C225" s="22" t="str">
        <f>VLOOKUP($A225,id!$C:$H,4,0)</f>
        <v>Elewów Team</v>
      </c>
      <c r="D225" s="2">
        <f>IF(E224=E225,D224,ROW(B223))</f>
        <v>221</v>
      </c>
      <c r="E225" s="11">
        <f>LARGE(F225:W225,1)+LARGE(F225:W225,2)+IFERROR(LARGE(F225:W225,3),0)+IFERROR(LARGE(F225:W225,4),0)+IFERROR(LARGE(F225:W225,5),0)+IFERROR(LARGE(F225:W225,6),0)</f>
        <v>50</v>
      </c>
      <c r="F225" s="12"/>
      <c r="G225" s="12"/>
      <c r="H225" s="12"/>
      <c r="I225" s="14"/>
      <c r="J225" s="19"/>
      <c r="K225" s="19"/>
      <c r="L225" s="19"/>
      <c r="M225" s="19"/>
      <c r="N225" s="19" t="str">
        <f>IFERROR(VLOOKUP($A225,'Konwalie M'!$K$3:$Q$33,7,0),"")</f>
        <v/>
      </c>
      <c r="O225" s="19" t="str">
        <f>IFERROR(VLOOKUP($A225,'Sudecka 150 M'!$M$2:$S$17,7,0),"")</f>
        <v/>
      </c>
      <c r="P225" s="19" t="str">
        <f>IFERROR(VLOOKUP($A225,'Korno M'!$BR$1:$BX$58,7,0),"")</f>
        <v/>
      </c>
      <c r="Q225" s="19" t="str">
        <f>IFERROR(VLOOKUP($A225,'Abentojra M'!$J$4:$P$36,7,0),"")</f>
        <v/>
      </c>
      <c r="R225" s="19" t="str">
        <f>IFERROR(VLOOKUP($A225,'Mordownik M'!$M$6:$S$36,7,0),"")</f>
        <v/>
      </c>
      <c r="S225" s="19" t="str">
        <f>IFERROR(VLOOKUP($A225,'XIV Szago M'!$BB$4:$BH$45,7,0),"")</f>
        <v/>
      </c>
      <c r="T225" s="19" t="str">
        <f>IFERROR(VLOOKUP($A225,'H54 TR200 M'!$AS$5:$AY$96,7,0),"")</f>
        <v/>
      </c>
      <c r="U225" s="19" t="str">
        <f>IFERROR(VLOOKUP($A225,'NM TR200 M'!$AN$5:$AT$32,7,0),"")</f>
        <v/>
      </c>
      <c r="V225" s="10">
        <f>IFERROR(LARGE(X225:AP225,1),0)+IFERROR(LARGE(X225:AP225,2),0)</f>
        <v>50</v>
      </c>
      <c r="W225" s="10">
        <f>IFERROR(LARGE(X225:AP225,3),0)+IFERROR(LARGE(X225:AP225,4),0)</f>
        <v>0</v>
      </c>
      <c r="X225" s="12"/>
      <c r="Y225" s="18"/>
      <c r="Z225" s="18"/>
      <c r="AA225" s="12"/>
      <c r="AB225" s="12"/>
      <c r="AC225" s="12"/>
      <c r="AD225" s="18"/>
      <c r="AE225" s="12"/>
      <c r="AF225" s="18"/>
      <c r="AG225" s="19"/>
      <c r="AH225" s="19"/>
      <c r="AI225" s="19" t="str">
        <f>IFERROR(VLOOKUP($A225,'Szaga M'!$J$2:$P$31,7,0),"")</f>
        <v/>
      </c>
      <c r="AJ225" s="19">
        <f>IFERROR(VLOOKUP($A225,'Sudecka 100 M'!$M$2:$S$20,7,0),"")</f>
        <v>50</v>
      </c>
      <c r="AK225" s="19" t="str">
        <f>IFERROR(VLOOKUP($A225,'XIII z Kompasem M'!$K$2:$Q$27,7,0),"")</f>
        <v/>
      </c>
      <c r="AL225" s="19" t="str">
        <f>IFERROR(VLOOKUP($A225,'Waligóra M'!$J$2:$P$17,7,0),"")</f>
        <v/>
      </c>
      <c r="AM225" s="19" t="str">
        <f>IFERROR(VLOOKUP($A225,'Jesienne 360 M'!$K$2:$Q$15,7,0),"")</f>
        <v/>
      </c>
      <c r="AN225" s="19" t="str">
        <f>IFERROR(VLOOKUP($A225,'H54 TR100 M'!$AG$6:$AM$161,7,0),"")</f>
        <v/>
      </c>
      <c r="AO225" s="19" t="str">
        <f>IFERROR(VLOOKUP($A225,'Azymut M'!$O$2:$U$36,7,0),"")</f>
        <v/>
      </c>
      <c r="AP225" s="12" t="str">
        <f>IFERROR(VLOOKUP($A225,'NM TR100 M'!$AD$5:$AJ$13,7,0),"")</f>
        <v/>
      </c>
      <c r="AQ225" s="26">
        <f>MIN(COUNT(F225:U225)+MIN(COUNT(X225:AP225)/2,2),6)</f>
        <v>0.5</v>
      </c>
      <c r="AR225" s="13">
        <f>COUNT(F225:U225)+COUNT(X225:AP225)/2</f>
        <v>0.5</v>
      </c>
    </row>
    <row r="226" spans="1:44">
      <c r="A226">
        <v>672</v>
      </c>
      <c r="B226" s="22" t="str">
        <f>VLOOKUP($A226,id!$C:$H,6,0)</f>
        <v>Marcinkiewicz Grzegorz</v>
      </c>
      <c r="C226" s="22" t="str">
        <f>VLOOKUP($A226,id!$C:$H,4,0)</f>
        <v>Nasz BIKE Team</v>
      </c>
      <c r="D226" s="2">
        <f>IF(E225=E226,D225,ROW(B224))</f>
        <v>221</v>
      </c>
      <c r="E226" s="11">
        <f>LARGE(F226:W226,1)+LARGE(F226:W226,2)+IFERROR(LARGE(F226:W226,3),0)+IFERROR(LARGE(F226:W226,4),0)+IFERROR(LARGE(F226:W226,5),0)+IFERROR(LARGE(F226:W226,6),0)</f>
        <v>50</v>
      </c>
      <c r="F226" s="12"/>
      <c r="G226" s="12"/>
      <c r="H226" s="12"/>
      <c r="I226" s="14"/>
      <c r="J226" s="19"/>
      <c r="K226" s="19"/>
      <c r="L226" s="19"/>
      <c r="M226" s="19"/>
      <c r="N226" s="19"/>
      <c r="O226" s="19"/>
      <c r="P226" s="19"/>
      <c r="Q226" s="19"/>
      <c r="R226" s="19"/>
      <c r="S226" s="19"/>
      <c r="T226" s="19" t="str">
        <f>IFERROR(VLOOKUP($A226,'H54 TR200 M'!$AS$5:$AY$96,7,0),"")</f>
        <v/>
      </c>
      <c r="U226" s="19" t="str">
        <f>IFERROR(VLOOKUP($A226,'NM TR200 M'!$AN$5:$AT$32,7,0),"")</f>
        <v/>
      </c>
      <c r="V226" s="10">
        <f>IFERROR(LARGE(X226:AP226,1),0)+IFERROR(LARGE(X226:AP226,2),0)</f>
        <v>50</v>
      </c>
      <c r="W226" s="10">
        <f>IFERROR(LARGE(X226:AP226,3),0)+IFERROR(LARGE(X226:AP226,4),0)</f>
        <v>0</v>
      </c>
      <c r="X226" s="12"/>
      <c r="Y226" s="18"/>
      <c r="Z226" s="18"/>
      <c r="AA226" s="12"/>
      <c r="AB226" s="12"/>
      <c r="AC226" s="12"/>
      <c r="AD226" s="18"/>
      <c r="AE226" s="12"/>
      <c r="AF226" s="18"/>
      <c r="AG226" s="19"/>
      <c r="AH226" s="19"/>
      <c r="AI226" s="19"/>
      <c r="AJ226" s="19"/>
      <c r="AK226" s="19"/>
      <c r="AL226" s="19"/>
      <c r="AM226" s="19"/>
      <c r="AN226" s="19">
        <f>IFERROR(VLOOKUP($A226,'H54 TR100 M'!$AG$6:$AM$161,7,0),"")</f>
        <v>50</v>
      </c>
      <c r="AO226" s="19" t="str">
        <f>IFERROR(VLOOKUP($A226,'Azymut M'!$O$2:$U$36,7,0),"")</f>
        <v/>
      </c>
      <c r="AP226" s="12" t="str">
        <f>IFERROR(VLOOKUP($A226,'NM TR100 M'!$AD$5:$AJ$13,7,0),"")</f>
        <v/>
      </c>
      <c r="AQ226" s="26">
        <f>MIN(COUNT(F226:U226)+MIN(COUNT(X226:AP226)/2,2),6)</f>
        <v>0.5</v>
      </c>
      <c r="AR226" s="13">
        <f>COUNT(F226:U226)+COUNT(X226:AP226)/2</f>
        <v>0.5</v>
      </c>
    </row>
    <row r="227" spans="1:44">
      <c r="A227">
        <v>493</v>
      </c>
      <c r="B227" s="22" t="str">
        <f>VLOOKUP($A227,id!$C:$H,6,0)</f>
        <v>Smołka Bartosz</v>
      </c>
      <c r="C227" s="22" t="str">
        <f>VLOOKUP($A227,id!$C:$H,4,0)</f>
        <v>HRmax Żory</v>
      </c>
      <c r="D227" s="2">
        <f>IF(E226=E227,D226,ROW(B225))</f>
        <v>225</v>
      </c>
      <c r="E227" s="11">
        <f>LARGE(F227:W227,1)+LARGE(F227:W227,2)+IFERROR(LARGE(F227:W227,3),0)+IFERROR(LARGE(F227:W227,4),0)+IFERROR(LARGE(F227:W227,5),0)+IFERROR(LARGE(F227:W227,6),0)</f>
        <v>49.899543867268221</v>
      </c>
      <c r="F227" s="12"/>
      <c r="G227" s="12"/>
      <c r="H227" s="12"/>
      <c r="I227" s="14"/>
      <c r="J227" s="19"/>
      <c r="K227" s="19"/>
      <c r="L227" s="19"/>
      <c r="M227" s="19">
        <f>IFERROR(VLOOKUP($A227,'BO M'!$K$2:$Q$65,7,0),"")</f>
        <v>49.899543867268221</v>
      </c>
      <c r="N227" s="19" t="str">
        <f>IFERROR(VLOOKUP($A227,'Konwalie M'!$K$3:$Q$33,7,0),"")</f>
        <v/>
      </c>
      <c r="O227" s="19" t="str">
        <f>IFERROR(VLOOKUP($A227,'Sudecka 150 M'!$M$2:$S$17,7,0),"")</f>
        <v/>
      </c>
      <c r="P227" s="19" t="str">
        <f>IFERROR(VLOOKUP($A227,'Korno M'!$BR$1:$BX$58,7,0),"")</f>
        <v/>
      </c>
      <c r="Q227" s="19" t="str">
        <f>IFERROR(VLOOKUP($A227,'Abentojra M'!$J$4:$P$36,7,0),"")</f>
        <v/>
      </c>
      <c r="R227" s="19" t="str">
        <f>IFERROR(VLOOKUP($A227,'Mordownik M'!$M$6:$S$36,7,0),"")</f>
        <v/>
      </c>
      <c r="S227" s="19" t="str">
        <f>IFERROR(VLOOKUP($A227,'XIV Szago M'!$BB$4:$BH$45,7,0),"")</f>
        <v/>
      </c>
      <c r="T227" s="19" t="str">
        <f>IFERROR(VLOOKUP($A227,'H54 TR200 M'!$AS$5:$AY$96,7,0),"")</f>
        <v/>
      </c>
      <c r="U227" s="19" t="str">
        <f>IFERROR(VLOOKUP($A227,'NM TR200 M'!$AN$5:$AT$32,7,0),"")</f>
        <v/>
      </c>
      <c r="V227" s="10">
        <f>IFERROR(LARGE(X227:AP227,1),0)+IFERROR(LARGE(X227:AP227,2),0)</f>
        <v>0</v>
      </c>
      <c r="W227" s="10">
        <f>IFERROR(LARGE(X227:AP227,3),0)+IFERROR(LARGE(X227:AP227,4),0)</f>
        <v>0</v>
      </c>
      <c r="X227" s="12"/>
      <c r="Y227" s="18"/>
      <c r="Z227" s="18"/>
      <c r="AA227" s="12"/>
      <c r="AB227" s="12"/>
      <c r="AC227" s="12"/>
      <c r="AD227" s="18"/>
      <c r="AE227" s="12"/>
      <c r="AF227" s="18"/>
      <c r="AG227" s="19"/>
      <c r="AH227" s="19" t="str">
        <f>IFERROR(VLOOKUP($A227,'Pazur Gryfa M'!$P$2:$V$23,7,0),"")</f>
        <v/>
      </c>
      <c r="AI227" s="19" t="str">
        <f>IFERROR(VLOOKUP($A227,'Szaga M'!$J$2:$P$31,7,0),"")</f>
        <v/>
      </c>
      <c r="AJ227" s="19" t="str">
        <f>IFERROR(VLOOKUP($A227,'Sudecka 100 M'!$M$2:$S$20,7,0),"")</f>
        <v/>
      </c>
      <c r="AK227" s="19" t="str">
        <f>IFERROR(VLOOKUP($A227,'XIII z Kompasem M'!$K$2:$Q$27,7,0),"")</f>
        <v/>
      </c>
      <c r="AL227" s="19" t="str">
        <f>IFERROR(VLOOKUP($A227,'Waligóra M'!$J$2:$P$17,7,0),"")</f>
        <v/>
      </c>
      <c r="AM227" s="19" t="str">
        <f>IFERROR(VLOOKUP($A227,'Jesienne 360 M'!$K$2:$Q$15,7,0),"")</f>
        <v/>
      </c>
      <c r="AN227" s="19" t="str">
        <f>IFERROR(VLOOKUP($A227,'H54 TR100 M'!$AG$6:$AM$161,7,0),"")</f>
        <v/>
      </c>
      <c r="AO227" s="19" t="str">
        <f>IFERROR(VLOOKUP($A227,'Azymut M'!$O$2:$U$36,7,0),"")</f>
        <v/>
      </c>
      <c r="AP227" s="12" t="str">
        <f>IFERROR(VLOOKUP($A227,'NM TR100 M'!$AD$5:$AJ$13,7,0),"")</f>
        <v/>
      </c>
      <c r="AQ227" s="26">
        <f>MIN(COUNT(F227:U227)+MIN(COUNT(X227:AP227)/2,2),6)</f>
        <v>1</v>
      </c>
      <c r="AR227" s="13">
        <f>COUNT(F227:U227)+COUNT(X227:AP227)/2</f>
        <v>1</v>
      </c>
    </row>
    <row r="228" spans="1:44">
      <c r="A228">
        <v>79</v>
      </c>
      <c r="B228" s="22" t="str">
        <f>VLOOKUP($A228,id!$C:$H,6,0)</f>
        <v>Gruda Konrad</v>
      </c>
      <c r="C228" s="22">
        <f>VLOOKUP($A228,id!$C:$H,4,0)</f>
        <v>0</v>
      </c>
      <c r="D228" s="2">
        <f>IF(E227=E228,D227,ROW(B226))</f>
        <v>226</v>
      </c>
      <c r="E228" s="11">
        <f>LARGE(F228:W228,1)+LARGE(F228:W228,2)+IFERROR(LARGE(F228:W228,3),0)+IFERROR(LARGE(F228:W228,4),0)+IFERROR(LARGE(F228:W228,5),0)+IFERROR(LARGE(F228:W228,6),0)</f>
        <v>49.501150046432222</v>
      </c>
      <c r="F228" s="12"/>
      <c r="G228" s="12">
        <f>IFERROR(VLOOKUP(A228,'Roza M'!N:T,7,0),"")</f>
        <v>49.045257435014591</v>
      </c>
      <c r="H228" s="12" t="str">
        <f>IFERROR(VLOOKUP($A228,'H53 200 M'!$AL$5:$AR$90,7,0),"")</f>
        <v/>
      </c>
      <c r="I228" s="14" t="str">
        <f>IFERROR(VLOOKUP($A228,'Dymno M'!$BO$4:$BU$35,7,0),"")</f>
        <v/>
      </c>
      <c r="J228" s="19" t="str">
        <f>IFERROR(VLOOKUP($A228,'Dukty M'!$AU$1:$BA$45,7,0),"")</f>
        <v/>
      </c>
      <c r="K228" s="19" t="str">
        <f>IFERROR(VLOOKUP($A228,'Tropy M'!$Q$3:$X$155,7,0),"")</f>
        <v/>
      </c>
      <c r="L228" s="19" t="str">
        <f>IFERROR(VLOOKUP($A228,'Grassor TR300 M'!$BX$2:$CD$26,7,0),"")</f>
        <v/>
      </c>
      <c r="M228" s="19" t="str">
        <f>IFERROR(VLOOKUP($A228,'BO M'!$K$2:$Q$65,7,0),"")</f>
        <v/>
      </c>
      <c r="N228" s="19" t="str">
        <f>IFERROR(VLOOKUP($A228,'Konwalie M'!$K$3:$Q$33,7,0),"")</f>
        <v/>
      </c>
      <c r="O228" s="19" t="str">
        <f>IFERROR(VLOOKUP($A228,'Sudecka 150 M'!$M$2:$S$17,7,0),"")</f>
        <v/>
      </c>
      <c r="P228" s="19" t="str">
        <f>IFERROR(VLOOKUP($A228,'Korno M'!$BR$1:$BX$58,7,0),"")</f>
        <v/>
      </c>
      <c r="Q228" s="19" t="str">
        <f>IFERROR(VLOOKUP($A228,'Abentojra M'!$J$4:$P$36,7,0),"")</f>
        <v/>
      </c>
      <c r="R228" s="19" t="str">
        <f>IFERROR(VLOOKUP($A228,'Mordownik M'!$M$6:$S$36,7,0),"")</f>
        <v/>
      </c>
      <c r="S228" s="19" t="str">
        <f>IFERROR(VLOOKUP($A228,'XIV Szago M'!$BB$4:$BH$45,7,0),"")</f>
        <v/>
      </c>
      <c r="T228" s="19" t="str">
        <f>IFERROR(VLOOKUP($A228,'H54 TR200 M'!$AS$5:$AY$96,7,0),"")</f>
        <v/>
      </c>
      <c r="U228" s="19" t="str">
        <f>IFERROR(VLOOKUP($A228,'NM TR200 M'!$AN$5:$AT$32,7,0),"")</f>
        <v/>
      </c>
      <c r="V228" s="10">
        <f>IFERROR(LARGE(X228:AP228,1),0)+IFERROR(LARGE(X228:AP228,2),0)</f>
        <v>0.45589261141762999</v>
      </c>
      <c r="W228" s="10">
        <f>IFERROR(LARGE(X228:AP228,3),0)+IFERROR(LARGE(X228:AP228,4),0)</f>
        <v>0</v>
      </c>
      <c r="X228" s="12"/>
      <c r="Y228" s="18" t="str">
        <f>IFERROR(VLOOKUP(A228,'XIII Szago M'!DJ:DP,7,0),"")</f>
        <v/>
      </c>
      <c r="Z228" s="18" t="str">
        <f>IFERROR(VLOOKUP(A228,'Wiosenne 360 M'!K:Q,7,0),"")</f>
        <v/>
      </c>
      <c r="AA228" s="12" t="str">
        <f>IFERROR(VLOOKUP(A228,'NMnO M'!AT:AZ,7,0),"")</f>
        <v/>
      </c>
      <c r="AB228" s="12" t="str">
        <f>IFERROR(VLOOKUP(A228,'Wertepy M'!M:S,7,0),"")</f>
        <v/>
      </c>
      <c r="AC228" s="12">
        <f>IFERROR(VLOOKUP($A228,'H53 100 M'!$AG$5:$AM$156,7,0),"")</f>
        <v>0.45589261141762999</v>
      </c>
      <c r="AD228" s="18" t="str">
        <f>IFERROR(VLOOKUP($A228,'Liczyrzepa - wiosna M'!$N$2:$T$26,7,0),"")</f>
        <v/>
      </c>
      <c r="AE228" s="12" t="str">
        <f>IFERROR(VLOOKUP($A228,'Harce M'!$H$2:$N$19,7,0),"")</f>
        <v/>
      </c>
      <c r="AF228" s="18" t="str">
        <f>IFERROR(VLOOKUP($A228,'XII z Kompasem M'!$K$1:$Q$38,7,0),"")</f>
        <v/>
      </c>
      <c r="AG228" s="19" t="str">
        <f>IFERROR(VLOOKUP($A228,'Grassor TR150 M'!$BH$2:$BN$16,7,0),"")</f>
        <v/>
      </c>
      <c r="AH228" s="19" t="str">
        <f>IFERROR(VLOOKUP($A228,'Pazur Gryfa M'!$P$2:$V$23,7,0),"")</f>
        <v/>
      </c>
      <c r="AI228" s="19" t="str">
        <f>IFERROR(VLOOKUP($A228,'Szaga M'!$J$2:$P$31,7,0),"")</f>
        <v/>
      </c>
      <c r="AJ228" s="19" t="str">
        <f>IFERROR(VLOOKUP($A228,'Sudecka 100 M'!$M$2:$S$20,7,0),"")</f>
        <v/>
      </c>
      <c r="AK228" s="19" t="str">
        <f>IFERROR(VLOOKUP($A228,'XIII z Kompasem M'!$K$2:$Q$27,7,0),"")</f>
        <v/>
      </c>
      <c r="AL228" s="19" t="str">
        <f>IFERROR(VLOOKUP($A228,'Waligóra M'!$J$2:$P$17,7,0),"")</f>
        <v/>
      </c>
      <c r="AM228" s="19" t="str">
        <f>IFERROR(VLOOKUP($A228,'Jesienne 360 M'!$K$2:$Q$15,7,0),"")</f>
        <v/>
      </c>
      <c r="AN228" s="19" t="str">
        <f>IFERROR(VLOOKUP($A228,'H54 TR100 M'!$AG$6:$AM$161,7,0),"")</f>
        <v/>
      </c>
      <c r="AO228" s="19" t="str">
        <f>IFERROR(VLOOKUP($A228,'Azymut M'!$O$2:$U$36,7,0),"")</f>
        <v/>
      </c>
      <c r="AP228" s="12" t="str">
        <f>IFERROR(VLOOKUP($A228,'NM TR100 M'!$AD$5:$AJ$13,7,0),"")</f>
        <v/>
      </c>
      <c r="AQ228" s="26">
        <f>MIN(COUNT(F228:U228)+MIN(COUNT(X228:AP228)/2,2),6)</f>
        <v>1.5</v>
      </c>
      <c r="AR228" s="13">
        <f>COUNT(F228:U228)+COUNT(X228:AP228)/2</f>
        <v>1.5</v>
      </c>
    </row>
    <row r="229" spans="1:44">
      <c r="A229">
        <v>263</v>
      </c>
      <c r="B229" s="22" t="str">
        <f>VLOOKUP($A229,id!$C:$H,6,0)</f>
        <v>Ślósarczyk Maciej</v>
      </c>
      <c r="C229" s="22" t="str">
        <f>VLOOKUP($A229,id!$C:$H,4,0)</f>
        <v>Comarch</v>
      </c>
      <c r="D229" s="2">
        <f>IF(E228=E229,D228,ROW(B227))</f>
        <v>227</v>
      </c>
      <c r="E229" s="11">
        <f>LARGE(F229:W229,1)+LARGE(F229:W229,2)+IFERROR(LARGE(F229:W229,3),0)+IFERROR(LARGE(F229:W229,4),0)+IFERROR(LARGE(F229:W229,5),0)+IFERROR(LARGE(F229:W229,6),0)</f>
        <v>49.498733398853503</v>
      </c>
      <c r="F229" s="12"/>
      <c r="G229" s="12"/>
      <c r="H229" s="12" t="str">
        <f>IFERROR(VLOOKUP($A229,'H53 200 M'!$AL$5:$AR$90,7,0),"")</f>
        <v/>
      </c>
      <c r="I229" s="14" t="str">
        <f>IFERROR(VLOOKUP($A229,'Dymno M'!$BO$4:$BU$35,7,0),"")</f>
        <v/>
      </c>
      <c r="J229" s="19" t="str">
        <f>IFERROR(VLOOKUP($A229,'Dukty M'!$AU$1:$BA$45,7,0),"")</f>
        <v/>
      </c>
      <c r="K229" s="19" t="str">
        <f>IFERROR(VLOOKUP($A229,'Tropy M'!$Q$3:$X$155,7,0),"")</f>
        <v/>
      </c>
      <c r="L229" s="19" t="str">
        <f>IFERROR(VLOOKUP($A229,'Grassor TR300 M'!$BX$2:$CD$26,7,0),"")</f>
        <v/>
      </c>
      <c r="M229" s="19" t="str">
        <f>IFERROR(VLOOKUP($A229,'BO M'!$K$2:$Q$65,7,0),"")</f>
        <v/>
      </c>
      <c r="N229" s="19" t="str">
        <f>IFERROR(VLOOKUP($A229,'Konwalie M'!$K$3:$Q$33,7,0),"")</f>
        <v/>
      </c>
      <c r="O229" s="19" t="str">
        <f>IFERROR(VLOOKUP($A229,'Sudecka 150 M'!$M$2:$S$17,7,0),"")</f>
        <v/>
      </c>
      <c r="P229" s="19" t="str">
        <f>IFERROR(VLOOKUP($A229,'Korno M'!$BR$1:$BX$58,7,0),"")</f>
        <v/>
      </c>
      <c r="Q229" s="19" t="str">
        <f>IFERROR(VLOOKUP($A229,'Abentojra M'!$J$4:$P$36,7,0),"")</f>
        <v/>
      </c>
      <c r="R229" s="19" t="str">
        <f>IFERROR(VLOOKUP($A229,'Mordownik M'!$M$6:$S$36,7,0),"")</f>
        <v/>
      </c>
      <c r="S229" s="19" t="str">
        <f>IFERROR(VLOOKUP($A229,'XIV Szago M'!$BB$4:$BH$45,7,0),"")</f>
        <v/>
      </c>
      <c r="T229" s="19" t="str">
        <f>IFERROR(VLOOKUP($A229,'H54 TR200 M'!$AS$5:$AY$96,7,0),"")</f>
        <v/>
      </c>
      <c r="U229" s="19" t="str">
        <f>IFERROR(VLOOKUP($A229,'NM TR200 M'!$AN$5:$AT$32,7,0),"")</f>
        <v/>
      </c>
      <c r="V229" s="10">
        <f>IFERROR(LARGE(X229:AP229,1),0)+IFERROR(LARGE(X229:AP229,2),0)</f>
        <v>49.498733398853503</v>
      </c>
      <c r="W229" s="10">
        <f>IFERROR(LARGE(X229:AP229,3),0)+IFERROR(LARGE(X229:AP229,4),0)</f>
        <v>0</v>
      </c>
      <c r="X229" s="12"/>
      <c r="Y229" s="18"/>
      <c r="Z229" s="18"/>
      <c r="AA229" s="12"/>
      <c r="AB229" s="12"/>
      <c r="AC229" s="12">
        <f>IFERROR(VLOOKUP($A229,'H53 100 M'!$AG$5:$AM$156,7,0),"")</f>
        <v>22.014355259908562</v>
      </c>
      <c r="AD229" s="18" t="str">
        <f>IFERROR(VLOOKUP($A229,'Liczyrzepa - wiosna M'!$N$2:$T$26,7,0),"")</f>
        <v/>
      </c>
      <c r="AE229" s="12" t="str">
        <f>IFERROR(VLOOKUP($A229,'Harce M'!$H$2:$N$19,7,0),"")</f>
        <v/>
      </c>
      <c r="AF229" s="18" t="str">
        <f>IFERROR(VLOOKUP($A229,'XII z Kompasem M'!$K$1:$Q$38,7,0),"")</f>
        <v/>
      </c>
      <c r="AG229" s="19" t="str">
        <f>IFERROR(VLOOKUP($A229,'Grassor TR150 M'!$BH$2:$BN$16,7,0),"")</f>
        <v/>
      </c>
      <c r="AH229" s="19" t="str">
        <f>IFERROR(VLOOKUP($A229,'Pazur Gryfa M'!$P$2:$V$23,7,0),"")</f>
        <v/>
      </c>
      <c r="AI229" s="19" t="str">
        <f>IFERROR(VLOOKUP($A229,'Szaga M'!$J$2:$P$31,7,0),"")</f>
        <v/>
      </c>
      <c r="AJ229" s="19" t="str">
        <f>IFERROR(VLOOKUP($A229,'Sudecka 100 M'!$M$2:$S$20,7,0),"")</f>
        <v/>
      </c>
      <c r="AK229" s="19" t="str">
        <f>IFERROR(VLOOKUP($A229,'XIII z Kompasem M'!$K$2:$Q$27,7,0),"")</f>
        <v/>
      </c>
      <c r="AL229" s="19" t="str">
        <f>IFERROR(VLOOKUP($A229,'Waligóra M'!$J$2:$P$17,7,0),"")</f>
        <v/>
      </c>
      <c r="AM229" s="19" t="str">
        <f>IFERROR(VLOOKUP($A229,'Jesienne 360 M'!$K$2:$Q$15,7,0),"")</f>
        <v/>
      </c>
      <c r="AN229" s="19">
        <f>IFERROR(VLOOKUP($A229,'H54 TR100 M'!$AG$6:$AM$161,7,0),"")</f>
        <v>27.48437813894494</v>
      </c>
      <c r="AO229" s="19" t="str">
        <f>IFERROR(VLOOKUP($A229,'Azymut M'!$O$2:$U$36,7,0),"")</f>
        <v/>
      </c>
      <c r="AP229" s="12" t="str">
        <f>IFERROR(VLOOKUP($A229,'NM TR100 M'!$AD$5:$AJ$13,7,0),"")</f>
        <v/>
      </c>
      <c r="AQ229" s="26">
        <f>MIN(COUNT(F229:U229)+MIN(COUNT(X229:AP229)/2,2),6)</f>
        <v>1</v>
      </c>
      <c r="AR229" s="13">
        <f>COUNT(F229:U229)+COUNT(X229:AP229)/2</f>
        <v>1</v>
      </c>
    </row>
    <row r="230" spans="1:44">
      <c r="A230">
        <v>408</v>
      </c>
      <c r="B230" s="22" t="str">
        <f>VLOOKUP($A230,id!$C:$H,6,0)</f>
        <v>Motyka Jacek</v>
      </c>
      <c r="C230" s="22" t="str">
        <f>VLOOKUP($A230,id!$C:$H,4,0)</f>
        <v>PSK OLDBOY'E</v>
      </c>
      <c r="D230" s="2">
        <f>IF(E229=E230,D229,ROW(B228))</f>
        <v>228</v>
      </c>
      <c r="E230" s="11">
        <f>LARGE(F230:W230,1)+LARGE(F230:W230,2)+IFERROR(LARGE(F230:W230,3),0)+IFERROR(LARGE(F230:W230,4),0)+IFERROR(LARGE(F230:W230,5),0)+IFERROR(LARGE(F230:W230,6),0)</f>
        <v>49.47478991596639</v>
      </c>
      <c r="F230" s="12"/>
      <c r="G230" s="12"/>
      <c r="H230" s="12"/>
      <c r="I230" s="14" t="str">
        <f>IFERROR(VLOOKUP($A230,'Dymno M'!$BO$4:$BU$35,7,0),"")</f>
        <v/>
      </c>
      <c r="J230" s="19" t="str">
        <f>IFERROR(VLOOKUP($A230,'Dukty M'!$AU$1:$BA$45,7,0),"")</f>
        <v/>
      </c>
      <c r="K230" s="19" t="str">
        <f>IFERROR(VLOOKUP($A230,'Tropy M'!$Q$3:$X$155,7,0),"")</f>
        <v/>
      </c>
      <c r="L230" s="19" t="str">
        <f>IFERROR(VLOOKUP($A230,'Grassor TR300 M'!$BX$2:$CD$26,7,0),"")</f>
        <v/>
      </c>
      <c r="M230" s="19" t="str">
        <f>IFERROR(VLOOKUP($A230,'BO M'!$K$2:$Q$65,7,0),"")</f>
        <v/>
      </c>
      <c r="N230" s="19" t="str">
        <f>IFERROR(VLOOKUP($A230,'Konwalie M'!$K$3:$Q$33,7,0),"")</f>
        <v/>
      </c>
      <c r="O230" s="19" t="str">
        <f>IFERROR(VLOOKUP($A230,'Sudecka 150 M'!$M$2:$S$17,7,0),"")</f>
        <v/>
      </c>
      <c r="P230" s="19" t="str">
        <f>IFERROR(VLOOKUP($A230,'Korno M'!$BR$1:$BX$58,7,0),"")</f>
        <v/>
      </c>
      <c r="Q230" s="19" t="str">
        <f>IFERROR(VLOOKUP($A230,'Abentojra M'!$J$4:$P$36,7,0),"")</f>
        <v/>
      </c>
      <c r="R230" s="19" t="str">
        <f>IFERROR(VLOOKUP($A230,'Mordownik M'!$M$6:$S$36,7,0),"")</f>
        <v/>
      </c>
      <c r="S230" s="19" t="str">
        <f>IFERROR(VLOOKUP($A230,'XIV Szago M'!$BB$4:$BH$45,7,0),"")</f>
        <v/>
      </c>
      <c r="T230" s="19" t="str">
        <f>IFERROR(VLOOKUP($A230,'H54 TR200 M'!$AS$5:$AY$96,7,0),"")</f>
        <v/>
      </c>
      <c r="U230" s="19" t="str">
        <f>IFERROR(VLOOKUP($A230,'NM TR200 M'!$AN$5:$AT$32,7,0),"")</f>
        <v/>
      </c>
      <c r="V230" s="10">
        <f>IFERROR(LARGE(X230:AP230,1),0)+IFERROR(LARGE(X230:AP230,2),0)</f>
        <v>49.47478991596639</v>
      </c>
      <c r="W230" s="10">
        <f>IFERROR(LARGE(X230:AP230,3),0)+IFERROR(LARGE(X230:AP230,4),0)</f>
        <v>0</v>
      </c>
      <c r="X230" s="12"/>
      <c r="Y230" s="18"/>
      <c r="Z230" s="18"/>
      <c r="AA230" s="12"/>
      <c r="AB230" s="12"/>
      <c r="AC230" s="12"/>
      <c r="AD230" s="18" t="str">
        <f>IFERROR(VLOOKUP($A230,'Liczyrzepa - wiosna M'!$N$2:$T$26,7,0),"")</f>
        <v/>
      </c>
      <c r="AE230" s="12">
        <f>IFERROR(VLOOKUP($A230,'Harce M'!$H$2:$N$19,7,0),"")</f>
        <v>49.47478991596639</v>
      </c>
      <c r="AF230" s="18" t="str">
        <f>IFERROR(VLOOKUP($A230,'XII z Kompasem M'!$K$1:$Q$38,7,0),"")</f>
        <v/>
      </c>
      <c r="AG230" s="19" t="str">
        <f>IFERROR(VLOOKUP($A230,'Grassor TR150 M'!$BH$2:$BN$16,7,0),"")</f>
        <v/>
      </c>
      <c r="AH230" s="19" t="str">
        <f>IFERROR(VLOOKUP($A230,'Pazur Gryfa M'!$P$2:$V$23,7,0),"")</f>
        <v/>
      </c>
      <c r="AI230" s="19" t="str">
        <f>IFERROR(VLOOKUP($A230,'Szaga M'!$J$2:$P$31,7,0),"")</f>
        <v/>
      </c>
      <c r="AJ230" s="19" t="str">
        <f>IFERROR(VLOOKUP($A230,'Sudecka 100 M'!$M$2:$S$20,7,0),"")</f>
        <v/>
      </c>
      <c r="AK230" s="19" t="str">
        <f>IFERROR(VLOOKUP($A230,'XIII z Kompasem M'!$K$2:$Q$27,7,0),"")</f>
        <v/>
      </c>
      <c r="AL230" s="19" t="str">
        <f>IFERROR(VLOOKUP($A230,'Waligóra M'!$J$2:$P$17,7,0),"")</f>
        <v/>
      </c>
      <c r="AM230" s="19" t="str">
        <f>IFERROR(VLOOKUP($A230,'Jesienne 360 M'!$K$2:$Q$15,7,0),"")</f>
        <v/>
      </c>
      <c r="AN230" s="19" t="str">
        <f>IFERROR(VLOOKUP($A230,'H54 TR100 M'!$AG$6:$AM$161,7,0),"")</f>
        <v/>
      </c>
      <c r="AO230" s="19" t="str">
        <f>IFERROR(VLOOKUP($A230,'Azymut M'!$O$2:$U$36,7,0),"")</f>
        <v/>
      </c>
      <c r="AP230" s="12" t="str">
        <f>IFERROR(VLOOKUP($A230,'NM TR100 M'!$AD$5:$AJ$13,7,0),"")</f>
        <v/>
      </c>
      <c r="AQ230" s="26">
        <f>MIN(COUNT(F230:U230)+MIN(COUNT(X230:AP230)/2,2),6)</f>
        <v>0.5</v>
      </c>
      <c r="AR230" s="13">
        <f>COUNT(F230:U230)+COUNT(X230:AP230)/2</f>
        <v>0.5</v>
      </c>
    </row>
    <row r="231" spans="1:44">
      <c r="A231">
        <v>409</v>
      </c>
      <c r="B231" s="22" t="str">
        <f>VLOOKUP($A231,id!$C:$H,6,0)</f>
        <v>Jędruszczak Dariusz</v>
      </c>
      <c r="C231" s="22" t="str">
        <f>VLOOKUP($A231,id!$C:$H,4,0)</f>
        <v>PSK OLDBOY'E</v>
      </c>
      <c r="D231" s="2">
        <f>IF(E230=E231,D230,ROW(B229))</f>
        <v>228</v>
      </c>
      <c r="E231" s="11">
        <f>LARGE(F231:W231,1)+LARGE(F231:W231,2)+IFERROR(LARGE(F231:W231,3),0)+IFERROR(LARGE(F231:W231,4),0)+IFERROR(LARGE(F231:W231,5),0)+IFERROR(LARGE(F231:W231,6),0)</f>
        <v>49.47478991596639</v>
      </c>
      <c r="F231" s="12"/>
      <c r="G231" s="12"/>
      <c r="H231" s="12"/>
      <c r="I231" s="14" t="str">
        <f>IFERROR(VLOOKUP($A231,'Dymno M'!$BO$4:$BU$35,7,0),"")</f>
        <v/>
      </c>
      <c r="J231" s="19" t="str">
        <f>IFERROR(VLOOKUP($A231,'Dukty M'!$AU$1:$BA$45,7,0),"")</f>
        <v/>
      </c>
      <c r="K231" s="19" t="str">
        <f>IFERROR(VLOOKUP($A231,'Tropy M'!$Q$3:$X$155,7,0),"")</f>
        <v/>
      </c>
      <c r="L231" s="19" t="str">
        <f>IFERROR(VLOOKUP($A231,'Grassor TR300 M'!$BX$2:$CD$26,7,0),"")</f>
        <v/>
      </c>
      <c r="M231" s="19" t="str">
        <f>IFERROR(VLOOKUP($A231,'BO M'!$K$2:$Q$65,7,0),"")</f>
        <v/>
      </c>
      <c r="N231" s="19" t="str">
        <f>IFERROR(VLOOKUP($A231,'Konwalie M'!$K$3:$Q$33,7,0),"")</f>
        <v/>
      </c>
      <c r="O231" s="19" t="str">
        <f>IFERROR(VLOOKUP($A231,'Sudecka 150 M'!$M$2:$S$17,7,0),"")</f>
        <v/>
      </c>
      <c r="P231" s="19" t="str">
        <f>IFERROR(VLOOKUP($A231,'Korno M'!$BR$1:$BX$58,7,0),"")</f>
        <v/>
      </c>
      <c r="Q231" s="19" t="str">
        <f>IFERROR(VLOOKUP($A231,'Abentojra M'!$J$4:$P$36,7,0),"")</f>
        <v/>
      </c>
      <c r="R231" s="19" t="str">
        <f>IFERROR(VLOOKUP($A231,'Mordownik M'!$M$6:$S$36,7,0),"")</f>
        <v/>
      </c>
      <c r="S231" s="19" t="str">
        <f>IFERROR(VLOOKUP($A231,'XIV Szago M'!$BB$4:$BH$45,7,0),"")</f>
        <v/>
      </c>
      <c r="T231" s="19" t="str">
        <f>IFERROR(VLOOKUP($A231,'H54 TR200 M'!$AS$5:$AY$96,7,0),"")</f>
        <v/>
      </c>
      <c r="U231" s="19" t="str">
        <f>IFERROR(VLOOKUP($A231,'NM TR200 M'!$AN$5:$AT$32,7,0),"")</f>
        <v/>
      </c>
      <c r="V231" s="10">
        <f>IFERROR(LARGE(X231:AP231,1),0)+IFERROR(LARGE(X231:AP231,2),0)</f>
        <v>49.47478991596639</v>
      </c>
      <c r="W231" s="10">
        <f>IFERROR(LARGE(X231:AP231,3),0)+IFERROR(LARGE(X231:AP231,4),0)</f>
        <v>0</v>
      </c>
      <c r="X231" s="12"/>
      <c r="Y231" s="18"/>
      <c r="Z231" s="18"/>
      <c r="AA231" s="12"/>
      <c r="AB231" s="12"/>
      <c r="AC231" s="12"/>
      <c r="AD231" s="18" t="str">
        <f>IFERROR(VLOOKUP($A231,'Liczyrzepa - wiosna M'!$N$2:$T$26,7,0),"")</f>
        <v/>
      </c>
      <c r="AE231" s="12">
        <f>IFERROR(VLOOKUP($A231,'Harce M'!$H$2:$N$19,7,0),"")</f>
        <v>49.47478991596639</v>
      </c>
      <c r="AF231" s="18" t="str">
        <f>IFERROR(VLOOKUP($A231,'XII z Kompasem M'!$K$1:$Q$38,7,0),"")</f>
        <v/>
      </c>
      <c r="AG231" s="19" t="str">
        <f>IFERROR(VLOOKUP($A231,'Grassor TR150 M'!$BH$2:$BN$16,7,0),"")</f>
        <v/>
      </c>
      <c r="AH231" s="19" t="str">
        <f>IFERROR(VLOOKUP($A231,'Pazur Gryfa M'!$P$2:$V$23,7,0),"")</f>
        <v/>
      </c>
      <c r="AI231" s="19" t="str">
        <f>IFERROR(VLOOKUP($A231,'Szaga M'!$J$2:$P$31,7,0),"")</f>
        <v/>
      </c>
      <c r="AJ231" s="19" t="str">
        <f>IFERROR(VLOOKUP($A231,'Sudecka 100 M'!$M$2:$S$20,7,0),"")</f>
        <v/>
      </c>
      <c r="AK231" s="19" t="str">
        <f>IFERROR(VLOOKUP($A231,'XIII z Kompasem M'!$K$2:$Q$27,7,0),"")</f>
        <v/>
      </c>
      <c r="AL231" s="19" t="str">
        <f>IFERROR(VLOOKUP($A231,'Waligóra M'!$J$2:$P$17,7,0),"")</f>
        <v/>
      </c>
      <c r="AM231" s="19" t="str">
        <f>IFERROR(VLOOKUP($A231,'Jesienne 360 M'!$K$2:$Q$15,7,0),"")</f>
        <v/>
      </c>
      <c r="AN231" s="19" t="str">
        <f>IFERROR(VLOOKUP($A231,'H54 TR100 M'!$AG$6:$AM$161,7,0),"")</f>
        <v/>
      </c>
      <c r="AO231" s="19" t="str">
        <f>IFERROR(VLOOKUP($A231,'Azymut M'!$O$2:$U$36,7,0),"")</f>
        <v/>
      </c>
      <c r="AP231" s="12" t="str">
        <f>IFERROR(VLOOKUP($A231,'NM TR100 M'!$AD$5:$AJ$13,7,0),"")</f>
        <v/>
      </c>
      <c r="AQ231" s="26">
        <f>MIN(COUNT(F231:U231)+MIN(COUNT(X231:AP231)/2,2),6)</f>
        <v>0.5</v>
      </c>
      <c r="AR231" s="13">
        <f>COUNT(F231:U231)+COUNT(X231:AP231)/2</f>
        <v>0.5</v>
      </c>
    </row>
    <row r="232" spans="1:44">
      <c r="A232">
        <v>753</v>
      </c>
      <c r="B232" s="22" t="str">
        <f>VLOOKUP($A232,id!$C:$H,6,0)</f>
        <v>Gołębiewski Radosław</v>
      </c>
      <c r="C232" s="22" t="str">
        <f>VLOOKUP($A232,id!$C:$H,4,0)</f>
        <v/>
      </c>
      <c r="D232" s="2">
        <f>IF(E231=E232,D231,ROW(B230))</f>
        <v>230</v>
      </c>
      <c r="E232" s="11">
        <f>LARGE(F232:W232,1)+LARGE(F232:W232,2)+IFERROR(LARGE(F232:W232,3),0)+IFERROR(LARGE(F232:W232,4),0)+IFERROR(LARGE(F232:W232,5),0)+IFERROR(LARGE(F232:W232,6),0)</f>
        <v>49.15492957746477</v>
      </c>
      <c r="F232" s="12"/>
      <c r="G232" s="12"/>
      <c r="H232" s="12"/>
      <c r="I232" s="14"/>
      <c r="J232" s="19"/>
      <c r="K232" s="19"/>
      <c r="L232" s="19"/>
      <c r="M232" s="19"/>
      <c r="N232" s="19"/>
      <c r="O232" s="19"/>
      <c r="P232" s="19"/>
      <c r="Q232" s="19"/>
      <c r="R232" s="19"/>
      <c r="S232" s="19"/>
      <c r="T232" s="19" t="str">
        <f>IFERROR(VLOOKUP($A232,'H54 TR200 M'!$AS$5:$AY$96,7,0),"")</f>
        <v/>
      </c>
      <c r="U232" s="19" t="str">
        <f>IFERROR(VLOOKUP($A232,'NM TR200 M'!$AN$5:$AT$32,7,0),"")</f>
        <v/>
      </c>
      <c r="V232" s="10">
        <f>IFERROR(LARGE(X232:AP232,1),0)+IFERROR(LARGE(X232:AP232,2),0)</f>
        <v>49.15492957746477</v>
      </c>
      <c r="W232" s="10">
        <f>IFERROR(LARGE(X232:AP232,3),0)+IFERROR(LARGE(X232:AP232,4),0)</f>
        <v>0</v>
      </c>
      <c r="X232" s="12"/>
      <c r="Y232" s="18"/>
      <c r="Z232" s="18"/>
      <c r="AA232" s="12"/>
      <c r="AB232" s="12"/>
      <c r="AC232" s="12"/>
      <c r="AD232" s="18"/>
      <c r="AE232" s="12"/>
      <c r="AF232" s="18"/>
      <c r="AG232" s="19"/>
      <c r="AH232" s="19"/>
      <c r="AI232" s="19"/>
      <c r="AJ232" s="19"/>
      <c r="AK232" s="19"/>
      <c r="AL232" s="19"/>
      <c r="AM232" s="19"/>
      <c r="AN232" s="19" t="str">
        <f>IFERROR(VLOOKUP($A232,'H54 TR100 M'!$AG$6:$AM$161,7,0),"")</f>
        <v/>
      </c>
      <c r="AO232" s="19">
        <f>IFERROR(VLOOKUP($A232,'Azymut M'!$O$2:$U$36,7,0),"")</f>
        <v>49.15492957746477</v>
      </c>
      <c r="AP232" s="12" t="str">
        <f>IFERROR(VLOOKUP($A232,'NM TR100 M'!$AD$5:$AJ$13,7,0),"")</f>
        <v/>
      </c>
      <c r="AQ232" s="26">
        <f>MIN(COUNT(F232:U232)+MIN(COUNT(X232:AP232)/2,2),6)</f>
        <v>0.5</v>
      </c>
      <c r="AR232" s="13">
        <f>COUNT(F232:U232)+COUNT(X232:AP232)/2</f>
        <v>0.5</v>
      </c>
    </row>
    <row r="233" spans="1:44">
      <c r="A233">
        <v>259</v>
      </c>
      <c r="B233" s="22" t="str">
        <f>VLOOKUP($A233,id!$C:$H,6,0)</f>
        <v>Duda Robert</v>
      </c>
      <c r="C233" s="22">
        <f>VLOOKUP($A233,id!$C:$H,4,0)</f>
        <v>0</v>
      </c>
      <c r="D233" s="2">
        <f>IF(E232=E233,D232,ROW(B231))</f>
        <v>231</v>
      </c>
      <c r="E233" s="11">
        <f>LARGE(F233:W233,1)+LARGE(F233:W233,2)+IFERROR(LARGE(F233:W233,3),0)+IFERROR(LARGE(F233:W233,4),0)+IFERROR(LARGE(F233:W233,5),0)+IFERROR(LARGE(F233:W233,6),0)</f>
        <v>49.119783072927547</v>
      </c>
      <c r="F233" s="12"/>
      <c r="G233" s="12"/>
      <c r="H233" s="12" t="str">
        <f>IFERROR(VLOOKUP($A233,'H53 200 M'!$AL$5:$AR$90,7,0),"")</f>
        <v/>
      </c>
      <c r="I233" s="14" t="str">
        <f>IFERROR(VLOOKUP($A233,'Dymno M'!$BO$4:$BU$35,7,0),"")</f>
        <v/>
      </c>
      <c r="J233" s="19" t="str">
        <f>IFERROR(VLOOKUP($A233,'Dukty M'!$AU$1:$BA$45,7,0),"")</f>
        <v/>
      </c>
      <c r="K233" s="19" t="str">
        <f>IFERROR(VLOOKUP($A233,'Tropy M'!$Q$3:$X$155,7,0),"")</f>
        <v/>
      </c>
      <c r="L233" s="19" t="str">
        <f>IFERROR(VLOOKUP($A233,'Grassor TR300 M'!$BX$2:$CD$26,7,0),"")</f>
        <v/>
      </c>
      <c r="M233" s="19" t="str">
        <f>IFERROR(VLOOKUP($A233,'BO M'!$K$2:$Q$65,7,0),"")</f>
        <v/>
      </c>
      <c r="N233" s="19" t="str">
        <f>IFERROR(VLOOKUP($A233,'Konwalie M'!$K$3:$Q$33,7,0),"")</f>
        <v/>
      </c>
      <c r="O233" s="19" t="str">
        <f>IFERROR(VLOOKUP($A233,'Sudecka 150 M'!$M$2:$S$17,7,0),"")</f>
        <v/>
      </c>
      <c r="P233" s="19" t="str">
        <f>IFERROR(VLOOKUP($A233,'Korno M'!$BR$1:$BX$58,7,0),"")</f>
        <v/>
      </c>
      <c r="Q233" s="19" t="str">
        <f>IFERROR(VLOOKUP($A233,'Abentojra M'!$J$4:$P$36,7,0),"")</f>
        <v/>
      </c>
      <c r="R233" s="19" t="str">
        <f>IFERROR(VLOOKUP($A233,'Mordownik M'!$M$6:$S$36,7,0),"")</f>
        <v/>
      </c>
      <c r="S233" s="19" t="str">
        <f>IFERROR(VLOOKUP($A233,'XIV Szago M'!$BB$4:$BH$45,7,0),"")</f>
        <v/>
      </c>
      <c r="T233" s="19" t="str">
        <f>IFERROR(VLOOKUP($A233,'H54 TR200 M'!$AS$5:$AY$96,7,0),"")</f>
        <v/>
      </c>
      <c r="U233" s="19" t="str">
        <f>IFERROR(VLOOKUP($A233,'NM TR200 M'!$AN$5:$AT$32,7,0),"")</f>
        <v/>
      </c>
      <c r="V233" s="10">
        <f>IFERROR(LARGE(X233:AP233,1),0)+IFERROR(LARGE(X233:AP233,2),0)</f>
        <v>49.119783072927547</v>
      </c>
      <c r="W233" s="10">
        <f>IFERROR(LARGE(X233:AP233,3),0)+IFERROR(LARGE(X233:AP233,4),0)</f>
        <v>0</v>
      </c>
      <c r="X233" s="12"/>
      <c r="Y233" s="18"/>
      <c r="Z233" s="18"/>
      <c r="AA233" s="12"/>
      <c r="AB233" s="12"/>
      <c r="AC233" s="12">
        <f>IFERROR(VLOOKUP($A233,'H53 100 M'!$AG$5:$AM$156,7,0),"")</f>
        <v>25.927818033029904</v>
      </c>
      <c r="AD233" s="18" t="str">
        <f>IFERROR(VLOOKUP($A233,'Liczyrzepa - wiosna M'!$N$2:$T$26,7,0),"")</f>
        <v/>
      </c>
      <c r="AE233" s="12" t="str">
        <f>IFERROR(VLOOKUP($A233,'Harce M'!$H$2:$N$19,7,0),"")</f>
        <v/>
      </c>
      <c r="AF233" s="18" t="str">
        <f>IFERROR(VLOOKUP($A233,'XII z Kompasem M'!$K$1:$Q$38,7,0),"")</f>
        <v/>
      </c>
      <c r="AG233" s="19" t="str">
        <f>IFERROR(VLOOKUP($A233,'Grassor TR150 M'!$BH$2:$BN$16,7,0),"")</f>
        <v/>
      </c>
      <c r="AH233" s="19" t="str">
        <f>IFERROR(VLOOKUP($A233,'Pazur Gryfa M'!$P$2:$V$23,7,0),"")</f>
        <v/>
      </c>
      <c r="AI233" s="19" t="str">
        <f>IFERROR(VLOOKUP($A233,'Szaga M'!$J$2:$P$31,7,0),"")</f>
        <v/>
      </c>
      <c r="AJ233" s="19" t="str">
        <f>IFERROR(VLOOKUP($A233,'Sudecka 100 M'!$M$2:$S$20,7,0),"")</f>
        <v/>
      </c>
      <c r="AK233" s="19" t="str">
        <f>IFERROR(VLOOKUP($A233,'XIII z Kompasem M'!$K$2:$Q$27,7,0),"")</f>
        <v/>
      </c>
      <c r="AL233" s="19" t="str">
        <f>IFERROR(VLOOKUP($A233,'Waligóra M'!$J$2:$P$17,7,0),"")</f>
        <v/>
      </c>
      <c r="AM233" s="19" t="str">
        <f>IFERROR(VLOOKUP($A233,'Jesienne 360 M'!$K$2:$Q$15,7,0),"")</f>
        <v/>
      </c>
      <c r="AN233" s="19">
        <f>IFERROR(VLOOKUP($A233,'H54 TR100 M'!$AG$6:$AM$161,7,0),"")</f>
        <v>23.191965039897639</v>
      </c>
      <c r="AO233" s="19" t="str">
        <f>IFERROR(VLOOKUP($A233,'Azymut M'!$O$2:$U$36,7,0),"")</f>
        <v/>
      </c>
      <c r="AP233" s="12" t="str">
        <f>IFERROR(VLOOKUP($A233,'NM TR100 M'!$AD$5:$AJ$13,7,0),"")</f>
        <v/>
      </c>
      <c r="AQ233" s="26">
        <f>MIN(COUNT(F233:U233)+MIN(COUNT(X233:AP233)/2,2),6)</f>
        <v>1</v>
      </c>
      <c r="AR233" s="13">
        <f>COUNT(F233:U233)+COUNT(X233:AP233)/2</f>
        <v>1</v>
      </c>
    </row>
    <row r="234" spans="1:44">
      <c r="A234">
        <v>78</v>
      </c>
      <c r="B234" s="22" t="str">
        <f>VLOOKUP($A234,id!$C:$H,6,0)</f>
        <v>Janowski Paweł</v>
      </c>
      <c r="C234" s="22">
        <f>VLOOKUP($A234,id!$C:$H,4,0)</f>
        <v>0</v>
      </c>
      <c r="D234" s="2">
        <f>IF(E233=E234,D233,ROW(B232))</f>
        <v>232</v>
      </c>
      <c r="E234" s="11">
        <f>LARGE(F234:W234,1)+LARGE(F234:W234,2)+IFERROR(LARGE(F234:W234,3),0)+IFERROR(LARGE(F234:W234,4),0)+IFERROR(LARGE(F234:W234,5),0)+IFERROR(LARGE(F234:W234,6),0)</f>
        <v>49.045257435014591</v>
      </c>
      <c r="F234" s="12"/>
      <c r="G234" s="12">
        <f>IFERROR(VLOOKUP(A234,'Roza M'!N:T,7,0),"")</f>
        <v>49.045257435014591</v>
      </c>
      <c r="H234" s="12" t="str">
        <f>IFERROR(VLOOKUP($A234,'H53 200 M'!$AL$5:$AR$90,7,0),"")</f>
        <v/>
      </c>
      <c r="I234" s="14" t="str">
        <f>IFERROR(VLOOKUP($A234,'Dymno M'!$BO$4:$BU$35,7,0),"")</f>
        <v/>
      </c>
      <c r="J234" s="19" t="str">
        <f>IFERROR(VLOOKUP($A234,'Dukty M'!$AU$1:$BA$45,7,0),"")</f>
        <v/>
      </c>
      <c r="K234" s="19" t="str">
        <f>IFERROR(VLOOKUP($A234,'Tropy M'!$Q$3:$X$155,7,0),"")</f>
        <v/>
      </c>
      <c r="L234" s="19" t="str">
        <f>IFERROR(VLOOKUP($A234,'Grassor TR300 M'!$BX$2:$CD$26,7,0),"")</f>
        <v/>
      </c>
      <c r="M234" s="19" t="str">
        <f>IFERROR(VLOOKUP($A234,'BO M'!$K$2:$Q$65,7,0),"")</f>
        <v/>
      </c>
      <c r="N234" s="19" t="str">
        <f>IFERROR(VLOOKUP($A234,'Konwalie M'!$K$3:$Q$33,7,0),"")</f>
        <v/>
      </c>
      <c r="O234" s="19" t="str">
        <f>IFERROR(VLOOKUP($A234,'Sudecka 150 M'!$M$2:$S$17,7,0),"")</f>
        <v/>
      </c>
      <c r="P234" s="19" t="str">
        <f>IFERROR(VLOOKUP($A234,'Korno M'!$BR$1:$BX$58,7,0),"")</f>
        <v/>
      </c>
      <c r="Q234" s="19" t="str">
        <f>IFERROR(VLOOKUP($A234,'Abentojra M'!$J$4:$P$36,7,0),"")</f>
        <v/>
      </c>
      <c r="R234" s="19" t="str">
        <f>IFERROR(VLOOKUP($A234,'Mordownik M'!$M$6:$S$36,7,0),"")</f>
        <v/>
      </c>
      <c r="S234" s="19" t="str">
        <f>IFERROR(VLOOKUP($A234,'XIV Szago M'!$BB$4:$BH$45,7,0),"")</f>
        <v/>
      </c>
      <c r="T234" s="19" t="str">
        <f>IFERROR(VLOOKUP($A234,'H54 TR200 M'!$AS$5:$AY$96,7,0),"")</f>
        <v/>
      </c>
      <c r="U234" s="19" t="str">
        <f>IFERROR(VLOOKUP($A234,'NM TR200 M'!$AN$5:$AT$32,7,0),"")</f>
        <v/>
      </c>
      <c r="V234" s="10">
        <f>IFERROR(LARGE(X234:AP234,1),0)+IFERROR(LARGE(X234:AP234,2),0)</f>
        <v>0</v>
      </c>
      <c r="W234" s="10">
        <f>IFERROR(LARGE(X234:AP234,3),0)+IFERROR(LARGE(X234:AP234,4),0)</f>
        <v>0</v>
      </c>
      <c r="X234" s="12"/>
      <c r="Y234" s="18" t="str">
        <f>IFERROR(VLOOKUP(A234,'XIII Szago M'!DJ:DP,7,0),"")</f>
        <v/>
      </c>
      <c r="Z234" s="18" t="str">
        <f>IFERROR(VLOOKUP(A234,'Wiosenne 360 M'!K:Q,7,0),"")</f>
        <v/>
      </c>
      <c r="AA234" s="12" t="str">
        <f>IFERROR(VLOOKUP(A234,'NMnO M'!AT:AZ,7,0),"")</f>
        <v/>
      </c>
      <c r="AB234" s="12" t="str">
        <f>IFERROR(VLOOKUP(A234,'Wertepy M'!M:S,7,0),"")</f>
        <v/>
      </c>
      <c r="AC234" s="12" t="str">
        <f>IFERROR(VLOOKUP($A234,'H53 100 M'!$AG$5:$AM$156,7,0),"")</f>
        <v/>
      </c>
      <c r="AD234" s="18" t="str">
        <f>IFERROR(VLOOKUP($A234,'Liczyrzepa - wiosna M'!$N$2:$T$26,7,0),"")</f>
        <v/>
      </c>
      <c r="AE234" s="12" t="str">
        <f>IFERROR(VLOOKUP($A234,'Harce M'!$H$2:$N$19,7,0),"")</f>
        <v/>
      </c>
      <c r="AF234" s="18" t="str">
        <f>IFERROR(VLOOKUP($A234,'XII z Kompasem M'!$K$1:$Q$38,7,0),"")</f>
        <v/>
      </c>
      <c r="AG234" s="19" t="str">
        <f>IFERROR(VLOOKUP($A234,'Grassor TR150 M'!$BH$2:$BN$16,7,0),"")</f>
        <v/>
      </c>
      <c r="AH234" s="19" t="str">
        <f>IFERROR(VLOOKUP($A234,'Pazur Gryfa M'!$P$2:$V$23,7,0),"")</f>
        <v/>
      </c>
      <c r="AI234" s="19" t="str">
        <f>IFERROR(VLOOKUP($A234,'Szaga M'!$J$2:$P$31,7,0),"")</f>
        <v/>
      </c>
      <c r="AJ234" s="19" t="str">
        <f>IFERROR(VLOOKUP($A234,'Sudecka 100 M'!$M$2:$S$20,7,0),"")</f>
        <v/>
      </c>
      <c r="AK234" s="19" t="str">
        <f>IFERROR(VLOOKUP($A234,'XIII z Kompasem M'!$K$2:$Q$27,7,0),"")</f>
        <v/>
      </c>
      <c r="AL234" s="19" t="str">
        <f>IFERROR(VLOOKUP($A234,'Waligóra M'!$J$2:$P$17,7,0),"")</f>
        <v/>
      </c>
      <c r="AM234" s="19" t="str">
        <f>IFERROR(VLOOKUP($A234,'Jesienne 360 M'!$K$2:$Q$15,7,0),"")</f>
        <v/>
      </c>
      <c r="AN234" s="19" t="str">
        <f>IFERROR(VLOOKUP($A234,'H54 TR100 M'!$AG$6:$AM$161,7,0),"")</f>
        <v/>
      </c>
      <c r="AO234" s="19" t="str">
        <f>IFERROR(VLOOKUP($A234,'Azymut M'!$O$2:$U$36,7,0),"")</f>
        <v/>
      </c>
      <c r="AP234" s="12" t="str">
        <f>IFERROR(VLOOKUP($A234,'NM TR100 M'!$AD$5:$AJ$13,7,0),"")</f>
        <v/>
      </c>
      <c r="AQ234" s="26">
        <f>MIN(COUNT(F234:U234)+MIN(COUNT(X234:AP234)/2,2),6)</f>
        <v>1</v>
      </c>
      <c r="AR234" s="13">
        <f>COUNT(F234:U234)+COUNT(X234:AP234)/2</f>
        <v>1</v>
      </c>
    </row>
    <row r="235" spans="1:44">
      <c r="A235">
        <v>581</v>
      </c>
      <c r="B235" s="22" t="str">
        <f>VLOOKUP($A235,id!$C:$H,6,0)</f>
        <v>Tumiński Maciej</v>
      </c>
      <c r="C235" s="22">
        <f>VLOOKUP($A235,id!$C:$H,4,0)</f>
        <v>0</v>
      </c>
      <c r="D235" s="2">
        <f>IF(E234=E235,D234,ROW(B233))</f>
        <v>233</v>
      </c>
      <c r="E235" s="11">
        <f>LARGE(F235:W235,1)+LARGE(F235:W235,2)+IFERROR(LARGE(F235:W235,3),0)+IFERROR(LARGE(F235:W235,4),0)+IFERROR(LARGE(F235:W235,5),0)+IFERROR(LARGE(F235:W235,6),0)</f>
        <v>48.494698559750113</v>
      </c>
      <c r="F235" s="12"/>
      <c r="G235" s="12"/>
      <c r="H235" s="12"/>
      <c r="I235" s="14"/>
      <c r="J235" s="19"/>
      <c r="K235" s="19"/>
      <c r="L235" s="19"/>
      <c r="M235" s="19"/>
      <c r="N235" s="19"/>
      <c r="O235" s="19"/>
      <c r="P235" s="19"/>
      <c r="Q235" s="19">
        <f>IFERROR(VLOOKUP($A235,'Abentojra M'!$J$4:$P$36,7,0),"")</f>
        <v>40.351680759294929</v>
      </c>
      <c r="R235" s="19" t="str">
        <f>IFERROR(VLOOKUP($A235,'Mordownik M'!$M$6:$S$36,7,0),"")</f>
        <v/>
      </c>
      <c r="S235" s="19" t="str">
        <f>IFERROR(VLOOKUP($A235,'XIV Szago M'!$BB$4:$BH$45,7,0),"")</f>
        <v/>
      </c>
      <c r="T235" s="19" t="str">
        <f>IFERROR(VLOOKUP($A235,'H54 TR200 M'!$AS$5:$AY$96,7,0),"")</f>
        <v/>
      </c>
      <c r="U235" s="19" t="str">
        <f>IFERROR(VLOOKUP($A235,'NM TR200 M'!$AN$5:$AT$32,7,0),"")</f>
        <v/>
      </c>
      <c r="V235" s="10">
        <f>IFERROR(LARGE(X235:AP235,1),0)+IFERROR(LARGE(X235:AP235,2),0)</f>
        <v>8.1430178004551816</v>
      </c>
      <c r="W235" s="10">
        <f>IFERROR(LARGE(X235:AP235,3),0)+IFERROR(LARGE(X235:AP235,4),0)</f>
        <v>0</v>
      </c>
      <c r="X235" s="12"/>
      <c r="Y235" s="18"/>
      <c r="Z235" s="18"/>
      <c r="AA235" s="12"/>
      <c r="AB235" s="12"/>
      <c r="AC235" s="12"/>
      <c r="AD235" s="18"/>
      <c r="AE235" s="12"/>
      <c r="AF235" s="18"/>
      <c r="AG235" s="19"/>
      <c r="AH235" s="19"/>
      <c r="AI235" s="19"/>
      <c r="AJ235" s="19"/>
      <c r="AK235" s="19" t="str">
        <f>IFERROR(VLOOKUP($A235,'XIII z Kompasem M'!$K$2:$Q$27,7,0),"")</f>
        <v/>
      </c>
      <c r="AL235" s="19" t="str">
        <f>IFERROR(VLOOKUP($A235,'Waligóra M'!$J$2:$P$17,7,0),"")</f>
        <v/>
      </c>
      <c r="AM235" s="19" t="str">
        <f>IFERROR(VLOOKUP($A235,'Jesienne 360 M'!$K$2:$Q$15,7,0),"")</f>
        <v/>
      </c>
      <c r="AN235" s="19">
        <f>IFERROR(VLOOKUP($A235,'H54 TR100 M'!$AG$6:$AM$161,7,0),"")</f>
        <v>8.1430178004551816</v>
      </c>
      <c r="AO235" s="19" t="str">
        <f>IFERROR(VLOOKUP($A235,'Azymut M'!$O$2:$U$36,7,0),"")</f>
        <v/>
      </c>
      <c r="AP235" s="12" t="str">
        <f>IFERROR(VLOOKUP($A235,'NM TR100 M'!$AD$5:$AJ$13,7,0),"")</f>
        <v/>
      </c>
      <c r="AQ235" s="26">
        <f>MIN(COUNT(F235:U235)+MIN(COUNT(X235:AP235)/2,2),6)</f>
        <v>1.5</v>
      </c>
      <c r="AR235" s="13">
        <f>COUNT(F235:U235)+COUNT(X235:AP235)/2</f>
        <v>1.5</v>
      </c>
    </row>
    <row r="236" spans="1:44">
      <c r="A236">
        <v>582</v>
      </c>
      <c r="B236" s="22" t="str">
        <f>VLOOKUP($A236,id!$C:$H,6,0)</f>
        <v>Grabowski Adam</v>
      </c>
      <c r="C236" s="22">
        <f>VLOOKUP($A236,id!$C:$H,4,0)</f>
        <v>0</v>
      </c>
      <c r="D236" s="2">
        <f>IF(E235=E236,D235,ROW(B234))</f>
        <v>234</v>
      </c>
      <c r="E236" s="11">
        <f>LARGE(F236:W236,1)+LARGE(F236:W236,2)+IFERROR(LARGE(F236:W236,3),0)+IFERROR(LARGE(F236:W236,4),0)+IFERROR(LARGE(F236:W236,5),0)+IFERROR(LARGE(F236:W236,6),0)</f>
        <v>48.484236869706635</v>
      </c>
      <c r="F236" s="12"/>
      <c r="G236" s="12"/>
      <c r="H236" s="12"/>
      <c r="I236" s="14"/>
      <c r="J236" s="19"/>
      <c r="K236" s="19"/>
      <c r="L236" s="19"/>
      <c r="M236" s="19"/>
      <c r="N236" s="19"/>
      <c r="O236" s="19"/>
      <c r="P236" s="19"/>
      <c r="Q236" s="19">
        <f>IFERROR(VLOOKUP($A236,'Abentojra M'!$J$4:$P$36,7,0),"")</f>
        <v>40.341682201217921</v>
      </c>
      <c r="R236" s="19" t="str">
        <f>IFERROR(VLOOKUP($A236,'Mordownik M'!$M$6:$S$36,7,0),"")</f>
        <v/>
      </c>
      <c r="S236" s="19" t="str">
        <f>IFERROR(VLOOKUP($A236,'XIV Szago M'!$BB$4:$BH$45,7,0),"")</f>
        <v/>
      </c>
      <c r="T236" s="19" t="str">
        <f>IFERROR(VLOOKUP($A236,'H54 TR200 M'!$AS$5:$AY$96,7,0),"")</f>
        <v/>
      </c>
      <c r="U236" s="19" t="str">
        <f>IFERROR(VLOOKUP($A236,'NM TR200 M'!$AN$5:$AT$32,7,0),"")</f>
        <v/>
      </c>
      <c r="V236" s="10">
        <f>IFERROR(LARGE(X236:AP236,1),0)+IFERROR(LARGE(X236:AP236,2),0)</f>
        <v>8.142554668488712</v>
      </c>
      <c r="W236" s="10">
        <f>IFERROR(LARGE(X236:AP236,3),0)+IFERROR(LARGE(X236:AP236,4),0)</f>
        <v>0</v>
      </c>
      <c r="X236" s="12"/>
      <c r="Y236" s="18"/>
      <c r="Z236" s="18"/>
      <c r="AA236" s="12"/>
      <c r="AB236" s="12"/>
      <c r="AC236" s="12"/>
      <c r="AD236" s="18"/>
      <c r="AE236" s="12"/>
      <c r="AF236" s="18"/>
      <c r="AG236" s="19"/>
      <c r="AH236" s="19"/>
      <c r="AI236" s="19"/>
      <c r="AJ236" s="19"/>
      <c r="AK236" s="19" t="str">
        <f>IFERROR(VLOOKUP($A236,'XIII z Kompasem M'!$K$2:$Q$27,7,0),"")</f>
        <v/>
      </c>
      <c r="AL236" s="19" t="str">
        <f>IFERROR(VLOOKUP($A236,'Waligóra M'!$J$2:$P$17,7,0),"")</f>
        <v/>
      </c>
      <c r="AM236" s="19" t="str">
        <f>IFERROR(VLOOKUP($A236,'Jesienne 360 M'!$K$2:$Q$15,7,0),"")</f>
        <v/>
      </c>
      <c r="AN236" s="19">
        <f>IFERROR(VLOOKUP($A236,'H54 TR100 M'!$AG$6:$AM$161,7,0),"")</f>
        <v>8.142554668488712</v>
      </c>
      <c r="AO236" s="19" t="str">
        <f>IFERROR(VLOOKUP($A236,'Azymut M'!$O$2:$U$36,7,0),"")</f>
        <v/>
      </c>
      <c r="AP236" s="12" t="str">
        <f>IFERROR(VLOOKUP($A236,'NM TR100 M'!$AD$5:$AJ$13,7,0),"")</f>
        <v/>
      </c>
      <c r="AQ236" s="26">
        <f>MIN(COUNT(F236:U236)+MIN(COUNT(X236:AP236)/2,2),6)</f>
        <v>1.5</v>
      </c>
      <c r="AR236" s="13">
        <f>COUNT(F236:U236)+COUNT(X236:AP236)/2</f>
        <v>1.5</v>
      </c>
    </row>
    <row r="237" spans="1:44">
      <c r="A237">
        <v>227</v>
      </c>
      <c r="B237" s="22" t="str">
        <f>VLOOKUP($A237,id!$C:$H,6,0)</f>
        <v>Myślak Mateusz</v>
      </c>
      <c r="C237" s="22" t="str">
        <f>VLOOKUP($A237,id!$C:$H,4,0)</f>
        <v>KulawiKrulowie</v>
      </c>
      <c r="D237" s="2">
        <f>IF(E236=E237,D236,ROW(B235))</f>
        <v>235</v>
      </c>
      <c r="E237" s="11">
        <f>LARGE(F237:W237,1)+LARGE(F237:W237,2)+IFERROR(LARGE(F237:W237,3),0)+IFERROR(LARGE(F237:W237,4),0)+IFERROR(LARGE(F237:W237,5),0)+IFERROR(LARGE(F237:W237,6),0)</f>
        <v>48.398119340744891</v>
      </c>
      <c r="F237" s="12"/>
      <c r="G237" s="12"/>
      <c r="H237" s="12">
        <f>IFERROR(VLOOKUP($A237,'H53 200 M'!$AL$5:$AR$90,7,0),"")</f>
        <v>13.540024694103264</v>
      </c>
      <c r="I237" s="14" t="str">
        <f>IFERROR(VLOOKUP($A237,'Dymno M'!$BO$4:$BU$35,7,0),"")</f>
        <v/>
      </c>
      <c r="J237" s="19" t="str">
        <f>IFERROR(VLOOKUP($A237,'Dukty M'!$AU$1:$BA$45,7,0),"")</f>
        <v/>
      </c>
      <c r="K237" s="19" t="str">
        <f>IFERROR(VLOOKUP($A237,'Tropy M'!$Q$3:$X$155,7,0),"")</f>
        <v/>
      </c>
      <c r="L237" s="19" t="str">
        <f>IFERROR(VLOOKUP($A237,'Grassor TR300 M'!$BX$2:$CD$26,7,0),"")</f>
        <v/>
      </c>
      <c r="M237" s="19" t="str">
        <f>IFERROR(VLOOKUP($A237,'BO M'!$K$2:$Q$65,7,0),"")</f>
        <v/>
      </c>
      <c r="N237" s="19" t="str">
        <f>IFERROR(VLOOKUP($A237,'Konwalie M'!$K$3:$Q$33,7,0),"")</f>
        <v/>
      </c>
      <c r="O237" s="19" t="str">
        <f>IFERROR(VLOOKUP($A237,'Sudecka 150 M'!$M$2:$S$17,7,0),"")</f>
        <v/>
      </c>
      <c r="P237" s="19" t="str">
        <f>IFERROR(VLOOKUP($A237,'Korno M'!$BR$1:$BX$58,7,0),"")</f>
        <v/>
      </c>
      <c r="Q237" s="19" t="str">
        <f>IFERROR(VLOOKUP($A237,'Abentojra M'!$J$4:$P$36,7,0),"")</f>
        <v/>
      </c>
      <c r="R237" s="19" t="str">
        <f>IFERROR(VLOOKUP($A237,'Mordownik M'!$M$6:$S$36,7,0),"")</f>
        <v/>
      </c>
      <c r="S237" s="19" t="str">
        <f>IFERROR(VLOOKUP($A237,'XIV Szago M'!$BB$4:$BH$45,7,0),"")</f>
        <v/>
      </c>
      <c r="T237" s="19">
        <f>IFERROR(VLOOKUP($A237,'H54 TR200 M'!$AS$5:$AY$96,7,0),"")</f>
        <v>34.858094646641625</v>
      </c>
      <c r="U237" s="19" t="str">
        <f>IFERROR(VLOOKUP($A237,'NM TR200 M'!$AN$5:$AT$32,7,0),"")</f>
        <v/>
      </c>
      <c r="V237" s="10">
        <f>IFERROR(LARGE(X237:AP237,1),0)+IFERROR(LARGE(X237:AP237,2),0)</f>
        <v>0</v>
      </c>
      <c r="W237" s="10">
        <f>IFERROR(LARGE(X237:AP237,3),0)+IFERROR(LARGE(X237:AP237,4),0)</f>
        <v>0</v>
      </c>
      <c r="X237" s="12"/>
      <c r="Y237" s="18"/>
      <c r="Z237" s="18"/>
      <c r="AA237" s="12"/>
      <c r="AB237" s="12"/>
      <c r="AC237" s="12" t="str">
        <f>IFERROR(VLOOKUP($A237,'H53 100 M'!$AG$5:$AM$156,7,0),"")</f>
        <v/>
      </c>
      <c r="AD237" s="18" t="str">
        <f>IFERROR(VLOOKUP($A237,'Liczyrzepa - wiosna M'!$N$2:$T$26,7,0),"")</f>
        <v/>
      </c>
      <c r="AE237" s="12" t="str">
        <f>IFERROR(VLOOKUP($A237,'Harce M'!$H$2:$N$19,7,0),"")</f>
        <v/>
      </c>
      <c r="AF237" s="18" t="str">
        <f>IFERROR(VLOOKUP($A237,'XII z Kompasem M'!$K$1:$Q$38,7,0),"")</f>
        <v/>
      </c>
      <c r="AG237" s="19" t="str">
        <f>IFERROR(VLOOKUP($A237,'Grassor TR150 M'!$BH$2:$BN$16,7,0),"")</f>
        <v/>
      </c>
      <c r="AH237" s="19" t="str">
        <f>IFERROR(VLOOKUP($A237,'Pazur Gryfa M'!$P$2:$V$23,7,0),"")</f>
        <v/>
      </c>
      <c r="AI237" s="19" t="str">
        <f>IFERROR(VLOOKUP($A237,'Szaga M'!$J$2:$P$31,7,0),"")</f>
        <v/>
      </c>
      <c r="AJ237" s="19" t="str">
        <f>IFERROR(VLOOKUP($A237,'Sudecka 100 M'!$M$2:$S$20,7,0),"")</f>
        <v/>
      </c>
      <c r="AK237" s="19" t="str">
        <f>IFERROR(VLOOKUP($A237,'XIII z Kompasem M'!$K$2:$Q$27,7,0),"")</f>
        <v/>
      </c>
      <c r="AL237" s="19" t="str">
        <f>IFERROR(VLOOKUP($A237,'Waligóra M'!$J$2:$P$17,7,0),"")</f>
        <v/>
      </c>
      <c r="AM237" s="19" t="str">
        <f>IFERROR(VLOOKUP($A237,'Jesienne 360 M'!$K$2:$Q$15,7,0),"")</f>
        <v/>
      </c>
      <c r="AN237" s="19" t="str">
        <f>IFERROR(VLOOKUP($A237,'H54 TR100 M'!$AG$6:$AM$161,7,0),"")</f>
        <v/>
      </c>
      <c r="AO237" s="19" t="str">
        <f>IFERROR(VLOOKUP($A237,'Azymut M'!$O$2:$U$36,7,0),"")</f>
        <v/>
      </c>
      <c r="AP237" s="12" t="str">
        <f>IFERROR(VLOOKUP($A237,'NM TR100 M'!$AD$5:$AJ$13,7,0),"")</f>
        <v/>
      </c>
      <c r="AQ237" s="26">
        <f>MIN(COUNT(F237:U237)+MIN(COUNT(X237:AP237)/2,2),6)</f>
        <v>2</v>
      </c>
      <c r="AR237" s="13">
        <f>COUNT(F237:U237)+COUNT(X237:AP237)/2</f>
        <v>2</v>
      </c>
    </row>
    <row r="238" spans="1:44">
      <c r="A238" s="13">
        <v>52</v>
      </c>
      <c r="B238" s="22" t="str">
        <f>VLOOKUP($A238,id!$C:$H,6,0)</f>
        <v>Szmejda Andrzej</v>
      </c>
      <c r="C238" s="22">
        <f>VLOOKUP($A238,id!$C:$H,4,0)</f>
        <v>0</v>
      </c>
      <c r="D238" s="2">
        <f>IF(E237=E238,D237,ROW(B236))</f>
        <v>236</v>
      </c>
      <c r="E238" s="11">
        <f>LARGE(F238:W238,1)+LARGE(F238:W238,2)+IFERROR(LARGE(F238:W238,3),0)+IFERROR(LARGE(F238:W238,4),0)+IFERROR(LARGE(F238:W238,5),0)+IFERROR(LARGE(F238:W238,6),0)</f>
        <v>48.015732441471556</v>
      </c>
      <c r="F238" s="12">
        <f>IFERROR(VLOOKUP(A238,'ZdZ M'!$S$1:$Y$43,7,0),"")</f>
        <v>48.015732441471556</v>
      </c>
      <c r="G238" s="12" t="str">
        <f>IFERROR(VLOOKUP(A238,'Roza M'!N:T,7,0),"")</f>
        <v/>
      </c>
      <c r="H238" s="12" t="str">
        <f>IFERROR(VLOOKUP($A238,'H53 200 M'!$AL$5:$AR$90,7,0),"")</f>
        <v/>
      </c>
      <c r="I238" s="14" t="str">
        <f>IFERROR(VLOOKUP($A238,'Dymno M'!$BO$4:$BU$35,7,0),"")</f>
        <v/>
      </c>
      <c r="J238" s="19" t="str">
        <f>IFERROR(VLOOKUP($A238,'Dukty M'!$AU$1:$BA$45,7,0),"")</f>
        <v/>
      </c>
      <c r="K238" s="19" t="str">
        <f>IFERROR(VLOOKUP($A238,'Tropy M'!$Q$3:$X$155,7,0),"")</f>
        <v/>
      </c>
      <c r="L238" s="19" t="str">
        <f>IFERROR(VLOOKUP($A238,'Grassor TR300 M'!$BX$2:$CD$26,7,0),"")</f>
        <v/>
      </c>
      <c r="M238" s="19" t="str">
        <f>IFERROR(VLOOKUP($A238,'BO M'!$K$2:$Q$65,7,0),"")</f>
        <v/>
      </c>
      <c r="N238" s="19" t="str">
        <f>IFERROR(VLOOKUP($A238,'Konwalie M'!$K$3:$Q$33,7,0),"")</f>
        <v/>
      </c>
      <c r="O238" s="19" t="str">
        <f>IFERROR(VLOOKUP($A238,'Sudecka 150 M'!$M$2:$S$17,7,0),"")</f>
        <v/>
      </c>
      <c r="P238" s="19" t="str">
        <f>IFERROR(VLOOKUP($A238,'Korno M'!$BR$1:$BX$58,7,0),"")</f>
        <v/>
      </c>
      <c r="Q238" s="19" t="str">
        <f>IFERROR(VLOOKUP($A238,'Abentojra M'!$J$4:$P$36,7,0),"")</f>
        <v/>
      </c>
      <c r="R238" s="19" t="str">
        <f>IFERROR(VLOOKUP($A238,'Mordownik M'!$M$6:$S$36,7,0),"")</f>
        <v/>
      </c>
      <c r="S238" s="19" t="str">
        <f>IFERROR(VLOOKUP($A238,'XIV Szago M'!$BB$4:$BH$45,7,0),"")</f>
        <v/>
      </c>
      <c r="T238" s="19" t="str">
        <f>IFERROR(VLOOKUP($A238,'H54 TR200 M'!$AS$5:$AY$96,7,0),"")</f>
        <v/>
      </c>
      <c r="U238" s="19" t="str">
        <f>IFERROR(VLOOKUP($A238,'NM TR200 M'!$AN$5:$AT$32,7,0),"")</f>
        <v/>
      </c>
      <c r="V238" s="10">
        <f>IFERROR(LARGE(X238:AP238,1),0)+IFERROR(LARGE(X238:AP238,2),0)</f>
        <v>0</v>
      </c>
      <c r="W238" s="10">
        <f>IFERROR(LARGE(X238:AP238,3),0)+IFERROR(LARGE(X238:AP238,4),0)</f>
        <v>0</v>
      </c>
      <c r="X238" s="12"/>
      <c r="Y238" s="18" t="str">
        <f>IFERROR(VLOOKUP(A238,'XIII Szago M'!DJ:DP,7,0),"")</f>
        <v/>
      </c>
      <c r="Z238" s="18" t="str">
        <f>IFERROR(VLOOKUP(A238,'Wiosenne 360 M'!K:Q,7,0),"")</f>
        <v/>
      </c>
      <c r="AA238" s="12" t="str">
        <f>IFERROR(VLOOKUP(A238,'NMnO M'!AT:AZ,7,0),"")</f>
        <v/>
      </c>
      <c r="AB238" s="12" t="str">
        <f>IFERROR(VLOOKUP(A238,'Wertepy M'!M:S,7,0),"")</f>
        <v/>
      </c>
      <c r="AC238" s="12" t="str">
        <f>IFERROR(VLOOKUP($A238,'H53 100 M'!$AG$5:$AM$156,7,0),"")</f>
        <v/>
      </c>
      <c r="AD238" s="18" t="str">
        <f>IFERROR(VLOOKUP($A238,'Liczyrzepa - wiosna M'!$N$2:$T$26,7,0),"")</f>
        <v/>
      </c>
      <c r="AE238" s="12" t="str">
        <f>IFERROR(VLOOKUP($A238,'Harce M'!$H$2:$N$19,7,0),"")</f>
        <v/>
      </c>
      <c r="AF238" s="18" t="str">
        <f>IFERROR(VLOOKUP($A238,'XII z Kompasem M'!$K$1:$Q$38,7,0),"")</f>
        <v/>
      </c>
      <c r="AG238" s="19" t="str">
        <f>IFERROR(VLOOKUP($A238,'Grassor TR150 M'!$BH$2:$BN$16,7,0),"")</f>
        <v/>
      </c>
      <c r="AH238" s="19" t="str">
        <f>IFERROR(VLOOKUP($A238,'Pazur Gryfa M'!$P$2:$V$23,7,0),"")</f>
        <v/>
      </c>
      <c r="AI238" s="19" t="str">
        <f>IFERROR(VLOOKUP($A238,'Szaga M'!$J$2:$P$31,7,0),"")</f>
        <v/>
      </c>
      <c r="AJ238" s="19" t="str">
        <f>IFERROR(VLOOKUP($A238,'Sudecka 100 M'!$M$2:$S$20,7,0),"")</f>
        <v/>
      </c>
      <c r="AK238" s="19" t="str">
        <f>IFERROR(VLOOKUP($A238,'XIII z Kompasem M'!$K$2:$Q$27,7,0),"")</f>
        <v/>
      </c>
      <c r="AL238" s="19" t="str">
        <f>IFERROR(VLOOKUP($A238,'Waligóra M'!$J$2:$P$17,7,0),"")</f>
        <v/>
      </c>
      <c r="AM238" s="19" t="str">
        <f>IFERROR(VLOOKUP($A238,'Jesienne 360 M'!$K$2:$Q$15,7,0),"")</f>
        <v/>
      </c>
      <c r="AN238" s="19" t="str">
        <f>IFERROR(VLOOKUP($A238,'H54 TR100 M'!$AG$6:$AM$161,7,0),"")</f>
        <v/>
      </c>
      <c r="AO238" s="19" t="str">
        <f>IFERROR(VLOOKUP($A238,'Azymut M'!$O$2:$U$36,7,0),"")</f>
        <v/>
      </c>
      <c r="AP238" s="12" t="str">
        <f>IFERROR(VLOOKUP($A238,'NM TR100 M'!$AD$5:$AJ$13,7,0),"")</f>
        <v/>
      </c>
      <c r="AQ238" s="26">
        <f>MIN(COUNT(F238:U238)+MIN(COUNT(X238:AP238)/2,2),6)</f>
        <v>1</v>
      </c>
      <c r="AR238" s="13">
        <f>COUNT(F238:U238)+COUNT(X238:AP238)/2</f>
        <v>1</v>
      </c>
    </row>
    <row r="239" spans="1:44">
      <c r="A239">
        <v>196</v>
      </c>
      <c r="B239" s="22" t="str">
        <f>VLOOKUP($A239,id!$C:$H,6,0)</f>
        <v>Bożyczko Mariusz</v>
      </c>
      <c r="C239" s="22" t="str">
        <f>VLOOKUP($A239,id!$C:$H,4,0)</f>
        <v>Perełki z Elbląga</v>
      </c>
      <c r="D239" s="2">
        <f>IF(E238=E239,D238,ROW(B237))</f>
        <v>237</v>
      </c>
      <c r="E239" s="11">
        <f>LARGE(F239:W239,1)+LARGE(F239:W239,2)+IFERROR(LARGE(F239:W239,3),0)+IFERROR(LARGE(F239:W239,4),0)+IFERROR(LARGE(F239:W239,5),0)+IFERROR(LARGE(F239:W239,6),0)</f>
        <v>47.84384055081761</v>
      </c>
      <c r="F239" s="12"/>
      <c r="G239" s="12"/>
      <c r="H239" s="12">
        <f>IFERROR(VLOOKUP($A239,'H53 200 M'!$AL$5:$AR$90,7,0),"")</f>
        <v>47.84384055081761</v>
      </c>
      <c r="I239" s="14" t="str">
        <f>IFERROR(VLOOKUP($A239,'Dymno M'!$BO$4:$BU$35,7,0),"")</f>
        <v/>
      </c>
      <c r="J239" s="19" t="str">
        <f>IFERROR(VLOOKUP($A239,'Dukty M'!$AU$1:$BA$45,7,0),"")</f>
        <v/>
      </c>
      <c r="K239" s="19" t="str">
        <f>IFERROR(VLOOKUP($A239,'Tropy M'!$Q$3:$X$155,7,0),"")</f>
        <v/>
      </c>
      <c r="L239" s="19" t="str">
        <f>IFERROR(VLOOKUP($A239,'Grassor TR300 M'!$BX$2:$CD$26,7,0),"")</f>
        <v/>
      </c>
      <c r="M239" s="19" t="str">
        <f>IFERROR(VLOOKUP($A239,'BO M'!$K$2:$Q$65,7,0),"")</f>
        <v/>
      </c>
      <c r="N239" s="19" t="str">
        <f>IFERROR(VLOOKUP($A239,'Konwalie M'!$K$3:$Q$33,7,0),"")</f>
        <v/>
      </c>
      <c r="O239" s="19" t="str">
        <f>IFERROR(VLOOKUP($A239,'Sudecka 150 M'!$M$2:$S$17,7,0),"")</f>
        <v/>
      </c>
      <c r="P239" s="19" t="str">
        <f>IFERROR(VLOOKUP($A239,'Korno M'!$BR$1:$BX$58,7,0),"")</f>
        <v/>
      </c>
      <c r="Q239" s="19" t="str">
        <f>IFERROR(VLOOKUP($A239,'Abentojra M'!$J$4:$P$36,7,0),"")</f>
        <v/>
      </c>
      <c r="R239" s="19" t="str">
        <f>IFERROR(VLOOKUP($A239,'Mordownik M'!$M$6:$S$36,7,0),"")</f>
        <v/>
      </c>
      <c r="S239" s="19" t="str">
        <f>IFERROR(VLOOKUP($A239,'XIV Szago M'!$BB$4:$BH$45,7,0),"")</f>
        <v/>
      </c>
      <c r="T239" s="19" t="str">
        <f>IFERROR(VLOOKUP($A239,'H54 TR200 M'!$AS$5:$AY$96,7,0),"")</f>
        <v/>
      </c>
      <c r="U239" s="19" t="str">
        <f>IFERROR(VLOOKUP($A239,'NM TR200 M'!$AN$5:$AT$32,7,0),"")</f>
        <v/>
      </c>
      <c r="V239" s="10">
        <f>IFERROR(LARGE(X239:AP239,1),0)+IFERROR(LARGE(X239:AP239,2),0)</f>
        <v>0</v>
      </c>
      <c r="W239" s="10">
        <f>IFERROR(LARGE(X239:AP239,3),0)+IFERROR(LARGE(X239:AP239,4),0)</f>
        <v>0</v>
      </c>
      <c r="X239" s="12"/>
      <c r="Y239" s="18"/>
      <c r="Z239" s="18"/>
      <c r="AA239" s="12"/>
      <c r="AB239" s="12"/>
      <c r="AC239" s="12" t="str">
        <f>IFERROR(VLOOKUP($A239,'H53 100 M'!$AG$5:$AM$156,7,0),"")</f>
        <v/>
      </c>
      <c r="AD239" s="18" t="str">
        <f>IFERROR(VLOOKUP($A239,'Liczyrzepa - wiosna M'!$N$2:$T$26,7,0),"")</f>
        <v/>
      </c>
      <c r="AE239" s="12" t="str">
        <f>IFERROR(VLOOKUP($A239,'Harce M'!$H$2:$N$19,7,0),"")</f>
        <v/>
      </c>
      <c r="AF239" s="18" t="str">
        <f>IFERROR(VLOOKUP($A239,'XII z Kompasem M'!$K$1:$Q$38,7,0),"")</f>
        <v/>
      </c>
      <c r="AG239" s="19" t="str">
        <f>IFERROR(VLOOKUP($A239,'Grassor TR150 M'!$BH$2:$BN$16,7,0),"")</f>
        <v/>
      </c>
      <c r="AH239" s="19" t="str">
        <f>IFERROR(VLOOKUP($A239,'Pazur Gryfa M'!$P$2:$V$23,7,0),"")</f>
        <v/>
      </c>
      <c r="AI239" s="19" t="str">
        <f>IFERROR(VLOOKUP($A239,'Szaga M'!$J$2:$P$31,7,0),"")</f>
        <v/>
      </c>
      <c r="AJ239" s="19" t="str">
        <f>IFERROR(VLOOKUP($A239,'Sudecka 100 M'!$M$2:$S$20,7,0),"")</f>
        <v/>
      </c>
      <c r="AK239" s="19" t="str">
        <f>IFERROR(VLOOKUP($A239,'XIII z Kompasem M'!$K$2:$Q$27,7,0),"")</f>
        <v/>
      </c>
      <c r="AL239" s="19" t="str">
        <f>IFERROR(VLOOKUP($A239,'Waligóra M'!$J$2:$P$17,7,0),"")</f>
        <v/>
      </c>
      <c r="AM239" s="19" t="str">
        <f>IFERROR(VLOOKUP($A239,'Jesienne 360 M'!$K$2:$Q$15,7,0),"")</f>
        <v/>
      </c>
      <c r="AN239" s="19" t="str">
        <f>IFERROR(VLOOKUP($A239,'H54 TR100 M'!$AG$6:$AM$161,7,0),"")</f>
        <v/>
      </c>
      <c r="AO239" s="19" t="str">
        <f>IFERROR(VLOOKUP($A239,'Azymut M'!$O$2:$U$36,7,0),"")</f>
        <v/>
      </c>
      <c r="AP239" s="12" t="str">
        <f>IFERROR(VLOOKUP($A239,'NM TR100 M'!$AD$5:$AJ$13,7,0),"")</f>
        <v/>
      </c>
      <c r="AQ239" s="26">
        <f>MIN(COUNT(F239:U239)+MIN(COUNT(X239:AP239)/2,2),6)</f>
        <v>1</v>
      </c>
      <c r="AR239" s="13">
        <f>COUNT(F239:U239)+COUNT(X239:AP239)/2</f>
        <v>1</v>
      </c>
    </row>
    <row r="240" spans="1:44">
      <c r="A240">
        <v>494</v>
      </c>
      <c r="B240" s="22" t="str">
        <f>VLOOKUP($A240,id!$C:$H,6,0)</f>
        <v>Rogowski Hubert</v>
      </c>
      <c r="C240" s="22" t="str">
        <f>VLOOKUP($A240,id!$C:$H,4,0)</f>
        <v>Team Banderska.pl</v>
      </c>
      <c r="D240" s="2">
        <f>IF(E239=E240,D239,ROW(B238))</f>
        <v>238</v>
      </c>
      <c r="E240" s="11">
        <f>LARGE(F240:W240,1)+LARGE(F240:W240,2)+IFERROR(LARGE(F240:W240,3),0)+IFERROR(LARGE(F240:W240,4),0)+IFERROR(LARGE(F240:W240,5),0)+IFERROR(LARGE(F240:W240,6),0)</f>
        <v>47.620495096823312</v>
      </c>
      <c r="F240" s="12"/>
      <c r="G240" s="12"/>
      <c r="H240" s="12"/>
      <c r="I240" s="14"/>
      <c r="J240" s="19"/>
      <c r="K240" s="19"/>
      <c r="L240" s="19"/>
      <c r="M240" s="19">
        <f>IFERROR(VLOOKUP($A240,'BO M'!$K$2:$Q$65,7,0),"")</f>
        <v>47.620495096823312</v>
      </c>
      <c r="N240" s="19" t="str">
        <f>IFERROR(VLOOKUP($A240,'Konwalie M'!$K$3:$Q$33,7,0),"")</f>
        <v/>
      </c>
      <c r="O240" s="19" t="str">
        <f>IFERROR(VLOOKUP($A240,'Sudecka 150 M'!$M$2:$S$17,7,0),"")</f>
        <v/>
      </c>
      <c r="P240" s="19" t="str">
        <f>IFERROR(VLOOKUP($A240,'Korno M'!$BR$1:$BX$58,7,0),"")</f>
        <v/>
      </c>
      <c r="Q240" s="19" t="str">
        <f>IFERROR(VLOOKUP($A240,'Abentojra M'!$J$4:$P$36,7,0),"")</f>
        <v/>
      </c>
      <c r="R240" s="19" t="str">
        <f>IFERROR(VLOOKUP($A240,'Mordownik M'!$M$6:$S$36,7,0),"")</f>
        <v/>
      </c>
      <c r="S240" s="19" t="str">
        <f>IFERROR(VLOOKUP($A240,'XIV Szago M'!$BB$4:$BH$45,7,0),"")</f>
        <v/>
      </c>
      <c r="T240" s="19" t="str">
        <f>IFERROR(VLOOKUP($A240,'H54 TR200 M'!$AS$5:$AY$96,7,0),"")</f>
        <v/>
      </c>
      <c r="U240" s="19" t="str">
        <f>IFERROR(VLOOKUP($A240,'NM TR200 M'!$AN$5:$AT$32,7,0),"")</f>
        <v/>
      </c>
      <c r="V240" s="10">
        <f>IFERROR(LARGE(X240:AP240,1),0)+IFERROR(LARGE(X240:AP240,2),0)</f>
        <v>0</v>
      </c>
      <c r="W240" s="10">
        <f>IFERROR(LARGE(X240:AP240,3),0)+IFERROR(LARGE(X240:AP240,4),0)</f>
        <v>0</v>
      </c>
      <c r="X240" s="12"/>
      <c r="Y240" s="18"/>
      <c r="Z240" s="18"/>
      <c r="AA240" s="12"/>
      <c r="AB240" s="12"/>
      <c r="AC240" s="12"/>
      <c r="AD240" s="18"/>
      <c r="AE240" s="12"/>
      <c r="AF240" s="18"/>
      <c r="AG240" s="19"/>
      <c r="AH240" s="19" t="str">
        <f>IFERROR(VLOOKUP($A240,'Pazur Gryfa M'!$P$2:$V$23,7,0),"")</f>
        <v/>
      </c>
      <c r="AI240" s="19" t="str">
        <f>IFERROR(VLOOKUP($A240,'Szaga M'!$J$2:$P$31,7,0),"")</f>
        <v/>
      </c>
      <c r="AJ240" s="19" t="str">
        <f>IFERROR(VLOOKUP($A240,'Sudecka 100 M'!$M$2:$S$20,7,0),"")</f>
        <v/>
      </c>
      <c r="AK240" s="19" t="str">
        <f>IFERROR(VLOOKUP($A240,'XIII z Kompasem M'!$K$2:$Q$27,7,0),"")</f>
        <v/>
      </c>
      <c r="AL240" s="19" t="str">
        <f>IFERROR(VLOOKUP($A240,'Waligóra M'!$J$2:$P$17,7,0),"")</f>
        <v/>
      </c>
      <c r="AM240" s="19" t="str">
        <f>IFERROR(VLOOKUP($A240,'Jesienne 360 M'!$K$2:$Q$15,7,0),"")</f>
        <v/>
      </c>
      <c r="AN240" s="19" t="str">
        <f>IFERROR(VLOOKUP($A240,'H54 TR100 M'!$AG$6:$AM$161,7,0),"")</f>
        <v/>
      </c>
      <c r="AO240" s="19" t="str">
        <f>IFERROR(VLOOKUP($A240,'Azymut M'!$O$2:$U$36,7,0),"")</f>
        <v/>
      </c>
      <c r="AP240" s="12" t="str">
        <f>IFERROR(VLOOKUP($A240,'NM TR100 M'!$AD$5:$AJ$13,7,0),"")</f>
        <v/>
      </c>
      <c r="AQ240" s="26">
        <f>MIN(COUNT(F240:U240)+MIN(COUNT(X240:AP240)/2,2),6)</f>
        <v>1</v>
      </c>
      <c r="AR240" s="13">
        <f>COUNT(F240:U240)+COUNT(X240:AP240)/2</f>
        <v>1</v>
      </c>
    </row>
    <row r="241" spans="1:44">
      <c r="A241">
        <v>81</v>
      </c>
      <c r="B241" s="22" t="str">
        <f>VLOOKUP($A241,id!$C:$H,6,0)</f>
        <v>Grajek Andrzej</v>
      </c>
      <c r="C241" s="22" t="str">
        <f>VLOOKUP($A241,id!$C:$H,4,0)</f>
        <v>Tour De Sklep Team Skoki</v>
      </c>
      <c r="D241" s="2">
        <f>IF(E240=E241,D240,ROW(B239))</f>
        <v>239</v>
      </c>
      <c r="E241" s="11">
        <f>LARGE(F241:W241,1)+LARGE(F241:W241,2)+IFERROR(LARGE(F241:W241,3),0)+IFERROR(LARGE(F241:W241,4),0)+IFERROR(LARGE(F241:W241,5),0)+IFERROR(LARGE(F241:W241,6),0)</f>
        <v>46.815927551604837</v>
      </c>
      <c r="F241" s="12"/>
      <c r="G241" s="12">
        <f>IFERROR(VLOOKUP(A241,'Roza M'!N:T,7,0),"")</f>
        <v>46.815927551604837</v>
      </c>
      <c r="H241" s="12" t="str">
        <f>IFERROR(VLOOKUP($A241,'H53 200 M'!$AL$5:$AR$90,7,0),"")</f>
        <v/>
      </c>
      <c r="I241" s="14" t="str">
        <f>IFERROR(VLOOKUP($A241,'Dymno M'!$BO$4:$BU$35,7,0),"")</f>
        <v/>
      </c>
      <c r="J241" s="19" t="str">
        <f>IFERROR(VLOOKUP($A241,'Dukty M'!$AU$1:$BA$45,7,0),"")</f>
        <v/>
      </c>
      <c r="K241" s="19" t="str">
        <f>IFERROR(VLOOKUP($A241,'Tropy M'!$Q$3:$X$155,7,0),"")</f>
        <v/>
      </c>
      <c r="L241" s="19" t="str">
        <f>IFERROR(VLOOKUP($A241,'Grassor TR300 M'!$BX$2:$CD$26,7,0),"")</f>
        <v/>
      </c>
      <c r="M241" s="19" t="str">
        <f>IFERROR(VLOOKUP($A241,'BO M'!$K$2:$Q$65,7,0),"")</f>
        <v/>
      </c>
      <c r="N241" s="19" t="str">
        <f>IFERROR(VLOOKUP($A241,'Konwalie M'!$K$3:$Q$33,7,0),"")</f>
        <v/>
      </c>
      <c r="O241" s="19" t="str">
        <f>IFERROR(VLOOKUP($A241,'Sudecka 150 M'!$M$2:$S$17,7,0),"")</f>
        <v/>
      </c>
      <c r="P241" s="19" t="str">
        <f>IFERROR(VLOOKUP($A241,'Korno M'!$BR$1:$BX$58,7,0),"")</f>
        <v/>
      </c>
      <c r="Q241" s="19" t="str">
        <f>IFERROR(VLOOKUP($A241,'Abentojra M'!$J$4:$P$36,7,0),"")</f>
        <v/>
      </c>
      <c r="R241" s="19" t="str">
        <f>IFERROR(VLOOKUP($A241,'Mordownik M'!$M$6:$S$36,7,0),"")</f>
        <v/>
      </c>
      <c r="S241" s="19" t="str">
        <f>IFERROR(VLOOKUP($A241,'XIV Szago M'!$BB$4:$BH$45,7,0),"")</f>
        <v/>
      </c>
      <c r="T241" s="19" t="str">
        <f>IFERROR(VLOOKUP($A241,'H54 TR200 M'!$AS$5:$AY$96,7,0),"")</f>
        <v/>
      </c>
      <c r="U241" s="19" t="str">
        <f>IFERROR(VLOOKUP($A241,'NM TR200 M'!$AN$5:$AT$32,7,0),"")</f>
        <v/>
      </c>
      <c r="V241" s="10">
        <f>IFERROR(LARGE(X241:AP241,1),0)+IFERROR(LARGE(X241:AP241,2),0)</f>
        <v>0</v>
      </c>
      <c r="W241" s="10">
        <f>IFERROR(LARGE(X241:AP241,3),0)+IFERROR(LARGE(X241:AP241,4),0)</f>
        <v>0</v>
      </c>
      <c r="X241" s="12"/>
      <c r="Y241" s="18" t="str">
        <f>IFERROR(VLOOKUP(A241,'XIII Szago M'!DJ:DP,7,0),"")</f>
        <v/>
      </c>
      <c r="Z241" s="18" t="str">
        <f>IFERROR(VLOOKUP(A241,'Wiosenne 360 M'!K:Q,7,0),"")</f>
        <v/>
      </c>
      <c r="AA241" s="12" t="str">
        <f>IFERROR(VLOOKUP(A241,'NMnO M'!AT:AZ,7,0),"")</f>
        <v/>
      </c>
      <c r="AB241" s="12" t="str">
        <f>IFERROR(VLOOKUP(A241,'Wertepy M'!M:S,7,0),"")</f>
        <v/>
      </c>
      <c r="AC241" s="12" t="str">
        <f>IFERROR(VLOOKUP($A241,'H53 100 M'!$AG$5:$AM$156,7,0),"")</f>
        <v/>
      </c>
      <c r="AD241" s="18" t="str">
        <f>IFERROR(VLOOKUP($A241,'Liczyrzepa - wiosna M'!$N$2:$T$26,7,0),"")</f>
        <v/>
      </c>
      <c r="AE241" s="12" t="str">
        <f>IFERROR(VLOOKUP($A241,'Harce M'!$H$2:$N$19,7,0),"")</f>
        <v/>
      </c>
      <c r="AF241" s="18" t="str">
        <f>IFERROR(VLOOKUP($A241,'XII z Kompasem M'!$K$1:$Q$38,7,0),"")</f>
        <v/>
      </c>
      <c r="AG241" s="19" t="str">
        <f>IFERROR(VLOOKUP($A241,'Grassor TR150 M'!$BH$2:$BN$16,7,0),"")</f>
        <v/>
      </c>
      <c r="AH241" s="19" t="str">
        <f>IFERROR(VLOOKUP($A241,'Pazur Gryfa M'!$P$2:$V$23,7,0),"")</f>
        <v/>
      </c>
      <c r="AI241" s="19" t="str">
        <f>IFERROR(VLOOKUP($A241,'Szaga M'!$J$2:$P$31,7,0),"")</f>
        <v/>
      </c>
      <c r="AJ241" s="19" t="str">
        <f>IFERROR(VLOOKUP($A241,'Sudecka 100 M'!$M$2:$S$20,7,0),"")</f>
        <v/>
      </c>
      <c r="AK241" s="19" t="str">
        <f>IFERROR(VLOOKUP($A241,'XIII z Kompasem M'!$K$2:$Q$27,7,0),"")</f>
        <v/>
      </c>
      <c r="AL241" s="19" t="str">
        <f>IFERROR(VLOOKUP($A241,'Waligóra M'!$J$2:$P$17,7,0),"")</f>
        <v/>
      </c>
      <c r="AM241" s="19" t="str">
        <f>IFERROR(VLOOKUP($A241,'Jesienne 360 M'!$K$2:$Q$15,7,0),"")</f>
        <v/>
      </c>
      <c r="AN241" s="19" t="str">
        <f>IFERROR(VLOOKUP($A241,'H54 TR100 M'!$AG$6:$AM$161,7,0),"")</f>
        <v/>
      </c>
      <c r="AO241" s="19" t="str">
        <f>IFERROR(VLOOKUP($A241,'Azymut M'!$O$2:$U$36,7,0),"")</f>
        <v/>
      </c>
      <c r="AP241" s="12" t="str">
        <f>IFERROR(VLOOKUP($A241,'NM TR100 M'!$AD$5:$AJ$13,7,0),"")</f>
        <v/>
      </c>
      <c r="AQ241" s="26">
        <f>MIN(COUNT(F241:U241)+MIN(COUNT(X241:AP241)/2,2),6)</f>
        <v>1</v>
      </c>
      <c r="AR241" s="13">
        <f>COUNT(F241:U241)+COUNT(X241:AP241)/2</f>
        <v>1</v>
      </c>
    </row>
    <row r="242" spans="1:44">
      <c r="A242">
        <v>603</v>
      </c>
      <c r="B242" s="22" t="str">
        <f>VLOOKUP($A242,id!$C:$H,6,0)</f>
        <v>Wachulec Władysław</v>
      </c>
      <c r="C242" s="22" t="str">
        <f>VLOOKUP($A242,id!$C:$H,4,0)</f>
        <v>brak</v>
      </c>
      <c r="D242" s="2">
        <f>IF(E241=E242,D241,ROW(B240))</f>
        <v>240</v>
      </c>
      <c r="E242" s="11">
        <f>LARGE(F242:W242,1)+LARGE(F242:W242,2)+IFERROR(LARGE(F242:W242,3),0)+IFERROR(LARGE(F242:W242,4),0)+IFERROR(LARGE(F242:W242,5),0)+IFERROR(LARGE(F242:W242,6),0)</f>
        <v>46.056864740011555</v>
      </c>
      <c r="F242" s="12"/>
      <c r="G242" s="12"/>
      <c r="H242" s="12"/>
      <c r="I242" s="14"/>
      <c r="J242" s="19"/>
      <c r="K242" s="19"/>
      <c r="L242" s="19"/>
      <c r="M242" s="19"/>
      <c r="N242" s="19"/>
      <c r="O242" s="19"/>
      <c r="P242" s="19"/>
      <c r="Q242" s="19"/>
      <c r="R242" s="19"/>
      <c r="S242" s="19" t="str">
        <f>IFERROR(VLOOKUP($A242,'XIV Szago M'!$BB$4:$BH$45,7,0),"")</f>
        <v/>
      </c>
      <c r="T242" s="19" t="str">
        <f>IFERROR(VLOOKUP($A242,'H54 TR200 M'!$AS$5:$AY$96,7,0),"")</f>
        <v/>
      </c>
      <c r="U242" s="19" t="str">
        <f>IFERROR(VLOOKUP($A242,'NM TR200 M'!$AN$5:$AT$32,7,0),"")</f>
        <v/>
      </c>
      <c r="V242" s="10">
        <f>IFERROR(LARGE(X242:AP242,1),0)+IFERROR(LARGE(X242:AP242,2),0)</f>
        <v>46.056864740011555</v>
      </c>
      <c r="W242" s="10">
        <f>IFERROR(LARGE(X242:AP242,3),0)+IFERROR(LARGE(X242:AP242,4),0)</f>
        <v>0</v>
      </c>
      <c r="X242" s="12"/>
      <c r="Y242" s="18"/>
      <c r="Z242" s="18"/>
      <c r="AA242" s="12"/>
      <c r="AB242" s="12"/>
      <c r="AC242" s="12"/>
      <c r="AD242" s="18"/>
      <c r="AE242" s="12"/>
      <c r="AF242" s="18"/>
      <c r="AG242" s="19"/>
      <c r="AH242" s="19"/>
      <c r="AI242" s="19"/>
      <c r="AJ242" s="19"/>
      <c r="AK242" s="19"/>
      <c r="AL242" s="19">
        <f>IFERROR(VLOOKUP($A242,'Waligóra M'!$J$2:$P$17,7,0),"")</f>
        <v>46.056864740011555</v>
      </c>
      <c r="AM242" s="19" t="str">
        <f>IFERROR(VLOOKUP($A242,'Jesienne 360 M'!$K$2:$Q$15,7,0),"")</f>
        <v/>
      </c>
      <c r="AN242" s="19" t="str">
        <f>IFERROR(VLOOKUP($A242,'H54 TR100 M'!$AG$6:$AM$161,7,0),"")</f>
        <v/>
      </c>
      <c r="AO242" s="19" t="str">
        <f>IFERROR(VLOOKUP($A242,'Azymut M'!$O$2:$U$36,7,0),"")</f>
        <v/>
      </c>
      <c r="AP242" s="12" t="str">
        <f>IFERROR(VLOOKUP($A242,'NM TR100 M'!$AD$5:$AJ$13,7,0),"")</f>
        <v/>
      </c>
      <c r="AQ242" s="26">
        <f>MIN(COUNT(F242:U242)+MIN(COUNT(X242:AP242)/2,2),6)</f>
        <v>0.5</v>
      </c>
      <c r="AR242" s="13">
        <f>COUNT(F242:U242)+COUNT(X242:AP242)/2</f>
        <v>0.5</v>
      </c>
    </row>
    <row r="243" spans="1:44">
      <c r="A243">
        <v>766</v>
      </c>
      <c r="B243" s="22" t="str">
        <f>VLOOKUP($A243,id!$C:$H,6,0)</f>
        <v>Rochowski Konrad</v>
      </c>
      <c r="C243" s="22" t="str">
        <f>VLOOKUP($A243,id!$C:$H,4,0)</f>
        <v>KS Hades/AR Poznań</v>
      </c>
      <c r="D243" s="2">
        <f>IF(E242=E243,D242,ROW(B241))</f>
        <v>241</v>
      </c>
      <c r="E243" s="11">
        <f>LARGE(F243:W243,1)+LARGE(F243:W243,2)+IFERROR(LARGE(F243:W243,3),0)+IFERROR(LARGE(F243:W243,4),0)+IFERROR(LARGE(F243:W243,5),0)+IFERROR(LARGE(F243:W243,6),0)</f>
        <v>45.302013422818796</v>
      </c>
      <c r="F243" s="12"/>
      <c r="G243" s="12"/>
      <c r="H243" s="12"/>
      <c r="I243" s="14"/>
      <c r="J243" s="19"/>
      <c r="K243" s="19"/>
      <c r="L243" s="19"/>
      <c r="M243" s="19"/>
      <c r="N243" s="19"/>
      <c r="O243" s="19"/>
      <c r="P243" s="19"/>
      <c r="Q243" s="19"/>
      <c r="R243" s="19"/>
      <c r="S243" s="19"/>
      <c r="T243" s="19"/>
      <c r="U243" s="19" t="str">
        <f>IFERROR(VLOOKUP($A243,'NM TR200 M'!$AN$5:$AT$32,7,0),"")</f>
        <v/>
      </c>
      <c r="V243" s="10">
        <f>IFERROR(LARGE(X243:AP243,1),0)+IFERROR(LARGE(X243:AP243,2),0)</f>
        <v>45.302013422818796</v>
      </c>
      <c r="W243" s="10">
        <f>IFERROR(LARGE(X243:AP243,3),0)+IFERROR(LARGE(X243:AP243,4),0)</f>
        <v>0</v>
      </c>
      <c r="X243" s="12"/>
      <c r="Y243" s="18"/>
      <c r="Z243" s="18"/>
      <c r="AA243" s="12"/>
      <c r="AB243" s="12"/>
      <c r="AC243" s="12"/>
      <c r="AD243" s="18"/>
      <c r="AE243" s="12"/>
      <c r="AF243" s="18"/>
      <c r="AG243" s="19"/>
      <c r="AH243" s="19"/>
      <c r="AI243" s="19"/>
      <c r="AJ243" s="19"/>
      <c r="AK243" s="19"/>
      <c r="AL243" s="19"/>
      <c r="AM243" s="19"/>
      <c r="AN243" s="19"/>
      <c r="AO243" s="19"/>
      <c r="AP243" s="12">
        <f>IFERROR(VLOOKUP($A243,'NM TR100 M'!$AD$5:$AJ$13,7,0),"")</f>
        <v>45.302013422818796</v>
      </c>
      <c r="AQ243" s="26">
        <f>MIN(COUNT(F243:U243)+MIN(COUNT(X243:AP243)/2,2),6)</f>
        <v>0.5</v>
      </c>
      <c r="AR243" s="13">
        <f>COUNT(F243:U243)+COUNT(X243:AP243)/2</f>
        <v>0.5</v>
      </c>
    </row>
    <row r="244" spans="1:44">
      <c r="A244">
        <v>767</v>
      </c>
      <c r="B244" s="22" t="str">
        <f>VLOOKUP($A244,id!$C:$H,6,0)</f>
        <v>Dopierała Piotr</v>
      </c>
      <c r="C244" s="22" t="str">
        <f>VLOOKUP($A244,id!$C:$H,4,0)</f>
        <v>AR Poznań</v>
      </c>
      <c r="D244" s="2">
        <f>IF(E243=E244,D243,ROW(B242))</f>
        <v>241</v>
      </c>
      <c r="E244" s="11">
        <f>LARGE(F244:W244,1)+LARGE(F244:W244,2)+IFERROR(LARGE(F244:W244,3),0)+IFERROR(LARGE(F244:W244,4),0)+IFERROR(LARGE(F244:W244,5),0)+IFERROR(LARGE(F244:W244,6),0)</f>
        <v>45.302013422818796</v>
      </c>
      <c r="F244" s="12"/>
      <c r="G244" s="12"/>
      <c r="H244" s="12"/>
      <c r="I244" s="14"/>
      <c r="J244" s="19"/>
      <c r="K244" s="19"/>
      <c r="L244" s="19"/>
      <c r="M244" s="19"/>
      <c r="N244" s="19"/>
      <c r="O244" s="19"/>
      <c r="P244" s="19"/>
      <c r="Q244" s="19"/>
      <c r="R244" s="19"/>
      <c r="S244" s="19"/>
      <c r="T244" s="19"/>
      <c r="U244" s="19" t="str">
        <f>IFERROR(VLOOKUP($A244,'NM TR200 M'!$AN$5:$AT$32,7,0),"")</f>
        <v/>
      </c>
      <c r="V244" s="10">
        <f>IFERROR(LARGE(X244:AP244,1),0)+IFERROR(LARGE(X244:AP244,2),0)</f>
        <v>45.302013422818796</v>
      </c>
      <c r="W244" s="10">
        <f>IFERROR(LARGE(X244:AP244,3),0)+IFERROR(LARGE(X244:AP244,4),0)</f>
        <v>0</v>
      </c>
      <c r="X244" s="12"/>
      <c r="Y244" s="18"/>
      <c r="Z244" s="18"/>
      <c r="AA244" s="12"/>
      <c r="AB244" s="12"/>
      <c r="AC244" s="12"/>
      <c r="AD244" s="18"/>
      <c r="AE244" s="12"/>
      <c r="AF244" s="18"/>
      <c r="AG244" s="19"/>
      <c r="AH244" s="19"/>
      <c r="AI244" s="19"/>
      <c r="AJ244" s="19"/>
      <c r="AK244" s="19"/>
      <c r="AL244" s="19"/>
      <c r="AM244" s="19"/>
      <c r="AN244" s="19"/>
      <c r="AO244" s="19"/>
      <c r="AP244" s="12">
        <f>IFERROR(VLOOKUP($A244,'NM TR100 M'!$AD$5:$AJ$13,7,0),"")</f>
        <v>45.302013422818796</v>
      </c>
      <c r="AQ244" s="26">
        <f>MIN(COUNT(F244:U244)+MIN(COUNT(X244:AP244)/2,2),6)</f>
        <v>0.5</v>
      </c>
      <c r="AR244" s="13">
        <f>COUNT(F244:U244)+COUNT(X244:AP244)/2</f>
        <v>0.5</v>
      </c>
    </row>
    <row r="245" spans="1:44">
      <c r="A245">
        <v>452</v>
      </c>
      <c r="B245" s="22" t="str">
        <f>VLOOKUP($A245,id!$C:$H,6,0)</f>
        <v>Chełmicki Jan</v>
      </c>
      <c r="C245" s="22">
        <f>VLOOKUP($A245,id!$C:$H,4,0)</f>
        <v>0</v>
      </c>
      <c r="D245" s="2">
        <f>IF(E244=E245,D244,ROW(B243))</f>
        <v>243</v>
      </c>
      <c r="E245" s="11">
        <f>LARGE(F245:W245,1)+LARGE(F245:W245,2)+IFERROR(LARGE(F245:W245,3),0)+IFERROR(LARGE(F245:W245,4),0)+IFERROR(LARGE(F245:W245,5),0)+IFERROR(LARGE(F245:W245,6),0)</f>
        <v>45.007818478224692</v>
      </c>
      <c r="F245" s="12"/>
      <c r="G245" s="12"/>
      <c r="H245" s="12"/>
      <c r="I245" s="14"/>
      <c r="J245" s="19"/>
      <c r="K245" s="19">
        <f>IFERROR(VLOOKUP($A245,'Tropy M'!$Q$3:$X$155,7,0),"")</f>
        <v>45.007818478224692</v>
      </c>
      <c r="L245" s="19" t="str">
        <f>IFERROR(VLOOKUP($A245,'Grassor TR300 M'!$BX$2:$CD$26,7,0),"")</f>
        <v/>
      </c>
      <c r="M245" s="19" t="str">
        <f>IFERROR(VLOOKUP($A245,'BO M'!$K$2:$Q$65,7,0),"")</f>
        <v/>
      </c>
      <c r="N245" s="19" t="str">
        <f>IFERROR(VLOOKUP($A245,'Konwalie M'!$K$3:$Q$33,7,0),"")</f>
        <v/>
      </c>
      <c r="O245" s="19" t="str">
        <f>IFERROR(VLOOKUP($A245,'Sudecka 150 M'!$M$2:$S$17,7,0),"")</f>
        <v/>
      </c>
      <c r="P245" s="19" t="str">
        <f>IFERROR(VLOOKUP($A245,'Korno M'!$BR$1:$BX$58,7,0),"")</f>
        <v/>
      </c>
      <c r="Q245" s="19" t="str">
        <f>IFERROR(VLOOKUP($A245,'Abentojra M'!$J$4:$P$36,7,0),"")</f>
        <v/>
      </c>
      <c r="R245" s="19" t="str">
        <f>IFERROR(VLOOKUP($A245,'Mordownik M'!$M$6:$S$36,7,0),"")</f>
        <v/>
      </c>
      <c r="S245" s="19" t="str">
        <f>IFERROR(VLOOKUP($A245,'XIV Szago M'!$BB$4:$BH$45,7,0),"")</f>
        <v/>
      </c>
      <c r="T245" s="19" t="str">
        <f>IFERROR(VLOOKUP($A245,'H54 TR200 M'!$AS$5:$AY$96,7,0),"")</f>
        <v/>
      </c>
      <c r="U245" s="19" t="str">
        <f>IFERROR(VLOOKUP($A245,'NM TR200 M'!$AN$5:$AT$32,7,0),"")</f>
        <v/>
      </c>
      <c r="V245" s="10">
        <f>IFERROR(LARGE(X245:AP245,1),0)+IFERROR(LARGE(X245:AP245,2),0)</f>
        <v>0</v>
      </c>
      <c r="W245" s="10">
        <f>IFERROR(LARGE(X245:AP245,3),0)+IFERROR(LARGE(X245:AP245,4),0)</f>
        <v>0</v>
      </c>
      <c r="X245" s="12"/>
      <c r="Y245" s="18"/>
      <c r="Z245" s="18"/>
      <c r="AA245" s="12"/>
      <c r="AB245" s="12"/>
      <c r="AC245" s="12"/>
      <c r="AD245" s="18"/>
      <c r="AE245" s="12"/>
      <c r="AF245" s="18"/>
      <c r="AG245" s="19" t="str">
        <f>IFERROR(VLOOKUP($A245,'Grassor TR150 M'!$BH$2:$BN$16,7,0),"")</f>
        <v/>
      </c>
      <c r="AH245" s="19" t="str">
        <f>IFERROR(VLOOKUP($A245,'Pazur Gryfa M'!$P$2:$V$23,7,0),"")</f>
        <v/>
      </c>
      <c r="AI245" s="19" t="str">
        <f>IFERROR(VLOOKUP($A245,'Szaga M'!$J$2:$P$31,7,0),"")</f>
        <v/>
      </c>
      <c r="AJ245" s="19" t="str">
        <f>IFERROR(VLOOKUP($A245,'Sudecka 100 M'!$M$2:$S$20,7,0),"")</f>
        <v/>
      </c>
      <c r="AK245" s="19" t="str">
        <f>IFERROR(VLOOKUP($A245,'XIII z Kompasem M'!$K$2:$Q$27,7,0),"")</f>
        <v/>
      </c>
      <c r="AL245" s="19" t="str">
        <f>IFERROR(VLOOKUP($A245,'Waligóra M'!$J$2:$P$17,7,0),"")</f>
        <v/>
      </c>
      <c r="AM245" s="19" t="str">
        <f>IFERROR(VLOOKUP($A245,'Jesienne 360 M'!$K$2:$Q$15,7,0),"")</f>
        <v/>
      </c>
      <c r="AN245" s="19" t="str">
        <f>IFERROR(VLOOKUP($A245,'H54 TR100 M'!$AG$6:$AM$161,7,0),"")</f>
        <v/>
      </c>
      <c r="AO245" s="19" t="str">
        <f>IFERROR(VLOOKUP($A245,'Azymut M'!$O$2:$U$36,7,0),"")</f>
        <v/>
      </c>
      <c r="AP245" s="12" t="str">
        <f>IFERROR(VLOOKUP($A245,'NM TR100 M'!$AD$5:$AJ$13,7,0),"")</f>
        <v/>
      </c>
      <c r="AQ245" s="26">
        <f>MIN(COUNT(F245:U245)+MIN(COUNT(X245:AP245)/2,2),6)</f>
        <v>1</v>
      </c>
      <c r="AR245" s="13">
        <f>COUNT(F245:U245)+COUNT(X245:AP245)/2</f>
        <v>1</v>
      </c>
    </row>
    <row r="246" spans="1:44">
      <c r="A246">
        <v>453</v>
      </c>
      <c r="B246" s="22" t="str">
        <f>VLOOKUP($A246,id!$C:$H,6,0)</f>
        <v>Sobieski Jan</v>
      </c>
      <c r="C246" s="22" t="str">
        <f>VLOOKUP($A246,id!$C:$H,4,0)</f>
        <v>Kwaśne Żelki</v>
      </c>
      <c r="D246" s="2">
        <f>IF(E245=E246,D245,ROW(B244))</f>
        <v>244</v>
      </c>
      <c r="E246" s="11">
        <f>LARGE(F246:W246,1)+LARGE(F246:W246,2)+IFERROR(LARGE(F246:W246,3),0)+IFERROR(LARGE(F246:W246,4),0)+IFERROR(LARGE(F246:W246,5),0)+IFERROR(LARGE(F246:W246,6),0)</f>
        <v>45.004826533899866</v>
      </c>
      <c r="F246" s="12"/>
      <c r="G246" s="12"/>
      <c r="H246" s="12"/>
      <c r="I246" s="14"/>
      <c r="J246" s="19"/>
      <c r="K246" s="19">
        <f>IFERROR(VLOOKUP($A246,'Tropy M'!$Q$3:$X$155,7,0),"")</f>
        <v>45.004826533899866</v>
      </c>
      <c r="L246" s="19" t="str">
        <f>IFERROR(VLOOKUP($A246,'Grassor TR300 M'!$BX$2:$CD$26,7,0),"")</f>
        <v/>
      </c>
      <c r="M246" s="19" t="str">
        <f>IFERROR(VLOOKUP($A246,'BO M'!$K$2:$Q$65,7,0),"")</f>
        <v/>
      </c>
      <c r="N246" s="19" t="str">
        <f>IFERROR(VLOOKUP($A246,'Konwalie M'!$K$3:$Q$33,7,0),"")</f>
        <v/>
      </c>
      <c r="O246" s="19" t="str">
        <f>IFERROR(VLOOKUP($A246,'Sudecka 150 M'!$M$2:$S$17,7,0),"")</f>
        <v/>
      </c>
      <c r="P246" s="19" t="str">
        <f>IFERROR(VLOOKUP($A246,'Korno M'!$BR$1:$BX$58,7,0),"")</f>
        <v/>
      </c>
      <c r="Q246" s="19" t="str">
        <f>IFERROR(VLOOKUP($A246,'Abentojra M'!$J$4:$P$36,7,0),"")</f>
        <v/>
      </c>
      <c r="R246" s="19" t="str">
        <f>IFERROR(VLOOKUP($A246,'Mordownik M'!$M$6:$S$36,7,0),"")</f>
        <v/>
      </c>
      <c r="S246" s="19" t="str">
        <f>IFERROR(VLOOKUP($A246,'XIV Szago M'!$BB$4:$BH$45,7,0),"")</f>
        <v/>
      </c>
      <c r="T246" s="19" t="str">
        <f>IFERROR(VLOOKUP($A246,'H54 TR200 M'!$AS$5:$AY$96,7,0),"")</f>
        <v/>
      </c>
      <c r="U246" s="19" t="str">
        <f>IFERROR(VLOOKUP($A246,'NM TR200 M'!$AN$5:$AT$32,7,0),"")</f>
        <v/>
      </c>
      <c r="V246" s="10">
        <f>IFERROR(LARGE(X246:AP246,1),0)+IFERROR(LARGE(X246:AP246,2),0)</f>
        <v>0</v>
      </c>
      <c r="W246" s="10">
        <f>IFERROR(LARGE(X246:AP246,3),0)+IFERROR(LARGE(X246:AP246,4),0)</f>
        <v>0</v>
      </c>
      <c r="X246" s="12"/>
      <c r="Y246" s="18"/>
      <c r="Z246" s="18"/>
      <c r="AA246" s="12"/>
      <c r="AB246" s="12"/>
      <c r="AC246" s="12"/>
      <c r="AD246" s="18"/>
      <c r="AE246" s="12"/>
      <c r="AF246" s="18"/>
      <c r="AG246" s="19" t="str">
        <f>IFERROR(VLOOKUP($A246,'Grassor TR150 M'!$BH$2:$BN$16,7,0),"")</f>
        <v/>
      </c>
      <c r="AH246" s="19" t="str">
        <f>IFERROR(VLOOKUP($A246,'Pazur Gryfa M'!$P$2:$V$23,7,0),"")</f>
        <v/>
      </c>
      <c r="AI246" s="19" t="str">
        <f>IFERROR(VLOOKUP($A246,'Szaga M'!$J$2:$P$31,7,0),"")</f>
        <v/>
      </c>
      <c r="AJ246" s="19" t="str">
        <f>IFERROR(VLOOKUP($A246,'Sudecka 100 M'!$M$2:$S$20,7,0),"")</f>
        <v/>
      </c>
      <c r="AK246" s="19" t="str">
        <f>IFERROR(VLOOKUP($A246,'XIII z Kompasem M'!$K$2:$Q$27,7,0),"")</f>
        <v/>
      </c>
      <c r="AL246" s="19" t="str">
        <f>IFERROR(VLOOKUP($A246,'Waligóra M'!$J$2:$P$17,7,0),"")</f>
        <v/>
      </c>
      <c r="AM246" s="19" t="str">
        <f>IFERROR(VLOOKUP($A246,'Jesienne 360 M'!$K$2:$Q$15,7,0),"")</f>
        <v/>
      </c>
      <c r="AN246" s="19" t="str">
        <f>IFERROR(VLOOKUP($A246,'H54 TR100 M'!$AG$6:$AM$161,7,0),"")</f>
        <v/>
      </c>
      <c r="AO246" s="19" t="str">
        <f>IFERROR(VLOOKUP($A246,'Azymut M'!$O$2:$U$36,7,0),"")</f>
        <v/>
      </c>
      <c r="AP246" s="12" t="str">
        <f>IFERROR(VLOOKUP($A246,'NM TR100 M'!$AD$5:$AJ$13,7,0),"")</f>
        <v/>
      </c>
      <c r="AQ246" s="26">
        <f>MIN(COUNT(F246:U246)+MIN(COUNT(X246:AP246)/2,2),6)</f>
        <v>1</v>
      </c>
      <c r="AR246" s="13">
        <f>COUNT(F246:U246)+COUNT(X246:AP246)/2</f>
        <v>1</v>
      </c>
    </row>
    <row r="247" spans="1:44">
      <c r="A247">
        <v>454</v>
      </c>
      <c r="B247" s="22" t="str">
        <f>VLOOKUP($A247,id!$C:$H,6,0)</f>
        <v>Piekarczyk Michał</v>
      </c>
      <c r="C247" s="22" t="str">
        <f>VLOOKUP($A247,id!$C:$H,4,0)</f>
        <v>Kwaśne żelki</v>
      </c>
      <c r="D247" s="2">
        <f>IF(E246=E247,D246,ROW(B245))</f>
        <v>244</v>
      </c>
      <c r="E247" s="11">
        <f>LARGE(F247:W247,1)+LARGE(F247:W247,2)+IFERROR(LARGE(F247:W247,3),0)+IFERROR(LARGE(F247:W247,4),0)+IFERROR(LARGE(F247:W247,5),0)+IFERROR(LARGE(F247:W247,6),0)</f>
        <v>45.004826533899866</v>
      </c>
      <c r="F247" s="12"/>
      <c r="G247" s="12"/>
      <c r="H247" s="12"/>
      <c r="I247" s="14"/>
      <c r="J247" s="19"/>
      <c r="K247" s="19">
        <f>IFERROR(VLOOKUP($A247,'Tropy M'!$Q$3:$X$155,7,0),"")</f>
        <v>45.004826533899866</v>
      </c>
      <c r="L247" s="19" t="str">
        <f>IFERROR(VLOOKUP($A247,'Grassor TR300 M'!$BX$2:$CD$26,7,0),"")</f>
        <v/>
      </c>
      <c r="M247" s="19" t="str">
        <f>IFERROR(VLOOKUP($A247,'BO M'!$K$2:$Q$65,7,0),"")</f>
        <v/>
      </c>
      <c r="N247" s="19" t="str">
        <f>IFERROR(VLOOKUP($A247,'Konwalie M'!$K$3:$Q$33,7,0),"")</f>
        <v/>
      </c>
      <c r="O247" s="19" t="str">
        <f>IFERROR(VLOOKUP($A247,'Sudecka 150 M'!$M$2:$S$17,7,0),"")</f>
        <v/>
      </c>
      <c r="P247" s="19" t="str">
        <f>IFERROR(VLOOKUP($A247,'Korno M'!$BR$1:$BX$58,7,0),"")</f>
        <v/>
      </c>
      <c r="Q247" s="19" t="str">
        <f>IFERROR(VLOOKUP($A247,'Abentojra M'!$J$4:$P$36,7,0),"")</f>
        <v/>
      </c>
      <c r="R247" s="19" t="str">
        <f>IFERROR(VLOOKUP($A247,'Mordownik M'!$M$6:$S$36,7,0),"")</f>
        <v/>
      </c>
      <c r="S247" s="19" t="str">
        <f>IFERROR(VLOOKUP($A247,'XIV Szago M'!$BB$4:$BH$45,7,0),"")</f>
        <v/>
      </c>
      <c r="T247" s="19" t="str">
        <f>IFERROR(VLOOKUP($A247,'H54 TR200 M'!$AS$5:$AY$96,7,0),"")</f>
        <v/>
      </c>
      <c r="U247" s="19" t="str">
        <f>IFERROR(VLOOKUP($A247,'NM TR200 M'!$AN$5:$AT$32,7,0),"")</f>
        <v/>
      </c>
      <c r="V247" s="10">
        <f>IFERROR(LARGE(X247:AP247,1),0)+IFERROR(LARGE(X247:AP247,2),0)</f>
        <v>0</v>
      </c>
      <c r="W247" s="10">
        <f>IFERROR(LARGE(X247:AP247,3),0)+IFERROR(LARGE(X247:AP247,4),0)</f>
        <v>0</v>
      </c>
      <c r="X247" s="12"/>
      <c r="Y247" s="18"/>
      <c r="Z247" s="18"/>
      <c r="AA247" s="12"/>
      <c r="AB247" s="12"/>
      <c r="AC247" s="12"/>
      <c r="AD247" s="18"/>
      <c r="AE247" s="12"/>
      <c r="AF247" s="18"/>
      <c r="AG247" s="19" t="str">
        <f>IFERROR(VLOOKUP($A247,'Grassor TR150 M'!$BH$2:$BN$16,7,0),"")</f>
        <v/>
      </c>
      <c r="AH247" s="19" t="str">
        <f>IFERROR(VLOOKUP($A247,'Pazur Gryfa M'!$P$2:$V$23,7,0),"")</f>
        <v/>
      </c>
      <c r="AI247" s="19" t="str">
        <f>IFERROR(VLOOKUP($A247,'Szaga M'!$J$2:$P$31,7,0),"")</f>
        <v/>
      </c>
      <c r="AJ247" s="19" t="str">
        <f>IFERROR(VLOOKUP($A247,'Sudecka 100 M'!$M$2:$S$20,7,0),"")</f>
        <v/>
      </c>
      <c r="AK247" s="19" t="str">
        <f>IFERROR(VLOOKUP($A247,'XIII z Kompasem M'!$K$2:$Q$27,7,0),"")</f>
        <v/>
      </c>
      <c r="AL247" s="19" t="str">
        <f>IFERROR(VLOOKUP($A247,'Waligóra M'!$J$2:$P$17,7,0),"")</f>
        <v/>
      </c>
      <c r="AM247" s="19" t="str">
        <f>IFERROR(VLOOKUP($A247,'Jesienne 360 M'!$K$2:$Q$15,7,0),"")</f>
        <v/>
      </c>
      <c r="AN247" s="19" t="str">
        <f>IFERROR(VLOOKUP($A247,'H54 TR100 M'!$AG$6:$AM$161,7,0),"")</f>
        <v/>
      </c>
      <c r="AO247" s="19" t="str">
        <f>IFERROR(VLOOKUP($A247,'Azymut M'!$O$2:$U$36,7,0),"")</f>
        <v/>
      </c>
      <c r="AP247" s="12" t="str">
        <f>IFERROR(VLOOKUP($A247,'NM TR100 M'!$AD$5:$AJ$13,7,0),"")</f>
        <v/>
      </c>
      <c r="AQ247" s="26">
        <f>MIN(COUNT(F247:U247)+MIN(COUNT(X247:AP247)/2,2),6)</f>
        <v>1</v>
      </c>
      <c r="AR247" s="13">
        <f>COUNT(F247:U247)+COUNT(X247:AP247)/2</f>
        <v>1</v>
      </c>
    </row>
    <row r="248" spans="1:44">
      <c r="A248">
        <v>673</v>
      </c>
      <c r="B248" s="22" t="str">
        <f>VLOOKUP($A248,id!$C:$H,6,0)</f>
        <v>Groth Ryszard</v>
      </c>
      <c r="C248" s="22">
        <f>VLOOKUP($A248,id!$C:$H,4,0)</f>
        <v>0</v>
      </c>
      <c r="D248" s="2">
        <f>IF(E247=E248,D247,ROW(B246))</f>
        <v>246</v>
      </c>
      <c r="E248" s="11">
        <f>LARGE(F248:W248,1)+LARGE(F248:W248,2)+IFERROR(LARGE(F248:W248,3),0)+IFERROR(LARGE(F248:W248,4),0)+IFERROR(LARGE(F248:W248,5),0)+IFERROR(LARGE(F248:W248,6),0)</f>
        <v>44.74726940702201</v>
      </c>
      <c r="F248" s="12"/>
      <c r="G248" s="12"/>
      <c r="H248" s="12"/>
      <c r="I248" s="14"/>
      <c r="J248" s="19"/>
      <c r="K248" s="19"/>
      <c r="L248" s="19"/>
      <c r="M248" s="19"/>
      <c r="N248" s="19"/>
      <c r="O248" s="19"/>
      <c r="P248" s="19"/>
      <c r="Q248" s="19"/>
      <c r="R248" s="19"/>
      <c r="S248" s="19"/>
      <c r="T248" s="19" t="str">
        <f>IFERROR(VLOOKUP($A248,'H54 TR200 M'!$AS$5:$AY$96,7,0),"")</f>
        <v/>
      </c>
      <c r="U248" s="19" t="str">
        <f>IFERROR(VLOOKUP($A248,'NM TR200 M'!$AN$5:$AT$32,7,0),"")</f>
        <v/>
      </c>
      <c r="V248" s="10">
        <f>IFERROR(LARGE(X248:AP248,1),0)+IFERROR(LARGE(X248:AP248,2),0)</f>
        <v>44.74726940702201</v>
      </c>
      <c r="W248" s="10">
        <f>IFERROR(LARGE(X248:AP248,3),0)+IFERROR(LARGE(X248:AP248,4),0)</f>
        <v>0</v>
      </c>
      <c r="X248" s="12"/>
      <c r="Y248" s="18"/>
      <c r="Z248" s="18"/>
      <c r="AA248" s="12"/>
      <c r="AB248" s="12"/>
      <c r="AC248" s="12"/>
      <c r="AD248" s="18"/>
      <c r="AE248" s="12"/>
      <c r="AF248" s="18"/>
      <c r="AG248" s="19"/>
      <c r="AH248" s="19"/>
      <c r="AI248" s="19"/>
      <c r="AJ248" s="19"/>
      <c r="AK248" s="19"/>
      <c r="AL248" s="19"/>
      <c r="AM248" s="19"/>
      <c r="AN248" s="19">
        <f>IFERROR(VLOOKUP($A248,'H54 TR100 M'!$AG$6:$AM$161,7,0),"")</f>
        <v>44.74726940702201</v>
      </c>
      <c r="AO248" s="19" t="str">
        <f>IFERROR(VLOOKUP($A248,'Azymut M'!$O$2:$U$36,7,0),"")</f>
        <v/>
      </c>
      <c r="AP248" s="12" t="str">
        <f>IFERROR(VLOOKUP($A248,'NM TR100 M'!$AD$5:$AJ$13,7,0),"")</f>
        <v/>
      </c>
      <c r="AQ248" s="26">
        <f>MIN(COUNT(F248:U248)+MIN(COUNT(X248:AP248)/2,2),6)</f>
        <v>0.5</v>
      </c>
      <c r="AR248" s="13">
        <f>COUNT(F248:U248)+COUNT(X248:AP248)/2</f>
        <v>0.5</v>
      </c>
    </row>
    <row r="249" spans="1:44">
      <c r="A249">
        <v>580</v>
      </c>
      <c r="B249" s="22" t="str">
        <f>VLOOKUP($A249,id!$C:$H,6,0)</f>
        <v>Tyszka Filip</v>
      </c>
      <c r="C249" s="22">
        <f>VLOOKUP($A249,id!$C:$H,4,0)</f>
        <v>0</v>
      </c>
      <c r="D249" s="2">
        <f>IF(E248=E249,D248,ROW(B247))</f>
        <v>247</v>
      </c>
      <c r="E249" s="11">
        <f>LARGE(F249:W249,1)+LARGE(F249:W249,2)+IFERROR(LARGE(F249:W249,3),0)+IFERROR(LARGE(F249:W249,4),0)+IFERROR(LARGE(F249:W249,5),0)+IFERROR(LARGE(F249:W249,6),0)</f>
        <v>44.715919743650716</v>
      </c>
      <c r="F249" s="12"/>
      <c r="G249" s="12"/>
      <c r="H249" s="12"/>
      <c r="I249" s="14"/>
      <c r="J249" s="19"/>
      <c r="K249" s="19"/>
      <c r="L249" s="19"/>
      <c r="M249" s="19"/>
      <c r="N249" s="19"/>
      <c r="O249" s="19"/>
      <c r="P249" s="19"/>
      <c r="Q249" s="19">
        <f>IFERROR(VLOOKUP($A249,'Abentojra M'!$J$4:$P$36,7,0),"")</f>
        <v>44.715919743650716</v>
      </c>
      <c r="R249" s="19" t="str">
        <f>IFERROR(VLOOKUP($A249,'Mordownik M'!$M$6:$S$36,7,0),"")</f>
        <v/>
      </c>
      <c r="S249" s="19" t="str">
        <f>IFERROR(VLOOKUP($A249,'XIV Szago M'!$BB$4:$BH$45,7,0),"")</f>
        <v/>
      </c>
      <c r="T249" s="19" t="str">
        <f>IFERROR(VLOOKUP($A249,'H54 TR200 M'!$AS$5:$AY$96,7,0),"")</f>
        <v/>
      </c>
      <c r="U249" s="19" t="str">
        <f>IFERROR(VLOOKUP($A249,'NM TR200 M'!$AN$5:$AT$32,7,0),"")</f>
        <v/>
      </c>
      <c r="V249" s="10">
        <f>IFERROR(LARGE(X249:AP249,1),0)+IFERROR(LARGE(X249:AP249,2),0)</f>
        <v>0</v>
      </c>
      <c r="W249" s="10">
        <f>IFERROR(LARGE(X249:AP249,3),0)+IFERROR(LARGE(X249:AP249,4),0)</f>
        <v>0</v>
      </c>
      <c r="X249" s="12"/>
      <c r="Y249" s="18"/>
      <c r="Z249" s="18"/>
      <c r="AA249" s="12"/>
      <c r="AB249" s="12"/>
      <c r="AC249" s="12"/>
      <c r="AD249" s="18"/>
      <c r="AE249" s="12"/>
      <c r="AF249" s="18"/>
      <c r="AG249" s="19"/>
      <c r="AH249" s="19"/>
      <c r="AI249" s="19"/>
      <c r="AJ249" s="19"/>
      <c r="AK249" s="19" t="str">
        <f>IFERROR(VLOOKUP($A249,'XIII z Kompasem M'!$K$2:$Q$27,7,0),"")</f>
        <v/>
      </c>
      <c r="AL249" s="19" t="str">
        <f>IFERROR(VLOOKUP($A249,'Waligóra M'!$J$2:$P$17,7,0),"")</f>
        <v/>
      </c>
      <c r="AM249" s="19" t="str">
        <f>IFERROR(VLOOKUP($A249,'Jesienne 360 M'!$K$2:$Q$15,7,0),"")</f>
        <v/>
      </c>
      <c r="AN249" s="19" t="str">
        <f>IFERROR(VLOOKUP($A249,'H54 TR100 M'!$AG$6:$AM$161,7,0),"")</f>
        <v/>
      </c>
      <c r="AO249" s="19" t="str">
        <f>IFERROR(VLOOKUP($A249,'Azymut M'!$O$2:$U$36,7,0),"")</f>
        <v/>
      </c>
      <c r="AP249" s="12" t="str">
        <f>IFERROR(VLOOKUP($A249,'NM TR100 M'!$AD$5:$AJ$13,7,0),"")</f>
        <v/>
      </c>
      <c r="AQ249" s="26">
        <f>MIN(COUNT(F249:U249)+MIN(COUNT(X249:AP249)/2,2),6)</f>
        <v>1</v>
      </c>
      <c r="AR249" s="13">
        <f>COUNT(F249:U249)+COUNT(X249:AP249)/2</f>
        <v>1</v>
      </c>
    </row>
    <row r="250" spans="1:44">
      <c r="A250">
        <v>209</v>
      </c>
      <c r="B250" s="22" t="str">
        <f>VLOOKUP($A250,id!$C:$H,6,0)</f>
        <v>Dunowski Przemysław</v>
      </c>
      <c r="C250" s="22" t="str">
        <f>VLOOKUP($A250,id!$C:$H,4,0)</f>
        <v>MTB4FUN</v>
      </c>
      <c r="D250" s="2">
        <f>IF(E249=E250,D249,ROW(B248))</f>
        <v>248</v>
      </c>
      <c r="E250" s="11">
        <f>LARGE(F250:W250,1)+LARGE(F250:W250,2)+IFERROR(LARGE(F250:W250,3),0)+IFERROR(LARGE(F250:W250,4),0)+IFERROR(LARGE(F250:W250,5),0)+IFERROR(LARGE(F250:W250,6),0)</f>
        <v>44.580675929981943</v>
      </c>
      <c r="F250" s="12"/>
      <c r="G250" s="12"/>
      <c r="H250" s="12">
        <f>IFERROR(VLOOKUP($A250,'H53 200 M'!$AL$5:$AR$90,7,0),"")</f>
        <v>28.826244363317976</v>
      </c>
      <c r="I250" s="14" t="str">
        <f>IFERROR(VLOOKUP($A250,'Dymno M'!$BO$4:$BU$35,7,0),"")</f>
        <v/>
      </c>
      <c r="J250" s="19" t="str">
        <f>IFERROR(VLOOKUP($A250,'Dukty M'!$AU$1:$BA$45,7,0),"")</f>
        <v/>
      </c>
      <c r="K250" s="19" t="str">
        <f>IFERROR(VLOOKUP($A250,'Tropy M'!$Q$3:$X$155,7,0),"")</f>
        <v/>
      </c>
      <c r="L250" s="19" t="str">
        <f>IFERROR(VLOOKUP($A250,'Grassor TR300 M'!$BX$2:$CD$26,7,0),"")</f>
        <v/>
      </c>
      <c r="M250" s="19" t="str">
        <f>IFERROR(VLOOKUP($A250,'BO M'!$K$2:$Q$65,7,0),"")</f>
        <v/>
      </c>
      <c r="N250" s="19" t="str">
        <f>IFERROR(VLOOKUP($A250,'Konwalie M'!$K$3:$Q$33,7,0),"")</f>
        <v/>
      </c>
      <c r="O250" s="19" t="str">
        <f>IFERROR(VLOOKUP($A250,'Sudecka 150 M'!$M$2:$S$17,7,0),"")</f>
        <v/>
      </c>
      <c r="P250" s="19" t="str">
        <f>IFERROR(VLOOKUP($A250,'Korno M'!$BR$1:$BX$58,7,0),"")</f>
        <v/>
      </c>
      <c r="Q250" s="19" t="str">
        <f>IFERROR(VLOOKUP($A250,'Abentojra M'!$J$4:$P$36,7,0),"")</f>
        <v/>
      </c>
      <c r="R250" s="19" t="str">
        <f>IFERROR(VLOOKUP($A250,'Mordownik M'!$M$6:$S$36,7,0),"")</f>
        <v/>
      </c>
      <c r="S250" s="19" t="str">
        <f>IFERROR(VLOOKUP($A250,'XIV Szago M'!$BB$4:$BH$45,7,0),"")</f>
        <v/>
      </c>
      <c r="T250" s="19">
        <f>IFERROR(VLOOKUP($A250,'H54 TR200 M'!$AS$5:$AY$96,7,0),"")</f>
        <v>15.754431566663968</v>
      </c>
      <c r="U250" s="19" t="str">
        <f>IFERROR(VLOOKUP($A250,'NM TR200 M'!$AN$5:$AT$32,7,0),"")</f>
        <v/>
      </c>
      <c r="V250" s="10">
        <f>IFERROR(LARGE(X250:AP250,1),0)+IFERROR(LARGE(X250:AP250,2),0)</f>
        <v>0</v>
      </c>
      <c r="W250" s="10">
        <f>IFERROR(LARGE(X250:AP250,3),0)+IFERROR(LARGE(X250:AP250,4),0)</f>
        <v>0</v>
      </c>
      <c r="X250" s="12"/>
      <c r="Y250" s="18"/>
      <c r="Z250" s="18"/>
      <c r="AA250" s="12"/>
      <c r="AB250" s="12"/>
      <c r="AC250" s="12" t="str">
        <f>IFERROR(VLOOKUP($A250,'H53 100 M'!$AG$5:$AM$156,7,0),"")</f>
        <v/>
      </c>
      <c r="AD250" s="18" t="str">
        <f>IFERROR(VLOOKUP($A250,'Liczyrzepa - wiosna M'!$N$2:$T$26,7,0),"")</f>
        <v/>
      </c>
      <c r="AE250" s="12" t="str">
        <f>IFERROR(VLOOKUP($A250,'Harce M'!$H$2:$N$19,7,0),"")</f>
        <v/>
      </c>
      <c r="AF250" s="18" t="str">
        <f>IFERROR(VLOOKUP($A250,'XII z Kompasem M'!$K$1:$Q$38,7,0),"")</f>
        <v/>
      </c>
      <c r="AG250" s="19" t="str">
        <f>IFERROR(VLOOKUP($A250,'Grassor TR150 M'!$BH$2:$BN$16,7,0),"")</f>
        <v/>
      </c>
      <c r="AH250" s="19" t="str">
        <f>IFERROR(VLOOKUP($A250,'Pazur Gryfa M'!$P$2:$V$23,7,0),"")</f>
        <v/>
      </c>
      <c r="AI250" s="19" t="str">
        <f>IFERROR(VLOOKUP($A250,'Szaga M'!$J$2:$P$31,7,0),"")</f>
        <v/>
      </c>
      <c r="AJ250" s="19" t="str">
        <f>IFERROR(VLOOKUP($A250,'Sudecka 100 M'!$M$2:$S$20,7,0),"")</f>
        <v/>
      </c>
      <c r="AK250" s="19" t="str">
        <f>IFERROR(VLOOKUP($A250,'XIII z Kompasem M'!$K$2:$Q$27,7,0),"")</f>
        <v/>
      </c>
      <c r="AL250" s="19" t="str">
        <f>IFERROR(VLOOKUP($A250,'Waligóra M'!$J$2:$P$17,7,0),"")</f>
        <v/>
      </c>
      <c r="AM250" s="19" t="str">
        <f>IFERROR(VLOOKUP($A250,'Jesienne 360 M'!$K$2:$Q$15,7,0),"")</f>
        <v/>
      </c>
      <c r="AN250" s="19" t="str">
        <f>IFERROR(VLOOKUP($A250,'H54 TR100 M'!$AG$6:$AM$161,7,0),"")</f>
        <v/>
      </c>
      <c r="AO250" s="19" t="str">
        <f>IFERROR(VLOOKUP($A250,'Azymut M'!$O$2:$U$36,7,0),"")</f>
        <v/>
      </c>
      <c r="AP250" s="12" t="str">
        <f>IFERROR(VLOOKUP($A250,'NM TR100 M'!$AD$5:$AJ$13,7,0),"")</f>
        <v/>
      </c>
      <c r="AQ250" s="26">
        <f>MIN(COUNT(F250:U250)+MIN(COUNT(X250:AP250)/2,2),6)</f>
        <v>2</v>
      </c>
      <c r="AR250" s="13">
        <f>COUNT(F250:U250)+COUNT(X250:AP250)/2</f>
        <v>2</v>
      </c>
    </row>
    <row r="251" spans="1:44">
      <c r="A251">
        <v>200</v>
      </c>
      <c r="B251" s="22" t="str">
        <f>VLOOKUP($A251,id!$C:$H,6,0)</f>
        <v>Skowronek Grzegorz</v>
      </c>
      <c r="C251" s="22" t="str">
        <f>VLOOKUP($A251,id!$C:$H,4,0)</f>
        <v>Grube Dupska</v>
      </c>
      <c r="D251" s="2">
        <f>IF(E250=E251,D250,ROW(B249))</f>
        <v>249</v>
      </c>
      <c r="E251" s="11">
        <f>LARGE(F251:W251,1)+LARGE(F251:W251,2)+IFERROR(LARGE(F251:W251,3),0)+IFERROR(LARGE(F251:W251,4),0)+IFERROR(LARGE(F251:W251,5),0)+IFERROR(LARGE(F251:W251,6),0)</f>
        <v>44.503032750848988</v>
      </c>
      <c r="F251" s="12"/>
      <c r="G251" s="12"/>
      <c r="H251" s="12">
        <f>IFERROR(VLOOKUP($A251,'H53 200 M'!$AL$5:$AR$90,7,0),"")</f>
        <v>44.503032750848988</v>
      </c>
      <c r="I251" s="14" t="str">
        <f>IFERROR(VLOOKUP($A251,'Dymno M'!$BO$4:$BU$35,7,0),"")</f>
        <v/>
      </c>
      <c r="J251" s="19" t="str">
        <f>IFERROR(VLOOKUP($A251,'Dukty M'!$AU$1:$BA$45,7,0),"")</f>
        <v/>
      </c>
      <c r="K251" s="19" t="str">
        <f>IFERROR(VLOOKUP($A251,'Tropy M'!$Q$3:$X$155,7,0),"")</f>
        <v/>
      </c>
      <c r="L251" s="19" t="str">
        <f>IFERROR(VLOOKUP($A251,'Grassor TR300 M'!$BX$2:$CD$26,7,0),"")</f>
        <v/>
      </c>
      <c r="M251" s="19" t="str">
        <f>IFERROR(VLOOKUP($A251,'BO M'!$K$2:$Q$65,7,0),"")</f>
        <v/>
      </c>
      <c r="N251" s="19" t="str">
        <f>IFERROR(VLOOKUP($A251,'Konwalie M'!$K$3:$Q$33,7,0),"")</f>
        <v/>
      </c>
      <c r="O251" s="19" t="str">
        <f>IFERROR(VLOOKUP($A251,'Sudecka 150 M'!$M$2:$S$17,7,0),"")</f>
        <v/>
      </c>
      <c r="P251" s="19" t="str">
        <f>IFERROR(VLOOKUP($A251,'Korno M'!$BR$1:$BX$58,7,0),"")</f>
        <v/>
      </c>
      <c r="Q251" s="19" t="str">
        <f>IFERROR(VLOOKUP($A251,'Abentojra M'!$J$4:$P$36,7,0),"")</f>
        <v/>
      </c>
      <c r="R251" s="19" t="str">
        <f>IFERROR(VLOOKUP($A251,'Mordownik M'!$M$6:$S$36,7,0),"")</f>
        <v/>
      </c>
      <c r="S251" s="19" t="str">
        <f>IFERROR(VLOOKUP($A251,'XIV Szago M'!$BB$4:$BH$45,7,0),"")</f>
        <v/>
      </c>
      <c r="T251" s="19" t="str">
        <f>IFERROR(VLOOKUP($A251,'H54 TR200 M'!$AS$5:$AY$96,7,0),"")</f>
        <v/>
      </c>
      <c r="U251" s="19" t="str">
        <f>IFERROR(VLOOKUP($A251,'NM TR200 M'!$AN$5:$AT$32,7,0),"")</f>
        <v/>
      </c>
      <c r="V251" s="10">
        <f>IFERROR(LARGE(X251:AP251,1),0)+IFERROR(LARGE(X251:AP251,2),0)</f>
        <v>0</v>
      </c>
      <c r="W251" s="10">
        <f>IFERROR(LARGE(X251:AP251,3),0)+IFERROR(LARGE(X251:AP251,4),0)</f>
        <v>0</v>
      </c>
      <c r="X251" s="12"/>
      <c r="Y251" s="18"/>
      <c r="Z251" s="18"/>
      <c r="AA251" s="12"/>
      <c r="AB251" s="12"/>
      <c r="AC251" s="12" t="str">
        <f>IFERROR(VLOOKUP($A251,'H53 100 M'!$AG$5:$AM$156,7,0),"")</f>
        <v/>
      </c>
      <c r="AD251" s="18" t="str">
        <f>IFERROR(VLOOKUP($A251,'Liczyrzepa - wiosna M'!$N$2:$T$26,7,0),"")</f>
        <v/>
      </c>
      <c r="AE251" s="12" t="str">
        <f>IFERROR(VLOOKUP($A251,'Harce M'!$H$2:$N$19,7,0),"")</f>
        <v/>
      </c>
      <c r="AF251" s="18" t="str">
        <f>IFERROR(VLOOKUP($A251,'XII z Kompasem M'!$K$1:$Q$38,7,0),"")</f>
        <v/>
      </c>
      <c r="AG251" s="19" t="str">
        <f>IFERROR(VLOOKUP($A251,'Grassor TR150 M'!$BH$2:$BN$16,7,0),"")</f>
        <v/>
      </c>
      <c r="AH251" s="19" t="str">
        <f>IFERROR(VLOOKUP($A251,'Pazur Gryfa M'!$P$2:$V$23,7,0),"")</f>
        <v/>
      </c>
      <c r="AI251" s="19" t="str">
        <f>IFERROR(VLOOKUP($A251,'Szaga M'!$J$2:$P$31,7,0),"")</f>
        <v/>
      </c>
      <c r="AJ251" s="19" t="str">
        <f>IFERROR(VLOOKUP($A251,'Sudecka 100 M'!$M$2:$S$20,7,0),"")</f>
        <v/>
      </c>
      <c r="AK251" s="19" t="str">
        <f>IFERROR(VLOOKUP($A251,'XIII z Kompasem M'!$K$2:$Q$27,7,0),"")</f>
        <v/>
      </c>
      <c r="AL251" s="19" t="str">
        <f>IFERROR(VLOOKUP($A251,'Waligóra M'!$J$2:$P$17,7,0),"")</f>
        <v/>
      </c>
      <c r="AM251" s="19" t="str">
        <f>IFERROR(VLOOKUP($A251,'Jesienne 360 M'!$K$2:$Q$15,7,0),"")</f>
        <v/>
      </c>
      <c r="AN251" s="19" t="str">
        <f>IFERROR(VLOOKUP($A251,'H54 TR100 M'!$AG$6:$AM$161,7,0),"")</f>
        <v/>
      </c>
      <c r="AO251" s="19" t="str">
        <f>IFERROR(VLOOKUP($A251,'Azymut M'!$O$2:$U$36,7,0),"")</f>
        <v/>
      </c>
      <c r="AP251" s="12" t="str">
        <f>IFERROR(VLOOKUP($A251,'NM TR100 M'!$AD$5:$AJ$13,7,0),"")</f>
        <v/>
      </c>
      <c r="AQ251" s="26">
        <f>MIN(COUNT(F251:U251)+MIN(COUNT(X251:AP251)/2,2),6)</f>
        <v>1</v>
      </c>
      <c r="AR251" s="13">
        <f>COUNT(F251:U251)+COUNT(X251:AP251)/2</f>
        <v>1</v>
      </c>
    </row>
    <row r="252" spans="1:44">
      <c r="A252">
        <v>105</v>
      </c>
      <c r="B252" s="22" t="str">
        <f>VLOOKUP($A252,id!$C:$H,6,0)</f>
        <v>Jóźwiuk Piotr</v>
      </c>
      <c r="C252" s="22" t="str">
        <f>VLOOKUP($A252,id!$C:$H,4,0)</f>
        <v>Brotherhood of Moonshine</v>
      </c>
      <c r="D252" s="2">
        <f>IF(E251=E252,D251,ROW(B250))</f>
        <v>250</v>
      </c>
      <c r="E252" s="11">
        <f>LARGE(F252:W252,1)+LARGE(F252:W252,2)+IFERROR(LARGE(F252:W252,3),0)+IFERROR(LARGE(F252:W252,4),0)+IFERROR(LARGE(F252:W252,5),0)+IFERROR(LARGE(F252:W252,6),0)</f>
        <v>44.500598520788834</v>
      </c>
      <c r="F252" s="12"/>
      <c r="G252" s="12" t="str">
        <f>IFERROR(VLOOKUP(A252,'Roza M'!N:T,7,0),"")</f>
        <v/>
      </c>
      <c r="H252" s="12">
        <f>IFERROR(VLOOKUP($A252,'H53 200 M'!$AL$5:$AR$90,7,0),"")</f>
        <v>31.819037367134563</v>
      </c>
      <c r="I252" s="14" t="str">
        <f>IFERROR(VLOOKUP($A252,'Dymno M'!$BO$4:$BU$35,7,0),"")</f>
        <v/>
      </c>
      <c r="J252" s="19" t="str">
        <f>IFERROR(VLOOKUP($A252,'Dukty M'!$AU$1:$BA$45,7,0),"")</f>
        <v/>
      </c>
      <c r="K252" s="19" t="str">
        <f>IFERROR(VLOOKUP($A252,'Tropy M'!$Q$3:$X$155,7,0),"")</f>
        <v/>
      </c>
      <c r="L252" s="19" t="str">
        <f>IFERROR(VLOOKUP($A252,'Grassor TR300 M'!$BX$2:$CD$26,7,0),"")</f>
        <v/>
      </c>
      <c r="M252" s="19" t="str">
        <f>IFERROR(VLOOKUP($A252,'BO M'!$K$2:$Q$65,7,0),"")</f>
        <v/>
      </c>
      <c r="N252" s="19" t="str">
        <f>IFERROR(VLOOKUP($A252,'Konwalie M'!$K$3:$Q$33,7,0),"")</f>
        <v/>
      </c>
      <c r="O252" s="19" t="str">
        <f>IFERROR(VLOOKUP($A252,'Sudecka 150 M'!$M$2:$S$17,7,0),"")</f>
        <v/>
      </c>
      <c r="P252" s="19" t="str">
        <f>IFERROR(VLOOKUP($A252,'Korno M'!$BR$1:$BX$58,7,0),"")</f>
        <v/>
      </c>
      <c r="Q252" s="19" t="str">
        <f>IFERROR(VLOOKUP($A252,'Abentojra M'!$J$4:$P$36,7,0),"")</f>
        <v/>
      </c>
      <c r="R252" s="19" t="str">
        <f>IFERROR(VLOOKUP($A252,'Mordownik M'!$M$6:$S$36,7,0),"")</f>
        <v/>
      </c>
      <c r="S252" s="19" t="str">
        <f>IFERROR(VLOOKUP($A252,'XIV Szago M'!$BB$4:$BH$45,7,0),"")</f>
        <v/>
      </c>
      <c r="T252" s="19">
        <f>IFERROR(VLOOKUP($A252,'H54 TR200 M'!$AS$5:$AY$96,7,0),"")</f>
        <v>11.981017591019702</v>
      </c>
      <c r="U252" s="19" t="str">
        <f>IFERROR(VLOOKUP($A252,'NM TR200 M'!$AN$5:$AT$32,7,0),"")</f>
        <v/>
      </c>
      <c r="V252" s="10">
        <f>IFERROR(LARGE(X252:AP252,1),0)+IFERROR(LARGE(X252:AP252,2),0)</f>
        <v>0.70054356263457318</v>
      </c>
      <c r="W252" s="10">
        <f>IFERROR(LARGE(X252:AP252,3),0)+IFERROR(LARGE(X252:AP252,4),0)</f>
        <v>0</v>
      </c>
      <c r="X252" s="12"/>
      <c r="Y252" s="18">
        <f>IFERROR(VLOOKUP(A252,'XIII Szago M'!DJ:DP,7,0),"")</f>
        <v>0.70054356263457318</v>
      </c>
      <c r="Z252" s="18" t="str">
        <f>IFERROR(VLOOKUP(A252,'Wiosenne 360 M'!K:Q,7,0),"")</f>
        <v/>
      </c>
      <c r="AA252" s="12" t="str">
        <f>IFERROR(VLOOKUP(A252,'NMnO M'!AT:AZ,7,0),"")</f>
        <v/>
      </c>
      <c r="AB252" s="12" t="str">
        <f>IFERROR(VLOOKUP(A252,'Wertepy M'!M:S,7,0),"")</f>
        <v/>
      </c>
      <c r="AC252" s="12" t="str">
        <f>IFERROR(VLOOKUP($A252,'H53 100 M'!$AG$5:$AM$156,7,0),"")</f>
        <v/>
      </c>
      <c r="AD252" s="18" t="str">
        <f>IFERROR(VLOOKUP($A252,'Liczyrzepa - wiosna M'!$N$2:$T$26,7,0),"")</f>
        <v/>
      </c>
      <c r="AE252" s="12" t="str">
        <f>IFERROR(VLOOKUP($A252,'Harce M'!$H$2:$N$19,7,0),"")</f>
        <v/>
      </c>
      <c r="AF252" s="18" t="str">
        <f>IFERROR(VLOOKUP($A252,'XII z Kompasem M'!$K$1:$Q$38,7,0),"")</f>
        <v/>
      </c>
      <c r="AG252" s="19" t="str">
        <f>IFERROR(VLOOKUP($A252,'Grassor TR150 M'!$BH$2:$BN$16,7,0),"")</f>
        <v/>
      </c>
      <c r="AH252" s="19" t="str">
        <f>IFERROR(VLOOKUP($A252,'Pazur Gryfa M'!$P$2:$V$23,7,0),"")</f>
        <v/>
      </c>
      <c r="AI252" s="19" t="str">
        <f>IFERROR(VLOOKUP($A252,'Szaga M'!$J$2:$P$31,7,0),"")</f>
        <v/>
      </c>
      <c r="AJ252" s="19" t="str">
        <f>IFERROR(VLOOKUP($A252,'Sudecka 100 M'!$M$2:$S$20,7,0),"")</f>
        <v/>
      </c>
      <c r="AK252" s="19" t="str">
        <f>IFERROR(VLOOKUP($A252,'XIII z Kompasem M'!$K$2:$Q$27,7,0),"")</f>
        <v/>
      </c>
      <c r="AL252" s="19" t="str">
        <f>IFERROR(VLOOKUP($A252,'Waligóra M'!$J$2:$P$17,7,0),"")</f>
        <v/>
      </c>
      <c r="AM252" s="19" t="str">
        <f>IFERROR(VLOOKUP($A252,'Jesienne 360 M'!$K$2:$Q$15,7,0),"")</f>
        <v/>
      </c>
      <c r="AN252" s="19" t="str">
        <f>IFERROR(VLOOKUP($A252,'H54 TR100 M'!$AG$6:$AM$161,7,0),"")</f>
        <v/>
      </c>
      <c r="AO252" s="19" t="str">
        <f>IFERROR(VLOOKUP($A252,'Azymut M'!$O$2:$U$36,7,0),"")</f>
        <v/>
      </c>
      <c r="AP252" s="12" t="str">
        <f>IFERROR(VLOOKUP($A252,'NM TR100 M'!$AD$5:$AJ$13,7,0),"")</f>
        <v/>
      </c>
      <c r="AQ252" s="26">
        <f>MIN(COUNT(F252:U252)+MIN(COUNT(X252:AP252)/2,2),6)</f>
        <v>2.5</v>
      </c>
      <c r="AR252" s="13">
        <f>COUNT(F252:U252)+COUNT(X252:AP252)/2</f>
        <v>2.5</v>
      </c>
    </row>
    <row r="253" spans="1:44">
      <c r="A253">
        <v>445</v>
      </c>
      <c r="B253" s="22" t="str">
        <f>VLOOKUP($A253,id!$C:$H,6,0)</f>
        <v>Gierszewski Marcin</v>
      </c>
      <c r="C253" s="22">
        <f>VLOOKUP($A253,id!$C:$H,4,0)</f>
        <v>0</v>
      </c>
      <c r="D253" s="2">
        <f>IF(E252=E253,D252,ROW(B251))</f>
        <v>251</v>
      </c>
      <c r="E253" s="11">
        <f>LARGE(F253:W253,1)+LARGE(F253:W253,2)+IFERROR(LARGE(F253:W253,3),0)+IFERROR(LARGE(F253:W253,4),0)+IFERROR(LARGE(F253:W253,5),0)+IFERROR(LARGE(F253:W253,6),0)</f>
        <v>44.478988628975749</v>
      </c>
      <c r="F253" s="12"/>
      <c r="G253" s="12"/>
      <c r="H253" s="12"/>
      <c r="I253" s="14"/>
      <c r="J253" s="19">
        <f>IFERROR(VLOOKUP($A253,'Dukty M'!$AU$1:$BA$45,7,0),"")</f>
        <v>44.478988628975749</v>
      </c>
      <c r="K253" s="19" t="str">
        <f>IFERROR(VLOOKUP($A253,'Tropy M'!$Q$3:$X$155,7,0),"")</f>
        <v/>
      </c>
      <c r="L253" s="19" t="str">
        <f>IFERROR(VLOOKUP($A253,'Grassor TR300 M'!$BX$2:$CD$26,7,0),"")</f>
        <v/>
      </c>
      <c r="M253" s="19" t="str">
        <f>IFERROR(VLOOKUP($A253,'BO M'!$K$2:$Q$65,7,0),"")</f>
        <v/>
      </c>
      <c r="N253" s="19" t="str">
        <f>IFERROR(VLOOKUP($A253,'Konwalie M'!$K$3:$Q$33,7,0),"")</f>
        <v/>
      </c>
      <c r="O253" s="19" t="str">
        <f>IFERROR(VLOOKUP($A253,'Sudecka 150 M'!$M$2:$S$17,7,0),"")</f>
        <v/>
      </c>
      <c r="P253" s="19" t="str">
        <f>IFERROR(VLOOKUP($A253,'Korno M'!$BR$1:$BX$58,7,0),"")</f>
        <v/>
      </c>
      <c r="Q253" s="19" t="str">
        <f>IFERROR(VLOOKUP($A253,'Abentojra M'!$J$4:$P$36,7,0),"")</f>
        <v/>
      </c>
      <c r="R253" s="19" t="str">
        <f>IFERROR(VLOOKUP($A253,'Mordownik M'!$M$6:$S$36,7,0),"")</f>
        <v/>
      </c>
      <c r="S253" s="19" t="str">
        <f>IFERROR(VLOOKUP($A253,'XIV Szago M'!$BB$4:$BH$45,7,0),"")</f>
        <v/>
      </c>
      <c r="T253" s="19" t="str">
        <f>IFERROR(VLOOKUP($A253,'H54 TR200 M'!$AS$5:$AY$96,7,0),"")</f>
        <v/>
      </c>
      <c r="U253" s="19" t="str">
        <f>IFERROR(VLOOKUP($A253,'NM TR200 M'!$AN$5:$AT$32,7,0),"")</f>
        <v/>
      </c>
      <c r="V253" s="10">
        <f>IFERROR(LARGE(X253:AP253,1),0)+IFERROR(LARGE(X253:AP253,2),0)</f>
        <v>0</v>
      </c>
      <c r="W253" s="10">
        <f>IFERROR(LARGE(X253:AP253,3),0)+IFERROR(LARGE(X253:AP253,4),0)</f>
        <v>0</v>
      </c>
      <c r="X253" s="12"/>
      <c r="Y253" s="18"/>
      <c r="Z253" s="18"/>
      <c r="AA253" s="12"/>
      <c r="AB253" s="12"/>
      <c r="AC253" s="12"/>
      <c r="AD253" s="18"/>
      <c r="AE253" s="12"/>
      <c r="AF253" s="18" t="str">
        <f>IFERROR(VLOOKUP($A253,'XII z Kompasem M'!$K$1:$Q$38,7,0),"")</f>
        <v/>
      </c>
      <c r="AG253" s="19" t="str">
        <f>IFERROR(VLOOKUP($A253,'Grassor TR150 M'!$BH$2:$BN$16,7,0),"")</f>
        <v/>
      </c>
      <c r="AH253" s="19" t="str">
        <f>IFERROR(VLOOKUP($A253,'Pazur Gryfa M'!$P$2:$V$23,7,0),"")</f>
        <v/>
      </c>
      <c r="AI253" s="19" t="str">
        <f>IFERROR(VLOOKUP($A253,'Szaga M'!$J$2:$P$31,7,0),"")</f>
        <v/>
      </c>
      <c r="AJ253" s="19" t="str">
        <f>IFERROR(VLOOKUP($A253,'Sudecka 100 M'!$M$2:$S$20,7,0),"")</f>
        <v/>
      </c>
      <c r="AK253" s="19" t="str">
        <f>IFERROR(VLOOKUP($A253,'XIII z Kompasem M'!$K$2:$Q$27,7,0),"")</f>
        <v/>
      </c>
      <c r="AL253" s="19" t="str">
        <f>IFERROR(VLOOKUP($A253,'Waligóra M'!$J$2:$P$17,7,0),"")</f>
        <v/>
      </c>
      <c r="AM253" s="19" t="str">
        <f>IFERROR(VLOOKUP($A253,'Jesienne 360 M'!$K$2:$Q$15,7,0),"")</f>
        <v/>
      </c>
      <c r="AN253" s="19" t="str">
        <f>IFERROR(VLOOKUP($A253,'H54 TR100 M'!$AG$6:$AM$161,7,0),"")</f>
        <v/>
      </c>
      <c r="AO253" s="19" t="str">
        <f>IFERROR(VLOOKUP($A253,'Azymut M'!$O$2:$U$36,7,0),"")</f>
        <v/>
      </c>
      <c r="AP253" s="12" t="str">
        <f>IFERROR(VLOOKUP($A253,'NM TR100 M'!$AD$5:$AJ$13,7,0),"")</f>
        <v/>
      </c>
      <c r="AQ253" s="26">
        <f>MIN(COUNT(F253:U253)+MIN(COUNT(X253:AP253)/2,2),6)</f>
        <v>1</v>
      </c>
      <c r="AR253" s="13">
        <f>COUNT(F253:U253)+COUNT(X253:AP253)/2</f>
        <v>1</v>
      </c>
    </row>
    <row r="254" spans="1:44">
      <c r="A254">
        <v>591</v>
      </c>
      <c r="B254" s="22" t="str">
        <f>VLOOKUP($A254,id!$C:$H,6,0)</f>
        <v>Dyba Łukasz</v>
      </c>
      <c r="C254" s="22">
        <f>VLOOKUP($A254,id!$C:$H,4,0)</f>
        <v>0</v>
      </c>
      <c r="D254" s="2">
        <f>IF(E253=E254,D253,ROW(B252))</f>
        <v>252</v>
      </c>
      <c r="E254" s="11">
        <f>LARGE(F254:W254,1)+LARGE(F254:W254,2)+IFERROR(LARGE(F254:W254,3),0)+IFERROR(LARGE(F254:W254,4),0)+IFERROR(LARGE(F254:W254,5),0)+IFERROR(LARGE(F254:W254,6),0)</f>
        <v>43.486173591311783</v>
      </c>
      <c r="F254" s="12"/>
      <c r="G254" s="12"/>
      <c r="H254" s="12"/>
      <c r="I254" s="14"/>
      <c r="J254" s="19"/>
      <c r="K254" s="19"/>
      <c r="L254" s="19"/>
      <c r="M254" s="19"/>
      <c r="N254" s="19"/>
      <c r="O254" s="19"/>
      <c r="P254" s="19"/>
      <c r="Q254" s="19" t="str">
        <f>IFERROR(VLOOKUP($A254,'Abentojra M'!$J$4:$P$36,7,0),"")</f>
        <v/>
      </c>
      <c r="R254" s="19">
        <f>IFERROR(VLOOKUP($A254,'Mordownik M'!$M$6:$S$36,7,0),"")</f>
        <v>43.486173591311783</v>
      </c>
      <c r="S254" s="19" t="str">
        <f>IFERROR(VLOOKUP($A254,'XIV Szago M'!$BB$4:$BH$45,7,0),"")</f>
        <v/>
      </c>
      <c r="T254" s="19" t="str">
        <f>IFERROR(VLOOKUP($A254,'H54 TR200 M'!$AS$5:$AY$96,7,0),"")</f>
        <v/>
      </c>
      <c r="U254" s="19" t="str">
        <f>IFERROR(VLOOKUP($A254,'NM TR200 M'!$AN$5:$AT$32,7,0),"")</f>
        <v/>
      </c>
      <c r="V254" s="10">
        <f>IFERROR(LARGE(X254:AP254,1),0)+IFERROR(LARGE(X254:AP254,2),0)</f>
        <v>0</v>
      </c>
      <c r="W254" s="10">
        <f>IFERROR(LARGE(X254:AP254,3),0)+IFERROR(LARGE(X254:AP254,4),0)</f>
        <v>0</v>
      </c>
      <c r="X254" s="12"/>
      <c r="Y254" s="18"/>
      <c r="Z254" s="18"/>
      <c r="AA254" s="12"/>
      <c r="AB254" s="12"/>
      <c r="AC254" s="12"/>
      <c r="AD254" s="18"/>
      <c r="AE254" s="12"/>
      <c r="AF254" s="18"/>
      <c r="AG254" s="19"/>
      <c r="AH254" s="19"/>
      <c r="AI254" s="19"/>
      <c r="AJ254" s="19"/>
      <c r="AK254" s="19" t="str">
        <f>IFERROR(VLOOKUP($A254,'XIII z Kompasem M'!$K$2:$Q$27,7,0),"")</f>
        <v/>
      </c>
      <c r="AL254" s="19" t="str">
        <f>IFERROR(VLOOKUP($A254,'Waligóra M'!$J$2:$P$17,7,0),"")</f>
        <v/>
      </c>
      <c r="AM254" s="19" t="str">
        <f>IFERROR(VLOOKUP($A254,'Jesienne 360 M'!$K$2:$Q$15,7,0),"")</f>
        <v/>
      </c>
      <c r="AN254" s="19" t="str">
        <f>IFERROR(VLOOKUP($A254,'H54 TR100 M'!$AG$6:$AM$161,7,0),"")</f>
        <v/>
      </c>
      <c r="AO254" s="19" t="str">
        <f>IFERROR(VLOOKUP($A254,'Azymut M'!$O$2:$U$36,7,0),"")</f>
        <v/>
      </c>
      <c r="AP254" s="12" t="str">
        <f>IFERROR(VLOOKUP($A254,'NM TR100 M'!$AD$5:$AJ$13,7,0),"")</f>
        <v/>
      </c>
      <c r="AQ254" s="26">
        <f>MIN(COUNT(F254:U254)+MIN(COUNT(X254:AP254)/2,2),6)</f>
        <v>1</v>
      </c>
      <c r="AR254" s="13">
        <f>COUNT(F254:U254)+COUNT(X254:AP254)/2</f>
        <v>1</v>
      </c>
    </row>
    <row r="255" spans="1:44">
      <c r="A255">
        <v>592</v>
      </c>
      <c r="B255" s="22" t="str">
        <f>VLOOKUP($A255,id!$C:$H,6,0)</f>
        <v>Goławski Cezary</v>
      </c>
      <c r="C255" s="22">
        <f>VLOOKUP($A255,id!$C:$H,4,0)</f>
        <v>0</v>
      </c>
      <c r="D255" s="2">
        <f>IF(E254=E255,D254,ROW(B253))</f>
        <v>252</v>
      </c>
      <c r="E255" s="11">
        <f>LARGE(F255:W255,1)+LARGE(F255:W255,2)+IFERROR(LARGE(F255:W255,3),0)+IFERROR(LARGE(F255:W255,4),0)+IFERROR(LARGE(F255:W255,5),0)+IFERROR(LARGE(F255:W255,6),0)</f>
        <v>43.486173591311783</v>
      </c>
      <c r="F255" s="12"/>
      <c r="G255" s="12"/>
      <c r="H255" s="12"/>
      <c r="I255" s="14"/>
      <c r="J255" s="19"/>
      <c r="K255" s="19"/>
      <c r="L255" s="19"/>
      <c r="M255" s="19"/>
      <c r="N255" s="19"/>
      <c r="O255" s="19"/>
      <c r="P255" s="19"/>
      <c r="Q255" s="19" t="str">
        <f>IFERROR(VLOOKUP($A255,'Abentojra M'!$J$4:$P$36,7,0),"")</f>
        <v/>
      </c>
      <c r="R255" s="19">
        <f>IFERROR(VLOOKUP($A255,'Mordownik M'!$M$6:$S$36,7,0),"")</f>
        <v>43.486173591311783</v>
      </c>
      <c r="S255" s="19" t="str">
        <f>IFERROR(VLOOKUP($A255,'XIV Szago M'!$BB$4:$BH$45,7,0),"")</f>
        <v/>
      </c>
      <c r="T255" s="19" t="str">
        <f>IFERROR(VLOOKUP($A255,'H54 TR200 M'!$AS$5:$AY$96,7,0),"")</f>
        <v/>
      </c>
      <c r="U255" s="19" t="str">
        <f>IFERROR(VLOOKUP($A255,'NM TR200 M'!$AN$5:$AT$32,7,0),"")</f>
        <v/>
      </c>
      <c r="V255" s="10">
        <f>IFERROR(LARGE(X255:AP255,1),0)+IFERROR(LARGE(X255:AP255,2),0)</f>
        <v>0</v>
      </c>
      <c r="W255" s="10">
        <f>IFERROR(LARGE(X255:AP255,3),0)+IFERROR(LARGE(X255:AP255,4),0)</f>
        <v>0</v>
      </c>
      <c r="X255" s="12"/>
      <c r="Y255" s="18"/>
      <c r="Z255" s="18"/>
      <c r="AA255" s="12"/>
      <c r="AB255" s="12"/>
      <c r="AC255" s="12"/>
      <c r="AD255" s="18"/>
      <c r="AE255" s="12"/>
      <c r="AF255" s="18"/>
      <c r="AG255" s="19"/>
      <c r="AH255" s="19"/>
      <c r="AI255" s="19"/>
      <c r="AJ255" s="19"/>
      <c r="AK255" s="19" t="str">
        <f>IFERROR(VLOOKUP($A255,'XIII z Kompasem M'!$K$2:$Q$27,7,0),"")</f>
        <v/>
      </c>
      <c r="AL255" s="19" t="str">
        <f>IFERROR(VLOOKUP($A255,'Waligóra M'!$J$2:$P$17,7,0),"")</f>
        <v/>
      </c>
      <c r="AM255" s="19" t="str">
        <f>IFERROR(VLOOKUP($A255,'Jesienne 360 M'!$K$2:$Q$15,7,0),"")</f>
        <v/>
      </c>
      <c r="AN255" s="19" t="str">
        <f>IFERROR(VLOOKUP($A255,'H54 TR100 M'!$AG$6:$AM$161,7,0),"")</f>
        <v/>
      </c>
      <c r="AO255" s="19" t="str">
        <f>IFERROR(VLOOKUP($A255,'Azymut M'!$O$2:$U$36,7,0),"")</f>
        <v/>
      </c>
      <c r="AP255" s="12" t="str">
        <f>IFERROR(VLOOKUP($A255,'NM TR100 M'!$AD$5:$AJ$13,7,0),"")</f>
        <v/>
      </c>
      <c r="AQ255" s="26">
        <f>MIN(COUNT(F255:U255)+MIN(COUNT(X255:AP255)/2,2),6)</f>
        <v>1</v>
      </c>
      <c r="AR255" s="13">
        <f>COUNT(F255:U255)+COUNT(X255:AP255)/2</f>
        <v>1</v>
      </c>
    </row>
    <row r="256" spans="1:44">
      <c r="A256">
        <v>201</v>
      </c>
      <c r="B256" s="22" t="str">
        <f>VLOOKUP($A256,id!$C:$H,6,0)</f>
        <v>Wica Marcin</v>
      </c>
      <c r="C256" s="22">
        <f>VLOOKUP($A256,id!$C:$H,4,0)</f>
        <v>0</v>
      </c>
      <c r="D256" s="2">
        <f>IF(E255=E256,D255,ROW(B254))</f>
        <v>254</v>
      </c>
      <c r="E256" s="11">
        <f>LARGE(F256:W256,1)+LARGE(F256:W256,2)+IFERROR(LARGE(F256:W256,3),0)+IFERROR(LARGE(F256:W256,4),0)+IFERROR(LARGE(F256:W256,5),0)+IFERROR(LARGE(F256:W256,6),0)</f>
        <v>43.300248081907128</v>
      </c>
      <c r="F256" s="12"/>
      <c r="G256" s="12"/>
      <c r="H256" s="12">
        <f>IFERROR(VLOOKUP($A256,'H53 200 M'!$AL$5:$AR$90,7,0),"")</f>
        <v>43.300248081907128</v>
      </c>
      <c r="I256" s="14" t="str">
        <f>IFERROR(VLOOKUP($A256,'Dymno M'!$BO$4:$BU$35,7,0),"")</f>
        <v/>
      </c>
      <c r="J256" s="19" t="str">
        <f>IFERROR(VLOOKUP($A256,'Dukty M'!$AU$1:$BA$45,7,0),"")</f>
        <v/>
      </c>
      <c r="K256" s="19" t="str">
        <f>IFERROR(VLOOKUP($A256,'Tropy M'!$Q$3:$X$155,7,0),"")</f>
        <v/>
      </c>
      <c r="L256" s="19" t="str">
        <f>IFERROR(VLOOKUP($A256,'Grassor TR300 M'!$BX$2:$CD$26,7,0),"")</f>
        <v/>
      </c>
      <c r="M256" s="19" t="str">
        <f>IFERROR(VLOOKUP($A256,'BO M'!$K$2:$Q$65,7,0),"")</f>
        <v/>
      </c>
      <c r="N256" s="19" t="str">
        <f>IFERROR(VLOOKUP($A256,'Konwalie M'!$K$3:$Q$33,7,0),"")</f>
        <v/>
      </c>
      <c r="O256" s="19" t="str">
        <f>IFERROR(VLOOKUP($A256,'Sudecka 150 M'!$M$2:$S$17,7,0),"")</f>
        <v/>
      </c>
      <c r="P256" s="19" t="str">
        <f>IFERROR(VLOOKUP($A256,'Korno M'!$BR$1:$BX$58,7,0),"")</f>
        <v/>
      </c>
      <c r="Q256" s="19" t="str">
        <f>IFERROR(VLOOKUP($A256,'Abentojra M'!$J$4:$P$36,7,0),"")</f>
        <v/>
      </c>
      <c r="R256" s="19" t="str">
        <f>IFERROR(VLOOKUP($A256,'Mordownik M'!$M$6:$S$36,7,0),"")</f>
        <v/>
      </c>
      <c r="S256" s="19" t="str">
        <f>IFERROR(VLOOKUP($A256,'XIV Szago M'!$BB$4:$BH$45,7,0),"")</f>
        <v/>
      </c>
      <c r="T256" s="19" t="str">
        <f>IFERROR(VLOOKUP($A256,'H54 TR200 M'!$AS$5:$AY$96,7,0),"")</f>
        <v/>
      </c>
      <c r="U256" s="19" t="str">
        <f>IFERROR(VLOOKUP($A256,'NM TR200 M'!$AN$5:$AT$32,7,0),"")</f>
        <v/>
      </c>
      <c r="V256" s="10">
        <f>IFERROR(LARGE(X256:AP256,1),0)+IFERROR(LARGE(X256:AP256,2),0)</f>
        <v>0</v>
      </c>
      <c r="W256" s="10">
        <f>IFERROR(LARGE(X256:AP256,3),0)+IFERROR(LARGE(X256:AP256,4),0)</f>
        <v>0</v>
      </c>
      <c r="X256" s="12"/>
      <c r="Y256" s="18"/>
      <c r="Z256" s="18"/>
      <c r="AA256" s="12"/>
      <c r="AB256" s="12"/>
      <c r="AC256" s="12" t="str">
        <f>IFERROR(VLOOKUP($A256,'H53 100 M'!$AG$5:$AM$156,7,0),"")</f>
        <v/>
      </c>
      <c r="AD256" s="18" t="str">
        <f>IFERROR(VLOOKUP($A256,'Liczyrzepa - wiosna M'!$N$2:$T$26,7,0),"")</f>
        <v/>
      </c>
      <c r="AE256" s="12" t="str">
        <f>IFERROR(VLOOKUP($A256,'Harce M'!$H$2:$N$19,7,0),"")</f>
        <v/>
      </c>
      <c r="AF256" s="18" t="str">
        <f>IFERROR(VLOOKUP($A256,'XII z Kompasem M'!$K$1:$Q$38,7,0),"")</f>
        <v/>
      </c>
      <c r="AG256" s="19" t="str">
        <f>IFERROR(VLOOKUP($A256,'Grassor TR150 M'!$BH$2:$BN$16,7,0),"")</f>
        <v/>
      </c>
      <c r="AH256" s="19" t="str">
        <f>IFERROR(VLOOKUP($A256,'Pazur Gryfa M'!$P$2:$V$23,7,0),"")</f>
        <v/>
      </c>
      <c r="AI256" s="19" t="str">
        <f>IFERROR(VLOOKUP($A256,'Szaga M'!$J$2:$P$31,7,0),"")</f>
        <v/>
      </c>
      <c r="AJ256" s="19" t="str">
        <f>IFERROR(VLOOKUP($A256,'Sudecka 100 M'!$M$2:$S$20,7,0),"")</f>
        <v/>
      </c>
      <c r="AK256" s="19" t="str">
        <f>IFERROR(VLOOKUP($A256,'XIII z Kompasem M'!$K$2:$Q$27,7,0),"")</f>
        <v/>
      </c>
      <c r="AL256" s="19" t="str">
        <f>IFERROR(VLOOKUP($A256,'Waligóra M'!$J$2:$P$17,7,0),"")</f>
        <v/>
      </c>
      <c r="AM256" s="19" t="str">
        <f>IFERROR(VLOOKUP($A256,'Jesienne 360 M'!$K$2:$Q$15,7,0),"")</f>
        <v/>
      </c>
      <c r="AN256" s="19" t="str">
        <f>IFERROR(VLOOKUP($A256,'H54 TR100 M'!$AG$6:$AM$161,7,0),"")</f>
        <v/>
      </c>
      <c r="AO256" s="19" t="str">
        <f>IFERROR(VLOOKUP($A256,'Azymut M'!$O$2:$U$36,7,0),"")</f>
        <v/>
      </c>
      <c r="AP256" s="12" t="str">
        <f>IFERROR(VLOOKUP($A256,'NM TR100 M'!$AD$5:$AJ$13,7,0),"")</f>
        <v/>
      </c>
      <c r="AQ256" s="26">
        <f>MIN(COUNT(F256:U256)+MIN(COUNT(X256:AP256)/2,2),6)</f>
        <v>1</v>
      </c>
      <c r="AR256" s="13">
        <f>COUNT(F256:U256)+COUNT(X256:AP256)/2</f>
        <v>1</v>
      </c>
    </row>
    <row r="257" spans="1:44">
      <c r="A257">
        <v>566</v>
      </c>
      <c r="B257" s="22" t="str">
        <f>VLOOKUP($A257,id!$C:$H,6,0)</f>
        <v>Małodobry Wojciech</v>
      </c>
      <c r="C257" s="22" t="str">
        <f>VLOOKUP($A257,id!$C:$H,4,0)</f>
        <v>OMEGA-MIECHÓW</v>
      </c>
      <c r="D257" s="2">
        <f>IF(E256=E257,D256,ROW(B255))</f>
        <v>255</v>
      </c>
      <c r="E257" s="11">
        <f>LARGE(F257:W257,1)+LARGE(F257:W257,2)+IFERROR(LARGE(F257:W257,3),0)+IFERROR(LARGE(F257:W257,4),0)+IFERROR(LARGE(F257:W257,5),0)+IFERROR(LARGE(F257:W257,6),0)</f>
        <v>43.2514616074453</v>
      </c>
      <c r="F257" s="12"/>
      <c r="G257" s="12"/>
      <c r="H257" s="12"/>
      <c r="I257" s="14"/>
      <c r="J257" s="19"/>
      <c r="K257" s="19"/>
      <c r="L257" s="19"/>
      <c r="M257" s="19"/>
      <c r="N257" s="19"/>
      <c r="O257" s="19"/>
      <c r="P257" s="19">
        <f>IFERROR(VLOOKUP($A257,'Korno M'!$BR$1:$BX$58,7,0),"")</f>
        <v>43.2514616074453</v>
      </c>
      <c r="Q257" s="19" t="str">
        <f>IFERROR(VLOOKUP($A257,'Abentojra M'!$J$4:$P$36,7,0),"")</f>
        <v/>
      </c>
      <c r="R257" s="19" t="str">
        <f>IFERROR(VLOOKUP($A257,'Mordownik M'!$M$6:$S$36,7,0),"")</f>
        <v/>
      </c>
      <c r="S257" s="19" t="str">
        <f>IFERROR(VLOOKUP($A257,'XIV Szago M'!$BB$4:$BH$45,7,0),"")</f>
        <v/>
      </c>
      <c r="T257" s="19" t="str">
        <f>IFERROR(VLOOKUP($A257,'H54 TR200 M'!$AS$5:$AY$96,7,0),"")</f>
        <v/>
      </c>
      <c r="U257" s="19" t="str">
        <f>IFERROR(VLOOKUP($A257,'NM TR200 M'!$AN$5:$AT$32,7,0),"")</f>
        <v/>
      </c>
      <c r="V257" s="10">
        <f>IFERROR(LARGE(X257:AP257,1),0)+IFERROR(LARGE(X257:AP257,2),0)</f>
        <v>0</v>
      </c>
      <c r="W257" s="10">
        <f>IFERROR(LARGE(X257:AP257,3),0)+IFERROR(LARGE(X257:AP257,4),0)</f>
        <v>0</v>
      </c>
      <c r="X257" s="12"/>
      <c r="Y257" s="18"/>
      <c r="Z257" s="18"/>
      <c r="AA257" s="12"/>
      <c r="AB257" s="12"/>
      <c r="AC257" s="12"/>
      <c r="AD257" s="18"/>
      <c r="AE257" s="12"/>
      <c r="AF257" s="18"/>
      <c r="AG257" s="19"/>
      <c r="AH257" s="19"/>
      <c r="AI257" s="19"/>
      <c r="AJ257" s="19"/>
      <c r="AK257" s="19" t="str">
        <f>IFERROR(VLOOKUP($A257,'XIII z Kompasem M'!$K$2:$Q$27,7,0),"")</f>
        <v/>
      </c>
      <c r="AL257" s="19" t="str">
        <f>IFERROR(VLOOKUP($A257,'Waligóra M'!$J$2:$P$17,7,0),"")</f>
        <v/>
      </c>
      <c r="AM257" s="19" t="str">
        <f>IFERROR(VLOOKUP($A257,'Jesienne 360 M'!$K$2:$Q$15,7,0),"")</f>
        <v/>
      </c>
      <c r="AN257" s="19" t="str">
        <f>IFERROR(VLOOKUP($A257,'H54 TR100 M'!$AG$6:$AM$161,7,0),"")</f>
        <v/>
      </c>
      <c r="AO257" s="19" t="str">
        <f>IFERROR(VLOOKUP($A257,'Azymut M'!$O$2:$U$36,7,0),"")</f>
        <v/>
      </c>
      <c r="AP257" s="12" t="str">
        <f>IFERROR(VLOOKUP($A257,'NM TR100 M'!$AD$5:$AJ$13,7,0),"")</f>
        <v/>
      </c>
      <c r="AQ257" s="26">
        <f>MIN(COUNT(F257:U257)+MIN(COUNT(X257:AP257)/2,2),6)</f>
        <v>1</v>
      </c>
      <c r="AR257" s="13">
        <f>COUNT(F257:U257)+COUNT(X257:AP257)/2</f>
        <v>1</v>
      </c>
    </row>
    <row r="258" spans="1:44">
      <c r="A258">
        <v>754</v>
      </c>
      <c r="B258" s="22" t="str">
        <f>VLOOKUP($A258,id!$C:$H,6,0)</f>
        <v>Asperski Michał</v>
      </c>
      <c r="C258" s="22" t="str">
        <f>VLOOKUP($A258,id!$C:$H,4,0)</f>
        <v>Supermaraton Kalisz</v>
      </c>
      <c r="D258" s="2">
        <f>IF(E257=E258,D257,ROW(B256))</f>
        <v>256</v>
      </c>
      <c r="E258" s="11">
        <f>LARGE(F258:W258,1)+LARGE(F258:W258,2)+IFERROR(LARGE(F258:W258,3),0)+IFERROR(LARGE(F258:W258,4),0)+IFERROR(LARGE(F258:W258,5),0)+IFERROR(LARGE(F258:W258,6),0)</f>
        <v>43.193069306930681</v>
      </c>
      <c r="F258" s="12"/>
      <c r="G258" s="12"/>
      <c r="H258" s="12"/>
      <c r="I258" s="14"/>
      <c r="J258" s="19"/>
      <c r="K258" s="19"/>
      <c r="L258" s="19"/>
      <c r="M258" s="19"/>
      <c r="N258" s="19"/>
      <c r="O258" s="19"/>
      <c r="P258" s="19"/>
      <c r="Q258" s="19"/>
      <c r="R258" s="19"/>
      <c r="S258" s="19"/>
      <c r="T258" s="19" t="str">
        <f>IFERROR(VLOOKUP($A258,'H54 TR200 M'!$AS$5:$AY$96,7,0),"")</f>
        <v/>
      </c>
      <c r="U258" s="19" t="str">
        <f>IFERROR(VLOOKUP($A258,'NM TR200 M'!$AN$5:$AT$32,7,0),"")</f>
        <v/>
      </c>
      <c r="V258" s="10">
        <f>IFERROR(LARGE(X258:AP258,1),0)+IFERROR(LARGE(X258:AP258,2),0)</f>
        <v>43.193069306930681</v>
      </c>
      <c r="W258" s="10">
        <f>IFERROR(LARGE(X258:AP258,3),0)+IFERROR(LARGE(X258:AP258,4),0)</f>
        <v>0</v>
      </c>
      <c r="X258" s="12"/>
      <c r="Y258" s="18"/>
      <c r="Z258" s="18"/>
      <c r="AA258" s="12"/>
      <c r="AB258" s="12"/>
      <c r="AC258" s="12"/>
      <c r="AD258" s="18"/>
      <c r="AE258" s="12"/>
      <c r="AF258" s="18"/>
      <c r="AG258" s="19"/>
      <c r="AH258" s="19"/>
      <c r="AI258" s="19"/>
      <c r="AJ258" s="19"/>
      <c r="AK258" s="19"/>
      <c r="AL258" s="19"/>
      <c r="AM258" s="19"/>
      <c r="AN258" s="19" t="str">
        <f>IFERROR(VLOOKUP($A258,'H54 TR100 M'!$AG$6:$AM$161,7,0),"")</f>
        <v/>
      </c>
      <c r="AO258" s="19">
        <f>IFERROR(VLOOKUP($A258,'Azymut M'!$O$2:$U$36,7,0),"")</f>
        <v>43.193069306930681</v>
      </c>
      <c r="AP258" s="12" t="str">
        <f>IFERROR(VLOOKUP($A258,'NM TR100 M'!$AD$5:$AJ$13,7,0),"")</f>
        <v/>
      </c>
      <c r="AQ258" s="26">
        <f>MIN(COUNT(F258:U258)+MIN(COUNT(X258:AP258)/2,2),6)</f>
        <v>0.5</v>
      </c>
      <c r="AR258" s="13">
        <f>COUNT(F258:U258)+COUNT(X258:AP258)/2</f>
        <v>0.5</v>
      </c>
    </row>
    <row r="259" spans="1:44">
      <c r="A259">
        <v>755</v>
      </c>
      <c r="B259" s="22" t="str">
        <f>VLOOKUP($A259,id!$C:$H,6,0)</f>
        <v>Hampelski Krzysztof</v>
      </c>
      <c r="C259" s="22" t="str">
        <f>VLOOKUP($A259,id!$C:$H,4,0)</f>
        <v/>
      </c>
      <c r="D259" s="2">
        <f>IF(E258=E259,D258,ROW(B257))</f>
        <v>256</v>
      </c>
      <c r="E259" s="11">
        <f>LARGE(F259:W259,1)+LARGE(F259:W259,2)+IFERROR(LARGE(F259:W259,3),0)+IFERROR(LARGE(F259:W259,4),0)+IFERROR(LARGE(F259:W259,5),0)+IFERROR(LARGE(F259:W259,6),0)</f>
        <v>43.193069306930681</v>
      </c>
      <c r="F259" s="12"/>
      <c r="G259" s="12"/>
      <c r="H259" s="12"/>
      <c r="I259" s="14"/>
      <c r="J259" s="19"/>
      <c r="K259" s="19"/>
      <c r="L259" s="19"/>
      <c r="M259" s="19"/>
      <c r="N259" s="19"/>
      <c r="O259" s="19"/>
      <c r="P259" s="19"/>
      <c r="Q259" s="19"/>
      <c r="R259" s="19"/>
      <c r="S259" s="19"/>
      <c r="T259" s="19" t="str">
        <f>IFERROR(VLOOKUP($A259,'H54 TR200 M'!$AS$5:$AY$96,7,0),"")</f>
        <v/>
      </c>
      <c r="U259" s="19" t="str">
        <f>IFERROR(VLOOKUP($A259,'NM TR200 M'!$AN$5:$AT$32,7,0),"")</f>
        <v/>
      </c>
      <c r="V259" s="10">
        <f>IFERROR(LARGE(X259:AP259,1),0)+IFERROR(LARGE(X259:AP259,2),0)</f>
        <v>43.193069306930681</v>
      </c>
      <c r="W259" s="10">
        <f>IFERROR(LARGE(X259:AP259,3),0)+IFERROR(LARGE(X259:AP259,4),0)</f>
        <v>0</v>
      </c>
      <c r="X259" s="12"/>
      <c r="Y259" s="18"/>
      <c r="Z259" s="18"/>
      <c r="AA259" s="12"/>
      <c r="AB259" s="12"/>
      <c r="AC259" s="12"/>
      <c r="AD259" s="18"/>
      <c r="AE259" s="12"/>
      <c r="AF259" s="18"/>
      <c r="AG259" s="19"/>
      <c r="AH259" s="19"/>
      <c r="AI259" s="19"/>
      <c r="AJ259" s="19"/>
      <c r="AK259" s="19"/>
      <c r="AL259" s="19"/>
      <c r="AM259" s="19"/>
      <c r="AN259" s="19" t="str">
        <f>IFERROR(VLOOKUP($A259,'H54 TR100 M'!$AG$6:$AM$161,7,0),"")</f>
        <v/>
      </c>
      <c r="AO259" s="19">
        <f>IFERROR(VLOOKUP($A259,'Azymut M'!$O$2:$U$36,7,0),"")</f>
        <v>43.193069306930681</v>
      </c>
      <c r="AP259" s="12" t="str">
        <f>IFERROR(VLOOKUP($A259,'NM TR100 M'!$AD$5:$AJ$13,7,0),"")</f>
        <v/>
      </c>
      <c r="AQ259" s="26">
        <f>MIN(COUNT(F259:U259)+MIN(COUNT(X259:AP259)/2,2),6)</f>
        <v>0.5</v>
      </c>
      <c r="AR259" s="13">
        <f>COUNT(F259:U259)+COUNT(X259:AP259)/2</f>
        <v>0.5</v>
      </c>
    </row>
    <row r="260" spans="1:44">
      <c r="A260">
        <v>756</v>
      </c>
      <c r="B260" s="22" t="str">
        <f>VLOOKUP($A260,id!$C:$H,6,0)</f>
        <v>Majer Janusz</v>
      </c>
      <c r="C260" s="22" t="str">
        <f>VLOOKUP($A260,id!$C:$H,4,0)</f>
        <v/>
      </c>
      <c r="D260" s="2">
        <f>IF(E259=E260,D259,ROW(B258))</f>
        <v>256</v>
      </c>
      <c r="E260" s="11">
        <f>LARGE(F260:W260,1)+LARGE(F260:W260,2)+IFERROR(LARGE(F260:W260,3),0)+IFERROR(LARGE(F260:W260,4),0)+IFERROR(LARGE(F260:W260,5),0)+IFERROR(LARGE(F260:W260,6),0)</f>
        <v>43.193069306930681</v>
      </c>
      <c r="F260" s="12"/>
      <c r="G260" s="12"/>
      <c r="H260" s="12"/>
      <c r="I260" s="14"/>
      <c r="J260" s="19"/>
      <c r="K260" s="19"/>
      <c r="L260" s="19"/>
      <c r="M260" s="19"/>
      <c r="N260" s="19"/>
      <c r="O260" s="19"/>
      <c r="P260" s="19"/>
      <c r="Q260" s="19"/>
      <c r="R260" s="19"/>
      <c r="S260" s="19"/>
      <c r="T260" s="19" t="str">
        <f>IFERROR(VLOOKUP($A260,'H54 TR200 M'!$AS$5:$AY$96,7,0),"")</f>
        <v/>
      </c>
      <c r="U260" s="19" t="str">
        <f>IFERROR(VLOOKUP($A260,'NM TR200 M'!$AN$5:$AT$32,7,0),"")</f>
        <v/>
      </c>
      <c r="V260" s="10">
        <f>IFERROR(LARGE(X260:AP260,1),0)+IFERROR(LARGE(X260:AP260,2),0)</f>
        <v>43.193069306930681</v>
      </c>
      <c r="W260" s="10">
        <f>IFERROR(LARGE(X260:AP260,3),0)+IFERROR(LARGE(X260:AP260,4),0)</f>
        <v>0</v>
      </c>
      <c r="X260" s="12"/>
      <c r="Y260" s="18"/>
      <c r="Z260" s="18"/>
      <c r="AA260" s="12"/>
      <c r="AB260" s="12"/>
      <c r="AC260" s="12"/>
      <c r="AD260" s="18"/>
      <c r="AE260" s="12"/>
      <c r="AF260" s="18"/>
      <c r="AG260" s="19"/>
      <c r="AH260" s="19"/>
      <c r="AI260" s="19"/>
      <c r="AJ260" s="19"/>
      <c r="AK260" s="19"/>
      <c r="AL260" s="19"/>
      <c r="AM260" s="19"/>
      <c r="AN260" s="19" t="str">
        <f>IFERROR(VLOOKUP($A260,'H54 TR100 M'!$AG$6:$AM$161,7,0),"")</f>
        <v/>
      </c>
      <c r="AO260" s="19">
        <f>IFERROR(VLOOKUP($A260,'Azymut M'!$O$2:$U$36,7,0),"")</f>
        <v>43.193069306930681</v>
      </c>
      <c r="AP260" s="12" t="str">
        <f>IFERROR(VLOOKUP($A260,'NM TR100 M'!$AD$5:$AJ$13,7,0),"")</f>
        <v/>
      </c>
      <c r="AQ260" s="26">
        <f>MIN(COUNT(F260:U260)+MIN(COUNT(X260:AP260)/2,2),6)</f>
        <v>0.5</v>
      </c>
      <c r="AR260" s="13">
        <f>COUNT(F260:U260)+COUNT(X260:AP260)/2</f>
        <v>0.5</v>
      </c>
    </row>
    <row r="261" spans="1:44">
      <c r="A261">
        <v>251</v>
      </c>
      <c r="B261" s="22" t="str">
        <f>VLOOKUP($A261,id!$C:$H,6,0)</f>
        <v>Sawon Krzysztof</v>
      </c>
      <c r="C261" s="22">
        <f>VLOOKUP($A261,id!$C:$H,4,0)</f>
        <v>0</v>
      </c>
      <c r="D261" s="2">
        <f>IF(E260=E261,D260,ROW(B259))</f>
        <v>259</v>
      </c>
      <c r="E261" s="11">
        <f>LARGE(F261:W261,1)+LARGE(F261:W261,2)+IFERROR(LARGE(F261:W261,3),0)+IFERROR(LARGE(F261:W261,4),0)+IFERROR(LARGE(F261:W261,5),0)+IFERROR(LARGE(F261:W261,6),0)</f>
        <v>43.109430778011458</v>
      </c>
      <c r="F261" s="12"/>
      <c r="G261" s="12"/>
      <c r="H261" s="12" t="str">
        <f>IFERROR(VLOOKUP($A261,'H53 200 M'!$AL$5:$AR$90,7,0),"")</f>
        <v/>
      </c>
      <c r="I261" s="14" t="str">
        <f>IFERROR(VLOOKUP($A261,'Dymno M'!$BO$4:$BU$35,7,0),"")</f>
        <v/>
      </c>
      <c r="J261" s="19" t="str">
        <f>IFERROR(VLOOKUP($A261,'Dukty M'!$AU$1:$BA$45,7,0),"")</f>
        <v/>
      </c>
      <c r="K261" s="19" t="str">
        <f>IFERROR(VLOOKUP($A261,'Tropy M'!$Q$3:$X$155,7,0),"")</f>
        <v/>
      </c>
      <c r="L261" s="19" t="str">
        <f>IFERROR(VLOOKUP($A261,'Grassor TR300 M'!$BX$2:$CD$26,7,0),"")</f>
        <v/>
      </c>
      <c r="M261" s="19" t="str">
        <f>IFERROR(VLOOKUP($A261,'BO M'!$K$2:$Q$65,7,0),"")</f>
        <v/>
      </c>
      <c r="N261" s="19" t="str">
        <f>IFERROR(VLOOKUP($A261,'Konwalie M'!$K$3:$Q$33,7,0),"")</f>
        <v/>
      </c>
      <c r="O261" s="19" t="str">
        <f>IFERROR(VLOOKUP($A261,'Sudecka 150 M'!$M$2:$S$17,7,0),"")</f>
        <v/>
      </c>
      <c r="P261" s="19" t="str">
        <f>IFERROR(VLOOKUP($A261,'Korno M'!$BR$1:$BX$58,7,0),"")</f>
        <v/>
      </c>
      <c r="Q261" s="19" t="str">
        <f>IFERROR(VLOOKUP($A261,'Abentojra M'!$J$4:$P$36,7,0),"")</f>
        <v/>
      </c>
      <c r="R261" s="19" t="str">
        <f>IFERROR(VLOOKUP($A261,'Mordownik M'!$M$6:$S$36,7,0),"")</f>
        <v/>
      </c>
      <c r="S261" s="19" t="str">
        <f>IFERROR(VLOOKUP($A261,'XIV Szago M'!$BB$4:$BH$45,7,0),"")</f>
        <v/>
      </c>
      <c r="T261" s="19" t="str">
        <f>IFERROR(VLOOKUP($A261,'H54 TR200 M'!$AS$5:$AY$96,7,0),"")</f>
        <v/>
      </c>
      <c r="U261" s="19" t="str">
        <f>IFERROR(VLOOKUP($A261,'NM TR200 M'!$AN$5:$AT$32,7,0),"")</f>
        <v/>
      </c>
      <c r="V261" s="10">
        <f>IFERROR(LARGE(X261:AP261,1),0)+IFERROR(LARGE(X261:AP261,2),0)</f>
        <v>43.109430778011458</v>
      </c>
      <c r="W261" s="10">
        <f>IFERROR(LARGE(X261:AP261,3),0)+IFERROR(LARGE(X261:AP261,4),0)</f>
        <v>0</v>
      </c>
      <c r="X261" s="12"/>
      <c r="Y261" s="18"/>
      <c r="Z261" s="18"/>
      <c r="AA261" s="12"/>
      <c r="AB261" s="12"/>
      <c r="AC261" s="12">
        <f>IFERROR(VLOOKUP($A261,'H53 100 M'!$AG$5:$AM$156,7,0),"")</f>
        <v>31.067191828490461</v>
      </c>
      <c r="AD261" s="18" t="str">
        <f>IFERROR(VLOOKUP($A261,'Liczyrzepa - wiosna M'!$N$2:$T$26,7,0),"")</f>
        <v/>
      </c>
      <c r="AE261" s="12" t="str">
        <f>IFERROR(VLOOKUP($A261,'Harce M'!$H$2:$N$19,7,0),"")</f>
        <v/>
      </c>
      <c r="AF261" s="18" t="str">
        <f>IFERROR(VLOOKUP($A261,'XII z Kompasem M'!$K$1:$Q$38,7,0),"")</f>
        <v/>
      </c>
      <c r="AG261" s="19" t="str">
        <f>IFERROR(VLOOKUP($A261,'Grassor TR150 M'!$BH$2:$BN$16,7,0),"")</f>
        <v/>
      </c>
      <c r="AH261" s="19" t="str">
        <f>IFERROR(VLOOKUP($A261,'Pazur Gryfa M'!$P$2:$V$23,7,0),"")</f>
        <v/>
      </c>
      <c r="AI261" s="19" t="str">
        <f>IFERROR(VLOOKUP($A261,'Szaga M'!$J$2:$P$31,7,0),"")</f>
        <v/>
      </c>
      <c r="AJ261" s="19" t="str">
        <f>IFERROR(VLOOKUP($A261,'Sudecka 100 M'!$M$2:$S$20,7,0),"")</f>
        <v/>
      </c>
      <c r="AK261" s="19" t="str">
        <f>IFERROR(VLOOKUP($A261,'XIII z Kompasem M'!$K$2:$Q$27,7,0),"")</f>
        <v/>
      </c>
      <c r="AL261" s="19" t="str">
        <f>IFERROR(VLOOKUP($A261,'Waligóra M'!$J$2:$P$17,7,0),"")</f>
        <v/>
      </c>
      <c r="AM261" s="19" t="str">
        <f>IFERROR(VLOOKUP($A261,'Jesienne 360 M'!$K$2:$Q$15,7,0),"")</f>
        <v/>
      </c>
      <c r="AN261" s="19">
        <f>IFERROR(VLOOKUP($A261,'H54 TR100 M'!$AG$6:$AM$161,7,0),"")</f>
        <v>12.042238949520994</v>
      </c>
      <c r="AO261" s="19" t="str">
        <f>IFERROR(VLOOKUP($A261,'Azymut M'!$O$2:$U$36,7,0),"")</f>
        <v/>
      </c>
      <c r="AP261" s="12" t="str">
        <f>IFERROR(VLOOKUP($A261,'NM TR100 M'!$AD$5:$AJ$13,7,0),"")</f>
        <v/>
      </c>
      <c r="AQ261" s="26">
        <f>MIN(COUNT(F261:U261)+MIN(COUNT(X261:AP261)/2,2),6)</f>
        <v>1</v>
      </c>
      <c r="AR261" s="13">
        <f>COUNT(F261:U261)+COUNT(X261:AP261)/2</f>
        <v>1</v>
      </c>
    </row>
    <row r="262" spans="1:44">
      <c r="A262">
        <v>514</v>
      </c>
      <c r="B262" s="22" t="str">
        <f>VLOOKUP($A262,id!$C:$H,6,0)</f>
        <v>Galla Jacek</v>
      </c>
      <c r="C262" s="22" t="str">
        <f>VLOOKUP($A262,id!$C:$H,4,0)</f>
        <v>AR Poznań</v>
      </c>
      <c r="D262" s="2">
        <f>IF(E261=E262,D261,ROW(B260))</f>
        <v>260</v>
      </c>
      <c r="E262" s="11">
        <f>LARGE(F262:W262,1)+LARGE(F262:W262,2)+IFERROR(LARGE(F262:W262,3),0)+IFERROR(LARGE(F262:W262,4),0)+IFERROR(LARGE(F262:W262,5),0)+IFERROR(LARGE(F262:W262,6),0)</f>
        <v>42.84539473684211</v>
      </c>
      <c r="F262" s="12"/>
      <c r="G262" s="12"/>
      <c r="H262" s="12"/>
      <c r="I262" s="14"/>
      <c r="J262" s="19"/>
      <c r="K262" s="19"/>
      <c r="L262" s="19"/>
      <c r="M262" s="19"/>
      <c r="N262" s="19" t="str">
        <f>IFERROR(VLOOKUP($A262,'Konwalie M'!$K$3:$Q$33,7,0),"")</f>
        <v/>
      </c>
      <c r="O262" s="19" t="str">
        <f>IFERROR(VLOOKUP($A262,'Sudecka 150 M'!$M$2:$S$17,7,0),"")</f>
        <v/>
      </c>
      <c r="P262" s="19" t="str">
        <f>IFERROR(VLOOKUP($A262,'Korno M'!$BR$1:$BX$58,7,0),"")</f>
        <v/>
      </c>
      <c r="Q262" s="19" t="str">
        <f>IFERROR(VLOOKUP($A262,'Abentojra M'!$J$4:$P$36,7,0),"")</f>
        <v/>
      </c>
      <c r="R262" s="19" t="str">
        <f>IFERROR(VLOOKUP($A262,'Mordownik M'!$M$6:$S$36,7,0),"")</f>
        <v/>
      </c>
      <c r="S262" s="19" t="str">
        <f>IFERROR(VLOOKUP($A262,'XIV Szago M'!$BB$4:$BH$45,7,0),"")</f>
        <v/>
      </c>
      <c r="T262" s="19" t="str">
        <f>IFERROR(VLOOKUP($A262,'H54 TR200 M'!$AS$5:$AY$96,7,0),"")</f>
        <v/>
      </c>
      <c r="U262" s="19" t="str">
        <f>IFERROR(VLOOKUP($A262,'NM TR200 M'!$AN$5:$AT$32,7,0),"")</f>
        <v/>
      </c>
      <c r="V262" s="10">
        <f>IFERROR(LARGE(X262:AP262,1),0)+IFERROR(LARGE(X262:AP262,2),0)</f>
        <v>42.84539473684211</v>
      </c>
      <c r="W262" s="10">
        <f>IFERROR(LARGE(X262:AP262,3),0)+IFERROR(LARGE(X262:AP262,4),0)</f>
        <v>0</v>
      </c>
      <c r="X262" s="12"/>
      <c r="Y262" s="18"/>
      <c r="Z262" s="18"/>
      <c r="AA262" s="12"/>
      <c r="AB262" s="12"/>
      <c r="AC262" s="12"/>
      <c r="AD262" s="18"/>
      <c r="AE262" s="12"/>
      <c r="AF262" s="18"/>
      <c r="AG262" s="19"/>
      <c r="AH262" s="19"/>
      <c r="AI262" s="19">
        <f>IFERROR(VLOOKUP($A262,'Szaga M'!$J$2:$P$31,7,0),"")</f>
        <v>42.84539473684211</v>
      </c>
      <c r="AJ262" s="19" t="str">
        <f>IFERROR(VLOOKUP($A262,'Sudecka 100 M'!$M$2:$S$20,7,0),"")</f>
        <v/>
      </c>
      <c r="AK262" s="19" t="str">
        <f>IFERROR(VLOOKUP($A262,'XIII z Kompasem M'!$K$2:$Q$27,7,0),"")</f>
        <v/>
      </c>
      <c r="AL262" s="19" t="str">
        <f>IFERROR(VLOOKUP($A262,'Waligóra M'!$J$2:$P$17,7,0),"")</f>
        <v/>
      </c>
      <c r="AM262" s="19" t="str">
        <f>IFERROR(VLOOKUP($A262,'Jesienne 360 M'!$K$2:$Q$15,7,0),"")</f>
        <v/>
      </c>
      <c r="AN262" s="19" t="str">
        <f>IFERROR(VLOOKUP($A262,'H54 TR100 M'!$AG$6:$AM$161,7,0),"")</f>
        <v/>
      </c>
      <c r="AO262" s="19" t="str">
        <f>IFERROR(VLOOKUP($A262,'Azymut M'!$O$2:$U$36,7,0),"")</f>
        <v/>
      </c>
      <c r="AP262" s="12" t="str">
        <f>IFERROR(VLOOKUP($A262,'NM TR100 M'!$AD$5:$AJ$13,7,0),"")</f>
        <v/>
      </c>
      <c r="AQ262" s="26">
        <f>MIN(COUNT(F262:U262)+MIN(COUNT(X262:AP262)/2,2),6)</f>
        <v>0.5</v>
      </c>
      <c r="AR262" s="13">
        <f>COUNT(F262:U262)+COUNT(X262:AP262)/2</f>
        <v>0.5</v>
      </c>
    </row>
    <row r="263" spans="1:44">
      <c r="A263">
        <v>674</v>
      </c>
      <c r="B263" s="22" t="str">
        <f>VLOOKUP($A263,id!$C:$H,6,0)</f>
        <v>Deptuła Krzysztof</v>
      </c>
      <c r="C263" s="22" t="str">
        <f>VLOOKUP($A263,id!$C:$H,4,0)</f>
        <v>flypics.pl</v>
      </c>
      <c r="D263" s="2">
        <f>IF(E262=E263,D262,ROW(B261))</f>
        <v>261</v>
      </c>
      <c r="E263" s="11">
        <f>LARGE(F263:W263,1)+LARGE(F263:W263,2)+IFERROR(LARGE(F263:W263,3),0)+IFERROR(LARGE(F263:W263,4),0)+IFERROR(LARGE(F263:W263,5),0)+IFERROR(LARGE(F263:W263,6),0)</f>
        <v>42.679680567879316</v>
      </c>
      <c r="F263" s="12"/>
      <c r="G263" s="12"/>
      <c r="H263" s="12"/>
      <c r="I263" s="14"/>
      <c r="J263" s="19"/>
      <c r="K263" s="19"/>
      <c r="L263" s="19"/>
      <c r="M263" s="19"/>
      <c r="N263" s="19"/>
      <c r="O263" s="19"/>
      <c r="P263" s="19"/>
      <c r="Q263" s="19"/>
      <c r="R263" s="19"/>
      <c r="S263" s="19"/>
      <c r="T263" s="19" t="str">
        <f>IFERROR(VLOOKUP($A263,'H54 TR200 M'!$AS$5:$AY$96,7,0),"")</f>
        <v/>
      </c>
      <c r="U263" s="19" t="str">
        <f>IFERROR(VLOOKUP($A263,'NM TR200 M'!$AN$5:$AT$32,7,0),"")</f>
        <v/>
      </c>
      <c r="V263" s="10">
        <f>IFERROR(LARGE(X263:AP263,1),0)+IFERROR(LARGE(X263:AP263,2),0)</f>
        <v>42.679680567879316</v>
      </c>
      <c r="W263" s="10">
        <f>IFERROR(LARGE(X263:AP263,3),0)+IFERROR(LARGE(X263:AP263,4),0)</f>
        <v>0</v>
      </c>
      <c r="X263" s="12"/>
      <c r="Y263" s="18"/>
      <c r="Z263" s="18"/>
      <c r="AA263" s="12"/>
      <c r="AB263" s="12"/>
      <c r="AC263" s="12"/>
      <c r="AD263" s="18"/>
      <c r="AE263" s="12"/>
      <c r="AF263" s="18"/>
      <c r="AG263" s="19"/>
      <c r="AH263" s="19"/>
      <c r="AI263" s="19"/>
      <c r="AJ263" s="19"/>
      <c r="AK263" s="19"/>
      <c r="AL263" s="19"/>
      <c r="AM263" s="19"/>
      <c r="AN263" s="19">
        <f>IFERROR(VLOOKUP($A263,'H54 TR100 M'!$AG$6:$AM$161,7,0),"")</f>
        <v>42.679680567879316</v>
      </c>
      <c r="AO263" s="19" t="str">
        <f>IFERROR(VLOOKUP($A263,'Azymut M'!$O$2:$U$36,7,0),"")</f>
        <v/>
      </c>
      <c r="AP263" s="12" t="str">
        <f>IFERROR(VLOOKUP($A263,'NM TR100 M'!$AD$5:$AJ$13,7,0),"")</f>
        <v/>
      </c>
      <c r="AQ263" s="26">
        <f>MIN(COUNT(F263:U263)+MIN(COUNT(X263:AP263)/2,2),6)</f>
        <v>0.5</v>
      </c>
      <c r="AR263" s="13">
        <f>COUNT(F263:U263)+COUNT(X263:AP263)/2</f>
        <v>0.5</v>
      </c>
    </row>
    <row r="264" spans="1:44">
      <c r="A264">
        <v>675</v>
      </c>
      <c r="B264" s="22" t="str">
        <f>VLOOKUP($A264,id!$C:$H,6,0)</f>
        <v>Block Daniel</v>
      </c>
      <c r="C264" s="22">
        <f>VLOOKUP($A264,id!$C:$H,4,0)</f>
        <v>0</v>
      </c>
      <c r="D264" s="2">
        <f>IF(E263=E264,D263,ROW(B262))</f>
        <v>262</v>
      </c>
      <c r="E264" s="11">
        <f>LARGE(F264:W264,1)+LARGE(F264:W264,2)+IFERROR(LARGE(F264:W264,3),0)+IFERROR(LARGE(F264:W264,4),0)+IFERROR(LARGE(F264:W264,5),0)+IFERROR(LARGE(F264:W264,6),0)</f>
        <v>42.678278015116653</v>
      </c>
      <c r="F264" s="12"/>
      <c r="G264" s="12"/>
      <c r="H264" s="12"/>
      <c r="I264" s="14"/>
      <c r="J264" s="19"/>
      <c r="K264" s="19"/>
      <c r="L264" s="19"/>
      <c r="M264" s="19"/>
      <c r="N264" s="19"/>
      <c r="O264" s="19"/>
      <c r="P264" s="19"/>
      <c r="Q264" s="19"/>
      <c r="R264" s="19"/>
      <c r="S264" s="19"/>
      <c r="T264" s="19" t="str">
        <f>IFERROR(VLOOKUP($A264,'H54 TR200 M'!$AS$5:$AY$96,7,0),"")</f>
        <v/>
      </c>
      <c r="U264" s="19" t="str">
        <f>IFERROR(VLOOKUP($A264,'NM TR200 M'!$AN$5:$AT$32,7,0),"")</f>
        <v/>
      </c>
      <c r="V264" s="10">
        <f>IFERROR(LARGE(X264:AP264,1),0)+IFERROR(LARGE(X264:AP264,2),0)</f>
        <v>42.678278015116653</v>
      </c>
      <c r="W264" s="10">
        <f>IFERROR(LARGE(X264:AP264,3),0)+IFERROR(LARGE(X264:AP264,4),0)</f>
        <v>0</v>
      </c>
      <c r="X264" s="12"/>
      <c r="Y264" s="18"/>
      <c r="Z264" s="18"/>
      <c r="AA264" s="12"/>
      <c r="AB264" s="12"/>
      <c r="AC264" s="12"/>
      <c r="AD264" s="18"/>
      <c r="AE264" s="12"/>
      <c r="AF264" s="18"/>
      <c r="AG264" s="19"/>
      <c r="AH264" s="19"/>
      <c r="AI264" s="19"/>
      <c r="AJ264" s="19"/>
      <c r="AK264" s="19"/>
      <c r="AL264" s="19"/>
      <c r="AM264" s="19"/>
      <c r="AN264" s="19">
        <f>IFERROR(VLOOKUP($A264,'H54 TR100 M'!$AG$6:$AM$161,7,0),"")</f>
        <v>42.678278015116653</v>
      </c>
      <c r="AO264" s="19" t="str">
        <f>IFERROR(VLOOKUP($A264,'Azymut M'!$O$2:$U$36,7,0),"")</f>
        <v/>
      </c>
      <c r="AP264" s="12" t="str">
        <f>IFERROR(VLOOKUP($A264,'NM TR100 M'!$AD$5:$AJ$13,7,0),"")</f>
        <v/>
      </c>
      <c r="AQ264" s="26">
        <f>MIN(COUNT(F264:U264)+MIN(COUNT(X264:AP264)/2,2),6)</f>
        <v>0.5</v>
      </c>
      <c r="AR264" s="13">
        <f>COUNT(F264:U264)+COUNT(X264:AP264)/2</f>
        <v>0.5</v>
      </c>
    </row>
    <row r="265" spans="1:44">
      <c r="A265">
        <v>132</v>
      </c>
      <c r="B265" s="22" t="str">
        <f>VLOOKUP($A265,id!$C:$H,6,0)</f>
        <v>Mossoczy Zbyszek</v>
      </c>
      <c r="C265" s="22" t="str">
        <f>VLOOKUP($A265,id!$C:$H,4,0)</f>
        <v>BIKEBOARD</v>
      </c>
      <c r="D265" s="2">
        <f>IF(E264=E265,D264,ROW(B263))</f>
        <v>263</v>
      </c>
      <c r="E265" s="11">
        <f>LARGE(F265:W265,1)+LARGE(F265:W265,2)+IFERROR(LARGE(F265:W265,3),0)+IFERROR(LARGE(F265:W265,4),0)+IFERROR(LARGE(F265:W265,5),0)+IFERROR(LARGE(F265:W265,6),0)</f>
        <v>42.677824267782427</v>
      </c>
      <c r="F265" s="12"/>
      <c r="G265" s="12"/>
      <c r="H265" s="12" t="str">
        <f>IFERROR(VLOOKUP($A265,'H53 200 M'!$AL$5:$AR$90,7,0),"")</f>
        <v/>
      </c>
      <c r="I265" s="14" t="str">
        <f>IFERROR(VLOOKUP($A265,'Dymno M'!$BO$4:$BU$35,7,0),"")</f>
        <v/>
      </c>
      <c r="J265" s="19" t="str">
        <f>IFERROR(VLOOKUP($A265,'Dukty M'!$AU$1:$BA$45,7,0),"")</f>
        <v/>
      </c>
      <c r="K265" s="19" t="str">
        <f>IFERROR(VLOOKUP($A265,'Tropy M'!$Q$3:$X$155,7,0),"")</f>
        <v/>
      </c>
      <c r="L265" s="19" t="str">
        <f>IFERROR(VLOOKUP($A265,'Grassor TR300 M'!$BX$2:$CD$26,7,0),"")</f>
        <v/>
      </c>
      <c r="M265" s="19" t="str">
        <f>IFERROR(VLOOKUP($A265,'BO M'!$K$2:$Q$65,7,0),"")</f>
        <v/>
      </c>
      <c r="N265" s="19" t="str">
        <f>IFERROR(VLOOKUP($A265,'Konwalie M'!$K$3:$Q$33,7,0),"")</f>
        <v/>
      </c>
      <c r="O265" s="19" t="str">
        <f>IFERROR(VLOOKUP($A265,'Sudecka 150 M'!$M$2:$S$17,7,0),"")</f>
        <v/>
      </c>
      <c r="P265" s="19" t="str">
        <f>IFERROR(VLOOKUP($A265,'Korno M'!$BR$1:$BX$58,7,0),"")</f>
        <v/>
      </c>
      <c r="Q265" s="19" t="str">
        <f>IFERROR(VLOOKUP($A265,'Abentojra M'!$J$4:$P$36,7,0),"")</f>
        <v/>
      </c>
      <c r="R265" s="19" t="str">
        <f>IFERROR(VLOOKUP($A265,'Mordownik M'!$M$6:$S$36,7,0),"")</f>
        <v/>
      </c>
      <c r="S265" s="19" t="str">
        <f>IFERROR(VLOOKUP($A265,'XIV Szago M'!$BB$4:$BH$45,7,0),"")</f>
        <v/>
      </c>
      <c r="T265" s="19" t="str">
        <f>IFERROR(VLOOKUP($A265,'H54 TR200 M'!$AS$5:$AY$96,7,0),"")</f>
        <v/>
      </c>
      <c r="U265" s="19" t="str">
        <f>IFERROR(VLOOKUP($A265,'NM TR200 M'!$AN$5:$AT$32,7,0),"")</f>
        <v/>
      </c>
      <c r="V265" s="10">
        <f>IFERROR(LARGE(X265:AP265,1),0)+IFERROR(LARGE(X265:AP265,2),0)</f>
        <v>42.677824267782427</v>
      </c>
      <c r="W265" s="10">
        <f>IFERROR(LARGE(X265:AP265,3),0)+IFERROR(LARGE(X265:AP265,4),0)</f>
        <v>0</v>
      </c>
      <c r="X265" s="12"/>
      <c r="Y265" s="18"/>
      <c r="Z265" s="18"/>
      <c r="AA265" s="12">
        <f>IFERROR(VLOOKUP(A265,'NMnO M'!AT:AZ,7,0),"")</f>
        <v>42.677824267782427</v>
      </c>
      <c r="AB265" s="12" t="str">
        <f>IFERROR(VLOOKUP(A265,'Wertepy M'!M:S,7,0),"")</f>
        <v/>
      </c>
      <c r="AC265" s="12" t="str">
        <f>IFERROR(VLOOKUP($A265,'H53 100 M'!$AG$5:$AM$156,7,0),"")</f>
        <v/>
      </c>
      <c r="AD265" s="18" t="str">
        <f>IFERROR(VLOOKUP($A265,'Liczyrzepa - wiosna M'!$N$2:$T$26,7,0),"")</f>
        <v/>
      </c>
      <c r="AE265" s="12" t="str">
        <f>IFERROR(VLOOKUP($A265,'Harce M'!$H$2:$N$19,7,0),"")</f>
        <v/>
      </c>
      <c r="AF265" s="18" t="str">
        <f>IFERROR(VLOOKUP($A265,'XII z Kompasem M'!$K$1:$Q$38,7,0),"")</f>
        <v/>
      </c>
      <c r="AG265" s="19" t="str">
        <f>IFERROR(VLOOKUP($A265,'Grassor TR150 M'!$BH$2:$BN$16,7,0),"")</f>
        <v/>
      </c>
      <c r="AH265" s="19" t="str">
        <f>IFERROR(VLOOKUP($A265,'Pazur Gryfa M'!$P$2:$V$23,7,0),"")</f>
        <v/>
      </c>
      <c r="AI265" s="19" t="str">
        <f>IFERROR(VLOOKUP($A265,'Szaga M'!$J$2:$P$31,7,0),"")</f>
        <v/>
      </c>
      <c r="AJ265" s="19" t="str">
        <f>IFERROR(VLOOKUP($A265,'Sudecka 100 M'!$M$2:$S$20,7,0),"")</f>
        <v/>
      </c>
      <c r="AK265" s="19" t="str">
        <f>IFERROR(VLOOKUP($A265,'XIII z Kompasem M'!$K$2:$Q$27,7,0),"")</f>
        <v/>
      </c>
      <c r="AL265" s="19" t="str">
        <f>IFERROR(VLOOKUP($A265,'Waligóra M'!$J$2:$P$17,7,0),"")</f>
        <v/>
      </c>
      <c r="AM265" s="19" t="str">
        <f>IFERROR(VLOOKUP($A265,'Jesienne 360 M'!$K$2:$Q$15,7,0),"")</f>
        <v/>
      </c>
      <c r="AN265" s="19" t="str">
        <f>IFERROR(VLOOKUP($A265,'H54 TR100 M'!$AG$6:$AM$161,7,0),"")</f>
        <v/>
      </c>
      <c r="AO265" s="19" t="str">
        <f>IFERROR(VLOOKUP($A265,'Azymut M'!$O$2:$U$36,7,0),"")</f>
        <v/>
      </c>
      <c r="AP265" s="12" t="str">
        <f>IFERROR(VLOOKUP($A265,'NM TR100 M'!$AD$5:$AJ$13,7,0),"")</f>
        <v/>
      </c>
      <c r="AQ265" s="26">
        <f>MIN(COUNT(F265:U265)+MIN(COUNT(X265:AP265)/2,2),6)</f>
        <v>0.5</v>
      </c>
      <c r="AR265" s="13">
        <f>COUNT(F265:U265)+COUNT(X265:AP265)/2</f>
        <v>0.5</v>
      </c>
    </row>
    <row r="266" spans="1:44">
      <c r="A266">
        <v>604</v>
      </c>
      <c r="B266" s="22" t="str">
        <f>VLOOKUP($A266,id!$C:$H,6,0)</f>
        <v>Murawicki Dymitr</v>
      </c>
      <c r="C266" s="22" t="str">
        <f>VLOOKUP($A266,id!$C:$H,4,0)</f>
        <v>BACKCOUNTRYMTB.ORG</v>
      </c>
      <c r="D266" s="2">
        <f>IF(E265=E266,D265,ROW(B264))</f>
        <v>264</v>
      </c>
      <c r="E266" s="11">
        <f>LARGE(F266:W266,1)+LARGE(F266:W266,2)+IFERROR(LARGE(F266:W266,3),0)+IFERROR(LARGE(F266:W266,4),0)+IFERROR(LARGE(F266:W266,5),0)+IFERROR(LARGE(F266:W266,6),0)</f>
        <v>42.455388826928932</v>
      </c>
      <c r="F266" s="12"/>
      <c r="G266" s="12"/>
      <c r="H266" s="12"/>
      <c r="I266" s="14"/>
      <c r="J266" s="19"/>
      <c r="K266" s="19"/>
      <c r="L266" s="19"/>
      <c r="M266" s="19"/>
      <c r="N266" s="19"/>
      <c r="O266" s="19"/>
      <c r="P266" s="19"/>
      <c r="Q266" s="19"/>
      <c r="R266" s="19"/>
      <c r="S266" s="19" t="str">
        <f>IFERROR(VLOOKUP($A266,'XIV Szago M'!$BB$4:$BH$45,7,0),"")</f>
        <v/>
      </c>
      <c r="T266" s="19" t="str">
        <f>IFERROR(VLOOKUP($A266,'H54 TR200 M'!$AS$5:$AY$96,7,0),"")</f>
        <v/>
      </c>
      <c r="U266" s="19" t="str">
        <f>IFERROR(VLOOKUP($A266,'NM TR200 M'!$AN$5:$AT$32,7,0),"")</f>
        <v/>
      </c>
      <c r="V266" s="10">
        <f>IFERROR(LARGE(X266:AP266,1),0)+IFERROR(LARGE(X266:AP266,2),0)</f>
        <v>42.455388826928932</v>
      </c>
      <c r="W266" s="10">
        <f>IFERROR(LARGE(X266:AP266,3),0)+IFERROR(LARGE(X266:AP266,4),0)</f>
        <v>0</v>
      </c>
      <c r="X266" s="12"/>
      <c r="Y266" s="18"/>
      <c r="Z266" s="18"/>
      <c r="AA266" s="12"/>
      <c r="AB266" s="12"/>
      <c r="AC266" s="12"/>
      <c r="AD266" s="18"/>
      <c r="AE266" s="12"/>
      <c r="AF266" s="18"/>
      <c r="AG266" s="19"/>
      <c r="AH266" s="19"/>
      <c r="AI266" s="19"/>
      <c r="AJ266" s="19"/>
      <c r="AK266" s="19"/>
      <c r="AL266" s="19">
        <f>IFERROR(VLOOKUP($A266,'Waligóra M'!$J$2:$P$17,7,0),"")</f>
        <v>42.455388826928932</v>
      </c>
      <c r="AM266" s="19" t="str">
        <f>IFERROR(VLOOKUP($A266,'Jesienne 360 M'!$K$2:$Q$15,7,0),"")</f>
        <v/>
      </c>
      <c r="AN266" s="19" t="str">
        <f>IFERROR(VLOOKUP($A266,'H54 TR100 M'!$AG$6:$AM$161,7,0),"")</f>
        <v/>
      </c>
      <c r="AO266" s="19" t="str">
        <f>IFERROR(VLOOKUP($A266,'Azymut M'!$O$2:$U$36,7,0),"")</f>
        <v/>
      </c>
      <c r="AP266" s="12" t="str">
        <f>IFERROR(VLOOKUP($A266,'NM TR100 M'!$AD$5:$AJ$13,7,0),"")</f>
        <v/>
      </c>
      <c r="AQ266" s="26">
        <f>MIN(COUNT(F266:U266)+MIN(COUNT(X266:AP266)/2,2),6)</f>
        <v>0.5</v>
      </c>
      <c r="AR266" s="13">
        <f>COUNT(F266:U266)+COUNT(X266:AP266)/2</f>
        <v>0.5</v>
      </c>
    </row>
    <row r="267" spans="1:44">
      <c r="A267">
        <v>567</v>
      </c>
      <c r="B267" s="22" t="str">
        <f>VLOOKUP($A267,id!$C:$H,6,0)</f>
        <v>Książek Mikołaj</v>
      </c>
      <c r="C267" s="22">
        <f>VLOOKUP($A267,id!$C:$H,4,0)</f>
        <v>0</v>
      </c>
      <c r="D267" s="2">
        <f>IF(E266=E267,D266,ROW(B265))</f>
        <v>265</v>
      </c>
      <c r="E267" s="11">
        <f>LARGE(F267:W267,1)+LARGE(F267:W267,2)+IFERROR(LARGE(F267:W267,3),0)+IFERROR(LARGE(F267:W267,4),0)+IFERROR(LARGE(F267:W267,5),0)+IFERROR(LARGE(F267:W267,6),0)</f>
        <v>41.825589246760288</v>
      </c>
      <c r="F267" s="12"/>
      <c r="G267" s="12"/>
      <c r="H267" s="12"/>
      <c r="I267" s="14"/>
      <c r="J267" s="19"/>
      <c r="K267" s="19"/>
      <c r="L267" s="19"/>
      <c r="M267" s="19"/>
      <c r="N267" s="19"/>
      <c r="O267" s="19"/>
      <c r="P267" s="19">
        <f>IFERROR(VLOOKUP($A267,'Korno M'!$BR$1:$BX$58,7,0),"")</f>
        <v>41.825589246760288</v>
      </c>
      <c r="Q267" s="19" t="str">
        <f>IFERROR(VLOOKUP($A267,'Abentojra M'!$J$4:$P$36,7,0),"")</f>
        <v/>
      </c>
      <c r="R267" s="19" t="str">
        <f>IFERROR(VLOOKUP($A267,'Mordownik M'!$M$6:$S$36,7,0),"")</f>
        <v/>
      </c>
      <c r="S267" s="19" t="str">
        <f>IFERROR(VLOOKUP($A267,'XIV Szago M'!$BB$4:$BH$45,7,0),"")</f>
        <v/>
      </c>
      <c r="T267" s="19" t="str">
        <f>IFERROR(VLOOKUP($A267,'H54 TR200 M'!$AS$5:$AY$96,7,0),"")</f>
        <v/>
      </c>
      <c r="U267" s="19" t="str">
        <f>IFERROR(VLOOKUP($A267,'NM TR200 M'!$AN$5:$AT$32,7,0),"")</f>
        <v/>
      </c>
      <c r="V267" s="10">
        <f>IFERROR(LARGE(X267:AP267,1),0)+IFERROR(LARGE(X267:AP267,2),0)</f>
        <v>0</v>
      </c>
      <c r="W267" s="10">
        <f>IFERROR(LARGE(X267:AP267,3),0)+IFERROR(LARGE(X267:AP267,4),0)</f>
        <v>0</v>
      </c>
      <c r="X267" s="12"/>
      <c r="Y267" s="18"/>
      <c r="Z267" s="18"/>
      <c r="AA267" s="12"/>
      <c r="AB267" s="12"/>
      <c r="AC267" s="12"/>
      <c r="AD267" s="18"/>
      <c r="AE267" s="12"/>
      <c r="AF267" s="18"/>
      <c r="AG267" s="19"/>
      <c r="AH267" s="19"/>
      <c r="AI267" s="19"/>
      <c r="AJ267" s="19"/>
      <c r="AK267" s="19" t="str">
        <f>IFERROR(VLOOKUP($A267,'XIII z Kompasem M'!$K$2:$Q$27,7,0),"")</f>
        <v/>
      </c>
      <c r="AL267" s="19" t="str">
        <f>IFERROR(VLOOKUP($A267,'Waligóra M'!$J$2:$P$17,7,0),"")</f>
        <v/>
      </c>
      <c r="AM267" s="19" t="str">
        <f>IFERROR(VLOOKUP($A267,'Jesienne 360 M'!$K$2:$Q$15,7,0),"")</f>
        <v/>
      </c>
      <c r="AN267" s="19" t="str">
        <f>IFERROR(VLOOKUP($A267,'H54 TR100 M'!$AG$6:$AM$161,7,0),"")</f>
        <v/>
      </c>
      <c r="AO267" s="19" t="str">
        <f>IFERROR(VLOOKUP($A267,'Azymut M'!$O$2:$U$36,7,0),"")</f>
        <v/>
      </c>
      <c r="AP267" s="12" t="str">
        <f>IFERROR(VLOOKUP($A267,'NM TR100 M'!$AD$5:$AJ$13,7,0),"")</f>
        <v/>
      </c>
      <c r="AQ267" s="26">
        <f>MIN(COUNT(F267:U267)+MIN(COUNT(X267:AP267)/2,2),6)</f>
        <v>1</v>
      </c>
      <c r="AR267" s="13">
        <f>COUNT(F267:U267)+COUNT(X267:AP267)/2</f>
        <v>1</v>
      </c>
    </row>
    <row r="268" spans="1:44">
      <c r="A268">
        <v>568</v>
      </c>
      <c r="B268" s="22" t="str">
        <f>VLOOKUP($A268,id!$C:$H,6,0)</f>
        <v>Chmielarz Tomasz</v>
      </c>
      <c r="C268" s="22">
        <f>VLOOKUP($A268,id!$C:$H,4,0)</f>
        <v>0</v>
      </c>
      <c r="D268" s="2">
        <f>IF(E267=E268,D267,ROW(B266))</f>
        <v>266</v>
      </c>
      <c r="E268" s="11">
        <f>LARGE(F268:W268,1)+LARGE(F268:W268,2)+IFERROR(LARGE(F268:W268,3),0)+IFERROR(LARGE(F268:W268,4),0)+IFERROR(LARGE(F268:W268,5),0)+IFERROR(LARGE(F268:W268,6),0)</f>
        <v>41.812525554127241</v>
      </c>
      <c r="F268" s="12"/>
      <c r="G268" s="12"/>
      <c r="H268" s="12"/>
      <c r="I268" s="14"/>
      <c r="J268" s="19"/>
      <c r="K268" s="19"/>
      <c r="L268" s="19"/>
      <c r="M268" s="19"/>
      <c r="N268" s="19"/>
      <c r="O268" s="19"/>
      <c r="P268" s="19">
        <f>IFERROR(VLOOKUP($A268,'Korno M'!$BR$1:$BX$58,7,0),"")</f>
        <v>41.812525554127241</v>
      </c>
      <c r="Q268" s="19" t="str">
        <f>IFERROR(VLOOKUP($A268,'Abentojra M'!$J$4:$P$36,7,0),"")</f>
        <v/>
      </c>
      <c r="R268" s="19" t="str">
        <f>IFERROR(VLOOKUP($A268,'Mordownik M'!$M$6:$S$36,7,0),"")</f>
        <v/>
      </c>
      <c r="S268" s="19" t="str">
        <f>IFERROR(VLOOKUP($A268,'XIV Szago M'!$BB$4:$BH$45,7,0),"")</f>
        <v/>
      </c>
      <c r="T268" s="19" t="str">
        <f>IFERROR(VLOOKUP($A268,'H54 TR200 M'!$AS$5:$AY$96,7,0),"")</f>
        <v/>
      </c>
      <c r="U268" s="19" t="str">
        <f>IFERROR(VLOOKUP($A268,'NM TR200 M'!$AN$5:$AT$32,7,0),"")</f>
        <v/>
      </c>
      <c r="V268" s="10">
        <f>IFERROR(LARGE(X268:AP268,1),0)+IFERROR(LARGE(X268:AP268,2),0)</f>
        <v>0</v>
      </c>
      <c r="W268" s="10">
        <f>IFERROR(LARGE(X268:AP268,3),0)+IFERROR(LARGE(X268:AP268,4),0)</f>
        <v>0</v>
      </c>
      <c r="X268" s="12"/>
      <c r="Y268" s="18"/>
      <c r="Z268" s="18"/>
      <c r="AA268" s="12"/>
      <c r="AB268" s="12"/>
      <c r="AC268" s="12"/>
      <c r="AD268" s="18"/>
      <c r="AE268" s="12"/>
      <c r="AF268" s="18"/>
      <c r="AG268" s="19"/>
      <c r="AH268" s="19"/>
      <c r="AI268" s="19"/>
      <c r="AJ268" s="19"/>
      <c r="AK268" s="19" t="str">
        <f>IFERROR(VLOOKUP($A268,'XIII z Kompasem M'!$K$2:$Q$27,7,0),"")</f>
        <v/>
      </c>
      <c r="AL268" s="19" t="str">
        <f>IFERROR(VLOOKUP($A268,'Waligóra M'!$J$2:$P$17,7,0),"")</f>
        <v/>
      </c>
      <c r="AM268" s="19" t="str">
        <f>IFERROR(VLOOKUP($A268,'Jesienne 360 M'!$K$2:$Q$15,7,0),"")</f>
        <v/>
      </c>
      <c r="AN268" s="19" t="str">
        <f>IFERROR(VLOOKUP($A268,'H54 TR100 M'!$AG$6:$AM$161,7,0),"")</f>
        <v/>
      </c>
      <c r="AO268" s="19" t="str">
        <f>IFERROR(VLOOKUP($A268,'Azymut M'!$O$2:$U$36,7,0),"")</f>
        <v/>
      </c>
      <c r="AP268" s="12" t="str">
        <f>IFERROR(VLOOKUP($A268,'NM TR100 M'!$AD$5:$AJ$13,7,0),"")</f>
        <v/>
      </c>
      <c r="AQ268" s="26">
        <f>MIN(COUNT(F268:U268)+MIN(COUNT(X268:AP268)/2,2),6)</f>
        <v>1</v>
      </c>
      <c r="AR268" s="13">
        <f>COUNT(F268:U268)+COUNT(X268:AP268)/2</f>
        <v>1</v>
      </c>
    </row>
    <row r="269" spans="1:44">
      <c r="A269">
        <v>509</v>
      </c>
      <c r="B269" s="22" t="str">
        <f>VLOOKUP($A269,id!$C:$H,6,0)</f>
        <v>Szot Tomasz</v>
      </c>
      <c r="C269" s="22" t="str">
        <f>VLOOKUP($A269,id!$C:$H,4,0)</f>
        <v>GR3miasto/Harpagan</v>
      </c>
      <c r="D269" s="2">
        <f>IF(E268=E269,D268,ROW(B267))</f>
        <v>267</v>
      </c>
      <c r="E269" s="11">
        <f>LARGE(F269:W269,1)+LARGE(F269:W269,2)+IFERROR(LARGE(F269:W269,3),0)+IFERROR(LARGE(F269:W269,4),0)+IFERROR(LARGE(F269:W269,5),0)+IFERROR(LARGE(F269:W269,6),0)</f>
        <v>41.685144124168524</v>
      </c>
      <c r="F269" s="12"/>
      <c r="G269" s="12"/>
      <c r="H269" s="12"/>
      <c r="I269" s="14"/>
      <c r="J269" s="19"/>
      <c r="K269" s="19"/>
      <c r="L269" s="19"/>
      <c r="M269" s="19"/>
      <c r="N269" s="19" t="str">
        <f>IFERROR(VLOOKUP($A269,'Konwalie M'!$K$3:$Q$33,7,0),"")</f>
        <v/>
      </c>
      <c r="O269" s="19" t="str">
        <f>IFERROR(VLOOKUP($A269,'Sudecka 150 M'!$M$2:$S$17,7,0),"")</f>
        <v/>
      </c>
      <c r="P269" s="19" t="str">
        <f>IFERROR(VLOOKUP($A269,'Korno M'!$BR$1:$BX$58,7,0),"")</f>
        <v/>
      </c>
      <c r="Q269" s="19" t="str">
        <f>IFERROR(VLOOKUP($A269,'Abentojra M'!$J$4:$P$36,7,0),"")</f>
        <v/>
      </c>
      <c r="R269" s="19" t="str">
        <f>IFERROR(VLOOKUP($A269,'Mordownik M'!$M$6:$S$36,7,0),"")</f>
        <v/>
      </c>
      <c r="S269" s="19" t="str">
        <f>IFERROR(VLOOKUP($A269,'XIV Szago M'!$BB$4:$BH$45,7,0),"")</f>
        <v/>
      </c>
      <c r="T269" s="19" t="str">
        <f>IFERROR(VLOOKUP($A269,'H54 TR200 M'!$AS$5:$AY$96,7,0),"")</f>
        <v/>
      </c>
      <c r="U269" s="19" t="str">
        <f>IFERROR(VLOOKUP($A269,'NM TR200 M'!$AN$5:$AT$32,7,0),"")</f>
        <v/>
      </c>
      <c r="V269" s="10">
        <f>IFERROR(LARGE(X269:AP269,1),0)+IFERROR(LARGE(X269:AP269,2),0)</f>
        <v>41.685144124168524</v>
      </c>
      <c r="W269" s="10">
        <f>IFERROR(LARGE(X269:AP269,3),0)+IFERROR(LARGE(X269:AP269,4),0)</f>
        <v>0</v>
      </c>
      <c r="X269" s="12"/>
      <c r="Y269" s="18"/>
      <c r="Z269" s="18"/>
      <c r="AA269" s="12"/>
      <c r="AB269" s="12"/>
      <c r="AC269" s="12"/>
      <c r="AD269" s="18"/>
      <c r="AE269" s="12"/>
      <c r="AF269" s="18"/>
      <c r="AG269" s="19"/>
      <c r="AH269" s="19">
        <f>IFERROR(VLOOKUP($A269,'Pazur Gryfa M'!$P$2:$V$23,7,0),"")</f>
        <v>41.685144124168524</v>
      </c>
      <c r="AI269" s="19" t="str">
        <f>IFERROR(VLOOKUP($A269,'Szaga M'!$J$2:$P$31,7,0),"")</f>
        <v/>
      </c>
      <c r="AJ269" s="19" t="str">
        <f>IFERROR(VLOOKUP($A269,'Sudecka 100 M'!$M$2:$S$20,7,0),"")</f>
        <v/>
      </c>
      <c r="AK269" s="19" t="str">
        <f>IFERROR(VLOOKUP($A269,'XIII z Kompasem M'!$K$2:$Q$27,7,0),"")</f>
        <v/>
      </c>
      <c r="AL269" s="19" t="str">
        <f>IFERROR(VLOOKUP($A269,'Waligóra M'!$J$2:$P$17,7,0),"")</f>
        <v/>
      </c>
      <c r="AM269" s="19" t="str">
        <f>IFERROR(VLOOKUP($A269,'Jesienne 360 M'!$K$2:$Q$15,7,0),"")</f>
        <v/>
      </c>
      <c r="AN269" s="19" t="str">
        <f>IFERROR(VLOOKUP($A269,'H54 TR100 M'!$AG$6:$AM$161,7,0),"")</f>
        <v/>
      </c>
      <c r="AO269" s="19" t="str">
        <f>IFERROR(VLOOKUP($A269,'Azymut M'!$O$2:$U$36,7,0),"")</f>
        <v/>
      </c>
      <c r="AP269" s="12" t="str">
        <f>IFERROR(VLOOKUP($A269,'NM TR100 M'!$AD$5:$AJ$13,7,0),"")</f>
        <v/>
      </c>
      <c r="AQ269" s="26">
        <f>MIN(COUNT(F269:U269)+MIN(COUNT(X269:AP269)/2,2),6)</f>
        <v>0.5</v>
      </c>
      <c r="AR269" s="13">
        <f>COUNT(F269:U269)+COUNT(X269:AP269)/2</f>
        <v>0.5</v>
      </c>
    </row>
    <row r="270" spans="1:44">
      <c r="A270">
        <v>496</v>
      </c>
      <c r="B270" s="22" t="str">
        <f>VLOOKUP($A270,id!$C:$H,6,0)</f>
        <v>Opaszowski Tomasz</v>
      </c>
      <c r="C270" s="22">
        <f>VLOOKUP($A270,id!$C:$H,4,0)</f>
        <v>0</v>
      </c>
      <c r="D270" s="2">
        <f>IF(E269=E270,D269,ROW(B268))</f>
        <v>268</v>
      </c>
      <c r="E270" s="11">
        <f>LARGE(F270:W270,1)+LARGE(F270:W270,2)+IFERROR(LARGE(F270:W270,3),0)+IFERROR(LARGE(F270:W270,4),0)+IFERROR(LARGE(F270:W270,5),0)+IFERROR(LARGE(F270:W270,6),0)</f>
        <v>41.659156085746993</v>
      </c>
      <c r="F270" s="12"/>
      <c r="G270" s="12"/>
      <c r="H270" s="12"/>
      <c r="I270" s="14"/>
      <c r="J270" s="19"/>
      <c r="K270" s="19"/>
      <c r="L270" s="19"/>
      <c r="M270" s="19">
        <f>IFERROR(VLOOKUP($A270,'BO M'!$K$2:$Q$65,7,0),"")</f>
        <v>41.659156085746993</v>
      </c>
      <c r="N270" s="19" t="str">
        <f>IFERROR(VLOOKUP($A270,'Konwalie M'!$K$3:$Q$33,7,0),"")</f>
        <v/>
      </c>
      <c r="O270" s="19" t="str">
        <f>IFERROR(VLOOKUP($A270,'Sudecka 150 M'!$M$2:$S$17,7,0),"")</f>
        <v/>
      </c>
      <c r="P270" s="19" t="str">
        <f>IFERROR(VLOOKUP($A270,'Korno M'!$BR$1:$BX$58,7,0),"")</f>
        <v/>
      </c>
      <c r="Q270" s="19" t="str">
        <f>IFERROR(VLOOKUP($A270,'Abentojra M'!$J$4:$P$36,7,0),"")</f>
        <v/>
      </c>
      <c r="R270" s="19" t="str">
        <f>IFERROR(VLOOKUP($A270,'Mordownik M'!$M$6:$S$36,7,0),"")</f>
        <v/>
      </c>
      <c r="S270" s="19" t="str">
        <f>IFERROR(VLOOKUP($A270,'XIV Szago M'!$BB$4:$BH$45,7,0),"")</f>
        <v/>
      </c>
      <c r="T270" s="19" t="str">
        <f>IFERROR(VLOOKUP($A270,'H54 TR200 M'!$AS$5:$AY$96,7,0),"")</f>
        <v/>
      </c>
      <c r="U270" s="19" t="str">
        <f>IFERROR(VLOOKUP($A270,'NM TR200 M'!$AN$5:$AT$32,7,0),"")</f>
        <v/>
      </c>
      <c r="V270" s="10">
        <f>IFERROR(LARGE(X270:AP270,1),0)+IFERROR(LARGE(X270:AP270,2),0)</f>
        <v>0</v>
      </c>
      <c r="W270" s="10">
        <f>IFERROR(LARGE(X270:AP270,3),0)+IFERROR(LARGE(X270:AP270,4),0)</f>
        <v>0</v>
      </c>
      <c r="X270" s="12"/>
      <c r="Y270" s="18"/>
      <c r="Z270" s="18"/>
      <c r="AA270" s="12"/>
      <c r="AB270" s="12"/>
      <c r="AC270" s="12"/>
      <c r="AD270" s="18"/>
      <c r="AE270" s="12"/>
      <c r="AF270" s="18"/>
      <c r="AG270" s="19"/>
      <c r="AH270" s="19" t="str">
        <f>IFERROR(VLOOKUP($A270,'Pazur Gryfa M'!$P$2:$V$23,7,0),"")</f>
        <v/>
      </c>
      <c r="AI270" s="19" t="str">
        <f>IFERROR(VLOOKUP($A270,'Szaga M'!$J$2:$P$31,7,0),"")</f>
        <v/>
      </c>
      <c r="AJ270" s="19" t="str">
        <f>IFERROR(VLOOKUP($A270,'Sudecka 100 M'!$M$2:$S$20,7,0),"")</f>
        <v/>
      </c>
      <c r="AK270" s="19" t="str">
        <f>IFERROR(VLOOKUP($A270,'XIII z Kompasem M'!$K$2:$Q$27,7,0),"")</f>
        <v/>
      </c>
      <c r="AL270" s="19" t="str">
        <f>IFERROR(VLOOKUP($A270,'Waligóra M'!$J$2:$P$17,7,0),"")</f>
        <v/>
      </c>
      <c r="AM270" s="19" t="str">
        <f>IFERROR(VLOOKUP($A270,'Jesienne 360 M'!$K$2:$Q$15,7,0),"")</f>
        <v/>
      </c>
      <c r="AN270" s="19" t="str">
        <f>IFERROR(VLOOKUP($A270,'H54 TR100 M'!$AG$6:$AM$161,7,0),"")</f>
        <v/>
      </c>
      <c r="AO270" s="19" t="str">
        <f>IFERROR(VLOOKUP($A270,'Azymut M'!$O$2:$U$36,7,0),"")</f>
        <v/>
      </c>
      <c r="AP270" s="12" t="str">
        <f>IFERROR(VLOOKUP($A270,'NM TR100 M'!$AD$5:$AJ$13,7,0),"")</f>
        <v/>
      </c>
      <c r="AQ270" s="26">
        <f>MIN(COUNT(F270:U270)+MIN(COUNT(X270:AP270)/2,2),6)</f>
        <v>1</v>
      </c>
      <c r="AR270" s="13">
        <f>COUNT(F270:U270)+COUNT(X270:AP270)/2</f>
        <v>1</v>
      </c>
    </row>
    <row r="271" spans="1:44">
      <c r="A271">
        <v>122</v>
      </c>
      <c r="B271" s="22" t="str">
        <f>VLOOKUP($A271,id!$C:$H,6,0)</f>
        <v>Czubalski Rafał</v>
      </c>
      <c r="C271" s="22" t="str">
        <f>VLOOKUP($A271,id!$C:$H,4,0)</f>
        <v>CST</v>
      </c>
      <c r="D271" s="2">
        <f>IF(E270=E271,D270,ROW(B269))</f>
        <v>269</v>
      </c>
      <c r="E271" s="11">
        <f>LARGE(F271:W271,1)+LARGE(F271:W271,2)+IFERROR(LARGE(F271:W271,3),0)+IFERROR(LARGE(F271:W271,4),0)+IFERROR(LARGE(F271:W271,5),0)+IFERROR(LARGE(F271:W271,6),0)</f>
        <v>41.533490062694113</v>
      </c>
      <c r="F271" s="12"/>
      <c r="G271" s="12" t="str">
        <f>IFERROR(VLOOKUP(A271,'Roza M'!N:T,7,0),"")</f>
        <v/>
      </c>
      <c r="H271" s="12" t="str">
        <f>IFERROR(VLOOKUP($A271,'H53 200 M'!$AL$5:$AR$90,7,0),"")</f>
        <v/>
      </c>
      <c r="I271" s="14" t="str">
        <f>IFERROR(VLOOKUP($A271,'Dymno M'!$BO$4:$BU$35,7,0),"")</f>
        <v/>
      </c>
      <c r="J271" s="19" t="str">
        <f>IFERROR(VLOOKUP($A271,'Dukty M'!$AU$1:$BA$45,7,0),"")</f>
        <v/>
      </c>
      <c r="K271" s="19" t="str">
        <f>IFERROR(VLOOKUP($A271,'Tropy M'!$Q$3:$X$155,7,0),"")</f>
        <v/>
      </c>
      <c r="L271" s="19" t="str">
        <f>IFERROR(VLOOKUP($A271,'Grassor TR300 M'!$BX$2:$CD$26,7,0),"")</f>
        <v/>
      </c>
      <c r="M271" s="19" t="str">
        <f>IFERROR(VLOOKUP($A271,'BO M'!$K$2:$Q$65,7,0),"")</f>
        <v/>
      </c>
      <c r="N271" s="19" t="str">
        <f>IFERROR(VLOOKUP($A271,'Konwalie M'!$K$3:$Q$33,7,0),"")</f>
        <v/>
      </c>
      <c r="O271" s="19" t="str">
        <f>IFERROR(VLOOKUP($A271,'Sudecka 150 M'!$M$2:$S$17,7,0),"")</f>
        <v/>
      </c>
      <c r="P271" s="19" t="str">
        <f>IFERROR(VLOOKUP($A271,'Korno M'!$BR$1:$BX$58,7,0),"")</f>
        <v/>
      </c>
      <c r="Q271" s="19" t="str">
        <f>IFERROR(VLOOKUP($A271,'Abentojra M'!$J$4:$P$36,7,0),"")</f>
        <v/>
      </c>
      <c r="R271" s="19" t="str">
        <f>IFERROR(VLOOKUP($A271,'Mordownik M'!$M$6:$S$36,7,0),"")</f>
        <v/>
      </c>
      <c r="S271" s="19" t="str">
        <f>IFERROR(VLOOKUP($A271,'XIV Szago M'!$BB$4:$BH$45,7,0),"")</f>
        <v/>
      </c>
      <c r="T271" s="19" t="str">
        <f>IFERROR(VLOOKUP($A271,'H54 TR200 M'!$AS$5:$AY$96,7,0),"")</f>
        <v/>
      </c>
      <c r="U271" s="19">
        <f>IFERROR(VLOOKUP($A271,'NM TR200 M'!$AN$5:$AT$32,7,0),"")</f>
        <v>18.554699979167665</v>
      </c>
      <c r="V271" s="10">
        <f>IFERROR(LARGE(X271:AP271,1),0)+IFERROR(LARGE(X271:AP271,2),0)</f>
        <v>22.978790083526444</v>
      </c>
      <c r="W271" s="10">
        <f>IFERROR(LARGE(X271:AP271,3),0)+IFERROR(LARGE(X271:AP271,4),0)</f>
        <v>0</v>
      </c>
      <c r="X271" s="12"/>
      <c r="Y271" s="18" t="str">
        <f>IFERROR(VLOOKUP(A271,'XIII Szago M'!DJ:DP,7,0),"")</f>
        <v/>
      </c>
      <c r="Z271" s="18">
        <f>IFERROR(VLOOKUP(A271,'Wiosenne 360 M'!K:Q,7,0),"")</f>
        <v>19.415511175141727</v>
      </c>
      <c r="AA271" s="12" t="str">
        <f>IFERROR(VLOOKUP(A271,'NMnO M'!AT:AZ,7,0),"")</f>
        <v/>
      </c>
      <c r="AB271" s="12" t="str">
        <f>IFERROR(VLOOKUP(A271,'Wertepy M'!M:S,7,0),"")</f>
        <v/>
      </c>
      <c r="AC271" s="12" t="str">
        <f>IFERROR(VLOOKUP($A271,'H53 100 M'!$AG$5:$AM$156,7,0),"")</f>
        <v/>
      </c>
      <c r="AD271" s="18" t="str">
        <f>IFERROR(VLOOKUP($A271,'Liczyrzepa - wiosna M'!$N$2:$T$26,7,0),"")</f>
        <v/>
      </c>
      <c r="AE271" s="12" t="str">
        <f>IFERROR(VLOOKUP($A271,'Harce M'!$H$2:$N$19,7,0),"")</f>
        <v/>
      </c>
      <c r="AF271" s="18" t="str">
        <f>IFERROR(VLOOKUP($A271,'XII z Kompasem M'!$K$1:$Q$38,7,0),"")</f>
        <v/>
      </c>
      <c r="AG271" s="19" t="str">
        <f>IFERROR(VLOOKUP($A271,'Grassor TR150 M'!$BH$2:$BN$16,7,0),"")</f>
        <v/>
      </c>
      <c r="AH271" s="19" t="str">
        <f>IFERROR(VLOOKUP($A271,'Pazur Gryfa M'!$P$2:$V$23,7,0),"")</f>
        <v/>
      </c>
      <c r="AI271" s="19" t="str">
        <f>IFERROR(VLOOKUP($A271,'Szaga M'!$J$2:$P$31,7,0),"")</f>
        <v/>
      </c>
      <c r="AJ271" s="19" t="str">
        <f>IFERROR(VLOOKUP($A271,'Sudecka 100 M'!$M$2:$S$20,7,0),"")</f>
        <v/>
      </c>
      <c r="AK271" s="19" t="str">
        <f>IFERROR(VLOOKUP($A271,'XIII z Kompasem M'!$K$2:$Q$27,7,0),"")</f>
        <v/>
      </c>
      <c r="AL271" s="19" t="str">
        <f>IFERROR(VLOOKUP($A271,'Waligóra M'!$J$2:$P$17,7,0),"")</f>
        <v/>
      </c>
      <c r="AM271" s="19" t="str">
        <f>IFERROR(VLOOKUP($A271,'Jesienne 360 M'!$K$2:$Q$15,7,0),"")</f>
        <v/>
      </c>
      <c r="AN271" s="19">
        <f>IFERROR(VLOOKUP($A271,'H54 TR100 M'!$AG$6:$AM$161,7,0),"")</f>
        <v>3.5632789083847167</v>
      </c>
      <c r="AO271" s="19" t="str">
        <f>IFERROR(VLOOKUP($A271,'Azymut M'!$O$2:$U$36,7,0),"")</f>
        <v/>
      </c>
      <c r="AP271" s="12" t="str">
        <f>IFERROR(VLOOKUP($A271,'NM TR100 M'!$AD$5:$AJ$13,7,0),"")</f>
        <v/>
      </c>
      <c r="AQ271" s="26">
        <f>MIN(COUNT(F271:U271)+MIN(COUNT(X271:AP271)/2,2),6)</f>
        <v>2</v>
      </c>
      <c r="AR271" s="13">
        <f>COUNT(F271:U271)+COUNT(X271:AP271)/2</f>
        <v>2</v>
      </c>
    </row>
    <row r="272" spans="1:44">
      <c r="A272">
        <v>121</v>
      </c>
      <c r="B272" s="22" t="str">
        <f>VLOOKUP($A272,id!$C:$H,6,0)</f>
        <v>Czubalski Andrzej</v>
      </c>
      <c r="C272" s="22" t="str">
        <f>VLOOKUP($A272,id!$C:$H,4,0)</f>
        <v>CST</v>
      </c>
      <c r="D272" s="2">
        <f>IF(E271=E272,D271,ROW(B270))</f>
        <v>270</v>
      </c>
      <c r="E272" s="11">
        <f>LARGE(F272:W272,1)+LARGE(F272:W272,2)+IFERROR(LARGE(F272:W272,3),0)+IFERROR(LARGE(F272:W272,4),0)+IFERROR(LARGE(F272:W272,5),0)+IFERROR(LARGE(F272:W272,6),0)</f>
        <v>41.532946813683807</v>
      </c>
      <c r="F272" s="12"/>
      <c r="G272" s="12" t="str">
        <f>IFERROR(VLOOKUP(A272,'Roza M'!N:T,7,0),"")</f>
        <v/>
      </c>
      <c r="H272" s="12" t="str">
        <f>IFERROR(VLOOKUP($A272,'H53 200 M'!$AL$5:$AR$90,7,0),"")</f>
        <v/>
      </c>
      <c r="I272" s="14" t="str">
        <f>IFERROR(VLOOKUP($A272,'Dymno M'!$BO$4:$BU$35,7,0),"")</f>
        <v/>
      </c>
      <c r="J272" s="19" t="str">
        <f>IFERROR(VLOOKUP($A272,'Dukty M'!$AU$1:$BA$45,7,0),"")</f>
        <v/>
      </c>
      <c r="K272" s="19" t="str">
        <f>IFERROR(VLOOKUP($A272,'Tropy M'!$Q$3:$X$155,7,0),"")</f>
        <v/>
      </c>
      <c r="L272" s="19" t="str">
        <f>IFERROR(VLOOKUP($A272,'Grassor TR300 M'!$BX$2:$CD$26,7,0),"")</f>
        <v/>
      </c>
      <c r="M272" s="19" t="str">
        <f>IFERROR(VLOOKUP($A272,'BO M'!$K$2:$Q$65,7,0),"")</f>
        <v/>
      </c>
      <c r="N272" s="19" t="str">
        <f>IFERROR(VLOOKUP($A272,'Konwalie M'!$K$3:$Q$33,7,0),"")</f>
        <v/>
      </c>
      <c r="O272" s="19" t="str">
        <f>IFERROR(VLOOKUP($A272,'Sudecka 150 M'!$M$2:$S$17,7,0),"")</f>
        <v/>
      </c>
      <c r="P272" s="19" t="str">
        <f>IFERROR(VLOOKUP($A272,'Korno M'!$BR$1:$BX$58,7,0),"")</f>
        <v/>
      </c>
      <c r="Q272" s="19" t="str">
        <f>IFERROR(VLOOKUP($A272,'Abentojra M'!$J$4:$P$36,7,0),"")</f>
        <v/>
      </c>
      <c r="R272" s="19" t="str">
        <f>IFERROR(VLOOKUP($A272,'Mordownik M'!$M$6:$S$36,7,0),"")</f>
        <v/>
      </c>
      <c r="S272" s="19" t="str">
        <f>IFERROR(VLOOKUP($A272,'XIV Szago M'!$BB$4:$BH$45,7,0),"")</f>
        <v/>
      </c>
      <c r="T272" s="19" t="str">
        <f>IFERROR(VLOOKUP($A272,'H54 TR200 M'!$AS$5:$AY$96,7,0),"")</f>
        <v/>
      </c>
      <c r="U272" s="19">
        <f>IFERROR(VLOOKUP($A272,'NM TR200 M'!$AN$5:$AT$32,7,0),"")</f>
        <v>18.554699979167665</v>
      </c>
      <c r="V272" s="10">
        <f>IFERROR(LARGE(X272:AP272,1),0)+IFERROR(LARGE(X272:AP272,2),0)</f>
        <v>22.978246834516142</v>
      </c>
      <c r="W272" s="10">
        <f>IFERROR(LARGE(X272:AP272,3),0)+IFERROR(LARGE(X272:AP272,4),0)</f>
        <v>0</v>
      </c>
      <c r="X272" s="12"/>
      <c r="Y272" s="18" t="str">
        <f>IFERROR(VLOOKUP(A272,'XIII Szago M'!DJ:DP,7,0),"")</f>
        <v/>
      </c>
      <c r="Z272" s="18">
        <f>IFERROR(VLOOKUP(A272,'Wiosenne 360 M'!K:Q,7,0),"")</f>
        <v>19.415511175141727</v>
      </c>
      <c r="AA272" s="12" t="str">
        <f>IFERROR(VLOOKUP(A272,'NMnO M'!AT:AZ,7,0),"")</f>
        <v/>
      </c>
      <c r="AB272" s="12" t="str">
        <f>IFERROR(VLOOKUP(A272,'Wertepy M'!M:S,7,0),"")</f>
        <v/>
      </c>
      <c r="AC272" s="12" t="str">
        <f>IFERROR(VLOOKUP($A272,'H53 100 M'!$AG$5:$AM$156,7,0),"")</f>
        <v/>
      </c>
      <c r="AD272" s="18" t="str">
        <f>IFERROR(VLOOKUP($A272,'Liczyrzepa - wiosna M'!$N$2:$T$26,7,0),"")</f>
        <v/>
      </c>
      <c r="AE272" s="12" t="str">
        <f>IFERROR(VLOOKUP($A272,'Harce M'!$H$2:$N$19,7,0),"")</f>
        <v/>
      </c>
      <c r="AF272" s="18" t="str">
        <f>IFERROR(VLOOKUP($A272,'XII z Kompasem M'!$K$1:$Q$38,7,0),"")</f>
        <v/>
      </c>
      <c r="AG272" s="19" t="str">
        <f>IFERROR(VLOOKUP($A272,'Grassor TR150 M'!$BH$2:$BN$16,7,0),"")</f>
        <v/>
      </c>
      <c r="AH272" s="19" t="str">
        <f>IFERROR(VLOOKUP($A272,'Pazur Gryfa M'!$P$2:$V$23,7,0),"")</f>
        <v/>
      </c>
      <c r="AI272" s="19" t="str">
        <f>IFERROR(VLOOKUP($A272,'Szaga M'!$J$2:$P$31,7,0),"")</f>
        <v/>
      </c>
      <c r="AJ272" s="19" t="str">
        <f>IFERROR(VLOOKUP($A272,'Sudecka 100 M'!$M$2:$S$20,7,0),"")</f>
        <v/>
      </c>
      <c r="AK272" s="19" t="str">
        <f>IFERROR(VLOOKUP($A272,'XIII z Kompasem M'!$K$2:$Q$27,7,0),"")</f>
        <v/>
      </c>
      <c r="AL272" s="19" t="str">
        <f>IFERROR(VLOOKUP($A272,'Waligóra M'!$J$2:$P$17,7,0),"")</f>
        <v/>
      </c>
      <c r="AM272" s="19" t="str">
        <f>IFERROR(VLOOKUP($A272,'Jesienne 360 M'!$K$2:$Q$15,7,0),"")</f>
        <v/>
      </c>
      <c r="AN272" s="19">
        <f>IFERROR(VLOOKUP($A272,'H54 TR100 M'!$AG$6:$AM$161,7,0),"")</f>
        <v>3.5627356593744128</v>
      </c>
      <c r="AO272" s="19" t="str">
        <f>IFERROR(VLOOKUP($A272,'Azymut M'!$O$2:$U$36,7,0),"")</f>
        <v/>
      </c>
      <c r="AP272" s="12" t="str">
        <f>IFERROR(VLOOKUP($A272,'NM TR100 M'!$AD$5:$AJ$13,7,0),"")</f>
        <v/>
      </c>
      <c r="AQ272" s="26">
        <f>MIN(COUNT(F272:U272)+MIN(COUNT(X272:AP272)/2,2),6)</f>
        <v>2</v>
      </c>
      <c r="AR272" s="13">
        <f>COUNT(F272:U272)+COUNT(X272:AP272)/2</f>
        <v>2</v>
      </c>
    </row>
    <row r="273" spans="1:44">
      <c r="A273">
        <v>211</v>
      </c>
      <c r="B273" s="22" t="str">
        <f>VLOOKUP($A273,id!$C:$H,6,0)</f>
        <v>Wodziński Marek</v>
      </c>
      <c r="C273" s="22" t="str">
        <f>VLOOKUP($A273,id!$C:$H,4,0)</f>
        <v>mamy.to</v>
      </c>
      <c r="D273" s="2">
        <f>IF(E272=E273,D272,ROW(B271))</f>
        <v>271</v>
      </c>
      <c r="E273" s="11">
        <f>LARGE(F273:W273,1)+LARGE(F273:W273,2)+IFERROR(LARGE(F273:W273,3),0)+IFERROR(LARGE(F273:W273,4),0)+IFERROR(LARGE(F273:W273,5),0)+IFERROR(LARGE(F273:W273,6),0)</f>
        <v>41.350029408910565</v>
      </c>
      <c r="F273" s="12"/>
      <c r="G273" s="12"/>
      <c r="H273" s="12">
        <f>IFERROR(VLOOKUP($A273,'H53 200 M'!$AL$5:$AR$90,7,0),"")</f>
        <v>28.16151135052565</v>
      </c>
      <c r="I273" s="14" t="str">
        <f>IFERROR(VLOOKUP($A273,'Dymno M'!$BO$4:$BU$35,7,0),"")</f>
        <v/>
      </c>
      <c r="J273" s="19" t="str">
        <f>IFERROR(VLOOKUP($A273,'Dukty M'!$AU$1:$BA$45,7,0),"")</f>
        <v/>
      </c>
      <c r="K273" s="19" t="str">
        <f>IFERROR(VLOOKUP($A273,'Tropy M'!$Q$3:$X$155,7,0),"")</f>
        <v/>
      </c>
      <c r="L273" s="19" t="str">
        <f>IFERROR(VLOOKUP($A273,'Grassor TR300 M'!$BX$2:$CD$26,7,0),"")</f>
        <v/>
      </c>
      <c r="M273" s="19" t="str">
        <f>IFERROR(VLOOKUP($A273,'BO M'!$K$2:$Q$65,7,0),"")</f>
        <v/>
      </c>
      <c r="N273" s="19" t="str">
        <f>IFERROR(VLOOKUP($A273,'Konwalie M'!$K$3:$Q$33,7,0),"")</f>
        <v/>
      </c>
      <c r="O273" s="19" t="str">
        <f>IFERROR(VLOOKUP($A273,'Sudecka 150 M'!$M$2:$S$17,7,0),"")</f>
        <v/>
      </c>
      <c r="P273" s="19" t="str">
        <f>IFERROR(VLOOKUP($A273,'Korno M'!$BR$1:$BX$58,7,0),"")</f>
        <v/>
      </c>
      <c r="Q273" s="19" t="str">
        <f>IFERROR(VLOOKUP($A273,'Abentojra M'!$J$4:$P$36,7,0),"")</f>
        <v/>
      </c>
      <c r="R273" s="19" t="str">
        <f>IFERROR(VLOOKUP($A273,'Mordownik M'!$M$6:$S$36,7,0),"")</f>
        <v/>
      </c>
      <c r="S273" s="19" t="str">
        <f>IFERROR(VLOOKUP($A273,'XIV Szago M'!$BB$4:$BH$45,7,0),"")</f>
        <v/>
      </c>
      <c r="T273" s="19">
        <f>IFERROR(VLOOKUP($A273,'H54 TR200 M'!$AS$5:$AY$96,7,0),"")</f>
        <v>13.188518058384913</v>
      </c>
      <c r="U273" s="19" t="str">
        <f>IFERROR(VLOOKUP($A273,'NM TR200 M'!$AN$5:$AT$32,7,0),"")</f>
        <v/>
      </c>
      <c r="V273" s="10">
        <f>IFERROR(LARGE(X273:AP273,1),0)+IFERROR(LARGE(X273:AP273,2),0)</f>
        <v>0</v>
      </c>
      <c r="W273" s="10">
        <f>IFERROR(LARGE(X273:AP273,3),0)+IFERROR(LARGE(X273:AP273,4),0)</f>
        <v>0</v>
      </c>
      <c r="X273" s="12"/>
      <c r="Y273" s="18"/>
      <c r="Z273" s="18"/>
      <c r="AA273" s="12"/>
      <c r="AB273" s="12"/>
      <c r="AC273" s="12" t="str">
        <f>IFERROR(VLOOKUP($A273,'H53 100 M'!$AG$5:$AM$156,7,0),"")</f>
        <v/>
      </c>
      <c r="AD273" s="18" t="str">
        <f>IFERROR(VLOOKUP($A273,'Liczyrzepa - wiosna M'!$N$2:$T$26,7,0),"")</f>
        <v/>
      </c>
      <c r="AE273" s="12" t="str">
        <f>IFERROR(VLOOKUP($A273,'Harce M'!$H$2:$N$19,7,0),"")</f>
        <v/>
      </c>
      <c r="AF273" s="18" t="str">
        <f>IFERROR(VLOOKUP($A273,'XII z Kompasem M'!$K$1:$Q$38,7,0),"")</f>
        <v/>
      </c>
      <c r="AG273" s="19" t="str">
        <f>IFERROR(VLOOKUP($A273,'Grassor TR150 M'!$BH$2:$BN$16,7,0),"")</f>
        <v/>
      </c>
      <c r="AH273" s="19" t="str">
        <f>IFERROR(VLOOKUP($A273,'Pazur Gryfa M'!$P$2:$V$23,7,0),"")</f>
        <v/>
      </c>
      <c r="AI273" s="19" t="str">
        <f>IFERROR(VLOOKUP($A273,'Szaga M'!$J$2:$P$31,7,0),"")</f>
        <v/>
      </c>
      <c r="AJ273" s="19" t="str">
        <f>IFERROR(VLOOKUP($A273,'Sudecka 100 M'!$M$2:$S$20,7,0),"")</f>
        <v/>
      </c>
      <c r="AK273" s="19" t="str">
        <f>IFERROR(VLOOKUP($A273,'XIII z Kompasem M'!$K$2:$Q$27,7,0),"")</f>
        <v/>
      </c>
      <c r="AL273" s="19" t="str">
        <f>IFERROR(VLOOKUP($A273,'Waligóra M'!$J$2:$P$17,7,0),"")</f>
        <v/>
      </c>
      <c r="AM273" s="19" t="str">
        <f>IFERROR(VLOOKUP($A273,'Jesienne 360 M'!$K$2:$Q$15,7,0),"")</f>
        <v/>
      </c>
      <c r="AN273" s="19" t="str">
        <f>IFERROR(VLOOKUP($A273,'H54 TR100 M'!$AG$6:$AM$161,7,0),"")</f>
        <v/>
      </c>
      <c r="AO273" s="19" t="str">
        <f>IFERROR(VLOOKUP($A273,'Azymut M'!$O$2:$U$36,7,0),"")</f>
        <v/>
      </c>
      <c r="AP273" s="12" t="str">
        <f>IFERROR(VLOOKUP($A273,'NM TR100 M'!$AD$5:$AJ$13,7,0),"")</f>
        <v/>
      </c>
      <c r="AQ273" s="26">
        <f>MIN(COUNT(F273:U273)+MIN(COUNT(X273:AP273)/2,2),6)</f>
        <v>2</v>
      </c>
      <c r="AR273" s="13">
        <f>COUNT(F273:U273)+COUNT(X273:AP273)/2</f>
        <v>2</v>
      </c>
    </row>
    <row r="274" spans="1:44">
      <c r="A274">
        <v>497</v>
      </c>
      <c r="B274" s="22" t="str">
        <f>VLOOKUP($A274,id!$C:$H,6,0)</f>
        <v>Bogdan Robert</v>
      </c>
      <c r="C274" s="22" t="str">
        <f>VLOOKUP($A274,id!$C:$H,4,0)</f>
        <v>Włóczęgi</v>
      </c>
      <c r="D274" s="2">
        <f>IF(E273=E274,D273,ROW(B272))</f>
        <v>272</v>
      </c>
      <c r="E274" s="11">
        <f>LARGE(F274:W274,1)+LARGE(F274:W274,2)+IFERROR(LARGE(F274:W274,3),0)+IFERROR(LARGE(F274:W274,4),0)+IFERROR(LARGE(F274:W274,5),0)+IFERROR(LARGE(F274:W274,6),0)</f>
        <v>41.19777113309091</v>
      </c>
      <c r="F274" s="12"/>
      <c r="G274" s="12"/>
      <c r="H274" s="12"/>
      <c r="I274" s="14"/>
      <c r="J274" s="19"/>
      <c r="K274" s="19"/>
      <c r="L274" s="19"/>
      <c r="M274" s="19">
        <f>IFERROR(VLOOKUP($A274,'BO M'!$K$2:$Q$65,7,0),"")</f>
        <v>41.19777113309091</v>
      </c>
      <c r="N274" s="19" t="str">
        <f>IFERROR(VLOOKUP($A274,'Konwalie M'!$K$3:$Q$33,7,0),"")</f>
        <v/>
      </c>
      <c r="O274" s="19" t="str">
        <f>IFERROR(VLOOKUP($A274,'Sudecka 150 M'!$M$2:$S$17,7,0),"")</f>
        <v/>
      </c>
      <c r="P274" s="19" t="str">
        <f>IFERROR(VLOOKUP($A274,'Korno M'!$BR$1:$BX$58,7,0),"")</f>
        <v/>
      </c>
      <c r="Q274" s="19" t="str">
        <f>IFERROR(VLOOKUP($A274,'Abentojra M'!$J$4:$P$36,7,0),"")</f>
        <v/>
      </c>
      <c r="R274" s="19" t="str">
        <f>IFERROR(VLOOKUP($A274,'Mordownik M'!$M$6:$S$36,7,0),"")</f>
        <v/>
      </c>
      <c r="S274" s="19" t="str">
        <f>IFERROR(VLOOKUP($A274,'XIV Szago M'!$BB$4:$BH$45,7,0),"")</f>
        <v/>
      </c>
      <c r="T274" s="19" t="str">
        <f>IFERROR(VLOOKUP($A274,'H54 TR200 M'!$AS$5:$AY$96,7,0),"")</f>
        <v/>
      </c>
      <c r="U274" s="19" t="str">
        <f>IFERROR(VLOOKUP($A274,'NM TR200 M'!$AN$5:$AT$32,7,0),"")</f>
        <v/>
      </c>
      <c r="V274" s="10">
        <f>IFERROR(LARGE(X274:AP274,1),0)+IFERROR(LARGE(X274:AP274,2),0)</f>
        <v>0</v>
      </c>
      <c r="W274" s="10">
        <f>IFERROR(LARGE(X274:AP274,3),0)+IFERROR(LARGE(X274:AP274,4),0)</f>
        <v>0</v>
      </c>
      <c r="X274" s="12"/>
      <c r="Y274" s="18"/>
      <c r="Z274" s="18"/>
      <c r="AA274" s="12"/>
      <c r="AB274" s="12"/>
      <c r="AC274" s="12"/>
      <c r="AD274" s="18"/>
      <c r="AE274" s="12"/>
      <c r="AF274" s="18"/>
      <c r="AG274" s="19"/>
      <c r="AH274" s="19" t="str">
        <f>IFERROR(VLOOKUP($A274,'Pazur Gryfa M'!$P$2:$V$23,7,0),"")</f>
        <v/>
      </c>
      <c r="AI274" s="19" t="str">
        <f>IFERROR(VLOOKUP($A274,'Szaga M'!$J$2:$P$31,7,0),"")</f>
        <v/>
      </c>
      <c r="AJ274" s="19" t="str">
        <f>IFERROR(VLOOKUP($A274,'Sudecka 100 M'!$M$2:$S$20,7,0),"")</f>
        <v/>
      </c>
      <c r="AK274" s="19" t="str">
        <f>IFERROR(VLOOKUP($A274,'XIII z Kompasem M'!$K$2:$Q$27,7,0),"")</f>
        <v/>
      </c>
      <c r="AL274" s="19" t="str">
        <f>IFERROR(VLOOKUP($A274,'Waligóra M'!$J$2:$P$17,7,0),"")</f>
        <v/>
      </c>
      <c r="AM274" s="19" t="str">
        <f>IFERROR(VLOOKUP($A274,'Jesienne 360 M'!$K$2:$Q$15,7,0),"")</f>
        <v/>
      </c>
      <c r="AN274" s="19" t="str">
        <f>IFERROR(VLOOKUP($A274,'H54 TR100 M'!$AG$6:$AM$161,7,0),"")</f>
        <v/>
      </c>
      <c r="AO274" s="19" t="str">
        <f>IFERROR(VLOOKUP($A274,'Azymut M'!$O$2:$U$36,7,0),"")</f>
        <v/>
      </c>
      <c r="AP274" s="12" t="str">
        <f>IFERROR(VLOOKUP($A274,'NM TR100 M'!$AD$5:$AJ$13,7,0),"")</f>
        <v/>
      </c>
      <c r="AQ274" s="26">
        <f>MIN(COUNT(F274:U274)+MIN(COUNT(X274:AP274)/2,2),6)</f>
        <v>1</v>
      </c>
      <c r="AR274" s="13">
        <f>COUNT(F274:U274)+COUNT(X274:AP274)/2</f>
        <v>1</v>
      </c>
    </row>
    <row r="275" spans="1:44">
      <c r="A275">
        <v>593</v>
      </c>
      <c r="B275" s="22" t="str">
        <f>VLOOKUP($A275,id!$C:$H,6,0)</f>
        <v>Puchalski Tomasz</v>
      </c>
      <c r="C275" s="22">
        <f>VLOOKUP($A275,id!$C:$H,4,0)</f>
        <v>0</v>
      </c>
      <c r="D275" s="2">
        <f>IF(E274=E275,D274,ROW(B273))</f>
        <v>273</v>
      </c>
      <c r="E275" s="11">
        <f>LARGE(F275:W275,1)+LARGE(F275:W275,2)+IFERROR(LARGE(F275:W275,3),0)+IFERROR(LARGE(F275:W275,4),0)+IFERROR(LARGE(F275:W275,5),0)+IFERROR(LARGE(F275:W275,6),0)</f>
        <v>40.635615489789245</v>
      </c>
      <c r="F275" s="12"/>
      <c r="G275" s="12"/>
      <c r="H275" s="12"/>
      <c r="I275" s="14"/>
      <c r="J275" s="19"/>
      <c r="K275" s="19"/>
      <c r="L275" s="19"/>
      <c r="M275" s="19"/>
      <c r="N275" s="19"/>
      <c r="O275" s="19"/>
      <c r="P275" s="19"/>
      <c r="Q275" s="19" t="str">
        <f>IFERROR(VLOOKUP($A275,'Abentojra M'!$J$4:$P$36,7,0),"")</f>
        <v/>
      </c>
      <c r="R275" s="19">
        <f>IFERROR(VLOOKUP($A275,'Mordownik M'!$M$6:$S$36,7,0),"")</f>
        <v>40.635615489789245</v>
      </c>
      <c r="S275" s="19" t="str">
        <f>IFERROR(VLOOKUP($A275,'XIV Szago M'!$BB$4:$BH$45,7,0),"")</f>
        <v/>
      </c>
      <c r="T275" s="19" t="str">
        <f>IFERROR(VLOOKUP($A275,'H54 TR200 M'!$AS$5:$AY$96,7,0),"")</f>
        <v/>
      </c>
      <c r="U275" s="19" t="str">
        <f>IFERROR(VLOOKUP($A275,'NM TR200 M'!$AN$5:$AT$32,7,0),"")</f>
        <v/>
      </c>
      <c r="V275" s="10">
        <f>IFERROR(LARGE(X275:AP275,1),0)+IFERROR(LARGE(X275:AP275,2),0)</f>
        <v>0</v>
      </c>
      <c r="W275" s="10">
        <f>IFERROR(LARGE(X275:AP275,3),0)+IFERROR(LARGE(X275:AP275,4),0)</f>
        <v>0</v>
      </c>
      <c r="X275" s="12"/>
      <c r="Y275" s="18"/>
      <c r="Z275" s="18"/>
      <c r="AA275" s="12"/>
      <c r="AB275" s="12"/>
      <c r="AC275" s="12"/>
      <c r="AD275" s="18"/>
      <c r="AE275" s="12"/>
      <c r="AF275" s="18"/>
      <c r="AG275" s="19"/>
      <c r="AH275" s="19"/>
      <c r="AI275" s="19"/>
      <c r="AJ275" s="19"/>
      <c r="AK275" s="19" t="str">
        <f>IFERROR(VLOOKUP($A275,'XIII z Kompasem M'!$K$2:$Q$27,7,0),"")</f>
        <v/>
      </c>
      <c r="AL275" s="19" t="str">
        <f>IFERROR(VLOOKUP($A275,'Waligóra M'!$J$2:$P$17,7,0),"")</f>
        <v/>
      </c>
      <c r="AM275" s="19" t="str">
        <f>IFERROR(VLOOKUP($A275,'Jesienne 360 M'!$K$2:$Q$15,7,0),"")</f>
        <v/>
      </c>
      <c r="AN275" s="19" t="str">
        <f>IFERROR(VLOOKUP($A275,'H54 TR100 M'!$AG$6:$AM$161,7,0),"")</f>
        <v/>
      </c>
      <c r="AO275" s="19" t="str">
        <f>IFERROR(VLOOKUP($A275,'Azymut M'!$O$2:$U$36,7,0),"")</f>
        <v/>
      </c>
      <c r="AP275" s="12" t="str">
        <f>IFERROR(VLOOKUP($A275,'NM TR100 M'!$AD$5:$AJ$13,7,0),"")</f>
        <v/>
      </c>
      <c r="AQ275" s="26">
        <f>MIN(COUNT(F275:U275)+MIN(COUNT(X275:AP275)/2,2),6)</f>
        <v>1</v>
      </c>
      <c r="AR275" s="13">
        <f>COUNT(F275:U275)+COUNT(X275:AP275)/2</f>
        <v>1</v>
      </c>
    </row>
    <row r="276" spans="1:44">
      <c r="A276">
        <v>167</v>
      </c>
      <c r="B276" s="22" t="str">
        <f>VLOOKUP($A276,id!$C:$H,6,0)</f>
        <v>Wiśniewski Krzysztof</v>
      </c>
      <c r="C276" s="22" t="str">
        <f>VLOOKUP($A276,id!$C:$H,4,0)</f>
        <v>Ambit Racing Team</v>
      </c>
      <c r="D276" s="2">
        <f>IF(E275=E276,D275,ROW(B274))</f>
        <v>274</v>
      </c>
      <c r="E276" s="11">
        <f>LARGE(F276:W276,1)+LARGE(F276:W276,2)+IFERROR(LARGE(F276:W276,3),0)+IFERROR(LARGE(F276:W276,4),0)+IFERROR(LARGE(F276:W276,5),0)+IFERROR(LARGE(F276:W276,6),0)</f>
        <v>40.389016018306634</v>
      </c>
      <c r="F276" s="12"/>
      <c r="G276" s="12"/>
      <c r="H276" s="12" t="str">
        <f>IFERROR(VLOOKUP($A276,'H53 200 M'!$AL$5:$AR$90,7,0),"")</f>
        <v/>
      </c>
      <c r="I276" s="14" t="str">
        <f>IFERROR(VLOOKUP($A276,'Dymno M'!$BO$4:$BU$35,7,0),"")</f>
        <v/>
      </c>
      <c r="J276" s="19" t="str">
        <f>IFERROR(VLOOKUP($A276,'Dukty M'!$AU$1:$BA$45,7,0),"")</f>
        <v/>
      </c>
      <c r="K276" s="19" t="str">
        <f>IFERROR(VLOOKUP($A276,'Tropy M'!$Q$3:$X$155,7,0),"")</f>
        <v/>
      </c>
      <c r="L276" s="19" t="str">
        <f>IFERROR(VLOOKUP($A276,'Grassor TR300 M'!$BX$2:$CD$26,7,0),"")</f>
        <v/>
      </c>
      <c r="M276" s="19">
        <f>IFERROR(VLOOKUP($A276,'BO M'!$K$2:$Q$65,7,0),"")</f>
        <v>0</v>
      </c>
      <c r="N276" s="19" t="str">
        <f>IFERROR(VLOOKUP($A276,'Konwalie M'!$K$3:$Q$33,7,0),"")</f>
        <v/>
      </c>
      <c r="O276" s="19" t="str">
        <f>IFERROR(VLOOKUP($A276,'Sudecka 150 M'!$M$2:$S$17,7,0),"")</f>
        <v/>
      </c>
      <c r="P276" s="19" t="str">
        <f>IFERROR(VLOOKUP($A276,'Korno M'!$BR$1:$BX$58,7,0),"")</f>
        <v/>
      </c>
      <c r="Q276" s="19" t="str">
        <f>IFERROR(VLOOKUP($A276,'Abentojra M'!$J$4:$P$36,7,0),"")</f>
        <v/>
      </c>
      <c r="R276" s="19" t="str">
        <f>IFERROR(VLOOKUP($A276,'Mordownik M'!$M$6:$S$36,7,0),"")</f>
        <v/>
      </c>
      <c r="S276" s="19" t="str">
        <f>IFERROR(VLOOKUP($A276,'XIV Szago M'!$BB$4:$BH$45,7,0),"")</f>
        <v/>
      </c>
      <c r="T276" s="19" t="str">
        <f>IFERROR(VLOOKUP($A276,'H54 TR200 M'!$AS$5:$AY$96,7,0),"")</f>
        <v/>
      </c>
      <c r="U276" s="19" t="str">
        <f>IFERROR(VLOOKUP($A276,'NM TR200 M'!$AN$5:$AT$32,7,0),"")</f>
        <v/>
      </c>
      <c r="V276" s="10">
        <f>IFERROR(LARGE(X276:AP276,1),0)+IFERROR(LARGE(X276:AP276,2),0)</f>
        <v>40.389016018306634</v>
      </c>
      <c r="W276" s="10">
        <f>IFERROR(LARGE(X276:AP276,3),0)+IFERROR(LARGE(X276:AP276,4),0)</f>
        <v>0</v>
      </c>
      <c r="X276" s="12"/>
      <c r="Y276" s="18"/>
      <c r="Z276" s="18"/>
      <c r="AA276" s="12" t="str">
        <f>IFERROR(VLOOKUP(A276,'NMnO M'!AT:AZ,7,0),"")</f>
        <v/>
      </c>
      <c r="AB276" s="12">
        <f>IFERROR(VLOOKUP(A276,'Wertepy M'!M:S,7,0),"")</f>
        <v>40.389016018306634</v>
      </c>
      <c r="AC276" s="12" t="str">
        <f>IFERROR(VLOOKUP($A276,'H53 100 M'!$AG$5:$AM$156,7,0),"")</f>
        <v/>
      </c>
      <c r="AD276" s="18" t="str">
        <f>IFERROR(VLOOKUP($A276,'Liczyrzepa - wiosna M'!$N$2:$T$26,7,0),"")</f>
        <v/>
      </c>
      <c r="AE276" s="12" t="str">
        <f>IFERROR(VLOOKUP($A276,'Harce M'!$H$2:$N$19,7,0),"")</f>
        <v/>
      </c>
      <c r="AF276" s="18" t="str">
        <f>IFERROR(VLOOKUP($A276,'XII z Kompasem M'!$K$1:$Q$38,7,0),"")</f>
        <v/>
      </c>
      <c r="AG276" s="19" t="str">
        <f>IFERROR(VLOOKUP($A276,'Grassor TR150 M'!$BH$2:$BN$16,7,0),"")</f>
        <v/>
      </c>
      <c r="AH276" s="19" t="str">
        <f>IFERROR(VLOOKUP($A276,'Pazur Gryfa M'!$P$2:$V$23,7,0),"")</f>
        <v/>
      </c>
      <c r="AI276" s="19" t="str">
        <f>IFERROR(VLOOKUP($A276,'Szaga M'!$J$2:$P$31,7,0),"")</f>
        <v/>
      </c>
      <c r="AJ276" s="19" t="str">
        <f>IFERROR(VLOOKUP($A276,'Sudecka 100 M'!$M$2:$S$20,7,0),"")</f>
        <v/>
      </c>
      <c r="AK276" s="19" t="str">
        <f>IFERROR(VLOOKUP($A276,'XIII z Kompasem M'!$K$2:$Q$27,7,0),"")</f>
        <v/>
      </c>
      <c r="AL276" s="19" t="str">
        <f>IFERROR(VLOOKUP($A276,'Waligóra M'!$J$2:$P$17,7,0),"")</f>
        <v/>
      </c>
      <c r="AM276" s="19" t="str">
        <f>IFERROR(VLOOKUP($A276,'Jesienne 360 M'!$K$2:$Q$15,7,0),"")</f>
        <v/>
      </c>
      <c r="AN276" s="19" t="str">
        <f>IFERROR(VLOOKUP($A276,'H54 TR100 M'!$AG$6:$AM$161,7,0),"")</f>
        <v/>
      </c>
      <c r="AO276" s="19" t="str">
        <f>IFERROR(VLOOKUP($A276,'Azymut M'!$O$2:$U$36,7,0),"")</f>
        <v/>
      </c>
      <c r="AP276" s="12" t="str">
        <f>IFERROR(VLOOKUP($A276,'NM TR100 M'!$AD$5:$AJ$13,7,0),"")</f>
        <v/>
      </c>
      <c r="AQ276" s="26">
        <f>MIN(COUNT(F276:U276)+MIN(COUNT(X276:AP276)/2,2),6)</f>
        <v>1.5</v>
      </c>
      <c r="AR276" s="13">
        <f>COUNT(F276:U276)+COUNT(X276:AP276)/2</f>
        <v>1.5</v>
      </c>
    </row>
    <row r="277" spans="1:44">
      <c r="A277">
        <v>545</v>
      </c>
      <c r="B277" s="22" t="str">
        <f>VLOOKUP($A277,id!$C:$H,6,0)</f>
        <v>Pawlak Krzysztof</v>
      </c>
      <c r="C277" s="22" t="str">
        <f>VLOOKUP($A277,id!$C:$H,4,0)</f>
        <v>DT4YOU MTB TEAM</v>
      </c>
      <c r="D277" s="2">
        <f>IF(E276=E277,D276,ROW(B275))</f>
        <v>275</v>
      </c>
      <c r="E277" s="11">
        <f>LARGE(F277:W277,1)+LARGE(F277:W277,2)+IFERROR(LARGE(F277:W277,3),0)+IFERROR(LARGE(F277:W277,4),0)+IFERROR(LARGE(F277:W277,5),0)+IFERROR(LARGE(F277:W277,6),0)</f>
        <v>39.789790737548287</v>
      </c>
      <c r="F277" s="12"/>
      <c r="G277" s="12"/>
      <c r="H277" s="12"/>
      <c r="I277" s="14"/>
      <c r="J277" s="19"/>
      <c r="K277" s="19"/>
      <c r="L277" s="19"/>
      <c r="M277" s="19"/>
      <c r="N277" s="19">
        <f>IFERROR(VLOOKUP($A277,'Konwalie M'!$K$3:$Q$33,7,0),"")</f>
        <v>39.789790737548287</v>
      </c>
      <c r="O277" s="19"/>
      <c r="P277" s="19" t="str">
        <f>IFERROR(VLOOKUP($A277,'Korno M'!$BR$1:$BX$58,7,0),"")</f>
        <v/>
      </c>
      <c r="Q277" s="19" t="str">
        <f>IFERROR(VLOOKUP($A277,'Abentojra M'!$J$4:$P$36,7,0),"")</f>
        <v/>
      </c>
      <c r="R277" s="19" t="str">
        <f>IFERROR(VLOOKUP($A277,'Mordownik M'!$M$6:$S$36,7,0),"")</f>
        <v/>
      </c>
      <c r="S277" s="19" t="str">
        <f>IFERROR(VLOOKUP($A277,'XIV Szago M'!$BB$4:$BH$45,7,0),"")</f>
        <v/>
      </c>
      <c r="T277" s="19" t="str">
        <f>IFERROR(VLOOKUP($A277,'H54 TR200 M'!$AS$5:$AY$96,7,0),"")</f>
        <v/>
      </c>
      <c r="U277" s="19" t="str">
        <f>IFERROR(VLOOKUP($A277,'NM TR200 M'!$AN$5:$AT$32,7,0),"")</f>
        <v/>
      </c>
      <c r="V277" s="10">
        <f>IFERROR(LARGE(X277:AP277,1),0)+IFERROR(LARGE(X277:AP277,2),0)</f>
        <v>0</v>
      </c>
      <c r="W277" s="10">
        <f>IFERROR(LARGE(X277:AP277,3),0)+IFERROR(LARGE(X277:AP277,4),0)</f>
        <v>0</v>
      </c>
      <c r="X277" s="12"/>
      <c r="Y277" s="18"/>
      <c r="Z277" s="18"/>
      <c r="AA277" s="12"/>
      <c r="AB277" s="12"/>
      <c r="AC277" s="12"/>
      <c r="AD277" s="18"/>
      <c r="AE277" s="12"/>
      <c r="AF277" s="18"/>
      <c r="AG277" s="19"/>
      <c r="AH277" s="19"/>
      <c r="AI277" s="19"/>
      <c r="AJ277" s="19"/>
      <c r="AK277" s="19" t="str">
        <f>IFERROR(VLOOKUP($A277,'XIII z Kompasem M'!$K$2:$Q$27,7,0),"")</f>
        <v/>
      </c>
      <c r="AL277" s="19" t="str">
        <f>IFERROR(VLOOKUP($A277,'Waligóra M'!$J$2:$P$17,7,0),"")</f>
        <v/>
      </c>
      <c r="AM277" s="19" t="str">
        <f>IFERROR(VLOOKUP($A277,'Jesienne 360 M'!$K$2:$Q$15,7,0),"")</f>
        <v/>
      </c>
      <c r="AN277" s="19" t="str">
        <f>IFERROR(VLOOKUP($A277,'H54 TR100 M'!$AG$6:$AM$161,7,0),"")</f>
        <v/>
      </c>
      <c r="AO277" s="19" t="str">
        <f>IFERROR(VLOOKUP($A277,'Azymut M'!$O$2:$U$36,7,0),"")</f>
        <v/>
      </c>
      <c r="AP277" s="12" t="str">
        <f>IFERROR(VLOOKUP($A277,'NM TR100 M'!$AD$5:$AJ$13,7,0),"")</f>
        <v/>
      </c>
      <c r="AQ277" s="26">
        <f>MIN(COUNT(F277:U277)+MIN(COUNT(X277:AP277)/2,2),6)</f>
        <v>1</v>
      </c>
      <c r="AR277" s="13">
        <f>COUNT(F277:U277)+COUNT(X277:AP277)/2</f>
        <v>1</v>
      </c>
    </row>
    <row r="278" spans="1:44">
      <c r="A278">
        <v>410</v>
      </c>
      <c r="B278" s="22" t="str">
        <f>VLOOKUP($A278,id!$C:$H,6,0)</f>
        <v>Skotnicki Krzysztof</v>
      </c>
      <c r="C278" s="22" t="str">
        <f>VLOOKUP($A278,id!$C:$H,4,0)</f>
        <v>AZYMUTY</v>
      </c>
      <c r="D278" s="2">
        <f>IF(E277=E278,D277,ROW(B276))</f>
        <v>276</v>
      </c>
      <c r="E278" s="11">
        <f>LARGE(F278:W278,1)+LARGE(F278:W278,2)+IFERROR(LARGE(F278:W278,3),0)+IFERROR(LARGE(F278:W278,4),0)+IFERROR(LARGE(F278:W278,5),0)+IFERROR(LARGE(F278:W278,6),0)</f>
        <v>39.381270903010041</v>
      </c>
      <c r="F278" s="12"/>
      <c r="G278" s="12"/>
      <c r="H278" s="12"/>
      <c r="I278" s="14" t="str">
        <f>IFERROR(VLOOKUP($A278,'Dymno M'!$BO$4:$BU$35,7,0),"")</f>
        <v/>
      </c>
      <c r="J278" s="19" t="str">
        <f>IFERROR(VLOOKUP($A278,'Dukty M'!$AU$1:$BA$45,7,0),"")</f>
        <v/>
      </c>
      <c r="K278" s="19" t="str">
        <f>IFERROR(VLOOKUP($A278,'Tropy M'!$Q$3:$X$155,7,0),"")</f>
        <v/>
      </c>
      <c r="L278" s="19" t="str">
        <f>IFERROR(VLOOKUP($A278,'Grassor TR300 M'!$BX$2:$CD$26,7,0),"")</f>
        <v/>
      </c>
      <c r="M278" s="19" t="str">
        <f>IFERROR(VLOOKUP($A278,'BO M'!$K$2:$Q$65,7,0),"")</f>
        <v/>
      </c>
      <c r="N278" s="19" t="str">
        <f>IFERROR(VLOOKUP($A278,'Konwalie M'!$K$3:$Q$33,7,0),"")</f>
        <v/>
      </c>
      <c r="O278" s="19" t="str">
        <f>IFERROR(VLOOKUP($A278,'Sudecka 150 M'!$M$2:$S$17,7,0),"")</f>
        <v/>
      </c>
      <c r="P278" s="19" t="str">
        <f>IFERROR(VLOOKUP($A278,'Korno M'!$BR$1:$BX$58,7,0),"")</f>
        <v/>
      </c>
      <c r="Q278" s="19" t="str">
        <f>IFERROR(VLOOKUP($A278,'Abentojra M'!$J$4:$P$36,7,0),"")</f>
        <v/>
      </c>
      <c r="R278" s="19" t="str">
        <f>IFERROR(VLOOKUP($A278,'Mordownik M'!$M$6:$S$36,7,0),"")</f>
        <v/>
      </c>
      <c r="S278" s="19" t="str">
        <f>IFERROR(VLOOKUP($A278,'XIV Szago M'!$BB$4:$BH$45,7,0),"")</f>
        <v/>
      </c>
      <c r="T278" s="19" t="str">
        <f>IFERROR(VLOOKUP($A278,'H54 TR200 M'!$AS$5:$AY$96,7,0),"")</f>
        <v/>
      </c>
      <c r="U278" s="19" t="str">
        <f>IFERROR(VLOOKUP($A278,'NM TR200 M'!$AN$5:$AT$32,7,0),"")</f>
        <v/>
      </c>
      <c r="V278" s="10">
        <f>IFERROR(LARGE(X278:AP278,1),0)+IFERROR(LARGE(X278:AP278,2),0)</f>
        <v>39.381270903010041</v>
      </c>
      <c r="W278" s="10">
        <f>IFERROR(LARGE(X278:AP278,3),0)+IFERROR(LARGE(X278:AP278,4),0)</f>
        <v>0</v>
      </c>
      <c r="X278" s="12"/>
      <c r="Y278" s="18"/>
      <c r="Z278" s="18"/>
      <c r="AA278" s="12"/>
      <c r="AB278" s="12"/>
      <c r="AC278" s="12"/>
      <c r="AD278" s="18" t="str">
        <f>IFERROR(VLOOKUP($A278,'Liczyrzepa - wiosna M'!$N$2:$T$26,7,0),"")</f>
        <v/>
      </c>
      <c r="AE278" s="12">
        <f>IFERROR(VLOOKUP($A278,'Harce M'!$H$2:$N$19,7,0),"")</f>
        <v>39.381270903010041</v>
      </c>
      <c r="AF278" s="18" t="str">
        <f>IFERROR(VLOOKUP($A278,'XII z Kompasem M'!$K$1:$Q$38,7,0),"")</f>
        <v/>
      </c>
      <c r="AG278" s="19" t="str">
        <f>IFERROR(VLOOKUP($A278,'Grassor TR150 M'!$BH$2:$BN$16,7,0),"")</f>
        <v/>
      </c>
      <c r="AH278" s="19" t="str">
        <f>IFERROR(VLOOKUP($A278,'Pazur Gryfa M'!$P$2:$V$23,7,0),"")</f>
        <v/>
      </c>
      <c r="AI278" s="19" t="str">
        <f>IFERROR(VLOOKUP($A278,'Szaga M'!$J$2:$P$31,7,0),"")</f>
        <v/>
      </c>
      <c r="AJ278" s="19" t="str">
        <f>IFERROR(VLOOKUP($A278,'Sudecka 100 M'!$M$2:$S$20,7,0),"")</f>
        <v/>
      </c>
      <c r="AK278" s="19" t="str">
        <f>IFERROR(VLOOKUP($A278,'XIII z Kompasem M'!$K$2:$Q$27,7,0),"")</f>
        <v/>
      </c>
      <c r="AL278" s="19" t="str">
        <f>IFERROR(VLOOKUP($A278,'Waligóra M'!$J$2:$P$17,7,0),"")</f>
        <v/>
      </c>
      <c r="AM278" s="19" t="str">
        <f>IFERROR(VLOOKUP($A278,'Jesienne 360 M'!$K$2:$Q$15,7,0),"")</f>
        <v/>
      </c>
      <c r="AN278" s="19" t="str">
        <f>IFERROR(VLOOKUP($A278,'H54 TR100 M'!$AG$6:$AM$161,7,0),"")</f>
        <v/>
      </c>
      <c r="AO278" s="19" t="str">
        <f>IFERROR(VLOOKUP($A278,'Azymut M'!$O$2:$U$36,7,0),"")</f>
        <v/>
      </c>
      <c r="AP278" s="12" t="str">
        <f>IFERROR(VLOOKUP($A278,'NM TR100 M'!$AD$5:$AJ$13,7,0),"")</f>
        <v/>
      </c>
      <c r="AQ278" s="26">
        <f>MIN(COUNT(F278:U278)+MIN(COUNT(X278:AP278)/2,2),6)</f>
        <v>0.5</v>
      </c>
      <c r="AR278" s="13">
        <f>COUNT(F278:U278)+COUNT(X278:AP278)/2</f>
        <v>0.5</v>
      </c>
    </row>
    <row r="279" spans="1:44">
      <c r="A279">
        <v>411</v>
      </c>
      <c r="B279" s="22" t="str">
        <f>VLOOKUP($A279,id!$C:$H,6,0)</f>
        <v>Tomas Lesław</v>
      </c>
      <c r="C279" s="22" t="str">
        <f>VLOOKUP($A279,id!$C:$H,4,0)</f>
        <v>AZYMUTY</v>
      </c>
      <c r="D279" s="2">
        <f>IF(E278=E279,D278,ROW(B277))</f>
        <v>276</v>
      </c>
      <c r="E279" s="11">
        <f>LARGE(F279:W279,1)+LARGE(F279:W279,2)+IFERROR(LARGE(F279:W279,3),0)+IFERROR(LARGE(F279:W279,4),0)+IFERROR(LARGE(F279:W279,5),0)+IFERROR(LARGE(F279:W279,6),0)</f>
        <v>39.381270903010041</v>
      </c>
      <c r="F279" s="12"/>
      <c r="G279" s="12"/>
      <c r="H279" s="12"/>
      <c r="I279" s="14" t="str">
        <f>IFERROR(VLOOKUP($A279,'Dymno M'!$BO$4:$BU$35,7,0),"")</f>
        <v/>
      </c>
      <c r="J279" s="19" t="str">
        <f>IFERROR(VLOOKUP($A279,'Dukty M'!$AU$1:$BA$45,7,0),"")</f>
        <v/>
      </c>
      <c r="K279" s="19" t="str">
        <f>IFERROR(VLOOKUP($A279,'Tropy M'!$Q$3:$X$155,7,0),"")</f>
        <v/>
      </c>
      <c r="L279" s="19" t="str">
        <f>IFERROR(VLOOKUP($A279,'Grassor TR300 M'!$BX$2:$CD$26,7,0),"")</f>
        <v/>
      </c>
      <c r="M279" s="19" t="str">
        <f>IFERROR(VLOOKUP($A279,'BO M'!$K$2:$Q$65,7,0),"")</f>
        <v/>
      </c>
      <c r="N279" s="19" t="str">
        <f>IFERROR(VLOOKUP($A279,'Konwalie M'!$K$3:$Q$33,7,0),"")</f>
        <v/>
      </c>
      <c r="O279" s="19" t="str">
        <f>IFERROR(VLOOKUP($A279,'Sudecka 150 M'!$M$2:$S$17,7,0),"")</f>
        <v/>
      </c>
      <c r="P279" s="19" t="str">
        <f>IFERROR(VLOOKUP($A279,'Korno M'!$BR$1:$BX$58,7,0),"")</f>
        <v/>
      </c>
      <c r="Q279" s="19" t="str">
        <f>IFERROR(VLOOKUP($A279,'Abentojra M'!$J$4:$P$36,7,0),"")</f>
        <v/>
      </c>
      <c r="R279" s="19" t="str">
        <f>IFERROR(VLOOKUP($A279,'Mordownik M'!$M$6:$S$36,7,0),"")</f>
        <v/>
      </c>
      <c r="S279" s="19" t="str">
        <f>IFERROR(VLOOKUP($A279,'XIV Szago M'!$BB$4:$BH$45,7,0),"")</f>
        <v/>
      </c>
      <c r="T279" s="19" t="str">
        <f>IFERROR(VLOOKUP($A279,'H54 TR200 M'!$AS$5:$AY$96,7,0),"")</f>
        <v/>
      </c>
      <c r="U279" s="19" t="str">
        <f>IFERROR(VLOOKUP($A279,'NM TR200 M'!$AN$5:$AT$32,7,0),"")</f>
        <v/>
      </c>
      <c r="V279" s="10">
        <f>IFERROR(LARGE(X279:AP279,1),0)+IFERROR(LARGE(X279:AP279,2),0)</f>
        <v>39.381270903010041</v>
      </c>
      <c r="W279" s="10">
        <f>IFERROR(LARGE(X279:AP279,3),0)+IFERROR(LARGE(X279:AP279,4),0)</f>
        <v>0</v>
      </c>
      <c r="X279" s="12"/>
      <c r="Y279" s="18"/>
      <c r="Z279" s="18"/>
      <c r="AA279" s="12"/>
      <c r="AB279" s="12"/>
      <c r="AC279" s="12"/>
      <c r="AD279" s="18" t="str">
        <f>IFERROR(VLOOKUP($A279,'Liczyrzepa - wiosna M'!$N$2:$T$26,7,0),"")</f>
        <v/>
      </c>
      <c r="AE279" s="12">
        <f>IFERROR(VLOOKUP($A279,'Harce M'!$H$2:$N$19,7,0),"")</f>
        <v>39.381270903010041</v>
      </c>
      <c r="AF279" s="18" t="str">
        <f>IFERROR(VLOOKUP($A279,'XII z Kompasem M'!$K$1:$Q$38,7,0),"")</f>
        <v/>
      </c>
      <c r="AG279" s="19" t="str">
        <f>IFERROR(VLOOKUP($A279,'Grassor TR150 M'!$BH$2:$BN$16,7,0),"")</f>
        <v/>
      </c>
      <c r="AH279" s="19" t="str">
        <f>IFERROR(VLOOKUP($A279,'Pazur Gryfa M'!$P$2:$V$23,7,0),"")</f>
        <v/>
      </c>
      <c r="AI279" s="19" t="str">
        <f>IFERROR(VLOOKUP($A279,'Szaga M'!$J$2:$P$31,7,0),"")</f>
        <v/>
      </c>
      <c r="AJ279" s="19" t="str">
        <f>IFERROR(VLOOKUP($A279,'Sudecka 100 M'!$M$2:$S$20,7,0),"")</f>
        <v/>
      </c>
      <c r="AK279" s="19" t="str">
        <f>IFERROR(VLOOKUP($A279,'XIII z Kompasem M'!$K$2:$Q$27,7,0),"")</f>
        <v/>
      </c>
      <c r="AL279" s="19" t="str">
        <f>IFERROR(VLOOKUP($A279,'Waligóra M'!$J$2:$P$17,7,0),"")</f>
        <v/>
      </c>
      <c r="AM279" s="19" t="str">
        <f>IFERROR(VLOOKUP($A279,'Jesienne 360 M'!$K$2:$Q$15,7,0),"")</f>
        <v/>
      </c>
      <c r="AN279" s="19" t="str">
        <f>IFERROR(VLOOKUP($A279,'H54 TR100 M'!$AG$6:$AM$161,7,0),"")</f>
        <v/>
      </c>
      <c r="AO279" s="19" t="str">
        <f>IFERROR(VLOOKUP($A279,'Azymut M'!$O$2:$U$36,7,0),"")</f>
        <v/>
      </c>
      <c r="AP279" s="12" t="str">
        <f>IFERROR(VLOOKUP($A279,'NM TR100 M'!$AD$5:$AJ$13,7,0),"")</f>
        <v/>
      </c>
      <c r="AQ279" s="26">
        <f>MIN(COUNT(F279:U279)+MIN(COUNT(X279:AP279)/2,2),6)</f>
        <v>0.5</v>
      </c>
      <c r="AR279" s="13">
        <f>COUNT(F279:U279)+COUNT(X279:AP279)/2</f>
        <v>0.5</v>
      </c>
    </row>
    <row r="280" spans="1:44">
      <c r="A280">
        <v>271</v>
      </c>
      <c r="B280" s="22" t="str">
        <f>VLOOKUP($A280,id!$C:$H,6,0)</f>
        <v>Korsak Dariusz</v>
      </c>
      <c r="C280" s="22" t="str">
        <f>VLOOKUP($A280,id!$C:$H,4,0)</f>
        <v>Elbląska Strona Rowerowa</v>
      </c>
      <c r="D280" s="2">
        <f>IF(E279=E280,D279,ROW(B278))</f>
        <v>278</v>
      </c>
      <c r="E280" s="11">
        <f>LARGE(F280:W280,1)+LARGE(F280:W280,2)+IFERROR(LARGE(F280:W280,3),0)+IFERROR(LARGE(F280:W280,4),0)+IFERROR(LARGE(F280:W280,5),0)+IFERROR(LARGE(F280:W280,6),0)</f>
        <v>39.352620931262933</v>
      </c>
      <c r="F280" s="12"/>
      <c r="G280" s="12"/>
      <c r="H280" s="12" t="str">
        <f>IFERROR(VLOOKUP($A280,'H53 200 M'!$AL$5:$AR$90,7,0),"")</f>
        <v/>
      </c>
      <c r="I280" s="14" t="str">
        <f>IFERROR(VLOOKUP($A280,'Dymno M'!$BO$4:$BU$35,7,0),"")</f>
        <v/>
      </c>
      <c r="J280" s="19" t="str">
        <f>IFERROR(VLOOKUP($A280,'Dukty M'!$AU$1:$BA$45,7,0),"")</f>
        <v/>
      </c>
      <c r="K280" s="19" t="str">
        <f>IFERROR(VLOOKUP($A280,'Tropy M'!$Q$3:$X$155,7,0),"")</f>
        <v/>
      </c>
      <c r="L280" s="19" t="str">
        <f>IFERROR(VLOOKUP($A280,'Grassor TR300 M'!$BX$2:$CD$26,7,0),"")</f>
        <v/>
      </c>
      <c r="M280" s="19" t="str">
        <f>IFERROR(VLOOKUP($A280,'BO M'!$K$2:$Q$65,7,0),"")</f>
        <v/>
      </c>
      <c r="N280" s="19" t="str">
        <f>IFERROR(VLOOKUP($A280,'Konwalie M'!$K$3:$Q$33,7,0),"")</f>
        <v/>
      </c>
      <c r="O280" s="19" t="str">
        <f>IFERROR(VLOOKUP($A280,'Sudecka 150 M'!$M$2:$S$17,7,0),"")</f>
        <v/>
      </c>
      <c r="P280" s="19" t="str">
        <f>IFERROR(VLOOKUP($A280,'Korno M'!$BR$1:$BX$58,7,0),"")</f>
        <v/>
      </c>
      <c r="Q280" s="19" t="str">
        <f>IFERROR(VLOOKUP($A280,'Abentojra M'!$J$4:$P$36,7,0),"")</f>
        <v/>
      </c>
      <c r="R280" s="19" t="str">
        <f>IFERROR(VLOOKUP($A280,'Mordownik M'!$M$6:$S$36,7,0),"")</f>
        <v/>
      </c>
      <c r="S280" s="19" t="str">
        <f>IFERROR(VLOOKUP($A280,'XIV Szago M'!$BB$4:$BH$45,7,0),"")</f>
        <v/>
      </c>
      <c r="T280" s="19">
        <f>IFERROR(VLOOKUP($A280,'H54 TR200 M'!$AS$5:$AY$96,7,0),"")</f>
        <v>20.0297961499491</v>
      </c>
      <c r="U280" s="19" t="str">
        <f>IFERROR(VLOOKUP($A280,'NM TR200 M'!$AN$5:$AT$32,7,0),"")</f>
        <v/>
      </c>
      <c r="V280" s="10">
        <f>IFERROR(LARGE(X280:AP280,1),0)+IFERROR(LARGE(X280:AP280,2),0)</f>
        <v>19.322824781313837</v>
      </c>
      <c r="W280" s="10">
        <f>IFERROR(LARGE(X280:AP280,3),0)+IFERROR(LARGE(X280:AP280,4),0)</f>
        <v>0</v>
      </c>
      <c r="X280" s="12"/>
      <c r="Y280" s="18"/>
      <c r="Z280" s="18"/>
      <c r="AA280" s="12"/>
      <c r="AB280" s="12"/>
      <c r="AC280" s="12">
        <f>IFERROR(VLOOKUP($A280,'H53 100 M'!$AG$5:$AM$156,7,0),"")</f>
        <v>19.322824781313837</v>
      </c>
      <c r="AD280" s="18" t="str">
        <f>IFERROR(VLOOKUP($A280,'Liczyrzepa - wiosna M'!$N$2:$T$26,7,0),"")</f>
        <v/>
      </c>
      <c r="AE280" s="12" t="str">
        <f>IFERROR(VLOOKUP($A280,'Harce M'!$H$2:$N$19,7,0),"")</f>
        <v/>
      </c>
      <c r="AF280" s="18" t="str">
        <f>IFERROR(VLOOKUP($A280,'XII z Kompasem M'!$K$1:$Q$38,7,0),"")</f>
        <v/>
      </c>
      <c r="AG280" s="19" t="str">
        <f>IFERROR(VLOOKUP($A280,'Grassor TR150 M'!$BH$2:$BN$16,7,0),"")</f>
        <v/>
      </c>
      <c r="AH280" s="19" t="str">
        <f>IFERROR(VLOOKUP($A280,'Pazur Gryfa M'!$P$2:$V$23,7,0),"")</f>
        <v/>
      </c>
      <c r="AI280" s="19" t="str">
        <f>IFERROR(VLOOKUP($A280,'Szaga M'!$J$2:$P$31,7,0),"")</f>
        <v/>
      </c>
      <c r="AJ280" s="19" t="str">
        <f>IFERROR(VLOOKUP($A280,'Sudecka 100 M'!$M$2:$S$20,7,0),"")</f>
        <v/>
      </c>
      <c r="AK280" s="19" t="str">
        <f>IFERROR(VLOOKUP($A280,'XIII z Kompasem M'!$K$2:$Q$27,7,0),"")</f>
        <v/>
      </c>
      <c r="AL280" s="19" t="str">
        <f>IFERROR(VLOOKUP($A280,'Waligóra M'!$J$2:$P$17,7,0),"")</f>
        <v/>
      </c>
      <c r="AM280" s="19" t="str">
        <f>IFERROR(VLOOKUP($A280,'Jesienne 360 M'!$K$2:$Q$15,7,0),"")</f>
        <v/>
      </c>
      <c r="AN280" s="19" t="str">
        <f>IFERROR(VLOOKUP($A280,'H54 TR100 M'!$AG$6:$AM$161,7,0),"")</f>
        <v/>
      </c>
      <c r="AO280" s="19" t="str">
        <f>IFERROR(VLOOKUP($A280,'Azymut M'!$O$2:$U$36,7,0),"")</f>
        <v/>
      </c>
      <c r="AP280" s="12" t="str">
        <f>IFERROR(VLOOKUP($A280,'NM TR100 M'!$AD$5:$AJ$13,7,0),"")</f>
        <v/>
      </c>
      <c r="AQ280" s="26">
        <f>MIN(COUNT(F280:U280)+MIN(COUNT(X280:AP280)/2,2),6)</f>
        <v>1.5</v>
      </c>
      <c r="AR280" s="13">
        <f>COUNT(F280:U280)+COUNT(X280:AP280)/2</f>
        <v>1.5</v>
      </c>
    </row>
    <row r="281" spans="1:44">
      <c r="A281">
        <v>235</v>
      </c>
      <c r="B281" s="22" t="str">
        <f>VLOOKUP($A281,id!$C:$H,6,0)</f>
        <v>Zalewski Marcin</v>
      </c>
      <c r="C281" s="22" t="str">
        <f>VLOOKUP($A281,id!$C:$H,4,0)</f>
        <v>Kozacy z Wybrzeża</v>
      </c>
      <c r="D281" s="2">
        <f>IF(E280=E281,D280,ROW(B279))</f>
        <v>279</v>
      </c>
      <c r="E281" s="11">
        <f>LARGE(F281:W281,1)+LARGE(F281:W281,2)+IFERROR(LARGE(F281:W281,3),0)+IFERROR(LARGE(F281:W281,4),0)+IFERROR(LARGE(F281:W281,5),0)+IFERROR(LARGE(F281:W281,6),0)</f>
        <v>38.900724383400153</v>
      </c>
      <c r="F281" s="12"/>
      <c r="G281" s="12"/>
      <c r="H281" s="12">
        <f>IFERROR(VLOOKUP($A281,'H53 200 M'!$AL$5:$AR$90,7,0),"")</f>
        <v>5.885925665192949</v>
      </c>
      <c r="I281" s="14" t="str">
        <f>IFERROR(VLOOKUP($A281,'Dymno M'!$BO$4:$BU$35,7,0),"")</f>
        <v/>
      </c>
      <c r="J281" s="19" t="str">
        <f>IFERROR(VLOOKUP($A281,'Dukty M'!$AU$1:$BA$45,7,0),"")</f>
        <v/>
      </c>
      <c r="K281" s="19" t="str">
        <f>IFERROR(VLOOKUP($A281,'Tropy M'!$Q$3:$X$155,7,0),"")</f>
        <v/>
      </c>
      <c r="L281" s="19" t="str">
        <f>IFERROR(VLOOKUP($A281,'Grassor TR300 M'!$BX$2:$CD$26,7,0),"")</f>
        <v/>
      </c>
      <c r="M281" s="19" t="str">
        <f>IFERROR(VLOOKUP($A281,'BO M'!$K$2:$Q$65,7,0),"")</f>
        <v/>
      </c>
      <c r="N281" s="19" t="str">
        <f>IFERROR(VLOOKUP($A281,'Konwalie M'!$K$3:$Q$33,7,0),"")</f>
        <v/>
      </c>
      <c r="O281" s="19" t="str">
        <f>IFERROR(VLOOKUP($A281,'Sudecka 150 M'!$M$2:$S$17,7,0),"")</f>
        <v/>
      </c>
      <c r="P281" s="19" t="str">
        <f>IFERROR(VLOOKUP($A281,'Korno M'!$BR$1:$BX$58,7,0),"")</f>
        <v/>
      </c>
      <c r="Q281" s="19" t="str">
        <f>IFERROR(VLOOKUP($A281,'Abentojra M'!$J$4:$P$36,7,0),"")</f>
        <v/>
      </c>
      <c r="R281" s="19" t="str">
        <f>IFERROR(VLOOKUP($A281,'Mordownik M'!$M$6:$S$36,7,0),"")</f>
        <v/>
      </c>
      <c r="S281" s="19" t="str">
        <f>IFERROR(VLOOKUP($A281,'XIV Szago M'!$BB$4:$BH$45,7,0),"")</f>
        <v/>
      </c>
      <c r="T281" s="19">
        <f>IFERROR(VLOOKUP($A281,'H54 TR200 M'!$AS$5:$AY$96,7,0),"")</f>
        <v>33.014798718207203</v>
      </c>
      <c r="U281" s="19" t="str">
        <f>IFERROR(VLOOKUP($A281,'NM TR200 M'!$AN$5:$AT$32,7,0),"")</f>
        <v/>
      </c>
      <c r="V281" s="10">
        <f>IFERROR(LARGE(X281:AP281,1),0)+IFERROR(LARGE(X281:AP281,2),0)</f>
        <v>0</v>
      </c>
      <c r="W281" s="10">
        <f>IFERROR(LARGE(X281:AP281,3),0)+IFERROR(LARGE(X281:AP281,4),0)</f>
        <v>0</v>
      </c>
      <c r="X281" s="12"/>
      <c r="Y281" s="18"/>
      <c r="Z281" s="18"/>
      <c r="AA281" s="12"/>
      <c r="AB281" s="12"/>
      <c r="AC281" s="12" t="str">
        <f>IFERROR(VLOOKUP($A281,'H53 100 M'!$AG$5:$AM$156,7,0),"")</f>
        <v/>
      </c>
      <c r="AD281" s="18" t="str">
        <f>IFERROR(VLOOKUP($A281,'Liczyrzepa - wiosna M'!$N$2:$T$26,7,0),"")</f>
        <v/>
      </c>
      <c r="AE281" s="12" t="str">
        <f>IFERROR(VLOOKUP($A281,'Harce M'!$H$2:$N$19,7,0),"")</f>
        <v/>
      </c>
      <c r="AF281" s="18" t="str">
        <f>IFERROR(VLOOKUP($A281,'XII z Kompasem M'!$K$1:$Q$38,7,0),"")</f>
        <v/>
      </c>
      <c r="AG281" s="19" t="str">
        <f>IFERROR(VLOOKUP($A281,'Grassor TR150 M'!$BH$2:$BN$16,7,0),"")</f>
        <v/>
      </c>
      <c r="AH281" s="19" t="str">
        <f>IFERROR(VLOOKUP($A281,'Pazur Gryfa M'!$P$2:$V$23,7,0),"")</f>
        <v/>
      </c>
      <c r="AI281" s="19" t="str">
        <f>IFERROR(VLOOKUP($A281,'Szaga M'!$J$2:$P$31,7,0),"")</f>
        <v/>
      </c>
      <c r="AJ281" s="19" t="str">
        <f>IFERROR(VLOOKUP($A281,'Sudecka 100 M'!$M$2:$S$20,7,0),"")</f>
        <v/>
      </c>
      <c r="AK281" s="19" t="str">
        <f>IFERROR(VLOOKUP($A281,'XIII z Kompasem M'!$K$2:$Q$27,7,0),"")</f>
        <v/>
      </c>
      <c r="AL281" s="19" t="str">
        <f>IFERROR(VLOOKUP($A281,'Waligóra M'!$J$2:$P$17,7,0),"")</f>
        <v/>
      </c>
      <c r="AM281" s="19" t="str">
        <f>IFERROR(VLOOKUP($A281,'Jesienne 360 M'!$K$2:$Q$15,7,0),"")</f>
        <v/>
      </c>
      <c r="AN281" s="19" t="str">
        <f>IFERROR(VLOOKUP($A281,'H54 TR100 M'!$AG$6:$AM$161,7,0),"")</f>
        <v/>
      </c>
      <c r="AO281" s="19" t="str">
        <f>IFERROR(VLOOKUP($A281,'Azymut M'!$O$2:$U$36,7,0),"")</f>
        <v/>
      </c>
      <c r="AP281" s="12" t="str">
        <f>IFERROR(VLOOKUP($A281,'NM TR100 M'!$AD$5:$AJ$13,7,0),"")</f>
        <v/>
      </c>
      <c r="AQ281" s="26">
        <f>MIN(COUNT(F281:U281)+MIN(COUNT(X281:AP281)/2,2),6)</f>
        <v>2</v>
      </c>
      <c r="AR281" s="13">
        <f>COUNT(F281:U281)+COUNT(X281:AP281)/2</f>
        <v>2</v>
      </c>
    </row>
    <row r="282" spans="1:44">
      <c r="A282">
        <v>236</v>
      </c>
      <c r="B282" s="22" t="str">
        <f>VLOOKUP($A282,id!$C:$H,6,0)</f>
        <v>Kulka Jan</v>
      </c>
      <c r="C282" s="22" t="str">
        <f>VLOOKUP($A282,id!$C:$H,4,0)</f>
        <v>Kozacy z Wybrzeża</v>
      </c>
      <c r="D282" s="2">
        <f>IF(E281=E282,D281,ROW(B280))</f>
        <v>280</v>
      </c>
      <c r="E282" s="11">
        <f>LARGE(F282:W282,1)+LARGE(F282:W282,2)+IFERROR(LARGE(F282:W282,3),0)+IFERROR(LARGE(F282:W282,4),0)+IFERROR(LARGE(F282:W282,5),0)+IFERROR(LARGE(F282:W282,6),0)</f>
        <v>38.898680102372538</v>
      </c>
      <c r="F282" s="12"/>
      <c r="G282" s="12"/>
      <c r="H282" s="12">
        <f>IFERROR(VLOOKUP($A282,'H53 200 M'!$AL$5:$AR$90,7,0),"")</f>
        <v>5.8852603332388433</v>
      </c>
      <c r="I282" s="14" t="str">
        <f>IFERROR(VLOOKUP($A282,'Dymno M'!$BO$4:$BU$35,7,0),"")</f>
        <v/>
      </c>
      <c r="J282" s="19" t="str">
        <f>IFERROR(VLOOKUP($A282,'Dukty M'!$AU$1:$BA$45,7,0),"")</f>
        <v/>
      </c>
      <c r="K282" s="19" t="str">
        <f>IFERROR(VLOOKUP($A282,'Tropy M'!$Q$3:$X$155,7,0),"")</f>
        <v/>
      </c>
      <c r="L282" s="19" t="str">
        <f>IFERROR(VLOOKUP($A282,'Grassor TR300 M'!$BX$2:$CD$26,7,0),"")</f>
        <v/>
      </c>
      <c r="M282" s="19" t="str">
        <f>IFERROR(VLOOKUP($A282,'BO M'!$K$2:$Q$65,7,0),"")</f>
        <v/>
      </c>
      <c r="N282" s="19" t="str">
        <f>IFERROR(VLOOKUP($A282,'Konwalie M'!$K$3:$Q$33,7,0),"")</f>
        <v/>
      </c>
      <c r="O282" s="19" t="str">
        <f>IFERROR(VLOOKUP($A282,'Sudecka 150 M'!$M$2:$S$17,7,0),"")</f>
        <v/>
      </c>
      <c r="P282" s="19" t="str">
        <f>IFERROR(VLOOKUP($A282,'Korno M'!$BR$1:$BX$58,7,0),"")</f>
        <v/>
      </c>
      <c r="Q282" s="19" t="str">
        <f>IFERROR(VLOOKUP($A282,'Abentojra M'!$J$4:$P$36,7,0),"")</f>
        <v/>
      </c>
      <c r="R282" s="19" t="str">
        <f>IFERROR(VLOOKUP($A282,'Mordownik M'!$M$6:$S$36,7,0),"")</f>
        <v/>
      </c>
      <c r="S282" s="19" t="str">
        <f>IFERROR(VLOOKUP($A282,'XIV Szago M'!$BB$4:$BH$45,7,0),"")</f>
        <v/>
      </c>
      <c r="T282" s="19">
        <f>IFERROR(VLOOKUP($A282,'H54 TR200 M'!$AS$5:$AY$96,7,0),"")</f>
        <v>33.013419769133691</v>
      </c>
      <c r="U282" s="19" t="str">
        <f>IFERROR(VLOOKUP($A282,'NM TR200 M'!$AN$5:$AT$32,7,0),"")</f>
        <v/>
      </c>
      <c r="V282" s="10">
        <f>IFERROR(LARGE(X282:AP282,1),0)+IFERROR(LARGE(X282:AP282,2),0)</f>
        <v>0</v>
      </c>
      <c r="W282" s="10">
        <f>IFERROR(LARGE(X282:AP282,3),0)+IFERROR(LARGE(X282:AP282,4),0)</f>
        <v>0</v>
      </c>
      <c r="X282" s="12"/>
      <c r="Y282" s="18"/>
      <c r="Z282" s="18"/>
      <c r="AA282" s="12"/>
      <c r="AB282" s="12"/>
      <c r="AC282" s="12" t="str">
        <f>IFERROR(VLOOKUP($A282,'H53 100 M'!$AG$5:$AM$156,7,0),"")</f>
        <v/>
      </c>
      <c r="AD282" s="18" t="str">
        <f>IFERROR(VLOOKUP($A282,'Liczyrzepa - wiosna M'!$N$2:$T$26,7,0),"")</f>
        <v/>
      </c>
      <c r="AE282" s="12" t="str">
        <f>IFERROR(VLOOKUP($A282,'Harce M'!$H$2:$N$19,7,0),"")</f>
        <v/>
      </c>
      <c r="AF282" s="18" t="str">
        <f>IFERROR(VLOOKUP($A282,'XII z Kompasem M'!$K$1:$Q$38,7,0),"")</f>
        <v/>
      </c>
      <c r="AG282" s="19" t="str">
        <f>IFERROR(VLOOKUP($A282,'Grassor TR150 M'!$BH$2:$BN$16,7,0),"")</f>
        <v/>
      </c>
      <c r="AH282" s="19" t="str">
        <f>IFERROR(VLOOKUP($A282,'Pazur Gryfa M'!$P$2:$V$23,7,0),"")</f>
        <v/>
      </c>
      <c r="AI282" s="19" t="str">
        <f>IFERROR(VLOOKUP($A282,'Szaga M'!$J$2:$P$31,7,0),"")</f>
        <v/>
      </c>
      <c r="AJ282" s="19" t="str">
        <f>IFERROR(VLOOKUP($A282,'Sudecka 100 M'!$M$2:$S$20,7,0),"")</f>
        <v/>
      </c>
      <c r="AK282" s="19" t="str">
        <f>IFERROR(VLOOKUP($A282,'XIII z Kompasem M'!$K$2:$Q$27,7,0),"")</f>
        <v/>
      </c>
      <c r="AL282" s="19" t="str">
        <f>IFERROR(VLOOKUP($A282,'Waligóra M'!$J$2:$P$17,7,0),"")</f>
        <v/>
      </c>
      <c r="AM282" s="19" t="str">
        <f>IFERROR(VLOOKUP($A282,'Jesienne 360 M'!$K$2:$Q$15,7,0),"")</f>
        <v/>
      </c>
      <c r="AN282" s="19" t="str">
        <f>IFERROR(VLOOKUP($A282,'H54 TR100 M'!$AG$6:$AM$161,7,0),"")</f>
        <v/>
      </c>
      <c r="AO282" s="19" t="str">
        <f>IFERROR(VLOOKUP($A282,'Azymut M'!$O$2:$U$36,7,0),"")</f>
        <v/>
      </c>
      <c r="AP282" s="12" t="str">
        <f>IFERROR(VLOOKUP($A282,'NM TR100 M'!$AD$5:$AJ$13,7,0),"")</f>
        <v/>
      </c>
      <c r="AQ282" s="26">
        <f>MIN(COUNT(F282:U282)+MIN(COUNT(X282:AP282)/2,2),6)</f>
        <v>2</v>
      </c>
      <c r="AR282" s="13">
        <f>COUNT(F282:U282)+COUNT(X282:AP282)/2</f>
        <v>2</v>
      </c>
    </row>
    <row r="283" spans="1:44">
      <c r="A283">
        <v>510</v>
      </c>
      <c r="B283" s="22" t="str">
        <f>VLOOKUP($A283,id!$C:$H,6,0)</f>
        <v>Szypliński Michał</v>
      </c>
      <c r="C283" s="22" t="str">
        <f>VLOOKUP($A283,id!$C:$H,4,0)</f>
        <v>Team 360°</v>
      </c>
      <c r="D283" s="2">
        <f>IF(E282=E283,D282,ROW(B281))</f>
        <v>281</v>
      </c>
      <c r="E283" s="11">
        <f>LARGE(F283:W283,1)+LARGE(F283:W283,2)+IFERROR(LARGE(F283:W283,3),0)+IFERROR(LARGE(F283:W283,4),0)+IFERROR(LARGE(F283:W283,5),0)+IFERROR(LARGE(F283:W283,6),0)</f>
        <v>38.683127572016474</v>
      </c>
      <c r="F283" s="12"/>
      <c r="G283" s="12"/>
      <c r="H283" s="12"/>
      <c r="I283" s="14"/>
      <c r="J283" s="19"/>
      <c r="K283" s="19"/>
      <c r="L283" s="19"/>
      <c r="M283" s="19"/>
      <c r="N283" s="19" t="str">
        <f>IFERROR(VLOOKUP($A283,'Konwalie M'!$K$3:$Q$33,7,0),"")</f>
        <v/>
      </c>
      <c r="O283" s="19" t="str">
        <f>IFERROR(VLOOKUP($A283,'Sudecka 150 M'!$M$2:$S$17,7,0),"")</f>
        <v/>
      </c>
      <c r="P283" s="19" t="str">
        <f>IFERROR(VLOOKUP($A283,'Korno M'!$BR$1:$BX$58,7,0),"")</f>
        <v/>
      </c>
      <c r="Q283" s="19" t="str">
        <f>IFERROR(VLOOKUP($A283,'Abentojra M'!$J$4:$P$36,7,0),"")</f>
        <v/>
      </c>
      <c r="R283" s="19" t="str">
        <f>IFERROR(VLOOKUP($A283,'Mordownik M'!$M$6:$S$36,7,0),"")</f>
        <v/>
      </c>
      <c r="S283" s="19" t="str">
        <f>IFERROR(VLOOKUP($A283,'XIV Szago M'!$BB$4:$BH$45,7,0),"")</f>
        <v/>
      </c>
      <c r="T283" s="19" t="str">
        <f>IFERROR(VLOOKUP($A283,'H54 TR200 M'!$AS$5:$AY$96,7,0),"")</f>
        <v/>
      </c>
      <c r="U283" s="19" t="str">
        <f>IFERROR(VLOOKUP($A283,'NM TR200 M'!$AN$5:$AT$32,7,0),"")</f>
        <v/>
      </c>
      <c r="V283" s="10">
        <f>IFERROR(LARGE(X283:AP283,1),0)+IFERROR(LARGE(X283:AP283,2),0)</f>
        <v>38.683127572016474</v>
      </c>
      <c r="W283" s="10">
        <f>IFERROR(LARGE(X283:AP283,3),0)+IFERROR(LARGE(X283:AP283,4),0)</f>
        <v>0</v>
      </c>
      <c r="X283" s="12"/>
      <c r="Y283" s="18"/>
      <c r="Z283" s="18"/>
      <c r="AA283" s="12"/>
      <c r="AB283" s="12"/>
      <c r="AC283" s="12"/>
      <c r="AD283" s="18"/>
      <c r="AE283" s="12"/>
      <c r="AF283" s="18"/>
      <c r="AG283" s="19"/>
      <c r="AH283" s="19">
        <f>IFERROR(VLOOKUP($A283,'Pazur Gryfa M'!$P$2:$V$23,7,0),"")</f>
        <v>38.683127572016474</v>
      </c>
      <c r="AI283" s="19" t="str">
        <f>IFERROR(VLOOKUP($A283,'Szaga M'!$J$2:$P$31,7,0),"")</f>
        <v/>
      </c>
      <c r="AJ283" s="19" t="str">
        <f>IFERROR(VLOOKUP($A283,'Sudecka 100 M'!$M$2:$S$20,7,0),"")</f>
        <v/>
      </c>
      <c r="AK283" s="19" t="str">
        <f>IFERROR(VLOOKUP($A283,'XIII z Kompasem M'!$K$2:$Q$27,7,0),"")</f>
        <v/>
      </c>
      <c r="AL283" s="19" t="str">
        <f>IFERROR(VLOOKUP($A283,'Waligóra M'!$J$2:$P$17,7,0),"")</f>
        <v/>
      </c>
      <c r="AM283" s="19" t="str">
        <f>IFERROR(VLOOKUP($A283,'Jesienne 360 M'!$K$2:$Q$15,7,0),"")</f>
        <v/>
      </c>
      <c r="AN283" s="19" t="str">
        <f>IFERROR(VLOOKUP($A283,'H54 TR100 M'!$AG$6:$AM$161,7,0),"")</f>
        <v/>
      </c>
      <c r="AO283" s="19" t="str">
        <f>IFERROR(VLOOKUP($A283,'Azymut M'!$O$2:$U$36,7,0),"")</f>
        <v/>
      </c>
      <c r="AP283" s="12" t="str">
        <f>IFERROR(VLOOKUP($A283,'NM TR100 M'!$AD$5:$AJ$13,7,0),"")</f>
        <v/>
      </c>
      <c r="AQ283" s="26">
        <f>MIN(COUNT(F283:U283)+MIN(COUNT(X283:AP283)/2,2),6)</f>
        <v>0.5</v>
      </c>
      <c r="AR283" s="13">
        <f>COUNT(F283:U283)+COUNT(X283:AP283)/2</f>
        <v>0.5</v>
      </c>
    </row>
    <row r="284" spans="1:44">
      <c r="A284">
        <v>203</v>
      </c>
      <c r="B284" s="22" t="str">
        <f>VLOOKUP($A284,id!$C:$H,6,0)</f>
        <v>Grundkowski Lesław</v>
      </c>
      <c r="C284" s="22">
        <f>VLOOKUP($A284,id!$C:$H,4,0)</f>
        <v>0</v>
      </c>
      <c r="D284" s="2">
        <f>IF(E283=E284,D283,ROW(B282))</f>
        <v>282</v>
      </c>
      <c r="E284" s="11">
        <f>LARGE(F284:W284,1)+LARGE(F284:W284,2)+IFERROR(LARGE(F284:W284,3),0)+IFERROR(LARGE(F284:W284,4),0)+IFERROR(LARGE(F284:W284,5),0)+IFERROR(LARGE(F284:W284,6),0)</f>
        <v>38.270626736859903</v>
      </c>
      <c r="F284" s="12"/>
      <c r="G284" s="12"/>
      <c r="H284" s="12">
        <f>IFERROR(VLOOKUP($A284,'H53 200 M'!$AL$5:$AR$90,7,0),"")</f>
        <v>38.270626736859903</v>
      </c>
      <c r="I284" s="14" t="str">
        <f>IFERROR(VLOOKUP($A284,'Dymno M'!$BO$4:$BU$35,7,0),"")</f>
        <v/>
      </c>
      <c r="J284" s="19" t="str">
        <f>IFERROR(VLOOKUP($A284,'Dukty M'!$AU$1:$BA$45,7,0),"")</f>
        <v/>
      </c>
      <c r="K284" s="19" t="str">
        <f>IFERROR(VLOOKUP($A284,'Tropy M'!$Q$3:$X$155,7,0),"")</f>
        <v/>
      </c>
      <c r="L284" s="19" t="str">
        <f>IFERROR(VLOOKUP($A284,'Grassor TR300 M'!$BX$2:$CD$26,7,0),"")</f>
        <v/>
      </c>
      <c r="M284" s="19" t="str">
        <f>IFERROR(VLOOKUP($A284,'BO M'!$K$2:$Q$65,7,0),"")</f>
        <v/>
      </c>
      <c r="N284" s="19" t="str">
        <f>IFERROR(VLOOKUP($A284,'Konwalie M'!$K$3:$Q$33,7,0),"")</f>
        <v/>
      </c>
      <c r="O284" s="19" t="str">
        <f>IFERROR(VLOOKUP($A284,'Sudecka 150 M'!$M$2:$S$17,7,0),"")</f>
        <v/>
      </c>
      <c r="P284" s="19" t="str">
        <f>IFERROR(VLOOKUP($A284,'Korno M'!$BR$1:$BX$58,7,0),"")</f>
        <v/>
      </c>
      <c r="Q284" s="19" t="str">
        <f>IFERROR(VLOOKUP($A284,'Abentojra M'!$J$4:$P$36,7,0),"")</f>
        <v/>
      </c>
      <c r="R284" s="19" t="str">
        <f>IFERROR(VLOOKUP($A284,'Mordownik M'!$M$6:$S$36,7,0),"")</f>
        <v/>
      </c>
      <c r="S284" s="19" t="str">
        <f>IFERROR(VLOOKUP($A284,'XIV Szago M'!$BB$4:$BH$45,7,0),"")</f>
        <v/>
      </c>
      <c r="T284" s="19" t="str">
        <f>IFERROR(VLOOKUP($A284,'H54 TR200 M'!$AS$5:$AY$96,7,0),"")</f>
        <v/>
      </c>
      <c r="U284" s="19" t="str">
        <f>IFERROR(VLOOKUP($A284,'NM TR200 M'!$AN$5:$AT$32,7,0),"")</f>
        <v/>
      </c>
      <c r="V284" s="10">
        <f>IFERROR(LARGE(X284:AP284,1),0)+IFERROR(LARGE(X284:AP284,2),0)</f>
        <v>0</v>
      </c>
      <c r="W284" s="10">
        <f>IFERROR(LARGE(X284:AP284,3),0)+IFERROR(LARGE(X284:AP284,4),0)</f>
        <v>0</v>
      </c>
      <c r="X284" s="12"/>
      <c r="Y284" s="18"/>
      <c r="Z284" s="18"/>
      <c r="AA284" s="12"/>
      <c r="AB284" s="12"/>
      <c r="AC284" s="12" t="str">
        <f>IFERROR(VLOOKUP($A284,'H53 100 M'!$AG$5:$AM$156,7,0),"")</f>
        <v/>
      </c>
      <c r="AD284" s="18" t="str">
        <f>IFERROR(VLOOKUP($A284,'Liczyrzepa - wiosna M'!$N$2:$T$26,7,0),"")</f>
        <v/>
      </c>
      <c r="AE284" s="12" t="str">
        <f>IFERROR(VLOOKUP($A284,'Harce M'!$H$2:$N$19,7,0),"")</f>
        <v/>
      </c>
      <c r="AF284" s="18" t="str">
        <f>IFERROR(VLOOKUP($A284,'XII z Kompasem M'!$K$1:$Q$38,7,0),"")</f>
        <v/>
      </c>
      <c r="AG284" s="19" t="str">
        <f>IFERROR(VLOOKUP($A284,'Grassor TR150 M'!$BH$2:$BN$16,7,0),"")</f>
        <v/>
      </c>
      <c r="AH284" s="19" t="str">
        <f>IFERROR(VLOOKUP($A284,'Pazur Gryfa M'!$P$2:$V$23,7,0),"")</f>
        <v/>
      </c>
      <c r="AI284" s="19" t="str">
        <f>IFERROR(VLOOKUP($A284,'Szaga M'!$J$2:$P$31,7,0),"")</f>
        <v/>
      </c>
      <c r="AJ284" s="19" t="str">
        <f>IFERROR(VLOOKUP($A284,'Sudecka 100 M'!$M$2:$S$20,7,0),"")</f>
        <v/>
      </c>
      <c r="AK284" s="19" t="str">
        <f>IFERROR(VLOOKUP($A284,'XIII z Kompasem M'!$K$2:$Q$27,7,0),"")</f>
        <v/>
      </c>
      <c r="AL284" s="19" t="str">
        <f>IFERROR(VLOOKUP($A284,'Waligóra M'!$J$2:$P$17,7,0),"")</f>
        <v/>
      </c>
      <c r="AM284" s="19" t="str">
        <f>IFERROR(VLOOKUP($A284,'Jesienne 360 M'!$K$2:$Q$15,7,0),"")</f>
        <v/>
      </c>
      <c r="AN284" s="19" t="str">
        <f>IFERROR(VLOOKUP($A284,'H54 TR100 M'!$AG$6:$AM$161,7,0),"")</f>
        <v/>
      </c>
      <c r="AO284" s="19" t="str">
        <f>IFERROR(VLOOKUP($A284,'Azymut M'!$O$2:$U$36,7,0),"")</f>
        <v/>
      </c>
      <c r="AP284" s="12" t="str">
        <f>IFERROR(VLOOKUP($A284,'NM TR100 M'!$AD$5:$AJ$13,7,0),"")</f>
        <v/>
      </c>
      <c r="AQ284" s="26">
        <f>MIN(COUNT(F284:U284)+MIN(COUNT(X284:AP284)/2,2),6)</f>
        <v>1</v>
      </c>
      <c r="AR284" s="13">
        <f>COUNT(F284:U284)+COUNT(X284:AP284)/2</f>
        <v>1</v>
      </c>
    </row>
    <row r="285" spans="1:44">
      <c r="A285">
        <v>512</v>
      </c>
      <c r="B285" s="22" t="str">
        <f>VLOOKUP($A285,id!$C:$H,6,0)</f>
        <v>Sieciechowicz Paweł</v>
      </c>
      <c r="C285" s="22">
        <f>VLOOKUP($A285,id!$C:$H,4,0)</f>
        <v>0</v>
      </c>
      <c r="D285" s="2">
        <f>IF(E284=E285,D284,ROW(B283))</f>
        <v>283</v>
      </c>
      <c r="E285" s="11">
        <f>LARGE(F285:W285,1)+LARGE(F285:W285,2)+IFERROR(LARGE(F285:W285,3),0)+IFERROR(LARGE(F285:W285,4),0)+IFERROR(LARGE(F285:W285,5),0)+IFERROR(LARGE(F285:W285,6),0)</f>
        <v>38.133874239350916</v>
      </c>
      <c r="F285" s="12"/>
      <c r="G285" s="12"/>
      <c r="H285" s="12"/>
      <c r="I285" s="14"/>
      <c r="J285" s="19"/>
      <c r="K285" s="19"/>
      <c r="L285" s="19"/>
      <c r="M285" s="19"/>
      <c r="N285" s="19" t="str">
        <f>IFERROR(VLOOKUP($A285,'Konwalie M'!$K$3:$Q$33,7,0),"")</f>
        <v/>
      </c>
      <c r="O285" s="19" t="str">
        <f>IFERROR(VLOOKUP($A285,'Sudecka 150 M'!$M$2:$S$17,7,0),"")</f>
        <v/>
      </c>
      <c r="P285" s="19" t="str">
        <f>IFERROR(VLOOKUP($A285,'Korno M'!$BR$1:$BX$58,7,0),"")</f>
        <v/>
      </c>
      <c r="Q285" s="19" t="str">
        <f>IFERROR(VLOOKUP($A285,'Abentojra M'!$J$4:$P$36,7,0),"")</f>
        <v/>
      </c>
      <c r="R285" s="19" t="str">
        <f>IFERROR(VLOOKUP($A285,'Mordownik M'!$M$6:$S$36,7,0),"")</f>
        <v/>
      </c>
      <c r="S285" s="19" t="str">
        <f>IFERROR(VLOOKUP($A285,'XIV Szago M'!$BB$4:$BH$45,7,0),"")</f>
        <v/>
      </c>
      <c r="T285" s="19" t="str">
        <f>IFERROR(VLOOKUP($A285,'H54 TR200 M'!$AS$5:$AY$96,7,0),"")</f>
        <v/>
      </c>
      <c r="U285" s="19" t="str">
        <f>IFERROR(VLOOKUP($A285,'NM TR200 M'!$AN$5:$AT$32,7,0),"")</f>
        <v/>
      </c>
      <c r="V285" s="10">
        <f>IFERROR(LARGE(X285:AP285,1),0)+IFERROR(LARGE(X285:AP285,2),0)</f>
        <v>38.133874239350916</v>
      </c>
      <c r="W285" s="10">
        <f>IFERROR(LARGE(X285:AP285,3),0)+IFERROR(LARGE(X285:AP285,4),0)</f>
        <v>0</v>
      </c>
      <c r="X285" s="12"/>
      <c r="Y285" s="18"/>
      <c r="Z285" s="18"/>
      <c r="AA285" s="12"/>
      <c r="AB285" s="12"/>
      <c r="AC285" s="12"/>
      <c r="AD285" s="18"/>
      <c r="AE285" s="12"/>
      <c r="AF285" s="18"/>
      <c r="AG285" s="19"/>
      <c r="AH285" s="19">
        <f>IFERROR(VLOOKUP($A285,'Pazur Gryfa M'!$P$2:$V$23,7,0),"")</f>
        <v>38.133874239350916</v>
      </c>
      <c r="AI285" s="19" t="str">
        <f>IFERROR(VLOOKUP($A285,'Szaga M'!$J$2:$P$31,7,0),"")</f>
        <v/>
      </c>
      <c r="AJ285" s="19" t="str">
        <f>IFERROR(VLOOKUP($A285,'Sudecka 100 M'!$M$2:$S$20,7,0),"")</f>
        <v/>
      </c>
      <c r="AK285" s="19" t="str">
        <f>IFERROR(VLOOKUP($A285,'XIII z Kompasem M'!$K$2:$Q$27,7,0),"")</f>
        <v/>
      </c>
      <c r="AL285" s="19" t="str">
        <f>IFERROR(VLOOKUP($A285,'Waligóra M'!$J$2:$P$17,7,0),"")</f>
        <v/>
      </c>
      <c r="AM285" s="19" t="str">
        <f>IFERROR(VLOOKUP($A285,'Jesienne 360 M'!$K$2:$Q$15,7,0),"")</f>
        <v/>
      </c>
      <c r="AN285" s="19" t="str">
        <f>IFERROR(VLOOKUP($A285,'H54 TR100 M'!$AG$6:$AM$161,7,0),"")</f>
        <v/>
      </c>
      <c r="AO285" s="19" t="str">
        <f>IFERROR(VLOOKUP($A285,'Azymut M'!$O$2:$U$36,7,0),"")</f>
        <v/>
      </c>
      <c r="AP285" s="12" t="str">
        <f>IFERROR(VLOOKUP($A285,'NM TR100 M'!$AD$5:$AJ$13,7,0),"")</f>
        <v/>
      </c>
      <c r="AQ285" s="26">
        <f>MIN(COUNT(F285:U285)+MIN(COUNT(X285:AP285)/2,2),6)</f>
        <v>0.5</v>
      </c>
      <c r="AR285" s="13">
        <f>COUNT(F285:U285)+COUNT(X285:AP285)/2</f>
        <v>0.5</v>
      </c>
    </row>
    <row r="286" spans="1:44">
      <c r="A286">
        <v>633</v>
      </c>
      <c r="B286" s="22" t="str">
        <f>VLOOKUP($A286,id!$C:$H,6,0)</f>
        <v>Chorąży Adam</v>
      </c>
      <c r="C286" s="22" t="str">
        <f>VLOOKUP($A286,id!$C:$H,4,0)</f>
        <v>APG CZĘŚCI I AKCESORIA ROWEROW</v>
      </c>
      <c r="D286" s="2">
        <f>IF(E285=E286,D285,ROW(B284))</f>
        <v>284</v>
      </c>
      <c r="E286" s="11">
        <f>LARGE(F286:W286,1)+LARGE(F286:W286,2)+IFERROR(LARGE(F286:W286,3),0)+IFERROR(LARGE(F286:W286,4),0)+IFERROR(LARGE(F286:W286,5),0)+IFERROR(LARGE(F286:W286,6),0)</f>
        <v>38.001363701497318</v>
      </c>
      <c r="F286" s="12"/>
      <c r="G286" s="12"/>
      <c r="H286" s="12"/>
      <c r="I286" s="14"/>
      <c r="J286" s="19"/>
      <c r="K286" s="19"/>
      <c r="L286" s="19"/>
      <c r="M286" s="19"/>
      <c r="N286" s="19"/>
      <c r="O286" s="19"/>
      <c r="P286" s="19"/>
      <c r="Q286" s="19"/>
      <c r="R286" s="19"/>
      <c r="S286" s="19"/>
      <c r="T286" s="19">
        <f>IFERROR(VLOOKUP($A286,'H54 TR200 M'!$AS$5:$AY$96,7,0),"")</f>
        <v>38.001363701497318</v>
      </c>
      <c r="U286" s="19" t="str">
        <f>IFERROR(VLOOKUP($A286,'NM TR200 M'!$AN$5:$AT$32,7,0),"")</f>
        <v/>
      </c>
      <c r="V286" s="10">
        <f>IFERROR(LARGE(X286:AP286,1),0)+IFERROR(LARGE(X286:AP286,2),0)</f>
        <v>0</v>
      </c>
      <c r="W286" s="10">
        <f>IFERROR(LARGE(X286:AP286,3),0)+IFERROR(LARGE(X286:AP286,4),0)</f>
        <v>0</v>
      </c>
      <c r="X286" s="12"/>
      <c r="Y286" s="18"/>
      <c r="Z286" s="18"/>
      <c r="AA286" s="12"/>
      <c r="AB286" s="12"/>
      <c r="AC286" s="12"/>
      <c r="AD286" s="18"/>
      <c r="AE286" s="12"/>
      <c r="AF286" s="18"/>
      <c r="AG286" s="19"/>
      <c r="AH286" s="19"/>
      <c r="AI286" s="19"/>
      <c r="AJ286" s="19"/>
      <c r="AK286" s="19"/>
      <c r="AL286" s="19"/>
      <c r="AM286" s="19"/>
      <c r="AN286" s="19" t="str">
        <f>IFERROR(VLOOKUP($A286,'H54 TR100 M'!$AG$6:$AM$161,7,0),"")</f>
        <v/>
      </c>
      <c r="AO286" s="19" t="str">
        <f>IFERROR(VLOOKUP($A286,'Azymut M'!$O$2:$U$36,7,0),"")</f>
        <v/>
      </c>
      <c r="AP286" s="12" t="str">
        <f>IFERROR(VLOOKUP($A286,'NM TR100 M'!$AD$5:$AJ$13,7,0),"")</f>
        <v/>
      </c>
      <c r="AQ286" s="26">
        <f>MIN(COUNT(F286:U286)+MIN(COUNT(X286:AP286)/2,2),6)</f>
        <v>1</v>
      </c>
      <c r="AR286" s="13">
        <f>COUNT(F286:U286)+COUNT(X286:AP286)/2</f>
        <v>1</v>
      </c>
    </row>
    <row r="287" spans="1:44">
      <c r="A287">
        <v>634</v>
      </c>
      <c r="B287" s="22" t="str">
        <f>VLOOKUP($A287,id!$C:$H,6,0)</f>
        <v>Piotrowski Paweł</v>
      </c>
      <c r="C287" s="22" t="str">
        <f>VLOOKUP($A287,id!$C:$H,4,0)</f>
        <v>APG CZĘŚCI I AKCESORIA ROWEROW</v>
      </c>
      <c r="D287" s="2">
        <f>IF(E286=E287,D286,ROW(B285))</f>
        <v>285</v>
      </c>
      <c r="E287" s="11">
        <f>LARGE(F287:W287,1)+LARGE(F287:W287,2)+IFERROR(LARGE(F287:W287,3),0)+IFERROR(LARGE(F287:W287,4),0)+IFERROR(LARGE(F287:W287,5),0)+IFERROR(LARGE(F287:W287,6),0)</f>
        <v>37.996269684915347</v>
      </c>
      <c r="F287" s="12"/>
      <c r="G287" s="12"/>
      <c r="H287" s="12"/>
      <c r="I287" s="14"/>
      <c r="J287" s="19"/>
      <c r="K287" s="19"/>
      <c r="L287" s="19"/>
      <c r="M287" s="19"/>
      <c r="N287" s="19"/>
      <c r="O287" s="19"/>
      <c r="P287" s="19"/>
      <c r="Q287" s="19"/>
      <c r="R287" s="19"/>
      <c r="S287" s="19"/>
      <c r="T287" s="19">
        <f>IFERROR(VLOOKUP($A287,'H54 TR200 M'!$AS$5:$AY$96,7,0),"")</f>
        <v>37.996269684915347</v>
      </c>
      <c r="U287" s="19" t="str">
        <f>IFERROR(VLOOKUP($A287,'NM TR200 M'!$AN$5:$AT$32,7,0),"")</f>
        <v/>
      </c>
      <c r="V287" s="10">
        <f>IFERROR(LARGE(X287:AP287,1),0)+IFERROR(LARGE(X287:AP287,2),0)</f>
        <v>0</v>
      </c>
      <c r="W287" s="10">
        <f>IFERROR(LARGE(X287:AP287,3),0)+IFERROR(LARGE(X287:AP287,4),0)</f>
        <v>0</v>
      </c>
      <c r="X287" s="12"/>
      <c r="Y287" s="18"/>
      <c r="Z287" s="18"/>
      <c r="AA287" s="12"/>
      <c r="AB287" s="12"/>
      <c r="AC287" s="12"/>
      <c r="AD287" s="18"/>
      <c r="AE287" s="12"/>
      <c r="AF287" s="18"/>
      <c r="AG287" s="19"/>
      <c r="AH287" s="19"/>
      <c r="AI287" s="19"/>
      <c r="AJ287" s="19"/>
      <c r="AK287" s="19"/>
      <c r="AL287" s="19"/>
      <c r="AM287" s="19"/>
      <c r="AN287" s="19" t="str">
        <f>IFERROR(VLOOKUP($A287,'H54 TR100 M'!$AG$6:$AM$161,7,0),"")</f>
        <v/>
      </c>
      <c r="AO287" s="19" t="str">
        <f>IFERROR(VLOOKUP($A287,'Azymut M'!$O$2:$U$36,7,0),"")</f>
        <v/>
      </c>
      <c r="AP287" s="12" t="str">
        <f>IFERROR(VLOOKUP($A287,'NM TR100 M'!$AD$5:$AJ$13,7,0),"")</f>
        <v/>
      </c>
      <c r="AQ287" s="26">
        <f>MIN(COUNT(F287:U287)+MIN(COUNT(X287:AP287)/2,2),6)</f>
        <v>1</v>
      </c>
      <c r="AR287" s="13">
        <f>COUNT(F287:U287)+COUNT(X287:AP287)/2</f>
        <v>1</v>
      </c>
    </row>
    <row r="288" spans="1:44">
      <c r="A288">
        <v>635</v>
      </c>
      <c r="B288" s="22" t="str">
        <f>VLOOKUP($A288,id!$C:$H,6,0)</f>
        <v>Duszyński Jacek</v>
      </c>
      <c r="C288" s="22" t="str">
        <f>VLOOKUP($A288,id!$C:$H,4,0)</f>
        <v>APG CZĘŚCI I AKCESORIA ROWEROW</v>
      </c>
      <c r="D288" s="2">
        <f>IF(E287=E288,D287,ROW(B286))</f>
        <v>286</v>
      </c>
      <c r="E288" s="11">
        <f>LARGE(F288:W288,1)+LARGE(F288:W288,2)+IFERROR(LARGE(F288:W288,3),0)+IFERROR(LARGE(F288:W288,4),0)+IFERROR(LARGE(F288:W288,5),0)+IFERROR(LARGE(F288:W288,6),0)</f>
        <v>37.984388955572676</v>
      </c>
      <c r="F288" s="12"/>
      <c r="G288" s="12"/>
      <c r="H288" s="12"/>
      <c r="I288" s="14"/>
      <c r="J288" s="19"/>
      <c r="K288" s="19"/>
      <c r="L288" s="19"/>
      <c r="M288" s="19"/>
      <c r="N288" s="19"/>
      <c r="O288" s="19"/>
      <c r="P288" s="19"/>
      <c r="Q288" s="19"/>
      <c r="R288" s="19"/>
      <c r="S288" s="19"/>
      <c r="T288" s="19">
        <f>IFERROR(VLOOKUP($A288,'H54 TR200 M'!$AS$5:$AY$96,7,0),"")</f>
        <v>37.984388955572676</v>
      </c>
      <c r="U288" s="19" t="str">
        <f>IFERROR(VLOOKUP($A288,'NM TR200 M'!$AN$5:$AT$32,7,0),"")</f>
        <v/>
      </c>
      <c r="V288" s="10">
        <f>IFERROR(LARGE(X288:AP288,1),0)+IFERROR(LARGE(X288:AP288,2),0)</f>
        <v>0</v>
      </c>
      <c r="W288" s="10">
        <f>IFERROR(LARGE(X288:AP288,3),0)+IFERROR(LARGE(X288:AP288,4),0)</f>
        <v>0</v>
      </c>
      <c r="X288" s="12"/>
      <c r="Y288" s="18"/>
      <c r="Z288" s="18"/>
      <c r="AA288" s="12"/>
      <c r="AB288" s="12"/>
      <c r="AC288" s="12"/>
      <c r="AD288" s="18"/>
      <c r="AE288" s="12"/>
      <c r="AF288" s="18"/>
      <c r="AG288" s="19"/>
      <c r="AH288" s="19"/>
      <c r="AI288" s="19"/>
      <c r="AJ288" s="19"/>
      <c r="AK288" s="19"/>
      <c r="AL288" s="19"/>
      <c r="AM288" s="19"/>
      <c r="AN288" s="19" t="str">
        <f>IFERROR(VLOOKUP($A288,'H54 TR100 M'!$AG$6:$AM$161,7,0),"")</f>
        <v/>
      </c>
      <c r="AO288" s="19" t="str">
        <f>IFERROR(VLOOKUP($A288,'Azymut M'!$O$2:$U$36,7,0),"")</f>
        <v/>
      </c>
      <c r="AP288" s="12" t="str">
        <f>IFERROR(VLOOKUP($A288,'NM TR100 M'!$AD$5:$AJ$13,7,0),"")</f>
        <v/>
      </c>
      <c r="AQ288" s="26">
        <f>MIN(COUNT(F288:U288)+MIN(COUNT(X288:AP288)/2,2),6)</f>
        <v>1</v>
      </c>
      <c r="AR288" s="13">
        <f>COUNT(F288:U288)+COUNT(X288:AP288)/2</f>
        <v>1</v>
      </c>
    </row>
    <row r="289" spans="1:44">
      <c r="A289">
        <v>133</v>
      </c>
      <c r="B289" s="22" t="str">
        <f>VLOOKUP($A289,id!$C:$H,6,0)</f>
        <v>Pisarek Piotr</v>
      </c>
      <c r="C289" s="22">
        <f>VLOOKUP($A289,id!$C:$H,4,0)</f>
        <v>0</v>
      </c>
      <c r="D289" s="2">
        <f>IF(E288=E289,D288,ROW(B287))</f>
        <v>287</v>
      </c>
      <c r="E289" s="11">
        <f>LARGE(F289:W289,1)+LARGE(F289:W289,2)+IFERROR(LARGE(F289:W289,3),0)+IFERROR(LARGE(F289:W289,4),0)+IFERROR(LARGE(F289:W289,5),0)+IFERROR(LARGE(F289:W289,6),0)</f>
        <v>37.824474660074173</v>
      </c>
      <c r="F289" s="12"/>
      <c r="G289" s="12"/>
      <c r="H289" s="12" t="str">
        <f>IFERROR(VLOOKUP($A289,'H53 200 M'!$AL$5:$AR$90,7,0),"")</f>
        <v/>
      </c>
      <c r="I289" s="14" t="str">
        <f>IFERROR(VLOOKUP($A289,'Dymno M'!$BO$4:$BU$35,7,0),"")</f>
        <v/>
      </c>
      <c r="J289" s="19" t="str">
        <f>IFERROR(VLOOKUP($A289,'Dukty M'!$AU$1:$BA$45,7,0),"")</f>
        <v/>
      </c>
      <c r="K289" s="19" t="str">
        <f>IFERROR(VLOOKUP($A289,'Tropy M'!$Q$3:$X$155,7,0),"")</f>
        <v/>
      </c>
      <c r="L289" s="19" t="str">
        <f>IFERROR(VLOOKUP($A289,'Grassor TR300 M'!$BX$2:$CD$26,7,0),"")</f>
        <v/>
      </c>
      <c r="M289" s="19" t="str">
        <f>IFERROR(VLOOKUP($A289,'BO M'!$K$2:$Q$65,7,0),"")</f>
        <v/>
      </c>
      <c r="N289" s="19" t="str">
        <f>IFERROR(VLOOKUP($A289,'Konwalie M'!$K$3:$Q$33,7,0),"")</f>
        <v/>
      </c>
      <c r="O289" s="19" t="str">
        <f>IFERROR(VLOOKUP($A289,'Sudecka 150 M'!$M$2:$S$17,7,0),"")</f>
        <v/>
      </c>
      <c r="P289" s="19" t="str">
        <f>IFERROR(VLOOKUP($A289,'Korno M'!$BR$1:$BX$58,7,0),"")</f>
        <v/>
      </c>
      <c r="Q289" s="19" t="str">
        <f>IFERROR(VLOOKUP($A289,'Abentojra M'!$J$4:$P$36,7,0),"")</f>
        <v/>
      </c>
      <c r="R289" s="19" t="str">
        <f>IFERROR(VLOOKUP($A289,'Mordownik M'!$M$6:$S$36,7,0),"")</f>
        <v/>
      </c>
      <c r="S289" s="19" t="str">
        <f>IFERROR(VLOOKUP($A289,'XIV Szago M'!$BB$4:$BH$45,7,0),"")</f>
        <v/>
      </c>
      <c r="T289" s="19" t="str">
        <f>IFERROR(VLOOKUP($A289,'H54 TR200 M'!$AS$5:$AY$96,7,0),"")</f>
        <v/>
      </c>
      <c r="U289" s="19" t="str">
        <f>IFERROR(VLOOKUP($A289,'NM TR200 M'!$AN$5:$AT$32,7,0),"")</f>
        <v/>
      </c>
      <c r="V289" s="10">
        <f>IFERROR(LARGE(X289:AP289,1),0)+IFERROR(LARGE(X289:AP289,2),0)</f>
        <v>37.824474660074173</v>
      </c>
      <c r="W289" s="10">
        <f>IFERROR(LARGE(X289:AP289,3),0)+IFERROR(LARGE(X289:AP289,4),0)</f>
        <v>0</v>
      </c>
      <c r="X289" s="12"/>
      <c r="Y289" s="18"/>
      <c r="Z289" s="18"/>
      <c r="AA289" s="12">
        <f>IFERROR(VLOOKUP(A289,'NMnO M'!AT:AZ,7,0),"")</f>
        <v>37.824474660074173</v>
      </c>
      <c r="AB289" s="12" t="str">
        <f>IFERROR(VLOOKUP(A289,'Wertepy M'!M:S,7,0),"")</f>
        <v/>
      </c>
      <c r="AC289" s="12" t="str">
        <f>IFERROR(VLOOKUP($A289,'H53 100 M'!$AG$5:$AM$156,7,0),"")</f>
        <v/>
      </c>
      <c r="AD289" s="18" t="str">
        <f>IFERROR(VLOOKUP($A289,'Liczyrzepa - wiosna M'!$N$2:$T$26,7,0),"")</f>
        <v/>
      </c>
      <c r="AE289" s="12" t="str">
        <f>IFERROR(VLOOKUP($A289,'Harce M'!$H$2:$N$19,7,0),"")</f>
        <v/>
      </c>
      <c r="AF289" s="18" t="str">
        <f>IFERROR(VLOOKUP($A289,'XII z Kompasem M'!$K$1:$Q$38,7,0),"")</f>
        <v/>
      </c>
      <c r="AG289" s="19" t="str">
        <f>IFERROR(VLOOKUP($A289,'Grassor TR150 M'!$BH$2:$BN$16,7,0),"")</f>
        <v/>
      </c>
      <c r="AH289" s="19" t="str">
        <f>IFERROR(VLOOKUP($A289,'Pazur Gryfa M'!$P$2:$V$23,7,0),"")</f>
        <v/>
      </c>
      <c r="AI289" s="19" t="str">
        <f>IFERROR(VLOOKUP($A289,'Szaga M'!$J$2:$P$31,7,0),"")</f>
        <v/>
      </c>
      <c r="AJ289" s="19" t="str">
        <f>IFERROR(VLOOKUP($A289,'Sudecka 100 M'!$M$2:$S$20,7,0),"")</f>
        <v/>
      </c>
      <c r="AK289" s="19" t="str">
        <f>IFERROR(VLOOKUP($A289,'XIII z Kompasem M'!$K$2:$Q$27,7,0),"")</f>
        <v/>
      </c>
      <c r="AL289" s="19" t="str">
        <f>IFERROR(VLOOKUP($A289,'Waligóra M'!$J$2:$P$17,7,0),"")</f>
        <v/>
      </c>
      <c r="AM289" s="19" t="str">
        <f>IFERROR(VLOOKUP($A289,'Jesienne 360 M'!$K$2:$Q$15,7,0),"")</f>
        <v/>
      </c>
      <c r="AN289" s="19" t="str">
        <f>IFERROR(VLOOKUP($A289,'H54 TR100 M'!$AG$6:$AM$161,7,0),"")</f>
        <v/>
      </c>
      <c r="AO289" s="19" t="str">
        <f>IFERROR(VLOOKUP($A289,'Azymut M'!$O$2:$U$36,7,0),"")</f>
        <v/>
      </c>
      <c r="AP289" s="12" t="str">
        <f>IFERROR(VLOOKUP($A289,'NM TR100 M'!$AD$5:$AJ$13,7,0),"")</f>
        <v/>
      </c>
      <c r="AQ289" s="26">
        <f>MIN(COUNT(F289:U289)+MIN(COUNT(X289:AP289)/2,2),6)</f>
        <v>0.5</v>
      </c>
      <c r="AR289" s="13">
        <f>COUNT(F289:U289)+COUNT(X289:AP289)/2</f>
        <v>0.5</v>
      </c>
    </row>
    <row r="290" spans="1:44">
      <c r="A290">
        <v>255</v>
      </c>
      <c r="B290" s="22" t="str">
        <f>VLOOKUP($A290,id!$C:$H,6,0)</f>
        <v>Błajet Kuba</v>
      </c>
      <c r="C290" s="22" t="str">
        <f>VLOOKUP($A290,id!$C:$H,4,0)</f>
        <v>#browarbytow</v>
      </c>
      <c r="D290" s="2">
        <f>IF(E289=E290,D289,ROW(B288))</f>
        <v>288</v>
      </c>
      <c r="E290" s="11">
        <f>LARGE(F290:W290,1)+LARGE(F290:W290,2)+IFERROR(LARGE(F290:W290,3),0)+IFERROR(LARGE(F290:W290,4),0)+IFERROR(LARGE(F290:W290,5),0)+IFERROR(LARGE(F290:W290,6),0)</f>
        <v>37.596264320952102</v>
      </c>
      <c r="F290" s="12"/>
      <c r="G290" s="12"/>
      <c r="H290" s="12" t="str">
        <f>IFERROR(VLOOKUP($A290,'H53 200 M'!$AL$5:$AR$90,7,0),"")</f>
        <v/>
      </c>
      <c r="I290" s="14" t="str">
        <f>IFERROR(VLOOKUP($A290,'Dymno M'!$BO$4:$BU$35,7,0),"")</f>
        <v/>
      </c>
      <c r="J290" s="19" t="str">
        <f>IFERROR(VLOOKUP($A290,'Dukty M'!$AU$1:$BA$45,7,0),"")</f>
        <v/>
      </c>
      <c r="K290" s="19" t="str">
        <f>IFERROR(VLOOKUP($A290,'Tropy M'!$Q$3:$X$155,7,0),"")</f>
        <v/>
      </c>
      <c r="L290" s="19" t="str">
        <f>IFERROR(VLOOKUP($A290,'Grassor TR300 M'!$BX$2:$CD$26,7,0),"")</f>
        <v/>
      </c>
      <c r="M290" s="19" t="str">
        <f>IFERROR(VLOOKUP($A290,'BO M'!$K$2:$Q$65,7,0),"")</f>
        <v/>
      </c>
      <c r="N290" s="19" t="str">
        <f>IFERROR(VLOOKUP($A290,'Konwalie M'!$K$3:$Q$33,7,0),"")</f>
        <v/>
      </c>
      <c r="O290" s="19" t="str">
        <f>IFERROR(VLOOKUP($A290,'Sudecka 150 M'!$M$2:$S$17,7,0),"")</f>
        <v/>
      </c>
      <c r="P290" s="19" t="str">
        <f>IFERROR(VLOOKUP($A290,'Korno M'!$BR$1:$BX$58,7,0),"")</f>
        <v/>
      </c>
      <c r="Q290" s="19" t="str">
        <f>IFERROR(VLOOKUP($A290,'Abentojra M'!$J$4:$P$36,7,0),"")</f>
        <v/>
      </c>
      <c r="R290" s="19" t="str">
        <f>IFERROR(VLOOKUP($A290,'Mordownik M'!$M$6:$S$36,7,0),"")</f>
        <v/>
      </c>
      <c r="S290" s="19" t="str">
        <f>IFERROR(VLOOKUP($A290,'XIV Szago M'!$BB$4:$BH$45,7,0),"")</f>
        <v/>
      </c>
      <c r="T290" s="19">
        <f>IFERROR(VLOOKUP($A290,'H54 TR200 M'!$AS$5:$AY$96,7,0),"")</f>
        <v>11.501776887378913</v>
      </c>
      <c r="U290" s="19" t="str">
        <f>IFERROR(VLOOKUP($A290,'NM TR200 M'!$AN$5:$AT$32,7,0),"")</f>
        <v/>
      </c>
      <c r="V290" s="10">
        <f>IFERROR(LARGE(X290:AP290,1),0)+IFERROR(LARGE(X290:AP290,2),0)</f>
        <v>26.094487433573185</v>
      </c>
      <c r="W290" s="10">
        <f>IFERROR(LARGE(X290:AP290,3),0)+IFERROR(LARGE(X290:AP290,4),0)</f>
        <v>0</v>
      </c>
      <c r="X290" s="12"/>
      <c r="Y290" s="18"/>
      <c r="Z290" s="18"/>
      <c r="AA290" s="12"/>
      <c r="AB290" s="12"/>
      <c r="AC290" s="12">
        <f>IFERROR(VLOOKUP($A290,'H53 100 M'!$AG$5:$AM$156,7,0),"")</f>
        <v>26.094487433573185</v>
      </c>
      <c r="AD290" s="18" t="str">
        <f>IFERROR(VLOOKUP($A290,'Liczyrzepa - wiosna M'!$N$2:$T$26,7,0),"")</f>
        <v/>
      </c>
      <c r="AE290" s="12" t="str">
        <f>IFERROR(VLOOKUP($A290,'Harce M'!$H$2:$N$19,7,0),"")</f>
        <v/>
      </c>
      <c r="AF290" s="18" t="str">
        <f>IFERROR(VLOOKUP($A290,'XII z Kompasem M'!$K$1:$Q$38,7,0),"")</f>
        <v/>
      </c>
      <c r="AG290" s="19" t="str">
        <f>IFERROR(VLOOKUP($A290,'Grassor TR150 M'!$BH$2:$BN$16,7,0),"")</f>
        <v/>
      </c>
      <c r="AH290" s="19" t="str">
        <f>IFERROR(VLOOKUP($A290,'Pazur Gryfa M'!$P$2:$V$23,7,0),"")</f>
        <v/>
      </c>
      <c r="AI290" s="19" t="str">
        <f>IFERROR(VLOOKUP($A290,'Szaga M'!$J$2:$P$31,7,0),"")</f>
        <v/>
      </c>
      <c r="AJ290" s="19" t="str">
        <f>IFERROR(VLOOKUP($A290,'Sudecka 100 M'!$M$2:$S$20,7,0),"")</f>
        <v/>
      </c>
      <c r="AK290" s="19" t="str">
        <f>IFERROR(VLOOKUP($A290,'XIII z Kompasem M'!$K$2:$Q$27,7,0),"")</f>
        <v/>
      </c>
      <c r="AL290" s="19" t="str">
        <f>IFERROR(VLOOKUP($A290,'Waligóra M'!$J$2:$P$17,7,0),"")</f>
        <v/>
      </c>
      <c r="AM290" s="19" t="str">
        <f>IFERROR(VLOOKUP($A290,'Jesienne 360 M'!$K$2:$Q$15,7,0),"")</f>
        <v/>
      </c>
      <c r="AN290" s="19" t="str">
        <f>IFERROR(VLOOKUP($A290,'H54 TR100 M'!$AG$6:$AM$161,7,0),"")</f>
        <v/>
      </c>
      <c r="AO290" s="19" t="str">
        <f>IFERROR(VLOOKUP($A290,'Azymut M'!$O$2:$U$36,7,0),"")</f>
        <v/>
      </c>
      <c r="AP290" s="12" t="str">
        <f>IFERROR(VLOOKUP($A290,'NM TR100 M'!$AD$5:$AJ$13,7,0),"")</f>
        <v/>
      </c>
      <c r="AQ290" s="26">
        <f>MIN(COUNT(F290:U290)+MIN(COUNT(X290:AP290)/2,2),6)</f>
        <v>1.5</v>
      </c>
      <c r="AR290" s="13">
        <f>COUNT(F290:U290)+COUNT(X290:AP290)/2</f>
        <v>1.5</v>
      </c>
    </row>
    <row r="291" spans="1:44">
      <c r="A291">
        <v>412</v>
      </c>
      <c r="B291" s="22" t="str">
        <f>VLOOKUP($A291,id!$C:$H,6,0)</f>
        <v>Potoczny Piotr</v>
      </c>
      <c r="C291" s="22" t="str">
        <f>VLOOKUP($A291,id!$C:$H,4,0)</f>
        <v>Kciukowscy</v>
      </c>
      <c r="D291" s="2">
        <f>IF(E290=E291,D290,ROW(B289))</f>
        <v>289</v>
      </c>
      <c r="E291" s="11">
        <f>LARGE(F291:W291,1)+LARGE(F291:W291,2)+IFERROR(LARGE(F291:W291,3),0)+IFERROR(LARGE(F291:W291,4),0)+IFERROR(LARGE(F291:W291,5),0)+IFERROR(LARGE(F291:W291,6),0)</f>
        <v>37.5598086124402</v>
      </c>
      <c r="F291" s="12"/>
      <c r="G291" s="12"/>
      <c r="H291" s="12"/>
      <c r="I291" s="14" t="str">
        <f>IFERROR(VLOOKUP($A291,'Dymno M'!$BO$4:$BU$35,7,0),"")</f>
        <v/>
      </c>
      <c r="J291" s="19" t="str">
        <f>IFERROR(VLOOKUP($A291,'Dukty M'!$AU$1:$BA$45,7,0),"")</f>
        <v/>
      </c>
      <c r="K291" s="19" t="str">
        <f>IFERROR(VLOOKUP($A291,'Tropy M'!$Q$3:$X$155,7,0),"")</f>
        <v/>
      </c>
      <c r="L291" s="19" t="str">
        <f>IFERROR(VLOOKUP($A291,'Grassor TR300 M'!$BX$2:$CD$26,7,0),"")</f>
        <v/>
      </c>
      <c r="M291" s="19" t="str">
        <f>IFERROR(VLOOKUP($A291,'BO M'!$K$2:$Q$65,7,0),"")</f>
        <v/>
      </c>
      <c r="N291" s="19" t="str">
        <f>IFERROR(VLOOKUP($A291,'Konwalie M'!$K$3:$Q$33,7,0),"")</f>
        <v/>
      </c>
      <c r="O291" s="19" t="str">
        <f>IFERROR(VLOOKUP($A291,'Sudecka 150 M'!$M$2:$S$17,7,0),"")</f>
        <v/>
      </c>
      <c r="P291" s="19" t="str">
        <f>IFERROR(VLOOKUP($A291,'Korno M'!$BR$1:$BX$58,7,0),"")</f>
        <v/>
      </c>
      <c r="Q291" s="19" t="str">
        <f>IFERROR(VLOOKUP($A291,'Abentojra M'!$J$4:$P$36,7,0),"")</f>
        <v/>
      </c>
      <c r="R291" s="19" t="str">
        <f>IFERROR(VLOOKUP($A291,'Mordownik M'!$M$6:$S$36,7,0),"")</f>
        <v/>
      </c>
      <c r="S291" s="19" t="str">
        <f>IFERROR(VLOOKUP($A291,'XIV Szago M'!$BB$4:$BH$45,7,0),"")</f>
        <v/>
      </c>
      <c r="T291" s="19" t="str">
        <f>IFERROR(VLOOKUP($A291,'H54 TR200 M'!$AS$5:$AY$96,7,0),"")</f>
        <v/>
      </c>
      <c r="U291" s="19" t="str">
        <f>IFERROR(VLOOKUP($A291,'NM TR200 M'!$AN$5:$AT$32,7,0),"")</f>
        <v/>
      </c>
      <c r="V291" s="10">
        <f>IFERROR(LARGE(X291:AP291,1),0)+IFERROR(LARGE(X291:AP291,2),0)</f>
        <v>37.5598086124402</v>
      </c>
      <c r="W291" s="10">
        <f>IFERROR(LARGE(X291:AP291,3),0)+IFERROR(LARGE(X291:AP291,4),0)</f>
        <v>0</v>
      </c>
      <c r="X291" s="12"/>
      <c r="Y291" s="18"/>
      <c r="Z291" s="18"/>
      <c r="AA291" s="12"/>
      <c r="AB291" s="12"/>
      <c r="AC291" s="12"/>
      <c r="AD291" s="18" t="str">
        <f>IFERROR(VLOOKUP($A291,'Liczyrzepa - wiosna M'!$N$2:$T$26,7,0),"")</f>
        <v/>
      </c>
      <c r="AE291" s="12">
        <f>IFERROR(VLOOKUP($A291,'Harce M'!$H$2:$N$19,7,0),"")</f>
        <v>37.5598086124402</v>
      </c>
      <c r="AF291" s="18" t="str">
        <f>IFERROR(VLOOKUP($A291,'XII z Kompasem M'!$K$1:$Q$38,7,0),"")</f>
        <v/>
      </c>
      <c r="AG291" s="19" t="str">
        <f>IFERROR(VLOOKUP($A291,'Grassor TR150 M'!$BH$2:$BN$16,7,0),"")</f>
        <v/>
      </c>
      <c r="AH291" s="19" t="str">
        <f>IFERROR(VLOOKUP($A291,'Pazur Gryfa M'!$P$2:$V$23,7,0),"")</f>
        <v/>
      </c>
      <c r="AI291" s="19" t="str">
        <f>IFERROR(VLOOKUP($A291,'Szaga M'!$J$2:$P$31,7,0),"")</f>
        <v/>
      </c>
      <c r="AJ291" s="19" t="str">
        <f>IFERROR(VLOOKUP($A291,'Sudecka 100 M'!$M$2:$S$20,7,0),"")</f>
        <v/>
      </c>
      <c r="AK291" s="19" t="str">
        <f>IFERROR(VLOOKUP($A291,'XIII z Kompasem M'!$K$2:$Q$27,7,0),"")</f>
        <v/>
      </c>
      <c r="AL291" s="19" t="str">
        <f>IFERROR(VLOOKUP($A291,'Waligóra M'!$J$2:$P$17,7,0),"")</f>
        <v/>
      </c>
      <c r="AM291" s="19" t="str">
        <f>IFERROR(VLOOKUP($A291,'Jesienne 360 M'!$K$2:$Q$15,7,0),"")</f>
        <v/>
      </c>
      <c r="AN291" s="19" t="str">
        <f>IFERROR(VLOOKUP($A291,'H54 TR100 M'!$AG$6:$AM$161,7,0),"")</f>
        <v/>
      </c>
      <c r="AO291" s="19" t="str">
        <f>IFERROR(VLOOKUP($A291,'Azymut M'!$O$2:$U$36,7,0),"")</f>
        <v/>
      </c>
      <c r="AP291" s="12" t="str">
        <f>IFERROR(VLOOKUP($A291,'NM TR100 M'!$AD$5:$AJ$13,7,0),"")</f>
        <v/>
      </c>
      <c r="AQ291" s="26">
        <f>MIN(COUNT(F291:U291)+MIN(COUNT(X291:AP291)/2,2),6)</f>
        <v>0.5</v>
      </c>
      <c r="AR291" s="13">
        <f>COUNT(F291:U291)+COUNT(X291:AP291)/2</f>
        <v>0.5</v>
      </c>
    </row>
    <row r="292" spans="1:44">
      <c r="A292">
        <v>636</v>
      </c>
      <c r="B292" s="22" t="str">
        <f>VLOOKUP($A292,id!$C:$H,6,0)</f>
        <v>Rutka RadosŁaw</v>
      </c>
      <c r="C292" s="22" t="str">
        <f>VLOOKUP($A292,id!$C:$H,4,0)</f>
        <v>KTS</v>
      </c>
      <c r="D292" s="2">
        <f>IF(E291=E292,D291,ROW(B290))</f>
        <v>290</v>
      </c>
      <c r="E292" s="11">
        <f>LARGE(F292:W292,1)+LARGE(F292:W292,2)+IFERROR(LARGE(F292:W292,3),0)+IFERROR(LARGE(F292:W292,4),0)+IFERROR(LARGE(F292:W292,5),0)+IFERROR(LARGE(F292:W292,6),0)</f>
        <v>37.381155612983612</v>
      </c>
      <c r="F292" s="12"/>
      <c r="G292" s="12"/>
      <c r="H292" s="12"/>
      <c r="I292" s="14"/>
      <c r="J292" s="19"/>
      <c r="K292" s="19"/>
      <c r="L292" s="19"/>
      <c r="M292" s="19"/>
      <c r="N292" s="19"/>
      <c r="O292" s="19"/>
      <c r="P292" s="19"/>
      <c r="Q292" s="19"/>
      <c r="R292" s="19"/>
      <c r="S292" s="19"/>
      <c r="T292" s="19">
        <f>IFERROR(VLOOKUP($A292,'H54 TR200 M'!$AS$5:$AY$96,7,0),"")</f>
        <v>37.381155612983612</v>
      </c>
      <c r="U292" s="19" t="str">
        <f>IFERROR(VLOOKUP($A292,'NM TR200 M'!$AN$5:$AT$32,7,0),"")</f>
        <v/>
      </c>
      <c r="V292" s="10">
        <f>IFERROR(LARGE(X292:AP292,1),0)+IFERROR(LARGE(X292:AP292,2),0)</f>
        <v>0</v>
      </c>
      <c r="W292" s="10">
        <f>IFERROR(LARGE(X292:AP292,3),0)+IFERROR(LARGE(X292:AP292,4),0)</f>
        <v>0</v>
      </c>
      <c r="X292" s="12"/>
      <c r="Y292" s="18"/>
      <c r="Z292" s="18"/>
      <c r="AA292" s="12"/>
      <c r="AB292" s="12"/>
      <c r="AC292" s="12"/>
      <c r="AD292" s="18"/>
      <c r="AE292" s="12"/>
      <c r="AF292" s="18"/>
      <c r="AG292" s="19"/>
      <c r="AH292" s="19"/>
      <c r="AI292" s="19"/>
      <c r="AJ292" s="19"/>
      <c r="AK292" s="19"/>
      <c r="AL292" s="19"/>
      <c r="AM292" s="19"/>
      <c r="AN292" s="19" t="str">
        <f>IFERROR(VLOOKUP($A292,'H54 TR100 M'!$AG$6:$AM$161,7,0),"")</f>
        <v/>
      </c>
      <c r="AO292" s="19" t="str">
        <f>IFERROR(VLOOKUP($A292,'Azymut M'!$O$2:$U$36,7,0),"")</f>
        <v/>
      </c>
      <c r="AP292" s="12" t="str">
        <f>IFERROR(VLOOKUP($A292,'NM TR100 M'!$AD$5:$AJ$13,7,0),"")</f>
        <v/>
      </c>
      <c r="AQ292" s="26">
        <f>MIN(COUNT(F292:U292)+MIN(COUNT(X292:AP292)/2,2),6)</f>
        <v>1</v>
      </c>
      <c r="AR292" s="13">
        <f>COUNT(F292:U292)+COUNT(X292:AP292)/2</f>
        <v>1</v>
      </c>
    </row>
    <row r="293" spans="1:44">
      <c r="A293">
        <v>169</v>
      </c>
      <c r="B293" s="22" t="str">
        <f>VLOOKUP($A293,id!$C:$H,6,0)</f>
        <v>Hoffmann Mateusz</v>
      </c>
      <c r="C293" s="22">
        <f>VLOOKUP($A293,id!$C:$H,4,0)</f>
        <v>0</v>
      </c>
      <c r="D293" s="2">
        <f>IF(E292=E293,D292,ROW(B291))</f>
        <v>291</v>
      </c>
      <c r="E293" s="11">
        <f>LARGE(F293:W293,1)+LARGE(F293:W293,2)+IFERROR(LARGE(F293:W293,3),0)+IFERROR(LARGE(F293:W293,4),0)+IFERROR(LARGE(F293:W293,5),0)+IFERROR(LARGE(F293:W293,6),0)</f>
        <v>37.315010570824519</v>
      </c>
      <c r="F293" s="12"/>
      <c r="G293" s="12"/>
      <c r="H293" s="12" t="str">
        <f>IFERROR(VLOOKUP($A293,'H53 200 M'!$AL$5:$AR$90,7,0),"")</f>
        <v/>
      </c>
      <c r="I293" s="14" t="str">
        <f>IFERROR(VLOOKUP($A293,'Dymno M'!$BO$4:$BU$35,7,0),"")</f>
        <v/>
      </c>
      <c r="J293" s="19" t="str">
        <f>IFERROR(VLOOKUP($A293,'Dukty M'!$AU$1:$BA$45,7,0),"")</f>
        <v/>
      </c>
      <c r="K293" s="19" t="str">
        <f>IFERROR(VLOOKUP($A293,'Tropy M'!$Q$3:$X$155,7,0),"")</f>
        <v/>
      </c>
      <c r="L293" s="19" t="str">
        <f>IFERROR(VLOOKUP($A293,'Grassor TR300 M'!$BX$2:$CD$26,7,0),"")</f>
        <v/>
      </c>
      <c r="M293" s="19" t="str">
        <f>IFERROR(VLOOKUP($A293,'BO M'!$K$2:$Q$65,7,0),"")</f>
        <v/>
      </c>
      <c r="N293" s="19" t="str">
        <f>IFERROR(VLOOKUP($A293,'Konwalie M'!$K$3:$Q$33,7,0),"")</f>
        <v/>
      </c>
      <c r="O293" s="19" t="str">
        <f>IFERROR(VLOOKUP($A293,'Sudecka 150 M'!$M$2:$S$17,7,0),"")</f>
        <v/>
      </c>
      <c r="P293" s="19" t="str">
        <f>IFERROR(VLOOKUP($A293,'Korno M'!$BR$1:$BX$58,7,0),"")</f>
        <v/>
      </c>
      <c r="Q293" s="19" t="str">
        <f>IFERROR(VLOOKUP($A293,'Abentojra M'!$J$4:$P$36,7,0),"")</f>
        <v/>
      </c>
      <c r="R293" s="19" t="str">
        <f>IFERROR(VLOOKUP($A293,'Mordownik M'!$M$6:$S$36,7,0),"")</f>
        <v/>
      </c>
      <c r="S293" s="19" t="str">
        <f>IFERROR(VLOOKUP($A293,'XIV Szago M'!$BB$4:$BH$45,7,0),"")</f>
        <v/>
      </c>
      <c r="T293" s="19" t="str">
        <f>IFERROR(VLOOKUP($A293,'H54 TR200 M'!$AS$5:$AY$96,7,0),"")</f>
        <v/>
      </c>
      <c r="U293" s="19" t="str">
        <f>IFERROR(VLOOKUP($A293,'NM TR200 M'!$AN$5:$AT$32,7,0),"")</f>
        <v/>
      </c>
      <c r="V293" s="10">
        <f>IFERROR(LARGE(X293:AP293,1),0)+IFERROR(LARGE(X293:AP293,2),0)</f>
        <v>37.315010570824519</v>
      </c>
      <c r="W293" s="10">
        <f>IFERROR(LARGE(X293:AP293,3),0)+IFERROR(LARGE(X293:AP293,4),0)</f>
        <v>0</v>
      </c>
      <c r="X293" s="12"/>
      <c r="Y293" s="18"/>
      <c r="Z293" s="18"/>
      <c r="AA293" s="12" t="str">
        <f>IFERROR(VLOOKUP(A293,'NMnO M'!AT:AZ,7,0),"")</f>
        <v/>
      </c>
      <c r="AB293" s="12">
        <f>IFERROR(VLOOKUP(A293,'Wertepy M'!M:S,7,0),"")</f>
        <v>37.315010570824519</v>
      </c>
      <c r="AC293" s="12" t="str">
        <f>IFERROR(VLOOKUP($A293,'H53 100 M'!$AG$5:$AM$156,7,0),"")</f>
        <v/>
      </c>
      <c r="AD293" s="18" t="str">
        <f>IFERROR(VLOOKUP($A293,'Liczyrzepa - wiosna M'!$N$2:$T$26,7,0),"")</f>
        <v/>
      </c>
      <c r="AE293" s="12" t="str">
        <f>IFERROR(VLOOKUP($A293,'Harce M'!$H$2:$N$19,7,0),"")</f>
        <v/>
      </c>
      <c r="AF293" s="18" t="str">
        <f>IFERROR(VLOOKUP($A293,'XII z Kompasem M'!$K$1:$Q$38,7,0),"")</f>
        <v/>
      </c>
      <c r="AG293" s="19" t="str">
        <f>IFERROR(VLOOKUP($A293,'Grassor TR150 M'!$BH$2:$BN$16,7,0),"")</f>
        <v/>
      </c>
      <c r="AH293" s="19" t="str">
        <f>IFERROR(VLOOKUP($A293,'Pazur Gryfa M'!$P$2:$V$23,7,0),"")</f>
        <v/>
      </c>
      <c r="AI293" s="19" t="str">
        <f>IFERROR(VLOOKUP($A293,'Szaga M'!$J$2:$P$31,7,0),"")</f>
        <v/>
      </c>
      <c r="AJ293" s="19" t="str">
        <f>IFERROR(VLOOKUP($A293,'Sudecka 100 M'!$M$2:$S$20,7,0),"")</f>
        <v/>
      </c>
      <c r="AK293" s="19" t="str">
        <f>IFERROR(VLOOKUP($A293,'XIII z Kompasem M'!$K$2:$Q$27,7,0),"")</f>
        <v/>
      </c>
      <c r="AL293" s="19" t="str">
        <f>IFERROR(VLOOKUP($A293,'Waligóra M'!$J$2:$P$17,7,0),"")</f>
        <v/>
      </c>
      <c r="AM293" s="19" t="str">
        <f>IFERROR(VLOOKUP($A293,'Jesienne 360 M'!$K$2:$Q$15,7,0),"")</f>
        <v/>
      </c>
      <c r="AN293" s="19" t="str">
        <f>IFERROR(VLOOKUP($A293,'H54 TR100 M'!$AG$6:$AM$161,7,0),"")</f>
        <v/>
      </c>
      <c r="AO293" s="19" t="str">
        <f>IFERROR(VLOOKUP($A293,'Azymut M'!$O$2:$U$36,7,0),"")</f>
        <v/>
      </c>
      <c r="AP293" s="12" t="str">
        <f>IFERROR(VLOOKUP($A293,'NM TR100 M'!$AD$5:$AJ$13,7,0),"")</f>
        <v/>
      </c>
      <c r="AQ293" s="26">
        <f>MIN(COUNT(F293:U293)+MIN(COUNT(X293:AP293)/2,2),6)</f>
        <v>0.5</v>
      </c>
      <c r="AR293" s="13">
        <f>COUNT(F293:U293)+COUNT(X293:AP293)/2</f>
        <v>0.5</v>
      </c>
    </row>
    <row r="294" spans="1:44">
      <c r="A294">
        <v>287</v>
      </c>
      <c r="B294" s="22" t="str">
        <f>VLOOKUP($A294,id!$C:$H,6,0)</f>
        <v>Popczyk Tomasz</v>
      </c>
      <c r="C294" s="22" t="str">
        <f>VLOOKUP($A294,id!$C:$H,4,0)</f>
        <v>Sekator</v>
      </c>
      <c r="D294" s="2">
        <f>IF(E293=E294,D293,ROW(B292))</f>
        <v>292</v>
      </c>
      <c r="E294" s="11">
        <f>LARGE(F294:W294,1)+LARGE(F294:W294,2)+IFERROR(LARGE(F294:W294,3),0)+IFERROR(LARGE(F294:W294,4),0)+IFERROR(LARGE(F294:W294,5),0)+IFERROR(LARGE(F294:W294,6),0)</f>
        <v>36.993509230910192</v>
      </c>
      <c r="F294" s="12"/>
      <c r="G294" s="12"/>
      <c r="H294" s="12" t="str">
        <f>IFERROR(VLOOKUP($A294,'H53 200 M'!$AL$5:$AR$90,7,0),"")</f>
        <v/>
      </c>
      <c r="I294" s="14" t="str">
        <f>IFERROR(VLOOKUP($A294,'Dymno M'!$BO$4:$BU$35,7,0),"")</f>
        <v/>
      </c>
      <c r="J294" s="19" t="str">
        <f>IFERROR(VLOOKUP($A294,'Dukty M'!$AU$1:$BA$45,7,0),"")</f>
        <v/>
      </c>
      <c r="K294" s="19" t="str">
        <f>IFERROR(VLOOKUP($A294,'Tropy M'!$Q$3:$X$155,7,0),"")</f>
        <v/>
      </c>
      <c r="L294" s="19" t="str">
        <f>IFERROR(VLOOKUP($A294,'Grassor TR300 M'!$BX$2:$CD$26,7,0),"")</f>
        <v/>
      </c>
      <c r="M294" s="19" t="str">
        <f>IFERROR(VLOOKUP($A294,'BO M'!$K$2:$Q$65,7,0),"")</f>
        <v/>
      </c>
      <c r="N294" s="19" t="str">
        <f>IFERROR(VLOOKUP($A294,'Konwalie M'!$K$3:$Q$33,7,0),"")</f>
        <v/>
      </c>
      <c r="O294" s="19" t="str">
        <f>IFERROR(VLOOKUP($A294,'Sudecka 150 M'!$M$2:$S$17,7,0),"")</f>
        <v/>
      </c>
      <c r="P294" s="19" t="str">
        <f>IFERROR(VLOOKUP($A294,'Korno M'!$BR$1:$BX$58,7,0),"")</f>
        <v/>
      </c>
      <c r="Q294" s="19" t="str">
        <f>IFERROR(VLOOKUP($A294,'Abentojra M'!$J$4:$P$36,7,0),"")</f>
        <v/>
      </c>
      <c r="R294" s="19" t="str">
        <f>IFERROR(VLOOKUP($A294,'Mordownik M'!$M$6:$S$36,7,0),"")</f>
        <v/>
      </c>
      <c r="S294" s="19" t="str">
        <f>IFERROR(VLOOKUP($A294,'XIV Szago M'!$BB$4:$BH$45,7,0),"")</f>
        <v/>
      </c>
      <c r="T294" s="19" t="str">
        <f>IFERROR(VLOOKUP($A294,'H54 TR200 M'!$AS$5:$AY$96,7,0),"")</f>
        <v/>
      </c>
      <c r="U294" s="19" t="str">
        <f>IFERROR(VLOOKUP($A294,'NM TR200 M'!$AN$5:$AT$32,7,0),"")</f>
        <v/>
      </c>
      <c r="V294" s="10">
        <f>IFERROR(LARGE(X294:AP294,1),0)+IFERROR(LARGE(X294:AP294,2),0)</f>
        <v>36.993509230910192</v>
      </c>
      <c r="W294" s="10">
        <f>IFERROR(LARGE(X294:AP294,3),0)+IFERROR(LARGE(X294:AP294,4),0)</f>
        <v>0</v>
      </c>
      <c r="X294" s="12"/>
      <c r="Y294" s="18"/>
      <c r="Z294" s="18"/>
      <c r="AA294" s="12"/>
      <c r="AB294" s="12"/>
      <c r="AC294" s="12">
        <f>IFERROR(VLOOKUP($A294,'H53 100 M'!$AG$5:$AM$156,7,0),"")</f>
        <v>9.9285515842112702</v>
      </c>
      <c r="AD294" s="18" t="str">
        <f>IFERROR(VLOOKUP($A294,'Liczyrzepa - wiosna M'!$N$2:$T$26,7,0),"")</f>
        <v/>
      </c>
      <c r="AE294" s="12" t="str">
        <f>IFERROR(VLOOKUP($A294,'Harce M'!$H$2:$N$19,7,0),"")</f>
        <v/>
      </c>
      <c r="AF294" s="18" t="str">
        <f>IFERROR(VLOOKUP($A294,'XII z Kompasem M'!$K$1:$Q$38,7,0),"")</f>
        <v/>
      </c>
      <c r="AG294" s="19" t="str">
        <f>IFERROR(VLOOKUP($A294,'Grassor TR150 M'!$BH$2:$BN$16,7,0),"")</f>
        <v/>
      </c>
      <c r="AH294" s="19" t="str">
        <f>IFERROR(VLOOKUP($A294,'Pazur Gryfa M'!$P$2:$V$23,7,0),"")</f>
        <v/>
      </c>
      <c r="AI294" s="19" t="str">
        <f>IFERROR(VLOOKUP($A294,'Szaga M'!$J$2:$P$31,7,0),"")</f>
        <v/>
      </c>
      <c r="AJ294" s="19" t="str">
        <f>IFERROR(VLOOKUP($A294,'Sudecka 100 M'!$M$2:$S$20,7,0),"")</f>
        <v/>
      </c>
      <c r="AK294" s="19" t="str">
        <f>IFERROR(VLOOKUP($A294,'XIII z Kompasem M'!$K$2:$Q$27,7,0),"")</f>
        <v/>
      </c>
      <c r="AL294" s="19" t="str">
        <f>IFERROR(VLOOKUP($A294,'Waligóra M'!$J$2:$P$17,7,0),"")</f>
        <v/>
      </c>
      <c r="AM294" s="19" t="str">
        <f>IFERROR(VLOOKUP($A294,'Jesienne 360 M'!$K$2:$Q$15,7,0),"")</f>
        <v/>
      </c>
      <c r="AN294" s="19">
        <f>IFERROR(VLOOKUP($A294,'H54 TR100 M'!$AG$6:$AM$161,7,0),"")</f>
        <v>27.064957646698922</v>
      </c>
      <c r="AO294" s="19" t="str">
        <f>IFERROR(VLOOKUP($A294,'Azymut M'!$O$2:$U$36,7,0),"")</f>
        <v/>
      </c>
      <c r="AP294" s="12" t="str">
        <f>IFERROR(VLOOKUP($A294,'NM TR100 M'!$AD$5:$AJ$13,7,0),"")</f>
        <v/>
      </c>
      <c r="AQ294" s="26">
        <f>MIN(COUNT(F294:U294)+MIN(COUNT(X294:AP294)/2,2),6)</f>
        <v>1</v>
      </c>
      <c r="AR294" s="13">
        <f>COUNT(F294:U294)+COUNT(X294:AP294)/2</f>
        <v>1</v>
      </c>
    </row>
    <row r="295" spans="1:44">
      <c r="A295">
        <v>676</v>
      </c>
      <c r="B295" s="22" t="str">
        <f>VLOOKUP($A295,id!$C:$H,6,0)</f>
        <v>Megger Sławek</v>
      </c>
      <c r="C295" s="22" t="str">
        <f>VLOOKUP($A295,id!$C:$H,4,0)</f>
        <v>Królowie Lasu</v>
      </c>
      <c r="D295" s="2">
        <f>IF(E294=E295,D294,ROW(B293))</f>
        <v>293</v>
      </c>
      <c r="E295" s="11">
        <f>LARGE(F295:W295,1)+LARGE(F295:W295,2)+IFERROR(LARGE(F295:W295,3),0)+IFERROR(LARGE(F295:W295,4),0)+IFERROR(LARGE(F295:W295,5),0)+IFERROR(LARGE(F295:W295,6),0)</f>
        <v>36.723786901934162</v>
      </c>
      <c r="F295" s="12"/>
      <c r="G295" s="12"/>
      <c r="H295" s="12"/>
      <c r="I295" s="14"/>
      <c r="J295" s="19"/>
      <c r="K295" s="19"/>
      <c r="L295" s="19"/>
      <c r="M295" s="19"/>
      <c r="N295" s="19"/>
      <c r="O295" s="19"/>
      <c r="P295" s="19"/>
      <c r="Q295" s="19"/>
      <c r="R295" s="19"/>
      <c r="S295" s="19"/>
      <c r="T295" s="19" t="str">
        <f>IFERROR(VLOOKUP($A295,'H54 TR200 M'!$AS$5:$AY$96,7,0),"")</f>
        <v/>
      </c>
      <c r="U295" s="19" t="str">
        <f>IFERROR(VLOOKUP($A295,'NM TR200 M'!$AN$5:$AT$32,7,0),"")</f>
        <v/>
      </c>
      <c r="V295" s="10">
        <f>IFERROR(LARGE(X295:AP295,1),0)+IFERROR(LARGE(X295:AP295,2),0)</f>
        <v>36.723786901934162</v>
      </c>
      <c r="W295" s="10">
        <f>IFERROR(LARGE(X295:AP295,3),0)+IFERROR(LARGE(X295:AP295,4),0)</f>
        <v>0</v>
      </c>
      <c r="X295" s="12"/>
      <c r="Y295" s="18"/>
      <c r="Z295" s="18"/>
      <c r="AA295" s="12"/>
      <c r="AB295" s="12"/>
      <c r="AC295" s="12"/>
      <c r="AD295" s="18"/>
      <c r="AE295" s="12"/>
      <c r="AF295" s="18"/>
      <c r="AG295" s="19"/>
      <c r="AH295" s="19"/>
      <c r="AI295" s="19"/>
      <c r="AJ295" s="19"/>
      <c r="AK295" s="19"/>
      <c r="AL295" s="19"/>
      <c r="AM295" s="19"/>
      <c r="AN295" s="19">
        <f>IFERROR(VLOOKUP($A295,'H54 TR100 M'!$AG$6:$AM$161,7,0),"")</f>
        <v>36.723786901934162</v>
      </c>
      <c r="AO295" s="19" t="str">
        <f>IFERROR(VLOOKUP($A295,'Azymut M'!$O$2:$U$36,7,0),"")</f>
        <v/>
      </c>
      <c r="AP295" s="12" t="str">
        <f>IFERROR(VLOOKUP($A295,'NM TR100 M'!$AD$5:$AJ$13,7,0),"")</f>
        <v/>
      </c>
      <c r="AQ295" s="26">
        <f>MIN(COUNT(F295:U295)+MIN(COUNT(X295:AP295)/2,2),6)</f>
        <v>0.5</v>
      </c>
      <c r="AR295" s="13">
        <f>COUNT(F295:U295)+COUNT(X295:AP295)/2</f>
        <v>0.5</v>
      </c>
    </row>
    <row r="296" spans="1:44">
      <c r="A296">
        <v>134</v>
      </c>
      <c r="B296" s="22" t="str">
        <f>VLOOKUP($A296,id!$C:$H,6,0)</f>
        <v>Talanda Mateusz</v>
      </c>
      <c r="C296" s="22" t="str">
        <f>VLOOKUP($A296,id!$C:$H,4,0)</f>
        <v>PRAWDZIWA STAL</v>
      </c>
      <c r="D296" s="2">
        <f>IF(E295=E296,D295,ROW(B294))</f>
        <v>294</v>
      </c>
      <c r="E296" s="11">
        <f>LARGE(F296:W296,1)+LARGE(F296:W296,2)+IFERROR(LARGE(F296:W296,3),0)+IFERROR(LARGE(F296:W296,4),0)+IFERROR(LARGE(F296:W296,5),0)+IFERROR(LARGE(F296:W296,6),0)</f>
        <v>36.34204275534443</v>
      </c>
      <c r="F296" s="12"/>
      <c r="G296" s="12"/>
      <c r="H296" s="12" t="str">
        <f>IFERROR(VLOOKUP($A296,'H53 200 M'!$AL$5:$AR$90,7,0),"")</f>
        <v/>
      </c>
      <c r="I296" s="14" t="str">
        <f>IFERROR(VLOOKUP($A296,'Dymno M'!$BO$4:$BU$35,7,0),"")</f>
        <v/>
      </c>
      <c r="J296" s="19" t="str">
        <f>IFERROR(VLOOKUP($A296,'Dukty M'!$AU$1:$BA$45,7,0),"")</f>
        <v/>
      </c>
      <c r="K296" s="19" t="str">
        <f>IFERROR(VLOOKUP($A296,'Tropy M'!$Q$3:$X$155,7,0),"")</f>
        <v/>
      </c>
      <c r="L296" s="19" t="str">
        <f>IFERROR(VLOOKUP($A296,'Grassor TR300 M'!$BX$2:$CD$26,7,0),"")</f>
        <v/>
      </c>
      <c r="M296" s="19" t="str">
        <f>IFERROR(VLOOKUP($A296,'BO M'!$K$2:$Q$65,7,0),"")</f>
        <v/>
      </c>
      <c r="N296" s="19" t="str">
        <f>IFERROR(VLOOKUP($A296,'Konwalie M'!$K$3:$Q$33,7,0),"")</f>
        <v/>
      </c>
      <c r="O296" s="19" t="str">
        <f>IFERROR(VLOOKUP($A296,'Sudecka 150 M'!$M$2:$S$17,7,0),"")</f>
        <v/>
      </c>
      <c r="P296" s="19" t="str">
        <f>IFERROR(VLOOKUP($A296,'Korno M'!$BR$1:$BX$58,7,0),"")</f>
        <v/>
      </c>
      <c r="Q296" s="19" t="str">
        <f>IFERROR(VLOOKUP($A296,'Abentojra M'!$J$4:$P$36,7,0),"")</f>
        <v/>
      </c>
      <c r="R296" s="19" t="str">
        <f>IFERROR(VLOOKUP($A296,'Mordownik M'!$M$6:$S$36,7,0),"")</f>
        <v/>
      </c>
      <c r="S296" s="19" t="str">
        <f>IFERROR(VLOOKUP($A296,'XIV Szago M'!$BB$4:$BH$45,7,0),"")</f>
        <v/>
      </c>
      <c r="T296" s="19" t="str">
        <f>IFERROR(VLOOKUP($A296,'H54 TR200 M'!$AS$5:$AY$96,7,0),"")</f>
        <v/>
      </c>
      <c r="U296" s="19" t="str">
        <f>IFERROR(VLOOKUP($A296,'NM TR200 M'!$AN$5:$AT$32,7,0),"")</f>
        <v/>
      </c>
      <c r="V296" s="10">
        <f>IFERROR(LARGE(X296:AP296,1),0)+IFERROR(LARGE(X296:AP296,2),0)</f>
        <v>36.34204275534443</v>
      </c>
      <c r="W296" s="10">
        <f>IFERROR(LARGE(X296:AP296,3),0)+IFERROR(LARGE(X296:AP296,4),0)</f>
        <v>0</v>
      </c>
      <c r="X296" s="12"/>
      <c r="Y296" s="18"/>
      <c r="Z296" s="18"/>
      <c r="AA296" s="12">
        <f>IFERROR(VLOOKUP(A296,'NMnO M'!AT:AZ,7,0),"")</f>
        <v>36.34204275534443</v>
      </c>
      <c r="AB296" s="12" t="str">
        <f>IFERROR(VLOOKUP(A296,'Wertepy M'!M:S,7,0),"")</f>
        <v/>
      </c>
      <c r="AC296" s="12" t="str">
        <f>IFERROR(VLOOKUP($A296,'H53 100 M'!$AG$5:$AM$156,7,0),"")</f>
        <v/>
      </c>
      <c r="AD296" s="18" t="str">
        <f>IFERROR(VLOOKUP($A296,'Liczyrzepa - wiosna M'!$N$2:$T$26,7,0),"")</f>
        <v/>
      </c>
      <c r="AE296" s="12" t="str">
        <f>IFERROR(VLOOKUP($A296,'Harce M'!$H$2:$N$19,7,0),"")</f>
        <v/>
      </c>
      <c r="AF296" s="18" t="str">
        <f>IFERROR(VLOOKUP($A296,'XII z Kompasem M'!$K$1:$Q$38,7,0),"")</f>
        <v/>
      </c>
      <c r="AG296" s="19" t="str">
        <f>IFERROR(VLOOKUP($A296,'Grassor TR150 M'!$BH$2:$BN$16,7,0),"")</f>
        <v/>
      </c>
      <c r="AH296" s="19" t="str">
        <f>IFERROR(VLOOKUP($A296,'Pazur Gryfa M'!$P$2:$V$23,7,0),"")</f>
        <v/>
      </c>
      <c r="AI296" s="19" t="str">
        <f>IFERROR(VLOOKUP($A296,'Szaga M'!$J$2:$P$31,7,0),"")</f>
        <v/>
      </c>
      <c r="AJ296" s="19" t="str">
        <f>IFERROR(VLOOKUP($A296,'Sudecka 100 M'!$M$2:$S$20,7,0),"")</f>
        <v/>
      </c>
      <c r="AK296" s="19" t="str">
        <f>IFERROR(VLOOKUP($A296,'XIII z Kompasem M'!$K$2:$Q$27,7,0),"")</f>
        <v/>
      </c>
      <c r="AL296" s="19" t="str">
        <f>IFERROR(VLOOKUP($A296,'Waligóra M'!$J$2:$P$17,7,0),"")</f>
        <v/>
      </c>
      <c r="AM296" s="19" t="str">
        <f>IFERROR(VLOOKUP($A296,'Jesienne 360 M'!$K$2:$Q$15,7,0),"")</f>
        <v/>
      </c>
      <c r="AN296" s="19" t="str">
        <f>IFERROR(VLOOKUP($A296,'H54 TR100 M'!$AG$6:$AM$161,7,0),"")</f>
        <v/>
      </c>
      <c r="AO296" s="19" t="str">
        <f>IFERROR(VLOOKUP($A296,'Azymut M'!$O$2:$U$36,7,0),"")</f>
        <v/>
      </c>
      <c r="AP296" s="12" t="str">
        <f>IFERROR(VLOOKUP($A296,'NM TR100 M'!$AD$5:$AJ$13,7,0),"")</f>
        <v/>
      </c>
      <c r="AQ296" s="26">
        <f>MIN(COUNT(F296:U296)+MIN(COUNT(X296:AP296)/2,2),6)</f>
        <v>0.5</v>
      </c>
      <c r="AR296" s="13">
        <f>COUNT(F296:U296)+COUNT(X296:AP296)/2</f>
        <v>0.5</v>
      </c>
    </row>
    <row r="297" spans="1:44">
      <c r="A297">
        <v>677</v>
      </c>
      <c r="B297" s="22" t="str">
        <f>VLOOKUP($A297,id!$C:$H,6,0)</f>
        <v>Wylężek Zdzisław</v>
      </c>
      <c r="C297" s="22" t="str">
        <f>VLOOKUP($A297,id!$C:$H,4,0)</f>
        <v>CUMULUS sleeping bags</v>
      </c>
      <c r="D297" s="2">
        <f>IF(E296=E297,D296,ROW(B295))</f>
        <v>295</v>
      </c>
      <c r="E297" s="11">
        <f>LARGE(F297:W297,1)+LARGE(F297:W297,2)+IFERROR(LARGE(F297:W297,3),0)+IFERROR(LARGE(F297:W297,4),0)+IFERROR(LARGE(F297:W297,5),0)+IFERROR(LARGE(F297:W297,6),0)</f>
        <v>35.803667364135045</v>
      </c>
      <c r="F297" s="12"/>
      <c r="G297" s="12"/>
      <c r="H297" s="12"/>
      <c r="I297" s="14"/>
      <c r="J297" s="19"/>
      <c r="K297" s="19"/>
      <c r="L297" s="19"/>
      <c r="M297" s="19"/>
      <c r="N297" s="19"/>
      <c r="O297" s="19"/>
      <c r="P297" s="19"/>
      <c r="Q297" s="19"/>
      <c r="R297" s="19"/>
      <c r="S297" s="19"/>
      <c r="T297" s="19" t="str">
        <f>IFERROR(VLOOKUP($A297,'H54 TR200 M'!$AS$5:$AY$96,7,0),"")</f>
        <v/>
      </c>
      <c r="U297" s="19" t="str">
        <f>IFERROR(VLOOKUP($A297,'NM TR200 M'!$AN$5:$AT$32,7,0),"")</f>
        <v/>
      </c>
      <c r="V297" s="10">
        <f>IFERROR(LARGE(X297:AP297,1),0)+IFERROR(LARGE(X297:AP297,2),0)</f>
        <v>35.803667364135045</v>
      </c>
      <c r="W297" s="10">
        <f>IFERROR(LARGE(X297:AP297,3),0)+IFERROR(LARGE(X297:AP297,4),0)</f>
        <v>0</v>
      </c>
      <c r="X297" s="12"/>
      <c r="Y297" s="18"/>
      <c r="Z297" s="18"/>
      <c r="AA297" s="12"/>
      <c r="AB297" s="12"/>
      <c r="AC297" s="12"/>
      <c r="AD297" s="18"/>
      <c r="AE297" s="12"/>
      <c r="AF297" s="18"/>
      <c r="AG297" s="19"/>
      <c r="AH297" s="19"/>
      <c r="AI297" s="19"/>
      <c r="AJ297" s="19"/>
      <c r="AK297" s="19"/>
      <c r="AL297" s="19"/>
      <c r="AM297" s="19"/>
      <c r="AN297" s="19">
        <f>IFERROR(VLOOKUP($A297,'H54 TR100 M'!$AG$6:$AM$161,7,0),"")</f>
        <v>35.803667364135045</v>
      </c>
      <c r="AO297" s="19" t="str">
        <f>IFERROR(VLOOKUP($A297,'Azymut M'!$O$2:$U$36,7,0),"")</f>
        <v/>
      </c>
      <c r="AP297" s="12" t="str">
        <f>IFERROR(VLOOKUP($A297,'NM TR100 M'!$AD$5:$AJ$13,7,0),"")</f>
        <v/>
      </c>
      <c r="AQ297" s="26">
        <f>MIN(COUNT(F297:U297)+MIN(COUNT(X297:AP297)/2,2),6)</f>
        <v>0.5</v>
      </c>
      <c r="AR297" s="13">
        <f>COUNT(F297:U297)+COUNT(X297:AP297)/2</f>
        <v>0.5</v>
      </c>
    </row>
    <row r="298" spans="1:44">
      <c r="A298">
        <v>569</v>
      </c>
      <c r="B298" s="22" t="str">
        <f>VLOOKUP($A298,id!$C:$H,6,0)</f>
        <v>Wasiak Gerard</v>
      </c>
      <c r="C298" s="22" t="str">
        <f>VLOOKUP($A298,id!$C:$H,4,0)</f>
        <v>Cenzus Pro MTB Team</v>
      </c>
      <c r="D298" s="2">
        <f>IF(E297=E298,D297,ROW(B296))</f>
        <v>296</v>
      </c>
      <c r="E298" s="11">
        <f>LARGE(F298:W298,1)+LARGE(F298:W298,2)+IFERROR(LARGE(F298:W298,3),0)+IFERROR(LARGE(F298:W298,4),0)+IFERROR(LARGE(F298:W298,5),0)+IFERROR(LARGE(F298:W298,6),0)</f>
        <v>35.635675188176627</v>
      </c>
      <c r="F298" s="12"/>
      <c r="G298" s="12"/>
      <c r="H298" s="12"/>
      <c r="I298" s="14"/>
      <c r="J298" s="19"/>
      <c r="K298" s="19"/>
      <c r="L298" s="19"/>
      <c r="M298" s="19"/>
      <c r="N298" s="19"/>
      <c r="O298" s="19"/>
      <c r="P298" s="19">
        <f>IFERROR(VLOOKUP($A298,'Korno M'!$BR$1:$BX$58,7,0),"")</f>
        <v>35.635675188176627</v>
      </c>
      <c r="Q298" s="19" t="str">
        <f>IFERROR(VLOOKUP($A298,'Abentojra M'!$J$4:$P$36,7,0),"")</f>
        <v/>
      </c>
      <c r="R298" s="19" t="str">
        <f>IFERROR(VLOOKUP($A298,'Mordownik M'!$M$6:$S$36,7,0),"")</f>
        <v/>
      </c>
      <c r="S298" s="19" t="str">
        <f>IFERROR(VLOOKUP($A298,'XIV Szago M'!$BB$4:$BH$45,7,0),"")</f>
        <v/>
      </c>
      <c r="T298" s="19" t="str">
        <f>IFERROR(VLOOKUP($A298,'H54 TR200 M'!$AS$5:$AY$96,7,0),"")</f>
        <v/>
      </c>
      <c r="U298" s="19" t="str">
        <f>IFERROR(VLOOKUP($A298,'NM TR200 M'!$AN$5:$AT$32,7,0),"")</f>
        <v/>
      </c>
      <c r="V298" s="10">
        <f>IFERROR(LARGE(X298:AP298,1),0)+IFERROR(LARGE(X298:AP298,2),0)</f>
        <v>0</v>
      </c>
      <c r="W298" s="10">
        <f>IFERROR(LARGE(X298:AP298,3),0)+IFERROR(LARGE(X298:AP298,4),0)</f>
        <v>0</v>
      </c>
      <c r="X298" s="12"/>
      <c r="Y298" s="18"/>
      <c r="Z298" s="18"/>
      <c r="AA298" s="12"/>
      <c r="AB298" s="12"/>
      <c r="AC298" s="12"/>
      <c r="AD298" s="18"/>
      <c r="AE298" s="12"/>
      <c r="AF298" s="18"/>
      <c r="AG298" s="19"/>
      <c r="AH298" s="19"/>
      <c r="AI298" s="19"/>
      <c r="AJ298" s="19"/>
      <c r="AK298" s="19" t="str">
        <f>IFERROR(VLOOKUP($A298,'XIII z Kompasem M'!$K$2:$Q$27,7,0),"")</f>
        <v/>
      </c>
      <c r="AL298" s="19" t="str">
        <f>IFERROR(VLOOKUP($A298,'Waligóra M'!$J$2:$P$17,7,0),"")</f>
        <v/>
      </c>
      <c r="AM298" s="19" t="str">
        <f>IFERROR(VLOOKUP($A298,'Jesienne 360 M'!$K$2:$Q$15,7,0),"")</f>
        <v/>
      </c>
      <c r="AN298" s="19" t="str">
        <f>IFERROR(VLOOKUP($A298,'H54 TR100 M'!$AG$6:$AM$161,7,0),"")</f>
        <v/>
      </c>
      <c r="AO298" s="19" t="str">
        <f>IFERROR(VLOOKUP($A298,'Azymut M'!$O$2:$U$36,7,0),"")</f>
        <v/>
      </c>
      <c r="AP298" s="12" t="str">
        <f>IFERROR(VLOOKUP($A298,'NM TR100 M'!$AD$5:$AJ$13,7,0),"")</f>
        <v/>
      </c>
      <c r="AQ298" s="26">
        <f>MIN(COUNT(F298:U298)+MIN(COUNT(X298:AP298)/2,2),6)</f>
        <v>1</v>
      </c>
      <c r="AR298" s="13">
        <f>COUNT(F298:U298)+COUNT(X298:AP298)/2</f>
        <v>1</v>
      </c>
    </row>
    <row r="299" spans="1:44">
      <c r="A299">
        <v>243</v>
      </c>
      <c r="B299" s="22" t="str">
        <f>VLOOKUP($A299,id!$C:$H,6,0)</f>
        <v>Radelski Zdzisław</v>
      </c>
      <c r="C299" s="22" t="str">
        <f>VLOOKUP($A299,id!$C:$H,4,0)</f>
        <v>BOTRANS MTB TEAM</v>
      </c>
      <c r="D299" s="2">
        <f>IF(E298=E299,D298,ROW(B297))</f>
        <v>297</v>
      </c>
      <c r="E299" s="11">
        <f>LARGE(F299:W299,1)+LARGE(F299:W299,2)+IFERROR(LARGE(F299:W299,3),0)+IFERROR(LARGE(F299:W299,4),0)+IFERROR(LARGE(F299:W299,5),0)+IFERROR(LARGE(F299:W299,6),0)</f>
        <v>35.442035931847002</v>
      </c>
      <c r="F299" s="12"/>
      <c r="G299" s="12"/>
      <c r="H299" s="12" t="str">
        <f>IFERROR(VLOOKUP($A299,'H53 200 M'!$AL$5:$AR$90,7,0),"")</f>
        <v/>
      </c>
      <c r="I299" s="14" t="str">
        <f>IFERROR(VLOOKUP($A299,'Dymno M'!$BO$4:$BU$35,7,0),"")</f>
        <v/>
      </c>
      <c r="J299" s="19" t="str">
        <f>IFERROR(VLOOKUP($A299,'Dukty M'!$AU$1:$BA$45,7,0),"")</f>
        <v/>
      </c>
      <c r="K299" s="19" t="str">
        <f>IFERROR(VLOOKUP($A299,'Tropy M'!$Q$3:$X$155,7,0),"")</f>
        <v/>
      </c>
      <c r="L299" s="19" t="str">
        <f>IFERROR(VLOOKUP($A299,'Grassor TR300 M'!$BX$2:$CD$26,7,0),"")</f>
        <v/>
      </c>
      <c r="M299" s="19" t="str">
        <f>IFERROR(VLOOKUP($A299,'BO M'!$K$2:$Q$65,7,0),"")</f>
        <v/>
      </c>
      <c r="N299" s="19" t="str">
        <f>IFERROR(VLOOKUP($A299,'Konwalie M'!$K$3:$Q$33,7,0),"")</f>
        <v/>
      </c>
      <c r="O299" s="19" t="str">
        <f>IFERROR(VLOOKUP($A299,'Sudecka 150 M'!$M$2:$S$17,7,0),"")</f>
        <v/>
      </c>
      <c r="P299" s="19" t="str">
        <f>IFERROR(VLOOKUP($A299,'Korno M'!$BR$1:$BX$58,7,0),"")</f>
        <v/>
      </c>
      <c r="Q299" s="19" t="str">
        <f>IFERROR(VLOOKUP($A299,'Abentojra M'!$J$4:$P$36,7,0),"")</f>
        <v/>
      </c>
      <c r="R299" s="19" t="str">
        <f>IFERROR(VLOOKUP($A299,'Mordownik M'!$M$6:$S$36,7,0),"")</f>
        <v/>
      </c>
      <c r="S299" s="19" t="str">
        <f>IFERROR(VLOOKUP($A299,'XIV Szago M'!$BB$4:$BH$45,7,0),"")</f>
        <v/>
      </c>
      <c r="T299" s="19" t="str">
        <f>IFERROR(VLOOKUP($A299,'H54 TR200 M'!$AS$5:$AY$96,7,0),"")</f>
        <v/>
      </c>
      <c r="U299" s="19" t="str">
        <f>IFERROR(VLOOKUP($A299,'NM TR200 M'!$AN$5:$AT$32,7,0),"")</f>
        <v/>
      </c>
      <c r="V299" s="10">
        <f>IFERROR(LARGE(X299:AP299,1),0)+IFERROR(LARGE(X299:AP299,2),0)</f>
        <v>35.442035931847002</v>
      </c>
      <c r="W299" s="10">
        <f>IFERROR(LARGE(X299:AP299,3),0)+IFERROR(LARGE(X299:AP299,4),0)</f>
        <v>0</v>
      </c>
      <c r="X299" s="12"/>
      <c r="Y299" s="18"/>
      <c r="Z299" s="18"/>
      <c r="AA299" s="12"/>
      <c r="AB299" s="12"/>
      <c r="AC299" s="12">
        <f>IFERROR(VLOOKUP($A299,'H53 100 M'!$AG$5:$AM$156,7,0),"")</f>
        <v>35.442035931847002</v>
      </c>
      <c r="AD299" s="18" t="str">
        <f>IFERROR(VLOOKUP($A299,'Liczyrzepa - wiosna M'!$N$2:$T$26,7,0),"")</f>
        <v/>
      </c>
      <c r="AE299" s="12" t="str">
        <f>IFERROR(VLOOKUP($A299,'Harce M'!$H$2:$N$19,7,0),"")</f>
        <v/>
      </c>
      <c r="AF299" s="18" t="str">
        <f>IFERROR(VLOOKUP($A299,'XII z Kompasem M'!$K$1:$Q$38,7,0),"")</f>
        <v/>
      </c>
      <c r="AG299" s="19" t="str">
        <f>IFERROR(VLOOKUP($A299,'Grassor TR150 M'!$BH$2:$BN$16,7,0),"")</f>
        <v/>
      </c>
      <c r="AH299" s="19" t="str">
        <f>IFERROR(VLOOKUP($A299,'Pazur Gryfa M'!$P$2:$V$23,7,0),"")</f>
        <v/>
      </c>
      <c r="AI299" s="19" t="str">
        <f>IFERROR(VLOOKUP($A299,'Szaga M'!$J$2:$P$31,7,0),"")</f>
        <v/>
      </c>
      <c r="AJ299" s="19" t="str">
        <f>IFERROR(VLOOKUP($A299,'Sudecka 100 M'!$M$2:$S$20,7,0),"")</f>
        <v/>
      </c>
      <c r="AK299" s="19" t="str">
        <f>IFERROR(VLOOKUP($A299,'XIII z Kompasem M'!$K$2:$Q$27,7,0),"")</f>
        <v/>
      </c>
      <c r="AL299" s="19" t="str">
        <f>IFERROR(VLOOKUP($A299,'Waligóra M'!$J$2:$P$17,7,0),"")</f>
        <v/>
      </c>
      <c r="AM299" s="19" t="str">
        <f>IFERROR(VLOOKUP($A299,'Jesienne 360 M'!$K$2:$Q$15,7,0),"")</f>
        <v/>
      </c>
      <c r="AN299" s="19" t="str">
        <f>IFERROR(VLOOKUP($A299,'H54 TR100 M'!$AG$6:$AM$161,7,0),"")</f>
        <v/>
      </c>
      <c r="AO299" s="19" t="str">
        <f>IFERROR(VLOOKUP($A299,'Azymut M'!$O$2:$U$36,7,0),"")</f>
        <v/>
      </c>
      <c r="AP299" s="12" t="str">
        <f>IFERROR(VLOOKUP($A299,'NM TR100 M'!$AD$5:$AJ$13,7,0),"")</f>
        <v/>
      </c>
      <c r="AQ299" s="26">
        <f>MIN(COUNT(F299:U299)+MIN(COUNT(X299:AP299)/2,2),6)</f>
        <v>0.5</v>
      </c>
      <c r="AR299" s="13">
        <f>COUNT(F299:U299)+COUNT(X299:AP299)/2</f>
        <v>0.5</v>
      </c>
    </row>
    <row r="300" spans="1:44">
      <c r="A300">
        <v>498</v>
      </c>
      <c r="B300" s="22" t="str">
        <f>VLOOKUP($A300,id!$C:$H,6,0)</f>
        <v>Bińczyk Artur</v>
      </c>
      <c r="C300" s="22" t="str">
        <f>VLOOKUP($A300,id!$C:$H,4,0)</f>
        <v>K.Wędrowniczki</v>
      </c>
      <c r="D300" s="2">
        <f>IF(E299=E300,D299,ROW(B298))</f>
        <v>298</v>
      </c>
      <c r="E300" s="11">
        <f>LARGE(F300:W300,1)+LARGE(F300:W300,2)+IFERROR(LARGE(F300:W300,3),0)+IFERROR(LARGE(F300:W300,4),0)+IFERROR(LARGE(F300:W300,5),0)+IFERROR(LARGE(F300:W300,6),0)</f>
        <v>35.312375256935063</v>
      </c>
      <c r="F300" s="12"/>
      <c r="G300" s="12"/>
      <c r="H300" s="12"/>
      <c r="I300" s="14"/>
      <c r="J300" s="19"/>
      <c r="K300" s="19"/>
      <c r="L300" s="19"/>
      <c r="M300" s="19">
        <f>IFERROR(VLOOKUP($A300,'BO M'!$K$2:$Q$65,7,0),"")</f>
        <v>35.312375256935063</v>
      </c>
      <c r="N300" s="19" t="str">
        <f>IFERROR(VLOOKUP($A300,'Konwalie M'!$K$3:$Q$33,7,0),"")</f>
        <v/>
      </c>
      <c r="O300" s="19" t="str">
        <f>IFERROR(VLOOKUP($A300,'Sudecka 150 M'!$M$2:$S$17,7,0),"")</f>
        <v/>
      </c>
      <c r="P300" s="19" t="str">
        <f>IFERROR(VLOOKUP($A300,'Korno M'!$BR$1:$BX$58,7,0),"")</f>
        <v/>
      </c>
      <c r="Q300" s="19" t="str">
        <f>IFERROR(VLOOKUP($A300,'Abentojra M'!$J$4:$P$36,7,0),"")</f>
        <v/>
      </c>
      <c r="R300" s="19" t="str">
        <f>IFERROR(VLOOKUP($A300,'Mordownik M'!$M$6:$S$36,7,0),"")</f>
        <v/>
      </c>
      <c r="S300" s="19" t="str">
        <f>IFERROR(VLOOKUP($A300,'XIV Szago M'!$BB$4:$BH$45,7,0),"")</f>
        <v/>
      </c>
      <c r="T300" s="19" t="str">
        <f>IFERROR(VLOOKUP($A300,'H54 TR200 M'!$AS$5:$AY$96,7,0),"")</f>
        <v/>
      </c>
      <c r="U300" s="19" t="str">
        <f>IFERROR(VLOOKUP($A300,'NM TR200 M'!$AN$5:$AT$32,7,0),"")</f>
        <v/>
      </c>
      <c r="V300" s="10">
        <f>IFERROR(LARGE(X300:AP300,1),0)+IFERROR(LARGE(X300:AP300,2),0)</f>
        <v>0</v>
      </c>
      <c r="W300" s="10">
        <f>IFERROR(LARGE(X300:AP300,3),0)+IFERROR(LARGE(X300:AP300,4),0)</f>
        <v>0</v>
      </c>
      <c r="X300" s="12"/>
      <c r="Y300" s="18"/>
      <c r="Z300" s="18"/>
      <c r="AA300" s="12"/>
      <c r="AB300" s="12"/>
      <c r="AC300" s="12"/>
      <c r="AD300" s="18"/>
      <c r="AE300" s="12"/>
      <c r="AF300" s="18"/>
      <c r="AG300" s="19"/>
      <c r="AH300" s="19" t="str">
        <f>IFERROR(VLOOKUP($A300,'Pazur Gryfa M'!$P$2:$V$23,7,0),"")</f>
        <v/>
      </c>
      <c r="AI300" s="19" t="str">
        <f>IFERROR(VLOOKUP($A300,'Szaga M'!$J$2:$P$31,7,0),"")</f>
        <v/>
      </c>
      <c r="AJ300" s="19" t="str">
        <f>IFERROR(VLOOKUP($A300,'Sudecka 100 M'!$M$2:$S$20,7,0),"")</f>
        <v/>
      </c>
      <c r="AK300" s="19" t="str">
        <f>IFERROR(VLOOKUP($A300,'XIII z Kompasem M'!$K$2:$Q$27,7,0),"")</f>
        <v/>
      </c>
      <c r="AL300" s="19" t="str">
        <f>IFERROR(VLOOKUP($A300,'Waligóra M'!$J$2:$P$17,7,0),"")</f>
        <v/>
      </c>
      <c r="AM300" s="19" t="str">
        <f>IFERROR(VLOOKUP($A300,'Jesienne 360 M'!$K$2:$Q$15,7,0),"")</f>
        <v/>
      </c>
      <c r="AN300" s="19" t="str">
        <f>IFERROR(VLOOKUP($A300,'H54 TR100 M'!$AG$6:$AM$161,7,0),"")</f>
        <v/>
      </c>
      <c r="AO300" s="19" t="str">
        <f>IFERROR(VLOOKUP($A300,'Azymut M'!$O$2:$U$36,7,0),"")</f>
        <v/>
      </c>
      <c r="AP300" s="12" t="str">
        <f>IFERROR(VLOOKUP($A300,'NM TR100 M'!$AD$5:$AJ$13,7,0),"")</f>
        <v/>
      </c>
      <c r="AQ300" s="26">
        <f>MIN(COUNT(F300:U300)+MIN(COUNT(X300:AP300)/2,2),6)</f>
        <v>1</v>
      </c>
      <c r="AR300" s="13">
        <f>COUNT(F300:U300)+COUNT(X300:AP300)/2</f>
        <v>1</v>
      </c>
    </row>
    <row r="301" spans="1:44">
      <c r="A301">
        <v>499</v>
      </c>
      <c r="B301" s="22" t="str">
        <f>VLOOKUP($A301,id!$C:$H,6,0)</f>
        <v>Chojwa Marcin</v>
      </c>
      <c r="C301" s="22" t="str">
        <f>VLOOKUP($A301,id!$C:$H,4,0)</f>
        <v>K.Wędrowniczki</v>
      </c>
      <c r="D301" s="2">
        <f>IF(E300=E301,D300,ROW(B299))</f>
        <v>299</v>
      </c>
      <c r="E301" s="11">
        <f>LARGE(F301:W301,1)+LARGE(F301:W301,2)+IFERROR(LARGE(F301:W301,3),0)+IFERROR(LARGE(F301:W301,4),0)+IFERROR(LARGE(F301:W301,5),0)+IFERROR(LARGE(F301:W301,6),0)</f>
        <v>35.306192847821052</v>
      </c>
      <c r="F301" s="12"/>
      <c r="G301" s="12"/>
      <c r="H301" s="12"/>
      <c r="I301" s="14"/>
      <c r="J301" s="19"/>
      <c r="K301" s="19"/>
      <c r="L301" s="19"/>
      <c r="M301" s="19">
        <f>IFERROR(VLOOKUP($A301,'BO M'!$K$2:$Q$65,7,0),"")</f>
        <v>35.306192847821052</v>
      </c>
      <c r="N301" s="19" t="str">
        <f>IFERROR(VLOOKUP($A301,'Konwalie M'!$K$3:$Q$33,7,0),"")</f>
        <v/>
      </c>
      <c r="O301" s="19" t="str">
        <f>IFERROR(VLOOKUP($A301,'Sudecka 150 M'!$M$2:$S$17,7,0),"")</f>
        <v/>
      </c>
      <c r="P301" s="19" t="str">
        <f>IFERROR(VLOOKUP($A301,'Korno M'!$BR$1:$BX$58,7,0),"")</f>
        <v/>
      </c>
      <c r="Q301" s="19" t="str">
        <f>IFERROR(VLOOKUP($A301,'Abentojra M'!$J$4:$P$36,7,0),"")</f>
        <v/>
      </c>
      <c r="R301" s="19" t="str">
        <f>IFERROR(VLOOKUP($A301,'Mordownik M'!$M$6:$S$36,7,0),"")</f>
        <v/>
      </c>
      <c r="S301" s="19" t="str">
        <f>IFERROR(VLOOKUP($A301,'XIV Szago M'!$BB$4:$BH$45,7,0),"")</f>
        <v/>
      </c>
      <c r="T301" s="19" t="str">
        <f>IFERROR(VLOOKUP($A301,'H54 TR200 M'!$AS$5:$AY$96,7,0),"")</f>
        <v/>
      </c>
      <c r="U301" s="19" t="str">
        <f>IFERROR(VLOOKUP($A301,'NM TR200 M'!$AN$5:$AT$32,7,0),"")</f>
        <v/>
      </c>
      <c r="V301" s="10">
        <f>IFERROR(LARGE(X301:AP301,1),0)+IFERROR(LARGE(X301:AP301,2),0)</f>
        <v>0</v>
      </c>
      <c r="W301" s="10">
        <f>IFERROR(LARGE(X301:AP301,3),0)+IFERROR(LARGE(X301:AP301,4),0)</f>
        <v>0</v>
      </c>
      <c r="X301" s="12"/>
      <c r="Y301" s="18"/>
      <c r="Z301" s="18"/>
      <c r="AA301" s="12"/>
      <c r="AB301" s="12"/>
      <c r="AC301" s="12"/>
      <c r="AD301" s="18"/>
      <c r="AE301" s="12"/>
      <c r="AF301" s="18"/>
      <c r="AG301" s="19"/>
      <c r="AH301" s="19" t="str">
        <f>IFERROR(VLOOKUP($A301,'Pazur Gryfa M'!$P$2:$V$23,7,0),"")</f>
        <v/>
      </c>
      <c r="AI301" s="19" t="str">
        <f>IFERROR(VLOOKUP($A301,'Szaga M'!$J$2:$P$31,7,0),"")</f>
        <v/>
      </c>
      <c r="AJ301" s="19" t="str">
        <f>IFERROR(VLOOKUP($A301,'Sudecka 100 M'!$M$2:$S$20,7,0),"")</f>
        <v/>
      </c>
      <c r="AK301" s="19" t="str">
        <f>IFERROR(VLOOKUP($A301,'XIII z Kompasem M'!$K$2:$Q$27,7,0),"")</f>
        <v/>
      </c>
      <c r="AL301" s="19" t="str">
        <f>IFERROR(VLOOKUP($A301,'Waligóra M'!$J$2:$P$17,7,0),"")</f>
        <v/>
      </c>
      <c r="AM301" s="19" t="str">
        <f>IFERROR(VLOOKUP($A301,'Jesienne 360 M'!$K$2:$Q$15,7,0),"")</f>
        <v/>
      </c>
      <c r="AN301" s="19" t="str">
        <f>IFERROR(VLOOKUP($A301,'H54 TR100 M'!$AG$6:$AM$161,7,0),"")</f>
        <v/>
      </c>
      <c r="AO301" s="19" t="str">
        <f>IFERROR(VLOOKUP($A301,'Azymut M'!$O$2:$U$36,7,0),"")</f>
        <v/>
      </c>
      <c r="AP301" s="12" t="str">
        <f>IFERROR(VLOOKUP($A301,'NM TR100 M'!$AD$5:$AJ$13,7,0),"")</f>
        <v/>
      </c>
      <c r="AQ301" s="26">
        <f>MIN(COUNT(F301:U301)+MIN(COUNT(X301:AP301)/2,2),6)</f>
        <v>1</v>
      </c>
      <c r="AR301" s="13">
        <f>COUNT(F301:U301)+COUNT(X301:AP301)/2</f>
        <v>1</v>
      </c>
    </row>
    <row r="302" spans="1:44">
      <c r="A302">
        <v>500</v>
      </c>
      <c r="B302" s="22" t="str">
        <f>VLOOKUP($A302,id!$C:$H,6,0)</f>
        <v>Sosnowski Jacek</v>
      </c>
      <c r="C302" s="22" t="str">
        <f>VLOOKUP($A302,id!$C:$H,4,0)</f>
        <v>K.Wędrowniczki</v>
      </c>
      <c r="D302" s="2">
        <f>IF(E301=E302,D301,ROW(B300))</f>
        <v>300</v>
      </c>
      <c r="E302" s="11">
        <f>LARGE(F302:W302,1)+LARGE(F302:W302,2)+IFERROR(LARGE(F302:W302,3),0)+IFERROR(LARGE(F302:W302,4),0)+IFERROR(LARGE(F302:W302,5),0)+IFERROR(LARGE(F302:W302,6),0)</f>
        <v>35.300012603131925</v>
      </c>
      <c r="F302" s="12"/>
      <c r="G302" s="12"/>
      <c r="H302" s="12"/>
      <c r="I302" s="14"/>
      <c r="J302" s="19"/>
      <c r="K302" s="19"/>
      <c r="L302" s="19"/>
      <c r="M302" s="19">
        <f>IFERROR(VLOOKUP($A302,'BO M'!$K$2:$Q$65,7,0),"")</f>
        <v>35.300012603131925</v>
      </c>
      <c r="N302" s="19" t="str">
        <f>IFERROR(VLOOKUP($A302,'Konwalie M'!$K$3:$Q$33,7,0),"")</f>
        <v/>
      </c>
      <c r="O302" s="19" t="str">
        <f>IFERROR(VLOOKUP($A302,'Sudecka 150 M'!$M$2:$S$17,7,0),"")</f>
        <v/>
      </c>
      <c r="P302" s="19" t="str">
        <f>IFERROR(VLOOKUP($A302,'Korno M'!$BR$1:$BX$58,7,0),"")</f>
        <v/>
      </c>
      <c r="Q302" s="19" t="str">
        <f>IFERROR(VLOOKUP($A302,'Abentojra M'!$J$4:$P$36,7,0),"")</f>
        <v/>
      </c>
      <c r="R302" s="19" t="str">
        <f>IFERROR(VLOOKUP($A302,'Mordownik M'!$M$6:$S$36,7,0),"")</f>
        <v/>
      </c>
      <c r="S302" s="19" t="str">
        <f>IFERROR(VLOOKUP($A302,'XIV Szago M'!$BB$4:$BH$45,7,0),"")</f>
        <v/>
      </c>
      <c r="T302" s="19" t="str">
        <f>IFERROR(VLOOKUP($A302,'H54 TR200 M'!$AS$5:$AY$96,7,0),"")</f>
        <v/>
      </c>
      <c r="U302" s="19" t="str">
        <f>IFERROR(VLOOKUP($A302,'NM TR200 M'!$AN$5:$AT$32,7,0),"")</f>
        <v/>
      </c>
      <c r="V302" s="10">
        <f>IFERROR(LARGE(X302:AP302,1),0)+IFERROR(LARGE(X302:AP302,2),0)</f>
        <v>0</v>
      </c>
      <c r="W302" s="10">
        <f>IFERROR(LARGE(X302:AP302,3),0)+IFERROR(LARGE(X302:AP302,4),0)</f>
        <v>0</v>
      </c>
      <c r="X302" s="12"/>
      <c r="Y302" s="18"/>
      <c r="Z302" s="18"/>
      <c r="AA302" s="12"/>
      <c r="AB302" s="12"/>
      <c r="AC302" s="12"/>
      <c r="AD302" s="18"/>
      <c r="AE302" s="12"/>
      <c r="AF302" s="18"/>
      <c r="AG302" s="19"/>
      <c r="AH302" s="19" t="str">
        <f>IFERROR(VLOOKUP($A302,'Pazur Gryfa M'!$P$2:$V$23,7,0),"")</f>
        <v/>
      </c>
      <c r="AI302" s="19" t="str">
        <f>IFERROR(VLOOKUP($A302,'Szaga M'!$J$2:$P$31,7,0),"")</f>
        <v/>
      </c>
      <c r="AJ302" s="19" t="str">
        <f>IFERROR(VLOOKUP($A302,'Sudecka 100 M'!$M$2:$S$20,7,0),"")</f>
        <v/>
      </c>
      <c r="AK302" s="19" t="str">
        <f>IFERROR(VLOOKUP($A302,'XIII z Kompasem M'!$K$2:$Q$27,7,0),"")</f>
        <v/>
      </c>
      <c r="AL302" s="19" t="str">
        <f>IFERROR(VLOOKUP($A302,'Waligóra M'!$J$2:$P$17,7,0),"")</f>
        <v/>
      </c>
      <c r="AM302" s="19" t="str">
        <f>IFERROR(VLOOKUP($A302,'Jesienne 360 M'!$K$2:$Q$15,7,0),"")</f>
        <v/>
      </c>
      <c r="AN302" s="19" t="str">
        <f>IFERROR(VLOOKUP($A302,'H54 TR100 M'!$AG$6:$AM$161,7,0),"")</f>
        <v/>
      </c>
      <c r="AO302" s="19" t="str">
        <f>IFERROR(VLOOKUP($A302,'Azymut M'!$O$2:$U$36,7,0),"")</f>
        <v/>
      </c>
      <c r="AP302" s="12" t="str">
        <f>IFERROR(VLOOKUP($A302,'NM TR100 M'!$AD$5:$AJ$13,7,0),"")</f>
        <v/>
      </c>
      <c r="AQ302" s="26">
        <f>MIN(COUNT(F302:U302)+MIN(COUNT(X302:AP302)/2,2),6)</f>
        <v>1</v>
      </c>
      <c r="AR302" s="13">
        <f>COUNT(F302:U302)+COUNT(X302:AP302)/2</f>
        <v>1</v>
      </c>
    </row>
    <row r="303" spans="1:44">
      <c r="A303">
        <v>617</v>
      </c>
      <c r="B303" s="22" t="str">
        <f>VLOOKUP($A303,id!$C:$H,6,0)</f>
        <v>Sobek Dawid</v>
      </c>
      <c r="C303" s="22" t="str">
        <f>VLOOKUP($A303,id!$C:$H,4,0)</f>
        <v>Byle do przodu</v>
      </c>
      <c r="D303" s="2">
        <f>IF(E302=E303,D302,ROW(B301))</f>
        <v>301</v>
      </c>
      <c r="E303" s="11">
        <f>LARGE(F303:W303,1)+LARGE(F303:W303,2)+IFERROR(LARGE(F303:W303,3),0)+IFERROR(LARGE(F303:W303,4),0)+IFERROR(LARGE(F303:W303,5),0)+IFERROR(LARGE(F303:W303,6),0)</f>
        <v>35.245067623007337</v>
      </c>
      <c r="F303" s="12"/>
      <c r="G303" s="12"/>
      <c r="H303" s="12"/>
      <c r="I303" s="14"/>
      <c r="J303" s="19"/>
      <c r="K303" s="19"/>
      <c r="L303" s="19"/>
      <c r="M303" s="19"/>
      <c r="N303" s="19"/>
      <c r="O303" s="19"/>
      <c r="P303" s="19"/>
      <c r="Q303" s="19"/>
      <c r="R303" s="19"/>
      <c r="S303" s="19">
        <f>IFERROR(VLOOKUP($A303,'XIV Szago M'!$BB$4:$BH$45,7,0),"")</f>
        <v>35.245067623007337</v>
      </c>
      <c r="T303" s="19" t="str">
        <f>IFERROR(VLOOKUP($A303,'H54 TR200 M'!$AS$5:$AY$96,7,0),"")</f>
        <v/>
      </c>
      <c r="U303" s="19" t="str">
        <f>IFERROR(VLOOKUP($A303,'NM TR200 M'!$AN$5:$AT$32,7,0),"")</f>
        <v/>
      </c>
      <c r="V303" s="10">
        <f>IFERROR(LARGE(X303:AP303,1),0)+IFERROR(LARGE(X303:AP303,2),0)</f>
        <v>0</v>
      </c>
      <c r="W303" s="10">
        <f>IFERROR(LARGE(X303:AP303,3),0)+IFERROR(LARGE(X303:AP303,4),0)</f>
        <v>0</v>
      </c>
      <c r="X303" s="12"/>
      <c r="Y303" s="18"/>
      <c r="Z303" s="18"/>
      <c r="AA303" s="12"/>
      <c r="AB303" s="12"/>
      <c r="AC303" s="12"/>
      <c r="AD303" s="18"/>
      <c r="AE303" s="12"/>
      <c r="AF303" s="18"/>
      <c r="AG303" s="19"/>
      <c r="AH303" s="19"/>
      <c r="AI303" s="19"/>
      <c r="AJ303" s="19"/>
      <c r="AK303" s="19"/>
      <c r="AL303" s="19"/>
      <c r="AM303" s="19" t="str">
        <f>IFERROR(VLOOKUP($A303,'Jesienne 360 M'!$K$2:$Q$15,7,0),"")</f>
        <v/>
      </c>
      <c r="AN303" s="19" t="str">
        <f>IFERROR(VLOOKUP($A303,'H54 TR100 M'!$AG$6:$AM$161,7,0),"")</f>
        <v/>
      </c>
      <c r="AO303" s="19" t="str">
        <f>IFERROR(VLOOKUP($A303,'Azymut M'!$O$2:$U$36,7,0),"")</f>
        <v/>
      </c>
      <c r="AP303" s="12" t="str">
        <f>IFERROR(VLOOKUP($A303,'NM TR100 M'!$AD$5:$AJ$13,7,0),"")</f>
        <v/>
      </c>
      <c r="AQ303" s="26">
        <f>MIN(COUNT(F303:U303)+MIN(COUNT(X303:AP303)/2,2),6)</f>
        <v>1</v>
      </c>
      <c r="AR303" s="13">
        <f>COUNT(F303:U303)+COUNT(X303:AP303)/2</f>
        <v>1</v>
      </c>
    </row>
    <row r="304" spans="1:44">
      <c r="A304">
        <v>605</v>
      </c>
      <c r="B304" s="22" t="str">
        <f>VLOOKUP($A304,id!$C:$H,6,0)</f>
        <v>Mikulec Janek</v>
      </c>
      <c r="C304" s="22" t="str">
        <f>VLOOKUP($A304,id!$C:$H,4,0)</f>
        <v>Sądecka Grupa Rowerowa PTT</v>
      </c>
      <c r="D304" s="2">
        <f>IF(E303=E304,D303,ROW(B302))</f>
        <v>302</v>
      </c>
      <c r="E304" s="11">
        <f>LARGE(F304:W304,1)+LARGE(F304:W304,2)+IFERROR(LARGE(F304:W304,3),0)+IFERROR(LARGE(F304:W304,4),0)+IFERROR(LARGE(F304:W304,5),0)+IFERROR(LARGE(F304:W304,6),0)</f>
        <v>35.07184294398477</v>
      </c>
      <c r="F304" s="12"/>
      <c r="G304" s="12"/>
      <c r="H304" s="12"/>
      <c r="I304" s="14"/>
      <c r="J304" s="19"/>
      <c r="K304" s="19"/>
      <c r="L304" s="19"/>
      <c r="M304" s="19"/>
      <c r="N304" s="19"/>
      <c r="O304" s="19"/>
      <c r="P304" s="19"/>
      <c r="Q304" s="19"/>
      <c r="R304" s="19"/>
      <c r="S304" s="19" t="str">
        <f>IFERROR(VLOOKUP($A304,'XIV Szago M'!$BB$4:$BH$45,7,0),"")</f>
        <v/>
      </c>
      <c r="T304" s="19" t="str">
        <f>IFERROR(VLOOKUP($A304,'H54 TR200 M'!$AS$5:$AY$96,7,0),"")</f>
        <v/>
      </c>
      <c r="U304" s="19" t="str">
        <f>IFERROR(VLOOKUP($A304,'NM TR200 M'!$AN$5:$AT$32,7,0),"")</f>
        <v/>
      </c>
      <c r="V304" s="10">
        <f>IFERROR(LARGE(X304:AP304,1),0)+IFERROR(LARGE(X304:AP304,2),0)</f>
        <v>35.07184294398477</v>
      </c>
      <c r="W304" s="10">
        <f>IFERROR(LARGE(X304:AP304,3),0)+IFERROR(LARGE(X304:AP304,4),0)</f>
        <v>0</v>
      </c>
      <c r="X304" s="12"/>
      <c r="Y304" s="18"/>
      <c r="Z304" s="18"/>
      <c r="AA304" s="12"/>
      <c r="AB304" s="12"/>
      <c r="AC304" s="12"/>
      <c r="AD304" s="18"/>
      <c r="AE304" s="12"/>
      <c r="AF304" s="18"/>
      <c r="AG304" s="19"/>
      <c r="AH304" s="19"/>
      <c r="AI304" s="19"/>
      <c r="AJ304" s="19"/>
      <c r="AK304" s="19"/>
      <c r="AL304" s="19">
        <f>IFERROR(VLOOKUP($A304,'Waligóra M'!$J$2:$P$17,7,0),"")</f>
        <v>35.07184294398477</v>
      </c>
      <c r="AM304" s="19" t="str">
        <f>IFERROR(VLOOKUP($A304,'Jesienne 360 M'!$K$2:$Q$15,7,0),"")</f>
        <v/>
      </c>
      <c r="AN304" s="19" t="str">
        <f>IFERROR(VLOOKUP($A304,'H54 TR100 M'!$AG$6:$AM$161,7,0),"")</f>
        <v/>
      </c>
      <c r="AO304" s="19" t="str">
        <f>IFERROR(VLOOKUP($A304,'Azymut M'!$O$2:$U$36,7,0),"")</f>
        <v/>
      </c>
      <c r="AP304" s="12" t="str">
        <f>IFERROR(VLOOKUP($A304,'NM TR100 M'!$AD$5:$AJ$13,7,0),"")</f>
        <v/>
      </c>
      <c r="AQ304" s="26">
        <f>MIN(COUNT(F304:U304)+MIN(COUNT(X304:AP304)/2,2),6)</f>
        <v>0.5</v>
      </c>
      <c r="AR304" s="13">
        <f>COUNT(F304:U304)+COUNT(X304:AP304)/2</f>
        <v>0.5</v>
      </c>
    </row>
    <row r="305" spans="1:44">
      <c r="A305">
        <v>606</v>
      </c>
      <c r="B305" s="22" t="str">
        <f>VLOOKUP($A305,id!$C:$H,6,0)</f>
        <v>Bereziński Jacek</v>
      </c>
      <c r="C305" s="22" t="str">
        <f>VLOOKUP($A305,id!$C:$H,4,0)</f>
        <v>Sądecka Grupa Rowerowa PTT</v>
      </c>
      <c r="D305" s="2">
        <f>IF(E304=E305,D304,ROW(B303))</f>
        <v>303</v>
      </c>
      <c r="E305" s="11">
        <f>LARGE(F305:W305,1)+LARGE(F305:W305,2)+IFERROR(LARGE(F305:W305,3),0)+IFERROR(LARGE(F305:W305,4),0)+IFERROR(LARGE(F305:W305,5),0)+IFERROR(LARGE(F305:W305,6),0)</f>
        <v>35.033529012661688</v>
      </c>
      <c r="F305" s="12"/>
      <c r="G305" s="12"/>
      <c r="H305" s="12"/>
      <c r="I305" s="14"/>
      <c r="J305" s="19"/>
      <c r="K305" s="19"/>
      <c r="L305" s="19"/>
      <c r="M305" s="19"/>
      <c r="N305" s="19"/>
      <c r="O305" s="19"/>
      <c r="P305" s="19"/>
      <c r="Q305" s="19"/>
      <c r="R305" s="19"/>
      <c r="S305" s="19" t="str">
        <f>IFERROR(VLOOKUP($A305,'XIV Szago M'!$BB$4:$BH$45,7,0),"")</f>
        <v/>
      </c>
      <c r="T305" s="19" t="str">
        <f>IFERROR(VLOOKUP($A305,'H54 TR200 M'!$AS$5:$AY$96,7,0),"")</f>
        <v/>
      </c>
      <c r="U305" s="19" t="str">
        <f>IFERROR(VLOOKUP($A305,'NM TR200 M'!$AN$5:$AT$32,7,0),"")</f>
        <v/>
      </c>
      <c r="V305" s="10">
        <f>IFERROR(LARGE(X305:AP305,1),0)+IFERROR(LARGE(X305:AP305,2),0)</f>
        <v>35.033529012661688</v>
      </c>
      <c r="W305" s="10">
        <f>IFERROR(LARGE(X305:AP305,3),0)+IFERROR(LARGE(X305:AP305,4),0)</f>
        <v>0</v>
      </c>
      <c r="X305" s="12"/>
      <c r="Y305" s="18"/>
      <c r="Z305" s="18"/>
      <c r="AA305" s="12"/>
      <c r="AB305" s="12"/>
      <c r="AC305" s="12"/>
      <c r="AD305" s="18"/>
      <c r="AE305" s="12"/>
      <c r="AF305" s="18"/>
      <c r="AG305" s="19"/>
      <c r="AH305" s="19"/>
      <c r="AI305" s="19"/>
      <c r="AJ305" s="19"/>
      <c r="AK305" s="19"/>
      <c r="AL305" s="19">
        <f>IFERROR(VLOOKUP($A305,'Waligóra M'!$J$2:$P$17,7,0),"")</f>
        <v>35.033529012661688</v>
      </c>
      <c r="AM305" s="19" t="str">
        <f>IFERROR(VLOOKUP($A305,'Jesienne 360 M'!$K$2:$Q$15,7,0),"")</f>
        <v/>
      </c>
      <c r="AN305" s="19" t="str">
        <f>IFERROR(VLOOKUP($A305,'H54 TR100 M'!$AG$6:$AM$161,7,0),"")</f>
        <v/>
      </c>
      <c r="AO305" s="19" t="str">
        <f>IFERROR(VLOOKUP($A305,'Azymut M'!$O$2:$U$36,7,0),"")</f>
        <v/>
      </c>
      <c r="AP305" s="12" t="str">
        <f>IFERROR(VLOOKUP($A305,'NM TR100 M'!$AD$5:$AJ$13,7,0),"")</f>
        <v/>
      </c>
      <c r="AQ305" s="26">
        <f>MIN(COUNT(F305:U305)+MIN(COUNT(X305:AP305)/2,2),6)</f>
        <v>0.5</v>
      </c>
      <c r="AR305" s="13">
        <f>COUNT(F305:U305)+COUNT(X305:AP305)/2</f>
        <v>0.5</v>
      </c>
    </row>
    <row r="306" spans="1:44">
      <c r="A306">
        <v>607</v>
      </c>
      <c r="B306" s="22" t="str">
        <f>VLOOKUP($A306,id!$C:$H,6,0)</f>
        <v>Połomski Piotr</v>
      </c>
      <c r="C306" s="22" t="str">
        <f>VLOOKUP($A306,id!$C:$H,4,0)</f>
        <v>Sądecka Grupa Rowerowa PTT</v>
      </c>
      <c r="D306" s="2">
        <f>IF(E305=E306,D305,ROW(B304))</f>
        <v>303</v>
      </c>
      <c r="E306" s="11">
        <f>LARGE(F306:W306,1)+LARGE(F306:W306,2)+IFERROR(LARGE(F306:W306,3),0)+IFERROR(LARGE(F306:W306,4),0)+IFERROR(LARGE(F306:W306,5),0)+IFERROR(LARGE(F306:W306,6),0)</f>
        <v>35.033529012661688</v>
      </c>
      <c r="F306" s="12"/>
      <c r="G306" s="12"/>
      <c r="H306" s="12"/>
      <c r="I306" s="14"/>
      <c r="J306" s="19"/>
      <c r="K306" s="19"/>
      <c r="L306" s="19"/>
      <c r="M306" s="19"/>
      <c r="N306" s="19"/>
      <c r="O306" s="19"/>
      <c r="P306" s="19"/>
      <c r="Q306" s="19"/>
      <c r="R306" s="19"/>
      <c r="S306" s="19" t="str">
        <f>IFERROR(VLOOKUP($A306,'XIV Szago M'!$BB$4:$BH$45,7,0),"")</f>
        <v/>
      </c>
      <c r="T306" s="19" t="str">
        <f>IFERROR(VLOOKUP($A306,'H54 TR200 M'!$AS$5:$AY$96,7,0),"")</f>
        <v/>
      </c>
      <c r="U306" s="19" t="str">
        <f>IFERROR(VLOOKUP($A306,'NM TR200 M'!$AN$5:$AT$32,7,0),"")</f>
        <v/>
      </c>
      <c r="V306" s="10">
        <f>IFERROR(LARGE(X306:AP306,1),0)+IFERROR(LARGE(X306:AP306,2),0)</f>
        <v>35.033529012661688</v>
      </c>
      <c r="W306" s="10">
        <f>IFERROR(LARGE(X306:AP306,3),0)+IFERROR(LARGE(X306:AP306,4),0)</f>
        <v>0</v>
      </c>
      <c r="X306" s="12"/>
      <c r="Y306" s="18"/>
      <c r="Z306" s="18"/>
      <c r="AA306" s="12"/>
      <c r="AB306" s="12"/>
      <c r="AC306" s="12"/>
      <c r="AD306" s="18"/>
      <c r="AE306" s="12"/>
      <c r="AF306" s="18"/>
      <c r="AG306" s="19"/>
      <c r="AH306" s="19"/>
      <c r="AI306" s="19"/>
      <c r="AJ306" s="19"/>
      <c r="AK306" s="19"/>
      <c r="AL306" s="19">
        <f>IFERROR(VLOOKUP($A306,'Waligóra M'!$J$2:$P$17,7,0),"")</f>
        <v>35.033529012661688</v>
      </c>
      <c r="AM306" s="19" t="str">
        <f>IFERROR(VLOOKUP($A306,'Jesienne 360 M'!$K$2:$Q$15,7,0),"")</f>
        <v/>
      </c>
      <c r="AN306" s="19" t="str">
        <f>IFERROR(VLOOKUP($A306,'H54 TR100 M'!$AG$6:$AM$161,7,0),"")</f>
        <v/>
      </c>
      <c r="AO306" s="19" t="str">
        <f>IFERROR(VLOOKUP($A306,'Azymut M'!$O$2:$U$36,7,0),"")</f>
        <v/>
      </c>
      <c r="AP306" s="12" t="str">
        <f>IFERROR(VLOOKUP($A306,'NM TR100 M'!$AD$5:$AJ$13,7,0),"")</f>
        <v/>
      </c>
      <c r="AQ306" s="26">
        <f>MIN(COUNT(F306:U306)+MIN(COUNT(X306:AP306)/2,2),6)</f>
        <v>0.5</v>
      </c>
      <c r="AR306" s="13">
        <f>COUNT(F306:U306)+COUNT(X306:AP306)/2</f>
        <v>0.5</v>
      </c>
    </row>
    <row r="307" spans="1:44">
      <c r="A307">
        <v>253</v>
      </c>
      <c r="B307" s="22" t="str">
        <f>VLOOKUP($A307,id!$C:$H,6,0)</f>
        <v>Pachulski Jarosław</v>
      </c>
      <c r="C307" s="22" t="str">
        <f>VLOOKUP($A307,id!$C:$H,4,0)</f>
        <v>GREY WOLF</v>
      </c>
      <c r="D307" s="2">
        <f>IF(E306=E307,D306,ROW(B305))</f>
        <v>305</v>
      </c>
      <c r="E307" s="11">
        <f>LARGE(F307:W307,1)+LARGE(F307:W307,2)+IFERROR(LARGE(F307:W307,3),0)+IFERROR(LARGE(F307:W307,4),0)+IFERROR(LARGE(F307:W307,5),0)+IFERROR(LARGE(F307:W307,6),0)</f>
        <v>34.969363961204124</v>
      </c>
      <c r="F307" s="12"/>
      <c r="G307" s="12"/>
      <c r="H307" s="12" t="str">
        <f>IFERROR(VLOOKUP($A307,'H53 200 M'!$AL$5:$AR$90,7,0),"")</f>
        <v/>
      </c>
      <c r="I307" s="14" t="str">
        <f>IFERROR(VLOOKUP($A307,'Dymno M'!$BO$4:$BU$35,7,0),"")</f>
        <v/>
      </c>
      <c r="J307" s="19" t="str">
        <f>IFERROR(VLOOKUP($A307,'Dukty M'!$AU$1:$BA$45,7,0),"")</f>
        <v/>
      </c>
      <c r="K307" s="19" t="str">
        <f>IFERROR(VLOOKUP($A307,'Tropy M'!$Q$3:$X$155,7,0),"")</f>
        <v/>
      </c>
      <c r="L307" s="19" t="str">
        <f>IFERROR(VLOOKUP($A307,'Grassor TR300 M'!$BX$2:$CD$26,7,0),"")</f>
        <v/>
      </c>
      <c r="M307" s="19" t="str">
        <f>IFERROR(VLOOKUP($A307,'BO M'!$K$2:$Q$65,7,0),"")</f>
        <v/>
      </c>
      <c r="N307" s="19" t="str">
        <f>IFERROR(VLOOKUP($A307,'Konwalie M'!$K$3:$Q$33,7,0),"")</f>
        <v/>
      </c>
      <c r="O307" s="19" t="str">
        <f>IFERROR(VLOOKUP($A307,'Sudecka 150 M'!$M$2:$S$17,7,0),"")</f>
        <v/>
      </c>
      <c r="P307" s="19" t="str">
        <f>IFERROR(VLOOKUP($A307,'Korno M'!$BR$1:$BX$58,7,0),"")</f>
        <v/>
      </c>
      <c r="Q307" s="19" t="str">
        <f>IFERROR(VLOOKUP($A307,'Abentojra M'!$J$4:$P$36,7,0),"")</f>
        <v/>
      </c>
      <c r="R307" s="19" t="str">
        <f>IFERROR(VLOOKUP($A307,'Mordownik M'!$M$6:$S$36,7,0),"")</f>
        <v/>
      </c>
      <c r="S307" s="19" t="str">
        <f>IFERROR(VLOOKUP($A307,'XIV Szago M'!$BB$4:$BH$45,7,0),"")</f>
        <v/>
      </c>
      <c r="T307" s="19" t="str">
        <f>IFERROR(VLOOKUP($A307,'H54 TR200 M'!$AS$5:$AY$96,7,0),"")</f>
        <v/>
      </c>
      <c r="U307" s="19" t="str">
        <f>IFERROR(VLOOKUP($A307,'NM TR200 M'!$AN$5:$AT$32,7,0),"")</f>
        <v/>
      </c>
      <c r="V307" s="10">
        <f>IFERROR(LARGE(X307:AP307,1),0)+IFERROR(LARGE(X307:AP307,2),0)</f>
        <v>34.969363961204124</v>
      </c>
      <c r="W307" s="10">
        <f>IFERROR(LARGE(X307:AP307,3),0)+IFERROR(LARGE(X307:AP307,4),0)</f>
        <v>0</v>
      </c>
      <c r="X307" s="12"/>
      <c r="Y307" s="18"/>
      <c r="Z307" s="18"/>
      <c r="AA307" s="12"/>
      <c r="AB307" s="12"/>
      <c r="AC307" s="12">
        <f>IFERROR(VLOOKUP($A307,'H53 100 M'!$AG$5:$AM$156,7,0),"")</f>
        <v>28.156431100728881</v>
      </c>
      <c r="AD307" s="18" t="str">
        <f>IFERROR(VLOOKUP($A307,'Liczyrzepa - wiosna M'!$N$2:$T$26,7,0),"")</f>
        <v/>
      </c>
      <c r="AE307" s="12" t="str">
        <f>IFERROR(VLOOKUP($A307,'Harce M'!$H$2:$N$19,7,0),"")</f>
        <v/>
      </c>
      <c r="AF307" s="18" t="str">
        <f>IFERROR(VLOOKUP($A307,'XII z Kompasem M'!$K$1:$Q$38,7,0),"")</f>
        <v/>
      </c>
      <c r="AG307" s="19" t="str">
        <f>IFERROR(VLOOKUP($A307,'Grassor TR150 M'!$BH$2:$BN$16,7,0),"")</f>
        <v/>
      </c>
      <c r="AH307" s="19" t="str">
        <f>IFERROR(VLOOKUP($A307,'Pazur Gryfa M'!$P$2:$V$23,7,0),"")</f>
        <v/>
      </c>
      <c r="AI307" s="19" t="str">
        <f>IFERROR(VLOOKUP($A307,'Szaga M'!$J$2:$P$31,7,0),"")</f>
        <v/>
      </c>
      <c r="AJ307" s="19" t="str">
        <f>IFERROR(VLOOKUP($A307,'Sudecka 100 M'!$M$2:$S$20,7,0),"")</f>
        <v/>
      </c>
      <c r="AK307" s="19" t="str">
        <f>IFERROR(VLOOKUP($A307,'XIII z Kompasem M'!$K$2:$Q$27,7,0),"")</f>
        <v/>
      </c>
      <c r="AL307" s="19" t="str">
        <f>IFERROR(VLOOKUP($A307,'Waligóra M'!$J$2:$P$17,7,0),"")</f>
        <v/>
      </c>
      <c r="AM307" s="19" t="str">
        <f>IFERROR(VLOOKUP($A307,'Jesienne 360 M'!$K$2:$Q$15,7,0),"")</f>
        <v/>
      </c>
      <c r="AN307" s="19">
        <f>IFERROR(VLOOKUP($A307,'H54 TR100 M'!$AG$6:$AM$161,7,0),"")</f>
        <v>6.8129328604752413</v>
      </c>
      <c r="AO307" s="19" t="str">
        <f>IFERROR(VLOOKUP($A307,'Azymut M'!$O$2:$U$36,7,0),"")</f>
        <v/>
      </c>
      <c r="AP307" s="12" t="str">
        <f>IFERROR(VLOOKUP($A307,'NM TR100 M'!$AD$5:$AJ$13,7,0),"")</f>
        <v/>
      </c>
      <c r="AQ307" s="26">
        <f>MIN(COUNT(F307:U307)+MIN(COUNT(X307:AP307)/2,2),6)</f>
        <v>1</v>
      </c>
      <c r="AR307" s="13">
        <f>COUNT(F307:U307)+COUNT(X307:AP307)/2</f>
        <v>1</v>
      </c>
    </row>
    <row r="308" spans="1:44">
      <c r="A308">
        <v>460</v>
      </c>
      <c r="B308" s="22" t="str">
        <f>VLOOKUP($A308,id!$C:$H,6,0)</f>
        <v>Iwanowski Łukasz</v>
      </c>
      <c r="C308" s="22">
        <f>VLOOKUP($A308,id!$C:$H,4,0)</f>
        <v>0</v>
      </c>
      <c r="D308" s="2">
        <f>IF(E307=E308,D307,ROW(B306))</f>
        <v>306</v>
      </c>
      <c r="E308" s="11">
        <f>LARGE(F308:W308,1)+LARGE(F308:W308,2)+IFERROR(LARGE(F308:W308,3),0)+IFERROR(LARGE(F308:W308,4),0)+IFERROR(LARGE(F308:W308,5),0)+IFERROR(LARGE(F308:W308,6),0)</f>
        <v>34.834370318147919</v>
      </c>
      <c r="F308" s="12"/>
      <c r="G308" s="12"/>
      <c r="H308" s="12"/>
      <c r="I308" s="14"/>
      <c r="J308" s="19"/>
      <c r="K308" s="19">
        <f>IFERROR(VLOOKUP($A308,'Tropy M'!$Q$3:$X$155,7,0),"")</f>
        <v>34.834370318147919</v>
      </c>
      <c r="L308" s="19" t="str">
        <f>IFERROR(VLOOKUP($A308,'Grassor TR300 M'!$BX$2:$CD$26,7,0),"")</f>
        <v/>
      </c>
      <c r="M308" s="19" t="str">
        <f>IFERROR(VLOOKUP($A308,'BO M'!$K$2:$Q$65,7,0),"")</f>
        <v/>
      </c>
      <c r="N308" s="19" t="str">
        <f>IFERROR(VLOOKUP($A308,'Konwalie M'!$K$3:$Q$33,7,0),"")</f>
        <v/>
      </c>
      <c r="O308" s="19" t="str">
        <f>IFERROR(VLOOKUP($A308,'Sudecka 150 M'!$M$2:$S$17,7,0),"")</f>
        <v/>
      </c>
      <c r="P308" s="19" t="str">
        <f>IFERROR(VLOOKUP($A308,'Korno M'!$BR$1:$BX$58,7,0),"")</f>
        <v/>
      </c>
      <c r="Q308" s="19" t="str">
        <f>IFERROR(VLOOKUP($A308,'Abentojra M'!$J$4:$P$36,7,0),"")</f>
        <v/>
      </c>
      <c r="R308" s="19" t="str">
        <f>IFERROR(VLOOKUP($A308,'Mordownik M'!$M$6:$S$36,7,0),"")</f>
        <v/>
      </c>
      <c r="S308" s="19" t="str">
        <f>IFERROR(VLOOKUP($A308,'XIV Szago M'!$BB$4:$BH$45,7,0),"")</f>
        <v/>
      </c>
      <c r="T308" s="19" t="str">
        <f>IFERROR(VLOOKUP($A308,'H54 TR200 M'!$AS$5:$AY$96,7,0),"")</f>
        <v/>
      </c>
      <c r="U308" s="19" t="str">
        <f>IFERROR(VLOOKUP($A308,'NM TR200 M'!$AN$5:$AT$32,7,0),"")</f>
        <v/>
      </c>
      <c r="V308" s="10">
        <f>IFERROR(LARGE(X308:AP308,1),0)+IFERROR(LARGE(X308:AP308,2),0)</f>
        <v>0</v>
      </c>
      <c r="W308" s="10">
        <f>IFERROR(LARGE(X308:AP308,3),0)+IFERROR(LARGE(X308:AP308,4),0)</f>
        <v>0</v>
      </c>
      <c r="X308" s="12"/>
      <c r="Y308" s="18"/>
      <c r="Z308" s="18"/>
      <c r="AA308" s="12"/>
      <c r="AB308" s="12"/>
      <c r="AC308" s="12"/>
      <c r="AD308" s="18"/>
      <c r="AE308" s="12"/>
      <c r="AF308" s="18"/>
      <c r="AG308" s="19" t="str">
        <f>IFERROR(VLOOKUP($A308,'Grassor TR150 M'!$BH$2:$BN$16,7,0),"")</f>
        <v/>
      </c>
      <c r="AH308" s="19" t="str">
        <f>IFERROR(VLOOKUP($A308,'Pazur Gryfa M'!$P$2:$V$23,7,0),"")</f>
        <v/>
      </c>
      <c r="AI308" s="19" t="str">
        <f>IFERROR(VLOOKUP($A308,'Szaga M'!$J$2:$P$31,7,0),"")</f>
        <v/>
      </c>
      <c r="AJ308" s="19" t="str">
        <f>IFERROR(VLOOKUP($A308,'Sudecka 100 M'!$M$2:$S$20,7,0),"")</f>
        <v/>
      </c>
      <c r="AK308" s="19" t="str">
        <f>IFERROR(VLOOKUP($A308,'XIII z Kompasem M'!$K$2:$Q$27,7,0),"")</f>
        <v/>
      </c>
      <c r="AL308" s="19" t="str">
        <f>IFERROR(VLOOKUP($A308,'Waligóra M'!$J$2:$P$17,7,0),"")</f>
        <v/>
      </c>
      <c r="AM308" s="19" t="str">
        <f>IFERROR(VLOOKUP($A308,'Jesienne 360 M'!$K$2:$Q$15,7,0),"")</f>
        <v/>
      </c>
      <c r="AN308" s="19" t="str">
        <f>IFERROR(VLOOKUP($A308,'H54 TR100 M'!$AG$6:$AM$161,7,0),"")</f>
        <v/>
      </c>
      <c r="AO308" s="19" t="str">
        <f>IFERROR(VLOOKUP($A308,'Azymut M'!$O$2:$U$36,7,0),"")</f>
        <v/>
      </c>
      <c r="AP308" s="12" t="str">
        <f>IFERROR(VLOOKUP($A308,'NM TR100 M'!$AD$5:$AJ$13,7,0),"")</f>
        <v/>
      </c>
      <c r="AQ308" s="26">
        <f>MIN(COUNT(F308:U308)+MIN(COUNT(X308:AP308)/2,2),6)</f>
        <v>1</v>
      </c>
      <c r="AR308" s="13">
        <f>COUNT(F308:U308)+COUNT(X308:AP308)/2</f>
        <v>1</v>
      </c>
    </row>
    <row r="309" spans="1:44">
      <c r="A309">
        <v>114</v>
      </c>
      <c r="B309" s="22" t="str">
        <f>VLOOKUP($A309,id!$C:$H,6,0)</f>
        <v>Olszewski Łukasz</v>
      </c>
      <c r="C309" s="22" t="str">
        <f>VLOOKUP($A309,id!$C:$H,4,0)</f>
        <v>Bydgoszcz</v>
      </c>
      <c r="D309" s="2">
        <f>IF(E308=E309,D308,ROW(B307))</f>
        <v>307</v>
      </c>
      <c r="E309" s="11">
        <f>LARGE(F309:W309,1)+LARGE(F309:W309,2)+IFERROR(LARGE(F309:W309,3),0)+IFERROR(LARGE(F309:W309,4),0)+IFERROR(LARGE(F309:W309,5),0)+IFERROR(LARGE(F309:W309,6),0)</f>
        <v>34.268697520015756</v>
      </c>
      <c r="F309" s="12"/>
      <c r="G309" s="12" t="str">
        <f>IFERROR(VLOOKUP(A309,'Roza M'!N:T,7,0),"")</f>
        <v/>
      </c>
      <c r="H309" s="12" t="str">
        <f>IFERROR(VLOOKUP($A309,'H53 200 M'!$AL$5:$AR$90,7,0),"")</f>
        <v/>
      </c>
      <c r="I309" s="14" t="str">
        <f>IFERROR(VLOOKUP($A309,'Dymno M'!$BO$4:$BU$35,7,0),"")</f>
        <v/>
      </c>
      <c r="J309" s="19" t="str">
        <f>IFERROR(VLOOKUP($A309,'Dukty M'!$AU$1:$BA$45,7,0),"")</f>
        <v/>
      </c>
      <c r="K309" s="19" t="str">
        <f>IFERROR(VLOOKUP($A309,'Tropy M'!$Q$3:$X$155,7,0),"")</f>
        <v/>
      </c>
      <c r="L309" s="19" t="str">
        <f>IFERROR(VLOOKUP($A309,'Grassor TR300 M'!$BX$2:$CD$26,7,0),"")</f>
        <v/>
      </c>
      <c r="M309" s="19" t="str">
        <f>IFERROR(VLOOKUP($A309,'BO M'!$K$2:$Q$65,7,0),"")</f>
        <v/>
      </c>
      <c r="N309" s="19" t="str">
        <f>IFERROR(VLOOKUP($A309,'Konwalie M'!$K$3:$Q$33,7,0),"")</f>
        <v/>
      </c>
      <c r="O309" s="19" t="str">
        <f>IFERROR(VLOOKUP($A309,'Sudecka 150 M'!$M$2:$S$17,7,0),"")</f>
        <v/>
      </c>
      <c r="P309" s="19" t="str">
        <f>IFERROR(VLOOKUP($A309,'Korno M'!$BR$1:$BX$58,7,0),"")</f>
        <v/>
      </c>
      <c r="Q309" s="19" t="str">
        <f>IFERROR(VLOOKUP($A309,'Abentojra M'!$J$4:$P$36,7,0),"")</f>
        <v/>
      </c>
      <c r="R309" s="19" t="str">
        <f>IFERROR(VLOOKUP($A309,'Mordownik M'!$M$6:$S$36,7,0),"")</f>
        <v/>
      </c>
      <c r="S309" s="19" t="str">
        <f>IFERROR(VLOOKUP($A309,'XIV Szago M'!$BB$4:$BH$45,7,0),"")</f>
        <v/>
      </c>
      <c r="T309" s="19" t="str">
        <f>IFERROR(VLOOKUP($A309,'H54 TR200 M'!$AS$5:$AY$96,7,0),"")</f>
        <v/>
      </c>
      <c r="U309" s="19" t="str">
        <f>IFERROR(VLOOKUP($A309,'NM TR200 M'!$AN$5:$AT$32,7,0),"")</f>
        <v/>
      </c>
      <c r="V309" s="10">
        <f>IFERROR(LARGE(X309:AP309,1),0)+IFERROR(LARGE(X309:AP309,2),0)</f>
        <v>34.268697520015756</v>
      </c>
      <c r="W309" s="10">
        <f>IFERROR(LARGE(X309:AP309,3),0)+IFERROR(LARGE(X309:AP309,4),0)</f>
        <v>0</v>
      </c>
      <c r="X309" s="12"/>
      <c r="Y309" s="18" t="str">
        <f>IFERROR(VLOOKUP(A309,'XIII Szago M'!DJ:DP,7,0),"")</f>
        <v/>
      </c>
      <c r="Z309" s="18">
        <f>IFERROR(VLOOKUP(A309,'Wiosenne 360 M'!K:Q,7,0),"")</f>
        <v>34.268697520015756</v>
      </c>
      <c r="AA309" s="12" t="str">
        <f>IFERROR(VLOOKUP(A309,'NMnO M'!AT:AZ,7,0),"")</f>
        <v/>
      </c>
      <c r="AB309" s="12" t="str">
        <f>IFERROR(VLOOKUP(A309,'Wertepy M'!M:S,7,0),"")</f>
        <v/>
      </c>
      <c r="AC309" s="12" t="str">
        <f>IFERROR(VLOOKUP($A309,'H53 100 M'!$AG$5:$AM$156,7,0),"")</f>
        <v/>
      </c>
      <c r="AD309" s="18" t="str">
        <f>IFERROR(VLOOKUP($A309,'Liczyrzepa - wiosna M'!$N$2:$T$26,7,0),"")</f>
        <v/>
      </c>
      <c r="AE309" s="12" t="str">
        <f>IFERROR(VLOOKUP($A309,'Harce M'!$H$2:$N$19,7,0),"")</f>
        <v/>
      </c>
      <c r="AF309" s="18" t="str">
        <f>IFERROR(VLOOKUP($A309,'XII z Kompasem M'!$K$1:$Q$38,7,0),"")</f>
        <v/>
      </c>
      <c r="AG309" s="19" t="str">
        <f>IFERROR(VLOOKUP($A309,'Grassor TR150 M'!$BH$2:$BN$16,7,0),"")</f>
        <v/>
      </c>
      <c r="AH309" s="19" t="str">
        <f>IFERROR(VLOOKUP($A309,'Pazur Gryfa M'!$P$2:$V$23,7,0),"")</f>
        <v/>
      </c>
      <c r="AI309" s="19" t="str">
        <f>IFERROR(VLOOKUP($A309,'Szaga M'!$J$2:$P$31,7,0),"")</f>
        <v/>
      </c>
      <c r="AJ309" s="19" t="str">
        <f>IFERROR(VLOOKUP($A309,'Sudecka 100 M'!$M$2:$S$20,7,0),"")</f>
        <v/>
      </c>
      <c r="AK309" s="19" t="str">
        <f>IFERROR(VLOOKUP($A309,'XIII z Kompasem M'!$K$2:$Q$27,7,0),"")</f>
        <v/>
      </c>
      <c r="AL309" s="19" t="str">
        <f>IFERROR(VLOOKUP($A309,'Waligóra M'!$J$2:$P$17,7,0),"")</f>
        <v/>
      </c>
      <c r="AM309" s="19" t="str">
        <f>IFERROR(VLOOKUP($A309,'Jesienne 360 M'!$K$2:$Q$15,7,0),"")</f>
        <v/>
      </c>
      <c r="AN309" s="19" t="str">
        <f>IFERROR(VLOOKUP($A309,'H54 TR100 M'!$AG$6:$AM$161,7,0),"")</f>
        <v/>
      </c>
      <c r="AO309" s="19" t="str">
        <f>IFERROR(VLOOKUP($A309,'Azymut M'!$O$2:$U$36,7,0),"")</f>
        <v/>
      </c>
      <c r="AP309" s="12" t="str">
        <f>IFERROR(VLOOKUP($A309,'NM TR100 M'!$AD$5:$AJ$13,7,0),"")</f>
        <v/>
      </c>
      <c r="AQ309" s="26">
        <f>MIN(COUNT(F309:U309)+MIN(COUNT(X309:AP309)/2,2),6)</f>
        <v>0.5</v>
      </c>
      <c r="AR309" s="13">
        <f>COUNT(F309:U309)+COUNT(X309:AP309)/2</f>
        <v>0.5</v>
      </c>
    </row>
    <row r="310" spans="1:44">
      <c r="A310">
        <v>115</v>
      </c>
      <c r="B310" s="22" t="str">
        <f>VLOOKUP($A310,id!$C:$H,6,0)</f>
        <v>Gębarowski Piotr</v>
      </c>
      <c r="C310" s="22" t="str">
        <f>VLOOKUP($A310,id!$C:$H,4,0)</f>
        <v>MoPi.Team</v>
      </c>
      <c r="D310" s="2">
        <f>IF(E309=E310,D309,ROW(B308))</f>
        <v>308</v>
      </c>
      <c r="E310" s="11">
        <f>LARGE(F310:W310,1)+LARGE(F310:W310,2)+IFERROR(LARGE(F310:W310,3),0)+IFERROR(LARGE(F310:W310,4),0)+IFERROR(LARGE(F310:W310,5),0)+IFERROR(LARGE(F310:W310,6),0)</f>
        <v>34.009689922480689</v>
      </c>
      <c r="F310" s="12"/>
      <c r="G310" s="12" t="str">
        <f>IFERROR(VLOOKUP(A310,'Roza M'!N:T,7,0),"")</f>
        <v/>
      </c>
      <c r="H310" s="12" t="str">
        <f>IFERROR(VLOOKUP($A310,'H53 200 M'!$AL$5:$AR$90,7,0),"")</f>
        <v/>
      </c>
      <c r="I310" s="14" t="str">
        <f>IFERROR(VLOOKUP($A310,'Dymno M'!$BO$4:$BU$35,7,0),"")</f>
        <v/>
      </c>
      <c r="J310" s="19" t="str">
        <f>IFERROR(VLOOKUP($A310,'Dukty M'!$AU$1:$BA$45,7,0),"")</f>
        <v/>
      </c>
      <c r="K310" s="19" t="str">
        <f>IFERROR(VLOOKUP($A310,'Tropy M'!$Q$3:$X$155,7,0),"")</f>
        <v/>
      </c>
      <c r="L310" s="19" t="str">
        <f>IFERROR(VLOOKUP($A310,'Grassor TR300 M'!$BX$2:$CD$26,7,0),"")</f>
        <v/>
      </c>
      <c r="M310" s="19" t="str">
        <f>IFERROR(VLOOKUP($A310,'BO M'!$K$2:$Q$65,7,0),"")</f>
        <v/>
      </c>
      <c r="N310" s="19" t="str">
        <f>IFERROR(VLOOKUP($A310,'Konwalie M'!$K$3:$Q$33,7,0),"")</f>
        <v/>
      </c>
      <c r="O310" s="19" t="str">
        <f>IFERROR(VLOOKUP($A310,'Sudecka 150 M'!$M$2:$S$17,7,0),"")</f>
        <v/>
      </c>
      <c r="P310" s="19" t="str">
        <f>IFERROR(VLOOKUP($A310,'Korno M'!$BR$1:$BX$58,7,0),"")</f>
        <v/>
      </c>
      <c r="Q310" s="19" t="str">
        <f>IFERROR(VLOOKUP($A310,'Abentojra M'!$J$4:$P$36,7,0),"")</f>
        <v/>
      </c>
      <c r="R310" s="19" t="str">
        <f>IFERROR(VLOOKUP($A310,'Mordownik M'!$M$6:$S$36,7,0),"")</f>
        <v/>
      </c>
      <c r="S310" s="19" t="str">
        <f>IFERROR(VLOOKUP($A310,'XIV Szago M'!$BB$4:$BH$45,7,0),"")</f>
        <v/>
      </c>
      <c r="T310" s="19" t="str">
        <f>IFERROR(VLOOKUP($A310,'H54 TR200 M'!$AS$5:$AY$96,7,0),"")</f>
        <v/>
      </c>
      <c r="U310" s="19" t="str">
        <f>IFERROR(VLOOKUP($A310,'NM TR200 M'!$AN$5:$AT$32,7,0),"")</f>
        <v/>
      </c>
      <c r="V310" s="10">
        <f>IFERROR(LARGE(X310:AP310,1),0)+IFERROR(LARGE(X310:AP310,2),0)</f>
        <v>34.009689922480689</v>
      </c>
      <c r="W310" s="10">
        <f>IFERROR(LARGE(X310:AP310,3),0)+IFERROR(LARGE(X310:AP310,4),0)</f>
        <v>0</v>
      </c>
      <c r="X310" s="12"/>
      <c r="Y310" s="18" t="str">
        <f>IFERROR(VLOOKUP(A310,'XIII Szago M'!DJ:DP,7,0),"")</f>
        <v/>
      </c>
      <c r="Z310" s="18">
        <f>IFERROR(VLOOKUP(A310,'Wiosenne 360 M'!K:Q,7,0),"")</f>
        <v>34.009689922480689</v>
      </c>
      <c r="AA310" s="12" t="str">
        <f>IFERROR(VLOOKUP(A310,'NMnO M'!AT:AZ,7,0),"")</f>
        <v/>
      </c>
      <c r="AB310" s="12" t="str">
        <f>IFERROR(VLOOKUP(A310,'Wertepy M'!M:S,7,0),"")</f>
        <v/>
      </c>
      <c r="AC310" s="12" t="str">
        <f>IFERROR(VLOOKUP($A310,'H53 100 M'!$AG$5:$AM$156,7,0),"")</f>
        <v/>
      </c>
      <c r="AD310" s="18" t="str">
        <f>IFERROR(VLOOKUP($A310,'Liczyrzepa - wiosna M'!$N$2:$T$26,7,0),"")</f>
        <v/>
      </c>
      <c r="AE310" s="12" t="str">
        <f>IFERROR(VLOOKUP($A310,'Harce M'!$H$2:$N$19,7,0),"")</f>
        <v/>
      </c>
      <c r="AF310" s="18" t="str">
        <f>IFERROR(VLOOKUP($A310,'XII z Kompasem M'!$K$1:$Q$38,7,0),"")</f>
        <v/>
      </c>
      <c r="AG310" s="19" t="str">
        <f>IFERROR(VLOOKUP($A310,'Grassor TR150 M'!$BH$2:$BN$16,7,0),"")</f>
        <v/>
      </c>
      <c r="AH310" s="19" t="str">
        <f>IFERROR(VLOOKUP($A310,'Pazur Gryfa M'!$P$2:$V$23,7,0),"")</f>
        <v/>
      </c>
      <c r="AI310" s="19" t="str">
        <f>IFERROR(VLOOKUP($A310,'Szaga M'!$J$2:$P$31,7,0),"")</f>
        <v/>
      </c>
      <c r="AJ310" s="19" t="str">
        <f>IFERROR(VLOOKUP($A310,'Sudecka 100 M'!$M$2:$S$20,7,0),"")</f>
        <v/>
      </c>
      <c r="AK310" s="19" t="str">
        <f>IFERROR(VLOOKUP($A310,'XIII z Kompasem M'!$K$2:$Q$27,7,0),"")</f>
        <v/>
      </c>
      <c r="AL310" s="19" t="str">
        <f>IFERROR(VLOOKUP($A310,'Waligóra M'!$J$2:$P$17,7,0),"")</f>
        <v/>
      </c>
      <c r="AM310" s="19" t="str">
        <f>IFERROR(VLOOKUP($A310,'Jesienne 360 M'!$K$2:$Q$15,7,0),"")</f>
        <v/>
      </c>
      <c r="AN310" s="19" t="str">
        <f>IFERROR(VLOOKUP($A310,'H54 TR100 M'!$AG$6:$AM$161,7,0),"")</f>
        <v/>
      </c>
      <c r="AO310" s="19" t="str">
        <f>IFERROR(VLOOKUP($A310,'Azymut M'!$O$2:$U$36,7,0),"")</f>
        <v/>
      </c>
      <c r="AP310" s="12" t="str">
        <f>IFERROR(VLOOKUP($A310,'NM TR100 M'!$AD$5:$AJ$13,7,0),"")</f>
        <v/>
      </c>
      <c r="AQ310" s="26">
        <f>MIN(COUNT(F310:U310)+MIN(COUNT(X310:AP310)/2,2),6)</f>
        <v>0.5</v>
      </c>
      <c r="AR310" s="13">
        <f>COUNT(F310:U310)+COUNT(X310:AP310)/2</f>
        <v>0.5</v>
      </c>
    </row>
    <row r="311" spans="1:44">
      <c r="A311">
        <v>170</v>
      </c>
      <c r="B311" s="22" t="str">
        <f>VLOOKUP($A311,id!$C:$H,6,0)</f>
        <v>Rajewski Bartosz</v>
      </c>
      <c r="C311" s="22">
        <f>VLOOKUP($A311,id!$C:$H,4,0)</f>
        <v>0</v>
      </c>
      <c r="D311" s="2">
        <f>IF(E310=E311,D310,ROW(B309))</f>
        <v>309</v>
      </c>
      <c r="E311" s="11">
        <f>LARGE(F311:W311,1)+LARGE(F311:W311,2)+IFERROR(LARGE(F311:W311,3),0)+IFERROR(LARGE(F311:W311,4),0)+IFERROR(LARGE(F311:W311,5),0)+IFERROR(LARGE(F311:W311,6),0)</f>
        <v>33.942307692307686</v>
      </c>
      <c r="F311" s="12"/>
      <c r="G311" s="12"/>
      <c r="H311" s="12" t="str">
        <f>IFERROR(VLOOKUP($A311,'H53 200 M'!$AL$5:$AR$90,7,0),"")</f>
        <v/>
      </c>
      <c r="I311" s="14" t="str">
        <f>IFERROR(VLOOKUP($A311,'Dymno M'!$BO$4:$BU$35,7,0),"")</f>
        <v/>
      </c>
      <c r="J311" s="19" t="str">
        <f>IFERROR(VLOOKUP($A311,'Dukty M'!$AU$1:$BA$45,7,0),"")</f>
        <v/>
      </c>
      <c r="K311" s="19" t="str">
        <f>IFERROR(VLOOKUP($A311,'Tropy M'!$Q$3:$X$155,7,0),"")</f>
        <v/>
      </c>
      <c r="L311" s="19" t="str">
        <f>IFERROR(VLOOKUP($A311,'Grassor TR300 M'!$BX$2:$CD$26,7,0),"")</f>
        <v/>
      </c>
      <c r="M311" s="19" t="str">
        <f>IFERROR(VLOOKUP($A311,'BO M'!$K$2:$Q$65,7,0),"")</f>
        <v/>
      </c>
      <c r="N311" s="19" t="str">
        <f>IFERROR(VLOOKUP($A311,'Konwalie M'!$K$3:$Q$33,7,0),"")</f>
        <v/>
      </c>
      <c r="O311" s="19" t="str">
        <f>IFERROR(VLOOKUP($A311,'Sudecka 150 M'!$M$2:$S$17,7,0),"")</f>
        <v/>
      </c>
      <c r="P311" s="19" t="str">
        <f>IFERROR(VLOOKUP($A311,'Korno M'!$BR$1:$BX$58,7,0),"")</f>
        <v/>
      </c>
      <c r="Q311" s="19" t="str">
        <f>IFERROR(VLOOKUP($A311,'Abentojra M'!$J$4:$P$36,7,0),"")</f>
        <v/>
      </c>
      <c r="R311" s="19" t="str">
        <f>IFERROR(VLOOKUP($A311,'Mordownik M'!$M$6:$S$36,7,0),"")</f>
        <v/>
      </c>
      <c r="S311" s="19" t="str">
        <f>IFERROR(VLOOKUP($A311,'XIV Szago M'!$BB$4:$BH$45,7,0),"")</f>
        <v/>
      </c>
      <c r="T311" s="19" t="str">
        <f>IFERROR(VLOOKUP($A311,'H54 TR200 M'!$AS$5:$AY$96,7,0),"")</f>
        <v/>
      </c>
      <c r="U311" s="19" t="str">
        <f>IFERROR(VLOOKUP($A311,'NM TR200 M'!$AN$5:$AT$32,7,0),"")</f>
        <v/>
      </c>
      <c r="V311" s="10">
        <f>IFERROR(LARGE(X311:AP311,1),0)+IFERROR(LARGE(X311:AP311,2),0)</f>
        <v>33.942307692307686</v>
      </c>
      <c r="W311" s="10">
        <f>IFERROR(LARGE(X311:AP311,3),0)+IFERROR(LARGE(X311:AP311,4),0)</f>
        <v>0</v>
      </c>
      <c r="X311" s="12"/>
      <c r="Y311" s="18"/>
      <c r="Z311" s="18"/>
      <c r="AA311" s="12" t="str">
        <f>IFERROR(VLOOKUP(A311,'NMnO M'!AT:AZ,7,0),"")</f>
        <v/>
      </c>
      <c r="AB311" s="12">
        <f>IFERROR(VLOOKUP(A311,'Wertepy M'!M:S,7,0),"")</f>
        <v>33.942307692307686</v>
      </c>
      <c r="AC311" s="12" t="str">
        <f>IFERROR(VLOOKUP($A311,'H53 100 M'!$AG$5:$AM$156,7,0),"")</f>
        <v/>
      </c>
      <c r="AD311" s="18" t="str">
        <f>IFERROR(VLOOKUP($A311,'Liczyrzepa - wiosna M'!$N$2:$T$26,7,0),"")</f>
        <v/>
      </c>
      <c r="AE311" s="12" t="str">
        <f>IFERROR(VLOOKUP($A311,'Harce M'!$H$2:$N$19,7,0),"")</f>
        <v/>
      </c>
      <c r="AF311" s="18" t="str">
        <f>IFERROR(VLOOKUP($A311,'XII z Kompasem M'!$K$1:$Q$38,7,0),"")</f>
        <v/>
      </c>
      <c r="AG311" s="19" t="str">
        <f>IFERROR(VLOOKUP($A311,'Grassor TR150 M'!$BH$2:$BN$16,7,0),"")</f>
        <v/>
      </c>
      <c r="AH311" s="19" t="str">
        <f>IFERROR(VLOOKUP($A311,'Pazur Gryfa M'!$P$2:$V$23,7,0),"")</f>
        <v/>
      </c>
      <c r="AI311" s="19" t="str">
        <f>IFERROR(VLOOKUP($A311,'Szaga M'!$J$2:$P$31,7,0),"")</f>
        <v/>
      </c>
      <c r="AJ311" s="19" t="str">
        <f>IFERROR(VLOOKUP($A311,'Sudecka 100 M'!$M$2:$S$20,7,0),"")</f>
        <v/>
      </c>
      <c r="AK311" s="19" t="str">
        <f>IFERROR(VLOOKUP($A311,'XIII z Kompasem M'!$K$2:$Q$27,7,0),"")</f>
        <v/>
      </c>
      <c r="AL311" s="19" t="str">
        <f>IFERROR(VLOOKUP($A311,'Waligóra M'!$J$2:$P$17,7,0),"")</f>
        <v/>
      </c>
      <c r="AM311" s="19" t="str">
        <f>IFERROR(VLOOKUP($A311,'Jesienne 360 M'!$K$2:$Q$15,7,0),"")</f>
        <v/>
      </c>
      <c r="AN311" s="19" t="str">
        <f>IFERROR(VLOOKUP($A311,'H54 TR100 M'!$AG$6:$AM$161,7,0),"")</f>
        <v/>
      </c>
      <c r="AO311" s="19" t="str">
        <f>IFERROR(VLOOKUP($A311,'Azymut M'!$O$2:$U$36,7,0),"")</f>
        <v/>
      </c>
      <c r="AP311" s="12" t="str">
        <f>IFERROR(VLOOKUP($A311,'NM TR100 M'!$AD$5:$AJ$13,7,0),"")</f>
        <v/>
      </c>
      <c r="AQ311" s="26">
        <f>MIN(COUNT(F311:U311)+MIN(COUNT(X311:AP311)/2,2),6)</f>
        <v>0.5</v>
      </c>
      <c r="AR311" s="13">
        <f>COUNT(F311:U311)+COUNT(X311:AP311)/2</f>
        <v>0.5</v>
      </c>
    </row>
    <row r="312" spans="1:44">
      <c r="A312">
        <v>246</v>
      </c>
      <c r="B312" s="22" t="str">
        <f>VLOOKUP($A312,id!$C:$H,6,0)</f>
        <v>Kotkowski Kamil</v>
      </c>
      <c r="C312" s="22" t="str">
        <f>VLOOKUP($A312,id!$C:$H,4,0)</f>
        <v>Królowie Lasu</v>
      </c>
      <c r="D312" s="2">
        <f>IF(E311=E312,D311,ROW(B310))</f>
        <v>310</v>
      </c>
      <c r="E312" s="11">
        <f>LARGE(F312:W312,1)+LARGE(F312:W312,2)+IFERROR(LARGE(F312:W312,3),0)+IFERROR(LARGE(F312:W312,4),0)+IFERROR(LARGE(F312:W312,5),0)+IFERROR(LARGE(F312:W312,6),0)</f>
        <v>33.774399355495085</v>
      </c>
      <c r="F312" s="12"/>
      <c r="G312" s="12"/>
      <c r="H312" s="12" t="str">
        <f>IFERROR(VLOOKUP($A312,'H53 200 M'!$AL$5:$AR$90,7,0),"")</f>
        <v/>
      </c>
      <c r="I312" s="14" t="str">
        <f>IFERROR(VLOOKUP($A312,'Dymno M'!$BO$4:$BU$35,7,0),"")</f>
        <v/>
      </c>
      <c r="J312" s="19" t="str">
        <f>IFERROR(VLOOKUP($A312,'Dukty M'!$AU$1:$BA$45,7,0),"")</f>
        <v/>
      </c>
      <c r="K312" s="19" t="str">
        <f>IFERROR(VLOOKUP($A312,'Tropy M'!$Q$3:$X$155,7,0),"")</f>
        <v/>
      </c>
      <c r="L312" s="19" t="str">
        <f>IFERROR(VLOOKUP($A312,'Grassor TR300 M'!$BX$2:$CD$26,7,0),"")</f>
        <v/>
      </c>
      <c r="M312" s="19" t="str">
        <f>IFERROR(VLOOKUP($A312,'BO M'!$K$2:$Q$65,7,0),"")</f>
        <v/>
      </c>
      <c r="N312" s="19" t="str">
        <f>IFERROR(VLOOKUP($A312,'Konwalie M'!$K$3:$Q$33,7,0),"")</f>
        <v/>
      </c>
      <c r="O312" s="19" t="str">
        <f>IFERROR(VLOOKUP($A312,'Sudecka 150 M'!$M$2:$S$17,7,0),"")</f>
        <v/>
      </c>
      <c r="P312" s="19" t="str">
        <f>IFERROR(VLOOKUP($A312,'Korno M'!$BR$1:$BX$58,7,0),"")</f>
        <v/>
      </c>
      <c r="Q312" s="19" t="str">
        <f>IFERROR(VLOOKUP($A312,'Abentojra M'!$J$4:$P$36,7,0),"")</f>
        <v/>
      </c>
      <c r="R312" s="19" t="str">
        <f>IFERROR(VLOOKUP($A312,'Mordownik M'!$M$6:$S$36,7,0),"")</f>
        <v/>
      </c>
      <c r="S312" s="19" t="str">
        <f>IFERROR(VLOOKUP($A312,'XIV Szago M'!$BB$4:$BH$45,7,0),"")</f>
        <v/>
      </c>
      <c r="T312" s="19" t="str">
        <f>IFERROR(VLOOKUP($A312,'H54 TR200 M'!$AS$5:$AY$96,7,0),"")</f>
        <v/>
      </c>
      <c r="U312" s="19" t="str">
        <f>IFERROR(VLOOKUP($A312,'NM TR200 M'!$AN$5:$AT$32,7,0),"")</f>
        <v/>
      </c>
      <c r="V312" s="10">
        <f>IFERROR(LARGE(X312:AP312,1),0)+IFERROR(LARGE(X312:AP312,2),0)</f>
        <v>33.774399355495085</v>
      </c>
      <c r="W312" s="10">
        <f>IFERROR(LARGE(X312:AP312,3),0)+IFERROR(LARGE(X312:AP312,4),0)</f>
        <v>0</v>
      </c>
      <c r="X312" s="12"/>
      <c r="Y312" s="18"/>
      <c r="Z312" s="18"/>
      <c r="AA312" s="12"/>
      <c r="AB312" s="12"/>
      <c r="AC312" s="12">
        <f>IFERROR(VLOOKUP($A312,'H53 100 M'!$AG$5:$AM$156,7,0),"")</f>
        <v>33.774399355495085</v>
      </c>
      <c r="AD312" s="18" t="str">
        <f>IFERROR(VLOOKUP($A312,'Liczyrzepa - wiosna M'!$N$2:$T$26,7,0),"")</f>
        <v/>
      </c>
      <c r="AE312" s="12" t="str">
        <f>IFERROR(VLOOKUP($A312,'Harce M'!$H$2:$N$19,7,0),"")</f>
        <v/>
      </c>
      <c r="AF312" s="18" t="str">
        <f>IFERROR(VLOOKUP($A312,'XII z Kompasem M'!$K$1:$Q$38,7,0),"")</f>
        <v/>
      </c>
      <c r="AG312" s="19" t="str">
        <f>IFERROR(VLOOKUP($A312,'Grassor TR150 M'!$BH$2:$BN$16,7,0),"")</f>
        <v/>
      </c>
      <c r="AH312" s="19" t="str">
        <f>IFERROR(VLOOKUP($A312,'Pazur Gryfa M'!$P$2:$V$23,7,0),"")</f>
        <v/>
      </c>
      <c r="AI312" s="19" t="str">
        <f>IFERROR(VLOOKUP($A312,'Szaga M'!$J$2:$P$31,7,0),"")</f>
        <v/>
      </c>
      <c r="AJ312" s="19" t="str">
        <f>IFERROR(VLOOKUP($A312,'Sudecka 100 M'!$M$2:$S$20,7,0),"")</f>
        <v/>
      </c>
      <c r="AK312" s="19" t="str">
        <f>IFERROR(VLOOKUP($A312,'XIII z Kompasem M'!$K$2:$Q$27,7,0),"")</f>
        <v/>
      </c>
      <c r="AL312" s="19" t="str">
        <f>IFERROR(VLOOKUP($A312,'Waligóra M'!$J$2:$P$17,7,0),"")</f>
        <v/>
      </c>
      <c r="AM312" s="19" t="str">
        <f>IFERROR(VLOOKUP($A312,'Jesienne 360 M'!$K$2:$Q$15,7,0),"")</f>
        <v/>
      </c>
      <c r="AN312" s="19" t="str">
        <f>IFERROR(VLOOKUP($A312,'H54 TR100 M'!$AG$6:$AM$161,7,0),"")</f>
        <v/>
      </c>
      <c r="AO312" s="19" t="str">
        <f>IFERROR(VLOOKUP($A312,'Azymut M'!$O$2:$U$36,7,0),"")</f>
        <v/>
      </c>
      <c r="AP312" s="12" t="str">
        <f>IFERROR(VLOOKUP($A312,'NM TR100 M'!$AD$5:$AJ$13,7,0),"")</f>
        <v/>
      </c>
      <c r="AQ312" s="26">
        <f>MIN(COUNT(F312:U312)+MIN(COUNT(X312:AP312)/2,2),6)</f>
        <v>0.5</v>
      </c>
      <c r="AR312" s="13">
        <f>COUNT(F312:U312)+COUNT(X312:AP312)/2</f>
        <v>0.5</v>
      </c>
    </row>
    <row r="313" spans="1:44">
      <c r="A313">
        <v>254</v>
      </c>
      <c r="B313" s="22" t="str">
        <f>VLOOKUP($A313,id!$C:$H,6,0)</f>
        <v>Bielenny Paweł</v>
      </c>
      <c r="C313" s="22">
        <f>VLOOKUP($A313,id!$C:$H,4,0)</f>
        <v>0</v>
      </c>
      <c r="D313" s="2">
        <f>IF(E312=E313,D312,ROW(B311))</f>
        <v>311</v>
      </c>
      <c r="E313" s="11">
        <f>LARGE(F313:W313,1)+LARGE(F313:W313,2)+IFERROR(LARGE(F313:W313,3),0)+IFERROR(LARGE(F313:W313,4),0)+IFERROR(LARGE(F313:W313,5),0)+IFERROR(LARGE(F313:W313,6),0)</f>
        <v>33.768780378597448</v>
      </c>
      <c r="F313" s="12"/>
      <c r="G313" s="12"/>
      <c r="H313" s="12" t="str">
        <f>IFERROR(VLOOKUP($A313,'H53 200 M'!$AL$5:$AR$90,7,0),"")</f>
        <v/>
      </c>
      <c r="I313" s="14" t="str">
        <f>IFERROR(VLOOKUP($A313,'Dymno M'!$BO$4:$BU$35,7,0),"")</f>
        <v/>
      </c>
      <c r="J313" s="19" t="str">
        <f>IFERROR(VLOOKUP($A313,'Dukty M'!$AU$1:$BA$45,7,0),"")</f>
        <v/>
      </c>
      <c r="K313" s="19" t="str">
        <f>IFERROR(VLOOKUP($A313,'Tropy M'!$Q$3:$X$155,7,0),"")</f>
        <v/>
      </c>
      <c r="L313" s="19" t="str">
        <f>IFERROR(VLOOKUP($A313,'Grassor TR300 M'!$BX$2:$CD$26,7,0),"")</f>
        <v/>
      </c>
      <c r="M313" s="19" t="str">
        <f>IFERROR(VLOOKUP($A313,'BO M'!$K$2:$Q$65,7,0),"")</f>
        <v/>
      </c>
      <c r="N313" s="19" t="str">
        <f>IFERROR(VLOOKUP($A313,'Konwalie M'!$K$3:$Q$33,7,0),"")</f>
        <v/>
      </c>
      <c r="O313" s="19" t="str">
        <f>IFERROR(VLOOKUP($A313,'Sudecka 150 M'!$M$2:$S$17,7,0),"")</f>
        <v/>
      </c>
      <c r="P313" s="19" t="str">
        <f>IFERROR(VLOOKUP($A313,'Korno M'!$BR$1:$BX$58,7,0),"")</f>
        <v/>
      </c>
      <c r="Q313" s="19" t="str">
        <f>IFERROR(VLOOKUP($A313,'Abentojra M'!$J$4:$P$36,7,0),"")</f>
        <v/>
      </c>
      <c r="R313" s="19" t="str">
        <f>IFERROR(VLOOKUP($A313,'Mordownik M'!$M$6:$S$36,7,0),"")</f>
        <v/>
      </c>
      <c r="S313" s="19" t="str">
        <f>IFERROR(VLOOKUP($A313,'XIV Szago M'!$BB$4:$BH$45,7,0),"")</f>
        <v/>
      </c>
      <c r="T313" s="19" t="str">
        <f>IFERROR(VLOOKUP($A313,'H54 TR200 M'!$AS$5:$AY$96,7,0),"")</f>
        <v/>
      </c>
      <c r="U313" s="19" t="str">
        <f>IFERROR(VLOOKUP($A313,'NM TR200 M'!$AN$5:$AT$32,7,0),"")</f>
        <v/>
      </c>
      <c r="V313" s="10">
        <f>IFERROR(LARGE(X313:AP313,1),0)+IFERROR(LARGE(X313:AP313,2),0)</f>
        <v>33.768780378597448</v>
      </c>
      <c r="W313" s="10">
        <f>IFERROR(LARGE(X313:AP313,3),0)+IFERROR(LARGE(X313:AP313,4),0)</f>
        <v>0</v>
      </c>
      <c r="X313" s="12"/>
      <c r="Y313" s="18"/>
      <c r="Z313" s="18"/>
      <c r="AA313" s="12"/>
      <c r="AB313" s="12"/>
      <c r="AC313" s="12">
        <f>IFERROR(VLOOKUP($A313,'H53 100 M'!$AG$5:$AM$156,7,0),"")</f>
        <v>27.217883397371253</v>
      </c>
      <c r="AD313" s="18" t="str">
        <f>IFERROR(VLOOKUP($A313,'Liczyrzepa - wiosna M'!$N$2:$T$26,7,0),"")</f>
        <v/>
      </c>
      <c r="AE313" s="12" t="str">
        <f>IFERROR(VLOOKUP($A313,'Harce M'!$H$2:$N$19,7,0),"")</f>
        <v/>
      </c>
      <c r="AF313" s="18" t="str">
        <f>IFERROR(VLOOKUP($A313,'XII z Kompasem M'!$K$1:$Q$38,7,0),"")</f>
        <v/>
      </c>
      <c r="AG313" s="19" t="str">
        <f>IFERROR(VLOOKUP($A313,'Grassor TR150 M'!$BH$2:$BN$16,7,0),"")</f>
        <v/>
      </c>
      <c r="AH313" s="19" t="str">
        <f>IFERROR(VLOOKUP($A313,'Pazur Gryfa M'!$P$2:$V$23,7,0),"")</f>
        <v/>
      </c>
      <c r="AI313" s="19" t="str">
        <f>IFERROR(VLOOKUP($A313,'Szaga M'!$J$2:$P$31,7,0),"")</f>
        <v/>
      </c>
      <c r="AJ313" s="19" t="str">
        <f>IFERROR(VLOOKUP($A313,'Sudecka 100 M'!$M$2:$S$20,7,0),"")</f>
        <v/>
      </c>
      <c r="AK313" s="19" t="str">
        <f>IFERROR(VLOOKUP($A313,'XIII z Kompasem M'!$K$2:$Q$27,7,0),"")</f>
        <v/>
      </c>
      <c r="AL313" s="19" t="str">
        <f>IFERROR(VLOOKUP($A313,'Waligóra M'!$J$2:$P$17,7,0),"")</f>
        <v/>
      </c>
      <c r="AM313" s="19" t="str">
        <f>IFERROR(VLOOKUP($A313,'Jesienne 360 M'!$K$2:$Q$15,7,0),"")</f>
        <v/>
      </c>
      <c r="AN313" s="19">
        <f>IFERROR(VLOOKUP($A313,'H54 TR100 M'!$AG$6:$AM$161,7,0),"")</f>
        <v>6.5508969812261935</v>
      </c>
      <c r="AO313" s="19" t="str">
        <f>IFERROR(VLOOKUP($A313,'Azymut M'!$O$2:$U$36,7,0),"")</f>
        <v/>
      </c>
      <c r="AP313" s="12" t="str">
        <f>IFERROR(VLOOKUP($A313,'NM TR100 M'!$AD$5:$AJ$13,7,0),"")</f>
        <v/>
      </c>
      <c r="AQ313" s="26">
        <f>MIN(COUNT(F313:U313)+MIN(COUNT(X313:AP313)/2,2),6)</f>
        <v>1</v>
      </c>
      <c r="AR313" s="13">
        <f>COUNT(F313:U313)+COUNT(X313:AP313)/2</f>
        <v>1</v>
      </c>
    </row>
    <row r="314" spans="1:44">
      <c r="A314">
        <v>248</v>
      </c>
      <c r="B314" s="22" t="str">
        <f>VLOOKUP($A314,id!$C:$H,6,0)</f>
        <v>Borko Ryszard</v>
      </c>
      <c r="C314" s="22" t="str">
        <f>VLOOKUP($A314,id!$C:$H,4,0)</f>
        <v>KS Pidrina Gdynia</v>
      </c>
      <c r="D314" s="2">
        <f>IF(E313=E314,D313,ROW(B312))</f>
        <v>312</v>
      </c>
      <c r="E314" s="11">
        <f>LARGE(F314:W314,1)+LARGE(F314:W314,2)+IFERROR(LARGE(F314:W314,3),0)+IFERROR(LARGE(F314:W314,4),0)+IFERROR(LARGE(F314:W314,5),0)+IFERROR(LARGE(F314:W314,6),0)</f>
        <v>33.677336866018379</v>
      </c>
      <c r="F314" s="12"/>
      <c r="G314" s="12"/>
      <c r="H314" s="12" t="str">
        <f>IFERROR(VLOOKUP($A314,'H53 200 M'!$AL$5:$AR$90,7,0),"")</f>
        <v/>
      </c>
      <c r="I314" s="14" t="str">
        <f>IFERROR(VLOOKUP($A314,'Dymno M'!$BO$4:$BU$35,7,0),"")</f>
        <v/>
      </c>
      <c r="J314" s="19" t="str">
        <f>IFERROR(VLOOKUP($A314,'Dukty M'!$AU$1:$BA$45,7,0),"")</f>
        <v/>
      </c>
      <c r="K314" s="19" t="str">
        <f>IFERROR(VLOOKUP($A314,'Tropy M'!$Q$3:$X$155,7,0),"")</f>
        <v/>
      </c>
      <c r="L314" s="19" t="str">
        <f>IFERROR(VLOOKUP($A314,'Grassor TR300 M'!$BX$2:$CD$26,7,0),"")</f>
        <v/>
      </c>
      <c r="M314" s="19" t="str">
        <f>IFERROR(VLOOKUP($A314,'BO M'!$K$2:$Q$65,7,0),"")</f>
        <v/>
      </c>
      <c r="N314" s="19" t="str">
        <f>IFERROR(VLOOKUP($A314,'Konwalie M'!$K$3:$Q$33,7,0),"")</f>
        <v/>
      </c>
      <c r="O314" s="19" t="str">
        <f>IFERROR(VLOOKUP($A314,'Sudecka 150 M'!$M$2:$S$17,7,0),"")</f>
        <v/>
      </c>
      <c r="P314" s="19" t="str">
        <f>IFERROR(VLOOKUP($A314,'Korno M'!$BR$1:$BX$58,7,0),"")</f>
        <v/>
      </c>
      <c r="Q314" s="19" t="str">
        <f>IFERROR(VLOOKUP($A314,'Abentojra M'!$J$4:$P$36,7,0),"")</f>
        <v/>
      </c>
      <c r="R314" s="19" t="str">
        <f>IFERROR(VLOOKUP($A314,'Mordownik M'!$M$6:$S$36,7,0),"")</f>
        <v/>
      </c>
      <c r="S314" s="19" t="str">
        <f>IFERROR(VLOOKUP($A314,'XIV Szago M'!$BB$4:$BH$45,7,0),"")</f>
        <v/>
      </c>
      <c r="T314" s="19" t="str">
        <f>IFERROR(VLOOKUP($A314,'H54 TR200 M'!$AS$5:$AY$96,7,0),"")</f>
        <v/>
      </c>
      <c r="U314" s="19" t="str">
        <f>IFERROR(VLOOKUP($A314,'NM TR200 M'!$AN$5:$AT$32,7,0),"")</f>
        <v/>
      </c>
      <c r="V314" s="10">
        <f>IFERROR(LARGE(X314:AP314,1),0)+IFERROR(LARGE(X314:AP314,2),0)</f>
        <v>33.677336866018379</v>
      </c>
      <c r="W314" s="10">
        <f>IFERROR(LARGE(X314:AP314,3),0)+IFERROR(LARGE(X314:AP314,4),0)</f>
        <v>0</v>
      </c>
      <c r="X314" s="12"/>
      <c r="Y314" s="18"/>
      <c r="Z314" s="18"/>
      <c r="AA314" s="12"/>
      <c r="AB314" s="12"/>
      <c r="AC314" s="12">
        <f>IFERROR(VLOOKUP($A314,'H53 100 M'!$AG$5:$AM$156,7,0),"")</f>
        <v>33.677336866018379</v>
      </c>
      <c r="AD314" s="18" t="str">
        <f>IFERROR(VLOOKUP($A314,'Liczyrzepa - wiosna M'!$N$2:$T$26,7,0),"")</f>
        <v/>
      </c>
      <c r="AE314" s="12" t="str">
        <f>IFERROR(VLOOKUP($A314,'Harce M'!$H$2:$N$19,7,0),"")</f>
        <v/>
      </c>
      <c r="AF314" s="18" t="str">
        <f>IFERROR(VLOOKUP($A314,'XII z Kompasem M'!$K$1:$Q$38,7,0),"")</f>
        <v/>
      </c>
      <c r="AG314" s="19" t="str">
        <f>IFERROR(VLOOKUP($A314,'Grassor TR150 M'!$BH$2:$BN$16,7,0),"")</f>
        <v/>
      </c>
      <c r="AH314" s="19" t="str">
        <f>IFERROR(VLOOKUP($A314,'Pazur Gryfa M'!$P$2:$V$23,7,0),"")</f>
        <v/>
      </c>
      <c r="AI314" s="19" t="str">
        <f>IFERROR(VLOOKUP($A314,'Szaga M'!$J$2:$P$31,7,0),"")</f>
        <v/>
      </c>
      <c r="AJ314" s="19" t="str">
        <f>IFERROR(VLOOKUP($A314,'Sudecka 100 M'!$M$2:$S$20,7,0),"")</f>
        <v/>
      </c>
      <c r="AK314" s="19" t="str">
        <f>IFERROR(VLOOKUP($A314,'XIII z Kompasem M'!$K$2:$Q$27,7,0),"")</f>
        <v/>
      </c>
      <c r="AL314" s="19" t="str">
        <f>IFERROR(VLOOKUP($A314,'Waligóra M'!$J$2:$P$17,7,0),"")</f>
        <v/>
      </c>
      <c r="AM314" s="19" t="str">
        <f>IFERROR(VLOOKUP($A314,'Jesienne 360 M'!$K$2:$Q$15,7,0),"")</f>
        <v/>
      </c>
      <c r="AN314" s="19" t="str">
        <f>IFERROR(VLOOKUP($A314,'H54 TR100 M'!$AG$6:$AM$161,7,0),"")</f>
        <v/>
      </c>
      <c r="AO314" s="19" t="str">
        <f>IFERROR(VLOOKUP($A314,'Azymut M'!$O$2:$U$36,7,0),"")</f>
        <v/>
      </c>
      <c r="AP314" s="12" t="str">
        <f>IFERROR(VLOOKUP($A314,'NM TR100 M'!$AD$5:$AJ$13,7,0),"")</f>
        <v/>
      </c>
      <c r="AQ314" s="26">
        <f>MIN(COUNT(F314:U314)+MIN(COUNT(X314:AP314)/2,2),6)</f>
        <v>0.5</v>
      </c>
      <c r="AR314" s="13">
        <f>COUNT(F314:U314)+COUNT(X314:AP314)/2</f>
        <v>0.5</v>
      </c>
    </row>
    <row r="315" spans="1:44">
      <c r="A315">
        <v>528</v>
      </c>
      <c r="B315" s="22" t="str">
        <f>VLOOKUP($A315,id!$C:$H,6,0)</f>
        <v>Paluch Dariusz</v>
      </c>
      <c r="C315" s="22">
        <f>VLOOKUP($A315,id!$C:$H,4,0)</f>
        <v>0</v>
      </c>
      <c r="D315" s="2">
        <f>IF(E314=E315,D314,ROW(B313))</f>
        <v>313</v>
      </c>
      <c r="E315" s="11">
        <f>LARGE(F315:W315,1)+LARGE(F315:W315,2)+IFERROR(LARGE(F315:W315,3),0)+IFERROR(LARGE(F315:W315,4),0)+IFERROR(LARGE(F315:W315,5),0)+IFERROR(LARGE(F315:W315,6),0)</f>
        <v>33.659681512925907</v>
      </c>
      <c r="F315" s="12"/>
      <c r="G315" s="12"/>
      <c r="H315" s="12"/>
      <c r="I315" s="14"/>
      <c r="J315" s="19"/>
      <c r="K315" s="19"/>
      <c r="L315" s="19"/>
      <c r="M315" s="19"/>
      <c r="N315" s="19" t="str">
        <f>IFERROR(VLOOKUP($A315,'Konwalie M'!$K$3:$Q$33,7,0),"")</f>
        <v/>
      </c>
      <c r="O315" s="19" t="str">
        <f>IFERROR(VLOOKUP($A315,'Sudecka 150 M'!$M$2:$S$17,7,0),"")</f>
        <v/>
      </c>
      <c r="P315" s="19" t="str">
        <f>IFERROR(VLOOKUP($A315,'Korno M'!$BR$1:$BX$58,7,0),"")</f>
        <v/>
      </c>
      <c r="Q315" s="19" t="str">
        <f>IFERROR(VLOOKUP($A315,'Abentojra M'!$J$4:$P$36,7,0),"")</f>
        <v/>
      </c>
      <c r="R315" s="19" t="str">
        <f>IFERROR(VLOOKUP($A315,'Mordownik M'!$M$6:$S$36,7,0),"")</f>
        <v/>
      </c>
      <c r="S315" s="19" t="str">
        <f>IFERROR(VLOOKUP($A315,'XIV Szago M'!$BB$4:$BH$45,7,0),"")</f>
        <v/>
      </c>
      <c r="T315" s="19" t="str">
        <f>IFERROR(VLOOKUP($A315,'H54 TR200 M'!$AS$5:$AY$96,7,0),"")</f>
        <v/>
      </c>
      <c r="U315" s="19" t="str">
        <f>IFERROR(VLOOKUP($A315,'NM TR200 M'!$AN$5:$AT$32,7,0),"")</f>
        <v/>
      </c>
      <c r="V315" s="10">
        <f>IFERROR(LARGE(X315:AP315,1),0)+IFERROR(LARGE(X315:AP315,2),0)</f>
        <v>33.659681512925907</v>
      </c>
      <c r="W315" s="10">
        <f>IFERROR(LARGE(X315:AP315,3),0)+IFERROR(LARGE(X315:AP315,4),0)</f>
        <v>0</v>
      </c>
      <c r="X315" s="12"/>
      <c r="Y315" s="18"/>
      <c r="Z315" s="18"/>
      <c r="AA315" s="12"/>
      <c r="AB315" s="12"/>
      <c r="AC315" s="12"/>
      <c r="AD315" s="18"/>
      <c r="AE315" s="12"/>
      <c r="AF315" s="18"/>
      <c r="AG315" s="19"/>
      <c r="AH315" s="19"/>
      <c r="AI315" s="19" t="str">
        <f>IFERROR(VLOOKUP($A315,'Szaga M'!$J$2:$P$31,7,0),"")</f>
        <v/>
      </c>
      <c r="AJ315" s="19">
        <f>IFERROR(VLOOKUP($A315,'Sudecka 100 M'!$M$2:$S$20,7,0),"")</f>
        <v>33.659681512925907</v>
      </c>
      <c r="AK315" s="19" t="str">
        <f>IFERROR(VLOOKUP($A315,'XIII z Kompasem M'!$K$2:$Q$27,7,0),"")</f>
        <v/>
      </c>
      <c r="AL315" s="19" t="str">
        <f>IFERROR(VLOOKUP($A315,'Waligóra M'!$J$2:$P$17,7,0),"")</f>
        <v/>
      </c>
      <c r="AM315" s="19" t="str">
        <f>IFERROR(VLOOKUP($A315,'Jesienne 360 M'!$K$2:$Q$15,7,0),"")</f>
        <v/>
      </c>
      <c r="AN315" s="19" t="str">
        <f>IFERROR(VLOOKUP($A315,'H54 TR100 M'!$AG$6:$AM$161,7,0),"")</f>
        <v/>
      </c>
      <c r="AO315" s="19" t="str">
        <f>IFERROR(VLOOKUP($A315,'Azymut M'!$O$2:$U$36,7,0),"")</f>
        <v/>
      </c>
      <c r="AP315" s="12" t="str">
        <f>IFERROR(VLOOKUP($A315,'NM TR100 M'!$AD$5:$AJ$13,7,0),"")</f>
        <v/>
      </c>
      <c r="AQ315" s="26">
        <f>MIN(COUNT(F315:U315)+MIN(COUNT(X315:AP315)/2,2),6)</f>
        <v>0.5</v>
      </c>
      <c r="AR315" s="13">
        <f>COUNT(F315:U315)+COUNT(X315:AP315)/2</f>
        <v>0.5</v>
      </c>
    </row>
    <row r="316" spans="1:44">
      <c r="A316">
        <v>529</v>
      </c>
      <c r="B316" s="22" t="str">
        <f>VLOOKUP($A316,id!$C:$H,6,0)</f>
        <v>Szachowicz Borys</v>
      </c>
      <c r="C316" s="22">
        <f>VLOOKUP($A316,id!$C:$H,4,0)</f>
        <v>0</v>
      </c>
      <c r="D316" s="2">
        <f>IF(E315=E316,D315,ROW(B314))</f>
        <v>313</v>
      </c>
      <c r="E316" s="11">
        <f>LARGE(F316:W316,1)+LARGE(F316:W316,2)+IFERROR(LARGE(F316:W316,3),0)+IFERROR(LARGE(F316:W316,4),0)+IFERROR(LARGE(F316:W316,5),0)+IFERROR(LARGE(F316:W316,6),0)</f>
        <v>33.659681512925907</v>
      </c>
      <c r="F316" s="12"/>
      <c r="G316" s="12"/>
      <c r="H316" s="12"/>
      <c r="I316" s="14"/>
      <c r="J316" s="19"/>
      <c r="K316" s="19"/>
      <c r="L316" s="19"/>
      <c r="M316" s="19"/>
      <c r="N316" s="19" t="str">
        <f>IFERROR(VLOOKUP($A316,'Konwalie M'!$K$3:$Q$33,7,0),"")</f>
        <v/>
      </c>
      <c r="O316" s="19" t="str">
        <f>IFERROR(VLOOKUP($A316,'Sudecka 150 M'!$M$2:$S$17,7,0),"")</f>
        <v/>
      </c>
      <c r="P316" s="19" t="str">
        <f>IFERROR(VLOOKUP($A316,'Korno M'!$BR$1:$BX$58,7,0),"")</f>
        <v/>
      </c>
      <c r="Q316" s="19" t="str">
        <f>IFERROR(VLOOKUP($A316,'Abentojra M'!$J$4:$P$36,7,0),"")</f>
        <v/>
      </c>
      <c r="R316" s="19" t="str">
        <f>IFERROR(VLOOKUP($A316,'Mordownik M'!$M$6:$S$36,7,0),"")</f>
        <v/>
      </c>
      <c r="S316" s="19" t="str">
        <f>IFERROR(VLOOKUP($A316,'XIV Szago M'!$BB$4:$BH$45,7,0),"")</f>
        <v/>
      </c>
      <c r="T316" s="19" t="str">
        <f>IFERROR(VLOOKUP($A316,'H54 TR200 M'!$AS$5:$AY$96,7,0),"")</f>
        <v/>
      </c>
      <c r="U316" s="19" t="str">
        <f>IFERROR(VLOOKUP($A316,'NM TR200 M'!$AN$5:$AT$32,7,0),"")</f>
        <v/>
      </c>
      <c r="V316" s="10">
        <f>IFERROR(LARGE(X316:AP316,1),0)+IFERROR(LARGE(X316:AP316,2),0)</f>
        <v>33.659681512925907</v>
      </c>
      <c r="W316" s="10">
        <f>IFERROR(LARGE(X316:AP316,3),0)+IFERROR(LARGE(X316:AP316,4),0)</f>
        <v>0</v>
      </c>
      <c r="X316" s="12"/>
      <c r="Y316" s="18"/>
      <c r="Z316" s="18"/>
      <c r="AA316" s="12"/>
      <c r="AB316" s="12"/>
      <c r="AC316" s="12"/>
      <c r="AD316" s="18"/>
      <c r="AE316" s="12"/>
      <c r="AF316" s="18"/>
      <c r="AG316" s="19"/>
      <c r="AH316" s="19"/>
      <c r="AI316" s="19" t="str">
        <f>IFERROR(VLOOKUP($A316,'Szaga M'!$J$2:$P$31,7,0),"")</f>
        <v/>
      </c>
      <c r="AJ316" s="19">
        <f>IFERROR(VLOOKUP($A316,'Sudecka 100 M'!$M$2:$S$20,7,0),"")</f>
        <v>33.659681512925907</v>
      </c>
      <c r="AK316" s="19" t="str">
        <f>IFERROR(VLOOKUP($A316,'XIII z Kompasem M'!$K$2:$Q$27,7,0),"")</f>
        <v/>
      </c>
      <c r="AL316" s="19" t="str">
        <f>IFERROR(VLOOKUP($A316,'Waligóra M'!$J$2:$P$17,7,0),"")</f>
        <v/>
      </c>
      <c r="AM316" s="19" t="str">
        <f>IFERROR(VLOOKUP($A316,'Jesienne 360 M'!$K$2:$Q$15,7,0),"")</f>
        <v/>
      </c>
      <c r="AN316" s="19" t="str">
        <f>IFERROR(VLOOKUP($A316,'H54 TR100 M'!$AG$6:$AM$161,7,0),"")</f>
        <v/>
      </c>
      <c r="AO316" s="19" t="str">
        <f>IFERROR(VLOOKUP($A316,'Azymut M'!$O$2:$U$36,7,0),"")</f>
        <v/>
      </c>
      <c r="AP316" s="12" t="str">
        <f>IFERROR(VLOOKUP($A316,'NM TR100 M'!$AD$5:$AJ$13,7,0),"")</f>
        <v/>
      </c>
      <c r="AQ316" s="26">
        <f>MIN(COUNT(F316:U316)+MIN(COUNT(X316:AP316)/2,2),6)</f>
        <v>0.5</v>
      </c>
      <c r="AR316" s="13">
        <f>COUNT(F316:U316)+COUNT(X316:AP316)/2</f>
        <v>0.5</v>
      </c>
    </row>
    <row r="317" spans="1:44">
      <c r="A317">
        <v>249</v>
      </c>
      <c r="B317" s="22" t="str">
        <f>VLOOKUP($A317,id!$C:$H,6,0)</f>
        <v>Semsch Artur</v>
      </c>
      <c r="C317" s="22" t="str">
        <f>VLOOKUP($A317,id!$C:$H,4,0)</f>
        <v>KS Pidrina</v>
      </c>
      <c r="D317" s="2">
        <f>IF(E316=E317,D316,ROW(B315))</f>
        <v>315</v>
      </c>
      <c r="E317" s="11">
        <f>LARGE(F317:W317,1)+LARGE(F317:W317,2)+IFERROR(LARGE(F317:W317,3),0)+IFERROR(LARGE(F317:W317,4),0)+IFERROR(LARGE(F317:W317,5),0)+IFERROR(LARGE(F317:W317,6),0)</f>
        <v>33.463993269381426</v>
      </c>
      <c r="F317" s="12"/>
      <c r="G317" s="12"/>
      <c r="H317" s="12" t="str">
        <f>IFERROR(VLOOKUP($A317,'H53 200 M'!$AL$5:$AR$90,7,0),"")</f>
        <v/>
      </c>
      <c r="I317" s="14" t="str">
        <f>IFERROR(VLOOKUP($A317,'Dymno M'!$BO$4:$BU$35,7,0),"")</f>
        <v/>
      </c>
      <c r="J317" s="19" t="str">
        <f>IFERROR(VLOOKUP($A317,'Dukty M'!$AU$1:$BA$45,7,0),"")</f>
        <v/>
      </c>
      <c r="K317" s="19" t="str">
        <f>IFERROR(VLOOKUP($A317,'Tropy M'!$Q$3:$X$155,7,0),"")</f>
        <v/>
      </c>
      <c r="L317" s="19" t="str">
        <f>IFERROR(VLOOKUP($A317,'Grassor TR300 M'!$BX$2:$CD$26,7,0),"")</f>
        <v/>
      </c>
      <c r="M317" s="19" t="str">
        <f>IFERROR(VLOOKUP($A317,'BO M'!$K$2:$Q$65,7,0),"")</f>
        <v/>
      </c>
      <c r="N317" s="19" t="str">
        <f>IFERROR(VLOOKUP($A317,'Konwalie M'!$K$3:$Q$33,7,0),"")</f>
        <v/>
      </c>
      <c r="O317" s="19" t="str">
        <f>IFERROR(VLOOKUP($A317,'Sudecka 150 M'!$M$2:$S$17,7,0),"")</f>
        <v/>
      </c>
      <c r="P317" s="19" t="str">
        <f>IFERROR(VLOOKUP($A317,'Korno M'!$BR$1:$BX$58,7,0),"")</f>
        <v/>
      </c>
      <c r="Q317" s="19" t="str">
        <f>IFERROR(VLOOKUP($A317,'Abentojra M'!$J$4:$P$36,7,0),"")</f>
        <v/>
      </c>
      <c r="R317" s="19" t="str">
        <f>IFERROR(VLOOKUP($A317,'Mordownik M'!$M$6:$S$36,7,0),"")</f>
        <v/>
      </c>
      <c r="S317" s="19" t="str">
        <f>IFERROR(VLOOKUP($A317,'XIV Szago M'!$BB$4:$BH$45,7,0),"")</f>
        <v/>
      </c>
      <c r="T317" s="19" t="str">
        <f>IFERROR(VLOOKUP($A317,'H54 TR200 M'!$AS$5:$AY$96,7,0),"")</f>
        <v/>
      </c>
      <c r="U317" s="19" t="str">
        <f>IFERROR(VLOOKUP($A317,'NM TR200 M'!$AN$5:$AT$32,7,0),"")</f>
        <v/>
      </c>
      <c r="V317" s="10">
        <f>IFERROR(LARGE(X317:AP317,1),0)+IFERROR(LARGE(X317:AP317,2),0)</f>
        <v>33.463993269381426</v>
      </c>
      <c r="W317" s="10">
        <f>IFERROR(LARGE(X317:AP317,3),0)+IFERROR(LARGE(X317:AP317,4),0)</f>
        <v>0</v>
      </c>
      <c r="X317" s="12"/>
      <c r="Y317" s="18"/>
      <c r="Z317" s="18"/>
      <c r="AA317" s="12"/>
      <c r="AB317" s="12"/>
      <c r="AC317" s="12">
        <f>IFERROR(VLOOKUP($A317,'H53 100 M'!$AG$5:$AM$156,7,0),"")</f>
        <v>33.463993269381426</v>
      </c>
      <c r="AD317" s="18" t="str">
        <f>IFERROR(VLOOKUP($A317,'Liczyrzepa - wiosna M'!$N$2:$T$26,7,0),"")</f>
        <v/>
      </c>
      <c r="AE317" s="12" t="str">
        <f>IFERROR(VLOOKUP($A317,'Harce M'!$H$2:$N$19,7,0),"")</f>
        <v/>
      </c>
      <c r="AF317" s="18" t="str">
        <f>IFERROR(VLOOKUP($A317,'XII z Kompasem M'!$K$1:$Q$38,7,0),"")</f>
        <v/>
      </c>
      <c r="AG317" s="19" t="str">
        <f>IFERROR(VLOOKUP($A317,'Grassor TR150 M'!$BH$2:$BN$16,7,0),"")</f>
        <v/>
      </c>
      <c r="AH317" s="19" t="str">
        <f>IFERROR(VLOOKUP($A317,'Pazur Gryfa M'!$P$2:$V$23,7,0),"")</f>
        <v/>
      </c>
      <c r="AI317" s="19" t="str">
        <f>IFERROR(VLOOKUP($A317,'Szaga M'!$J$2:$P$31,7,0),"")</f>
        <v/>
      </c>
      <c r="AJ317" s="19" t="str">
        <f>IFERROR(VLOOKUP($A317,'Sudecka 100 M'!$M$2:$S$20,7,0),"")</f>
        <v/>
      </c>
      <c r="AK317" s="19" t="str">
        <f>IFERROR(VLOOKUP($A317,'XIII z Kompasem M'!$K$2:$Q$27,7,0),"")</f>
        <v/>
      </c>
      <c r="AL317" s="19" t="str">
        <f>IFERROR(VLOOKUP($A317,'Waligóra M'!$J$2:$P$17,7,0),"")</f>
        <v/>
      </c>
      <c r="AM317" s="19" t="str">
        <f>IFERROR(VLOOKUP($A317,'Jesienne 360 M'!$K$2:$Q$15,7,0),"")</f>
        <v/>
      </c>
      <c r="AN317" s="19" t="str">
        <f>IFERROR(VLOOKUP($A317,'H54 TR100 M'!$AG$6:$AM$161,7,0),"")</f>
        <v/>
      </c>
      <c r="AO317" s="19" t="str">
        <f>IFERROR(VLOOKUP($A317,'Azymut M'!$O$2:$U$36,7,0),"")</f>
        <v/>
      </c>
      <c r="AP317" s="12" t="str">
        <f>IFERROR(VLOOKUP($A317,'NM TR100 M'!$AD$5:$AJ$13,7,0),"")</f>
        <v/>
      </c>
      <c r="AQ317" s="26">
        <f>MIN(COUNT(F317:U317)+MIN(COUNT(X317:AP317)/2,2),6)</f>
        <v>0.5</v>
      </c>
      <c r="AR317" s="13">
        <f>COUNT(F317:U317)+COUNT(X317:AP317)/2</f>
        <v>0.5</v>
      </c>
    </row>
    <row r="318" spans="1:44">
      <c r="A318">
        <v>285</v>
      </c>
      <c r="B318" s="22" t="str">
        <f>VLOOKUP($A318,id!$C:$H,6,0)</f>
        <v>Kwarciany Rafał</v>
      </c>
      <c r="C318" s="22" t="str">
        <f>VLOOKUP($A318,id!$C:$H,4,0)</f>
        <v>Comarch</v>
      </c>
      <c r="D318" s="2">
        <f>IF(E317=E318,D317,ROW(B316))</f>
        <v>316</v>
      </c>
      <c r="E318" s="11">
        <f>LARGE(F318:W318,1)+LARGE(F318:W318,2)+IFERROR(LARGE(F318:W318,3),0)+IFERROR(LARGE(F318:W318,4),0)+IFERROR(LARGE(F318:W318,5),0)+IFERROR(LARGE(F318:W318,6),0)</f>
        <v>33.387055438329497</v>
      </c>
      <c r="F318" s="12"/>
      <c r="G318" s="12"/>
      <c r="H318" s="12" t="str">
        <f>IFERROR(VLOOKUP($A318,'H53 200 M'!$AL$5:$AR$90,7,0),"")</f>
        <v/>
      </c>
      <c r="I318" s="14" t="str">
        <f>IFERROR(VLOOKUP($A318,'Dymno M'!$BO$4:$BU$35,7,0),"")</f>
        <v/>
      </c>
      <c r="J318" s="19" t="str">
        <f>IFERROR(VLOOKUP($A318,'Dukty M'!$AU$1:$BA$45,7,0),"")</f>
        <v/>
      </c>
      <c r="K318" s="19" t="str">
        <f>IFERROR(VLOOKUP($A318,'Tropy M'!$Q$3:$X$155,7,0),"")</f>
        <v/>
      </c>
      <c r="L318" s="19" t="str">
        <f>IFERROR(VLOOKUP($A318,'Grassor TR300 M'!$BX$2:$CD$26,7,0),"")</f>
        <v/>
      </c>
      <c r="M318" s="19" t="str">
        <f>IFERROR(VLOOKUP($A318,'BO M'!$K$2:$Q$65,7,0),"")</f>
        <v/>
      </c>
      <c r="N318" s="19" t="str">
        <f>IFERROR(VLOOKUP($A318,'Konwalie M'!$K$3:$Q$33,7,0),"")</f>
        <v/>
      </c>
      <c r="O318" s="19" t="str">
        <f>IFERROR(VLOOKUP($A318,'Sudecka 150 M'!$M$2:$S$17,7,0),"")</f>
        <v/>
      </c>
      <c r="P318" s="19" t="str">
        <f>IFERROR(VLOOKUP($A318,'Korno M'!$BR$1:$BX$58,7,0),"")</f>
        <v/>
      </c>
      <c r="Q318" s="19" t="str">
        <f>IFERROR(VLOOKUP($A318,'Abentojra M'!$J$4:$P$36,7,0),"")</f>
        <v/>
      </c>
      <c r="R318" s="19" t="str">
        <f>IFERROR(VLOOKUP($A318,'Mordownik M'!$M$6:$S$36,7,0),"")</f>
        <v/>
      </c>
      <c r="S318" s="19" t="str">
        <f>IFERROR(VLOOKUP($A318,'XIV Szago M'!$BB$4:$BH$45,7,0),"")</f>
        <v/>
      </c>
      <c r="T318" s="19" t="str">
        <f>IFERROR(VLOOKUP($A318,'H54 TR200 M'!$AS$5:$AY$96,7,0),"")</f>
        <v/>
      </c>
      <c r="U318" s="19" t="str">
        <f>IFERROR(VLOOKUP($A318,'NM TR200 M'!$AN$5:$AT$32,7,0),"")</f>
        <v/>
      </c>
      <c r="V318" s="10">
        <f>IFERROR(LARGE(X318:AP318,1),0)+IFERROR(LARGE(X318:AP318,2),0)</f>
        <v>33.387055438329497</v>
      </c>
      <c r="W318" s="10">
        <f>IFERROR(LARGE(X318:AP318,3),0)+IFERROR(LARGE(X318:AP318,4),0)</f>
        <v>0</v>
      </c>
      <c r="X318" s="12"/>
      <c r="Y318" s="18"/>
      <c r="Z318" s="18"/>
      <c r="AA318" s="12"/>
      <c r="AB318" s="12"/>
      <c r="AC318" s="12">
        <f>IFERROR(VLOOKUP($A318,'H53 100 M'!$AG$5:$AM$156,7,0),"")</f>
        <v>11.143607206320338</v>
      </c>
      <c r="AD318" s="18" t="str">
        <f>IFERROR(VLOOKUP($A318,'Liczyrzepa - wiosna M'!$N$2:$T$26,7,0),"")</f>
        <v/>
      </c>
      <c r="AE318" s="12" t="str">
        <f>IFERROR(VLOOKUP($A318,'Harce M'!$H$2:$N$19,7,0),"")</f>
        <v/>
      </c>
      <c r="AF318" s="18" t="str">
        <f>IFERROR(VLOOKUP($A318,'XII z Kompasem M'!$K$1:$Q$38,7,0),"")</f>
        <v/>
      </c>
      <c r="AG318" s="19" t="str">
        <f>IFERROR(VLOOKUP($A318,'Grassor TR150 M'!$BH$2:$BN$16,7,0),"")</f>
        <v/>
      </c>
      <c r="AH318" s="19" t="str">
        <f>IFERROR(VLOOKUP($A318,'Pazur Gryfa M'!$P$2:$V$23,7,0),"")</f>
        <v/>
      </c>
      <c r="AI318" s="19" t="str">
        <f>IFERROR(VLOOKUP($A318,'Szaga M'!$J$2:$P$31,7,0),"")</f>
        <v/>
      </c>
      <c r="AJ318" s="19" t="str">
        <f>IFERROR(VLOOKUP($A318,'Sudecka 100 M'!$M$2:$S$20,7,0),"")</f>
        <v/>
      </c>
      <c r="AK318" s="19" t="str">
        <f>IFERROR(VLOOKUP($A318,'XIII z Kompasem M'!$K$2:$Q$27,7,0),"")</f>
        <v/>
      </c>
      <c r="AL318" s="19" t="str">
        <f>IFERROR(VLOOKUP($A318,'Waligóra M'!$J$2:$P$17,7,0),"")</f>
        <v/>
      </c>
      <c r="AM318" s="19" t="str">
        <f>IFERROR(VLOOKUP($A318,'Jesienne 360 M'!$K$2:$Q$15,7,0),"")</f>
        <v/>
      </c>
      <c r="AN318" s="19">
        <f>IFERROR(VLOOKUP($A318,'H54 TR100 M'!$AG$6:$AM$161,7,0),"")</f>
        <v>22.243448232009158</v>
      </c>
      <c r="AO318" s="19" t="str">
        <f>IFERROR(VLOOKUP($A318,'Azymut M'!$O$2:$U$36,7,0),"")</f>
        <v/>
      </c>
      <c r="AP318" s="12" t="str">
        <f>IFERROR(VLOOKUP($A318,'NM TR100 M'!$AD$5:$AJ$13,7,0),"")</f>
        <v/>
      </c>
      <c r="AQ318" s="26">
        <f>MIN(COUNT(F318:U318)+MIN(COUNT(X318:AP318)/2,2),6)</f>
        <v>1</v>
      </c>
      <c r="AR318" s="13">
        <f>COUNT(F318:U318)+COUNT(X318:AP318)/2</f>
        <v>1</v>
      </c>
    </row>
    <row r="319" spans="1:44">
      <c r="A319">
        <v>267</v>
      </c>
      <c r="B319" s="22" t="str">
        <f>VLOOKUP($A319,id!$C:$H,6,0)</f>
        <v>Legat Leszek</v>
      </c>
      <c r="C319" s="22">
        <f>VLOOKUP($A319,id!$C:$H,4,0)</f>
        <v>0</v>
      </c>
      <c r="D319" s="2">
        <f>IF(E318=E319,D318,ROW(B317))</f>
        <v>317</v>
      </c>
      <c r="E319" s="11">
        <f>LARGE(F319:W319,1)+LARGE(F319:W319,2)+IFERROR(LARGE(F319:W319,3),0)+IFERROR(LARGE(F319:W319,4),0)+IFERROR(LARGE(F319:W319,5),0)+IFERROR(LARGE(F319:W319,6),0)</f>
        <v>33.187263418958835</v>
      </c>
      <c r="F319" s="12"/>
      <c r="G319" s="12"/>
      <c r="H319" s="12" t="str">
        <f>IFERROR(VLOOKUP($A319,'H53 200 M'!$AL$5:$AR$90,7,0),"")</f>
        <v/>
      </c>
      <c r="I319" s="14" t="str">
        <f>IFERROR(VLOOKUP($A319,'Dymno M'!$BO$4:$BU$35,7,0),"")</f>
        <v/>
      </c>
      <c r="J319" s="19" t="str">
        <f>IFERROR(VLOOKUP($A319,'Dukty M'!$AU$1:$BA$45,7,0),"")</f>
        <v/>
      </c>
      <c r="K319" s="19" t="str">
        <f>IFERROR(VLOOKUP($A319,'Tropy M'!$Q$3:$X$155,7,0),"")</f>
        <v/>
      </c>
      <c r="L319" s="19" t="str">
        <f>IFERROR(VLOOKUP($A319,'Grassor TR300 M'!$BX$2:$CD$26,7,0),"")</f>
        <v/>
      </c>
      <c r="M319" s="19" t="str">
        <f>IFERROR(VLOOKUP($A319,'BO M'!$K$2:$Q$65,7,0),"")</f>
        <v/>
      </c>
      <c r="N319" s="19" t="str">
        <f>IFERROR(VLOOKUP($A319,'Konwalie M'!$K$3:$Q$33,7,0),"")</f>
        <v/>
      </c>
      <c r="O319" s="19" t="str">
        <f>IFERROR(VLOOKUP($A319,'Sudecka 150 M'!$M$2:$S$17,7,0),"")</f>
        <v/>
      </c>
      <c r="P319" s="19" t="str">
        <f>IFERROR(VLOOKUP($A319,'Korno M'!$BR$1:$BX$58,7,0),"")</f>
        <v/>
      </c>
      <c r="Q319" s="19" t="str">
        <f>IFERROR(VLOOKUP($A319,'Abentojra M'!$J$4:$P$36,7,0),"")</f>
        <v/>
      </c>
      <c r="R319" s="19" t="str">
        <f>IFERROR(VLOOKUP($A319,'Mordownik M'!$M$6:$S$36,7,0),"")</f>
        <v/>
      </c>
      <c r="S319" s="19" t="str">
        <f>IFERROR(VLOOKUP($A319,'XIV Szago M'!$BB$4:$BH$45,7,0),"")</f>
        <v/>
      </c>
      <c r="T319" s="19" t="str">
        <f>IFERROR(VLOOKUP($A319,'H54 TR200 M'!$AS$5:$AY$96,7,0),"")</f>
        <v/>
      </c>
      <c r="U319" s="19" t="str">
        <f>IFERROR(VLOOKUP($A319,'NM TR200 M'!$AN$5:$AT$32,7,0),"")</f>
        <v/>
      </c>
      <c r="V319" s="10">
        <f>IFERROR(LARGE(X319:AP319,1),0)+IFERROR(LARGE(X319:AP319,2),0)</f>
        <v>33.187263418958835</v>
      </c>
      <c r="W319" s="10">
        <f>IFERROR(LARGE(X319:AP319,3),0)+IFERROR(LARGE(X319:AP319,4),0)</f>
        <v>0</v>
      </c>
      <c r="X319" s="12"/>
      <c r="Y319" s="18"/>
      <c r="Z319" s="18"/>
      <c r="AA319" s="12"/>
      <c r="AB319" s="12"/>
      <c r="AC319" s="12">
        <f>IFERROR(VLOOKUP($A319,'H53 100 M'!$AG$5:$AM$156,7,0),"")</f>
        <v>20.436803666520444</v>
      </c>
      <c r="AD319" s="18" t="str">
        <f>IFERROR(VLOOKUP($A319,'Liczyrzepa - wiosna M'!$N$2:$T$26,7,0),"")</f>
        <v/>
      </c>
      <c r="AE319" s="12" t="str">
        <f>IFERROR(VLOOKUP($A319,'Harce M'!$H$2:$N$19,7,0),"")</f>
        <v/>
      </c>
      <c r="AF319" s="18" t="str">
        <f>IFERROR(VLOOKUP($A319,'XII z Kompasem M'!$K$1:$Q$38,7,0),"")</f>
        <v/>
      </c>
      <c r="AG319" s="19" t="str">
        <f>IFERROR(VLOOKUP($A319,'Grassor TR150 M'!$BH$2:$BN$16,7,0),"")</f>
        <v/>
      </c>
      <c r="AH319" s="19" t="str">
        <f>IFERROR(VLOOKUP($A319,'Pazur Gryfa M'!$P$2:$V$23,7,0),"")</f>
        <v/>
      </c>
      <c r="AI319" s="19" t="str">
        <f>IFERROR(VLOOKUP($A319,'Szaga M'!$J$2:$P$31,7,0),"")</f>
        <v/>
      </c>
      <c r="AJ319" s="19" t="str">
        <f>IFERROR(VLOOKUP($A319,'Sudecka 100 M'!$M$2:$S$20,7,0),"")</f>
        <v/>
      </c>
      <c r="AK319" s="19" t="str">
        <f>IFERROR(VLOOKUP($A319,'XIII z Kompasem M'!$K$2:$Q$27,7,0),"")</f>
        <v/>
      </c>
      <c r="AL319" s="19" t="str">
        <f>IFERROR(VLOOKUP($A319,'Waligóra M'!$J$2:$P$17,7,0),"")</f>
        <v/>
      </c>
      <c r="AM319" s="19" t="str">
        <f>IFERROR(VLOOKUP($A319,'Jesienne 360 M'!$K$2:$Q$15,7,0),"")</f>
        <v/>
      </c>
      <c r="AN319" s="19">
        <f>IFERROR(VLOOKUP($A319,'H54 TR100 M'!$AG$6:$AM$161,7,0),"")</f>
        <v>12.750459752438394</v>
      </c>
      <c r="AO319" s="19" t="str">
        <f>IFERROR(VLOOKUP($A319,'Azymut M'!$O$2:$U$36,7,0),"")</f>
        <v/>
      </c>
      <c r="AP319" s="12" t="str">
        <f>IFERROR(VLOOKUP($A319,'NM TR100 M'!$AD$5:$AJ$13,7,0),"")</f>
        <v/>
      </c>
      <c r="AQ319" s="26">
        <f>MIN(COUNT(F319:U319)+MIN(COUNT(X319:AP319)/2,2),6)</f>
        <v>1</v>
      </c>
      <c r="AR319" s="13">
        <f>COUNT(F319:U319)+COUNT(X319:AP319)/2</f>
        <v>1</v>
      </c>
    </row>
    <row r="320" spans="1:44">
      <c r="A320">
        <v>608</v>
      </c>
      <c r="B320" s="22" t="str">
        <f>VLOOKUP($A320,id!$C:$H,6,0)</f>
        <v>Frątczak Piotr</v>
      </c>
      <c r="C320" s="22" t="str">
        <f>VLOOKUP($A320,id!$C:$H,4,0)</f>
        <v>Wyrwidęby</v>
      </c>
      <c r="D320" s="2">
        <f>IF(E319=E320,D319,ROW(B318))</f>
        <v>318</v>
      </c>
      <c r="E320" s="11">
        <f>LARGE(F320:W320,1)+LARGE(F320:W320,2)+IFERROR(LARGE(F320:W320,3),0)+IFERROR(LARGE(F320:W320,4),0)+IFERROR(LARGE(F320:W320,5),0)+IFERROR(LARGE(F320:W320,6),0)</f>
        <v>33.182759286223529</v>
      </c>
      <c r="F320" s="12"/>
      <c r="G320" s="12"/>
      <c r="H320" s="12"/>
      <c r="I320" s="14"/>
      <c r="J320" s="19"/>
      <c r="K320" s="19"/>
      <c r="L320" s="19"/>
      <c r="M320" s="19"/>
      <c r="N320" s="19"/>
      <c r="O320" s="19"/>
      <c r="P320" s="19"/>
      <c r="Q320" s="19"/>
      <c r="R320" s="19"/>
      <c r="S320" s="19" t="str">
        <f>IFERROR(VLOOKUP($A320,'XIV Szago M'!$BB$4:$BH$45,7,0),"")</f>
        <v/>
      </c>
      <c r="T320" s="19" t="str">
        <f>IFERROR(VLOOKUP($A320,'H54 TR200 M'!$AS$5:$AY$96,7,0),"")</f>
        <v/>
      </c>
      <c r="U320" s="19" t="str">
        <f>IFERROR(VLOOKUP($A320,'NM TR200 M'!$AN$5:$AT$32,7,0),"")</f>
        <v/>
      </c>
      <c r="V320" s="10">
        <f>IFERROR(LARGE(X320:AP320,1),0)+IFERROR(LARGE(X320:AP320,2),0)</f>
        <v>33.182759286223529</v>
      </c>
      <c r="W320" s="10">
        <f>IFERROR(LARGE(X320:AP320,3),0)+IFERROR(LARGE(X320:AP320,4),0)</f>
        <v>0</v>
      </c>
      <c r="X320" s="12"/>
      <c r="Y320" s="18"/>
      <c r="Z320" s="18"/>
      <c r="AA320" s="12"/>
      <c r="AB320" s="12"/>
      <c r="AC320" s="12"/>
      <c r="AD320" s="18"/>
      <c r="AE320" s="12"/>
      <c r="AF320" s="18"/>
      <c r="AG320" s="19"/>
      <c r="AH320" s="19"/>
      <c r="AI320" s="19"/>
      <c r="AJ320" s="19"/>
      <c r="AK320" s="19"/>
      <c r="AL320" s="19">
        <f>IFERROR(VLOOKUP($A320,'Waligóra M'!$J$2:$P$17,7,0),"")</f>
        <v>33.182759286223529</v>
      </c>
      <c r="AM320" s="19" t="str">
        <f>IFERROR(VLOOKUP($A320,'Jesienne 360 M'!$K$2:$Q$15,7,0),"")</f>
        <v/>
      </c>
      <c r="AN320" s="19" t="str">
        <f>IFERROR(VLOOKUP($A320,'H54 TR100 M'!$AG$6:$AM$161,7,0),"")</f>
        <v/>
      </c>
      <c r="AO320" s="19" t="str">
        <f>IFERROR(VLOOKUP($A320,'Azymut M'!$O$2:$U$36,7,0),"")</f>
        <v/>
      </c>
      <c r="AP320" s="12" t="str">
        <f>IFERROR(VLOOKUP($A320,'NM TR100 M'!$AD$5:$AJ$13,7,0),"")</f>
        <v/>
      </c>
      <c r="AQ320" s="26">
        <f>MIN(COUNT(F320:U320)+MIN(COUNT(X320:AP320)/2,2),6)</f>
        <v>0.5</v>
      </c>
      <c r="AR320" s="13">
        <f>COUNT(F320:U320)+COUNT(X320:AP320)/2</f>
        <v>0.5</v>
      </c>
    </row>
    <row r="321" spans="1:44">
      <c r="A321">
        <v>116</v>
      </c>
      <c r="B321" s="22" t="str">
        <f>VLOOKUP($A321,id!$C:$H,6,0)</f>
        <v>Drażan Łukasz</v>
      </c>
      <c r="C321" s="22" t="str">
        <f>VLOOKUP($A321,id!$C:$H,4,0)</f>
        <v>KSAT</v>
      </c>
      <c r="D321" s="2">
        <f>IF(E320=E321,D320,ROW(B319))</f>
        <v>319</v>
      </c>
      <c r="E321" s="11">
        <f>LARGE(F321:W321,1)+LARGE(F321:W321,2)+IFERROR(LARGE(F321:W321,3),0)+IFERROR(LARGE(F321:W321,4),0)+IFERROR(LARGE(F321:W321,5),0)+IFERROR(LARGE(F321:W321,6),0)</f>
        <v>33.123820309550958</v>
      </c>
      <c r="F321" s="12"/>
      <c r="G321" s="12" t="str">
        <f>IFERROR(VLOOKUP(A321,'Roza M'!N:T,7,0),"")</f>
        <v/>
      </c>
      <c r="H321" s="12" t="str">
        <f>IFERROR(VLOOKUP($A321,'H53 200 M'!$AL$5:$AR$90,7,0),"")</f>
        <v/>
      </c>
      <c r="I321" s="14" t="str">
        <f>IFERROR(VLOOKUP($A321,'Dymno M'!$BO$4:$BU$35,7,0),"")</f>
        <v/>
      </c>
      <c r="J321" s="19" t="str">
        <f>IFERROR(VLOOKUP($A321,'Dukty M'!$AU$1:$BA$45,7,0),"")</f>
        <v/>
      </c>
      <c r="K321" s="19" t="str">
        <f>IFERROR(VLOOKUP($A321,'Tropy M'!$Q$3:$X$155,7,0),"")</f>
        <v/>
      </c>
      <c r="L321" s="19" t="str">
        <f>IFERROR(VLOOKUP($A321,'Grassor TR300 M'!$BX$2:$CD$26,7,0),"")</f>
        <v/>
      </c>
      <c r="M321" s="19" t="str">
        <f>IFERROR(VLOOKUP($A321,'BO M'!$K$2:$Q$65,7,0),"")</f>
        <v/>
      </c>
      <c r="N321" s="19" t="str">
        <f>IFERROR(VLOOKUP($A321,'Konwalie M'!$K$3:$Q$33,7,0),"")</f>
        <v/>
      </c>
      <c r="O321" s="19" t="str">
        <f>IFERROR(VLOOKUP($A321,'Sudecka 150 M'!$M$2:$S$17,7,0),"")</f>
        <v/>
      </c>
      <c r="P321" s="19" t="str">
        <f>IFERROR(VLOOKUP($A321,'Korno M'!$BR$1:$BX$58,7,0),"")</f>
        <v/>
      </c>
      <c r="Q321" s="19" t="str">
        <f>IFERROR(VLOOKUP($A321,'Abentojra M'!$J$4:$P$36,7,0),"")</f>
        <v/>
      </c>
      <c r="R321" s="19" t="str">
        <f>IFERROR(VLOOKUP($A321,'Mordownik M'!$M$6:$S$36,7,0),"")</f>
        <v/>
      </c>
      <c r="S321" s="19" t="str">
        <f>IFERROR(VLOOKUP($A321,'XIV Szago M'!$BB$4:$BH$45,7,0),"")</f>
        <v/>
      </c>
      <c r="T321" s="19" t="str">
        <f>IFERROR(VLOOKUP($A321,'H54 TR200 M'!$AS$5:$AY$96,7,0),"")</f>
        <v/>
      </c>
      <c r="U321" s="19" t="str">
        <f>IFERROR(VLOOKUP($A321,'NM TR200 M'!$AN$5:$AT$32,7,0),"")</f>
        <v/>
      </c>
      <c r="V321" s="10">
        <f>IFERROR(LARGE(X321:AP321,1),0)+IFERROR(LARGE(X321:AP321,2),0)</f>
        <v>33.123820309550958</v>
      </c>
      <c r="W321" s="10">
        <f>IFERROR(LARGE(X321:AP321,3),0)+IFERROR(LARGE(X321:AP321,4),0)</f>
        <v>0</v>
      </c>
      <c r="X321" s="12"/>
      <c r="Y321" s="18" t="str">
        <f>IFERROR(VLOOKUP(A321,'XIII Szago M'!DJ:DP,7,0),"")</f>
        <v/>
      </c>
      <c r="Z321" s="18">
        <f>IFERROR(VLOOKUP(A321,'Wiosenne 360 M'!K:Q,7,0),"")</f>
        <v>33.123820309550958</v>
      </c>
      <c r="AA321" s="12" t="str">
        <f>IFERROR(VLOOKUP(A321,'NMnO M'!AT:AZ,7,0),"")</f>
        <v/>
      </c>
      <c r="AB321" s="12" t="str">
        <f>IFERROR(VLOOKUP(A321,'Wertepy M'!M:S,7,0),"")</f>
        <v/>
      </c>
      <c r="AC321" s="12" t="str">
        <f>IFERROR(VLOOKUP($A321,'H53 100 M'!$AG$5:$AM$156,7,0),"")</f>
        <v/>
      </c>
      <c r="AD321" s="18" t="str">
        <f>IFERROR(VLOOKUP($A321,'Liczyrzepa - wiosna M'!$N$2:$T$26,7,0),"")</f>
        <v/>
      </c>
      <c r="AE321" s="12" t="str">
        <f>IFERROR(VLOOKUP($A321,'Harce M'!$H$2:$N$19,7,0),"")</f>
        <v/>
      </c>
      <c r="AF321" s="18" t="str">
        <f>IFERROR(VLOOKUP($A321,'XII z Kompasem M'!$K$1:$Q$38,7,0),"")</f>
        <v/>
      </c>
      <c r="AG321" s="19" t="str">
        <f>IFERROR(VLOOKUP($A321,'Grassor TR150 M'!$BH$2:$BN$16,7,0),"")</f>
        <v/>
      </c>
      <c r="AH321" s="19" t="str">
        <f>IFERROR(VLOOKUP($A321,'Pazur Gryfa M'!$P$2:$V$23,7,0),"")</f>
        <v/>
      </c>
      <c r="AI321" s="19" t="str">
        <f>IFERROR(VLOOKUP($A321,'Szaga M'!$J$2:$P$31,7,0),"")</f>
        <v/>
      </c>
      <c r="AJ321" s="19" t="str">
        <f>IFERROR(VLOOKUP($A321,'Sudecka 100 M'!$M$2:$S$20,7,0),"")</f>
        <v/>
      </c>
      <c r="AK321" s="19" t="str">
        <f>IFERROR(VLOOKUP($A321,'XIII z Kompasem M'!$K$2:$Q$27,7,0),"")</f>
        <v/>
      </c>
      <c r="AL321" s="19" t="str">
        <f>IFERROR(VLOOKUP($A321,'Waligóra M'!$J$2:$P$17,7,0),"")</f>
        <v/>
      </c>
      <c r="AM321" s="19" t="str">
        <f>IFERROR(VLOOKUP($A321,'Jesienne 360 M'!$K$2:$Q$15,7,0),"")</f>
        <v/>
      </c>
      <c r="AN321" s="19" t="str">
        <f>IFERROR(VLOOKUP($A321,'H54 TR100 M'!$AG$6:$AM$161,7,0),"")</f>
        <v/>
      </c>
      <c r="AO321" s="19" t="str">
        <f>IFERROR(VLOOKUP($A321,'Azymut M'!$O$2:$U$36,7,0),"")</f>
        <v/>
      </c>
      <c r="AP321" s="12" t="str">
        <f>IFERROR(VLOOKUP($A321,'NM TR100 M'!$AD$5:$AJ$13,7,0),"")</f>
        <v/>
      </c>
      <c r="AQ321" s="26">
        <f>MIN(COUNT(F321:U321)+MIN(COUNT(X321:AP321)/2,2),6)</f>
        <v>0.5</v>
      </c>
      <c r="AR321" s="13">
        <f>COUNT(F321:U321)+COUNT(X321:AP321)/2</f>
        <v>0.5</v>
      </c>
    </row>
    <row r="322" spans="1:44">
      <c r="A322">
        <v>117</v>
      </c>
      <c r="B322" s="22" t="str">
        <f>VLOOKUP($A322,id!$C:$H,6,0)</f>
        <v>Duszak Arkadiusz</v>
      </c>
      <c r="C322" s="22" t="str">
        <f>VLOOKUP($A322,id!$C:$H,4,0)</f>
        <v>2PU</v>
      </c>
      <c r="D322" s="2">
        <f>IF(E321=E322,D321,ROW(B320))</f>
        <v>320</v>
      </c>
      <c r="E322" s="11">
        <f>LARGE(F322:W322,1)+LARGE(F322:W322,2)+IFERROR(LARGE(F322:W322,3),0)+IFERROR(LARGE(F322:W322,4),0)+IFERROR(LARGE(F322:W322,5),0)+IFERROR(LARGE(F322:W322,6),0)</f>
        <v>33.121319643666176</v>
      </c>
      <c r="F322" s="12"/>
      <c r="G322" s="12" t="str">
        <f>IFERROR(VLOOKUP(A322,'Roza M'!N:T,7,0),"")</f>
        <v/>
      </c>
      <c r="H322" s="12" t="str">
        <f>IFERROR(VLOOKUP($A322,'H53 200 M'!$AL$5:$AR$90,7,0),"")</f>
        <v/>
      </c>
      <c r="I322" s="14" t="str">
        <f>IFERROR(VLOOKUP($A322,'Dymno M'!$BO$4:$BU$35,7,0),"")</f>
        <v/>
      </c>
      <c r="J322" s="19" t="str">
        <f>IFERROR(VLOOKUP($A322,'Dukty M'!$AU$1:$BA$45,7,0),"")</f>
        <v/>
      </c>
      <c r="K322" s="19" t="str">
        <f>IFERROR(VLOOKUP($A322,'Tropy M'!$Q$3:$X$155,7,0),"")</f>
        <v/>
      </c>
      <c r="L322" s="19" t="str">
        <f>IFERROR(VLOOKUP($A322,'Grassor TR300 M'!$BX$2:$CD$26,7,0),"")</f>
        <v/>
      </c>
      <c r="M322" s="19" t="str">
        <f>IFERROR(VLOOKUP($A322,'BO M'!$K$2:$Q$65,7,0),"")</f>
        <v/>
      </c>
      <c r="N322" s="19" t="str">
        <f>IFERROR(VLOOKUP($A322,'Konwalie M'!$K$3:$Q$33,7,0),"")</f>
        <v/>
      </c>
      <c r="O322" s="19" t="str">
        <f>IFERROR(VLOOKUP($A322,'Sudecka 150 M'!$M$2:$S$17,7,0),"")</f>
        <v/>
      </c>
      <c r="P322" s="19" t="str">
        <f>IFERROR(VLOOKUP($A322,'Korno M'!$BR$1:$BX$58,7,0),"")</f>
        <v/>
      </c>
      <c r="Q322" s="19" t="str">
        <f>IFERROR(VLOOKUP($A322,'Abentojra M'!$J$4:$P$36,7,0),"")</f>
        <v/>
      </c>
      <c r="R322" s="19" t="str">
        <f>IFERROR(VLOOKUP($A322,'Mordownik M'!$M$6:$S$36,7,0),"")</f>
        <v/>
      </c>
      <c r="S322" s="19" t="str">
        <f>IFERROR(VLOOKUP($A322,'XIV Szago M'!$BB$4:$BH$45,7,0),"")</f>
        <v/>
      </c>
      <c r="T322" s="19" t="str">
        <f>IFERROR(VLOOKUP($A322,'H54 TR200 M'!$AS$5:$AY$96,7,0),"")</f>
        <v/>
      </c>
      <c r="U322" s="19" t="str">
        <f>IFERROR(VLOOKUP($A322,'NM TR200 M'!$AN$5:$AT$32,7,0),"")</f>
        <v/>
      </c>
      <c r="V322" s="10">
        <f>IFERROR(LARGE(X322:AP322,1),0)+IFERROR(LARGE(X322:AP322,2),0)</f>
        <v>33.121319643666176</v>
      </c>
      <c r="W322" s="10">
        <f>IFERROR(LARGE(X322:AP322,3),0)+IFERROR(LARGE(X322:AP322,4),0)</f>
        <v>0</v>
      </c>
      <c r="X322" s="12"/>
      <c r="Y322" s="18" t="str">
        <f>IFERROR(VLOOKUP(A322,'XIII Szago M'!DJ:DP,7,0),"")</f>
        <v/>
      </c>
      <c r="Z322" s="18">
        <f>IFERROR(VLOOKUP(A322,'Wiosenne 360 M'!K:Q,7,0),"")</f>
        <v>33.121319643666176</v>
      </c>
      <c r="AA322" s="12" t="str">
        <f>IFERROR(VLOOKUP(A322,'NMnO M'!AT:AZ,7,0),"")</f>
        <v/>
      </c>
      <c r="AB322" s="12" t="str">
        <f>IFERROR(VLOOKUP(A322,'Wertepy M'!M:S,7,0),"")</f>
        <v/>
      </c>
      <c r="AC322" s="12" t="str">
        <f>IFERROR(VLOOKUP($A322,'H53 100 M'!$AG$5:$AM$156,7,0),"")</f>
        <v/>
      </c>
      <c r="AD322" s="18" t="str">
        <f>IFERROR(VLOOKUP($A322,'Liczyrzepa - wiosna M'!$N$2:$T$26,7,0),"")</f>
        <v/>
      </c>
      <c r="AE322" s="12" t="str">
        <f>IFERROR(VLOOKUP($A322,'Harce M'!$H$2:$N$19,7,0),"")</f>
        <v/>
      </c>
      <c r="AF322" s="18" t="str">
        <f>IFERROR(VLOOKUP($A322,'XII z Kompasem M'!$K$1:$Q$38,7,0),"")</f>
        <v/>
      </c>
      <c r="AG322" s="19" t="str">
        <f>IFERROR(VLOOKUP($A322,'Grassor TR150 M'!$BH$2:$BN$16,7,0),"")</f>
        <v/>
      </c>
      <c r="AH322" s="19" t="str">
        <f>IFERROR(VLOOKUP($A322,'Pazur Gryfa M'!$P$2:$V$23,7,0),"")</f>
        <v/>
      </c>
      <c r="AI322" s="19" t="str">
        <f>IFERROR(VLOOKUP($A322,'Szaga M'!$J$2:$P$31,7,0),"")</f>
        <v/>
      </c>
      <c r="AJ322" s="19" t="str">
        <f>IFERROR(VLOOKUP($A322,'Sudecka 100 M'!$M$2:$S$20,7,0),"")</f>
        <v/>
      </c>
      <c r="AK322" s="19" t="str">
        <f>IFERROR(VLOOKUP($A322,'XIII z Kompasem M'!$K$2:$Q$27,7,0),"")</f>
        <v/>
      </c>
      <c r="AL322" s="19" t="str">
        <f>IFERROR(VLOOKUP($A322,'Waligóra M'!$J$2:$P$17,7,0),"")</f>
        <v/>
      </c>
      <c r="AM322" s="19" t="str">
        <f>IFERROR(VLOOKUP($A322,'Jesienne 360 M'!$K$2:$Q$15,7,0),"")</f>
        <v/>
      </c>
      <c r="AN322" s="19" t="str">
        <f>IFERROR(VLOOKUP($A322,'H54 TR100 M'!$AG$6:$AM$161,7,0),"")</f>
        <v/>
      </c>
      <c r="AO322" s="19" t="str">
        <f>IFERROR(VLOOKUP($A322,'Azymut M'!$O$2:$U$36,7,0),"")</f>
        <v/>
      </c>
      <c r="AP322" s="12" t="str">
        <f>IFERROR(VLOOKUP($A322,'NM TR100 M'!$AD$5:$AJ$13,7,0),"")</f>
        <v/>
      </c>
      <c r="AQ322" s="26">
        <f>MIN(COUNT(F322:U322)+MIN(COUNT(X322:AP322)/2,2),6)</f>
        <v>0.5</v>
      </c>
      <c r="AR322" s="13">
        <f>COUNT(F322:U322)+COUNT(X322:AP322)/2</f>
        <v>0.5</v>
      </c>
    </row>
    <row r="323" spans="1:44">
      <c r="A323">
        <v>637</v>
      </c>
      <c r="B323" s="22" t="str">
        <f>VLOOKUP($A323,id!$C:$H,6,0)</f>
        <v>Olszewski Karol</v>
      </c>
      <c r="C323" s="22" t="str">
        <f>VLOOKUP($A323,id!$C:$H,4,0)</f>
        <v>Kozacy z Wybrzeża</v>
      </c>
      <c r="D323" s="2">
        <f>IF(E322=E323,D322,ROW(B321))</f>
        <v>321</v>
      </c>
      <c r="E323" s="11">
        <f>LARGE(F323:W323,1)+LARGE(F323:W323,2)+IFERROR(LARGE(F323:W323,3),0)+IFERROR(LARGE(F323:W323,4),0)+IFERROR(LARGE(F323:W323,5),0)+IFERROR(LARGE(F323:W323,6),0)</f>
        <v>32.994815224587214</v>
      </c>
      <c r="F323" s="12"/>
      <c r="G323" s="12"/>
      <c r="H323" s="12"/>
      <c r="I323" s="14"/>
      <c r="J323" s="19"/>
      <c r="K323" s="19"/>
      <c r="L323" s="19"/>
      <c r="M323" s="19"/>
      <c r="N323" s="19"/>
      <c r="O323" s="19"/>
      <c r="P323" s="19"/>
      <c r="Q323" s="19"/>
      <c r="R323" s="19"/>
      <c r="S323" s="19"/>
      <c r="T323" s="19">
        <f>IFERROR(VLOOKUP($A323,'H54 TR200 M'!$AS$5:$AY$96,7,0),"")</f>
        <v>32.994815224587214</v>
      </c>
      <c r="U323" s="19" t="str">
        <f>IFERROR(VLOOKUP($A323,'NM TR200 M'!$AN$5:$AT$32,7,0),"")</f>
        <v/>
      </c>
      <c r="V323" s="10">
        <f>IFERROR(LARGE(X323:AP323,1),0)+IFERROR(LARGE(X323:AP323,2),0)</f>
        <v>0</v>
      </c>
      <c r="W323" s="10">
        <f>IFERROR(LARGE(X323:AP323,3),0)+IFERROR(LARGE(X323:AP323,4),0)</f>
        <v>0</v>
      </c>
      <c r="X323" s="12"/>
      <c r="Y323" s="18"/>
      <c r="Z323" s="18"/>
      <c r="AA323" s="12"/>
      <c r="AB323" s="12"/>
      <c r="AC323" s="12"/>
      <c r="AD323" s="18"/>
      <c r="AE323" s="12"/>
      <c r="AF323" s="18"/>
      <c r="AG323" s="19"/>
      <c r="AH323" s="19"/>
      <c r="AI323" s="19"/>
      <c r="AJ323" s="19"/>
      <c r="AK323" s="19"/>
      <c r="AL323" s="19"/>
      <c r="AM323" s="19"/>
      <c r="AN323" s="19" t="str">
        <f>IFERROR(VLOOKUP($A323,'H54 TR100 M'!$AG$6:$AM$161,7,0),"")</f>
        <v/>
      </c>
      <c r="AO323" s="19" t="str">
        <f>IFERROR(VLOOKUP($A323,'Azymut M'!$O$2:$U$36,7,0),"")</f>
        <v/>
      </c>
      <c r="AP323" s="12" t="str">
        <f>IFERROR(VLOOKUP($A323,'NM TR100 M'!$AD$5:$AJ$13,7,0),"")</f>
        <v/>
      </c>
      <c r="AQ323" s="26">
        <f>MIN(COUNT(F323:U323)+MIN(COUNT(X323:AP323)/2,2),6)</f>
        <v>1</v>
      </c>
      <c r="AR323" s="13">
        <f>COUNT(F323:U323)+COUNT(X323:AP323)/2</f>
        <v>1</v>
      </c>
    </row>
    <row r="324" spans="1:44">
      <c r="A324">
        <v>277</v>
      </c>
      <c r="B324" s="22" t="str">
        <f>VLOOKUP($A324,id!$C:$H,6,0)</f>
        <v>Hołod Mateusz</v>
      </c>
      <c r="C324" s="22">
        <f>VLOOKUP($A324,id!$C:$H,4,0)</f>
        <v>0</v>
      </c>
      <c r="D324" s="2">
        <f>IF(E323=E324,D323,ROW(B322))</f>
        <v>322</v>
      </c>
      <c r="E324" s="11">
        <f>LARGE(F324:W324,1)+LARGE(F324:W324,2)+IFERROR(LARGE(F324:W324,3),0)+IFERROR(LARGE(F324:W324,4),0)+IFERROR(LARGE(F324:W324,5),0)+IFERROR(LARGE(F324:W324,6),0)</f>
        <v>32.768238402293818</v>
      </c>
      <c r="F324" s="12"/>
      <c r="G324" s="12"/>
      <c r="H324" s="12" t="str">
        <f>IFERROR(VLOOKUP($A324,'H53 200 M'!$AL$5:$AR$90,7,0),"")</f>
        <v/>
      </c>
      <c r="I324" s="14" t="str">
        <f>IFERROR(VLOOKUP($A324,'Dymno M'!$BO$4:$BU$35,7,0),"")</f>
        <v/>
      </c>
      <c r="J324" s="19" t="str">
        <f>IFERROR(VLOOKUP($A324,'Dukty M'!$AU$1:$BA$45,7,0),"")</f>
        <v/>
      </c>
      <c r="K324" s="19" t="str">
        <f>IFERROR(VLOOKUP($A324,'Tropy M'!$Q$3:$X$155,7,0),"")</f>
        <v/>
      </c>
      <c r="L324" s="19" t="str">
        <f>IFERROR(VLOOKUP($A324,'Grassor TR300 M'!$BX$2:$CD$26,7,0),"")</f>
        <v/>
      </c>
      <c r="M324" s="19" t="str">
        <f>IFERROR(VLOOKUP($A324,'BO M'!$K$2:$Q$65,7,0),"")</f>
        <v/>
      </c>
      <c r="N324" s="19" t="str">
        <f>IFERROR(VLOOKUP($A324,'Konwalie M'!$K$3:$Q$33,7,0),"")</f>
        <v/>
      </c>
      <c r="O324" s="19" t="str">
        <f>IFERROR(VLOOKUP($A324,'Sudecka 150 M'!$M$2:$S$17,7,0),"")</f>
        <v/>
      </c>
      <c r="P324" s="19" t="str">
        <f>IFERROR(VLOOKUP($A324,'Korno M'!$BR$1:$BX$58,7,0),"")</f>
        <v/>
      </c>
      <c r="Q324" s="19" t="str">
        <f>IFERROR(VLOOKUP($A324,'Abentojra M'!$J$4:$P$36,7,0),"")</f>
        <v/>
      </c>
      <c r="R324" s="19" t="str">
        <f>IFERROR(VLOOKUP($A324,'Mordownik M'!$M$6:$S$36,7,0),"")</f>
        <v/>
      </c>
      <c r="S324" s="19" t="str">
        <f>IFERROR(VLOOKUP($A324,'XIV Szago M'!$BB$4:$BH$45,7,0),"")</f>
        <v/>
      </c>
      <c r="T324" s="19" t="str">
        <f>IFERROR(VLOOKUP($A324,'H54 TR200 M'!$AS$5:$AY$96,7,0),"")</f>
        <v/>
      </c>
      <c r="U324" s="19" t="str">
        <f>IFERROR(VLOOKUP($A324,'NM TR200 M'!$AN$5:$AT$32,7,0),"")</f>
        <v/>
      </c>
      <c r="V324" s="10">
        <f>IFERROR(LARGE(X324:AP324,1),0)+IFERROR(LARGE(X324:AP324,2),0)</f>
        <v>32.768238402293818</v>
      </c>
      <c r="W324" s="10">
        <f>IFERROR(LARGE(X324:AP324,3),0)+IFERROR(LARGE(X324:AP324,4),0)</f>
        <v>0</v>
      </c>
      <c r="X324" s="12"/>
      <c r="Y324" s="18"/>
      <c r="Z324" s="18"/>
      <c r="AA324" s="12"/>
      <c r="AB324" s="12"/>
      <c r="AC324" s="12">
        <f>IFERROR(VLOOKUP($A324,'H53 100 M'!$AG$5:$AM$156,7,0),"")</f>
        <v>14.931799431460504</v>
      </c>
      <c r="AD324" s="18" t="str">
        <f>IFERROR(VLOOKUP($A324,'Liczyrzepa - wiosna M'!$N$2:$T$26,7,0),"")</f>
        <v/>
      </c>
      <c r="AE324" s="12" t="str">
        <f>IFERROR(VLOOKUP($A324,'Harce M'!$H$2:$N$19,7,0),"")</f>
        <v/>
      </c>
      <c r="AF324" s="18" t="str">
        <f>IFERROR(VLOOKUP($A324,'XII z Kompasem M'!$K$1:$Q$38,7,0),"")</f>
        <v/>
      </c>
      <c r="AG324" s="19" t="str">
        <f>IFERROR(VLOOKUP($A324,'Grassor TR150 M'!$BH$2:$BN$16,7,0),"")</f>
        <v/>
      </c>
      <c r="AH324" s="19" t="str">
        <f>IFERROR(VLOOKUP($A324,'Pazur Gryfa M'!$P$2:$V$23,7,0),"")</f>
        <v/>
      </c>
      <c r="AI324" s="19" t="str">
        <f>IFERROR(VLOOKUP($A324,'Szaga M'!$J$2:$P$31,7,0),"")</f>
        <v/>
      </c>
      <c r="AJ324" s="19" t="str">
        <f>IFERROR(VLOOKUP($A324,'Sudecka 100 M'!$M$2:$S$20,7,0),"")</f>
        <v/>
      </c>
      <c r="AK324" s="19" t="str">
        <f>IFERROR(VLOOKUP($A324,'XIII z Kompasem M'!$K$2:$Q$27,7,0),"")</f>
        <v/>
      </c>
      <c r="AL324" s="19" t="str">
        <f>IFERROR(VLOOKUP($A324,'Waligóra M'!$J$2:$P$17,7,0),"")</f>
        <v/>
      </c>
      <c r="AM324" s="19" t="str">
        <f>IFERROR(VLOOKUP($A324,'Jesienne 360 M'!$K$2:$Q$15,7,0),"")</f>
        <v/>
      </c>
      <c r="AN324" s="19">
        <f>IFERROR(VLOOKUP($A324,'H54 TR100 M'!$AG$6:$AM$161,7,0),"")</f>
        <v>17.836438970833314</v>
      </c>
      <c r="AO324" s="19" t="str">
        <f>IFERROR(VLOOKUP($A324,'Azymut M'!$O$2:$U$36,7,0),"")</f>
        <v/>
      </c>
      <c r="AP324" s="12" t="str">
        <f>IFERROR(VLOOKUP($A324,'NM TR100 M'!$AD$5:$AJ$13,7,0),"")</f>
        <v/>
      </c>
      <c r="AQ324" s="26">
        <f>MIN(COUNT(F324:U324)+MIN(COUNT(X324:AP324)/2,2),6)</f>
        <v>1</v>
      </c>
      <c r="AR324" s="13">
        <f>COUNT(F324:U324)+COUNT(X324:AP324)/2</f>
        <v>1</v>
      </c>
    </row>
    <row r="325" spans="1:44">
      <c r="A325">
        <v>415</v>
      </c>
      <c r="B325" s="22" t="str">
        <f>VLOOKUP($A325,id!$C:$H,6,0)</f>
        <v>Kruczek Stanisław</v>
      </c>
      <c r="C325" s="22" t="str">
        <f>VLOOKUP($A325,id!$C:$H,4,0)</f>
        <v>Wawel Kraków</v>
      </c>
      <c r="D325" s="2">
        <f>IF(E324=E325,D324,ROW(B323))</f>
        <v>323</v>
      </c>
      <c r="E325" s="11">
        <f>LARGE(F325:W325,1)+LARGE(F325:W325,2)+IFERROR(LARGE(F325:W325,3),0)+IFERROR(LARGE(F325:W325,4),0)+IFERROR(LARGE(F325:W325,5),0)+IFERROR(LARGE(F325:W325,6),0)</f>
        <v>32.66296809986131</v>
      </c>
      <c r="F325" s="12"/>
      <c r="G325" s="12"/>
      <c r="H325" s="12"/>
      <c r="I325" s="14" t="str">
        <f>IFERROR(VLOOKUP($A325,'Dymno M'!$BO$4:$BU$35,7,0),"")</f>
        <v/>
      </c>
      <c r="J325" s="19" t="str">
        <f>IFERROR(VLOOKUP($A325,'Dukty M'!$AU$1:$BA$45,7,0),"")</f>
        <v/>
      </c>
      <c r="K325" s="19" t="str">
        <f>IFERROR(VLOOKUP($A325,'Tropy M'!$Q$3:$X$155,7,0),"")</f>
        <v/>
      </c>
      <c r="L325" s="19" t="str">
        <f>IFERROR(VLOOKUP($A325,'Grassor TR300 M'!$BX$2:$CD$26,7,0),"")</f>
        <v/>
      </c>
      <c r="M325" s="19" t="str">
        <f>IFERROR(VLOOKUP($A325,'BO M'!$K$2:$Q$65,7,0),"")</f>
        <v/>
      </c>
      <c r="N325" s="19" t="str">
        <f>IFERROR(VLOOKUP($A325,'Konwalie M'!$K$3:$Q$33,7,0),"")</f>
        <v/>
      </c>
      <c r="O325" s="19" t="str">
        <f>IFERROR(VLOOKUP($A325,'Sudecka 150 M'!$M$2:$S$17,7,0),"")</f>
        <v/>
      </c>
      <c r="P325" s="19" t="str">
        <f>IFERROR(VLOOKUP($A325,'Korno M'!$BR$1:$BX$58,7,0),"")</f>
        <v/>
      </c>
      <c r="Q325" s="19" t="str">
        <f>IFERROR(VLOOKUP($A325,'Abentojra M'!$J$4:$P$36,7,0),"")</f>
        <v/>
      </c>
      <c r="R325" s="19" t="str">
        <f>IFERROR(VLOOKUP($A325,'Mordownik M'!$M$6:$S$36,7,0),"")</f>
        <v/>
      </c>
      <c r="S325" s="19" t="str">
        <f>IFERROR(VLOOKUP($A325,'XIV Szago M'!$BB$4:$BH$45,7,0),"")</f>
        <v/>
      </c>
      <c r="T325" s="19" t="str">
        <f>IFERROR(VLOOKUP($A325,'H54 TR200 M'!$AS$5:$AY$96,7,0),"")</f>
        <v/>
      </c>
      <c r="U325" s="19" t="str">
        <f>IFERROR(VLOOKUP($A325,'NM TR200 M'!$AN$5:$AT$32,7,0),"")</f>
        <v/>
      </c>
      <c r="V325" s="10">
        <f>IFERROR(LARGE(X325:AP325,1),0)+IFERROR(LARGE(X325:AP325,2),0)</f>
        <v>32.66296809986131</v>
      </c>
      <c r="W325" s="10">
        <f>IFERROR(LARGE(X325:AP325,3),0)+IFERROR(LARGE(X325:AP325,4),0)</f>
        <v>0</v>
      </c>
      <c r="X325" s="12"/>
      <c r="Y325" s="18"/>
      <c r="Z325" s="18"/>
      <c r="AA325" s="12"/>
      <c r="AB325" s="12"/>
      <c r="AC325" s="12"/>
      <c r="AD325" s="18" t="str">
        <f>IFERROR(VLOOKUP($A325,'Liczyrzepa - wiosna M'!$N$2:$T$26,7,0),"")</f>
        <v/>
      </c>
      <c r="AE325" s="12">
        <f>IFERROR(VLOOKUP($A325,'Harce M'!$H$2:$N$19,7,0),"")</f>
        <v>32.66296809986131</v>
      </c>
      <c r="AF325" s="18" t="str">
        <f>IFERROR(VLOOKUP($A325,'XII z Kompasem M'!$K$1:$Q$38,7,0),"")</f>
        <v/>
      </c>
      <c r="AG325" s="19" t="str">
        <f>IFERROR(VLOOKUP($A325,'Grassor TR150 M'!$BH$2:$BN$16,7,0),"")</f>
        <v/>
      </c>
      <c r="AH325" s="19" t="str">
        <f>IFERROR(VLOOKUP($A325,'Pazur Gryfa M'!$P$2:$V$23,7,0),"")</f>
        <v/>
      </c>
      <c r="AI325" s="19" t="str">
        <f>IFERROR(VLOOKUP($A325,'Szaga M'!$J$2:$P$31,7,0),"")</f>
        <v/>
      </c>
      <c r="AJ325" s="19" t="str">
        <f>IFERROR(VLOOKUP($A325,'Sudecka 100 M'!$M$2:$S$20,7,0),"")</f>
        <v/>
      </c>
      <c r="AK325" s="19" t="str">
        <f>IFERROR(VLOOKUP($A325,'XIII z Kompasem M'!$K$2:$Q$27,7,0),"")</f>
        <v/>
      </c>
      <c r="AL325" s="19" t="str">
        <f>IFERROR(VLOOKUP($A325,'Waligóra M'!$J$2:$P$17,7,0),"")</f>
        <v/>
      </c>
      <c r="AM325" s="19" t="str">
        <f>IFERROR(VLOOKUP($A325,'Jesienne 360 M'!$K$2:$Q$15,7,0),"")</f>
        <v/>
      </c>
      <c r="AN325" s="19" t="str">
        <f>IFERROR(VLOOKUP($A325,'H54 TR100 M'!$AG$6:$AM$161,7,0),"")</f>
        <v/>
      </c>
      <c r="AO325" s="19" t="str">
        <f>IFERROR(VLOOKUP($A325,'Azymut M'!$O$2:$U$36,7,0),"")</f>
        <v/>
      </c>
      <c r="AP325" s="12" t="str">
        <f>IFERROR(VLOOKUP($A325,'NM TR100 M'!$AD$5:$AJ$13,7,0),"")</f>
        <v/>
      </c>
      <c r="AQ325" s="26">
        <f>MIN(COUNT(F325:U325)+MIN(COUNT(X325:AP325)/2,2),6)</f>
        <v>0.5</v>
      </c>
      <c r="AR325" s="13">
        <f>COUNT(F325:U325)+COUNT(X325:AP325)/2</f>
        <v>0.5</v>
      </c>
    </row>
    <row r="326" spans="1:44">
      <c r="A326">
        <v>760</v>
      </c>
      <c r="B326" s="22" t="str">
        <f>VLOOKUP($A326,id!$C:$H,6,0)</f>
        <v>Sobieszczański Bartłomiej</v>
      </c>
      <c r="C326" s="22" t="str">
        <f>VLOOKUP($A326,id!$C:$H,4,0)</f>
        <v/>
      </c>
      <c r="D326" s="2">
        <f>IF(E325=E326,D325,ROW(B324))</f>
        <v>324</v>
      </c>
      <c r="E326" s="11">
        <f>LARGE(F326:W326,1)+LARGE(F326:W326,2)+IFERROR(LARGE(F326:W326,3),0)+IFERROR(LARGE(F326:W326,4),0)+IFERROR(LARGE(F326:W326,5),0)+IFERROR(LARGE(F326:W326,6),0)</f>
        <v>32.620359640794767</v>
      </c>
      <c r="F326" s="12"/>
      <c r="G326" s="12"/>
      <c r="H326" s="12"/>
      <c r="I326" s="14"/>
      <c r="J326" s="19"/>
      <c r="K326" s="19"/>
      <c r="L326" s="19"/>
      <c r="M326" s="19"/>
      <c r="N326" s="19"/>
      <c r="O326" s="19"/>
      <c r="P326" s="19"/>
      <c r="Q326" s="19"/>
      <c r="R326" s="19"/>
      <c r="S326" s="19"/>
      <c r="T326" s="19"/>
      <c r="U326" s="19">
        <f>IFERROR(VLOOKUP($A326,'NM TR200 M'!$AN$5:$AT$32,7,0),"")</f>
        <v>32.620359640794767</v>
      </c>
      <c r="V326" s="10">
        <f>IFERROR(LARGE(X326:AP326,1),0)+IFERROR(LARGE(X326:AP326,2),0)</f>
        <v>0</v>
      </c>
      <c r="W326" s="10">
        <f>IFERROR(LARGE(X326:AP326,3),0)+IFERROR(LARGE(X326:AP326,4),0)</f>
        <v>0</v>
      </c>
      <c r="X326" s="12"/>
      <c r="Y326" s="18"/>
      <c r="Z326" s="18"/>
      <c r="AA326" s="12"/>
      <c r="AB326" s="12"/>
      <c r="AC326" s="12"/>
      <c r="AD326" s="18"/>
      <c r="AE326" s="12"/>
      <c r="AF326" s="18"/>
      <c r="AG326" s="19"/>
      <c r="AH326" s="19"/>
      <c r="AI326" s="19"/>
      <c r="AJ326" s="19"/>
      <c r="AK326" s="19"/>
      <c r="AL326" s="19"/>
      <c r="AM326" s="19"/>
      <c r="AN326" s="19"/>
      <c r="AO326" s="19"/>
      <c r="AP326" s="12" t="str">
        <f>IFERROR(VLOOKUP($A326,'NM TR100 M'!$AD$5:$AJ$13,7,0),"")</f>
        <v/>
      </c>
      <c r="AQ326" s="26">
        <f>MIN(COUNT(F326:U326)+MIN(COUNT(X326:AP326)/2,2),6)</f>
        <v>1</v>
      </c>
      <c r="AR326" s="13">
        <f>COUNT(F326:U326)+COUNT(X326:AP326)/2</f>
        <v>1</v>
      </c>
    </row>
    <row r="327" spans="1:44">
      <c r="A327">
        <v>204</v>
      </c>
      <c r="B327" s="22" t="str">
        <f>VLOOKUP($A327,id!$C:$H,6,0)</f>
        <v>Brzeziński Maciej</v>
      </c>
      <c r="C327" s="22" t="str">
        <f>VLOOKUP($A327,id!$C:$H,4,0)</f>
        <v>Grube Dupska</v>
      </c>
      <c r="D327" s="2">
        <f>IF(E326=E327,D326,ROW(B325))</f>
        <v>325</v>
      </c>
      <c r="E327" s="11">
        <f>LARGE(F327:W327,1)+LARGE(F327:W327,2)+IFERROR(LARGE(F327:W327,3),0)+IFERROR(LARGE(F327:W327,4),0)+IFERROR(LARGE(F327:W327,5),0)+IFERROR(LARGE(F327:W327,6),0)</f>
        <v>32.575112488186448</v>
      </c>
      <c r="F327" s="12"/>
      <c r="G327" s="12"/>
      <c r="H327" s="12">
        <f>IFERROR(VLOOKUP($A327,'H53 200 M'!$AL$5:$AR$90,7,0),"")</f>
        <v>32.575112488186448</v>
      </c>
      <c r="I327" s="14" t="str">
        <f>IFERROR(VLOOKUP($A327,'Dymno M'!$BO$4:$BU$35,7,0),"")</f>
        <v/>
      </c>
      <c r="J327" s="19" t="str">
        <f>IFERROR(VLOOKUP($A327,'Dukty M'!$AU$1:$BA$45,7,0),"")</f>
        <v/>
      </c>
      <c r="K327" s="19" t="str">
        <f>IFERROR(VLOOKUP($A327,'Tropy M'!$Q$3:$X$155,7,0),"")</f>
        <v/>
      </c>
      <c r="L327" s="19" t="str">
        <f>IFERROR(VLOOKUP($A327,'Grassor TR300 M'!$BX$2:$CD$26,7,0),"")</f>
        <v/>
      </c>
      <c r="M327" s="19" t="str">
        <f>IFERROR(VLOOKUP($A327,'BO M'!$K$2:$Q$65,7,0),"")</f>
        <v/>
      </c>
      <c r="N327" s="19" t="str">
        <f>IFERROR(VLOOKUP($A327,'Konwalie M'!$K$3:$Q$33,7,0),"")</f>
        <v/>
      </c>
      <c r="O327" s="19" t="str">
        <f>IFERROR(VLOOKUP($A327,'Sudecka 150 M'!$M$2:$S$17,7,0),"")</f>
        <v/>
      </c>
      <c r="P327" s="19" t="str">
        <f>IFERROR(VLOOKUP($A327,'Korno M'!$BR$1:$BX$58,7,0),"")</f>
        <v/>
      </c>
      <c r="Q327" s="19" t="str">
        <f>IFERROR(VLOOKUP($A327,'Abentojra M'!$J$4:$P$36,7,0),"")</f>
        <v/>
      </c>
      <c r="R327" s="19" t="str">
        <f>IFERROR(VLOOKUP($A327,'Mordownik M'!$M$6:$S$36,7,0),"")</f>
        <v/>
      </c>
      <c r="S327" s="19" t="str">
        <f>IFERROR(VLOOKUP($A327,'XIV Szago M'!$BB$4:$BH$45,7,0),"")</f>
        <v/>
      </c>
      <c r="T327" s="19" t="str">
        <f>IFERROR(VLOOKUP($A327,'H54 TR200 M'!$AS$5:$AY$96,7,0),"")</f>
        <v/>
      </c>
      <c r="U327" s="19" t="str">
        <f>IFERROR(VLOOKUP($A327,'NM TR200 M'!$AN$5:$AT$32,7,0),"")</f>
        <v/>
      </c>
      <c r="V327" s="10">
        <f>IFERROR(LARGE(X327:AP327,1),0)+IFERROR(LARGE(X327:AP327,2),0)</f>
        <v>0</v>
      </c>
      <c r="W327" s="10">
        <f>IFERROR(LARGE(X327:AP327,3),0)+IFERROR(LARGE(X327:AP327,4),0)</f>
        <v>0</v>
      </c>
      <c r="X327" s="12"/>
      <c r="Y327" s="18"/>
      <c r="Z327" s="18"/>
      <c r="AA327" s="12"/>
      <c r="AB327" s="12"/>
      <c r="AC327" s="12" t="str">
        <f>IFERROR(VLOOKUP($A327,'H53 100 M'!$AG$5:$AM$156,7,0),"")</f>
        <v/>
      </c>
      <c r="AD327" s="18" t="str">
        <f>IFERROR(VLOOKUP($A327,'Liczyrzepa - wiosna M'!$N$2:$T$26,7,0),"")</f>
        <v/>
      </c>
      <c r="AE327" s="12" t="str">
        <f>IFERROR(VLOOKUP($A327,'Harce M'!$H$2:$N$19,7,0),"")</f>
        <v/>
      </c>
      <c r="AF327" s="18" t="str">
        <f>IFERROR(VLOOKUP($A327,'XII z Kompasem M'!$K$1:$Q$38,7,0),"")</f>
        <v/>
      </c>
      <c r="AG327" s="19" t="str">
        <f>IFERROR(VLOOKUP($A327,'Grassor TR150 M'!$BH$2:$BN$16,7,0),"")</f>
        <v/>
      </c>
      <c r="AH327" s="19" t="str">
        <f>IFERROR(VLOOKUP($A327,'Pazur Gryfa M'!$P$2:$V$23,7,0),"")</f>
        <v/>
      </c>
      <c r="AI327" s="19" t="str">
        <f>IFERROR(VLOOKUP($A327,'Szaga M'!$J$2:$P$31,7,0),"")</f>
        <v/>
      </c>
      <c r="AJ327" s="19" t="str">
        <f>IFERROR(VLOOKUP($A327,'Sudecka 100 M'!$M$2:$S$20,7,0),"")</f>
        <v/>
      </c>
      <c r="AK327" s="19" t="str">
        <f>IFERROR(VLOOKUP($A327,'XIII z Kompasem M'!$K$2:$Q$27,7,0),"")</f>
        <v/>
      </c>
      <c r="AL327" s="19" t="str">
        <f>IFERROR(VLOOKUP($A327,'Waligóra M'!$J$2:$P$17,7,0),"")</f>
        <v/>
      </c>
      <c r="AM327" s="19" t="str">
        <f>IFERROR(VLOOKUP($A327,'Jesienne 360 M'!$K$2:$Q$15,7,0),"")</f>
        <v/>
      </c>
      <c r="AN327" s="19" t="str">
        <f>IFERROR(VLOOKUP($A327,'H54 TR100 M'!$AG$6:$AM$161,7,0),"")</f>
        <v/>
      </c>
      <c r="AO327" s="19" t="str">
        <f>IFERROR(VLOOKUP($A327,'Azymut M'!$O$2:$U$36,7,0),"")</f>
        <v/>
      </c>
      <c r="AP327" s="12" t="str">
        <f>IFERROR(VLOOKUP($A327,'NM TR100 M'!$AD$5:$AJ$13,7,0),"")</f>
        <v/>
      </c>
      <c r="AQ327" s="26">
        <f>MIN(COUNT(F327:U327)+MIN(COUNT(X327:AP327)/2,2),6)</f>
        <v>1</v>
      </c>
      <c r="AR327" s="13">
        <f>COUNT(F327:U327)+COUNT(X327:AP327)/2</f>
        <v>1</v>
      </c>
    </row>
    <row r="328" spans="1:44">
      <c r="A328">
        <v>416</v>
      </c>
      <c r="B328" s="22" t="str">
        <f>VLOOKUP($A328,id!$C:$H,6,0)</f>
        <v>Bojarski Grzegorz</v>
      </c>
      <c r="C328" s="22">
        <f>VLOOKUP($A328,id!$C:$H,4,0)</f>
        <v>0</v>
      </c>
      <c r="D328" s="2">
        <f>IF(E327=E328,D327,ROW(B326))</f>
        <v>326</v>
      </c>
      <c r="E328" s="11">
        <f>LARGE(F328:W328,1)+LARGE(F328:W328,2)+IFERROR(LARGE(F328:W328,3),0)+IFERROR(LARGE(F328:W328,4),0)+IFERROR(LARGE(F328:W328,5),0)+IFERROR(LARGE(F328:W328,6),0)</f>
        <v>32.527624309392273</v>
      </c>
      <c r="F328" s="12"/>
      <c r="G328" s="12"/>
      <c r="H328" s="12"/>
      <c r="I328" s="14" t="str">
        <f>IFERROR(VLOOKUP($A328,'Dymno M'!$BO$4:$BU$35,7,0),"")</f>
        <v/>
      </c>
      <c r="J328" s="19" t="str">
        <f>IFERROR(VLOOKUP($A328,'Dukty M'!$AU$1:$BA$45,7,0),"")</f>
        <v/>
      </c>
      <c r="K328" s="19" t="str">
        <f>IFERROR(VLOOKUP($A328,'Tropy M'!$Q$3:$X$155,7,0),"")</f>
        <v/>
      </c>
      <c r="L328" s="19" t="str">
        <f>IFERROR(VLOOKUP($A328,'Grassor TR300 M'!$BX$2:$CD$26,7,0),"")</f>
        <v/>
      </c>
      <c r="M328" s="19" t="str">
        <f>IFERROR(VLOOKUP($A328,'BO M'!$K$2:$Q$65,7,0),"")</f>
        <v/>
      </c>
      <c r="N328" s="19" t="str">
        <f>IFERROR(VLOOKUP($A328,'Konwalie M'!$K$3:$Q$33,7,0),"")</f>
        <v/>
      </c>
      <c r="O328" s="19" t="str">
        <f>IFERROR(VLOOKUP($A328,'Sudecka 150 M'!$M$2:$S$17,7,0),"")</f>
        <v/>
      </c>
      <c r="P328" s="19" t="str">
        <f>IFERROR(VLOOKUP($A328,'Korno M'!$BR$1:$BX$58,7,0),"")</f>
        <v/>
      </c>
      <c r="Q328" s="19" t="str">
        <f>IFERROR(VLOOKUP($A328,'Abentojra M'!$J$4:$P$36,7,0),"")</f>
        <v/>
      </c>
      <c r="R328" s="19" t="str">
        <f>IFERROR(VLOOKUP($A328,'Mordownik M'!$M$6:$S$36,7,0),"")</f>
        <v/>
      </c>
      <c r="S328" s="19" t="str">
        <f>IFERROR(VLOOKUP($A328,'XIV Szago M'!$BB$4:$BH$45,7,0),"")</f>
        <v/>
      </c>
      <c r="T328" s="19" t="str">
        <f>IFERROR(VLOOKUP($A328,'H54 TR200 M'!$AS$5:$AY$96,7,0),"")</f>
        <v/>
      </c>
      <c r="U328" s="19" t="str">
        <f>IFERROR(VLOOKUP($A328,'NM TR200 M'!$AN$5:$AT$32,7,0),"")</f>
        <v/>
      </c>
      <c r="V328" s="10">
        <f>IFERROR(LARGE(X328:AP328,1),0)+IFERROR(LARGE(X328:AP328,2),0)</f>
        <v>32.527624309392273</v>
      </c>
      <c r="W328" s="10">
        <f>IFERROR(LARGE(X328:AP328,3),0)+IFERROR(LARGE(X328:AP328,4),0)</f>
        <v>0</v>
      </c>
      <c r="X328" s="12"/>
      <c r="Y328" s="18"/>
      <c r="Z328" s="18"/>
      <c r="AA328" s="12"/>
      <c r="AB328" s="12"/>
      <c r="AC328" s="12"/>
      <c r="AD328" s="18" t="str">
        <f>IFERROR(VLOOKUP($A328,'Liczyrzepa - wiosna M'!$N$2:$T$26,7,0),"")</f>
        <v/>
      </c>
      <c r="AE328" s="12">
        <f>IFERROR(VLOOKUP($A328,'Harce M'!$H$2:$N$19,7,0),"")</f>
        <v>32.527624309392273</v>
      </c>
      <c r="AF328" s="18" t="str">
        <f>IFERROR(VLOOKUP($A328,'XII z Kompasem M'!$K$1:$Q$38,7,0),"")</f>
        <v/>
      </c>
      <c r="AG328" s="19" t="str">
        <f>IFERROR(VLOOKUP($A328,'Grassor TR150 M'!$BH$2:$BN$16,7,0),"")</f>
        <v/>
      </c>
      <c r="AH328" s="19" t="str">
        <f>IFERROR(VLOOKUP($A328,'Pazur Gryfa M'!$P$2:$V$23,7,0),"")</f>
        <v/>
      </c>
      <c r="AI328" s="19" t="str">
        <f>IFERROR(VLOOKUP($A328,'Szaga M'!$J$2:$P$31,7,0),"")</f>
        <v/>
      </c>
      <c r="AJ328" s="19" t="str">
        <f>IFERROR(VLOOKUP($A328,'Sudecka 100 M'!$M$2:$S$20,7,0),"")</f>
        <v/>
      </c>
      <c r="AK328" s="19" t="str">
        <f>IFERROR(VLOOKUP($A328,'XIII z Kompasem M'!$K$2:$Q$27,7,0),"")</f>
        <v/>
      </c>
      <c r="AL328" s="19" t="str">
        <f>IFERROR(VLOOKUP($A328,'Waligóra M'!$J$2:$P$17,7,0),"")</f>
        <v/>
      </c>
      <c r="AM328" s="19" t="str">
        <f>IFERROR(VLOOKUP($A328,'Jesienne 360 M'!$K$2:$Q$15,7,0),"")</f>
        <v/>
      </c>
      <c r="AN328" s="19" t="str">
        <f>IFERROR(VLOOKUP($A328,'H54 TR100 M'!$AG$6:$AM$161,7,0),"")</f>
        <v/>
      </c>
      <c r="AO328" s="19" t="str">
        <f>IFERROR(VLOOKUP($A328,'Azymut M'!$O$2:$U$36,7,0),"")</f>
        <v/>
      </c>
      <c r="AP328" s="12" t="str">
        <f>IFERROR(VLOOKUP($A328,'NM TR100 M'!$AD$5:$AJ$13,7,0),"")</f>
        <v/>
      </c>
      <c r="AQ328" s="26">
        <f>MIN(COUNT(F328:U328)+MIN(COUNT(X328:AP328)/2,2),6)</f>
        <v>0.5</v>
      </c>
      <c r="AR328" s="13">
        <f>COUNT(F328:U328)+COUNT(X328:AP328)/2</f>
        <v>0.5</v>
      </c>
    </row>
    <row r="329" spans="1:44">
      <c r="A329">
        <v>461</v>
      </c>
      <c r="B329" s="22" t="str">
        <f>VLOOKUP($A329,id!$C:$H,6,0)</f>
        <v>Niezgódka Bartosz</v>
      </c>
      <c r="C329" s="22">
        <f>VLOOKUP($A329,id!$C:$H,4,0)</f>
        <v>0</v>
      </c>
      <c r="D329" s="2">
        <f>IF(E328=E329,D328,ROW(B327))</f>
        <v>327</v>
      </c>
      <c r="E329" s="11">
        <f>LARGE(F329:W329,1)+LARGE(F329:W329,2)+IFERROR(LARGE(F329:W329,3),0)+IFERROR(LARGE(F329:W329,4),0)+IFERROR(LARGE(F329:W329,5),0)+IFERROR(LARGE(F329:W329,6),0)</f>
        <v>32.512078963604722</v>
      </c>
      <c r="F329" s="12"/>
      <c r="G329" s="12"/>
      <c r="H329" s="12"/>
      <c r="I329" s="14"/>
      <c r="J329" s="19"/>
      <c r="K329" s="19">
        <f>IFERROR(VLOOKUP($A329,'Tropy M'!$Q$3:$X$155,7,0),"")</f>
        <v>32.512078963604722</v>
      </c>
      <c r="L329" s="19" t="str">
        <f>IFERROR(VLOOKUP($A329,'Grassor TR300 M'!$BX$2:$CD$26,7,0),"")</f>
        <v/>
      </c>
      <c r="M329" s="19" t="str">
        <f>IFERROR(VLOOKUP($A329,'BO M'!$K$2:$Q$65,7,0),"")</f>
        <v/>
      </c>
      <c r="N329" s="19" t="str">
        <f>IFERROR(VLOOKUP($A329,'Konwalie M'!$K$3:$Q$33,7,0),"")</f>
        <v/>
      </c>
      <c r="O329" s="19" t="str">
        <f>IFERROR(VLOOKUP($A329,'Sudecka 150 M'!$M$2:$S$17,7,0),"")</f>
        <v/>
      </c>
      <c r="P329" s="19" t="str">
        <f>IFERROR(VLOOKUP($A329,'Korno M'!$BR$1:$BX$58,7,0),"")</f>
        <v/>
      </c>
      <c r="Q329" s="19" t="str">
        <f>IFERROR(VLOOKUP($A329,'Abentojra M'!$J$4:$P$36,7,0),"")</f>
        <v/>
      </c>
      <c r="R329" s="19" t="str">
        <f>IFERROR(VLOOKUP($A329,'Mordownik M'!$M$6:$S$36,7,0),"")</f>
        <v/>
      </c>
      <c r="S329" s="19" t="str">
        <f>IFERROR(VLOOKUP($A329,'XIV Szago M'!$BB$4:$BH$45,7,0),"")</f>
        <v/>
      </c>
      <c r="T329" s="19" t="str">
        <f>IFERROR(VLOOKUP($A329,'H54 TR200 M'!$AS$5:$AY$96,7,0),"")</f>
        <v/>
      </c>
      <c r="U329" s="19" t="str">
        <f>IFERROR(VLOOKUP($A329,'NM TR200 M'!$AN$5:$AT$32,7,0),"")</f>
        <v/>
      </c>
      <c r="V329" s="10">
        <f>IFERROR(LARGE(X329:AP329,1),0)+IFERROR(LARGE(X329:AP329,2),0)</f>
        <v>0</v>
      </c>
      <c r="W329" s="10">
        <f>IFERROR(LARGE(X329:AP329,3),0)+IFERROR(LARGE(X329:AP329,4),0)</f>
        <v>0</v>
      </c>
      <c r="X329" s="12"/>
      <c r="Y329" s="18"/>
      <c r="Z329" s="18"/>
      <c r="AA329" s="12"/>
      <c r="AB329" s="12"/>
      <c r="AC329" s="12"/>
      <c r="AD329" s="18"/>
      <c r="AE329" s="12"/>
      <c r="AF329" s="18"/>
      <c r="AG329" s="19" t="str">
        <f>IFERROR(VLOOKUP($A329,'Grassor TR150 M'!$BH$2:$BN$16,7,0),"")</f>
        <v/>
      </c>
      <c r="AH329" s="19" t="str">
        <f>IFERROR(VLOOKUP($A329,'Pazur Gryfa M'!$P$2:$V$23,7,0),"")</f>
        <v/>
      </c>
      <c r="AI329" s="19" t="str">
        <f>IFERROR(VLOOKUP($A329,'Szaga M'!$J$2:$P$31,7,0),"")</f>
        <v/>
      </c>
      <c r="AJ329" s="19" t="str">
        <f>IFERROR(VLOOKUP($A329,'Sudecka 100 M'!$M$2:$S$20,7,0),"")</f>
        <v/>
      </c>
      <c r="AK329" s="19" t="str">
        <f>IFERROR(VLOOKUP($A329,'XIII z Kompasem M'!$K$2:$Q$27,7,0),"")</f>
        <v/>
      </c>
      <c r="AL329" s="19" t="str">
        <f>IFERROR(VLOOKUP($A329,'Waligóra M'!$J$2:$P$17,7,0),"")</f>
        <v/>
      </c>
      <c r="AM329" s="19" t="str">
        <f>IFERROR(VLOOKUP($A329,'Jesienne 360 M'!$K$2:$Q$15,7,0),"")</f>
        <v/>
      </c>
      <c r="AN329" s="19" t="str">
        <f>IFERROR(VLOOKUP($A329,'H54 TR100 M'!$AG$6:$AM$161,7,0),"")</f>
        <v/>
      </c>
      <c r="AO329" s="19" t="str">
        <f>IFERROR(VLOOKUP($A329,'Azymut M'!$O$2:$U$36,7,0),"")</f>
        <v/>
      </c>
      <c r="AP329" s="12" t="str">
        <f>IFERROR(VLOOKUP($A329,'NM TR100 M'!$AD$5:$AJ$13,7,0),"")</f>
        <v/>
      </c>
      <c r="AQ329" s="26">
        <f>MIN(COUNT(F329:U329)+MIN(COUNT(X329:AP329)/2,2),6)</f>
        <v>1</v>
      </c>
      <c r="AR329" s="13">
        <f>COUNT(F329:U329)+COUNT(X329:AP329)/2</f>
        <v>1</v>
      </c>
    </row>
    <row r="330" spans="1:44">
      <c r="A330">
        <v>761</v>
      </c>
      <c r="B330" s="22" t="str">
        <f>VLOOKUP($A330,id!$C:$H,6,0)</f>
        <v>Nowacki Piotr</v>
      </c>
      <c r="C330" s="22" t="str">
        <f>VLOOKUP($A330,id!$C:$H,4,0)</f>
        <v/>
      </c>
      <c r="D330" s="2">
        <f>IF(E329=E330,D329,ROW(B328))</f>
        <v>328</v>
      </c>
      <c r="E330" s="11">
        <f>LARGE(F330:W330,1)+LARGE(F330:W330,2)+IFERROR(LARGE(F330:W330,3),0)+IFERROR(LARGE(F330:W330,4),0)+IFERROR(LARGE(F330:W330,5),0)+IFERROR(LARGE(F330:W330,6),0)</f>
        <v>32.470724963543418</v>
      </c>
      <c r="F330" s="12"/>
      <c r="G330" s="12"/>
      <c r="H330" s="12"/>
      <c r="I330" s="14"/>
      <c r="J330" s="19"/>
      <c r="K330" s="19"/>
      <c r="L330" s="19"/>
      <c r="M330" s="19"/>
      <c r="N330" s="19"/>
      <c r="O330" s="19"/>
      <c r="P330" s="19"/>
      <c r="Q330" s="19"/>
      <c r="R330" s="19"/>
      <c r="S330" s="19"/>
      <c r="T330" s="19"/>
      <c r="U330" s="19">
        <f>IFERROR(VLOOKUP($A330,'NM TR200 M'!$AN$5:$AT$32,7,0),"")</f>
        <v>32.470724963543418</v>
      </c>
      <c r="V330" s="10">
        <f>IFERROR(LARGE(X330:AP330,1),0)+IFERROR(LARGE(X330:AP330,2),0)</f>
        <v>0</v>
      </c>
      <c r="W330" s="10">
        <f>IFERROR(LARGE(X330:AP330,3),0)+IFERROR(LARGE(X330:AP330,4),0)</f>
        <v>0</v>
      </c>
      <c r="X330" s="12"/>
      <c r="Y330" s="18"/>
      <c r="Z330" s="18"/>
      <c r="AA330" s="12"/>
      <c r="AB330" s="12"/>
      <c r="AC330" s="12"/>
      <c r="AD330" s="18"/>
      <c r="AE330" s="12"/>
      <c r="AF330" s="18"/>
      <c r="AG330" s="19"/>
      <c r="AH330" s="19"/>
      <c r="AI330" s="19"/>
      <c r="AJ330" s="19"/>
      <c r="AK330" s="19"/>
      <c r="AL330" s="19"/>
      <c r="AM330" s="19"/>
      <c r="AN330" s="19"/>
      <c r="AO330" s="19"/>
      <c r="AP330" s="12" t="str">
        <f>IFERROR(VLOOKUP($A330,'NM TR100 M'!$AD$5:$AJ$13,7,0),"")</f>
        <v/>
      </c>
      <c r="AQ330" s="26">
        <f>MIN(COUNT(F330:U330)+MIN(COUNT(X330:AP330)/2,2),6)</f>
        <v>1</v>
      </c>
      <c r="AR330" s="13">
        <f>COUNT(F330:U330)+COUNT(X330:AP330)/2</f>
        <v>1</v>
      </c>
    </row>
    <row r="331" spans="1:44">
      <c r="A331">
        <v>427</v>
      </c>
      <c r="B331" s="22" t="str">
        <f>VLOOKUP($A331,id!$C:$H,6,0)</f>
        <v>Mochol Marcin</v>
      </c>
      <c r="C331" s="22" t="str">
        <f>VLOOKUP($A331,id!$C:$H,4,0)</f>
        <v>Tuchomie Team</v>
      </c>
      <c r="D331" s="2">
        <f>IF(E330=E331,D330,ROW(B329))</f>
        <v>329</v>
      </c>
      <c r="E331" s="11">
        <f>LARGE(F331:W331,1)+LARGE(F331:W331,2)+IFERROR(LARGE(F331:W331,3),0)+IFERROR(LARGE(F331:W331,4),0)+IFERROR(LARGE(F331:W331,5),0)+IFERROR(LARGE(F331:W331,6),0)</f>
        <v>32.216905901116434</v>
      </c>
      <c r="F331" s="12"/>
      <c r="G331" s="12"/>
      <c r="H331" s="12"/>
      <c r="I331" s="14"/>
      <c r="J331" s="19" t="str">
        <f>IFERROR(VLOOKUP($A331,'Dukty M'!$AU$1:$BA$45,7,0),"")</f>
        <v/>
      </c>
      <c r="K331" s="19" t="str">
        <f>IFERROR(VLOOKUP($A331,'Tropy M'!$Q$3:$X$155,7,0),"")</f>
        <v/>
      </c>
      <c r="L331" s="19" t="str">
        <f>IFERROR(VLOOKUP($A331,'Grassor TR300 M'!$BX$2:$CD$26,7,0),"")</f>
        <v/>
      </c>
      <c r="M331" s="19" t="str">
        <f>IFERROR(VLOOKUP($A331,'BO M'!$K$2:$Q$65,7,0),"")</f>
        <v/>
      </c>
      <c r="N331" s="19" t="str">
        <f>IFERROR(VLOOKUP($A331,'Konwalie M'!$K$3:$Q$33,7,0),"")</f>
        <v/>
      </c>
      <c r="O331" s="19" t="str">
        <f>IFERROR(VLOOKUP($A331,'Sudecka 150 M'!$M$2:$S$17,7,0),"")</f>
        <v/>
      </c>
      <c r="P331" s="19" t="str">
        <f>IFERROR(VLOOKUP($A331,'Korno M'!$BR$1:$BX$58,7,0),"")</f>
        <v/>
      </c>
      <c r="Q331" s="19" t="str">
        <f>IFERROR(VLOOKUP($A331,'Abentojra M'!$J$4:$P$36,7,0),"")</f>
        <v/>
      </c>
      <c r="R331" s="19" t="str">
        <f>IFERROR(VLOOKUP($A331,'Mordownik M'!$M$6:$S$36,7,0),"")</f>
        <v/>
      </c>
      <c r="S331" s="19" t="str">
        <f>IFERROR(VLOOKUP($A331,'XIV Szago M'!$BB$4:$BH$45,7,0),"")</f>
        <v/>
      </c>
      <c r="T331" s="19" t="str">
        <f>IFERROR(VLOOKUP($A331,'H54 TR200 M'!$AS$5:$AY$96,7,0),"")</f>
        <v/>
      </c>
      <c r="U331" s="19" t="str">
        <f>IFERROR(VLOOKUP($A331,'NM TR200 M'!$AN$5:$AT$32,7,0),"")</f>
        <v/>
      </c>
      <c r="V331" s="10">
        <f>IFERROR(LARGE(X331:AP331,1),0)+IFERROR(LARGE(X331:AP331,2),0)</f>
        <v>32.216905901116434</v>
      </c>
      <c r="W331" s="10">
        <f>IFERROR(LARGE(X331:AP331,3),0)+IFERROR(LARGE(X331:AP331,4),0)</f>
        <v>0</v>
      </c>
      <c r="X331" s="12"/>
      <c r="Y331" s="18"/>
      <c r="Z331" s="18"/>
      <c r="AA331" s="12"/>
      <c r="AB331" s="12"/>
      <c r="AC331" s="12"/>
      <c r="AD331" s="18"/>
      <c r="AE331" s="12"/>
      <c r="AF331" s="18">
        <f>IFERROR(VLOOKUP($A331,'XII z Kompasem M'!$K$1:$Q$38,7,0),"")</f>
        <v>32.216905901116434</v>
      </c>
      <c r="AG331" s="19" t="str">
        <f>IFERROR(VLOOKUP($A331,'Grassor TR150 M'!$BH$2:$BN$16,7,0),"")</f>
        <v/>
      </c>
      <c r="AH331" s="19" t="str">
        <f>IFERROR(VLOOKUP($A331,'Pazur Gryfa M'!$P$2:$V$23,7,0),"")</f>
        <v/>
      </c>
      <c r="AI331" s="19" t="str">
        <f>IFERROR(VLOOKUP($A331,'Szaga M'!$J$2:$P$31,7,0),"")</f>
        <v/>
      </c>
      <c r="AJ331" s="19" t="str">
        <f>IFERROR(VLOOKUP($A331,'Sudecka 100 M'!$M$2:$S$20,7,0),"")</f>
        <v/>
      </c>
      <c r="AK331" s="19" t="str">
        <f>IFERROR(VLOOKUP($A331,'XIII z Kompasem M'!$K$2:$Q$27,7,0),"")</f>
        <v/>
      </c>
      <c r="AL331" s="19" t="str">
        <f>IFERROR(VLOOKUP($A331,'Waligóra M'!$J$2:$P$17,7,0),"")</f>
        <v/>
      </c>
      <c r="AM331" s="19" t="str">
        <f>IFERROR(VLOOKUP($A331,'Jesienne 360 M'!$K$2:$Q$15,7,0),"")</f>
        <v/>
      </c>
      <c r="AN331" s="19" t="str">
        <f>IFERROR(VLOOKUP($A331,'H54 TR100 M'!$AG$6:$AM$161,7,0),"")</f>
        <v/>
      </c>
      <c r="AO331" s="19" t="str">
        <f>IFERROR(VLOOKUP($A331,'Azymut M'!$O$2:$U$36,7,0),"")</f>
        <v/>
      </c>
      <c r="AP331" s="12" t="str">
        <f>IFERROR(VLOOKUP($A331,'NM TR100 M'!$AD$5:$AJ$13,7,0),"")</f>
        <v/>
      </c>
      <c r="AQ331" s="26">
        <f>MIN(COUNT(F331:U331)+MIN(COUNT(X331:AP331)/2,2),6)</f>
        <v>0.5</v>
      </c>
      <c r="AR331" s="13">
        <f>COUNT(F331:U331)+COUNT(X331:AP331)/2</f>
        <v>0.5</v>
      </c>
    </row>
    <row r="332" spans="1:44">
      <c r="A332">
        <v>678</v>
      </c>
      <c r="B332" s="22" t="str">
        <f>VLOOKUP($A332,id!$C:$H,6,0)</f>
        <v>Mechliński Mateusz</v>
      </c>
      <c r="C332" s="22">
        <f>VLOOKUP($A332,id!$C:$H,4,0)</f>
        <v>0</v>
      </c>
      <c r="D332" s="2">
        <f>IF(E331=E332,D331,ROW(B330))</f>
        <v>330</v>
      </c>
      <c r="E332" s="11">
        <f>LARGE(F332:W332,1)+LARGE(F332:W332,2)+IFERROR(LARGE(F332:W332,3),0)+IFERROR(LARGE(F332:W332,4),0)+IFERROR(LARGE(F332:W332,5),0)+IFERROR(LARGE(F332:W332,6),0)</f>
        <v>31.947234369471992</v>
      </c>
      <c r="F332" s="12"/>
      <c r="G332" s="12"/>
      <c r="H332" s="12"/>
      <c r="I332" s="14"/>
      <c r="J332" s="19"/>
      <c r="K332" s="19"/>
      <c r="L332" s="19"/>
      <c r="M332" s="19"/>
      <c r="N332" s="19"/>
      <c r="O332" s="19"/>
      <c r="P332" s="19"/>
      <c r="Q332" s="19"/>
      <c r="R332" s="19"/>
      <c r="S332" s="19"/>
      <c r="T332" s="19" t="str">
        <f>IFERROR(VLOOKUP($A332,'H54 TR200 M'!$AS$5:$AY$96,7,0),"")</f>
        <v/>
      </c>
      <c r="U332" s="19" t="str">
        <f>IFERROR(VLOOKUP($A332,'NM TR200 M'!$AN$5:$AT$32,7,0),"")</f>
        <v/>
      </c>
      <c r="V332" s="10">
        <f>IFERROR(LARGE(X332:AP332,1),0)+IFERROR(LARGE(X332:AP332,2),0)</f>
        <v>31.947234369471992</v>
      </c>
      <c r="W332" s="10">
        <f>IFERROR(LARGE(X332:AP332,3),0)+IFERROR(LARGE(X332:AP332,4),0)</f>
        <v>0</v>
      </c>
      <c r="X332" s="12"/>
      <c r="Y332" s="18"/>
      <c r="Z332" s="18"/>
      <c r="AA332" s="12"/>
      <c r="AB332" s="12"/>
      <c r="AC332" s="12"/>
      <c r="AD332" s="18"/>
      <c r="AE332" s="12"/>
      <c r="AF332" s="18"/>
      <c r="AG332" s="19"/>
      <c r="AH332" s="19"/>
      <c r="AI332" s="19"/>
      <c r="AJ332" s="19"/>
      <c r="AK332" s="19"/>
      <c r="AL332" s="19"/>
      <c r="AM332" s="19"/>
      <c r="AN332" s="19">
        <f>IFERROR(VLOOKUP($A332,'H54 TR100 M'!$AG$6:$AM$161,7,0),"")</f>
        <v>31.947234369471992</v>
      </c>
      <c r="AO332" s="19" t="str">
        <f>IFERROR(VLOOKUP($A332,'Azymut M'!$O$2:$U$36,7,0),"")</f>
        <v/>
      </c>
      <c r="AP332" s="12" t="str">
        <f>IFERROR(VLOOKUP($A332,'NM TR100 M'!$AD$5:$AJ$13,7,0),"")</f>
        <v/>
      </c>
      <c r="AQ332" s="26">
        <f>MIN(COUNT(F332:U332)+MIN(COUNT(X332:AP332)/2,2),6)</f>
        <v>0.5</v>
      </c>
      <c r="AR332" s="13">
        <f>COUNT(F332:U332)+COUNT(X332:AP332)/2</f>
        <v>0.5</v>
      </c>
    </row>
    <row r="333" spans="1:44">
      <c r="A333">
        <v>679</v>
      </c>
      <c r="B333" s="22" t="str">
        <f>VLOOKUP($A333,id!$C:$H,6,0)</f>
        <v>Kuprian Szymon</v>
      </c>
      <c r="C333" s="22">
        <f>VLOOKUP($A333,id!$C:$H,4,0)</f>
        <v>0</v>
      </c>
      <c r="D333" s="2">
        <f>IF(E332=E333,D332,ROW(B331))</f>
        <v>331</v>
      </c>
      <c r="E333" s="11">
        <f>LARGE(F333:W333,1)+LARGE(F333:W333,2)+IFERROR(LARGE(F333:W333,3),0)+IFERROR(LARGE(F333:W333,4),0)+IFERROR(LARGE(F333:W333,5),0)+IFERROR(LARGE(F333:W333,6),0)</f>
        <v>31.943557201611785</v>
      </c>
      <c r="F333" s="12"/>
      <c r="G333" s="12"/>
      <c r="H333" s="12"/>
      <c r="I333" s="14"/>
      <c r="J333" s="19"/>
      <c r="K333" s="19"/>
      <c r="L333" s="19"/>
      <c r="M333" s="19"/>
      <c r="N333" s="19"/>
      <c r="O333" s="19"/>
      <c r="P333" s="19"/>
      <c r="Q333" s="19"/>
      <c r="R333" s="19"/>
      <c r="S333" s="19"/>
      <c r="T333" s="19" t="str">
        <f>IFERROR(VLOOKUP($A333,'H54 TR200 M'!$AS$5:$AY$96,7,0),"")</f>
        <v/>
      </c>
      <c r="U333" s="19" t="str">
        <f>IFERROR(VLOOKUP($A333,'NM TR200 M'!$AN$5:$AT$32,7,0),"")</f>
        <v/>
      </c>
      <c r="V333" s="10">
        <f>IFERROR(LARGE(X333:AP333,1),0)+IFERROR(LARGE(X333:AP333,2),0)</f>
        <v>31.943557201611785</v>
      </c>
      <c r="W333" s="10">
        <f>IFERROR(LARGE(X333:AP333,3),0)+IFERROR(LARGE(X333:AP333,4),0)</f>
        <v>0</v>
      </c>
      <c r="X333" s="12"/>
      <c r="Y333" s="18"/>
      <c r="Z333" s="18"/>
      <c r="AA333" s="12"/>
      <c r="AB333" s="12"/>
      <c r="AC333" s="12"/>
      <c r="AD333" s="18"/>
      <c r="AE333" s="12"/>
      <c r="AF333" s="18"/>
      <c r="AG333" s="19"/>
      <c r="AH333" s="19"/>
      <c r="AI333" s="19"/>
      <c r="AJ333" s="19"/>
      <c r="AK333" s="19"/>
      <c r="AL333" s="19"/>
      <c r="AM333" s="19"/>
      <c r="AN333" s="19">
        <f>IFERROR(VLOOKUP($A333,'H54 TR100 M'!$AG$6:$AM$161,7,0),"")</f>
        <v>31.943557201611785</v>
      </c>
      <c r="AO333" s="19" t="str">
        <f>IFERROR(VLOOKUP($A333,'Azymut M'!$O$2:$U$36,7,0),"")</f>
        <v/>
      </c>
      <c r="AP333" s="12" t="str">
        <f>IFERROR(VLOOKUP($A333,'NM TR100 M'!$AD$5:$AJ$13,7,0),"")</f>
        <v/>
      </c>
      <c r="AQ333" s="26">
        <f>MIN(COUNT(F333:U333)+MIN(COUNT(X333:AP333)/2,2),6)</f>
        <v>0.5</v>
      </c>
      <c r="AR333" s="13">
        <f>COUNT(F333:U333)+COUNT(X333:AP333)/2</f>
        <v>0.5</v>
      </c>
    </row>
    <row r="334" spans="1:44">
      <c r="A334">
        <v>570</v>
      </c>
      <c r="B334" s="22" t="str">
        <f>VLOOKUP($A334,id!$C:$H,6,0)</f>
        <v>Pluciński Dominik</v>
      </c>
      <c r="C334" s="22">
        <f>VLOOKUP($A334,id!$C:$H,4,0)</f>
        <v>0</v>
      </c>
      <c r="D334" s="2">
        <f>IF(E333=E334,D333,ROW(B332))</f>
        <v>332</v>
      </c>
      <c r="E334" s="11">
        <f>LARGE(F334:W334,1)+LARGE(F334:W334,2)+IFERROR(LARGE(F334:W334,3),0)+IFERROR(LARGE(F334:W334,4),0)+IFERROR(LARGE(F334:W334,5),0)+IFERROR(LARGE(F334:W334,6),0)</f>
        <v>31.882050735022023</v>
      </c>
      <c r="F334" s="12"/>
      <c r="G334" s="12"/>
      <c r="H334" s="12"/>
      <c r="I334" s="14"/>
      <c r="J334" s="19"/>
      <c r="K334" s="19"/>
      <c r="L334" s="19"/>
      <c r="M334" s="19"/>
      <c r="N334" s="19"/>
      <c r="O334" s="19"/>
      <c r="P334" s="19">
        <f>IFERROR(VLOOKUP($A334,'Korno M'!$BR$1:$BX$58,7,0),"")</f>
        <v>31.882050735022023</v>
      </c>
      <c r="Q334" s="19" t="str">
        <f>IFERROR(VLOOKUP($A334,'Abentojra M'!$J$4:$P$36,7,0),"")</f>
        <v/>
      </c>
      <c r="R334" s="19" t="str">
        <f>IFERROR(VLOOKUP($A334,'Mordownik M'!$M$6:$S$36,7,0),"")</f>
        <v/>
      </c>
      <c r="S334" s="19" t="str">
        <f>IFERROR(VLOOKUP($A334,'XIV Szago M'!$BB$4:$BH$45,7,0),"")</f>
        <v/>
      </c>
      <c r="T334" s="19" t="str">
        <f>IFERROR(VLOOKUP($A334,'H54 TR200 M'!$AS$5:$AY$96,7,0),"")</f>
        <v/>
      </c>
      <c r="U334" s="19" t="str">
        <f>IFERROR(VLOOKUP($A334,'NM TR200 M'!$AN$5:$AT$32,7,0),"")</f>
        <v/>
      </c>
      <c r="V334" s="10">
        <f>IFERROR(LARGE(X334:AP334,1),0)+IFERROR(LARGE(X334:AP334,2),0)</f>
        <v>0</v>
      </c>
      <c r="W334" s="10">
        <f>IFERROR(LARGE(X334:AP334,3),0)+IFERROR(LARGE(X334:AP334,4),0)</f>
        <v>0</v>
      </c>
      <c r="X334" s="12"/>
      <c r="Y334" s="18"/>
      <c r="Z334" s="18"/>
      <c r="AA334" s="12"/>
      <c r="AB334" s="12"/>
      <c r="AC334" s="12"/>
      <c r="AD334" s="18"/>
      <c r="AE334" s="12"/>
      <c r="AF334" s="18"/>
      <c r="AG334" s="19"/>
      <c r="AH334" s="19"/>
      <c r="AI334" s="19"/>
      <c r="AJ334" s="19"/>
      <c r="AK334" s="19" t="str">
        <f>IFERROR(VLOOKUP($A334,'XIII z Kompasem M'!$K$2:$Q$27,7,0),"")</f>
        <v/>
      </c>
      <c r="AL334" s="19" t="str">
        <f>IFERROR(VLOOKUP($A334,'Waligóra M'!$J$2:$P$17,7,0),"")</f>
        <v/>
      </c>
      <c r="AM334" s="19" t="str">
        <f>IFERROR(VLOOKUP($A334,'Jesienne 360 M'!$K$2:$Q$15,7,0),"")</f>
        <v/>
      </c>
      <c r="AN334" s="19" t="str">
        <f>IFERROR(VLOOKUP($A334,'H54 TR100 M'!$AG$6:$AM$161,7,0),"")</f>
        <v/>
      </c>
      <c r="AO334" s="19" t="str">
        <f>IFERROR(VLOOKUP($A334,'Azymut M'!$O$2:$U$36,7,0),"")</f>
        <v/>
      </c>
      <c r="AP334" s="12" t="str">
        <f>IFERROR(VLOOKUP($A334,'NM TR100 M'!$AD$5:$AJ$13,7,0),"")</f>
        <v/>
      </c>
      <c r="AQ334" s="26">
        <f>MIN(COUNT(F334:U334)+MIN(COUNT(X334:AP334)/2,2),6)</f>
        <v>1</v>
      </c>
      <c r="AR334" s="13">
        <f>COUNT(F334:U334)+COUNT(X334:AP334)/2</f>
        <v>1</v>
      </c>
    </row>
    <row r="335" spans="1:44">
      <c r="A335">
        <v>205</v>
      </c>
      <c r="B335" s="22" t="str">
        <f>VLOOKUP($A335,id!$C:$H,6,0)</f>
        <v>Flisikowski Zdzisław</v>
      </c>
      <c r="C335" s="22">
        <f>VLOOKUP($A335,id!$C:$H,4,0)</f>
        <v>0</v>
      </c>
      <c r="D335" s="2">
        <f>IF(E334=E335,D334,ROW(B333))</f>
        <v>333</v>
      </c>
      <c r="E335" s="11">
        <f>LARGE(F335:W335,1)+LARGE(F335:W335,2)+IFERROR(LARGE(F335:W335,3),0)+IFERROR(LARGE(F335:W335,4),0)+IFERROR(LARGE(F335:W335,5),0)+IFERROR(LARGE(F335:W335,6),0)</f>
        <v>31.405074146702159</v>
      </c>
      <c r="F335" s="12"/>
      <c r="G335" s="12"/>
      <c r="H335" s="12">
        <f>IFERROR(VLOOKUP($A335,'H53 200 M'!$AL$5:$AR$90,7,0),"")</f>
        <v>31.405074146702159</v>
      </c>
      <c r="I335" s="14" t="str">
        <f>IFERROR(VLOOKUP($A335,'Dymno M'!$BO$4:$BU$35,7,0),"")</f>
        <v/>
      </c>
      <c r="J335" s="19" t="str">
        <f>IFERROR(VLOOKUP($A335,'Dukty M'!$AU$1:$BA$45,7,0),"")</f>
        <v/>
      </c>
      <c r="K335" s="19" t="str">
        <f>IFERROR(VLOOKUP($A335,'Tropy M'!$Q$3:$X$155,7,0),"")</f>
        <v/>
      </c>
      <c r="L335" s="19" t="str">
        <f>IFERROR(VLOOKUP($A335,'Grassor TR300 M'!$BX$2:$CD$26,7,0),"")</f>
        <v/>
      </c>
      <c r="M335" s="19" t="str">
        <f>IFERROR(VLOOKUP($A335,'BO M'!$K$2:$Q$65,7,0),"")</f>
        <v/>
      </c>
      <c r="N335" s="19" t="str">
        <f>IFERROR(VLOOKUP($A335,'Konwalie M'!$K$3:$Q$33,7,0),"")</f>
        <v/>
      </c>
      <c r="O335" s="19" t="str">
        <f>IFERROR(VLOOKUP($A335,'Sudecka 150 M'!$M$2:$S$17,7,0),"")</f>
        <v/>
      </c>
      <c r="P335" s="19" t="str">
        <f>IFERROR(VLOOKUP($A335,'Korno M'!$BR$1:$BX$58,7,0),"")</f>
        <v/>
      </c>
      <c r="Q335" s="19" t="str">
        <f>IFERROR(VLOOKUP($A335,'Abentojra M'!$J$4:$P$36,7,0),"")</f>
        <v/>
      </c>
      <c r="R335" s="19" t="str">
        <f>IFERROR(VLOOKUP($A335,'Mordownik M'!$M$6:$S$36,7,0),"")</f>
        <v/>
      </c>
      <c r="S335" s="19" t="str">
        <f>IFERROR(VLOOKUP($A335,'XIV Szago M'!$BB$4:$BH$45,7,0),"")</f>
        <v/>
      </c>
      <c r="T335" s="19" t="str">
        <f>IFERROR(VLOOKUP($A335,'H54 TR200 M'!$AS$5:$AY$96,7,0),"")</f>
        <v/>
      </c>
      <c r="U335" s="19" t="str">
        <f>IFERROR(VLOOKUP($A335,'NM TR200 M'!$AN$5:$AT$32,7,0),"")</f>
        <v/>
      </c>
      <c r="V335" s="10">
        <f>IFERROR(LARGE(X335:AP335,1),0)+IFERROR(LARGE(X335:AP335,2),0)</f>
        <v>0</v>
      </c>
      <c r="W335" s="10">
        <f>IFERROR(LARGE(X335:AP335,3),0)+IFERROR(LARGE(X335:AP335,4),0)</f>
        <v>0</v>
      </c>
      <c r="X335" s="12"/>
      <c r="Y335" s="18"/>
      <c r="Z335" s="18"/>
      <c r="AA335" s="12"/>
      <c r="AB335" s="12"/>
      <c r="AC335" s="12" t="str">
        <f>IFERROR(VLOOKUP($A335,'H53 100 M'!$AG$5:$AM$156,7,0),"")</f>
        <v/>
      </c>
      <c r="AD335" s="18" t="str">
        <f>IFERROR(VLOOKUP($A335,'Liczyrzepa - wiosna M'!$N$2:$T$26,7,0),"")</f>
        <v/>
      </c>
      <c r="AE335" s="12" t="str">
        <f>IFERROR(VLOOKUP($A335,'Harce M'!$H$2:$N$19,7,0),"")</f>
        <v/>
      </c>
      <c r="AF335" s="18" t="str">
        <f>IFERROR(VLOOKUP($A335,'XII z Kompasem M'!$K$1:$Q$38,7,0),"")</f>
        <v/>
      </c>
      <c r="AG335" s="19" t="str">
        <f>IFERROR(VLOOKUP($A335,'Grassor TR150 M'!$BH$2:$BN$16,7,0),"")</f>
        <v/>
      </c>
      <c r="AH335" s="19" t="str">
        <f>IFERROR(VLOOKUP($A335,'Pazur Gryfa M'!$P$2:$V$23,7,0),"")</f>
        <v/>
      </c>
      <c r="AI335" s="19" t="str">
        <f>IFERROR(VLOOKUP($A335,'Szaga M'!$J$2:$P$31,7,0),"")</f>
        <v/>
      </c>
      <c r="AJ335" s="19" t="str">
        <f>IFERROR(VLOOKUP($A335,'Sudecka 100 M'!$M$2:$S$20,7,0),"")</f>
        <v/>
      </c>
      <c r="AK335" s="19" t="str">
        <f>IFERROR(VLOOKUP($A335,'XIII z Kompasem M'!$K$2:$Q$27,7,0),"")</f>
        <v/>
      </c>
      <c r="AL335" s="19" t="str">
        <f>IFERROR(VLOOKUP($A335,'Waligóra M'!$J$2:$P$17,7,0),"")</f>
        <v/>
      </c>
      <c r="AM335" s="19" t="str">
        <f>IFERROR(VLOOKUP($A335,'Jesienne 360 M'!$K$2:$Q$15,7,0),"")</f>
        <v/>
      </c>
      <c r="AN335" s="19" t="str">
        <f>IFERROR(VLOOKUP($A335,'H54 TR100 M'!$AG$6:$AM$161,7,0),"")</f>
        <v/>
      </c>
      <c r="AO335" s="19" t="str">
        <f>IFERROR(VLOOKUP($A335,'Azymut M'!$O$2:$U$36,7,0),"")</f>
        <v/>
      </c>
      <c r="AP335" s="12" t="str">
        <f>IFERROR(VLOOKUP($A335,'NM TR100 M'!$AD$5:$AJ$13,7,0),"")</f>
        <v/>
      </c>
      <c r="AQ335" s="26">
        <f>MIN(COUNT(F335:U335)+MIN(COUNT(X335:AP335)/2,2),6)</f>
        <v>1</v>
      </c>
      <c r="AR335" s="13">
        <f>COUNT(F335:U335)+COUNT(X335:AP335)/2</f>
        <v>1</v>
      </c>
    </row>
    <row r="336" spans="1:44">
      <c r="A336">
        <v>680</v>
      </c>
      <c r="B336" s="22" t="str">
        <f>VLOOKUP($A336,id!$C:$H,6,0)</f>
        <v>Żadkowski Stanisław</v>
      </c>
      <c r="C336" s="22" t="str">
        <f>VLOOKUP($A336,id!$C:$H,4,0)</f>
        <v>Dla Kuby</v>
      </c>
      <c r="D336" s="2">
        <f>IF(E335=E336,D335,ROW(B334))</f>
        <v>334</v>
      </c>
      <c r="E336" s="11">
        <f>LARGE(F336:W336,1)+LARGE(F336:W336,2)+IFERROR(LARGE(F336:W336,3),0)+IFERROR(LARGE(F336:W336,4),0)+IFERROR(LARGE(F336:W336,5),0)+IFERROR(LARGE(F336:W336,6),0)</f>
        <v>31.224755284383797</v>
      </c>
      <c r="F336" s="12"/>
      <c r="G336" s="12"/>
      <c r="H336" s="12"/>
      <c r="I336" s="14"/>
      <c r="J336" s="19"/>
      <c r="K336" s="19"/>
      <c r="L336" s="19"/>
      <c r="M336" s="19"/>
      <c r="N336" s="19"/>
      <c r="O336" s="19"/>
      <c r="P336" s="19"/>
      <c r="Q336" s="19"/>
      <c r="R336" s="19"/>
      <c r="S336" s="19"/>
      <c r="T336" s="19" t="str">
        <f>IFERROR(VLOOKUP($A336,'H54 TR200 M'!$AS$5:$AY$96,7,0),"")</f>
        <v/>
      </c>
      <c r="U336" s="19" t="str">
        <f>IFERROR(VLOOKUP($A336,'NM TR200 M'!$AN$5:$AT$32,7,0),"")</f>
        <v/>
      </c>
      <c r="V336" s="10">
        <f>IFERROR(LARGE(X336:AP336,1),0)+IFERROR(LARGE(X336:AP336,2),0)</f>
        <v>31.224755284383797</v>
      </c>
      <c r="W336" s="10">
        <f>IFERROR(LARGE(X336:AP336,3),0)+IFERROR(LARGE(X336:AP336,4),0)</f>
        <v>0</v>
      </c>
      <c r="X336" s="12"/>
      <c r="Y336" s="18"/>
      <c r="Z336" s="18"/>
      <c r="AA336" s="12"/>
      <c r="AB336" s="12"/>
      <c r="AC336" s="12"/>
      <c r="AD336" s="18"/>
      <c r="AE336" s="12"/>
      <c r="AF336" s="18"/>
      <c r="AG336" s="19"/>
      <c r="AH336" s="19"/>
      <c r="AI336" s="19"/>
      <c r="AJ336" s="19"/>
      <c r="AK336" s="19"/>
      <c r="AL336" s="19"/>
      <c r="AM336" s="19"/>
      <c r="AN336" s="19">
        <f>IFERROR(VLOOKUP($A336,'H54 TR100 M'!$AG$6:$AM$161,7,0),"")</f>
        <v>31.224755284383797</v>
      </c>
      <c r="AO336" s="19" t="str">
        <f>IFERROR(VLOOKUP($A336,'Azymut M'!$O$2:$U$36,7,0),"")</f>
        <v/>
      </c>
      <c r="AP336" s="12" t="str">
        <f>IFERROR(VLOOKUP($A336,'NM TR100 M'!$AD$5:$AJ$13,7,0),"")</f>
        <v/>
      </c>
      <c r="AQ336" s="26">
        <f>MIN(COUNT(F336:U336)+MIN(COUNT(X336:AP336)/2,2),6)</f>
        <v>0.5</v>
      </c>
      <c r="AR336" s="13">
        <f>COUNT(F336:U336)+COUNT(X336:AP336)/2</f>
        <v>0.5</v>
      </c>
    </row>
    <row r="337" spans="1:44">
      <c r="A337">
        <v>681</v>
      </c>
      <c r="B337" s="22" t="str">
        <f>VLOOKUP($A337,id!$C:$H,6,0)</f>
        <v>Żadkowski Marcin</v>
      </c>
      <c r="C337" s="22">
        <f>VLOOKUP($A337,id!$C:$H,4,0)</f>
        <v>0</v>
      </c>
      <c r="D337" s="2">
        <f>IF(E336=E337,D336,ROW(B335))</f>
        <v>335</v>
      </c>
      <c r="E337" s="11">
        <f>LARGE(F337:W337,1)+LARGE(F337:W337,2)+IFERROR(LARGE(F337:W337,3),0)+IFERROR(LARGE(F337:W337,4),0)+IFERROR(LARGE(F337:W337,5),0)+IFERROR(LARGE(F337:W337,6),0)</f>
        <v>31.222998815053518</v>
      </c>
      <c r="F337" s="12"/>
      <c r="G337" s="12"/>
      <c r="H337" s="12"/>
      <c r="I337" s="14"/>
      <c r="J337" s="19"/>
      <c r="K337" s="19"/>
      <c r="L337" s="19"/>
      <c r="M337" s="19"/>
      <c r="N337" s="19"/>
      <c r="O337" s="19"/>
      <c r="P337" s="19"/>
      <c r="Q337" s="19"/>
      <c r="R337" s="19"/>
      <c r="S337" s="19"/>
      <c r="T337" s="19" t="str">
        <f>IFERROR(VLOOKUP($A337,'H54 TR200 M'!$AS$5:$AY$96,7,0),"")</f>
        <v/>
      </c>
      <c r="U337" s="19" t="str">
        <f>IFERROR(VLOOKUP($A337,'NM TR200 M'!$AN$5:$AT$32,7,0),"")</f>
        <v/>
      </c>
      <c r="V337" s="10">
        <f>IFERROR(LARGE(X337:AP337,1),0)+IFERROR(LARGE(X337:AP337,2),0)</f>
        <v>31.222998815053518</v>
      </c>
      <c r="W337" s="10">
        <f>IFERROR(LARGE(X337:AP337,3),0)+IFERROR(LARGE(X337:AP337,4),0)</f>
        <v>0</v>
      </c>
      <c r="X337" s="12"/>
      <c r="Y337" s="18"/>
      <c r="Z337" s="18"/>
      <c r="AA337" s="12"/>
      <c r="AB337" s="12"/>
      <c r="AC337" s="12"/>
      <c r="AD337" s="18"/>
      <c r="AE337" s="12"/>
      <c r="AF337" s="18"/>
      <c r="AG337" s="19"/>
      <c r="AH337" s="19"/>
      <c r="AI337" s="19"/>
      <c r="AJ337" s="19"/>
      <c r="AK337" s="19"/>
      <c r="AL337" s="19"/>
      <c r="AM337" s="19"/>
      <c r="AN337" s="19">
        <f>IFERROR(VLOOKUP($A337,'H54 TR100 M'!$AG$6:$AM$161,7,0),"")</f>
        <v>31.222998815053518</v>
      </c>
      <c r="AO337" s="19" t="str">
        <f>IFERROR(VLOOKUP($A337,'Azymut M'!$O$2:$U$36,7,0),"")</f>
        <v/>
      </c>
      <c r="AP337" s="12" t="str">
        <f>IFERROR(VLOOKUP($A337,'NM TR100 M'!$AD$5:$AJ$13,7,0),"")</f>
        <v/>
      </c>
      <c r="AQ337" s="26">
        <f>MIN(COUNT(F337:U337)+MIN(COUNT(X337:AP337)/2,2),6)</f>
        <v>0.5</v>
      </c>
      <c r="AR337" s="13">
        <f>COUNT(F337:U337)+COUNT(X337:AP337)/2</f>
        <v>0.5</v>
      </c>
    </row>
    <row r="338" spans="1:44">
      <c r="A338">
        <v>83</v>
      </c>
      <c r="B338" s="22" t="str">
        <f>VLOOKUP($A338,id!$C:$H,6,0)</f>
        <v>Olszański Paweł</v>
      </c>
      <c r="C338" s="22">
        <f>VLOOKUP($A338,id!$C:$H,4,0)</f>
        <v>0</v>
      </c>
      <c r="D338" s="2">
        <f>IF(E337=E338,D337,ROW(B336))</f>
        <v>336</v>
      </c>
      <c r="E338" s="11">
        <f>LARGE(F338:W338,1)+LARGE(F338:W338,2)+IFERROR(LARGE(F338:W338,3),0)+IFERROR(LARGE(F338:W338,4),0)+IFERROR(LARGE(F338:W338,5),0)+IFERROR(LARGE(F338:W338,6),0)</f>
        <v>31.210618367736558</v>
      </c>
      <c r="F338" s="12"/>
      <c r="G338" s="12">
        <f>IFERROR(VLOOKUP(A338,'Roza M'!N:T,7,0),"")</f>
        <v>31.210618367736558</v>
      </c>
      <c r="H338" s="12" t="str">
        <f>IFERROR(VLOOKUP($A338,'H53 200 M'!$AL$5:$AR$90,7,0),"")</f>
        <v/>
      </c>
      <c r="I338" s="14" t="str">
        <f>IFERROR(VLOOKUP($A338,'Dymno M'!$BO$4:$BU$35,7,0),"")</f>
        <v/>
      </c>
      <c r="J338" s="19" t="str">
        <f>IFERROR(VLOOKUP($A338,'Dukty M'!$AU$1:$BA$45,7,0),"")</f>
        <v/>
      </c>
      <c r="K338" s="19" t="str">
        <f>IFERROR(VLOOKUP($A338,'Tropy M'!$Q$3:$X$155,7,0),"")</f>
        <v/>
      </c>
      <c r="L338" s="19" t="str">
        <f>IFERROR(VLOOKUP($A338,'Grassor TR300 M'!$BX$2:$CD$26,7,0),"")</f>
        <v/>
      </c>
      <c r="M338" s="19" t="str">
        <f>IFERROR(VLOOKUP($A338,'BO M'!$K$2:$Q$65,7,0),"")</f>
        <v/>
      </c>
      <c r="N338" s="19" t="str">
        <f>IFERROR(VLOOKUP($A338,'Konwalie M'!$K$3:$Q$33,7,0),"")</f>
        <v/>
      </c>
      <c r="O338" s="19" t="str">
        <f>IFERROR(VLOOKUP($A338,'Sudecka 150 M'!$M$2:$S$17,7,0),"")</f>
        <v/>
      </c>
      <c r="P338" s="19" t="str">
        <f>IFERROR(VLOOKUP($A338,'Korno M'!$BR$1:$BX$58,7,0),"")</f>
        <v/>
      </c>
      <c r="Q338" s="19" t="str">
        <f>IFERROR(VLOOKUP($A338,'Abentojra M'!$J$4:$P$36,7,0),"")</f>
        <v/>
      </c>
      <c r="R338" s="19" t="str">
        <f>IFERROR(VLOOKUP($A338,'Mordownik M'!$M$6:$S$36,7,0),"")</f>
        <v/>
      </c>
      <c r="S338" s="19" t="str">
        <f>IFERROR(VLOOKUP($A338,'XIV Szago M'!$BB$4:$BH$45,7,0),"")</f>
        <v/>
      </c>
      <c r="T338" s="19" t="str">
        <f>IFERROR(VLOOKUP($A338,'H54 TR200 M'!$AS$5:$AY$96,7,0),"")</f>
        <v/>
      </c>
      <c r="U338" s="19" t="str">
        <f>IFERROR(VLOOKUP($A338,'NM TR200 M'!$AN$5:$AT$32,7,0),"")</f>
        <v/>
      </c>
      <c r="V338" s="10">
        <f>IFERROR(LARGE(X338:AP338,1),0)+IFERROR(LARGE(X338:AP338,2),0)</f>
        <v>0</v>
      </c>
      <c r="W338" s="10">
        <f>IFERROR(LARGE(X338:AP338,3),0)+IFERROR(LARGE(X338:AP338,4),0)</f>
        <v>0</v>
      </c>
      <c r="X338" s="12"/>
      <c r="Y338" s="18" t="str">
        <f>IFERROR(VLOOKUP(A338,'XIII Szago M'!DJ:DP,7,0),"")</f>
        <v/>
      </c>
      <c r="Z338" s="18" t="str">
        <f>IFERROR(VLOOKUP(A338,'Wiosenne 360 M'!K:Q,7,0),"")</f>
        <v/>
      </c>
      <c r="AA338" s="12" t="str">
        <f>IFERROR(VLOOKUP(A338,'NMnO M'!AT:AZ,7,0),"")</f>
        <v/>
      </c>
      <c r="AB338" s="12" t="str">
        <f>IFERROR(VLOOKUP(A338,'Wertepy M'!M:S,7,0),"")</f>
        <v/>
      </c>
      <c r="AC338" s="12" t="str">
        <f>IFERROR(VLOOKUP($A338,'H53 100 M'!$AG$5:$AM$156,7,0),"")</f>
        <v/>
      </c>
      <c r="AD338" s="18" t="str">
        <f>IFERROR(VLOOKUP($A338,'Liczyrzepa - wiosna M'!$N$2:$T$26,7,0),"")</f>
        <v/>
      </c>
      <c r="AE338" s="12" t="str">
        <f>IFERROR(VLOOKUP($A338,'Harce M'!$H$2:$N$19,7,0),"")</f>
        <v/>
      </c>
      <c r="AF338" s="18" t="str">
        <f>IFERROR(VLOOKUP($A338,'XII z Kompasem M'!$K$1:$Q$38,7,0),"")</f>
        <v/>
      </c>
      <c r="AG338" s="19" t="str">
        <f>IFERROR(VLOOKUP($A338,'Grassor TR150 M'!$BH$2:$BN$16,7,0),"")</f>
        <v/>
      </c>
      <c r="AH338" s="19" t="str">
        <f>IFERROR(VLOOKUP($A338,'Pazur Gryfa M'!$P$2:$V$23,7,0),"")</f>
        <v/>
      </c>
      <c r="AI338" s="19" t="str">
        <f>IFERROR(VLOOKUP($A338,'Szaga M'!$J$2:$P$31,7,0),"")</f>
        <v/>
      </c>
      <c r="AJ338" s="19" t="str">
        <f>IFERROR(VLOOKUP($A338,'Sudecka 100 M'!$M$2:$S$20,7,0),"")</f>
        <v/>
      </c>
      <c r="AK338" s="19" t="str">
        <f>IFERROR(VLOOKUP($A338,'XIII z Kompasem M'!$K$2:$Q$27,7,0),"")</f>
        <v/>
      </c>
      <c r="AL338" s="19" t="str">
        <f>IFERROR(VLOOKUP($A338,'Waligóra M'!$J$2:$P$17,7,0),"")</f>
        <v/>
      </c>
      <c r="AM338" s="19" t="str">
        <f>IFERROR(VLOOKUP($A338,'Jesienne 360 M'!$K$2:$Q$15,7,0),"")</f>
        <v/>
      </c>
      <c r="AN338" s="19" t="str">
        <f>IFERROR(VLOOKUP($A338,'H54 TR100 M'!$AG$6:$AM$161,7,0),"")</f>
        <v/>
      </c>
      <c r="AO338" s="19" t="str">
        <f>IFERROR(VLOOKUP($A338,'Azymut M'!$O$2:$U$36,7,0),"")</f>
        <v/>
      </c>
      <c r="AP338" s="12" t="str">
        <f>IFERROR(VLOOKUP($A338,'NM TR100 M'!$AD$5:$AJ$13,7,0),"")</f>
        <v/>
      </c>
      <c r="AQ338" s="26">
        <f>MIN(COUNT(F338:U338)+MIN(COUNT(X338:AP338)/2,2),6)</f>
        <v>1</v>
      </c>
      <c r="AR338" s="13">
        <f>COUNT(F338:U338)+COUNT(X338:AP338)/2</f>
        <v>1</v>
      </c>
    </row>
    <row r="339" spans="1:44">
      <c r="A339">
        <v>682</v>
      </c>
      <c r="B339" s="22" t="str">
        <f>VLOOKUP($A339,id!$C:$H,6,0)</f>
        <v>Szydłowski Andrzej</v>
      </c>
      <c r="C339" s="22">
        <f>VLOOKUP($A339,id!$C:$H,4,0)</f>
        <v>0</v>
      </c>
      <c r="D339" s="2">
        <f>IF(E338=E339,D338,ROW(B337))</f>
        <v>337</v>
      </c>
      <c r="E339" s="11">
        <f>LARGE(F339:W339,1)+LARGE(F339:W339,2)+IFERROR(LARGE(F339:W339,3),0)+IFERROR(LARGE(F339:W339,4),0)+IFERROR(LARGE(F339:W339,5),0)+IFERROR(LARGE(F339:W339,6),0)</f>
        <v>31.194045574800146</v>
      </c>
      <c r="F339" s="12"/>
      <c r="G339" s="12"/>
      <c r="H339" s="12"/>
      <c r="I339" s="14"/>
      <c r="J339" s="19"/>
      <c r="K339" s="19"/>
      <c r="L339" s="19"/>
      <c r="M339" s="19"/>
      <c r="N339" s="19"/>
      <c r="O339" s="19"/>
      <c r="P339" s="19"/>
      <c r="Q339" s="19"/>
      <c r="R339" s="19"/>
      <c r="S339" s="19"/>
      <c r="T339" s="19" t="str">
        <f>IFERROR(VLOOKUP($A339,'H54 TR200 M'!$AS$5:$AY$96,7,0),"")</f>
        <v/>
      </c>
      <c r="U339" s="19" t="str">
        <f>IFERROR(VLOOKUP($A339,'NM TR200 M'!$AN$5:$AT$32,7,0),"")</f>
        <v/>
      </c>
      <c r="V339" s="10">
        <f>IFERROR(LARGE(X339:AP339,1),0)+IFERROR(LARGE(X339:AP339,2),0)</f>
        <v>31.194045574800146</v>
      </c>
      <c r="W339" s="10">
        <f>IFERROR(LARGE(X339:AP339,3),0)+IFERROR(LARGE(X339:AP339,4),0)</f>
        <v>0</v>
      </c>
      <c r="X339" s="12"/>
      <c r="Y339" s="18"/>
      <c r="Z339" s="18"/>
      <c r="AA339" s="12"/>
      <c r="AB339" s="12"/>
      <c r="AC339" s="12"/>
      <c r="AD339" s="18"/>
      <c r="AE339" s="12"/>
      <c r="AF339" s="18"/>
      <c r="AG339" s="19"/>
      <c r="AH339" s="19"/>
      <c r="AI339" s="19"/>
      <c r="AJ339" s="19"/>
      <c r="AK339" s="19"/>
      <c r="AL339" s="19"/>
      <c r="AM339" s="19"/>
      <c r="AN339" s="19">
        <f>IFERROR(VLOOKUP($A339,'H54 TR100 M'!$AG$6:$AM$161,7,0),"")</f>
        <v>31.194045574800146</v>
      </c>
      <c r="AO339" s="19" t="str">
        <f>IFERROR(VLOOKUP($A339,'Azymut M'!$O$2:$U$36,7,0),"")</f>
        <v/>
      </c>
      <c r="AP339" s="12" t="str">
        <f>IFERROR(VLOOKUP($A339,'NM TR100 M'!$AD$5:$AJ$13,7,0),"")</f>
        <v/>
      </c>
      <c r="AQ339" s="26">
        <f>MIN(COUNT(F339:U339)+MIN(COUNT(X339:AP339)/2,2),6)</f>
        <v>0.5</v>
      </c>
      <c r="AR339" s="13">
        <f>COUNT(F339:U339)+COUNT(X339:AP339)/2</f>
        <v>0.5</v>
      </c>
    </row>
    <row r="340" spans="1:44">
      <c r="A340">
        <v>683</v>
      </c>
      <c r="B340" s="22" t="str">
        <f>VLOOKUP($A340,id!$C:$H,6,0)</f>
        <v>Rybak Paweł</v>
      </c>
      <c r="C340" s="22">
        <f>VLOOKUP($A340,id!$C:$H,4,0)</f>
        <v>0</v>
      </c>
      <c r="D340" s="2">
        <f>IF(E339=E340,D339,ROW(B338))</f>
        <v>338</v>
      </c>
      <c r="E340" s="11">
        <f>LARGE(F340:W340,1)+LARGE(F340:W340,2)+IFERROR(LARGE(F340:W340,3),0)+IFERROR(LARGE(F340:W340,4),0)+IFERROR(LARGE(F340:W340,5),0)+IFERROR(LARGE(F340:W340,6),0)</f>
        <v>31.190539739552495</v>
      </c>
      <c r="F340" s="12"/>
      <c r="G340" s="12"/>
      <c r="H340" s="12"/>
      <c r="I340" s="14"/>
      <c r="J340" s="19"/>
      <c r="K340" s="19"/>
      <c r="L340" s="19"/>
      <c r="M340" s="19"/>
      <c r="N340" s="19"/>
      <c r="O340" s="19"/>
      <c r="P340" s="19"/>
      <c r="Q340" s="19"/>
      <c r="R340" s="19"/>
      <c r="S340" s="19"/>
      <c r="T340" s="19" t="str">
        <f>IFERROR(VLOOKUP($A340,'H54 TR200 M'!$AS$5:$AY$96,7,0),"")</f>
        <v/>
      </c>
      <c r="U340" s="19" t="str">
        <f>IFERROR(VLOOKUP($A340,'NM TR200 M'!$AN$5:$AT$32,7,0),"")</f>
        <v/>
      </c>
      <c r="V340" s="10">
        <f>IFERROR(LARGE(X340:AP340,1),0)+IFERROR(LARGE(X340:AP340,2),0)</f>
        <v>31.190539739552495</v>
      </c>
      <c r="W340" s="10">
        <f>IFERROR(LARGE(X340:AP340,3),0)+IFERROR(LARGE(X340:AP340,4),0)</f>
        <v>0</v>
      </c>
      <c r="X340" s="12"/>
      <c r="Y340" s="18"/>
      <c r="Z340" s="18"/>
      <c r="AA340" s="12"/>
      <c r="AB340" s="12"/>
      <c r="AC340" s="12"/>
      <c r="AD340" s="18"/>
      <c r="AE340" s="12"/>
      <c r="AF340" s="18"/>
      <c r="AG340" s="19"/>
      <c r="AH340" s="19"/>
      <c r="AI340" s="19"/>
      <c r="AJ340" s="19"/>
      <c r="AK340" s="19"/>
      <c r="AL340" s="19"/>
      <c r="AM340" s="19"/>
      <c r="AN340" s="19">
        <f>IFERROR(VLOOKUP($A340,'H54 TR100 M'!$AG$6:$AM$161,7,0),"")</f>
        <v>31.190539739552495</v>
      </c>
      <c r="AO340" s="19" t="str">
        <f>IFERROR(VLOOKUP($A340,'Azymut M'!$O$2:$U$36,7,0),"")</f>
        <v/>
      </c>
      <c r="AP340" s="12" t="str">
        <f>IFERROR(VLOOKUP($A340,'NM TR100 M'!$AD$5:$AJ$13,7,0),"")</f>
        <v/>
      </c>
      <c r="AQ340" s="26">
        <f>MIN(COUNT(F340:U340)+MIN(COUNT(X340:AP340)/2,2),6)</f>
        <v>0.5</v>
      </c>
      <c r="AR340" s="13">
        <f>COUNT(F340:U340)+COUNT(X340:AP340)/2</f>
        <v>0.5</v>
      </c>
    </row>
    <row r="341" spans="1:44">
      <c r="A341">
        <v>417</v>
      </c>
      <c r="B341" s="22" t="str">
        <f>VLOOKUP($A341,id!$C:$H,6,0)</f>
        <v>Kamiński Rafał</v>
      </c>
      <c r="C341" s="22" t="str">
        <f>VLOOKUP($A341,id!$C:$H,4,0)</f>
        <v>Tropiciele pigwy</v>
      </c>
      <c r="D341" s="2">
        <f>IF(E340=E341,D340,ROW(B339))</f>
        <v>339</v>
      </c>
      <c r="E341" s="11">
        <f>LARGE(F341:W341,1)+LARGE(F341:W341,2)+IFERROR(LARGE(F341:W341,3),0)+IFERROR(LARGE(F341:W341,4),0)+IFERROR(LARGE(F341:W341,5),0)+IFERROR(LARGE(F341:W341,6),0)</f>
        <v>31.150793650793659</v>
      </c>
      <c r="F341" s="12"/>
      <c r="G341" s="12"/>
      <c r="H341" s="12"/>
      <c r="I341" s="14" t="str">
        <f>IFERROR(VLOOKUP($A341,'Dymno M'!$BO$4:$BU$35,7,0),"")</f>
        <v/>
      </c>
      <c r="J341" s="19" t="str">
        <f>IFERROR(VLOOKUP($A341,'Dukty M'!$AU$1:$BA$45,7,0),"")</f>
        <v/>
      </c>
      <c r="K341" s="19" t="str">
        <f>IFERROR(VLOOKUP($A341,'Tropy M'!$Q$3:$X$155,7,0),"")</f>
        <v/>
      </c>
      <c r="L341" s="19" t="str">
        <f>IFERROR(VLOOKUP($A341,'Grassor TR300 M'!$BX$2:$CD$26,7,0),"")</f>
        <v/>
      </c>
      <c r="M341" s="19" t="str">
        <f>IFERROR(VLOOKUP($A341,'BO M'!$K$2:$Q$65,7,0),"")</f>
        <v/>
      </c>
      <c r="N341" s="19" t="str">
        <f>IFERROR(VLOOKUP($A341,'Konwalie M'!$K$3:$Q$33,7,0),"")</f>
        <v/>
      </c>
      <c r="O341" s="19" t="str">
        <f>IFERROR(VLOOKUP($A341,'Sudecka 150 M'!$M$2:$S$17,7,0),"")</f>
        <v/>
      </c>
      <c r="P341" s="19" t="str">
        <f>IFERROR(VLOOKUP($A341,'Korno M'!$BR$1:$BX$58,7,0),"")</f>
        <v/>
      </c>
      <c r="Q341" s="19" t="str">
        <f>IFERROR(VLOOKUP($A341,'Abentojra M'!$J$4:$P$36,7,0),"")</f>
        <v/>
      </c>
      <c r="R341" s="19" t="str">
        <f>IFERROR(VLOOKUP($A341,'Mordownik M'!$M$6:$S$36,7,0),"")</f>
        <v/>
      </c>
      <c r="S341" s="19" t="str">
        <f>IFERROR(VLOOKUP($A341,'XIV Szago M'!$BB$4:$BH$45,7,0),"")</f>
        <v/>
      </c>
      <c r="T341" s="19" t="str">
        <f>IFERROR(VLOOKUP($A341,'H54 TR200 M'!$AS$5:$AY$96,7,0),"")</f>
        <v/>
      </c>
      <c r="U341" s="19" t="str">
        <f>IFERROR(VLOOKUP($A341,'NM TR200 M'!$AN$5:$AT$32,7,0),"")</f>
        <v/>
      </c>
      <c r="V341" s="10">
        <f>IFERROR(LARGE(X341:AP341,1),0)+IFERROR(LARGE(X341:AP341,2),0)</f>
        <v>31.150793650793659</v>
      </c>
      <c r="W341" s="10">
        <f>IFERROR(LARGE(X341:AP341,3),0)+IFERROR(LARGE(X341:AP341,4),0)</f>
        <v>0</v>
      </c>
      <c r="X341" s="12"/>
      <c r="Y341" s="18"/>
      <c r="Z341" s="18"/>
      <c r="AA341" s="12"/>
      <c r="AB341" s="12"/>
      <c r="AC341" s="12"/>
      <c r="AD341" s="18" t="str">
        <f>IFERROR(VLOOKUP($A341,'Liczyrzepa - wiosna M'!$N$2:$T$26,7,0),"")</f>
        <v/>
      </c>
      <c r="AE341" s="12">
        <f>IFERROR(VLOOKUP($A341,'Harce M'!$H$2:$N$19,7,0),"")</f>
        <v>31.150793650793659</v>
      </c>
      <c r="AF341" s="18" t="str">
        <f>IFERROR(VLOOKUP($A341,'XII z Kompasem M'!$K$1:$Q$38,7,0),"")</f>
        <v/>
      </c>
      <c r="AG341" s="19" t="str">
        <f>IFERROR(VLOOKUP($A341,'Grassor TR150 M'!$BH$2:$BN$16,7,0),"")</f>
        <v/>
      </c>
      <c r="AH341" s="19" t="str">
        <f>IFERROR(VLOOKUP($A341,'Pazur Gryfa M'!$P$2:$V$23,7,0),"")</f>
        <v/>
      </c>
      <c r="AI341" s="19" t="str">
        <f>IFERROR(VLOOKUP($A341,'Szaga M'!$J$2:$P$31,7,0),"")</f>
        <v/>
      </c>
      <c r="AJ341" s="19" t="str">
        <f>IFERROR(VLOOKUP($A341,'Sudecka 100 M'!$M$2:$S$20,7,0),"")</f>
        <v/>
      </c>
      <c r="AK341" s="19" t="str">
        <f>IFERROR(VLOOKUP($A341,'XIII z Kompasem M'!$K$2:$Q$27,7,0),"")</f>
        <v/>
      </c>
      <c r="AL341" s="19" t="str">
        <f>IFERROR(VLOOKUP($A341,'Waligóra M'!$J$2:$P$17,7,0),"")</f>
        <v/>
      </c>
      <c r="AM341" s="19" t="str">
        <f>IFERROR(VLOOKUP($A341,'Jesienne 360 M'!$K$2:$Q$15,7,0),"")</f>
        <v/>
      </c>
      <c r="AN341" s="19" t="str">
        <f>IFERROR(VLOOKUP($A341,'H54 TR100 M'!$AG$6:$AM$161,7,0),"")</f>
        <v/>
      </c>
      <c r="AO341" s="19" t="str">
        <f>IFERROR(VLOOKUP($A341,'Azymut M'!$O$2:$U$36,7,0),"")</f>
        <v/>
      </c>
      <c r="AP341" s="12" t="str">
        <f>IFERROR(VLOOKUP($A341,'NM TR100 M'!$AD$5:$AJ$13,7,0),"")</f>
        <v/>
      </c>
      <c r="AQ341" s="26">
        <f>MIN(COUNT(F341:U341)+MIN(COUNT(X341:AP341)/2,2),6)</f>
        <v>0.5</v>
      </c>
      <c r="AR341" s="13">
        <f>COUNT(F341:U341)+COUNT(X341:AP341)/2</f>
        <v>0.5</v>
      </c>
    </row>
    <row r="342" spans="1:44">
      <c r="A342">
        <v>418</v>
      </c>
      <c r="B342" s="22" t="str">
        <f>VLOOKUP($A342,id!$C:$H,6,0)</f>
        <v>Klimczak Jacek</v>
      </c>
      <c r="C342" s="22" t="str">
        <f>VLOOKUP($A342,id!$C:$H,4,0)</f>
        <v>Tropiciele pigwy</v>
      </c>
      <c r="D342" s="2">
        <f>IF(E341=E342,D341,ROW(B340))</f>
        <v>339</v>
      </c>
      <c r="E342" s="11">
        <f>LARGE(F342:W342,1)+LARGE(F342:W342,2)+IFERROR(LARGE(F342:W342,3),0)+IFERROR(LARGE(F342:W342,4),0)+IFERROR(LARGE(F342:W342,5),0)+IFERROR(LARGE(F342:W342,6),0)</f>
        <v>31.150793650793659</v>
      </c>
      <c r="F342" s="12"/>
      <c r="G342" s="12"/>
      <c r="H342" s="12"/>
      <c r="I342" s="14" t="str">
        <f>IFERROR(VLOOKUP($A342,'Dymno M'!$BO$4:$BU$35,7,0),"")</f>
        <v/>
      </c>
      <c r="J342" s="19" t="str">
        <f>IFERROR(VLOOKUP($A342,'Dukty M'!$AU$1:$BA$45,7,0),"")</f>
        <v/>
      </c>
      <c r="K342" s="19" t="str">
        <f>IFERROR(VLOOKUP($A342,'Tropy M'!$Q$3:$X$155,7,0),"")</f>
        <v/>
      </c>
      <c r="L342" s="19" t="str">
        <f>IFERROR(VLOOKUP($A342,'Grassor TR300 M'!$BX$2:$CD$26,7,0),"")</f>
        <v/>
      </c>
      <c r="M342" s="19" t="str">
        <f>IFERROR(VLOOKUP($A342,'BO M'!$K$2:$Q$65,7,0),"")</f>
        <v/>
      </c>
      <c r="N342" s="19" t="str">
        <f>IFERROR(VLOOKUP($A342,'Konwalie M'!$K$3:$Q$33,7,0),"")</f>
        <v/>
      </c>
      <c r="O342" s="19" t="str">
        <f>IFERROR(VLOOKUP($A342,'Sudecka 150 M'!$M$2:$S$17,7,0),"")</f>
        <v/>
      </c>
      <c r="P342" s="19" t="str">
        <f>IFERROR(VLOOKUP($A342,'Korno M'!$BR$1:$BX$58,7,0),"")</f>
        <v/>
      </c>
      <c r="Q342" s="19" t="str">
        <f>IFERROR(VLOOKUP($A342,'Abentojra M'!$J$4:$P$36,7,0),"")</f>
        <v/>
      </c>
      <c r="R342" s="19" t="str">
        <f>IFERROR(VLOOKUP($A342,'Mordownik M'!$M$6:$S$36,7,0),"")</f>
        <v/>
      </c>
      <c r="S342" s="19" t="str">
        <f>IFERROR(VLOOKUP($A342,'XIV Szago M'!$BB$4:$BH$45,7,0),"")</f>
        <v/>
      </c>
      <c r="T342" s="19" t="str">
        <f>IFERROR(VLOOKUP($A342,'H54 TR200 M'!$AS$5:$AY$96,7,0),"")</f>
        <v/>
      </c>
      <c r="U342" s="19" t="str">
        <f>IFERROR(VLOOKUP($A342,'NM TR200 M'!$AN$5:$AT$32,7,0),"")</f>
        <v/>
      </c>
      <c r="V342" s="10">
        <f>IFERROR(LARGE(X342:AP342,1),0)+IFERROR(LARGE(X342:AP342,2),0)</f>
        <v>31.150793650793659</v>
      </c>
      <c r="W342" s="10">
        <f>IFERROR(LARGE(X342:AP342,3),0)+IFERROR(LARGE(X342:AP342,4),0)</f>
        <v>0</v>
      </c>
      <c r="X342" s="12"/>
      <c r="Y342" s="18"/>
      <c r="Z342" s="18"/>
      <c r="AA342" s="12"/>
      <c r="AB342" s="12"/>
      <c r="AC342" s="12"/>
      <c r="AD342" s="18" t="str">
        <f>IFERROR(VLOOKUP($A342,'Liczyrzepa - wiosna M'!$N$2:$T$26,7,0),"")</f>
        <v/>
      </c>
      <c r="AE342" s="12">
        <f>IFERROR(VLOOKUP($A342,'Harce M'!$H$2:$N$19,7,0),"")</f>
        <v>31.150793650793659</v>
      </c>
      <c r="AF342" s="18" t="str">
        <f>IFERROR(VLOOKUP($A342,'XII z Kompasem M'!$K$1:$Q$38,7,0),"")</f>
        <v/>
      </c>
      <c r="AG342" s="19" t="str">
        <f>IFERROR(VLOOKUP($A342,'Grassor TR150 M'!$BH$2:$BN$16,7,0),"")</f>
        <v/>
      </c>
      <c r="AH342" s="19" t="str">
        <f>IFERROR(VLOOKUP($A342,'Pazur Gryfa M'!$P$2:$V$23,7,0),"")</f>
        <v/>
      </c>
      <c r="AI342" s="19" t="str">
        <f>IFERROR(VLOOKUP($A342,'Szaga M'!$J$2:$P$31,7,0),"")</f>
        <v/>
      </c>
      <c r="AJ342" s="19" t="str">
        <f>IFERROR(VLOOKUP($A342,'Sudecka 100 M'!$M$2:$S$20,7,0),"")</f>
        <v/>
      </c>
      <c r="AK342" s="19" t="str">
        <f>IFERROR(VLOOKUP($A342,'XIII z Kompasem M'!$K$2:$Q$27,7,0),"")</f>
        <v/>
      </c>
      <c r="AL342" s="19" t="str">
        <f>IFERROR(VLOOKUP($A342,'Waligóra M'!$J$2:$P$17,7,0),"")</f>
        <v/>
      </c>
      <c r="AM342" s="19" t="str">
        <f>IFERROR(VLOOKUP($A342,'Jesienne 360 M'!$K$2:$Q$15,7,0),"")</f>
        <v/>
      </c>
      <c r="AN342" s="19" t="str">
        <f>IFERROR(VLOOKUP($A342,'H54 TR100 M'!$AG$6:$AM$161,7,0),"")</f>
        <v/>
      </c>
      <c r="AO342" s="19" t="str">
        <f>IFERROR(VLOOKUP($A342,'Azymut M'!$O$2:$U$36,7,0),"")</f>
        <v/>
      </c>
      <c r="AP342" s="12" t="str">
        <f>IFERROR(VLOOKUP($A342,'NM TR100 M'!$AD$5:$AJ$13,7,0),"")</f>
        <v/>
      </c>
      <c r="AQ342" s="26">
        <f>MIN(COUNT(F342:U342)+MIN(COUNT(X342:AP342)/2,2),6)</f>
        <v>0.5</v>
      </c>
      <c r="AR342" s="13">
        <f>COUNT(F342:U342)+COUNT(X342:AP342)/2</f>
        <v>0.5</v>
      </c>
    </row>
    <row r="343" spans="1:44">
      <c r="A343">
        <v>101</v>
      </c>
      <c r="B343" s="22" t="str">
        <f>VLOOKUP($A343,id!$C:$H,6,0)</f>
        <v>Potyrała Jarosław</v>
      </c>
      <c r="C343" s="22" t="str">
        <f>VLOOKUP($A343,id!$C:$H,4,0)</f>
        <v>ZNN</v>
      </c>
      <c r="D343" s="2">
        <f>IF(E342=E343,D342,ROW(B341))</f>
        <v>341</v>
      </c>
      <c r="E343" s="11">
        <f>LARGE(F343:W343,1)+LARGE(F343:W343,2)+IFERROR(LARGE(F343:W343,3),0)+IFERROR(LARGE(F343:W343,4),0)+IFERROR(LARGE(F343:W343,5),0)+IFERROR(LARGE(F343:W343,6),0)</f>
        <v>31.087679117778411</v>
      </c>
      <c r="F343" s="12"/>
      <c r="G343" s="12" t="str">
        <f>IFERROR(VLOOKUP(A343,'Roza M'!N:T,7,0),"")</f>
        <v/>
      </c>
      <c r="H343" s="12" t="str">
        <f>IFERROR(VLOOKUP($A343,'H53 200 M'!$AL$5:$AR$90,7,0),"")</f>
        <v/>
      </c>
      <c r="I343" s="14" t="str">
        <f>IFERROR(VLOOKUP($A343,'Dymno M'!$BO$4:$BU$35,7,0),"")</f>
        <v/>
      </c>
      <c r="J343" s="19" t="str">
        <f>IFERROR(VLOOKUP($A343,'Dukty M'!$AU$1:$BA$45,7,0),"")</f>
        <v/>
      </c>
      <c r="K343" s="19" t="str">
        <f>IFERROR(VLOOKUP($A343,'Tropy M'!$Q$3:$X$155,7,0),"")</f>
        <v/>
      </c>
      <c r="L343" s="19" t="str">
        <f>IFERROR(VLOOKUP($A343,'Grassor TR300 M'!$BX$2:$CD$26,7,0),"")</f>
        <v/>
      </c>
      <c r="M343" s="19" t="str">
        <f>IFERROR(VLOOKUP($A343,'BO M'!$K$2:$Q$65,7,0),"")</f>
        <v/>
      </c>
      <c r="N343" s="19" t="str">
        <f>IFERROR(VLOOKUP($A343,'Konwalie M'!$K$3:$Q$33,7,0),"")</f>
        <v/>
      </c>
      <c r="O343" s="19" t="str">
        <f>IFERROR(VLOOKUP($A343,'Sudecka 150 M'!$M$2:$S$17,7,0),"")</f>
        <v/>
      </c>
      <c r="P343" s="19" t="str">
        <f>IFERROR(VLOOKUP($A343,'Korno M'!$BR$1:$BX$58,7,0),"")</f>
        <v/>
      </c>
      <c r="Q343" s="19" t="str">
        <f>IFERROR(VLOOKUP($A343,'Abentojra M'!$J$4:$P$36,7,0),"")</f>
        <v/>
      </c>
      <c r="R343" s="19" t="str">
        <f>IFERROR(VLOOKUP($A343,'Mordownik M'!$M$6:$S$36,7,0),"")</f>
        <v/>
      </c>
      <c r="S343" s="19" t="str">
        <f>IFERROR(VLOOKUP($A343,'XIV Szago M'!$BB$4:$BH$45,7,0),"")</f>
        <v/>
      </c>
      <c r="T343" s="19" t="str">
        <f>IFERROR(VLOOKUP($A343,'H54 TR200 M'!$AS$5:$AY$96,7,0),"")</f>
        <v/>
      </c>
      <c r="U343" s="19" t="str">
        <f>IFERROR(VLOOKUP($A343,'NM TR200 M'!$AN$5:$AT$32,7,0),"")</f>
        <v/>
      </c>
      <c r="V343" s="10">
        <f>IFERROR(LARGE(X343:AP343,1),0)+IFERROR(LARGE(X343:AP343,2),0)</f>
        <v>31.087679117778411</v>
      </c>
      <c r="W343" s="10">
        <f>IFERROR(LARGE(X343:AP343,3),0)+IFERROR(LARGE(X343:AP343,4),0)</f>
        <v>0</v>
      </c>
      <c r="X343" s="12"/>
      <c r="Y343" s="18">
        <f>IFERROR(VLOOKUP(A343,'XIII Szago M'!DJ:DP,7,0),"")</f>
        <v>31.087679117778411</v>
      </c>
      <c r="Z343" s="18" t="str">
        <f>IFERROR(VLOOKUP(A343,'Wiosenne 360 M'!K:Q,7,0),"")</f>
        <v/>
      </c>
      <c r="AA343" s="12" t="str">
        <f>IFERROR(VLOOKUP(A343,'NMnO M'!AT:AZ,7,0),"")</f>
        <v/>
      </c>
      <c r="AB343" s="12" t="str">
        <f>IFERROR(VLOOKUP(A343,'Wertepy M'!M:S,7,0),"")</f>
        <v/>
      </c>
      <c r="AC343" s="12" t="str">
        <f>IFERROR(VLOOKUP($A343,'H53 100 M'!$AG$5:$AM$156,7,0),"")</f>
        <v/>
      </c>
      <c r="AD343" s="18" t="str">
        <f>IFERROR(VLOOKUP($A343,'Liczyrzepa - wiosna M'!$N$2:$T$26,7,0),"")</f>
        <v/>
      </c>
      <c r="AE343" s="12" t="str">
        <f>IFERROR(VLOOKUP($A343,'Harce M'!$H$2:$N$19,7,0),"")</f>
        <v/>
      </c>
      <c r="AF343" s="18" t="str">
        <f>IFERROR(VLOOKUP($A343,'XII z Kompasem M'!$K$1:$Q$38,7,0),"")</f>
        <v/>
      </c>
      <c r="AG343" s="19" t="str">
        <f>IFERROR(VLOOKUP($A343,'Grassor TR150 M'!$BH$2:$BN$16,7,0),"")</f>
        <v/>
      </c>
      <c r="AH343" s="19" t="str">
        <f>IFERROR(VLOOKUP($A343,'Pazur Gryfa M'!$P$2:$V$23,7,0),"")</f>
        <v/>
      </c>
      <c r="AI343" s="19" t="str">
        <f>IFERROR(VLOOKUP($A343,'Szaga M'!$J$2:$P$31,7,0),"")</f>
        <v/>
      </c>
      <c r="AJ343" s="19" t="str">
        <f>IFERROR(VLOOKUP($A343,'Sudecka 100 M'!$M$2:$S$20,7,0),"")</f>
        <v/>
      </c>
      <c r="AK343" s="19" t="str">
        <f>IFERROR(VLOOKUP($A343,'XIII z Kompasem M'!$K$2:$Q$27,7,0),"")</f>
        <v/>
      </c>
      <c r="AL343" s="19" t="str">
        <f>IFERROR(VLOOKUP($A343,'Waligóra M'!$J$2:$P$17,7,0),"")</f>
        <v/>
      </c>
      <c r="AM343" s="19" t="str">
        <f>IFERROR(VLOOKUP($A343,'Jesienne 360 M'!$K$2:$Q$15,7,0),"")</f>
        <v/>
      </c>
      <c r="AN343" s="19" t="str">
        <f>IFERROR(VLOOKUP($A343,'H54 TR100 M'!$AG$6:$AM$161,7,0),"")</f>
        <v/>
      </c>
      <c r="AO343" s="19" t="str">
        <f>IFERROR(VLOOKUP($A343,'Azymut M'!$O$2:$U$36,7,0),"")</f>
        <v/>
      </c>
      <c r="AP343" s="12" t="str">
        <f>IFERROR(VLOOKUP($A343,'NM TR100 M'!$AD$5:$AJ$13,7,0),"")</f>
        <v/>
      </c>
      <c r="AQ343" s="26">
        <f>MIN(COUNT(F343:U343)+MIN(COUNT(X343:AP343)/2,2),6)</f>
        <v>0.5</v>
      </c>
      <c r="AR343" s="13">
        <f>COUNT(F343:U343)+COUNT(X343:AP343)/2</f>
        <v>0.5</v>
      </c>
    </row>
    <row r="344" spans="1:44">
      <c r="A344">
        <v>531</v>
      </c>
      <c r="B344" s="22" t="str">
        <f>VLOOKUP($A344,id!$C:$H,6,0)</f>
        <v>Kijewski Bartosz</v>
      </c>
      <c r="C344" s="22">
        <f>VLOOKUP($A344,id!$C:$H,4,0)</f>
        <v>0</v>
      </c>
      <c r="D344" s="2">
        <f>IF(E343=E344,D343,ROW(B342))</f>
        <v>342</v>
      </c>
      <c r="E344" s="11">
        <f>LARGE(F344:W344,1)+LARGE(F344:W344,2)+IFERROR(LARGE(F344:W344,3),0)+IFERROR(LARGE(F344:W344,4),0)+IFERROR(LARGE(F344:W344,5),0)+IFERROR(LARGE(F344:W344,6),0)</f>
        <v>30.812863948811188</v>
      </c>
      <c r="F344" s="12"/>
      <c r="G344" s="12"/>
      <c r="H344" s="12"/>
      <c r="I344" s="14"/>
      <c r="J344" s="19"/>
      <c r="K344" s="19"/>
      <c r="L344" s="19"/>
      <c r="M344" s="19"/>
      <c r="N344" s="19" t="str">
        <f>IFERROR(VLOOKUP($A344,'Konwalie M'!$K$3:$Q$33,7,0),"")</f>
        <v/>
      </c>
      <c r="O344" s="19" t="str">
        <f>IFERROR(VLOOKUP($A344,'Sudecka 150 M'!$M$2:$S$17,7,0),"")</f>
        <v/>
      </c>
      <c r="P344" s="19" t="str">
        <f>IFERROR(VLOOKUP($A344,'Korno M'!$BR$1:$BX$58,7,0),"")</f>
        <v/>
      </c>
      <c r="Q344" s="19" t="str">
        <f>IFERROR(VLOOKUP($A344,'Abentojra M'!$J$4:$P$36,7,0),"")</f>
        <v/>
      </c>
      <c r="R344" s="19" t="str">
        <f>IFERROR(VLOOKUP($A344,'Mordownik M'!$M$6:$S$36,7,0),"")</f>
        <v/>
      </c>
      <c r="S344" s="19" t="str">
        <f>IFERROR(VLOOKUP($A344,'XIV Szago M'!$BB$4:$BH$45,7,0),"")</f>
        <v/>
      </c>
      <c r="T344" s="19" t="str">
        <f>IFERROR(VLOOKUP($A344,'H54 TR200 M'!$AS$5:$AY$96,7,0),"")</f>
        <v/>
      </c>
      <c r="U344" s="19" t="str">
        <f>IFERROR(VLOOKUP($A344,'NM TR200 M'!$AN$5:$AT$32,7,0),"")</f>
        <v/>
      </c>
      <c r="V344" s="10">
        <f>IFERROR(LARGE(X344:AP344,1),0)+IFERROR(LARGE(X344:AP344,2),0)</f>
        <v>30.812863948811188</v>
      </c>
      <c r="W344" s="10">
        <f>IFERROR(LARGE(X344:AP344,3),0)+IFERROR(LARGE(X344:AP344,4),0)</f>
        <v>0</v>
      </c>
      <c r="X344" s="12"/>
      <c r="Y344" s="18"/>
      <c r="Z344" s="18"/>
      <c r="AA344" s="12"/>
      <c r="AB344" s="12"/>
      <c r="AC344" s="12"/>
      <c r="AD344" s="18"/>
      <c r="AE344" s="12"/>
      <c r="AF344" s="18"/>
      <c r="AG344" s="19"/>
      <c r="AH344" s="19"/>
      <c r="AI344" s="19" t="str">
        <f>IFERROR(VLOOKUP($A344,'Szaga M'!$J$2:$P$31,7,0),"")</f>
        <v/>
      </c>
      <c r="AJ344" s="19">
        <f>IFERROR(VLOOKUP($A344,'Sudecka 100 M'!$M$2:$S$20,7,0),"")</f>
        <v>30.812863948811188</v>
      </c>
      <c r="AK344" s="19" t="str">
        <f>IFERROR(VLOOKUP($A344,'XIII z Kompasem M'!$K$2:$Q$27,7,0),"")</f>
        <v/>
      </c>
      <c r="AL344" s="19" t="str">
        <f>IFERROR(VLOOKUP($A344,'Waligóra M'!$J$2:$P$17,7,0),"")</f>
        <v/>
      </c>
      <c r="AM344" s="19" t="str">
        <f>IFERROR(VLOOKUP($A344,'Jesienne 360 M'!$K$2:$Q$15,7,0),"")</f>
        <v/>
      </c>
      <c r="AN344" s="19" t="str">
        <f>IFERROR(VLOOKUP($A344,'H54 TR100 M'!$AG$6:$AM$161,7,0),"")</f>
        <v/>
      </c>
      <c r="AO344" s="19" t="str">
        <f>IFERROR(VLOOKUP($A344,'Azymut M'!$O$2:$U$36,7,0),"")</f>
        <v/>
      </c>
      <c r="AP344" s="12" t="str">
        <f>IFERROR(VLOOKUP($A344,'NM TR100 M'!$AD$5:$AJ$13,7,0),"")</f>
        <v/>
      </c>
      <c r="AQ344" s="26">
        <f>MIN(COUNT(F344:U344)+MIN(COUNT(X344:AP344)/2,2),6)</f>
        <v>0.5</v>
      </c>
      <c r="AR344" s="13">
        <f>COUNT(F344:U344)+COUNT(X344:AP344)/2</f>
        <v>0.5</v>
      </c>
    </row>
    <row r="345" spans="1:44">
      <c r="A345">
        <v>56</v>
      </c>
      <c r="B345" s="22" t="str">
        <f>VLOOKUP($A345,id!$C:$H,6,0)</f>
        <v>Nowak Marcin</v>
      </c>
      <c r="C345" s="22">
        <f>VLOOKUP($A345,id!$C:$H,4,0)</f>
        <v>0</v>
      </c>
      <c r="D345" s="2">
        <f>IF(E344=E345,D344,ROW(B343))</f>
        <v>343</v>
      </c>
      <c r="E345" s="11">
        <f>LARGE(F345:W345,1)+LARGE(F345:W345,2)+IFERROR(LARGE(F345:W345,3),0)+IFERROR(LARGE(F345:W345,4),0)+IFERROR(LARGE(F345:W345,5),0)+IFERROR(LARGE(F345:W345,6),0)</f>
        <v>30.765635971757703</v>
      </c>
      <c r="F345" s="12">
        <f>IFERROR(VLOOKUP(A345,'ZdZ M'!$S$1:$Y$43,7,0),"")</f>
        <v>30.765635971757703</v>
      </c>
      <c r="G345" s="12" t="str">
        <f>IFERROR(VLOOKUP(A345,'Roza M'!N:T,7,0),"")</f>
        <v/>
      </c>
      <c r="H345" s="12" t="str">
        <f>IFERROR(VLOOKUP($A345,'H53 200 M'!$AL$5:$AR$90,7,0),"")</f>
        <v/>
      </c>
      <c r="I345" s="14" t="str">
        <f>IFERROR(VLOOKUP($A345,'Dymno M'!$BO$4:$BU$35,7,0),"")</f>
        <v/>
      </c>
      <c r="J345" s="19" t="str">
        <f>IFERROR(VLOOKUP($A345,'Dukty M'!$AU$1:$BA$45,7,0),"")</f>
        <v/>
      </c>
      <c r="K345" s="19" t="str">
        <f>IFERROR(VLOOKUP($A345,'Tropy M'!$Q$3:$X$155,7,0),"")</f>
        <v/>
      </c>
      <c r="L345" s="19" t="str">
        <f>IFERROR(VLOOKUP($A345,'Grassor TR300 M'!$BX$2:$CD$26,7,0),"")</f>
        <v/>
      </c>
      <c r="M345" s="19" t="str">
        <f>IFERROR(VLOOKUP($A345,'BO M'!$K$2:$Q$65,7,0),"")</f>
        <v/>
      </c>
      <c r="N345" s="19" t="str">
        <f>IFERROR(VLOOKUP($A345,'Konwalie M'!$K$3:$Q$33,7,0),"")</f>
        <v/>
      </c>
      <c r="O345" s="19" t="str">
        <f>IFERROR(VLOOKUP($A345,'Sudecka 150 M'!$M$2:$S$17,7,0),"")</f>
        <v/>
      </c>
      <c r="P345" s="19" t="str">
        <f>IFERROR(VLOOKUP($A345,'Korno M'!$BR$1:$BX$58,7,0),"")</f>
        <v/>
      </c>
      <c r="Q345" s="19" t="str">
        <f>IFERROR(VLOOKUP($A345,'Abentojra M'!$J$4:$P$36,7,0),"")</f>
        <v/>
      </c>
      <c r="R345" s="19" t="str">
        <f>IFERROR(VLOOKUP($A345,'Mordownik M'!$M$6:$S$36,7,0),"")</f>
        <v/>
      </c>
      <c r="S345" s="19" t="str">
        <f>IFERROR(VLOOKUP($A345,'XIV Szago M'!$BB$4:$BH$45,7,0),"")</f>
        <v/>
      </c>
      <c r="T345" s="19" t="str">
        <f>IFERROR(VLOOKUP($A345,'H54 TR200 M'!$AS$5:$AY$96,7,0),"")</f>
        <v/>
      </c>
      <c r="U345" s="19" t="str">
        <f>IFERROR(VLOOKUP($A345,'NM TR200 M'!$AN$5:$AT$32,7,0),"")</f>
        <v/>
      </c>
      <c r="V345" s="10">
        <f>IFERROR(LARGE(X345:AP345,1),0)+IFERROR(LARGE(X345:AP345,2),0)</f>
        <v>0</v>
      </c>
      <c r="W345" s="10">
        <f>IFERROR(LARGE(X345:AP345,3),0)+IFERROR(LARGE(X345:AP345,4),0)</f>
        <v>0</v>
      </c>
      <c r="X345" s="12"/>
      <c r="Y345" s="18" t="str">
        <f>IFERROR(VLOOKUP(A345,'XIII Szago M'!DJ:DP,7,0),"")</f>
        <v/>
      </c>
      <c r="Z345" s="18" t="str">
        <f>IFERROR(VLOOKUP(A345,'Wiosenne 360 M'!K:Q,7,0),"")</f>
        <v/>
      </c>
      <c r="AA345" s="12" t="str">
        <f>IFERROR(VLOOKUP(A345,'NMnO M'!AT:AZ,7,0),"")</f>
        <v/>
      </c>
      <c r="AB345" s="12" t="str">
        <f>IFERROR(VLOOKUP(A345,'Wertepy M'!M:S,7,0),"")</f>
        <v/>
      </c>
      <c r="AC345" s="12" t="str">
        <f>IFERROR(VLOOKUP($A345,'H53 100 M'!$AG$5:$AM$156,7,0),"")</f>
        <v/>
      </c>
      <c r="AD345" s="18" t="str">
        <f>IFERROR(VLOOKUP($A345,'Liczyrzepa - wiosna M'!$N$2:$T$26,7,0),"")</f>
        <v/>
      </c>
      <c r="AE345" s="12" t="str">
        <f>IFERROR(VLOOKUP($A345,'Harce M'!$H$2:$N$19,7,0),"")</f>
        <v/>
      </c>
      <c r="AF345" s="18" t="str">
        <f>IFERROR(VLOOKUP($A345,'XII z Kompasem M'!$K$1:$Q$38,7,0),"")</f>
        <v/>
      </c>
      <c r="AG345" s="19" t="str">
        <f>IFERROR(VLOOKUP($A345,'Grassor TR150 M'!$BH$2:$BN$16,7,0),"")</f>
        <v/>
      </c>
      <c r="AH345" s="19" t="str">
        <f>IFERROR(VLOOKUP($A345,'Pazur Gryfa M'!$P$2:$V$23,7,0),"")</f>
        <v/>
      </c>
      <c r="AI345" s="19" t="str">
        <f>IFERROR(VLOOKUP($A345,'Szaga M'!$J$2:$P$31,7,0),"")</f>
        <v/>
      </c>
      <c r="AJ345" s="19" t="str">
        <f>IFERROR(VLOOKUP($A345,'Sudecka 100 M'!$M$2:$S$20,7,0),"")</f>
        <v/>
      </c>
      <c r="AK345" s="19" t="str">
        <f>IFERROR(VLOOKUP($A345,'XIII z Kompasem M'!$K$2:$Q$27,7,0),"")</f>
        <v/>
      </c>
      <c r="AL345" s="19" t="str">
        <f>IFERROR(VLOOKUP($A345,'Waligóra M'!$J$2:$P$17,7,0),"")</f>
        <v/>
      </c>
      <c r="AM345" s="19" t="str">
        <f>IFERROR(VLOOKUP($A345,'Jesienne 360 M'!$K$2:$Q$15,7,0),"")</f>
        <v/>
      </c>
      <c r="AN345" s="19" t="str">
        <f>IFERROR(VLOOKUP($A345,'H54 TR100 M'!$AG$6:$AM$161,7,0),"")</f>
        <v/>
      </c>
      <c r="AO345" s="19" t="str">
        <f>IFERROR(VLOOKUP($A345,'Azymut M'!$O$2:$U$36,7,0),"")</f>
        <v/>
      </c>
      <c r="AP345" s="12" t="str">
        <f>IFERROR(VLOOKUP($A345,'NM TR100 M'!$AD$5:$AJ$13,7,0),"")</f>
        <v/>
      </c>
      <c r="AQ345" s="26">
        <f>MIN(COUNT(F345:U345)+MIN(COUNT(X345:AP345)/2,2),6)</f>
        <v>1</v>
      </c>
      <c r="AR345" s="13">
        <f>COUNT(F345:U345)+COUNT(X345:AP345)/2</f>
        <v>1</v>
      </c>
    </row>
    <row r="346" spans="1:44">
      <c r="A346">
        <v>84</v>
      </c>
      <c r="B346" s="22" t="str">
        <f>VLOOKUP($A346,id!$C:$H,6,0)</f>
        <v>Szynkarek Paweł</v>
      </c>
      <c r="C346" s="22" t="str">
        <f>VLOOKUP($A346,id!$C:$H,4,0)</f>
        <v>Rycerz na koniu mknie PJP</v>
      </c>
      <c r="D346" s="2">
        <f>IF(E345=E346,D345,ROW(B344))</f>
        <v>344</v>
      </c>
      <c r="E346" s="11">
        <f>LARGE(F346:W346,1)+LARGE(F346:W346,2)+IFERROR(LARGE(F346:W346,3),0)+IFERROR(LARGE(F346:W346,4),0)+IFERROR(LARGE(F346:W346,5),0)+IFERROR(LARGE(F346:W346,6),0)</f>
        <v>30.751438534991497</v>
      </c>
      <c r="F346" s="12"/>
      <c r="G346" s="12">
        <f>IFERROR(VLOOKUP(A346,'Roza M'!N:T,7,0),"")</f>
        <v>30.751438534991497</v>
      </c>
      <c r="H346" s="12" t="str">
        <f>IFERROR(VLOOKUP($A346,'H53 200 M'!$AL$5:$AR$90,7,0),"")</f>
        <v/>
      </c>
      <c r="I346" s="14" t="str">
        <f>IFERROR(VLOOKUP($A346,'Dymno M'!$BO$4:$BU$35,7,0),"")</f>
        <v/>
      </c>
      <c r="J346" s="19" t="str">
        <f>IFERROR(VLOOKUP($A346,'Dukty M'!$AU$1:$BA$45,7,0),"")</f>
        <v/>
      </c>
      <c r="K346" s="19" t="str">
        <f>IFERROR(VLOOKUP($A346,'Tropy M'!$Q$3:$X$155,7,0),"")</f>
        <v/>
      </c>
      <c r="L346" s="19" t="str">
        <f>IFERROR(VLOOKUP($A346,'Grassor TR300 M'!$BX$2:$CD$26,7,0),"")</f>
        <v/>
      </c>
      <c r="M346" s="19" t="str">
        <f>IFERROR(VLOOKUP($A346,'BO M'!$K$2:$Q$65,7,0),"")</f>
        <v/>
      </c>
      <c r="N346" s="19" t="str">
        <f>IFERROR(VLOOKUP($A346,'Konwalie M'!$K$3:$Q$33,7,0),"")</f>
        <v/>
      </c>
      <c r="O346" s="19" t="str">
        <f>IFERROR(VLOOKUP($A346,'Sudecka 150 M'!$M$2:$S$17,7,0),"")</f>
        <v/>
      </c>
      <c r="P346" s="19" t="str">
        <f>IFERROR(VLOOKUP($A346,'Korno M'!$BR$1:$BX$58,7,0),"")</f>
        <v/>
      </c>
      <c r="Q346" s="19" t="str">
        <f>IFERROR(VLOOKUP($A346,'Abentojra M'!$J$4:$P$36,7,0),"")</f>
        <v/>
      </c>
      <c r="R346" s="19" t="str">
        <f>IFERROR(VLOOKUP($A346,'Mordownik M'!$M$6:$S$36,7,0),"")</f>
        <v/>
      </c>
      <c r="S346" s="19" t="str">
        <f>IFERROR(VLOOKUP($A346,'XIV Szago M'!$BB$4:$BH$45,7,0),"")</f>
        <v/>
      </c>
      <c r="T346" s="19" t="str">
        <f>IFERROR(VLOOKUP($A346,'H54 TR200 M'!$AS$5:$AY$96,7,0),"")</f>
        <v/>
      </c>
      <c r="U346" s="19" t="str">
        <f>IFERROR(VLOOKUP($A346,'NM TR200 M'!$AN$5:$AT$32,7,0),"")</f>
        <v/>
      </c>
      <c r="V346" s="10">
        <f>IFERROR(LARGE(X346:AP346,1),0)+IFERROR(LARGE(X346:AP346,2),0)</f>
        <v>0</v>
      </c>
      <c r="W346" s="10">
        <f>IFERROR(LARGE(X346:AP346,3),0)+IFERROR(LARGE(X346:AP346,4),0)</f>
        <v>0</v>
      </c>
      <c r="X346" s="12"/>
      <c r="Y346" s="18" t="str">
        <f>IFERROR(VLOOKUP(A346,'XIII Szago M'!DJ:DP,7,0),"")</f>
        <v/>
      </c>
      <c r="Z346" s="18" t="str">
        <f>IFERROR(VLOOKUP(A346,'Wiosenne 360 M'!K:Q,7,0),"")</f>
        <v/>
      </c>
      <c r="AA346" s="12" t="str">
        <f>IFERROR(VLOOKUP(A346,'NMnO M'!AT:AZ,7,0),"")</f>
        <v/>
      </c>
      <c r="AB346" s="12" t="str">
        <f>IFERROR(VLOOKUP(A346,'Wertepy M'!M:S,7,0),"")</f>
        <v/>
      </c>
      <c r="AC346" s="12" t="str">
        <f>IFERROR(VLOOKUP($A346,'H53 100 M'!$AG$5:$AM$156,7,0),"")</f>
        <v/>
      </c>
      <c r="AD346" s="18" t="str">
        <f>IFERROR(VLOOKUP($A346,'Liczyrzepa - wiosna M'!$N$2:$T$26,7,0),"")</f>
        <v/>
      </c>
      <c r="AE346" s="12" t="str">
        <f>IFERROR(VLOOKUP($A346,'Harce M'!$H$2:$N$19,7,0),"")</f>
        <v/>
      </c>
      <c r="AF346" s="18" t="str">
        <f>IFERROR(VLOOKUP($A346,'XII z Kompasem M'!$K$1:$Q$38,7,0),"")</f>
        <v/>
      </c>
      <c r="AG346" s="19" t="str">
        <f>IFERROR(VLOOKUP($A346,'Grassor TR150 M'!$BH$2:$BN$16,7,0),"")</f>
        <v/>
      </c>
      <c r="AH346" s="19" t="str">
        <f>IFERROR(VLOOKUP($A346,'Pazur Gryfa M'!$P$2:$V$23,7,0),"")</f>
        <v/>
      </c>
      <c r="AI346" s="19" t="str">
        <f>IFERROR(VLOOKUP($A346,'Szaga M'!$J$2:$P$31,7,0),"")</f>
        <v/>
      </c>
      <c r="AJ346" s="19" t="str">
        <f>IFERROR(VLOOKUP($A346,'Sudecka 100 M'!$M$2:$S$20,7,0),"")</f>
        <v/>
      </c>
      <c r="AK346" s="19" t="str">
        <f>IFERROR(VLOOKUP($A346,'XIII z Kompasem M'!$K$2:$Q$27,7,0),"")</f>
        <v/>
      </c>
      <c r="AL346" s="19" t="str">
        <f>IFERROR(VLOOKUP($A346,'Waligóra M'!$J$2:$P$17,7,0),"")</f>
        <v/>
      </c>
      <c r="AM346" s="19" t="str">
        <f>IFERROR(VLOOKUP($A346,'Jesienne 360 M'!$K$2:$Q$15,7,0),"")</f>
        <v/>
      </c>
      <c r="AN346" s="19" t="str">
        <f>IFERROR(VLOOKUP($A346,'H54 TR100 M'!$AG$6:$AM$161,7,0),"")</f>
        <v/>
      </c>
      <c r="AO346" s="19" t="str">
        <f>IFERROR(VLOOKUP($A346,'Azymut M'!$O$2:$U$36,7,0),"")</f>
        <v/>
      </c>
      <c r="AP346" s="12" t="str">
        <f>IFERROR(VLOOKUP($A346,'NM TR100 M'!$AD$5:$AJ$13,7,0),"")</f>
        <v/>
      </c>
      <c r="AQ346" s="26">
        <f>MIN(COUNT(F346:U346)+MIN(COUNT(X346:AP346)/2,2),6)</f>
        <v>1</v>
      </c>
      <c r="AR346" s="13">
        <f>COUNT(F346:U346)+COUNT(X346:AP346)/2</f>
        <v>1</v>
      </c>
    </row>
    <row r="347" spans="1:44">
      <c r="A347">
        <v>85</v>
      </c>
      <c r="B347" s="22" t="str">
        <f>VLOOKUP($A347,id!$C:$H,6,0)</f>
        <v>Czaplicki Paweł</v>
      </c>
      <c r="C347" s="22" t="str">
        <f>VLOOKUP($A347,id!$C:$H,4,0)</f>
        <v>Rycerz na koniu mknie PJP</v>
      </c>
      <c r="D347" s="2">
        <f>IF(E346=E347,D346,ROW(B345))</f>
        <v>344</v>
      </c>
      <c r="E347" s="11">
        <f>LARGE(F347:W347,1)+LARGE(F347:W347,2)+IFERROR(LARGE(F347:W347,3),0)+IFERROR(LARGE(F347:W347,4),0)+IFERROR(LARGE(F347:W347,5),0)+IFERROR(LARGE(F347:W347,6),0)</f>
        <v>30.751438534991497</v>
      </c>
      <c r="F347" s="12"/>
      <c r="G347" s="12">
        <f>IFERROR(VLOOKUP(A347,'Roza M'!N:T,7,0),"")</f>
        <v>30.751438534991497</v>
      </c>
      <c r="H347" s="12" t="str">
        <f>IFERROR(VLOOKUP($A347,'H53 200 M'!$AL$5:$AR$90,7,0),"")</f>
        <v/>
      </c>
      <c r="I347" s="14" t="str">
        <f>IFERROR(VLOOKUP($A347,'Dymno M'!$BO$4:$BU$35,7,0),"")</f>
        <v/>
      </c>
      <c r="J347" s="19" t="str">
        <f>IFERROR(VLOOKUP($A347,'Dukty M'!$AU$1:$BA$45,7,0),"")</f>
        <v/>
      </c>
      <c r="K347" s="19" t="str">
        <f>IFERROR(VLOOKUP($A347,'Tropy M'!$Q$3:$X$155,7,0),"")</f>
        <v/>
      </c>
      <c r="L347" s="19" t="str">
        <f>IFERROR(VLOOKUP($A347,'Grassor TR300 M'!$BX$2:$CD$26,7,0),"")</f>
        <v/>
      </c>
      <c r="M347" s="19" t="str">
        <f>IFERROR(VLOOKUP($A347,'BO M'!$K$2:$Q$65,7,0),"")</f>
        <v/>
      </c>
      <c r="N347" s="19" t="str">
        <f>IFERROR(VLOOKUP($A347,'Konwalie M'!$K$3:$Q$33,7,0),"")</f>
        <v/>
      </c>
      <c r="O347" s="19" t="str">
        <f>IFERROR(VLOOKUP($A347,'Sudecka 150 M'!$M$2:$S$17,7,0),"")</f>
        <v/>
      </c>
      <c r="P347" s="19" t="str">
        <f>IFERROR(VLOOKUP($A347,'Korno M'!$BR$1:$BX$58,7,0),"")</f>
        <v/>
      </c>
      <c r="Q347" s="19" t="str">
        <f>IFERROR(VLOOKUP($A347,'Abentojra M'!$J$4:$P$36,7,0),"")</f>
        <v/>
      </c>
      <c r="R347" s="19" t="str">
        <f>IFERROR(VLOOKUP($A347,'Mordownik M'!$M$6:$S$36,7,0),"")</f>
        <v/>
      </c>
      <c r="S347" s="19" t="str">
        <f>IFERROR(VLOOKUP($A347,'XIV Szago M'!$BB$4:$BH$45,7,0),"")</f>
        <v/>
      </c>
      <c r="T347" s="19" t="str">
        <f>IFERROR(VLOOKUP($A347,'H54 TR200 M'!$AS$5:$AY$96,7,0),"")</f>
        <v/>
      </c>
      <c r="U347" s="19" t="str">
        <f>IFERROR(VLOOKUP($A347,'NM TR200 M'!$AN$5:$AT$32,7,0),"")</f>
        <v/>
      </c>
      <c r="V347" s="10">
        <f>IFERROR(LARGE(X347:AP347,1),0)+IFERROR(LARGE(X347:AP347,2),0)</f>
        <v>0</v>
      </c>
      <c r="W347" s="10">
        <f>IFERROR(LARGE(X347:AP347,3),0)+IFERROR(LARGE(X347:AP347,4),0)</f>
        <v>0</v>
      </c>
      <c r="X347" s="12"/>
      <c r="Y347" s="18" t="str">
        <f>IFERROR(VLOOKUP(A347,'XIII Szago M'!DJ:DP,7,0),"")</f>
        <v/>
      </c>
      <c r="Z347" s="18" t="str">
        <f>IFERROR(VLOOKUP(A347,'Wiosenne 360 M'!K:Q,7,0),"")</f>
        <v/>
      </c>
      <c r="AA347" s="12" t="str">
        <f>IFERROR(VLOOKUP(A347,'NMnO M'!AT:AZ,7,0),"")</f>
        <v/>
      </c>
      <c r="AB347" s="12" t="str">
        <f>IFERROR(VLOOKUP(A347,'Wertepy M'!M:S,7,0),"")</f>
        <v/>
      </c>
      <c r="AC347" s="12" t="str">
        <f>IFERROR(VLOOKUP($A347,'H53 100 M'!$AG$5:$AM$156,7,0),"")</f>
        <v/>
      </c>
      <c r="AD347" s="18" t="str">
        <f>IFERROR(VLOOKUP($A347,'Liczyrzepa - wiosna M'!$N$2:$T$26,7,0),"")</f>
        <v/>
      </c>
      <c r="AE347" s="12" t="str">
        <f>IFERROR(VLOOKUP($A347,'Harce M'!$H$2:$N$19,7,0),"")</f>
        <v/>
      </c>
      <c r="AF347" s="18" t="str">
        <f>IFERROR(VLOOKUP($A347,'XII z Kompasem M'!$K$1:$Q$38,7,0),"")</f>
        <v/>
      </c>
      <c r="AG347" s="19" t="str">
        <f>IFERROR(VLOOKUP($A347,'Grassor TR150 M'!$BH$2:$BN$16,7,0),"")</f>
        <v/>
      </c>
      <c r="AH347" s="19" t="str">
        <f>IFERROR(VLOOKUP($A347,'Pazur Gryfa M'!$P$2:$V$23,7,0),"")</f>
        <v/>
      </c>
      <c r="AI347" s="19" t="str">
        <f>IFERROR(VLOOKUP($A347,'Szaga M'!$J$2:$P$31,7,0),"")</f>
        <v/>
      </c>
      <c r="AJ347" s="19" t="str">
        <f>IFERROR(VLOOKUP($A347,'Sudecka 100 M'!$M$2:$S$20,7,0),"")</f>
        <v/>
      </c>
      <c r="AK347" s="19" t="str">
        <f>IFERROR(VLOOKUP($A347,'XIII z Kompasem M'!$K$2:$Q$27,7,0),"")</f>
        <v/>
      </c>
      <c r="AL347" s="19" t="str">
        <f>IFERROR(VLOOKUP($A347,'Waligóra M'!$J$2:$P$17,7,0),"")</f>
        <v/>
      </c>
      <c r="AM347" s="19" t="str">
        <f>IFERROR(VLOOKUP($A347,'Jesienne 360 M'!$K$2:$Q$15,7,0),"")</f>
        <v/>
      </c>
      <c r="AN347" s="19" t="str">
        <f>IFERROR(VLOOKUP($A347,'H54 TR100 M'!$AG$6:$AM$161,7,0),"")</f>
        <v/>
      </c>
      <c r="AO347" s="19" t="str">
        <f>IFERROR(VLOOKUP($A347,'Azymut M'!$O$2:$U$36,7,0),"")</f>
        <v/>
      </c>
      <c r="AP347" s="12" t="str">
        <f>IFERROR(VLOOKUP($A347,'NM TR100 M'!$AD$5:$AJ$13,7,0),"")</f>
        <v/>
      </c>
      <c r="AQ347" s="26">
        <f>MIN(COUNT(F347:U347)+MIN(COUNT(X347:AP347)/2,2),6)</f>
        <v>1</v>
      </c>
      <c r="AR347" s="13">
        <f>COUNT(F347:U347)+COUNT(X347:AP347)/2</f>
        <v>1</v>
      </c>
    </row>
    <row r="348" spans="1:44">
      <c r="A348">
        <v>206</v>
      </c>
      <c r="B348" s="22" t="str">
        <f>VLOOKUP($A348,id!$C:$H,6,0)</f>
        <v>Wierciński Bartosz</v>
      </c>
      <c r="C348" s="22" t="str">
        <f>VLOOKUP($A348,id!$C:$H,4,0)</f>
        <v>WMW</v>
      </c>
      <c r="D348" s="2">
        <f>IF(E347=E348,D347,ROW(B346))</f>
        <v>346</v>
      </c>
      <c r="E348" s="11">
        <f>LARGE(F348:W348,1)+LARGE(F348:W348,2)+IFERROR(LARGE(F348:W348,3),0)+IFERROR(LARGE(F348:W348,4),0)+IFERROR(LARGE(F348:W348,5),0)+IFERROR(LARGE(F348:W348,6),0)</f>
        <v>30.453405233165732</v>
      </c>
      <c r="F348" s="12"/>
      <c r="G348" s="12"/>
      <c r="H348" s="12">
        <f>IFERROR(VLOOKUP($A348,'H53 200 M'!$AL$5:$AR$90,7,0),"")</f>
        <v>30.453405233165732</v>
      </c>
      <c r="I348" s="14" t="str">
        <f>IFERROR(VLOOKUP($A348,'Dymno M'!$BO$4:$BU$35,7,0),"")</f>
        <v/>
      </c>
      <c r="J348" s="19" t="str">
        <f>IFERROR(VLOOKUP($A348,'Dukty M'!$AU$1:$BA$45,7,0),"")</f>
        <v/>
      </c>
      <c r="K348" s="19" t="str">
        <f>IFERROR(VLOOKUP($A348,'Tropy M'!$Q$3:$X$155,7,0),"")</f>
        <v/>
      </c>
      <c r="L348" s="19" t="str">
        <f>IFERROR(VLOOKUP($A348,'Grassor TR300 M'!$BX$2:$CD$26,7,0),"")</f>
        <v/>
      </c>
      <c r="M348" s="19" t="str">
        <f>IFERROR(VLOOKUP($A348,'BO M'!$K$2:$Q$65,7,0),"")</f>
        <v/>
      </c>
      <c r="N348" s="19" t="str">
        <f>IFERROR(VLOOKUP($A348,'Konwalie M'!$K$3:$Q$33,7,0),"")</f>
        <v/>
      </c>
      <c r="O348" s="19" t="str">
        <f>IFERROR(VLOOKUP($A348,'Sudecka 150 M'!$M$2:$S$17,7,0),"")</f>
        <v/>
      </c>
      <c r="P348" s="19" t="str">
        <f>IFERROR(VLOOKUP($A348,'Korno M'!$BR$1:$BX$58,7,0),"")</f>
        <v/>
      </c>
      <c r="Q348" s="19" t="str">
        <f>IFERROR(VLOOKUP($A348,'Abentojra M'!$J$4:$P$36,7,0),"")</f>
        <v/>
      </c>
      <c r="R348" s="19" t="str">
        <f>IFERROR(VLOOKUP($A348,'Mordownik M'!$M$6:$S$36,7,0),"")</f>
        <v/>
      </c>
      <c r="S348" s="19" t="str">
        <f>IFERROR(VLOOKUP($A348,'XIV Szago M'!$BB$4:$BH$45,7,0),"")</f>
        <v/>
      </c>
      <c r="T348" s="19" t="str">
        <f>IFERROR(VLOOKUP($A348,'H54 TR200 M'!$AS$5:$AY$96,7,0),"")</f>
        <v/>
      </c>
      <c r="U348" s="19" t="str">
        <f>IFERROR(VLOOKUP($A348,'NM TR200 M'!$AN$5:$AT$32,7,0),"")</f>
        <v/>
      </c>
      <c r="V348" s="10">
        <f>IFERROR(LARGE(X348:AP348,1),0)+IFERROR(LARGE(X348:AP348,2),0)</f>
        <v>0</v>
      </c>
      <c r="W348" s="10">
        <f>IFERROR(LARGE(X348:AP348,3),0)+IFERROR(LARGE(X348:AP348,4),0)</f>
        <v>0</v>
      </c>
      <c r="X348" s="12"/>
      <c r="Y348" s="18"/>
      <c r="Z348" s="18"/>
      <c r="AA348" s="12"/>
      <c r="AB348" s="12"/>
      <c r="AC348" s="12" t="str">
        <f>IFERROR(VLOOKUP($A348,'H53 100 M'!$AG$5:$AM$156,7,0),"")</f>
        <v/>
      </c>
      <c r="AD348" s="18" t="str">
        <f>IFERROR(VLOOKUP($A348,'Liczyrzepa - wiosna M'!$N$2:$T$26,7,0),"")</f>
        <v/>
      </c>
      <c r="AE348" s="12" t="str">
        <f>IFERROR(VLOOKUP($A348,'Harce M'!$H$2:$N$19,7,0),"")</f>
        <v/>
      </c>
      <c r="AF348" s="18" t="str">
        <f>IFERROR(VLOOKUP($A348,'XII z Kompasem M'!$K$1:$Q$38,7,0),"")</f>
        <v/>
      </c>
      <c r="AG348" s="19" t="str">
        <f>IFERROR(VLOOKUP($A348,'Grassor TR150 M'!$BH$2:$BN$16,7,0),"")</f>
        <v/>
      </c>
      <c r="AH348" s="19" t="str">
        <f>IFERROR(VLOOKUP($A348,'Pazur Gryfa M'!$P$2:$V$23,7,0),"")</f>
        <v/>
      </c>
      <c r="AI348" s="19" t="str">
        <f>IFERROR(VLOOKUP($A348,'Szaga M'!$J$2:$P$31,7,0),"")</f>
        <v/>
      </c>
      <c r="AJ348" s="19" t="str">
        <f>IFERROR(VLOOKUP($A348,'Sudecka 100 M'!$M$2:$S$20,7,0),"")</f>
        <v/>
      </c>
      <c r="AK348" s="19" t="str">
        <f>IFERROR(VLOOKUP($A348,'XIII z Kompasem M'!$K$2:$Q$27,7,0),"")</f>
        <v/>
      </c>
      <c r="AL348" s="19" t="str">
        <f>IFERROR(VLOOKUP($A348,'Waligóra M'!$J$2:$P$17,7,0),"")</f>
        <v/>
      </c>
      <c r="AM348" s="19" t="str">
        <f>IFERROR(VLOOKUP($A348,'Jesienne 360 M'!$K$2:$Q$15,7,0),"")</f>
        <v/>
      </c>
      <c r="AN348" s="19" t="str">
        <f>IFERROR(VLOOKUP($A348,'H54 TR100 M'!$AG$6:$AM$161,7,0),"")</f>
        <v/>
      </c>
      <c r="AO348" s="19" t="str">
        <f>IFERROR(VLOOKUP($A348,'Azymut M'!$O$2:$U$36,7,0),"")</f>
        <v/>
      </c>
      <c r="AP348" s="12" t="str">
        <f>IFERROR(VLOOKUP($A348,'NM TR100 M'!$AD$5:$AJ$13,7,0),"")</f>
        <v/>
      </c>
      <c r="AQ348" s="26">
        <f>MIN(COUNT(F348:U348)+MIN(COUNT(X348:AP348)/2,2),6)</f>
        <v>1</v>
      </c>
      <c r="AR348" s="13">
        <f>COUNT(F348:U348)+COUNT(X348:AP348)/2</f>
        <v>1</v>
      </c>
    </row>
    <row r="349" spans="1:44">
      <c r="A349">
        <v>208</v>
      </c>
      <c r="B349" s="22" t="str">
        <f>VLOOKUP($A349,id!$C:$H,6,0)</f>
        <v>Werecki Marcin</v>
      </c>
      <c r="C349" s="22">
        <f>VLOOKUP($A349,id!$C:$H,4,0)</f>
        <v>0</v>
      </c>
      <c r="D349" s="2">
        <f>IF(E348=E349,D348,ROW(B347))</f>
        <v>347</v>
      </c>
      <c r="E349" s="11">
        <f>LARGE(F349:W349,1)+LARGE(F349:W349,2)+IFERROR(LARGE(F349:W349,3),0)+IFERROR(LARGE(F349:W349,4),0)+IFERROR(LARGE(F349:W349,5),0)+IFERROR(LARGE(F349:W349,6),0)</f>
        <v>30.389800317898686</v>
      </c>
      <c r="F349" s="12"/>
      <c r="G349" s="12"/>
      <c r="H349" s="12">
        <f>IFERROR(VLOOKUP($A349,'H53 200 M'!$AL$5:$AR$90,7,0),"")</f>
        <v>30.389800317898686</v>
      </c>
      <c r="I349" s="14" t="str">
        <f>IFERROR(VLOOKUP($A349,'Dymno M'!$BO$4:$BU$35,7,0),"")</f>
        <v/>
      </c>
      <c r="J349" s="19" t="str">
        <f>IFERROR(VLOOKUP($A349,'Dukty M'!$AU$1:$BA$45,7,0),"")</f>
        <v/>
      </c>
      <c r="K349" s="19" t="str">
        <f>IFERROR(VLOOKUP($A349,'Tropy M'!$Q$3:$X$155,7,0),"")</f>
        <v/>
      </c>
      <c r="L349" s="19" t="str">
        <f>IFERROR(VLOOKUP($A349,'Grassor TR300 M'!$BX$2:$CD$26,7,0),"")</f>
        <v/>
      </c>
      <c r="M349" s="19" t="str">
        <f>IFERROR(VLOOKUP($A349,'BO M'!$K$2:$Q$65,7,0),"")</f>
        <v/>
      </c>
      <c r="N349" s="19" t="str">
        <f>IFERROR(VLOOKUP($A349,'Konwalie M'!$K$3:$Q$33,7,0),"")</f>
        <v/>
      </c>
      <c r="O349" s="19" t="str">
        <f>IFERROR(VLOOKUP($A349,'Sudecka 150 M'!$M$2:$S$17,7,0),"")</f>
        <v/>
      </c>
      <c r="P349" s="19" t="str">
        <f>IFERROR(VLOOKUP($A349,'Korno M'!$BR$1:$BX$58,7,0),"")</f>
        <v/>
      </c>
      <c r="Q349" s="19" t="str">
        <f>IFERROR(VLOOKUP($A349,'Abentojra M'!$J$4:$P$36,7,0),"")</f>
        <v/>
      </c>
      <c r="R349" s="19" t="str">
        <f>IFERROR(VLOOKUP($A349,'Mordownik M'!$M$6:$S$36,7,0),"")</f>
        <v/>
      </c>
      <c r="S349" s="19" t="str">
        <f>IFERROR(VLOOKUP($A349,'XIV Szago M'!$BB$4:$BH$45,7,0),"")</f>
        <v/>
      </c>
      <c r="T349" s="19" t="str">
        <f>IFERROR(VLOOKUP($A349,'H54 TR200 M'!$AS$5:$AY$96,7,0),"")</f>
        <v/>
      </c>
      <c r="U349" s="19" t="str">
        <f>IFERROR(VLOOKUP($A349,'NM TR200 M'!$AN$5:$AT$32,7,0),"")</f>
        <v/>
      </c>
      <c r="V349" s="10">
        <f>IFERROR(LARGE(X349:AP349,1),0)+IFERROR(LARGE(X349:AP349,2),0)</f>
        <v>0</v>
      </c>
      <c r="W349" s="10">
        <f>IFERROR(LARGE(X349:AP349,3),0)+IFERROR(LARGE(X349:AP349,4),0)</f>
        <v>0</v>
      </c>
      <c r="X349" s="12"/>
      <c r="Y349" s="18"/>
      <c r="Z349" s="18"/>
      <c r="AA349" s="12"/>
      <c r="AB349" s="12"/>
      <c r="AC349" s="12" t="str">
        <f>IFERROR(VLOOKUP($A349,'H53 100 M'!$AG$5:$AM$156,7,0),"")</f>
        <v/>
      </c>
      <c r="AD349" s="18" t="str">
        <f>IFERROR(VLOOKUP($A349,'Liczyrzepa - wiosna M'!$N$2:$T$26,7,0),"")</f>
        <v/>
      </c>
      <c r="AE349" s="12" t="str">
        <f>IFERROR(VLOOKUP($A349,'Harce M'!$H$2:$N$19,7,0),"")</f>
        <v/>
      </c>
      <c r="AF349" s="18" t="str">
        <f>IFERROR(VLOOKUP($A349,'XII z Kompasem M'!$K$1:$Q$38,7,0),"")</f>
        <v/>
      </c>
      <c r="AG349" s="19" t="str">
        <f>IFERROR(VLOOKUP($A349,'Grassor TR150 M'!$BH$2:$BN$16,7,0),"")</f>
        <v/>
      </c>
      <c r="AH349" s="19" t="str">
        <f>IFERROR(VLOOKUP($A349,'Pazur Gryfa M'!$P$2:$V$23,7,0),"")</f>
        <v/>
      </c>
      <c r="AI349" s="19" t="str">
        <f>IFERROR(VLOOKUP($A349,'Szaga M'!$J$2:$P$31,7,0),"")</f>
        <v/>
      </c>
      <c r="AJ349" s="19" t="str">
        <f>IFERROR(VLOOKUP($A349,'Sudecka 100 M'!$M$2:$S$20,7,0),"")</f>
        <v/>
      </c>
      <c r="AK349" s="19" t="str">
        <f>IFERROR(VLOOKUP($A349,'XIII z Kompasem M'!$K$2:$Q$27,7,0),"")</f>
        <v/>
      </c>
      <c r="AL349" s="19" t="str">
        <f>IFERROR(VLOOKUP($A349,'Waligóra M'!$J$2:$P$17,7,0),"")</f>
        <v/>
      </c>
      <c r="AM349" s="19" t="str">
        <f>IFERROR(VLOOKUP($A349,'Jesienne 360 M'!$K$2:$Q$15,7,0),"")</f>
        <v/>
      </c>
      <c r="AN349" s="19" t="str">
        <f>IFERROR(VLOOKUP($A349,'H54 TR100 M'!$AG$6:$AM$161,7,0),"")</f>
        <v/>
      </c>
      <c r="AO349" s="19" t="str">
        <f>IFERROR(VLOOKUP($A349,'Azymut M'!$O$2:$U$36,7,0),"")</f>
        <v/>
      </c>
      <c r="AP349" s="12" t="str">
        <f>IFERROR(VLOOKUP($A349,'NM TR100 M'!$AD$5:$AJ$13,7,0),"")</f>
        <v/>
      </c>
      <c r="AQ349" s="26">
        <f>MIN(COUNT(F349:U349)+MIN(COUNT(X349:AP349)/2,2),6)</f>
        <v>1</v>
      </c>
      <c r="AR349" s="13">
        <f>COUNT(F349:U349)+COUNT(X349:AP349)/2</f>
        <v>1</v>
      </c>
    </row>
    <row r="350" spans="1:44">
      <c r="A350">
        <v>404</v>
      </c>
      <c r="B350" s="22" t="str">
        <f>VLOOKUP($A350,id!$C:$H,6,0)</f>
        <v>Toboła Miton</v>
      </c>
      <c r="C350" s="22" t="str">
        <f>VLOOKUP($A350,id!$C:$H,4,0)</f>
        <v>AMBIT RACING TEAM</v>
      </c>
      <c r="D350" s="2">
        <f>IF(E349=E350,D349,ROW(B348))</f>
        <v>348</v>
      </c>
      <c r="E350" s="11">
        <f>LARGE(F350:W350,1)+LARGE(F350:W350,2)+IFERROR(LARGE(F350:W350,3),0)+IFERROR(LARGE(F350:W350,4),0)+IFERROR(LARGE(F350:W350,5),0)+IFERROR(LARGE(F350:W350,6),0)</f>
        <v>30.363401119937194</v>
      </c>
      <c r="F350" s="12"/>
      <c r="G350" s="12"/>
      <c r="H350" s="12"/>
      <c r="I350" s="14" t="str">
        <f>IFERROR(VLOOKUP($A350,'Dymno M'!$BO$4:$BU$35,7,0),"")</f>
        <v/>
      </c>
      <c r="J350" s="19" t="str">
        <f>IFERROR(VLOOKUP($A350,'Dukty M'!$AU$1:$BA$45,7,0),"")</f>
        <v/>
      </c>
      <c r="K350" s="19" t="str">
        <f>IFERROR(VLOOKUP($A350,'Tropy M'!$Q$3:$X$155,7,0),"")</f>
        <v/>
      </c>
      <c r="L350" s="19" t="str">
        <f>IFERROR(VLOOKUP($A350,'Grassor TR300 M'!$BX$2:$CD$26,7,0),"")</f>
        <v/>
      </c>
      <c r="M350" s="19" t="str">
        <f>IFERROR(VLOOKUP($A350,'BO M'!$K$2:$Q$65,7,0),"")</f>
        <v/>
      </c>
      <c r="N350" s="19" t="str">
        <f>IFERROR(VLOOKUP($A350,'Konwalie M'!$K$3:$Q$33,7,0),"")</f>
        <v/>
      </c>
      <c r="O350" s="19" t="str">
        <f>IFERROR(VLOOKUP($A350,'Sudecka 150 M'!$M$2:$S$17,7,0),"")</f>
        <v/>
      </c>
      <c r="P350" s="19" t="str">
        <f>IFERROR(VLOOKUP($A350,'Korno M'!$BR$1:$BX$58,7,0),"")</f>
        <v/>
      </c>
      <c r="Q350" s="19" t="str">
        <f>IFERROR(VLOOKUP($A350,'Abentojra M'!$J$4:$P$36,7,0),"")</f>
        <v/>
      </c>
      <c r="R350" s="19" t="str">
        <f>IFERROR(VLOOKUP($A350,'Mordownik M'!$M$6:$S$36,7,0),"")</f>
        <v/>
      </c>
      <c r="S350" s="19" t="str">
        <f>IFERROR(VLOOKUP($A350,'XIV Szago M'!$BB$4:$BH$45,7,0),"")</f>
        <v/>
      </c>
      <c r="T350" s="19" t="str">
        <f>IFERROR(VLOOKUP($A350,'H54 TR200 M'!$AS$5:$AY$96,7,0),"")</f>
        <v/>
      </c>
      <c r="U350" s="19" t="str">
        <f>IFERROR(VLOOKUP($A350,'NM TR200 M'!$AN$5:$AT$32,7,0),"")</f>
        <v/>
      </c>
      <c r="V350" s="10">
        <f>IFERROR(LARGE(X350:AP350,1),0)+IFERROR(LARGE(X350:AP350,2),0)</f>
        <v>30.363401119937194</v>
      </c>
      <c r="W350" s="10">
        <f>IFERROR(LARGE(X350:AP350,3),0)+IFERROR(LARGE(X350:AP350,4),0)</f>
        <v>0</v>
      </c>
      <c r="X350" s="12"/>
      <c r="Y350" s="18"/>
      <c r="Z350" s="18"/>
      <c r="AA350" s="12"/>
      <c r="AB350" s="12"/>
      <c r="AC350" s="12"/>
      <c r="AD350" s="18">
        <f>IFERROR(VLOOKUP($A350,'Liczyrzepa - wiosna M'!$N$2:$T$26,7,0),"")</f>
        <v>30.363401119937194</v>
      </c>
      <c r="AE350" s="12" t="str">
        <f>IFERROR(VLOOKUP($A350,'Harce M'!$H$2:$N$19,7,0),"")</f>
        <v/>
      </c>
      <c r="AF350" s="18" t="str">
        <f>IFERROR(VLOOKUP($A350,'XII z Kompasem M'!$K$1:$Q$38,7,0),"")</f>
        <v/>
      </c>
      <c r="AG350" s="19" t="str">
        <f>IFERROR(VLOOKUP($A350,'Grassor TR150 M'!$BH$2:$BN$16,7,0),"")</f>
        <v/>
      </c>
      <c r="AH350" s="19" t="str">
        <f>IFERROR(VLOOKUP($A350,'Pazur Gryfa M'!$P$2:$V$23,7,0),"")</f>
        <v/>
      </c>
      <c r="AI350" s="19" t="str">
        <f>IFERROR(VLOOKUP($A350,'Szaga M'!$J$2:$P$31,7,0),"")</f>
        <v/>
      </c>
      <c r="AJ350" s="19" t="str">
        <f>IFERROR(VLOOKUP($A350,'Sudecka 100 M'!$M$2:$S$20,7,0),"")</f>
        <v/>
      </c>
      <c r="AK350" s="19" t="str">
        <f>IFERROR(VLOOKUP($A350,'XIII z Kompasem M'!$K$2:$Q$27,7,0),"")</f>
        <v/>
      </c>
      <c r="AL350" s="19" t="str">
        <f>IFERROR(VLOOKUP($A350,'Waligóra M'!$J$2:$P$17,7,0),"")</f>
        <v/>
      </c>
      <c r="AM350" s="19" t="str">
        <f>IFERROR(VLOOKUP($A350,'Jesienne 360 M'!$K$2:$Q$15,7,0),"")</f>
        <v/>
      </c>
      <c r="AN350" s="19" t="str">
        <f>IFERROR(VLOOKUP($A350,'H54 TR100 M'!$AG$6:$AM$161,7,0),"")</f>
        <v/>
      </c>
      <c r="AO350" s="19" t="str">
        <f>IFERROR(VLOOKUP($A350,'Azymut M'!$O$2:$U$36,7,0),"")</f>
        <v/>
      </c>
      <c r="AP350" s="12" t="str">
        <f>IFERROR(VLOOKUP($A350,'NM TR100 M'!$AD$5:$AJ$13,7,0),"")</f>
        <v/>
      </c>
      <c r="AQ350" s="26">
        <f>MIN(COUNT(F350:U350)+MIN(COUNT(X350:AP350)/2,2),6)</f>
        <v>0.5</v>
      </c>
      <c r="AR350" s="13">
        <f>COUNT(F350:U350)+COUNT(X350:AP350)/2</f>
        <v>0.5</v>
      </c>
    </row>
    <row r="351" spans="1:44">
      <c r="A351">
        <v>406</v>
      </c>
      <c r="B351" s="22" t="str">
        <f>VLOOKUP($A351,id!$C:$H,6,0)</f>
        <v>Wozinski Artur</v>
      </c>
      <c r="C351" s="22" t="str">
        <f>VLOOKUP($A351,id!$C:$H,4,0)</f>
        <v>AMBIT RACING TEAM</v>
      </c>
      <c r="D351" s="2">
        <f>IF(E350=E351,D350,ROW(B349))</f>
        <v>348</v>
      </c>
      <c r="E351" s="11">
        <f>LARGE(F351:W351,1)+LARGE(F351:W351,2)+IFERROR(LARGE(F351:W351,3),0)+IFERROR(LARGE(F351:W351,4),0)+IFERROR(LARGE(F351:W351,5),0)+IFERROR(LARGE(F351:W351,6),0)</f>
        <v>30.363401119937194</v>
      </c>
      <c r="F351" s="12"/>
      <c r="G351" s="12"/>
      <c r="H351" s="12"/>
      <c r="I351" s="14" t="str">
        <f>IFERROR(VLOOKUP($A351,'Dymno M'!$BO$4:$BU$35,7,0),"")</f>
        <v/>
      </c>
      <c r="J351" s="19" t="str">
        <f>IFERROR(VLOOKUP($A351,'Dukty M'!$AU$1:$BA$45,7,0),"")</f>
        <v/>
      </c>
      <c r="K351" s="19" t="str">
        <f>IFERROR(VLOOKUP($A351,'Tropy M'!$Q$3:$X$155,7,0),"")</f>
        <v/>
      </c>
      <c r="L351" s="19" t="str">
        <f>IFERROR(VLOOKUP($A351,'Grassor TR300 M'!$BX$2:$CD$26,7,0),"")</f>
        <v/>
      </c>
      <c r="M351" s="19" t="str">
        <f>IFERROR(VLOOKUP($A351,'BO M'!$K$2:$Q$65,7,0),"")</f>
        <v/>
      </c>
      <c r="N351" s="19" t="str">
        <f>IFERROR(VLOOKUP($A351,'Konwalie M'!$K$3:$Q$33,7,0),"")</f>
        <v/>
      </c>
      <c r="O351" s="19" t="str">
        <f>IFERROR(VLOOKUP($A351,'Sudecka 150 M'!$M$2:$S$17,7,0),"")</f>
        <v/>
      </c>
      <c r="P351" s="19" t="str">
        <f>IFERROR(VLOOKUP($A351,'Korno M'!$BR$1:$BX$58,7,0),"")</f>
        <v/>
      </c>
      <c r="Q351" s="19" t="str">
        <f>IFERROR(VLOOKUP($A351,'Abentojra M'!$J$4:$P$36,7,0),"")</f>
        <v/>
      </c>
      <c r="R351" s="19" t="str">
        <f>IFERROR(VLOOKUP($A351,'Mordownik M'!$M$6:$S$36,7,0),"")</f>
        <v/>
      </c>
      <c r="S351" s="19" t="str">
        <f>IFERROR(VLOOKUP($A351,'XIV Szago M'!$BB$4:$BH$45,7,0),"")</f>
        <v/>
      </c>
      <c r="T351" s="19" t="str">
        <f>IFERROR(VLOOKUP($A351,'H54 TR200 M'!$AS$5:$AY$96,7,0),"")</f>
        <v/>
      </c>
      <c r="U351" s="19" t="str">
        <f>IFERROR(VLOOKUP($A351,'NM TR200 M'!$AN$5:$AT$32,7,0),"")</f>
        <v/>
      </c>
      <c r="V351" s="10">
        <f>IFERROR(LARGE(X351:AP351,1),0)+IFERROR(LARGE(X351:AP351,2),0)</f>
        <v>30.363401119937194</v>
      </c>
      <c r="W351" s="10">
        <f>IFERROR(LARGE(X351:AP351,3),0)+IFERROR(LARGE(X351:AP351,4),0)</f>
        <v>0</v>
      </c>
      <c r="X351" s="12"/>
      <c r="Y351" s="18"/>
      <c r="Z351" s="18"/>
      <c r="AA351" s="12"/>
      <c r="AB351" s="12"/>
      <c r="AC351" s="12"/>
      <c r="AD351" s="18">
        <f>IFERROR(VLOOKUP($A351,'Liczyrzepa - wiosna M'!$N$2:$T$26,7,0),"")</f>
        <v>30.363401119937194</v>
      </c>
      <c r="AE351" s="12" t="str">
        <f>IFERROR(VLOOKUP($A351,'Harce M'!$H$2:$N$19,7,0),"")</f>
        <v/>
      </c>
      <c r="AF351" s="18" t="str">
        <f>IFERROR(VLOOKUP($A351,'XII z Kompasem M'!$K$1:$Q$38,7,0),"")</f>
        <v/>
      </c>
      <c r="AG351" s="19" t="str">
        <f>IFERROR(VLOOKUP($A351,'Grassor TR150 M'!$BH$2:$BN$16,7,0),"")</f>
        <v/>
      </c>
      <c r="AH351" s="19" t="str">
        <f>IFERROR(VLOOKUP($A351,'Pazur Gryfa M'!$P$2:$V$23,7,0),"")</f>
        <v/>
      </c>
      <c r="AI351" s="19" t="str">
        <f>IFERROR(VLOOKUP($A351,'Szaga M'!$J$2:$P$31,7,0),"")</f>
        <v/>
      </c>
      <c r="AJ351" s="19" t="str">
        <f>IFERROR(VLOOKUP($A351,'Sudecka 100 M'!$M$2:$S$20,7,0),"")</f>
        <v/>
      </c>
      <c r="AK351" s="19" t="str">
        <f>IFERROR(VLOOKUP($A351,'XIII z Kompasem M'!$K$2:$Q$27,7,0),"")</f>
        <v/>
      </c>
      <c r="AL351" s="19" t="str">
        <f>IFERROR(VLOOKUP($A351,'Waligóra M'!$J$2:$P$17,7,0),"")</f>
        <v/>
      </c>
      <c r="AM351" s="19" t="str">
        <f>IFERROR(VLOOKUP($A351,'Jesienne 360 M'!$K$2:$Q$15,7,0),"")</f>
        <v/>
      </c>
      <c r="AN351" s="19" t="str">
        <f>IFERROR(VLOOKUP($A351,'H54 TR100 M'!$AG$6:$AM$161,7,0),"")</f>
        <v/>
      </c>
      <c r="AO351" s="19" t="str">
        <f>IFERROR(VLOOKUP($A351,'Azymut M'!$O$2:$U$36,7,0),"")</f>
        <v/>
      </c>
      <c r="AP351" s="12" t="str">
        <f>IFERROR(VLOOKUP($A351,'NM TR100 M'!$AD$5:$AJ$13,7,0),"")</f>
        <v/>
      </c>
      <c r="AQ351" s="26">
        <f>MIN(COUNT(F351:U351)+MIN(COUNT(X351:AP351)/2,2),6)</f>
        <v>0.5</v>
      </c>
      <c r="AR351" s="13">
        <f>COUNT(F351:U351)+COUNT(X351:AP351)/2</f>
        <v>0.5</v>
      </c>
    </row>
    <row r="352" spans="1:44">
      <c r="A352">
        <v>171</v>
      </c>
      <c r="B352" s="22" t="str">
        <f>VLOOKUP($A352,id!$C:$H,6,0)</f>
        <v>Benamer Adam</v>
      </c>
      <c r="C352" s="22">
        <f>VLOOKUP($A352,id!$C:$H,4,0)</f>
        <v>0</v>
      </c>
      <c r="D352" s="2">
        <f>IF(E351=E352,D351,ROW(B350))</f>
        <v>350</v>
      </c>
      <c r="E352" s="11">
        <f>LARGE(F352:W352,1)+LARGE(F352:W352,2)+IFERROR(LARGE(F352:W352,3),0)+IFERROR(LARGE(F352:W352,4),0)+IFERROR(LARGE(F352:W352,5),0)+IFERROR(LARGE(F352:W352,6),0)</f>
        <v>30.170940170940163</v>
      </c>
      <c r="F352" s="12"/>
      <c r="G352" s="12"/>
      <c r="H352" s="12" t="str">
        <f>IFERROR(VLOOKUP($A352,'H53 200 M'!$AL$5:$AR$90,7,0),"")</f>
        <v/>
      </c>
      <c r="I352" s="14" t="str">
        <f>IFERROR(VLOOKUP($A352,'Dymno M'!$BO$4:$BU$35,7,0),"")</f>
        <v/>
      </c>
      <c r="J352" s="19" t="str">
        <f>IFERROR(VLOOKUP($A352,'Dukty M'!$AU$1:$BA$45,7,0),"")</f>
        <v/>
      </c>
      <c r="K352" s="19" t="str">
        <f>IFERROR(VLOOKUP($A352,'Tropy M'!$Q$3:$X$155,7,0),"")</f>
        <v/>
      </c>
      <c r="L352" s="19" t="str">
        <f>IFERROR(VLOOKUP($A352,'Grassor TR300 M'!$BX$2:$CD$26,7,0),"")</f>
        <v/>
      </c>
      <c r="M352" s="19" t="str">
        <f>IFERROR(VLOOKUP($A352,'BO M'!$K$2:$Q$65,7,0),"")</f>
        <v/>
      </c>
      <c r="N352" s="19" t="str">
        <f>IFERROR(VLOOKUP($A352,'Konwalie M'!$K$3:$Q$33,7,0),"")</f>
        <v/>
      </c>
      <c r="O352" s="19" t="str">
        <f>IFERROR(VLOOKUP($A352,'Sudecka 150 M'!$M$2:$S$17,7,0),"")</f>
        <v/>
      </c>
      <c r="P352" s="19" t="str">
        <f>IFERROR(VLOOKUP($A352,'Korno M'!$BR$1:$BX$58,7,0),"")</f>
        <v/>
      </c>
      <c r="Q352" s="19" t="str">
        <f>IFERROR(VLOOKUP($A352,'Abentojra M'!$J$4:$P$36,7,0),"")</f>
        <v/>
      </c>
      <c r="R352" s="19" t="str">
        <f>IFERROR(VLOOKUP($A352,'Mordownik M'!$M$6:$S$36,7,0),"")</f>
        <v/>
      </c>
      <c r="S352" s="19" t="str">
        <f>IFERROR(VLOOKUP($A352,'XIV Szago M'!$BB$4:$BH$45,7,0),"")</f>
        <v/>
      </c>
      <c r="T352" s="19" t="str">
        <f>IFERROR(VLOOKUP($A352,'H54 TR200 M'!$AS$5:$AY$96,7,0),"")</f>
        <v/>
      </c>
      <c r="U352" s="19" t="str">
        <f>IFERROR(VLOOKUP($A352,'NM TR200 M'!$AN$5:$AT$32,7,0),"")</f>
        <v/>
      </c>
      <c r="V352" s="10">
        <f>IFERROR(LARGE(X352:AP352,1),0)+IFERROR(LARGE(X352:AP352,2),0)</f>
        <v>30.170940170940163</v>
      </c>
      <c r="W352" s="10">
        <f>IFERROR(LARGE(X352:AP352,3),0)+IFERROR(LARGE(X352:AP352,4),0)</f>
        <v>0</v>
      </c>
      <c r="X352" s="12"/>
      <c r="Y352" s="18"/>
      <c r="Z352" s="18"/>
      <c r="AA352" s="12" t="str">
        <f>IFERROR(VLOOKUP(A352,'NMnO M'!AT:AZ,7,0),"")</f>
        <v/>
      </c>
      <c r="AB352" s="12">
        <f>IFERROR(VLOOKUP(A352,'Wertepy M'!M:S,7,0),"")</f>
        <v>30.170940170940163</v>
      </c>
      <c r="AC352" s="12" t="str">
        <f>IFERROR(VLOOKUP($A352,'H53 100 M'!$AG$5:$AM$156,7,0),"")</f>
        <v/>
      </c>
      <c r="AD352" s="18" t="str">
        <f>IFERROR(VLOOKUP($A352,'Liczyrzepa - wiosna M'!$N$2:$T$26,7,0),"")</f>
        <v/>
      </c>
      <c r="AE352" s="12" t="str">
        <f>IFERROR(VLOOKUP($A352,'Harce M'!$H$2:$N$19,7,0),"")</f>
        <v/>
      </c>
      <c r="AF352" s="18" t="str">
        <f>IFERROR(VLOOKUP($A352,'XII z Kompasem M'!$K$1:$Q$38,7,0),"")</f>
        <v/>
      </c>
      <c r="AG352" s="19" t="str">
        <f>IFERROR(VLOOKUP($A352,'Grassor TR150 M'!$BH$2:$BN$16,7,0),"")</f>
        <v/>
      </c>
      <c r="AH352" s="19" t="str">
        <f>IFERROR(VLOOKUP($A352,'Pazur Gryfa M'!$P$2:$V$23,7,0),"")</f>
        <v/>
      </c>
      <c r="AI352" s="19" t="str">
        <f>IFERROR(VLOOKUP($A352,'Szaga M'!$J$2:$P$31,7,0),"")</f>
        <v/>
      </c>
      <c r="AJ352" s="19" t="str">
        <f>IFERROR(VLOOKUP($A352,'Sudecka 100 M'!$M$2:$S$20,7,0),"")</f>
        <v/>
      </c>
      <c r="AK352" s="19" t="str">
        <f>IFERROR(VLOOKUP($A352,'XIII z Kompasem M'!$K$2:$Q$27,7,0),"")</f>
        <v/>
      </c>
      <c r="AL352" s="19" t="str">
        <f>IFERROR(VLOOKUP($A352,'Waligóra M'!$J$2:$P$17,7,0),"")</f>
        <v/>
      </c>
      <c r="AM352" s="19" t="str">
        <f>IFERROR(VLOOKUP($A352,'Jesienne 360 M'!$K$2:$Q$15,7,0),"")</f>
        <v/>
      </c>
      <c r="AN352" s="19" t="str">
        <f>IFERROR(VLOOKUP($A352,'H54 TR100 M'!$AG$6:$AM$161,7,0),"")</f>
        <v/>
      </c>
      <c r="AO352" s="19" t="str">
        <f>IFERROR(VLOOKUP($A352,'Azymut M'!$O$2:$U$36,7,0),"")</f>
        <v/>
      </c>
      <c r="AP352" s="12" t="str">
        <f>IFERROR(VLOOKUP($A352,'NM TR100 M'!$AD$5:$AJ$13,7,0),"")</f>
        <v/>
      </c>
      <c r="AQ352" s="26">
        <f>MIN(COUNT(F352:U352)+MIN(COUNT(X352:AP352)/2,2),6)</f>
        <v>0.5</v>
      </c>
      <c r="AR352" s="13">
        <f>COUNT(F352:U352)+COUNT(X352:AP352)/2</f>
        <v>0.5</v>
      </c>
    </row>
    <row r="353" spans="1:44">
      <c r="A353">
        <v>172</v>
      </c>
      <c r="B353" s="22" t="str">
        <f>VLOOKUP($A353,id!$C:$H,6,0)</f>
        <v>Sawicki Łukasz</v>
      </c>
      <c r="C353" s="22">
        <f>VLOOKUP($A353,id!$C:$H,4,0)</f>
        <v>0</v>
      </c>
      <c r="D353" s="2">
        <f>IF(E352=E353,D352,ROW(B351))</f>
        <v>350</v>
      </c>
      <c r="E353" s="11">
        <f>LARGE(F353:W353,1)+LARGE(F353:W353,2)+IFERROR(LARGE(F353:W353,3),0)+IFERROR(LARGE(F353:W353,4),0)+IFERROR(LARGE(F353:W353,5),0)+IFERROR(LARGE(F353:W353,6),0)</f>
        <v>30.170940170940163</v>
      </c>
      <c r="F353" s="12"/>
      <c r="G353" s="12"/>
      <c r="H353" s="12" t="str">
        <f>IFERROR(VLOOKUP($A353,'H53 200 M'!$AL$5:$AR$90,7,0),"")</f>
        <v/>
      </c>
      <c r="I353" s="14" t="str">
        <f>IFERROR(VLOOKUP($A353,'Dymno M'!$BO$4:$BU$35,7,0),"")</f>
        <v/>
      </c>
      <c r="J353" s="19" t="str">
        <f>IFERROR(VLOOKUP($A353,'Dukty M'!$AU$1:$BA$45,7,0),"")</f>
        <v/>
      </c>
      <c r="K353" s="19" t="str">
        <f>IFERROR(VLOOKUP($A353,'Tropy M'!$Q$3:$X$155,7,0),"")</f>
        <v/>
      </c>
      <c r="L353" s="19" t="str">
        <f>IFERROR(VLOOKUP($A353,'Grassor TR300 M'!$BX$2:$CD$26,7,0),"")</f>
        <v/>
      </c>
      <c r="M353" s="19" t="str">
        <f>IFERROR(VLOOKUP($A353,'BO M'!$K$2:$Q$65,7,0),"")</f>
        <v/>
      </c>
      <c r="N353" s="19" t="str">
        <f>IFERROR(VLOOKUP($A353,'Konwalie M'!$K$3:$Q$33,7,0),"")</f>
        <v/>
      </c>
      <c r="O353" s="19" t="str">
        <f>IFERROR(VLOOKUP($A353,'Sudecka 150 M'!$M$2:$S$17,7,0),"")</f>
        <v/>
      </c>
      <c r="P353" s="19" t="str">
        <f>IFERROR(VLOOKUP($A353,'Korno M'!$BR$1:$BX$58,7,0),"")</f>
        <v/>
      </c>
      <c r="Q353" s="19" t="str">
        <f>IFERROR(VLOOKUP($A353,'Abentojra M'!$J$4:$P$36,7,0),"")</f>
        <v/>
      </c>
      <c r="R353" s="19" t="str">
        <f>IFERROR(VLOOKUP($A353,'Mordownik M'!$M$6:$S$36,7,0),"")</f>
        <v/>
      </c>
      <c r="S353" s="19" t="str">
        <f>IFERROR(VLOOKUP($A353,'XIV Szago M'!$BB$4:$BH$45,7,0),"")</f>
        <v/>
      </c>
      <c r="T353" s="19" t="str">
        <f>IFERROR(VLOOKUP($A353,'H54 TR200 M'!$AS$5:$AY$96,7,0),"")</f>
        <v/>
      </c>
      <c r="U353" s="19" t="str">
        <f>IFERROR(VLOOKUP($A353,'NM TR200 M'!$AN$5:$AT$32,7,0),"")</f>
        <v/>
      </c>
      <c r="V353" s="10">
        <f>IFERROR(LARGE(X353:AP353,1),0)+IFERROR(LARGE(X353:AP353,2),0)</f>
        <v>30.170940170940163</v>
      </c>
      <c r="W353" s="10">
        <f>IFERROR(LARGE(X353:AP353,3),0)+IFERROR(LARGE(X353:AP353,4),0)</f>
        <v>0</v>
      </c>
      <c r="X353" s="12"/>
      <c r="Y353" s="18"/>
      <c r="Z353" s="18"/>
      <c r="AA353" s="12" t="str">
        <f>IFERROR(VLOOKUP(A353,'NMnO M'!AT:AZ,7,0),"")</f>
        <v/>
      </c>
      <c r="AB353" s="12">
        <f>IFERROR(VLOOKUP(A353,'Wertepy M'!M:S,7,0),"")</f>
        <v>30.170940170940163</v>
      </c>
      <c r="AC353" s="12" t="str">
        <f>IFERROR(VLOOKUP($A353,'H53 100 M'!$AG$5:$AM$156,7,0),"")</f>
        <v/>
      </c>
      <c r="AD353" s="18" t="str">
        <f>IFERROR(VLOOKUP($A353,'Liczyrzepa - wiosna M'!$N$2:$T$26,7,0),"")</f>
        <v/>
      </c>
      <c r="AE353" s="12" t="str">
        <f>IFERROR(VLOOKUP($A353,'Harce M'!$H$2:$N$19,7,0),"")</f>
        <v/>
      </c>
      <c r="AF353" s="18" t="str">
        <f>IFERROR(VLOOKUP($A353,'XII z Kompasem M'!$K$1:$Q$38,7,0),"")</f>
        <v/>
      </c>
      <c r="AG353" s="19" t="str">
        <f>IFERROR(VLOOKUP($A353,'Grassor TR150 M'!$BH$2:$BN$16,7,0),"")</f>
        <v/>
      </c>
      <c r="AH353" s="19" t="str">
        <f>IFERROR(VLOOKUP($A353,'Pazur Gryfa M'!$P$2:$V$23,7,0),"")</f>
        <v/>
      </c>
      <c r="AI353" s="19" t="str">
        <f>IFERROR(VLOOKUP($A353,'Szaga M'!$J$2:$P$31,7,0),"")</f>
        <v/>
      </c>
      <c r="AJ353" s="19" t="str">
        <f>IFERROR(VLOOKUP($A353,'Sudecka 100 M'!$M$2:$S$20,7,0),"")</f>
        <v/>
      </c>
      <c r="AK353" s="19" t="str">
        <f>IFERROR(VLOOKUP($A353,'XIII z Kompasem M'!$K$2:$Q$27,7,0),"")</f>
        <v/>
      </c>
      <c r="AL353" s="19" t="str">
        <f>IFERROR(VLOOKUP($A353,'Waligóra M'!$J$2:$P$17,7,0),"")</f>
        <v/>
      </c>
      <c r="AM353" s="19" t="str">
        <f>IFERROR(VLOOKUP($A353,'Jesienne 360 M'!$K$2:$Q$15,7,0),"")</f>
        <v/>
      </c>
      <c r="AN353" s="19" t="str">
        <f>IFERROR(VLOOKUP($A353,'H54 TR100 M'!$AG$6:$AM$161,7,0),"")</f>
        <v/>
      </c>
      <c r="AO353" s="19" t="str">
        <f>IFERROR(VLOOKUP($A353,'Azymut M'!$O$2:$U$36,7,0),"")</f>
        <v/>
      </c>
      <c r="AP353" s="12" t="str">
        <f>IFERROR(VLOOKUP($A353,'NM TR100 M'!$AD$5:$AJ$13,7,0),"")</f>
        <v/>
      </c>
      <c r="AQ353" s="26">
        <f>MIN(COUNT(F353:U353)+MIN(COUNT(X353:AP353)/2,2),6)</f>
        <v>0.5</v>
      </c>
      <c r="AR353" s="13">
        <f>COUNT(F353:U353)+COUNT(X353:AP353)/2</f>
        <v>0.5</v>
      </c>
    </row>
    <row r="354" spans="1:44">
      <c r="A354">
        <v>173</v>
      </c>
      <c r="B354" s="22" t="str">
        <f>VLOOKUP($A354,id!$C:$H,6,0)</f>
        <v>Umyszkiewicz Adrian</v>
      </c>
      <c r="C354" s="22">
        <f>VLOOKUP($A354,id!$C:$H,4,0)</f>
        <v>0</v>
      </c>
      <c r="D354" s="2">
        <f>IF(E353=E354,D353,ROW(B352))</f>
        <v>350</v>
      </c>
      <c r="E354" s="11">
        <f>LARGE(F354:W354,1)+LARGE(F354:W354,2)+IFERROR(LARGE(F354:W354,3),0)+IFERROR(LARGE(F354:W354,4),0)+IFERROR(LARGE(F354:W354,5),0)+IFERROR(LARGE(F354:W354,6),0)</f>
        <v>30.170940170940163</v>
      </c>
      <c r="F354" s="12"/>
      <c r="G354" s="12"/>
      <c r="H354" s="12" t="str">
        <f>IFERROR(VLOOKUP($A354,'H53 200 M'!$AL$5:$AR$90,7,0),"")</f>
        <v/>
      </c>
      <c r="I354" s="14" t="str">
        <f>IFERROR(VLOOKUP($A354,'Dymno M'!$BO$4:$BU$35,7,0),"")</f>
        <v/>
      </c>
      <c r="J354" s="19" t="str">
        <f>IFERROR(VLOOKUP($A354,'Dukty M'!$AU$1:$BA$45,7,0),"")</f>
        <v/>
      </c>
      <c r="K354" s="19" t="str">
        <f>IFERROR(VLOOKUP($A354,'Tropy M'!$Q$3:$X$155,7,0),"")</f>
        <v/>
      </c>
      <c r="L354" s="19" t="str">
        <f>IFERROR(VLOOKUP($A354,'Grassor TR300 M'!$BX$2:$CD$26,7,0),"")</f>
        <v/>
      </c>
      <c r="M354" s="19" t="str">
        <f>IFERROR(VLOOKUP($A354,'BO M'!$K$2:$Q$65,7,0),"")</f>
        <v/>
      </c>
      <c r="N354" s="19" t="str">
        <f>IFERROR(VLOOKUP($A354,'Konwalie M'!$K$3:$Q$33,7,0),"")</f>
        <v/>
      </c>
      <c r="O354" s="19" t="str">
        <f>IFERROR(VLOOKUP($A354,'Sudecka 150 M'!$M$2:$S$17,7,0),"")</f>
        <v/>
      </c>
      <c r="P354" s="19" t="str">
        <f>IFERROR(VLOOKUP($A354,'Korno M'!$BR$1:$BX$58,7,0),"")</f>
        <v/>
      </c>
      <c r="Q354" s="19" t="str">
        <f>IFERROR(VLOOKUP($A354,'Abentojra M'!$J$4:$P$36,7,0),"")</f>
        <v/>
      </c>
      <c r="R354" s="19" t="str">
        <f>IFERROR(VLOOKUP($A354,'Mordownik M'!$M$6:$S$36,7,0),"")</f>
        <v/>
      </c>
      <c r="S354" s="19" t="str">
        <f>IFERROR(VLOOKUP($A354,'XIV Szago M'!$BB$4:$BH$45,7,0),"")</f>
        <v/>
      </c>
      <c r="T354" s="19" t="str">
        <f>IFERROR(VLOOKUP($A354,'H54 TR200 M'!$AS$5:$AY$96,7,0),"")</f>
        <v/>
      </c>
      <c r="U354" s="19" t="str">
        <f>IFERROR(VLOOKUP($A354,'NM TR200 M'!$AN$5:$AT$32,7,0),"")</f>
        <v/>
      </c>
      <c r="V354" s="10">
        <f>IFERROR(LARGE(X354:AP354,1),0)+IFERROR(LARGE(X354:AP354,2),0)</f>
        <v>30.170940170940163</v>
      </c>
      <c r="W354" s="10">
        <f>IFERROR(LARGE(X354:AP354,3),0)+IFERROR(LARGE(X354:AP354,4),0)</f>
        <v>0</v>
      </c>
      <c r="X354" s="12"/>
      <c r="Y354" s="18"/>
      <c r="Z354" s="18"/>
      <c r="AA354" s="12" t="str">
        <f>IFERROR(VLOOKUP(A354,'NMnO M'!AT:AZ,7,0),"")</f>
        <v/>
      </c>
      <c r="AB354" s="12">
        <f>IFERROR(VLOOKUP(A354,'Wertepy M'!M:S,7,0),"")</f>
        <v>30.170940170940163</v>
      </c>
      <c r="AC354" s="12" t="str">
        <f>IFERROR(VLOOKUP($A354,'H53 100 M'!$AG$5:$AM$156,7,0),"")</f>
        <v/>
      </c>
      <c r="AD354" s="18" t="str">
        <f>IFERROR(VLOOKUP($A354,'Liczyrzepa - wiosna M'!$N$2:$T$26,7,0),"")</f>
        <v/>
      </c>
      <c r="AE354" s="12" t="str">
        <f>IFERROR(VLOOKUP($A354,'Harce M'!$H$2:$N$19,7,0),"")</f>
        <v/>
      </c>
      <c r="AF354" s="18" t="str">
        <f>IFERROR(VLOOKUP($A354,'XII z Kompasem M'!$K$1:$Q$38,7,0),"")</f>
        <v/>
      </c>
      <c r="AG354" s="19" t="str">
        <f>IFERROR(VLOOKUP($A354,'Grassor TR150 M'!$BH$2:$BN$16,7,0),"")</f>
        <v/>
      </c>
      <c r="AH354" s="19" t="str">
        <f>IFERROR(VLOOKUP($A354,'Pazur Gryfa M'!$P$2:$V$23,7,0),"")</f>
        <v/>
      </c>
      <c r="AI354" s="19" t="str">
        <f>IFERROR(VLOOKUP($A354,'Szaga M'!$J$2:$P$31,7,0),"")</f>
        <v/>
      </c>
      <c r="AJ354" s="19" t="str">
        <f>IFERROR(VLOOKUP($A354,'Sudecka 100 M'!$M$2:$S$20,7,0),"")</f>
        <v/>
      </c>
      <c r="AK354" s="19" t="str">
        <f>IFERROR(VLOOKUP($A354,'XIII z Kompasem M'!$K$2:$Q$27,7,0),"")</f>
        <v/>
      </c>
      <c r="AL354" s="19" t="str">
        <f>IFERROR(VLOOKUP($A354,'Waligóra M'!$J$2:$P$17,7,0),"")</f>
        <v/>
      </c>
      <c r="AM354" s="19" t="str">
        <f>IFERROR(VLOOKUP($A354,'Jesienne 360 M'!$K$2:$Q$15,7,0),"")</f>
        <v/>
      </c>
      <c r="AN354" s="19" t="str">
        <f>IFERROR(VLOOKUP($A354,'H54 TR100 M'!$AG$6:$AM$161,7,0),"")</f>
        <v/>
      </c>
      <c r="AO354" s="19" t="str">
        <f>IFERROR(VLOOKUP($A354,'Azymut M'!$O$2:$U$36,7,0),"")</f>
        <v/>
      </c>
      <c r="AP354" s="12" t="str">
        <f>IFERROR(VLOOKUP($A354,'NM TR100 M'!$AD$5:$AJ$13,7,0),"")</f>
        <v/>
      </c>
      <c r="AQ354" s="26">
        <f>MIN(COUNT(F354:U354)+MIN(COUNT(X354:AP354)/2,2),6)</f>
        <v>0.5</v>
      </c>
      <c r="AR354" s="13">
        <f>COUNT(F354:U354)+COUNT(X354:AP354)/2</f>
        <v>0.5</v>
      </c>
    </row>
    <row r="355" spans="1:44">
      <c r="A355">
        <v>501</v>
      </c>
      <c r="B355" s="22" t="str">
        <f>VLOOKUP($A355,id!$C:$H,6,0)</f>
        <v>Urbanik Janusz</v>
      </c>
      <c r="C355" s="22" t="str">
        <f>VLOOKUP($A355,id!$C:$H,4,0)</f>
        <v>Wspomnienie Dziadka</v>
      </c>
      <c r="D355" s="2">
        <f>IF(E354=E355,D354,ROW(B353))</f>
        <v>353</v>
      </c>
      <c r="E355" s="11">
        <f>LARGE(F355:W355,1)+LARGE(F355:W355,2)+IFERROR(LARGE(F355:W355,3),0)+IFERROR(LARGE(F355:W355,4),0)+IFERROR(LARGE(F355:W355,5),0)+IFERROR(LARGE(F355:W355,6),0)</f>
        <v>29.482477631365768</v>
      </c>
      <c r="F355" s="12"/>
      <c r="G355" s="12"/>
      <c r="H355" s="12"/>
      <c r="I355" s="14"/>
      <c r="J355" s="19"/>
      <c r="K355" s="19"/>
      <c r="L355" s="19"/>
      <c r="M355" s="19">
        <f>IFERROR(VLOOKUP($A355,'BO M'!$K$2:$Q$65,7,0),"")</f>
        <v>29.482477631365768</v>
      </c>
      <c r="N355" s="19" t="str">
        <f>IFERROR(VLOOKUP($A355,'Konwalie M'!$K$3:$Q$33,7,0),"")</f>
        <v/>
      </c>
      <c r="O355" s="19" t="str">
        <f>IFERROR(VLOOKUP($A355,'Sudecka 150 M'!$M$2:$S$17,7,0),"")</f>
        <v/>
      </c>
      <c r="P355" s="19" t="str">
        <f>IFERROR(VLOOKUP($A355,'Korno M'!$BR$1:$BX$58,7,0),"")</f>
        <v/>
      </c>
      <c r="Q355" s="19" t="str">
        <f>IFERROR(VLOOKUP($A355,'Abentojra M'!$J$4:$P$36,7,0),"")</f>
        <v/>
      </c>
      <c r="R355" s="19" t="str">
        <f>IFERROR(VLOOKUP($A355,'Mordownik M'!$M$6:$S$36,7,0),"")</f>
        <v/>
      </c>
      <c r="S355" s="19" t="str">
        <f>IFERROR(VLOOKUP($A355,'XIV Szago M'!$BB$4:$BH$45,7,0),"")</f>
        <v/>
      </c>
      <c r="T355" s="19" t="str">
        <f>IFERROR(VLOOKUP($A355,'H54 TR200 M'!$AS$5:$AY$96,7,0),"")</f>
        <v/>
      </c>
      <c r="U355" s="19" t="str">
        <f>IFERROR(VLOOKUP($A355,'NM TR200 M'!$AN$5:$AT$32,7,0),"")</f>
        <v/>
      </c>
      <c r="V355" s="10">
        <f>IFERROR(LARGE(X355:AP355,1),0)+IFERROR(LARGE(X355:AP355,2),0)</f>
        <v>0</v>
      </c>
      <c r="W355" s="10">
        <f>IFERROR(LARGE(X355:AP355,3),0)+IFERROR(LARGE(X355:AP355,4),0)</f>
        <v>0</v>
      </c>
      <c r="X355" s="12"/>
      <c r="Y355" s="18"/>
      <c r="Z355" s="18"/>
      <c r="AA355" s="12"/>
      <c r="AB355" s="12"/>
      <c r="AC355" s="12"/>
      <c r="AD355" s="18"/>
      <c r="AE355" s="12"/>
      <c r="AF355" s="18"/>
      <c r="AG355" s="19"/>
      <c r="AH355" s="19" t="str">
        <f>IFERROR(VLOOKUP($A355,'Pazur Gryfa M'!$P$2:$V$23,7,0),"")</f>
        <v/>
      </c>
      <c r="AI355" s="19" t="str">
        <f>IFERROR(VLOOKUP($A355,'Szaga M'!$J$2:$P$31,7,0),"")</f>
        <v/>
      </c>
      <c r="AJ355" s="19" t="str">
        <f>IFERROR(VLOOKUP($A355,'Sudecka 100 M'!$M$2:$S$20,7,0),"")</f>
        <v/>
      </c>
      <c r="AK355" s="19" t="str">
        <f>IFERROR(VLOOKUP($A355,'XIII z Kompasem M'!$K$2:$Q$27,7,0),"")</f>
        <v/>
      </c>
      <c r="AL355" s="19" t="str">
        <f>IFERROR(VLOOKUP($A355,'Waligóra M'!$J$2:$P$17,7,0),"")</f>
        <v/>
      </c>
      <c r="AM355" s="19" t="str">
        <f>IFERROR(VLOOKUP($A355,'Jesienne 360 M'!$K$2:$Q$15,7,0),"")</f>
        <v/>
      </c>
      <c r="AN355" s="19" t="str">
        <f>IFERROR(VLOOKUP($A355,'H54 TR100 M'!$AG$6:$AM$161,7,0),"")</f>
        <v/>
      </c>
      <c r="AO355" s="19" t="str">
        <f>IFERROR(VLOOKUP($A355,'Azymut M'!$O$2:$U$36,7,0),"")</f>
        <v/>
      </c>
      <c r="AP355" s="12" t="str">
        <f>IFERROR(VLOOKUP($A355,'NM TR100 M'!$AD$5:$AJ$13,7,0),"")</f>
        <v/>
      </c>
      <c r="AQ355" s="26">
        <f>MIN(COUNT(F355:U355)+MIN(COUNT(X355:AP355)/2,2),6)</f>
        <v>1</v>
      </c>
      <c r="AR355" s="13">
        <f>COUNT(F355:U355)+COUNT(X355:AP355)/2</f>
        <v>1</v>
      </c>
    </row>
    <row r="356" spans="1:44">
      <c r="A356">
        <v>502</v>
      </c>
      <c r="B356" s="22" t="str">
        <f>VLOOKUP($A356,id!$C:$H,6,0)</f>
        <v>Redo Grzegorz</v>
      </c>
      <c r="C356" s="22" t="str">
        <f>VLOOKUP($A356,id!$C:$H,4,0)</f>
        <v>Wspomnienie Dziadka</v>
      </c>
      <c r="D356" s="2">
        <f>IF(E355=E356,D355,ROW(B354))</f>
        <v>354</v>
      </c>
      <c r="E356" s="11">
        <f>LARGE(F356:W356,1)+LARGE(F356:W356,2)+IFERROR(LARGE(F356:W356,3),0)+IFERROR(LARGE(F356:W356,4),0)+IFERROR(LARGE(F356:W356,5),0)+IFERROR(LARGE(F356:W356,6),0)</f>
        <v>29.480322637020958</v>
      </c>
      <c r="F356" s="12"/>
      <c r="G356" s="12"/>
      <c r="H356" s="12"/>
      <c r="I356" s="14"/>
      <c r="J356" s="19"/>
      <c r="K356" s="19"/>
      <c r="L356" s="19"/>
      <c r="M356" s="19">
        <f>IFERROR(VLOOKUP($A356,'BO M'!$K$2:$Q$65,7,0),"")</f>
        <v>29.480322637020958</v>
      </c>
      <c r="N356" s="19" t="str">
        <f>IFERROR(VLOOKUP($A356,'Konwalie M'!$K$3:$Q$33,7,0),"")</f>
        <v/>
      </c>
      <c r="O356" s="19" t="str">
        <f>IFERROR(VLOOKUP($A356,'Sudecka 150 M'!$M$2:$S$17,7,0),"")</f>
        <v/>
      </c>
      <c r="P356" s="19" t="str">
        <f>IFERROR(VLOOKUP($A356,'Korno M'!$BR$1:$BX$58,7,0),"")</f>
        <v/>
      </c>
      <c r="Q356" s="19" t="str">
        <f>IFERROR(VLOOKUP($A356,'Abentojra M'!$J$4:$P$36,7,0),"")</f>
        <v/>
      </c>
      <c r="R356" s="19" t="str">
        <f>IFERROR(VLOOKUP($A356,'Mordownik M'!$M$6:$S$36,7,0),"")</f>
        <v/>
      </c>
      <c r="S356" s="19" t="str">
        <f>IFERROR(VLOOKUP($A356,'XIV Szago M'!$BB$4:$BH$45,7,0),"")</f>
        <v/>
      </c>
      <c r="T356" s="19" t="str">
        <f>IFERROR(VLOOKUP($A356,'H54 TR200 M'!$AS$5:$AY$96,7,0),"")</f>
        <v/>
      </c>
      <c r="U356" s="19" t="str">
        <f>IFERROR(VLOOKUP($A356,'NM TR200 M'!$AN$5:$AT$32,7,0),"")</f>
        <v/>
      </c>
      <c r="V356" s="10">
        <f>IFERROR(LARGE(X356:AP356,1),0)+IFERROR(LARGE(X356:AP356,2),0)</f>
        <v>0</v>
      </c>
      <c r="W356" s="10">
        <f>IFERROR(LARGE(X356:AP356,3),0)+IFERROR(LARGE(X356:AP356,4),0)</f>
        <v>0</v>
      </c>
      <c r="X356" s="12"/>
      <c r="Y356" s="18"/>
      <c r="Z356" s="18"/>
      <c r="AA356" s="12"/>
      <c r="AB356" s="12"/>
      <c r="AC356" s="12"/>
      <c r="AD356" s="18"/>
      <c r="AE356" s="12"/>
      <c r="AF356" s="18"/>
      <c r="AG356" s="19"/>
      <c r="AH356" s="19" t="str">
        <f>IFERROR(VLOOKUP($A356,'Pazur Gryfa M'!$P$2:$V$23,7,0),"")</f>
        <v/>
      </c>
      <c r="AI356" s="19" t="str">
        <f>IFERROR(VLOOKUP($A356,'Szaga M'!$J$2:$P$31,7,0),"")</f>
        <v/>
      </c>
      <c r="AJ356" s="19" t="str">
        <f>IFERROR(VLOOKUP($A356,'Sudecka 100 M'!$M$2:$S$20,7,0),"")</f>
        <v/>
      </c>
      <c r="AK356" s="19" t="str">
        <f>IFERROR(VLOOKUP($A356,'XIII z Kompasem M'!$K$2:$Q$27,7,0),"")</f>
        <v/>
      </c>
      <c r="AL356" s="19" t="str">
        <f>IFERROR(VLOOKUP($A356,'Waligóra M'!$J$2:$P$17,7,0),"")</f>
        <v/>
      </c>
      <c r="AM356" s="19" t="str">
        <f>IFERROR(VLOOKUP($A356,'Jesienne 360 M'!$K$2:$Q$15,7,0),"")</f>
        <v/>
      </c>
      <c r="AN356" s="19" t="str">
        <f>IFERROR(VLOOKUP($A356,'H54 TR100 M'!$AG$6:$AM$161,7,0),"")</f>
        <v/>
      </c>
      <c r="AO356" s="19" t="str">
        <f>IFERROR(VLOOKUP($A356,'Azymut M'!$O$2:$U$36,7,0),"")</f>
        <v/>
      </c>
      <c r="AP356" s="12" t="str">
        <f>IFERROR(VLOOKUP($A356,'NM TR100 M'!$AD$5:$AJ$13,7,0),"")</f>
        <v/>
      </c>
      <c r="AQ356" s="26">
        <f>MIN(COUNT(F356:U356)+MIN(COUNT(X356:AP356)/2,2),6)</f>
        <v>1</v>
      </c>
      <c r="AR356" s="13">
        <f>COUNT(F356:U356)+COUNT(X356:AP356)/2</f>
        <v>1</v>
      </c>
    </row>
    <row r="357" spans="1:44">
      <c r="A357">
        <v>515</v>
      </c>
      <c r="B357" s="22" t="str">
        <f>VLOOKUP($A357,id!$C:$H,6,0)</f>
        <v>Grabowski Marcin</v>
      </c>
      <c r="C357" s="22" t="str">
        <f>VLOOKUP($A357,id!$C:$H,4,0)</f>
        <v>Leśni Poznań</v>
      </c>
      <c r="D357" s="2">
        <f>IF(E356=E357,D356,ROW(B355))</f>
        <v>355</v>
      </c>
      <c r="E357" s="11">
        <f>LARGE(F357:W357,1)+LARGE(F357:W357,2)+IFERROR(LARGE(F357:W357,3),0)+IFERROR(LARGE(F357:W357,4),0)+IFERROR(LARGE(F357:W357,5),0)+IFERROR(LARGE(F357:W357,6),0)</f>
        <v>29.435028248587567</v>
      </c>
      <c r="F357" s="12"/>
      <c r="G357" s="12"/>
      <c r="H357" s="12"/>
      <c r="I357" s="14"/>
      <c r="J357" s="19"/>
      <c r="K357" s="19"/>
      <c r="L357" s="19"/>
      <c r="M357" s="19"/>
      <c r="N357" s="19" t="str">
        <f>IFERROR(VLOOKUP($A357,'Konwalie M'!$K$3:$Q$33,7,0),"")</f>
        <v/>
      </c>
      <c r="O357" s="19" t="str">
        <f>IFERROR(VLOOKUP($A357,'Sudecka 150 M'!$M$2:$S$17,7,0),"")</f>
        <v/>
      </c>
      <c r="P357" s="19" t="str">
        <f>IFERROR(VLOOKUP($A357,'Korno M'!$BR$1:$BX$58,7,0),"")</f>
        <v/>
      </c>
      <c r="Q357" s="19" t="str">
        <f>IFERROR(VLOOKUP($A357,'Abentojra M'!$J$4:$P$36,7,0),"")</f>
        <v/>
      </c>
      <c r="R357" s="19" t="str">
        <f>IFERROR(VLOOKUP($A357,'Mordownik M'!$M$6:$S$36,7,0),"")</f>
        <v/>
      </c>
      <c r="S357" s="19" t="str">
        <f>IFERROR(VLOOKUP($A357,'XIV Szago M'!$BB$4:$BH$45,7,0),"")</f>
        <v/>
      </c>
      <c r="T357" s="19" t="str">
        <f>IFERROR(VLOOKUP($A357,'H54 TR200 M'!$AS$5:$AY$96,7,0),"")</f>
        <v/>
      </c>
      <c r="U357" s="19" t="str">
        <f>IFERROR(VLOOKUP($A357,'NM TR200 M'!$AN$5:$AT$32,7,0),"")</f>
        <v/>
      </c>
      <c r="V357" s="10">
        <f>IFERROR(LARGE(X357:AP357,1),0)+IFERROR(LARGE(X357:AP357,2),0)</f>
        <v>29.435028248587567</v>
      </c>
      <c r="W357" s="10">
        <f>IFERROR(LARGE(X357:AP357,3),0)+IFERROR(LARGE(X357:AP357,4),0)</f>
        <v>0</v>
      </c>
      <c r="X357" s="12"/>
      <c r="Y357" s="18"/>
      <c r="Z357" s="18"/>
      <c r="AA357" s="12"/>
      <c r="AB357" s="12"/>
      <c r="AC357" s="12"/>
      <c r="AD357" s="18"/>
      <c r="AE357" s="12"/>
      <c r="AF357" s="18"/>
      <c r="AG357" s="19"/>
      <c r="AH357" s="19"/>
      <c r="AI357" s="19">
        <f>IFERROR(VLOOKUP($A357,'Szaga M'!$J$2:$P$31,7,0),"")</f>
        <v>29.435028248587567</v>
      </c>
      <c r="AJ357" s="19" t="str">
        <f>IFERROR(VLOOKUP($A357,'Sudecka 100 M'!$M$2:$S$20,7,0),"")</f>
        <v/>
      </c>
      <c r="AK357" s="19" t="str">
        <f>IFERROR(VLOOKUP($A357,'XIII z Kompasem M'!$K$2:$Q$27,7,0),"")</f>
        <v/>
      </c>
      <c r="AL357" s="19" t="str">
        <f>IFERROR(VLOOKUP($A357,'Waligóra M'!$J$2:$P$17,7,0),"")</f>
        <v/>
      </c>
      <c r="AM357" s="19" t="str">
        <f>IFERROR(VLOOKUP($A357,'Jesienne 360 M'!$K$2:$Q$15,7,0),"")</f>
        <v/>
      </c>
      <c r="AN357" s="19" t="str">
        <f>IFERROR(VLOOKUP($A357,'H54 TR100 M'!$AG$6:$AM$161,7,0),"")</f>
        <v/>
      </c>
      <c r="AO357" s="19" t="str">
        <f>IFERROR(VLOOKUP($A357,'Azymut M'!$O$2:$U$36,7,0),"")</f>
        <v/>
      </c>
      <c r="AP357" s="12" t="str">
        <f>IFERROR(VLOOKUP($A357,'NM TR100 M'!$AD$5:$AJ$13,7,0),"")</f>
        <v/>
      </c>
      <c r="AQ357" s="26">
        <f>MIN(COUNT(F357:U357)+MIN(COUNT(X357:AP357)/2,2),6)</f>
        <v>0.5</v>
      </c>
      <c r="AR357" s="13">
        <f>COUNT(F357:U357)+COUNT(X357:AP357)/2</f>
        <v>0.5</v>
      </c>
    </row>
    <row r="358" spans="1:44">
      <c r="A358">
        <v>516</v>
      </c>
      <c r="B358" s="22" t="str">
        <f>VLOOKUP($A358,id!$C:$H,6,0)</f>
        <v>Horanin Paweł</v>
      </c>
      <c r="C358" s="22" t="str">
        <f>VLOOKUP($A358,id!$C:$H,4,0)</f>
        <v>Horcio Team</v>
      </c>
      <c r="D358" s="2">
        <f>IF(E357=E358,D357,ROW(B356))</f>
        <v>355</v>
      </c>
      <c r="E358" s="11">
        <f>LARGE(F358:W358,1)+LARGE(F358:W358,2)+IFERROR(LARGE(F358:W358,3),0)+IFERROR(LARGE(F358:W358,4),0)+IFERROR(LARGE(F358:W358,5),0)+IFERROR(LARGE(F358:W358,6),0)</f>
        <v>29.435028248587567</v>
      </c>
      <c r="F358" s="12"/>
      <c r="G358" s="12"/>
      <c r="H358" s="12"/>
      <c r="I358" s="14"/>
      <c r="J358" s="19"/>
      <c r="K358" s="19"/>
      <c r="L358" s="19"/>
      <c r="M358" s="19"/>
      <c r="N358" s="19" t="str">
        <f>IFERROR(VLOOKUP($A358,'Konwalie M'!$K$3:$Q$33,7,0),"")</f>
        <v/>
      </c>
      <c r="O358" s="19" t="str">
        <f>IFERROR(VLOOKUP($A358,'Sudecka 150 M'!$M$2:$S$17,7,0),"")</f>
        <v/>
      </c>
      <c r="P358" s="19" t="str">
        <f>IFERROR(VLOOKUP($A358,'Korno M'!$BR$1:$BX$58,7,0),"")</f>
        <v/>
      </c>
      <c r="Q358" s="19" t="str">
        <f>IFERROR(VLOOKUP($A358,'Abentojra M'!$J$4:$P$36,7,0),"")</f>
        <v/>
      </c>
      <c r="R358" s="19" t="str">
        <f>IFERROR(VLOOKUP($A358,'Mordownik M'!$M$6:$S$36,7,0),"")</f>
        <v/>
      </c>
      <c r="S358" s="19" t="str">
        <f>IFERROR(VLOOKUP($A358,'XIV Szago M'!$BB$4:$BH$45,7,0),"")</f>
        <v/>
      </c>
      <c r="T358" s="19" t="str">
        <f>IFERROR(VLOOKUP($A358,'H54 TR200 M'!$AS$5:$AY$96,7,0),"")</f>
        <v/>
      </c>
      <c r="U358" s="19" t="str">
        <f>IFERROR(VLOOKUP($A358,'NM TR200 M'!$AN$5:$AT$32,7,0),"")</f>
        <v/>
      </c>
      <c r="V358" s="10">
        <f>IFERROR(LARGE(X358:AP358,1),0)+IFERROR(LARGE(X358:AP358,2),0)</f>
        <v>29.435028248587567</v>
      </c>
      <c r="W358" s="10">
        <f>IFERROR(LARGE(X358:AP358,3),0)+IFERROR(LARGE(X358:AP358,4),0)</f>
        <v>0</v>
      </c>
      <c r="X358" s="12"/>
      <c r="Y358" s="18"/>
      <c r="Z358" s="18"/>
      <c r="AA358" s="12"/>
      <c r="AB358" s="12"/>
      <c r="AC358" s="12"/>
      <c r="AD358" s="18"/>
      <c r="AE358" s="12"/>
      <c r="AF358" s="18"/>
      <c r="AG358" s="19"/>
      <c r="AH358" s="19"/>
      <c r="AI358" s="19">
        <f>IFERROR(VLOOKUP($A358,'Szaga M'!$J$2:$P$31,7,0),"")</f>
        <v>29.435028248587567</v>
      </c>
      <c r="AJ358" s="19" t="str">
        <f>IFERROR(VLOOKUP($A358,'Sudecka 100 M'!$M$2:$S$20,7,0),"")</f>
        <v/>
      </c>
      <c r="AK358" s="19" t="str">
        <f>IFERROR(VLOOKUP($A358,'XIII z Kompasem M'!$K$2:$Q$27,7,0),"")</f>
        <v/>
      </c>
      <c r="AL358" s="19" t="str">
        <f>IFERROR(VLOOKUP($A358,'Waligóra M'!$J$2:$P$17,7,0),"")</f>
        <v/>
      </c>
      <c r="AM358" s="19" t="str">
        <f>IFERROR(VLOOKUP($A358,'Jesienne 360 M'!$K$2:$Q$15,7,0),"")</f>
        <v/>
      </c>
      <c r="AN358" s="19" t="str">
        <f>IFERROR(VLOOKUP($A358,'H54 TR100 M'!$AG$6:$AM$161,7,0),"")</f>
        <v/>
      </c>
      <c r="AO358" s="19" t="str">
        <f>IFERROR(VLOOKUP($A358,'Azymut M'!$O$2:$U$36,7,0),"")</f>
        <v/>
      </c>
      <c r="AP358" s="12" t="str">
        <f>IFERROR(VLOOKUP($A358,'NM TR100 M'!$AD$5:$AJ$13,7,0),"")</f>
        <v/>
      </c>
      <c r="AQ358" s="26">
        <f>MIN(COUNT(F358:U358)+MIN(COUNT(X358:AP358)/2,2),6)</f>
        <v>0.5</v>
      </c>
      <c r="AR358" s="13">
        <f>COUNT(F358:U358)+COUNT(X358:AP358)/2</f>
        <v>0.5</v>
      </c>
    </row>
    <row r="359" spans="1:44">
      <c r="A359">
        <v>517</v>
      </c>
      <c r="B359" s="22" t="str">
        <f>VLOOKUP($A359,id!$C:$H,6,0)</f>
        <v>Topolewski Jarosław</v>
      </c>
      <c r="C359" s="22" t="str">
        <f>VLOOKUP($A359,id!$C:$H,4,0)</f>
        <v>Olsztyn Team</v>
      </c>
      <c r="D359" s="2">
        <f>IF(E358=E359,D358,ROW(B357))</f>
        <v>355</v>
      </c>
      <c r="E359" s="11">
        <f>LARGE(F359:W359,1)+LARGE(F359:W359,2)+IFERROR(LARGE(F359:W359,3),0)+IFERROR(LARGE(F359:W359,4),0)+IFERROR(LARGE(F359:W359,5),0)+IFERROR(LARGE(F359:W359,6),0)</f>
        <v>29.435028248587567</v>
      </c>
      <c r="F359" s="12"/>
      <c r="G359" s="12"/>
      <c r="H359" s="12"/>
      <c r="I359" s="14"/>
      <c r="J359" s="19"/>
      <c r="K359" s="19"/>
      <c r="L359" s="19"/>
      <c r="M359" s="19"/>
      <c r="N359" s="19" t="str">
        <f>IFERROR(VLOOKUP($A359,'Konwalie M'!$K$3:$Q$33,7,0),"")</f>
        <v/>
      </c>
      <c r="O359" s="19" t="str">
        <f>IFERROR(VLOOKUP($A359,'Sudecka 150 M'!$M$2:$S$17,7,0),"")</f>
        <v/>
      </c>
      <c r="P359" s="19" t="str">
        <f>IFERROR(VLOOKUP($A359,'Korno M'!$BR$1:$BX$58,7,0),"")</f>
        <v/>
      </c>
      <c r="Q359" s="19" t="str">
        <f>IFERROR(VLOOKUP($A359,'Abentojra M'!$J$4:$P$36,7,0),"")</f>
        <v/>
      </c>
      <c r="R359" s="19" t="str">
        <f>IFERROR(VLOOKUP($A359,'Mordownik M'!$M$6:$S$36,7,0),"")</f>
        <v/>
      </c>
      <c r="S359" s="19" t="str">
        <f>IFERROR(VLOOKUP($A359,'XIV Szago M'!$BB$4:$BH$45,7,0),"")</f>
        <v/>
      </c>
      <c r="T359" s="19" t="str">
        <f>IFERROR(VLOOKUP($A359,'H54 TR200 M'!$AS$5:$AY$96,7,0),"")</f>
        <v/>
      </c>
      <c r="U359" s="19" t="str">
        <f>IFERROR(VLOOKUP($A359,'NM TR200 M'!$AN$5:$AT$32,7,0),"")</f>
        <v/>
      </c>
      <c r="V359" s="10">
        <f>IFERROR(LARGE(X359:AP359,1),0)+IFERROR(LARGE(X359:AP359,2),0)</f>
        <v>29.435028248587567</v>
      </c>
      <c r="W359" s="10">
        <f>IFERROR(LARGE(X359:AP359,3),0)+IFERROR(LARGE(X359:AP359,4),0)</f>
        <v>0</v>
      </c>
      <c r="X359" s="12"/>
      <c r="Y359" s="18"/>
      <c r="Z359" s="18"/>
      <c r="AA359" s="12"/>
      <c r="AB359" s="12"/>
      <c r="AC359" s="12"/>
      <c r="AD359" s="18"/>
      <c r="AE359" s="12"/>
      <c r="AF359" s="18"/>
      <c r="AG359" s="19"/>
      <c r="AH359" s="19"/>
      <c r="AI359" s="19">
        <f>IFERROR(VLOOKUP($A359,'Szaga M'!$J$2:$P$31,7,0),"")</f>
        <v>29.435028248587567</v>
      </c>
      <c r="AJ359" s="19" t="str">
        <f>IFERROR(VLOOKUP($A359,'Sudecka 100 M'!$M$2:$S$20,7,0),"")</f>
        <v/>
      </c>
      <c r="AK359" s="19" t="str">
        <f>IFERROR(VLOOKUP($A359,'XIII z Kompasem M'!$K$2:$Q$27,7,0),"")</f>
        <v/>
      </c>
      <c r="AL359" s="19" t="str">
        <f>IFERROR(VLOOKUP($A359,'Waligóra M'!$J$2:$P$17,7,0),"")</f>
        <v/>
      </c>
      <c r="AM359" s="19" t="str">
        <f>IFERROR(VLOOKUP($A359,'Jesienne 360 M'!$K$2:$Q$15,7,0),"")</f>
        <v/>
      </c>
      <c r="AN359" s="19" t="str">
        <f>IFERROR(VLOOKUP($A359,'H54 TR100 M'!$AG$6:$AM$161,7,0),"")</f>
        <v/>
      </c>
      <c r="AO359" s="19" t="str">
        <f>IFERROR(VLOOKUP($A359,'Azymut M'!$O$2:$U$36,7,0),"")</f>
        <v/>
      </c>
      <c r="AP359" s="12" t="str">
        <f>IFERROR(VLOOKUP($A359,'NM TR100 M'!$AD$5:$AJ$13,7,0),"")</f>
        <v/>
      </c>
      <c r="AQ359" s="26">
        <f>MIN(COUNT(F359:U359)+MIN(COUNT(X359:AP359)/2,2),6)</f>
        <v>0.5</v>
      </c>
      <c r="AR359" s="13">
        <f>COUNT(F359:U359)+COUNT(X359:AP359)/2</f>
        <v>0.5</v>
      </c>
    </row>
    <row r="360" spans="1:44">
      <c r="A360">
        <v>311</v>
      </c>
      <c r="B360" s="22" t="str">
        <f>VLOOKUP($A360,id!$C:$H,6,0)</f>
        <v>Wasilewski Krzysztof</v>
      </c>
      <c r="C360" s="22" t="str">
        <f>VLOOKUP($A360,id!$C:$H,4,0)</f>
        <v>Masterlease</v>
      </c>
      <c r="D360" s="2">
        <f>IF(E359=E360,D359,ROW(B358))</f>
        <v>358</v>
      </c>
      <c r="E360" s="11">
        <f>LARGE(F360:W360,1)+LARGE(F360:W360,2)+IFERROR(LARGE(F360:W360,3),0)+IFERROR(LARGE(F360:W360,4),0)+IFERROR(LARGE(F360:W360,5),0)+IFERROR(LARGE(F360:W360,6),0)</f>
        <v>29.32532631012192</v>
      </c>
      <c r="F360" s="12"/>
      <c r="G360" s="12"/>
      <c r="H360" s="12" t="str">
        <f>IFERROR(VLOOKUP($A360,'H53 200 M'!$AL$5:$AR$90,7,0),"")</f>
        <v/>
      </c>
      <c r="I360" s="14" t="str">
        <f>IFERROR(VLOOKUP($A360,'Dymno M'!$BO$4:$BU$35,7,0),"")</f>
        <v/>
      </c>
      <c r="J360" s="19" t="str">
        <f>IFERROR(VLOOKUP($A360,'Dukty M'!$AU$1:$BA$45,7,0),"")</f>
        <v/>
      </c>
      <c r="K360" s="19" t="str">
        <f>IFERROR(VLOOKUP($A360,'Tropy M'!$Q$3:$X$155,7,0),"")</f>
        <v/>
      </c>
      <c r="L360" s="19" t="str">
        <f>IFERROR(VLOOKUP($A360,'Grassor TR300 M'!$BX$2:$CD$26,7,0),"")</f>
        <v/>
      </c>
      <c r="M360" s="19" t="str">
        <f>IFERROR(VLOOKUP($A360,'BO M'!$K$2:$Q$65,7,0),"")</f>
        <v/>
      </c>
      <c r="N360" s="19" t="str">
        <f>IFERROR(VLOOKUP($A360,'Konwalie M'!$K$3:$Q$33,7,0),"")</f>
        <v/>
      </c>
      <c r="O360" s="19" t="str">
        <f>IFERROR(VLOOKUP($A360,'Sudecka 150 M'!$M$2:$S$17,7,0),"")</f>
        <v/>
      </c>
      <c r="P360" s="19" t="str">
        <f>IFERROR(VLOOKUP($A360,'Korno M'!$BR$1:$BX$58,7,0),"")</f>
        <v/>
      </c>
      <c r="Q360" s="19" t="str">
        <f>IFERROR(VLOOKUP($A360,'Abentojra M'!$J$4:$P$36,7,0),"")</f>
        <v/>
      </c>
      <c r="R360" s="19" t="str">
        <f>IFERROR(VLOOKUP($A360,'Mordownik M'!$M$6:$S$36,7,0),"")</f>
        <v/>
      </c>
      <c r="S360" s="19" t="str">
        <f>IFERROR(VLOOKUP($A360,'XIV Szago M'!$BB$4:$BH$45,7,0),"")</f>
        <v/>
      </c>
      <c r="T360" s="19" t="str">
        <f>IFERROR(VLOOKUP($A360,'H54 TR200 M'!$AS$5:$AY$96,7,0),"")</f>
        <v/>
      </c>
      <c r="U360" s="19" t="str">
        <f>IFERROR(VLOOKUP($A360,'NM TR200 M'!$AN$5:$AT$32,7,0),"")</f>
        <v/>
      </c>
      <c r="V360" s="10">
        <f>IFERROR(LARGE(X360:AP360,1),0)+IFERROR(LARGE(X360:AP360,2),0)</f>
        <v>29.32532631012192</v>
      </c>
      <c r="W360" s="10">
        <f>IFERROR(LARGE(X360:AP360,3),0)+IFERROR(LARGE(X360:AP360,4),0)</f>
        <v>0</v>
      </c>
      <c r="X360" s="12"/>
      <c r="Y360" s="18"/>
      <c r="Z360" s="18"/>
      <c r="AA360" s="12"/>
      <c r="AB360" s="12"/>
      <c r="AC360" s="12">
        <f>IFERROR(VLOOKUP($A360,'H53 100 M'!$AG$5:$AM$156,7,0),"")</f>
        <v>2.6608002966041719</v>
      </c>
      <c r="AD360" s="18" t="str">
        <f>IFERROR(VLOOKUP($A360,'Liczyrzepa - wiosna M'!$N$2:$T$26,7,0),"")</f>
        <v/>
      </c>
      <c r="AE360" s="12" t="str">
        <f>IFERROR(VLOOKUP($A360,'Harce M'!$H$2:$N$19,7,0),"")</f>
        <v/>
      </c>
      <c r="AF360" s="18" t="str">
        <f>IFERROR(VLOOKUP($A360,'XII z Kompasem M'!$K$1:$Q$38,7,0),"")</f>
        <v/>
      </c>
      <c r="AG360" s="19" t="str">
        <f>IFERROR(VLOOKUP($A360,'Grassor TR150 M'!$BH$2:$BN$16,7,0),"")</f>
        <v/>
      </c>
      <c r="AH360" s="19" t="str">
        <f>IFERROR(VLOOKUP($A360,'Pazur Gryfa M'!$P$2:$V$23,7,0),"")</f>
        <v/>
      </c>
      <c r="AI360" s="19" t="str">
        <f>IFERROR(VLOOKUP($A360,'Szaga M'!$J$2:$P$31,7,0),"")</f>
        <v/>
      </c>
      <c r="AJ360" s="19" t="str">
        <f>IFERROR(VLOOKUP($A360,'Sudecka 100 M'!$M$2:$S$20,7,0),"")</f>
        <v/>
      </c>
      <c r="AK360" s="19" t="str">
        <f>IFERROR(VLOOKUP($A360,'XIII z Kompasem M'!$K$2:$Q$27,7,0),"")</f>
        <v/>
      </c>
      <c r="AL360" s="19" t="str">
        <f>IFERROR(VLOOKUP($A360,'Waligóra M'!$J$2:$P$17,7,0),"")</f>
        <v/>
      </c>
      <c r="AM360" s="19" t="str">
        <f>IFERROR(VLOOKUP($A360,'Jesienne 360 M'!$K$2:$Q$15,7,0),"")</f>
        <v/>
      </c>
      <c r="AN360" s="19">
        <f>IFERROR(VLOOKUP($A360,'H54 TR100 M'!$AG$6:$AM$161,7,0),"")</f>
        <v>26.664526013517747</v>
      </c>
      <c r="AO360" s="19" t="str">
        <f>IFERROR(VLOOKUP($A360,'Azymut M'!$O$2:$U$36,7,0),"")</f>
        <v/>
      </c>
      <c r="AP360" s="12" t="str">
        <f>IFERROR(VLOOKUP($A360,'NM TR100 M'!$AD$5:$AJ$13,7,0),"")</f>
        <v/>
      </c>
      <c r="AQ360" s="26">
        <f>MIN(COUNT(F360:U360)+MIN(COUNT(X360:AP360)/2,2),6)</f>
        <v>1</v>
      </c>
      <c r="AR360" s="13">
        <f>COUNT(F360:U360)+COUNT(X360:AP360)/2</f>
        <v>1</v>
      </c>
    </row>
    <row r="361" spans="1:44">
      <c r="A361">
        <v>685</v>
      </c>
      <c r="B361" s="22" t="str">
        <f>VLOOKUP($A361,id!$C:$H,6,0)</f>
        <v>Roszkowski Michal</v>
      </c>
      <c r="C361" s="22" t="str">
        <f>VLOOKUP($A361,id!$C:$H,4,0)</f>
        <v>QoS</v>
      </c>
      <c r="D361" s="2">
        <f>IF(E360=E361,D360,ROW(B359))</f>
        <v>359</v>
      </c>
      <c r="E361" s="11">
        <f>LARGE(F361:W361,1)+LARGE(F361:W361,2)+IFERROR(LARGE(F361:W361,3),0)+IFERROR(LARGE(F361:W361,4),0)+IFERROR(LARGE(F361:W361,5),0)+IFERROR(LARGE(F361:W361,6),0)</f>
        <v>29.107617125579004</v>
      </c>
      <c r="F361" s="12"/>
      <c r="G361" s="12"/>
      <c r="H361" s="12"/>
      <c r="I361" s="14"/>
      <c r="J361" s="19"/>
      <c r="K361" s="19"/>
      <c r="L361" s="19"/>
      <c r="M361" s="19"/>
      <c r="N361" s="19"/>
      <c r="O361" s="19"/>
      <c r="P361" s="19"/>
      <c r="Q361" s="19"/>
      <c r="R361" s="19"/>
      <c r="S361" s="19"/>
      <c r="T361" s="19" t="str">
        <f>IFERROR(VLOOKUP($A361,'H54 TR200 M'!$AS$5:$AY$96,7,0),"")</f>
        <v/>
      </c>
      <c r="U361" s="19" t="str">
        <f>IFERROR(VLOOKUP($A361,'NM TR200 M'!$AN$5:$AT$32,7,0),"")</f>
        <v/>
      </c>
      <c r="V361" s="10">
        <f>IFERROR(LARGE(X361:AP361,1),0)+IFERROR(LARGE(X361:AP361,2),0)</f>
        <v>29.107617125579004</v>
      </c>
      <c r="W361" s="10">
        <f>IFERROR(LARGE(X361:AP361,3),0)+IFERROR(LARGE(X361:AP361,4),0)</f>
        <v>0</v>
      </c>
      <c r="X361" s="12"/>
      <c r="Y361" s="18"/>
      <c r="Z361" s="18"/>
      <c r="AA361" s="12"/>
      <c r="AB361" s="12"/>
      <c r="AC361" s="12"/>
      <c r="AD361" s="18"/>
      <c r="AE361" s="12"/>
      <c r="AF361" s="18"/>
      <c r="AG361" s="19"/>
      <c r="AH361" s="19"/>
      <c r="AI361" s="19"/>
      <c r="AJ361" s="19"/>
      <c r="AK361" s="19"/>
      <c r="AL361" s="19"/>
      <c r="AM361" s="19"/>
      <c r="AN361" s="19">
        <f>IFERROR(VLOOKUP($A361,'H54 TR100 M'!$AG$6:$AM$161,7,0),"")</f>
        <v>29.107617125579004</v>
      </c>
      <c r="AO361" s="19" t="str">
        <f>IFERROR(VLOOKUP($A361,'Azymut M'!$O$2:$U$36,7,0),"")</f>
        <v/>
      </c>
      <c r="AP361" s="12" t="str">
        <f>IFERROR(VLOOKUP($A361,'NM TR100 M'!$AD$5:$AJ$13,7,0),"")</f>
        <v/>
      </c>
      <c r="AQ361" s="26">
        <f>MIN(COUNT(F361:U361)+MIN(COUNT(X361:AP361)/2,2),6)</f>
        <v>0.5</v>
      </c>
      <c r="AR361" s="13">
        <f>COUNT(F361:U361)+COUNT(X361:AP361)/2</f>
        <v>0.5</v>
      </c>
    </row>
    <row r="362" spans="1:44">
      <c r="A362">
        <v>276</v>
      </c>
      <c r="B362" s="22" t="str">
        <f>VLOOKUP($A362,id!$C:$H,6,0)</f>
        <v>Klain Jan</v>
      </c>
      <c r="C362" s="22" t="str">
        <f>VLOOKUP($A362,id!$C:$H,4,0)</f>
        <v>Klan Klainów</v>
      </c>
      <c r="D362" s="2">
        <f>IF(E361=E362,D361,ROW(B360))</f>
        <v>360</v>
      </c>
      <c r="E362" s="11">
        <f>LARGE(F362:W362,1)+LARGE(F362:W362,2)+IFERROR(LARGE(F362:W362,3),0)+IFERROR(LARGE(F362:W362,4),0)+IFERROR(LARGE(F362:W362,5),0)+IFERROR(LARGE(F362:W362,6),0)</f>
        <v>29.09781965707111</v>
      </c>
      <c r="F362" s="12"/>
      <c r="G362" s="12"/>
      <c r="H362" s="12" t="str">
        <f>IFERROR(VLOOKUP($A362,'H53 200 M'!$AL$5:$AR$90,7,0),"")</f>
        <v/>
      </c>
      <c r="I362" s="14" t="str">
        <f>IFERROR(VLOOKUP($A362,'Dymno M'!$BO$4:$BU$35,7,0),"")</f>
        <v/>
      </c>
      <c r="J362" s="19" t="str">
        <f>IFERROR(VLOOKUP($A362,'Dukty M'!$AU$1:$BA$45,7,0),"")</f>
        <v/>
      </c>
      <c r="K362" s="19" t="str">
        <f>IFERROR(VLOOKUP($A362,'Tropy M'!$Q$3:$X$155,7,0),"")</f>
        <v/>
      </c>
      <c r="L362" s="19" t="str">
        <f>IFERROR(VLOOKUP($A362,'Grassor TR300 M'!$BX$2:$CD$26,7,0),"")</f>
        <v/>
      </c>
      <c r="M362" s="19" t="str">
        <f>IFERROR(VLOOKUP($A362,'BO M'!$K$2:$Q$65,7,0),"")</f>
        <v/>
      </c>
      <c r="N362" s="19" t="str">
        <f>IFERROR(VLOOKUP($A362,'Konwalie M'!$K$3:$Q$33,7,0),"")</f>
        <v/>
      </c>
      <c r="O362" s="19" t="str">
        <f>IFERROR(VLOOKUP($A362,'Sudecka 150 M'!$M$2:$S$17,7,0),"")</f>
        <v/>
      </c>
      <c r="P362" s="19" t="str">
        <f>IFERROR(VLOOKUP($A362,'Korno M'!$BR$1:$BX$58,7,0),"")</f>
        <v/>
      </c>
      <c r="Q362" s="19" t="str">
        <f>IFERROR(VLOOKUP($A362,'Abentojra M'!$J$4:$P$36,7,0),"")</f>
        <v/>
      </c>
      <c r="R362" s="19" t="str">
        <f>IFERROR(VLOOKUP($A362,'Mordownik M'!$M$6:$S$36,7,0),"")</f>
        <v/>
      </c>
      <c r="S362" s="19" t="str">
        <f>IFERROR(VLOOKUP($A362,'XIV Szago M'!$BB$4:$BH$45,7,0),"")</f>
        <v/>
      </c>
      <c r="T362" s="19" t="str">
        <f>IFERROR(VLOOKUP($A362,'H54 TR200 M'!$AS$5:$AY$96,7,0),"")</f>
        <v/>
      </c>
      <c r="U362" s="19" t="str">
        <f>IFERROR(VLOOKUP($A362,'NM TR200 M'!$AN$5:$AT$32,7,0),"")</f>
        <v/>
      </c>
      <c r="V362" s="10">
        <f>IFERROR(LARGE(X362:AP362,1),0)+IFERROR(LARGE(X362:AP362,2),0)</f>
        <v>29.09781965707111</v>
      </c>
      <c r="W362" s="10">
        <f>IFERROR(LARGE(X362:AP362,3),0)+IFERROR(LARGE(X362:AP362,4),0)</f>
        <v>0</v>
      </c>
      <c r="X362" s="12"/>
      <c r="Y362" s="18"/>
      <c r="Z362" s="18"/>
      <c r="AA362" s="12"/>
      <c r="AB362" s="12"/>
      <c r="AC362" s="12">
        <f>IFERROR(VLOOKUP($A362,'H53 100 M'!$AG$5:$AM$156,7,0),"")</f>
        <v>15.779669698139706</v>
      </c>
      <c r="AD362" s="18" t="str">
        <f>IFERROR(VLOOKUP($A362,'Liczyrzepa - wiosna M'!$N$2:$T$26,7,0),"")</f>
        <v/>
      </c>
      <c r="AE362" s="12" t="str">
        <f>IFERROR(VLOOKUP($A362,'Harce M'!$H$2:$N$19,7,0),"")</f>
        <v/>
      </c>
      <c r="AF362" s="18" t="str">
        <f>IFERROR(VLOOKUP($A362,'XII z Kompasem M'!$K$1:$Q$38,7,0),"")</f>
        <v/>
      </c>
      <c r="AG362" s="19" t="str">
        <f>IFERROR(VLOOKUP($A362,'Grassor TR150 M'!$BH$2:$BN$16,7,0),"")</f>
        <v/>
      </c>
      <c r="AH362" s="19" t="str">
        <f>IFERROR(VLOOKUP($A362,'Pazur Gryfa M'!$P$2:$V$23,7,0),"")</f>
        <v/>
      </c>
      <c r="AI362" s="19" t="str">
        <f>IFERROR(VLOOKUP($A362,'Szaga M'!$J$2:$P$31,7,0),"")</f>
        <v/>
      </c>
      <c r="AJ362" s="19" t="str">
        <f>IFERROR(VLOOKUP($A362,'Sudecka 100 M'!$M$2:$S$20,7,0),"")</f>
        <v/>
      </c>
      <c r="AK362" s="19" t="str">
        <f>IFERROR(VLOOKUP($A362,'XIII z Kompasem M'!$K$2:$Q$27,7,0),"")</f>
        <v/>
      </c>
      <c r="AL362" s="19" t="str">
        <f>IFERROR(VLOOKUP($A362,'Waligóra M'!$J$2:$P$17,7,0),"")</f>
        <v/>
      </c>
      <c r="AM362" s="19" t="str">
        <f>IFERROR(VLOOKUP($A362,'Jesienne 360 M'!$K$2:$Q$15,7,0),"")</f>
        <v/>
      </c>
      <c r="AN362" s="19">
        <f>IFERROR(VLOOKUP($A362,'H54 TR100 M'!$AG$6:$AM$161,7,0),"")</f>
        <v>13.318149958931404</v>
      </c>
      <c r="AO362" s="19" t="str">
        <f>IFERROR(VLOOKUP($A362,'Azymut M'!$O$2:$U$36,7,0),"")</f>
        <v/>
      </c>
      <c r="AP362" s="12" t="str">
        <f>IFERROR(VLOOKUP($A362,'NM TR100 M'!$AD$5:$AJ$13,7,0),"")</f>
        <v/>
      </c>
      <c r="AQ362" s="26">
        <f>MIN(COUNT(F362:U362)+MIN(COUNT(X362:AP362)/2,2),6)</f>
        <v>1</v>
      </c>
      <c r="AR362" s="13">
        <f>COUNT(F362:U362)+COUNT(X362:AP362)/2</f>
        <v>1</v>
      </c>
    </row>
    <row r="363" spans="1:44">
      <c r="A363">
        <v>513</v>
      </c>
      <c r="B363" s="22" t="str">
        <f>VLOOKUP($A363,id!$C:$H,6,0)</f>
        <v>Pionk Michał</v>
      </c>
      <c r="C363" s="22">
        <f>VLOOKUP($A363,id!$C:$H,4,0)</f>
        <v>0</v>
      </c>
      <c r="D363" s="2">
        <f>IF(E362=E363,D362,ROW(B361))</f>
        <v>361</v>
      </c>
      <c r="E363" s="11">
        <f>LARGE(F363:W363,1)+LARGE(F363:W363,2)+IFERROR(LARGE(F363:W363,3),0)+IFERROR(LARGE(F363:W363,4),0)+IFERROR(LARGE(F363:W363,5),0)+IFERROR(LARGE(F363:W363,6),0)</f>
        <v>28.967642526964564</v>
      </c>
      <c r="F363" s="12"/>
      <c r="G363" s="12"/>
      <c r="H363" s="12"/>
      <c r="I363" s="14"/>
      <c r="J363" s="19"/>
      <c r="K363" s="19"/>
      <c r="L363" s="19"/>
      <c r="M363" s="19"/>
      <c r="N363" s="19" t="str">
        <f>IFERROR(VLOOKUP($A363,'Konwalie M'!$K$3:$Q$33,7,0),"")</f>
        <v/>
      </c>
      <c r="O363" s="19" t="str">
        <f>IFERROR(VLOOKUP($A363,'Sudecka 150 M'!$M$2:$S$17,7,0),"")</f>
        <v/>
      </c>
      <c r="P363" s="19" t="str">
        <f>IFERROR(VLOOKUP($A363,'Korno M'!$BR$1:$BX$58,7,0),"")</f>
        <v/>
      </c>
      <c r="Q363" s="19" t="str">
        <f>IFERROR(VLOOKUP($A363,'Abentojra M'!$J$4:$P$36,7,0),"")</f>
        <v/>
      </c>
      <c r="R363" s="19" t="str">
        <f>IFERROR(VLOOKUP($A363,'Mordownik M'!$M$6:$S$36,7,0),"")</f>
        <v/>
      </c>
      <c r="S363" s="19" t="str">
        <f>IFERROR(VLOOKUP($A363,'XIV Szago M'!$BB$4:$BH$45,7,0),"")</f>
        <v/>
      </c>
      <c r="T363" s="19" t="str">
        <f>IFERROR(VLOOKUP($A363,'H54 TR200 M'!$AS$5:$AY$96,7,0),"")</f>
        <v/>
      </c>
      <c r="U363" s="19" t="str">
        <f>IFERROR(VLOOKUP($A363,'NM TR200 M'!$AN$5:$AT$32,7,0),"")</f>
        <v/>
      </c>
      <c r="V363" s="10">
        <f>IFERROR(LARGE(X363:AP363,1),0)+IFERROR(LARGE(X363:AP363,2),0)</f>
        <v>28.967642526964564</v>
      </c>
      <c r="W363" s="10">
        <f>IFERROR(LARGE(X363:AP363,3),0)+IFERROR(LARGE(X363:AP363,4),0)</f>
        <v>0</v>
      </c>
      <c r="X363" s="12"/>
      <c r="Y363" s="18"/>
      <c r="Z363" s="18"/>
      <c r="AA363" s="12"/>
      <c r="AB363" s="12"/>
      <c r="AC363" s="12"/>
      <c r="AD363" s="18"/>
      <c r="AE363" s="12"/>
      <c r="AF363" s="18"/>
      <c r="AG363" s="19"/>
      <c r="AH363" s="19">
        <f>IFERROR(VLOOKUP($A363,'Pazur Gryfa M'!$P$2:$V$23,7,0),"")</f>
        <v>28.967642526964564</v>
      </c>
      <c r="AI363" s="19" t="str">
        <f>IFERROR(VLOOKUP($A363,'Szaga M'!$J$2:$P$31,7,0),"")</f>
        <v/>
      </c>
      <c r="AJ363" s="19" t="str">
        <f>IFERROR(VLOOKUP($A363,'Sudecka 100 M'!$M$2:$S$20,7,0),"")</f>
        <v/>
      </c>
      <c r="AK363" s="19" t="str">
        <f>IFERROR(VLOOKUP($A363,'XIII z Kompasem M'!$K$2:$Q$27,7,0),"")</f>
        <v/>
      </c>
      <c r="AL363" s="19" t="str">
        <f>IFERROR(VLOOKUP($A363,'Waligóra M'!$J$2:$P$17,7,0),"")</f>
        <v/>
      </c>
      <c r="AM363" s="19" t="str">
        <f>IFERROR(VLOOKUP($A363,'Jesienne 360 M'!$K$2:$Q$15,7,0),"")</f>
        <v/>
      </c>
      <c r="AN363" s="19" t="str">
        <f>IFERROR(VLOOKUP($A363,'H54 TR100 M'!$AG$6:$AM$161,7,0),"")</f>
        <v/>
      </c>
      <c r="AO363" s="19" t="str">
        <f>IFERROR(VLOOKUP($A363,'Azymut M'!$O$2:$U$36,7,0),"")</f>
        <v/>
      </c>
      <c r="AP363" s="12" t="str">
        <f>IFERROR(VLOOKUP($A363,'NM TR100 M'!$AD$5:$AJ$13,7,0),"")</f>
        <v/>
      </c>
      <c r="AQ363" s="26">
        <f>MIN(COUNT(F363:U363)+MIN(COUNT(X363:AP363)/2,2),6)</f>
        <v>0.5</v>
      </c>
      <c r="AR363" s="13">
        <f>COUNT(F363:U363)+COUNT(X363:AP363)/2</f>
        <v>0.5</v>
      </c>
    </row>
    <row r="364" spans="1:44">
      <c r="A364">
        <v>398</v>
      </c>
      <c r="B364" s="22" t="str">
        <f>VLOOKUP($A364,id!$C:$H,6,0)</f>
        <v>Drabik Jacek</v>
      </c>
      <c r="C364" s="22">
        <f>VLOOKUP($A364,id!$C:$H,4,0)</f>
        <v>0</v>
      </c>
      <c r="D364" s="2">
        <f>IF(E363=E364,D363,ROW(B362))</f>
        <v>362</v>
      </c>
      <c r="E364" s="11">
        <f>LARGE(F364:W364,1)+LARGE(F364:W364,2)+IFERROR(LARGE(F364:W364,3),0)+IFERROR(LARGE(F364:W364,4),0)+IFERROR(LARGE(F364:W364,5),0)+IFERROR(LARGE(F364:W364,6),0)</f>
        <v>28.846394984326004</v>
      </c>
      <c r="F364" s="12"/>
      <c r="G364" s="12"/>
      <c r="H364" s="12"/>
      <c r="I364" s="14">
        <f>IFERROR(VLOOKUP($A364,'Dymno M'!$BO$4:$BU$35,7,0),"")</f>
        <v>28.846394984326004</v>
      </c>
      <c r="J364" s="19" t="str">
        <f>IFERROR(VLOOKUP($A364,'Dukty M'!$AU$1:$BA$45,7,0),"")</f>
        <v/>
      </c>
      <c r="K364" s="19" t="str">
        <f>IFERROR(VLOOKUP($A364,'Tropy M'!$Q$3:$X$155,7,0),"")</f>
        <v/>
      </c>
      <c r="L364" s="19" t="str">
        <f>IFERROR(VLOOKUP($A364,'Grassor TR300 M'!$BX$2:$CD$26,7,0),"")</f>
        <v/>
      </c>
      <c r="M364" s="19" t="str">
        <f>IFERROR(VLOOKUP($A364,'BO M'!$K$2:$Q$65,7,0),"")</f>
        <v/>
      </c>
      <c r="N364" s="19" t="str">
        <f>IFERROR(VLOOKUP($A364,'Konwalie M'!$K$3:$Q$33,7,0),"")</f>
        <v/>
      </c>
      <c r="O364" s="19" t="str">
        <f>IFERROR(VLOOKUP($A364,'Sudecka 150 M'!$M$2:$S$17,7,0),"")</f>
        <v/>
      </c>
      <c r="P364" s="19" t="str">
        <f>IFERROR(VLOOKUP($A364,'Korno M'!$BR$1:$BX$58,7,0),"")</f>
        <v/>
      </c>
      <c r="Q364" s="19" t="str">
        <f>IFERROR(VLOOKUP($A364,'Abentojra M'!$J$4:$P$36,7,0),"")</f>
        <v/>
      </c>
      <c r="R364" s="19" t="str">
        <f>IFERROR(VLOOKUP($A364,'Mordownik M'!$M$6:$S$36,7,0),"")</f>
        <v/>
      </c>
      <c r="S364" s="19" t="str">
        <f>IFERROR(VLOOKUP($A364,'XIV Szago M'!$BB$4:$BH$45,7,0),"")</f>
        <v/>
      </c>
      <c r="T364" s="19" t="str">
        <f>IFERROR(VLOOKUP($A364,'H54 TR200 M'!$AS$5:$AY$96,7,0),"")</f>
        <v/>
      </c>
      <c r="U364" s="19" t="str">
        <f>IFERROR(VLOOKUP($A364,'NM TR200 M'!$AN$5:$AT$32,7,0),"")</f>
        <v/>
      </c>
      <c r="V364" s="10">
        <f>IFERROR(LARGE(X364:AP364,1),0)+IFERROR(LARGE(X364:AP364,2),0)</f>
        <v>0</v>
      </c>
      <c r="W364" s="10">
        <f>IFERROR(LARGE(X364:AP364,3),0)+IFERROR(LARGE(X364:AP364,4),0)</f>
        <v>0</v>
      </c>
      <c r="X364" s="12"/>
      <c r="Y364" s="18"/>
      <c r="Z364" s="18"/>
      <c r="AA364" s="12"/>
      <c r="AB364" s="12"/>
      <c r="AC364" s="12"/>
      <c r="AD364" s="18" t="str">
        <f>IFERROR(VLOOKUP($A364,'Liczyrzepa - wiosna M'!$N$2:$T$26,7,0),"")</f>
        <v/>
      </c>
      <c r="AE364" s="12" t="str">
        <f>IFERROR(VLOOKUP($A364,'Harce M'!$H$2:$N$19,7,0),"")</f>
        <v/>
      </c>
      <c r="AF364" s="18" t="str">
        <f>IFERROR(VLOOKUP($A364,'XII z Kompasem M'!$K$1:$Q$38,7,0),"")</f>
        <v/>
      </c>
      <c r="AG364" s="19" t="str">
        <f>IFERROR(VLOOKUP($A364,'Grassor TR150 M'!$BH$2:$BN$16,7,0),"")</f>
        <v/>
      </c>
      <c r="AH364" s="19" t="str">
        <f>IFERROR(VLOOKUP($A364,'Pazur Gryfa M'!$P$2:$V$23,7,0),"")</f>
        <v/>
      </c>
      <c r="AI364" s="19" t="str">
        <f>IFERROR(VLOOKUP($A364,'Szaga M'!$J$2:$P$31,7,0),"")</f>
        <v/>
      </c>
      <c r="AJ364" s="19" t="str">
        <f>IFERROR(VLOOKUP($A364,'Sudecka 100 M'!$M$2:$S$20,7,0),"")</f>
        <v/>
      </c>
      <c r="AK364" s="19" t="str">
        <f>IFERROR(VLOOKUP($A364,'XIII z Kompasem M'!$K$2:$Q$27,7,0),"")</f>
        <v/>
      </c>
      <c r="AL364" s="19" t="str">
        <f>IFERROR(VLOOKUP($A364,'Waligóra M'!$J$2:$P$17,7,0),"")</f>
        <v/>
      </c>
      <c r="AM364" s="19" t="str">
        <f>IFERROR(VLOOKUP($A364,'Jesienne 360 M'!$K$2:$Q$15,7,0),"")</f>
        <v/>
      </c>
      <c r="AN364" s="19" t="str">
        <f>IFERROR(VLOOKUP($A364,'H54 TR100 M'!$AG$6:$AM$161,7,0),"")</f>
        <v/>
      </c>
      <c r="AO364" s="19" t="str">
        <f>IFERROR(VLOOKUP($A364,'Azymut M'!$O$2:$U$36,7,0),"")</f>
        <v/>
      </c>
      <c r="AP364" s="12" t="str">
        <f>IFERROR(VLOOKUP($A364,'NM TR100 M'!$AD$5:$AJ$13,7,0),"")</f>
        <v/>
      </c>
      <c r="AQ364" s="26">
        <f>MIN(COUNT(F364:U364)+MIN(COUNT(X364:AP364)/2,2),6)</f>
        <v>1</v>
      </c>
      <c r="AR364" s="13">
        <f>COUNT(F364:U364)+COUNT(X364:AP364)/2</f>
        <v>1</v>
      </c>
    </row>
    <row r="365" spans="1:44">
      <c r="A365">
        <v>286</v>
      </c>
      <c r="B365" s="22" t="str">
        <f>VLOOKUP($A365,id!$C:$H,6,0)</f>
        <v>Pieciukiewicz Paweł</v>
      </c>
      <c r="C365" s="22" t="str">
        <f>VLOOKUP($A365,id!$C:$H,4,0)</f>
        <v>LufthansaSystemsPoland Active!</v>
      </c>
      <c r="D365" s="2">
        <f>IF(E364=E365,D364,ROW(B363))</f>
        <v>363</v>
      </c>
      <c r="E365" s="11">
        <f>LARGE(F365:W365,1)+LARGE(F365:W365,2)+IFERROR(LARGE(F365:W365,3),0)+IFERROR(LARGE(F365:W365,4),0)+IFERROR(LARGE(F365:W365,5),0)+IFERROR(LARGE(F365:W365,6),0)</f>
        <v>28.74026620542881</v>
      </c>
      <c r="F365" s="12"/>
      <c r="G365" s="12"/>
      <c r="H365" s="12" t="str">
        <f>IFERROR(VLOOKUP($A365,'H53 200 M'!$AL$5:$AR$90,7,0),"")</f>
        <v/>
      </c>
      <c r="I365" s="14" t="str">
        <f>IFERROR(VLOOKUP($A365,'Dymno M'!$BO$4:$BU$35,7,0),"")</f>
        <v/>
      </c>
      <c r="J365" s="19" t="str">
        <f>IFERROR(VLOOKUP($A365,'Dukty M'!$AU$1:$BA$45,7,0),"")</f>
        <v/>
      </c>
      <c r="K365" s="19" t="str">
        <f>IFERROR(VLOOKUP($A365,'Tropy M'!$Q$3:$X$155,7,0),"")</f>
        <v/>
      </c>
      <c r="L365" s="19" t="str">
        <f>IFERROR(VLOOKUP($A365,'Grassor TR300 M'!$BX$2:$CD$26,7,0),"")</f>
        <v/>
      </c>
      <c r="M365" s="19" t="str">
        <f>IFERROR(VLOOKUP($A365,'BO M'!$K$2:$Q$65,7,0),"")</f>
        <v/>
      </c>
      <c r="N365" s="19" t="str">
        <f>IFERROR(VLOOKUP($A365,'Konwalie M'!$K$3:$Q$33,7,0),"")</f>
        <v/>
      </c>
      <c r="O365" s="19" t="str">
        <f>IFERROR(VLOOKUP($A365,'Sudecka 150 M'!$M$2:$S$17,7,0),"")</f>
        <v/>
      </c>
      <c r="P365" s="19" t="str">
        <f>IFERROR(VLOOKUP($A365,'Korno M'!$BR$1:$BX$58,7,0),"")</f>
        <v/>
      </c>
      <c r="Q365" s="19" t="str">
        <f>IFERROR(VLOOKUP($A365,'Abentojra M'!$J$4:$P$36,7,0),"")</f>
        <v/>
      </c>
      <c r="R365" s="19" t="str">
        <f>IFERROR(VLOOKUP($A365,'Mordownik M'!$M$6:$S$36,7,0),"")</f>
        <v/>
      </c>
      <c r="S365" s="19" t="str">
        <f>IFERROR(VLOOKUP($A365,'XIV Szago M'!$BB$4:$BH$45,7,0),"")</f>
        <v/>
      </c>
      <c r="T365" s="19" t="str">
        <f>IFERROR(VLOOKUP($A365,'H54 TR200 M'!$AS$5:$AY$96,7,0),"")</f>
        <v/>
      </c>
      <c r="U365" s="19" t="str">
        <f>IFERROR(VLOOKUP($A365,'NM TR200 M'!$AN$5:$AT$32,7,0),"")</f>
        <v/>
      </c>
      <c r="V365" s="10">
        <f>IFERROR(LARGE(X365:AP365,1),0)+IFERROR(LARGE(X365:AP365,2),0)</f>
        <v>28.74026620542881</v>
      </c>
      <c r="W365" s="10">
        <f>IFERROR(LARGE(X365:AP365,3),0)+IFERROR(LARGE(X365:AP365,4),0)</f>
        <v>0</v>
      </c>
      <c r="X365" s="12"/>
      <c r="Y365" s="18"/>
      <c r="Z365" s="18"/>
      <c r="AA365" s="12"/>
      <c r="AB365" s="12"/>
      <c r="AC365" s="12">
        <f>IFERROR(VLOOKUP($A365,'H53 100 M'!$AG$5:$AM$156,7,0),"")</f>
        <v>10.360227740046541</v>
      </c>
      <c r="AD365" s="18" t="str">
        <f>IFERROR(VLOOKUP($A365,'Liczyrzepa - wiosna M'!$N$2:$T$26,7,0),"")</f>
        <v/>
      </c>
      <c r="AE365" s="12" t="str">
        <f>IFERROR(VLOOKUP($A365,'Harce M'!$H$2:$N$19,7,0),"")</f>
        <v/>
      </c>
      <c r="AF365" s="18" t="str">
        <f>IFERROR(VLOOKUP($A365,'XII z Kompasem M'!$K$1:$Q$38,7,0),"")</f>
        <v/>
      </c>
      <c r="AG365" s="19" t="str">
        <f>IFERROR(VLOOKUP($A365,'Grassor TR150 M'!$BH$2:$BN$16,7,0),"")</f>
        <v/>
      </c>
      <c r="AH365" s="19" t="str">
        <f>IFERROR(VLOOKUP($A365,'Pazur Gryfa M'!$P$2:$V$23,7,0),"")</f>
        <v/>
      </c>
      <c r="AI365" s="19" t="str">
        <f>IFERROR(VLOOKUP($A365,'Szaga M'!$J$2:$P$31,7,0),"")</f>
        <v/>
      </c>
      <c r="AJ365" s="19" t="str">
        <f>IFERROR(VLOOKUP($A365,'Sudecka 100 M'!$M$2:$S$20,7,0),"")</f>
        <v/>
      </c>
      <c r="AK365" s="19" t="str">
        <f>IFERROR(VLOOKUP($A365,'XIII z Kompasem M'!$K$2:$Q$27,7,0),"")</f>
        <v/>
      </c>
      <c r="AL365" s="19" t="str">
        <f>IFERROR(VLOOKUP($A365,'Waligóra M'!$J$2:$P$17,7,0),"")</f>
        <v/>
      </c>
      <c r="AM365" s="19" t="str">
        <f>IFERROR(VLOOKUP($A365,'Jesienne 360 M'!$K$2:$Q$15,7,0),"")</f>
        <v/>
      </c>
      <c r="AN365" s="19">
        <f>IFERROR(VLOOKUP($A365,'H54 TR100 M'!$AG$6:$AM$161,7,0),"")</f>
        <v>18.38003846538227</v>
      </c>
      <c r="AO365" s="19" t="str">
        <f>IFERROR(VLOOKUP($A365,'Azymut M'!$O$2:$U$36,7,0),"")</f>
        <v/>
      </c>
      <c r="AP365" s="12" t="str">
        <f>IFERROR(VLOOKUP($A365,'NM TR100 M'!$AD$5:$AJ$13,7,0),"")</f>
        <v/>
      </c>
      <c r="AQ365" s="26">
        <f>MIN(COUNT(F365:U365)+MIN(COUNT(X365:AP365)/2,2),6)</f>
        <v>1</v>
      </c>
      <c r="AR365" s="13">
        <f>COUNT(F365:U365)+COUNT(X365:AP365)/2</f>
        <v>1</v>
      </c>
    </row>
    <row r="366" spans="1:44">
      <c r="A366">
        <v>210</v>
      </c>
      <c r="B366" s="22" t="str">
        <f>VLOOKUP($A366,id!$C:$H,6,0)</f>
        <v>Woźniak Jacek</v>
      </c>
      <c r="C366" s="22">
        <f>VLOOKUP($A366,id!$C:$H,4,0)</f>
        <v>0</v>
      </c>
      <c r="D366" s="2">
        <f>IF(E365=E366,D365,ROW(B364))</f>
        <v>364</v>
      </c>
      <c r="E366" s="11">
        <f>LARGE(F366:W366,1)+LARGE(F366:W366,2)+IFERROR(LARGE(F366:W366,3),0)+IFERROR(LARGE(F366:W366,4),0)+IFERROR(LARGE(F366:W366,5),0)+IFERROR(LARGE(F366:W366,6),0)</f>
        <v>28.703476158279273</v>
      </c>
      <c r="F366" s="12"/>
      <c r="G366" s="12"/>
      <c r="H366" s="12">
        <f>IFERROR(VLOOKUP($A366,'H53 200 M'!$AL$5:$AR$90,7,0),"")</f>
        <v>28.703476158279273</v>
      </c>
      <c r="I366" s="14" t="str">
        <f>IFERROR(VLOOKUP($A366,'Dymno M'!$BO$4:$BU$35,7,0),"")</f>
        <v/>
      </c>
      <c r="J366" s="19" t="str">
        <f>IFERROR(VLOOKUP($A366,'Dukty M'!$AU$1:$BA$45,7,0),"")</f>
        <v/>
      </c>
      <c r="K366" s="19" t="str">
        <f>IFERROR(VLOOKUP($A366,'Tropy M'!$Q$3:$X$155,7,0),"")</f>
        <v/>
      </c>
      <c r="L366" s="19" t="str">
        <f>IFERROR(VLOOKUP($A366,'Grassor TR300 M'!$BX$2:$CD$26,7,0),"")</f>
        <v/>
      </c>
      <c r="M366" s="19" t="str">
        <f>IFERROR(VLOOKUP($A366,'BO M'!$K$2:$Q$65,7,0),"")</f>
        <v/>
      </c>
      <c r="N366" s="19" t="str">
        <f>IFERROR(VLOOKUP($A366,'Konwalie M'!$K$3:$Q$33,7,0),"")</f>
        <v/>
      </c>
      <c r="O366" s="19" t="str">
        <f>IFERROR(VLOOKUP($A366,'Sudecka 150 M'!$M$2:$S$17,7,0),"")</f>
        <v/>
      </c>
      <c r="P366" s="19" t="str">
        <f>IFERROR(VLOOKUP($A366,'Korno M'!$BR$1:$BX$58,7,0),"")</f>
        <v/>
      </c>
      <c r="Q366" s="19" t="str">
        <f>IFERROR(VLOOKUP($A366,'Abentojra M'!$J$4:$P$36,7,0),"")</f>
        <v/>
      </c>
      <c r="R366" s="19" t="str">
        <f>IFERROR(VLOOKUP($A366,'Mordownik M'!$M$6:$S$36,7,0),"")</f>
        <v/>
      </c>
      <c r="S366" s="19" t="str">
        <f>IFERROR(VLOOKUP($A366,'XIV Szago M'!$BB$4:$BH$45,7,0),"")</f>
        <v/>
      </c>
      <c r="T366" s="19" t="str">
        <f>IFERROR(VLOOKUP($A366,'H54 TR200 M'!$AS$5:$AY$96,7,0),"")</f>
        <v/>
      </c>
      <c r="U366" s="19" t="str">
        <f>IFERROR(VLOOKUP($A366,'NM TR200 M'!$AN$5:$AT$32,7,0),"")</f>
        <v/>
      </c>
      <c r="V366" s="10">
        <f>IFERROR(LARGE(X366:AP366,1),0)+IFERROR(LARGE(X366:AP366,2),0)</f>
        <v>0</v>
      </c>
      <c r="W366" s="10">
        <f>IFERROR(LARGE(X366:AP366,3),0)+IFERROR(LARGE(X366:AP366,4),0)</f>
        <v>0</v>
      </c>
      <c r="X366" s="12"/>
      <c r="Y366" s="18"/>
      <c r="Z366" s="18"/>
      <c r="AA366" s="12"/>
      <c r="AB366" s="12"/>
      <c r="AC366" s="12" t="str">
        <f>IFERROR(VLOOKUP($A366,'H53 100 M'!$AG$5:$AM$156,7,0),"")</f>
        <v/>
      </c>
      <c r="AD366" s="18" t="str">
        <f>IFERROR(VLOOKUP($A366,'Liczyrzepa - wiosna M'!$N$2:$T$26,7,0),"")</f>
        <v/>
      </c>
      <c r="AE366" s="12" t="str">
        <f>IFERROR(VLOOKUP($A366,'Harce M'!$H$2:$N$19,7,0),"")</f>
        <v/>
      </c>
      <c r="AF366" s="18" t="str">
        <f>IFERROR(VLOOKUP($A366,'XII z Kompasem M'!$K$1:$Q$38,7,0),"")</f>
        <v/>
      </c>
      <c r="AG366" s="19" t="str">
        <f>IFERROR(VLOOKUP($A366,'Grassor TR150 M'!$BH$2:$BN$16,7,0),"")</f>
        <v/>
      </c>
      <c r="AH366" s="19" t="str">
        <f>IFERROR(VLOOKUP($A366,'Pazur Gryfa M'!$P$2:$V$23,7,0),"")</f>
        <v/>
      </c>
      <c r="AI366" s="19" t="str">
        <f>IFERROR(VLOOKUP($A366,'Szaga M'!$J$2:$P$31,7,0),"")</f>
        <v/>
      </c>
      <c r="AJ366" s="19" t="str">
        <f>IFERROR(VLOOKUP($A366,'Sudecka 100 M'!$M$2:$S$20,7,0),"")</f>
        <v/>
      </c>
      <c r="AK366" s="19" t="str">
        <f>IFERROR(VLOOKUP($A366,'XIII z Kompasem M'!$K$2:$Q$27,7,0),"")</f>
        <v/>
      </c>
      <c r="AL366" s="19" t="str">
        <f>IFERROR(VLOOKUP($A366,'Waligóra M'!$J$2:$P$17,7,0),"")</f>
        <v/>
      </c>
      <c r="AM366" s="19" t="str">
        <f>IFERROR(VLOOKUP($A366,'Jesienne 360 M'!$K$2:$Q$15,7,0),"")</f>
        <v/>
      </c>
      <c r="AN366" s="19" t="str">
        <f>IFERROR(VLOOKUP($A366,'H54 TR100 M'!$AG$6:$AM$161,7,0),"")</f>
        <v/>
      </c>
      <c r="AO366" s="19" t="str">
        <f>IFERROR(VLOOKUP($A366,'Azymut M'!$O$2:$U$36,7,0),"")</f>
        <v/>
      </c>
      <c r="AP366" s="12" t="str">
        <f>IFERROR(VLOOKUP($A366,'NM TR100 M'!$AD$5:$AJ$13,7,0),"")</f>
        <v/>
      </c>
      <c r="AQ366" s="26">
        <f>MIN(COUNT(F366:U366)+MIN(COUNT(X366:AP366)/2,2),6)</f>
        <v>1</v>
      </c>
      <c r="AR366" s="13">
        <f>COUNT(F366:U366)+COUNT(X366:AP366)/2</f>
        <v>1</v>
      </c>
    </row>
    <row r="367" spans="1:44">
      <c r="A367">
        <v>638</v>
      </c>
      <c r="B367" s="22" t="str">
        <f>VLOOKUP($A367,id!$C:$H,6,0)</f>
        <v>Malinowski Marek.</v>
      </c>
      <c r="C367" s="22">
        <f>VLOOKUP($A367,id!$C:$H,4,0)</f>
        <v>0</v>
      </c>
      <c r="D367" s="2">
        <f>IF(E366=E367,D366,ROW(B365))</f>
        <v>365</v>
      </c>
      <c r="E367" s="11">
        <f>LARGE(F367:W367,1)+LARGE(F367:W367,2)+IFERROR(LARGE(F367:W367,3),0)+IFERROR(LARGE(F367:W367,4),0)+IFERROR(LARGE(F367:W367,5),0)+IFERROR(LARGE(F367:W367,6),0)</f>
        <v>28.561045299671555</v>
      </c>
      <c r="F367" s="12"/>
      <c r="G367" s="12"/>
      <c r="H367" s="12"/>
      <c r="I367" s="14"/>
      <c r="J367" s="19"/>
      <c r="K367" s="19"/>
      <c r="L367" s="19"/>
      <c r="M367" s="19"/>
      <c r="N367" s="19"/>
      <c r="O367" s="19"/>
      <c r="P367" s="19"/>
      <c r="Q367" s="19"/>
      <c r="R367" s="19"/>
      <c r="S367" s="19"/>
      <c r="T367" s="19">
        <f>IFERROR(VLOOKUP($A367,'H54 TR200 M'!$AS$5:$AY$96,7,0),"")</f>
        <v>28.561045299671555</v>
      </c>
      <c r="U367" s="19" t="str">
        <f>IFERROR(VLOOKUP($A367,'NM TR200 M'!$AN$5:$AT$32,7,0),"")</f>
        <v/>
      </c>
      <c r="V367" s="10">
        <f>IFERROR(LARGE(X367:AP367,1),0)+IFERROR(LARGE(X367:AP367,2),0)</f>
        <v>0</v>
      </c>
      <c r="W367" s="10">
        <f>IFERROR(LARGE(X367:AP367,3),0)+IFERROR(LARGE(X367:AP367,4),0)</f>
        <v>0</v>
      </c>
      <c r="X367" s="12"/>
      <c r="Y367" s="18"/>
      <c r="Z367" s="18"/>
      <c r="AA367" s="12"/>
      <c r="AB367" s="12"/>
      <c r="AC367" s="12"/>
      <c r="AD367" s="18"/>
      <c r="AE367" s="12"/>
      <c r="AF367" s="18"/>
      <c r="AG367" s="19"/>
      <c r="AH367" s="19"/>
      <c r="AI367" s="19"/>
      <c r="AJ367" s="19"/>
      <c r="AK367" s="19"/>
      <c r="AL367" s="19"/>
      <c r="AM367" s="19"/>
      <c r="AN367" s="19" t="str">
        <f>IFERROR(VLOOKUP($A367,'H54 TR100 M'!$AG$6:$AM$161,7,0),"")</f>
        <v/>
      </c>
      <c r="AO367" s="19" t="str">
        <f>IFERROR(VLOOKUP($A367,'Azymut M'!$O$2:$U$36,7,0),"")</f>
        <v/>
      </c>
      <c r="AP367" s="12" t="str">
        <f>IFERROR(VLOOKUP($A367,'NM TR100 M'!$AD$5:$AJ$13,7,0),"")</f>
        <v/>
      </c>
      <c r="AQ367" s="26">
        <f>MIN(COUNT(F367:U367)+MIN(COUNT(X367:AP367)/2,2),6)</f>
        <v>1</v>
      </c>
      <c r="AR367" s="13">
        <f>COUNT(F367:U367)+COUNT(X367:AP367)/2</f>
        <v>1</v>
      </c>
    </row>
    <row r="368" spans="1:44">
      <c r="A368">
        <v>532</v>
      </c>
      <c r="B368" s="22" t="str">
        <f>VLOOKUP($A368,id!$C:$H,6,0)</f>
        <v>Młynarkiewicz Michał</v>
      </c>
      <c r="C368" s="22" t="str">
        <f>VLOOKUP($A368,id!$C:$H,4,0)</f>
        <v>IMMOTION Team Wrocław</v>
      </c>
      <c r="D368" s="2">
        <f>IF(E367=E368,D367,ROW(B366))</f>
        <v>366</v>
      </c>
      <c r="E368" s="11">
        <f>LARGE(F368:W368,1)+LARGE(F368:W368,2)+IFERROR(LARGE(F368:W368,3),0)+IFERROR(LARGE(F368:W368,4),0)+IFERROR(LARGE(F368:W368,5),0)+IFERROR(LARGE(F368:W368,6),0)</f>
        <v>28.442643645056481</v>
      </c>
      <c r="F368" s="12"/>
      <c r="G368" s="12"/>
      <c r="H368" s="12"/>
      <c r="I368" s="14"/>
      <c r="J368" s="19"/>
      <c r="K368" s="19"/>
      <c r="L368" s="19"/>
      <c r="M368" s="19"/>
      <c r="N368" s="19" t="str">
        <f>IFERROR(VLOOKUP($A368,'Konwalie M'!$K$3:$Q$33,7,0),"")</f>
        <v/>
      </c>
      <c r="O368" s="19" t="str">
        <f>IFERROR(VLOOKUP($A368,'Sudecka 150 M'!$M$2:$S$17,7,0),"")</f>
        <v/>
      </c>
      <c r="P368" s="19" t="str">
        <f>IFERROR(VLOOKUP($A368,'Korno M'!$BR$1:$BX$58,7,0),"")</f>
        <v/>
      </c>
      <c r="Q368" s="19" t="str">
        <f>IFERROR(VLOOKUP($A368,'Abentojra M'!$J$4:$P$36,7,0),"")</f>
        <v/>
      </c>
      <c r="R368" s="19" t="str">
        <f>IFERROR(VLOOKUP($A368,'Mordownik M'!$M$6:$S$36,7,0),"")</f>
        <v/>
      </c>
      <c r="S368" s="19" t="str">
        <f>IFERROR(VLOOKUP($A368,'XIV Szago M'!$BB$4:$BH$45,7,0),"")</f>
        <v/>
      </c>
      <c r="T368" s="19" t="str">
        <f>IFERROR(VLOOKUP($A368,'H54 TR200 M'!$AS$5:$AY$96,7,0),"")</f>
        <v/>
      </c>
      <c r="U368" s="19" t="str">
        <f>IFERROR(VLOOKUP($A368,'NM TR200 M'!$AN$5:$AT$32,7,0),"")</f>
        <v/>
      </c>
      <c r="V368" s="10">
        <f>IFERROR(LARGE(X368:AP368,1),0)+IFERROR(LARGE(X368:AP368,2),0)</f>
        <v>28.442643645056481</v>
      </c>
      <c r="W368" s="10">
        <f>IFERROR(LARGE(X368:AP368,3),0)+IFERROR(LARGE(X368:AP368,4),0)</f>
        <v>0</v>
      </c>
      <c r="X368" s="12"/>
      <c r="Y368" s="18"/>
      <c r="Z368" s="18"/>
      <c r="AA368" s="12"/>
      <c r="AB368" s="12"/>
      <c r="AC368" s="12"/>
      <c r="AD368" s="18"/>
      <c r="AE368" s="12"/>
      <c r="AF368" s="18"/>
      <c r="AG368" s="19"/>
      <c r="AH368" s="19"/>
      <c r="AI368" s="19" t="str">
        <f>IFERROR(VLOOKUP($A368,'Szaga M'!$J$2:$P$31,7,0),"")</f>
        <v/>
      </c>
      <c r="AJ368" s="19">
        <f>IFERROR(VLOOKUP($A368,'Sudecka 100 M'!$M$2:$S$20,7,0),"")</f>
        <v>28.442643645056481</v>
      </c>
      <c r="AK368" s="19" t="str">
        <f>IFERROR(VLOOKUP($A368,'XIII z Kompasem M'!$K$2:$Q$27,7,0),"")</f>
        <v/>
      </c>
      <c r="AL368" s="19" t="str">
        <f>IFERROR(VLOOKUP($A368,'Waligóra M'!$J$2:$P$17,7,0),"")</f>
        <v/>
      </c>
      <c r="AM368" s="19" t="str">
        <f>IFERROR(VLOOKUP($A368,'Jesienne 360 M'!$K$2:$Q$15,7,0),"")</f>
        <v/>
      </c>
      <c r="AN368" s="19" t="str">
        <f>IFERROR(VLOOKUP($A368,'H54 TR100 M'!$AG$6:$AM$161,7,0),"")</f>
        <v/>
      </c>
      <c r="AO368" s="19" t="str">
        <f>IFERROR(VLOOKUP($A368,'Azymut M'!$O$2:$U$36,7,0),"")</f>
        <v/>
      </c>
      <c r="AP368" s="12" t="str">
        <f>IFERROR(VLOOKUP($A368,'NM TR100 M'!$AD$5:$AJ$13,7,0),"")</f>
        <v/>
      </c>
      <c r="AQ368" s="26">
        <f>MIN(COUNT(F368:U368)+MIN(COUNT(X368:AP368)/2,2),6)</f>
        <v>0.5</v>
      </c>
      <c r="AR368" s="13">
        <f>COUNT(F368:U368)+COUNT(X368:AP368)/2</f>
        <v>0.5</v>
      </c>
    </row>
    <row r="369" spans="1:44">
      <c r="A369">
        <v>15</v>
      </c>
      <c r="B369" s="22" t="str">
        <f>VLOOKUP($A369,id!$C:$H,6,0)</f>
        <v>Kowalski Krzystof</v>
      </c>
      <c r="C369" s="22" t="str">
        <f>VLOOKUP($A369,id!$C:$H,4,0)</f>
        <v>Orient Express</v>
      </c>
      <c r="D369" s="2">
        <f>IF(E368=E369,D368,ROW(B367))</f>
        <v>367</v>
      </c>
      <c r="E369" s="11">
        <f>LARGE(F369:W369,1)+LARGE(F369:W369,2)+IFERROR(LARGE(F369:W369,3),0)+IFERROR(LARGE(F369:W369,4),0)+IFERROR(LARGE(F369:W369,5),0)+IFERROR(LARGE(F369:W369,6),0)</f>
        <v>27.791992485009075</v>
      </c>
      <c r="F369" s="12" t="str">
        <f>IFERROR(VLOOKUP(A369,'ZdZ M'!$S$1:$Y$43,7,0),"")</f>
        <v/>
      </c>
      <c r="G369" s="12" t="str">
        <f>IFERROR(VLOOKUP(A369,'Roza M'!N:T,7,0),"")</f>
        <v/>
      </c>
      <c r="H369" s="12" t="str">
        <f>IFERROR(VLOOKUP($A369,'H53 200 M'!$AL$5:$AR$90,7,0),"")</f>
        <v/>
      </c>
      <c r="I369" s="14" t="str">
        <f>IFERROR(VLOOKUP($A369,'Dymno M'!$BO$4:$BU$35,7,0),"")</f>
        <v/>
      </c>
      <c r="J369" s="19" t="str">
        <f>IFERROR(VLOOKUP($A369,'Dukty M'!$AU$1:$BA$45,7,0),"")</f>
        <v/>
      </c>
      <c r="K369" s="19" t="str">
        <f>IFERROR(VLOOKUP($A369,'Tropy M'!$Q$3:$X$155,7,0),"")</f>
        <v/>
      </c>
      <c r="L369" s="19" t="str">
        <f>IFERROR(VLOOKUP($A369,'Grassor TR300 M'!$BX$2:$CD$26,7,0),"")</f>
        <v/>
      </c>
      <c r="M369" s="19" t="str">
        <f>IFERROR(VLOOKUP($A369,'BO M'!$K$2:$Q$65,7,0),"")</f>
        <v/>
      </c>
      <c r="N369" s="19" t="str">
        <f>IFERROR(VLOOKUP($A369,'Konwalie M'!$K$3:$Q$33,7,0),"")</f>
        <v/>
      </c>
      <c r="O369" s="19" t="str">
        <f>IFERROR(VLOOKUP($A369,'Sudecka 150 M'!$M$2:$S$17,7,0),"")</f>
        <v/>
      </c>
      <c r="P369" s="19" t="str">
        <f>IFERROR(VLOOKUP($A369,'Korno M'!$BR$1:$BX$58,7,0),"")</f>
        <v/>
      </c>
      <c r="Q369" s="19" t="str">
        <f>IFERROR(VLOOKUP($A369,'Abentojra M'!$J$4:$P$36,7,0),"")</f>
        <v/>
      </c>
      <c r="R369" s="19" t="str">
        <f>IFERROR(VLOOKUP($A369,'Mordownik M'!$M$6:$S$36,7,0),"")</f>
        <v/>
      </c>
      <c r="S369" s="19" t="str">
        <f>IFERROR(VLOOKUP($A369,'XIV Szago M'!$BB$4:$BH$45,7,0),"")</f>
        <v/>
      </c>
      <c r="T369" s="19" t="str">
        <f>IFERROR(VLOOKUP($A369,'H54 TR200 M'!$AS$5:$AY$96,7,0),"")</f>
        <v/>
      </c>
      <c r="U369" s="19" t="str">
        <f>IFERROR(VLOOKUP($A369,'NM TR200 M'!$AN$5:$AT$32,7,0),"")</f>
        <v/>
      </c>
      <c r="V369" s="10">
        <f>IFERROR(LARGE(X369:AP369,1),0)+IFERROR(LARGE(X369:AP369,2),0)</f>
        <v>27.791992485009075</v>
      </c>
      <c r="W369" s="10">
        <f>IFERROR(LARGE(X369:AP369,3),0)+IFERROR(LARGE(X369:AP369,4),0)</f>
        <v>0</v>
      </c>
      <c r="X369" s="12">
        <f>IFERROR(VLOOKUP(A369,'Liczyrzepa - zima M'!$P:$W,7,0),"")</f>
        <v>27.791992485009075</v>
      </c>
      <c r="Y369" s="18" t="str">
        <f>IFERROR(VLOOKUP(A369,'XIII Szago M'!DJ:DP,7,0),"")</f>
        <v/>
      </c>
      <c r="Z369" s="18" t="str">
        <f>IFERROR(VLOOKUP(A369,'Wiosenne 360 M'!K:Q,7,0),"")</f>
        <v/>
      </c>
      <c r="AA369" s="12" t="str">
        <f>IFERROR(VLOOKUP(A369,'NMnO M'!AT:AZ,7,0),"")</f>
        <v/>
      </c>
      <c r="AB369" s="12" t="str">
        <f>IFERROR(VLOOKUP(A369,'Wertepy M'!M:S,7,0),"")</f>
        <v/>
      </c>
      <c r="AC369" s="12" t="str">
        <f>IFERROR(VLOOKUP($A369,'H53 100 M'!$AG$5:$AM$156,7,0),"")</f>
        <v/>
      </c>
      <c r="AD369" s="18" t="str">
        <f>IFERROR(VLOOKUP($A369,'Liczyrzepa - wiosna M'!$N$2:$T$26,7,0),"")</f>
        <v/>
      </c>
      <c r="AE369" s="12" t="str">
        <f>IFERROR(VLOOKUP($A369,'Harce M'!$H$2:$N$19,7,0),"")</f>
        <v/>
      </c>
      <c r="AF369" s="18" t="str">
        <f>IFERROR(VLOOKUP($A369,'XII z Kompasem M'!$K$1:$Q$38,7,0),"")</f>
        <v/>
      </c>
      <c r="AG369" s="19" t="str">
        <f>IFERROR(VLOOKUP($A369,'Grassor TR150 M'!$BH$2:$BN$16,7,0),"")</f>
        <v/>
      </c>
      <c r="AH369" s="19" t="str">
        <f>IFERROR(VLOOKUP($A369,'Pazur Gryfa M'!$P$2:$V$23,7,0),"")</f>
        <v/>
      </c>
      <c r="AI369" s="19" t="str">
        <f>IFERROR(VLOOKUP($A369,'Szaga M'!$J$2:$P$31,7,0),"")</f>
        <v/>
      </c>
      <c r="AJ369" s="19" t="str">
        <f>IFERROR(VLOOKUP($A369,'Sudecka 100 M'!$M$2:$S$20,7,0),"")</f>
        <v/>
      </c>
      <c r="AK369" s="19" t="str">
        <f>IFERROR(VLOOKUP($A369,'XIII z Kompasem M'!$K$2:$Q$27,7,0),"")</f>
        <v/>
      </c>
      <c r="AL369" s="19" t="str">
        <f>IFERROR(VLOOKUP($A369,'Waligóra M'!$J$2:$P$17,7,0),"")</f>
        <v/>
      </c>
      <c r="AM369" s="19" t="str">
        <f>IFERROR(VLOOKUP($A369,'Jesienne 360 M'!$K$2:$Q$15,7,0),"")</f>
        <v/>
      </c>
      <c r="AN369" s="19" t="str">
        <f>IFERROR(VLOOKUP($A369,'H54 TR100 M'!$AG$6:$AM$161,7,0),"")</f>
        <v/>
      </c>
      <c r="AO369" s="19" t="str">
        <f>IFERROR(VLOOKUP($A369,'Azymut M'!$O$2:$U$36,7,0),"")</f>
        <v/>
      </c>
      <c r="AP369" s="12" t="str">
        <f>IFERROR(VLOOKUP($A369,'NM TR100 M'!$AD$5:$AJ$13,7,0),"")</f>
        <v/>
      </c>
      <c r="AQ369" s="26">
        <f>MIN(COUNT(F369:U369)+MIN(COUNT(X369:AP369)/2,2),6)</f>
        <v>0.5</v>
      </c>
      <c r="AR369" s="13">
        <f>COUNT(F369:U369)+COUNT(X369:AP369)/2</f>
        <v>0.5</v>
      </c>
    </row>
    <row r="370" spans="1:44">
      <c r="A370">
        <v>609</v>
      </c>
      <c r="B370" s="22" t="str">
        <f>VLOOKUP($A370,id!$C:$H,6,0)</f>
        <v>Waleczek Tomasz</v>
      </c>
      <c r="C370" s="22" t="str">
        <f>VLOOKUP($A370,id!$C:$H,4,0)</f>
        <v>Aktywni Nałogowo Inaczej</v>
      </c>
      <c r="D370" s="2">
        <f>IF(E369=E370,D369,ROW(B368))</f>
        <v>368</v>
      </c>
      <c r="E370" s="11">
        <f>LARGE(F370:W370,1)+LARGE(F370:W370,2)+IFERROR(LARGE(F370:W370,3),0)+IFERROR(LARGE(F370:W370,4),0)+IFERROR(LARGE(F370:W370,5),0)+IFERROR(LARGE(F370:W370,6),0)</f>
        <v>27.652299405186273</v>
      </c>
      <c r="F370" s="12"/>
      <c r="G370" s="12"/>
      <c r="H370" s="12"/>
      <c r="I370" s="14"/>
      <c r="J370" s="19"/>
      <c r="K370" s="19"/>
      <c r="L370" s="19"/>
      <c r="M370" s="19"/>
      <c r="N370" s="19"/>
      <c r="O370" s="19"/>
      <c r="P370" s="19"/>
      <c r="Q370" s="19"/>
      <c r="R370" s="19"/>
      <c r="S370" s="19" t="str">
        <f>IFERROR(VLOOKUP($A370,'XIV Szago M'!$BB$4:$BH$45,7,0),"")</f>
        <v/>
      </c>
      <c r="T370" s="19" t="str">
        <f>IFERROR(VLOOKUP($A370,'H54 TR200 M'!$AS$5:$AY$96,7,0),"")</f>
        <v/>
      </c>
      <c r="U370" s="19" t="str">
        <f>IFERROR(VLOOKUP($A370,'NM TR200 M'!$AN$5:$AT$32,7,0),"")</f>
        <v/>
      </c>
      <c r="V370" s="10">
        <f>IFERROR(LARGE(X370:AP370,1),0)+IFERROR(LARGE(X370:AP370,2),0)</f>
        <v>27.652299405186273</v>
      </c>
      <c r="W370" s="10">
        <f>IFERROR(LARGE(X370:AP370,3),0)+IFERROR(LARGE(X370:AP370,4),0)</f>
        <v>0</v>
      </c>
      <c r="X370" s="12"/>
      <c r="Y370" s="18"/>
      <c r="Z370" s="18"/>
      <c r="AA370" s="12"/>
      <c r="AB370" s="12"/>
      <c r="AC370" s="12"/>
      <c r="AD370" s="18"/>
      <c r="AE370" s="12"/>
      <c r="AF370" s="18"/>
      <c r="AG370" s="19"/>
      <c r="AH370" s="19"/>
      <c r="AI370" s="19"/>
      <c r="AJ370" s="19"/>
      <c r="AK370" s="19"/>
      <c r="AL370" s="19">
        <f>IFERROR(VLOOKUP($A370,'Waligóra M'!$J$2:$P$17,7,0),"")</f>
        <v>27.652299405186273</v>
      </c>
      <c r="AM370" s="19" t="str">
        <f>IFERROR(VLOOKUP($A370,'Jesienne 360 M'!$K$2:$Q$15,7,0),"")</f>
        <v/>
      </c>
      <c r="AN370" s="19" t="str">
        <f>IFERROR(VLOOKUP($A370,'H54 TR100 M'!$AG$6:$AM$161,7,0),"")</f>
        <v/>
      </c>
      <c r="AO370" s="19" t="str">
        <f>IFERROR(VLOOKUP($A370,'Azymut M'!$O$2:$U$36,7,0),"")</f>
        <v/>
      </c>
      <c r="AP370" s="12" t="str">
        <f>IFERROR(VLOOKUP($A370,'NM TR100 M'!$AD$5:$AJ$13,7,0),"")</f>
        <v/>
      </c>
      <c r="AQ370" s="26">
        <f>MIN(COUNT(F370:U370)+MIN(COUNT(X370:AP370)/2,2),6)</f>
        <v>0.5</v>
      </c>
      <c r="AR370" s="13">
        <f>COUNT(F370:U370)+COUNT(X370:AP370)/2</f>
        <v>0.5</v>
      </c>
    </row>
    <row r="371" spans="1:44">
      <c r="A371">
        <v>419</v>
      </c>
      <c r="B371" s="22" t="str">
        <f>VLOOKUP($A371,id!$C:$H,6,0)</f>
        <v>Adamczyk Bartosz</v>
      </c>
      <c r="C371" s="22" t="str">
        <f>VLOOKUP($A371,id!$C:$H,4,0)</f>
        <v>Zdezorientowani</v>
      </c>
      <c r="D371" s="2">
        <f>IF(E370=E371,D370,ROW(B369))</f>
        <v>369</v>
      </c>
      <c r="E371" s="11">
        <f>LARGE(F371:W371,1)+LARGE(F371:W371,2)+IFERROR(LARGE(F371:W371,3),0)+IFERROR(LARGE(F371:W371,4),0)+IFERROR(LARGE(F371:W371,5),0)+IFERROR(LARGE(F371:W371,6),0)</f>
        <v>27.543859649122812</v>
      </c>
      <c r="F371" s="12"/>
      <c r="G371" s="12"/>
      <c r="H371" s="12"/>
      <c r="I371" s="14" t="str">
        <f>IFERROR(VLOOKUP($A371,'Dymno M'!$BO$4:$BU$35,7,0),"")</f>
        <v/>
      </c>
      <c r="J371" s="19" t="str">
        <f>IFERROR(VLOOKUP($A371,'Dukty M'!$AU$1:$BA$45,7,0),"")</f>
        <v/>
      </c>
      <c r="K371" s="19" t="str">
        <f>IFERROR(VLOOKUP($A371,'Tropy M'!$Q$3:$X$155,7,0),"")</f>
        <v/>
      </c>
      <c r="L371" s="19" t="str">
        <f>IFERROR(VLOOKUP($A371,'Grassor TR300 M'!$BX$2:$CD$26,7,0),"")</f>
        <v/>
      </c>
      <c r="M371" s="19" t="str">
        <f>IFERROR(VLOOKUP($A371,'BO M'!$K$2:$Q$65,7,0),"")</f>
        <v/>
      </c>
      <c r="N371" s="19" t="str">
        <f>IFERROR(VLOOKUP($A371,'Konwalie M'!$K$3:$Q$33,7,0),"")</f>
        <v/>
      </c>
      <c r="O371" s="19" t="str">
        <f>IFERROR(VLOOKUP($A371,'Sudecka 150 M'!$M$2:$S$17,7,0),"")</f>
        <v/>
      </c>
      <c r="P371" s="19">
        <f>IFERROR(VLOOKUP($A371,'Korno M'!$BR$1:$BX$58,7,0),"")</f>
        <v>0</v>
      </c>
      <c r="Q371" s="19" t="str">
        <f>IFERROR(VLOOKUP($A371,'Abentojra M'!$J$4:$P$36,7,0),"")</f>
        <v/>
      </c>
      <c r="R371" s="19" t="str">
        <f>IFERROR(VLOOKUP($A371,'Mordownik M'!$M$6:$S$36,7,0),"")</f>
        <v/>
      </c>
      <c r="S371" s="19" t="str">
        <f>IFERROR(VLOOKUP($A371,'XIV Szago M'!$BB$4:$BH$45,7,0),"")</f>
        <v/>
      </c>
      <c r="T371" s="19" t="str">
        <f>IFERROR(VLOOKUP($A371,'H54 TR200 M'!$AS$5:$AY$96,7,0),"")</f>
        <v/>
      </c>
      <c r="U371" s="19" t="str">
        <f>IFERROR(VLOOKUP($A371,'NM TR200 M'!$AN$5:$AT$32,7,0),"")</f>
        <v/>
      </c>
      <c r="V371" s="10">
        <f>IFERROR(LARGE(X371:AP371,1),0)+IFERROR(LARGE(X371:AP371,2),0)</f>
        <v>27.543859649122812</v>
      </c>
      <c r="W371" s="10">
        <f>IFERROR(LARGE(X371:AP371,3),0)+IFERROR(LARGE(X371:AP371,4),0)</f>
        <v>0</v>
      </c>
      <c r="X371" s="12"/>
      <c r="Y371" s="18"/>
      <c r="Z371" s="18"/>
      <c r="AA371" s="12"/>
      <c r="AB371" s="12"/>
      <c r="AC371" s="12"/>
      <c r="AD371" s="18" t="str">
        <f>IFERROR(VLOOKUP($A371,'Liczyrzepa - wiosna M'!$N$2:$T$26,7,0),"")</f>
        <v/>
      </c>
      <c r="AE371" s="12">
        <f>IFERROR(VLOOKUP($A371,'Harce M'!$H$2:$N$19,7,0),"")</f>
        <v>27.543859649122812</v>
      </c>
      <c r="AF371" s="18" t="str">
        <f>IFERROR(VLOOKUP($A371,'XII z Kompasem M'!$K$1:$Q$38,7,0),"")</f>
        <v/>
      </c>
      <c r="AG371" s="19" t="str">
        <f>IFERROR(VLOOKUP($A371,'Grassor TR150 M'!$BH$2:$BN$16,7,0),"")</f>
        <v/>
      </c>
      <c r="AH371" s="19" t="str">
        <f>IFERROR(VLOOKUP($A371,'Pazur Gryfa M'!$P$2:$V$23,7,0),"")</f>
        <v/>
      </c>
      <c r="AI371" s="19" t="str">
        <f>IFERROR(VLOOKUP($A371,'Szaga M'!$J$2:$P$31,7,0),"")</f>
        <v/>
      </c>
      <c r="AJ371" s="19" t="str">
        <f>IFERROR(VLOOKUP($A371,'Sudecka 100 M'!$M$2:$S$20,7,0),"")</f>
        <v/>
      </c>
      <c r="AK371" s="19" t="str">
        <f>IFERROR(VLOOKUP($A371,'XIII z Kompasem M'!$K$2:$Q$27,7,0),"")</f>
        <v/>
      </c>
      <c r="AL371" s="19" t="str">
        <f>IFERROR(VLOOKUP($A371,'Waligóra M'!$J$2:$P$17,7,0),"")</f>
        <v/>
      </c>
      <c r="AM371" s="19" t="str">
        <f>IFERROR(VLOOKUP($A371,'Jesienne 360 M'!$K$2:$Q$15,7,0),"")</f>
        <v/>
      </c>
      <c r="AN371" s="19" t="str">
        <f>IFERROR(VLOOKUP($A371,'H54 TR100 M'!$AG$6:$AM$161,7,0),"")</f>
        <v/>
      </c>
      <c r="AO371" s="19" t="str">
        <f>IFERROR(VLOOKUP($A371,'Azymut M'!$O$2:$U$36,7,0),"")</f>
        <v/>
      </c>
      <c r="AP371" s="12" t="str">
        <f>IFERROR(VLOOKUP($A371,'NM TR100 M'!$AD$5:$AJ$13,7,0),"")</f>
        <v/>
      </c>
      <c r="AQ371" s="26">
        <f>MIN(COUNT(F371:U371)+MIN(COUNT(X371:AP371)/2,2),6)</f>
        <v>1.5</v>
      </c>
      <c r="AR371" s="13">
        <f>COUNT(F371:U371)+COUNT(X371:AP371)/2</f>
        <v>1.5</v>
      </c>
    </row>
    <row r="372" spans="1:44">
      <c r="A372">
        <v>218</v>
      </c>
      <c r="B372" s="22" t="str">
        <f>VLOOKUP($A372,id!$C:$H,6,0)</f>
        <v>Wodziński Grzegorz</v>
      </c>
      <c r="C372" s="22" t="str">
        <f>VLOOKUP($A372,id!$C:$H,4,0)</f>
        <v>mamy.to</v>
      </c>
      <c r="D372" s="2">
        <f>IF(E371=E372,D371,ROW(B370))</f>
        <v>370</v>
      </c>
      <c r="E372" s="11">
        <f>LARGE(F372:W372,1)+LARGE(F372:W372,2)+IFERROR(LARGE(F372:W372,3),0)+IFERROR(LARGE(F372:W372,4),0)+IFERROR(LARGE(F372:W372,5),0)+IFERROR(LARGE(F372:W372,6),0)</f>
        <v>27.166519318063102</v>
      </c>
      <c r="F372" s="12"/>
      <c r="G372" s="12"/>
      <c r="H372" s="12">
        <f>IFERROR(VLOOKUP($A372,'H53 200 M'!$AL$5:$AR$90,7,0),"")</f>
        <v>23.816520079231548</v>
      </c>
      <c r="I372" s="14" t="str">
        <f>IFERROR(VLOOKUP($A372,'Dymno M'!$BO$4:$BU$35,7,0),"")</f>
        <v/>
      </c>
      <c r="J372" s="19" t="str">
        <f>IFERROR(VLOOKUP($A372,'Dukty M'!$AU$1:$BA$45,7,0),"")</f>
        <v/>
      </c>
      <c r="K372" s="19" t="str">
        <f>IFERROR(VLOOKUP($A372,'Tropy M'!$Q$3:$X$155,7,0),"")</f>
        <v/>
      </c>
      <c r="L372" s="19" t="str">
        <f>IFERROR(VLOOKUP($A372,'Grassor TR300 M'!$BX$2:$CD$26,7,0),"")</f>
        <v/>
      </c>
      <c r="M372" s="19" t="str">
        <f>IFERROR(VLOOKUP($A372,'BO M'!$K$2:$Q$65,7,0),"")</f>
        <v/>
      </c>
      <c r="N372" s="19" t="str">
        <f>IFERROR(VLOOKUP($A372,'Konwalie M'!$K$3:$Q$33,7,0),"")</f>
        <v/>
      </c>
      <c r="O372" s="19" t="str">
        <f>IFERROR(VLOOKUP($A372,'Sudecka 150 M'!$M$2:$S$17,7,0),"")</f>
        <v/>
      </c>
      <c r="P372" s="19" t="str">
        <f>IFERROR(VLOOKUP($A372,'Korno M'!$BR$1:$BX$58,7,0),"")</f>
        <v/>
      </c>
      <c r="Q372" s="19" t="str">
        <f>IFERROR(VLOOKUP($A372,'Abentojra M'!$J$4:$P$36,7,0),"")</f>
        <v/>
      </c>
      <c r="R372" s="19" t="str">
        <f>IFERROR(VLOOKUP($A372,'Mordownik M'!$M$6:$S$36,7,0),"")</f>
        <v/>
      </c>
      <c r="S372" s="19" t="str">
        <f>IFERROR(VLOOKUP($A372,'XIV Szago M'!$BB$4:$BH$45,7,0),"")</f>
        <v/>
      </c>
      <c r="T372" s="19">
        <f>IFERROR(VLOOKUP($A372,'H54 TR200 M'!$AS$5:$AY$96,7,0),"")</f>
        <v>3.3499992388315545</v>
      </c>
      <c r="U372" s="19" t="str">
        <f>IFERROR(VLOOKUP($A372,'NM TR200 M'!$AN$5:$AT$32,7,0),"")</f>
        <v/>
      </c>
      <c r="V372" s="10">
        <f>IFERROR(LARGE(X372:AP372,1),0)+IFERROR(LARGE(X372:AP372,2),0)</f>
        <v>0</v>
      </c>
      <c r="W372" s="10">
        <f>IFERROR(LARGE(X372:AP372,3),0)+IFERROR(LARGE(X372:AP372,4),0)</f>
        <v>0</v>
      </c>
      <c r="X372" s="12"/>
      <c r="Y372" s="18"/>
      <c r="Z372" s="18"/>
      <c r="AA372" s="12"/>
      <c r="AB372" s="12"/>
      <c r="AC372" s="12" t="str">
        <f>IFERROR(VLOOKUP($A372,'H53 100 M'!$AG$5:$AM$156,7,0),"")</f>
        <v/>
      </c>
      <c r="AD372" s="18" t="str">
        <f>IFERROR(VLOOKUP($A372,'Liczyrzepa - wiosna M'!$N$2:$T$26,7,0),"")</f>
        <v/>
      </c>
      <c r="AE372" s="12" t="str">
        <f>IFERROR(VLOOKUP($A372,'Harce M'!$H$2:$N$19,7,0),"")</f>
        <v/>
      </c>
      <c r="AF372" s="18" t="str">
        <f>IFERROR(VLOOKUP($A372,'XII z Kompasem M'!$K$1:$Q$38,7,0),"")</f>
        <v/>
      </c>
      <c r="AG372" s="19" t="str">
        <f>IFERROR(VLOOKUP($A372,'Grassor TR150 M'!$BH$2:$BN$16,7,0),"")</f>
        <v/>
      </c>
      <c r="AH372" s="19" t="str">
        <f>IFERROR(VLOOKUP($A372,'Pazur Gryfa M'!$P$2:$V$23,7,0),"")</f>
        <v/>
      </c>
      <c r="AI372" s="19" t="str">
        <f>IFERROR(VLOOKUP($A372,'Szaga M'!$J$2:$P$31,7,0),"")</f>
        <v/>
      </c>
      <c r="AJ372" s="19" t="str">
        <f>IFERROR(VLOOKUP($A372,'Sudecka 100 M'!$M$2:$S$20,7,0),"")</f>
        <v/>
      </c>
      <c r="AK372" s="19" t="str">
        <f>IFERROR(VLOOKUP($A372,'XIII z Kompasem M'!$K$2:$Q$27,7,0),"")</f>
        <v/>
      </c>
      <c r="AL372" s="19" t="str">
        <f>IFERROR(VLOOKUP($A372,'Waligóra M'!$J$2:$P$17,7,0),"")</f>
        <v/>
      </c>
      <c r="AM372" s="19" t="str">
        <f>IFERROR(VLOOKUP($A372,'Jesienne 360 M'!$K$2:$Q$15,7,0),"")</f>
        <v/>
      </c>
      <c r="AN372" s="19" t="str">
        <f>IFERROR(VLOOKUP($A372,'H54 TR100 M'!$AG$6:$AM$161,7,0),"")</f>
        <v/>
      </c>
      <c r="AO372" s="19" t="str">
        <f>IFERROR(VLOOKUP($A372,'Azymut M'!$O$2:$U$36,7,0),"")</f>
        <v/>
      </c>
      <c r="AP372" s="12" t="str">
        <f>IFERROR(VLOOKUP($A372,'NM TR100 M'!$AD$5:$AJ$13,7,0),"")</f>
        <v/>
      </c>
      <c r="AQ372" s="26">
        <f>MIN(COUNT(F372:U372)+MIN(COUNT(X372:AP372)/2,2),6)</f>
        <v>2</v>
      </c>
      <c r="AR372" s="13">
        <f>COUNT(F372:U372)+COUNT(X372:AP372)/2</f>
        <v>2</v>
      </c>
    </row>
    <row r="373" spans="1:44">
      <c r="A373">
        <v>571</v>
      </c>
      <c r="B373" s="22" t="str">
        <f>VLOOKUP($A373,id!$C:$H,6,0)</f>
        <v>Jabs Sławomir</v>
      </c>
      <c r="C373" s="22" t="str">
        <f>VLOOKUP($A373,id!$C:$H,4,0)</f>
        <v>UKS Kometa Gliwice</v>
      </c>
      <c r="D373" s="2">
        <f>IF(E372=E373,D372,ROW(B371))</f>
        <v>371</v>
      </c>
      <c r="E373" s="11">
        <f>LARGE(F373:W373,1)+LARGE(F373:W373,2)+IFERROR(LARGE(F373:W373,3),0)+IFERROR(LARGE(F373:W373,4),0)+IFERROR(LARGE(F373:W373,5),0)+IFERROR(LARGE(F373:W373,6),0)</f>
        <v>27.083113143014238</v>
      </c>
      <c r="F373" s="12"/>
      <c r="G373" s="12"/>
      <c r="H373" s="12"/>
      <c r="I373" s="14"/>
      <c r="J373" s="19"/>
      <c r="K373" s="19"/>
      <c r="L373" s="19"/>
      <c r="M373" s="19"/>
      <c r="N373" s="19"/>
      <c r="O373" s="19"/>
      <c r="P373" s="19">
        <f>IFERROR(VLOOKUP($A373,'Korno M'!$BR$1:$BX$58,7,0),"")</f>
        <v>27.083113143014238</v>
      </c>
      <c r="Q373" s="19" t="str">
        <f>IFERROR(VLOOKUP($A373,'Abentojra M'!$J$4:$P$36,7,0),"")</f>
        <v/>
      </c>
      <c r="R373" s="19" t="str">
        <f>IFERROR(VLOOKUP($A373,'Mordownik M'!$M$6:$S$36,7,0),"")</f>
        <v/>
      </c>
      <c r="S373" s="19" t="str">
        <f>IFERROR(VLOOKUP($A373,'XIV Szago M'!$BB$4:$BH$45,7,0),"")</f>
        <v/>
      </c>
      <c r="T373" s="19" t="str">
        <f>IFERROR(VLOOKUP($A373,'H54 TR200 M'!$AS$5:$AY$96,7,0),"")</f>
        <v/>
      </c>
      <c r="U373" s="19" t="str">
        <f>IFERROR(VLOOKUP($A373,'NM TR200 M'!$AN$5:$AT$32,7,0),"")</f>
        <v/>
      </c>
      <c r="V373" s="10">
        <f>IFERROR(LARGE(X373:AP373,1),0)+IFERROR(LARGE(X373:AP373,2),0)</f>
        <v>0</v>
      </c>
      <c r="W373" s="10">
        <f>IFERROR(LARGE(X373:AP373,3),0)+IFERROR(LARGE(X373:AP373,4),0)</f>
        <v>0</v>
      </c>
      <c r="X373" s="12"/>
      <c r="Y373" s="18"/>
      <c r="Z373" s="18"/>
      <c r="AA373" s="12"/>
      <c r="AB373" s="12"/>
      <c r="AC373" s="12"/>
      <c r="AD373" s="18"/>
      <c r="AE373" s="12"/>
      <c r="AF373" s="18"/>
      <c r="AG373" s="19"/>
      <c r="AH373" s="19"/>
      <c r="AI373" s="19"/>
      <c r="AJ373" s="19"/>
      <c r="AK373" s="19" t="str">
        <f>IFERROR(VLOOKUP($A373,'XIII z Kompasem M'!$K$2:$Q$27,7,0),"")</f>
        <v/>
      </c>
      <c r="AL373" s="19" t="str">
        <f>IFERROR(VLOOKUP($A373,'Waligóra M'!$J$2:$P$17,7,0),"")</f>
        <v/>
      </c>
      <c r="AM373" s="19" t="str">
        <f>IFERROR(VLOOKUP($A373,'Jesienne 360 M'!$K$2:$Q$15,7,0),"")</f>
        <v/>
      </c>
      <c r="AN373" s="19" t="str">
        <f>IFERROR(VLOOKUP($A373,'H54 TR100 M'!$AG$6:$AM$161,7,0),"")</f>
        <v/>
      </c>
      <c r="AO373" s="19" t="str">
        <f>IFERROR(VLOOKUP($A373,'Azymut M'!$O$2:$U$36,7,0),"")</f>
        <v/>
      </c>
      <c r="AP373" s="12" t="str">
        <f>IFERROR(VLOOKUP($A373,'NM TR100 M'!$AD$5:$AJ$13,7,0),"")</f>
        <v/>
      </c>
      <c r="AQ373" s="26">
        <f>MIN(COUNT(F373:U373)+MIN(COUNT(X373:AP373)/2,2),6)</f>
        <v>1</v>
      </c>
      <c r="AR373" s="13">
        <f>COUNT(F373:U373)+COUNT(X373:AP373)/2</f>
        <v>1</v>
      </c>
    </row>
    <row r="374" spans="1:44">
      <c r="A374">
        <v>686</v>
      </c>
      <c r="B374" s="22" t="str">
        <f>VLOOKUP($A374,id!$C:$H,6,0)</f>
        <v>Jurjewicz Grzegorz</v>
      </c>
      <c r="C374" s="22" t="str">
        <f>VLOOKUP($A374,id!$C:$H,4,0)</f>
        <v>CZŁOWIEK ZNIKĄD</v>
      </c>
      <c r="D374" s="2">
        <f>IF(E373=E374,D373,ROW(B372))</f>
        <v>372</v>
      </c>
      <c r="E374" s="11">
        <f>LARGE(F374:W374,1)+LARGE(F374:W374,2)+IFERROR(LARGE(F374:W374,3),0)+IFERROR(LARGE(F374:W374,4),0)+IFERROR(LARGE(F374:W374,5),0)+IFERROR(LARGE(F374:W374,6),0)</f>
        <v>27.062680154540498</v>
      </c>
      <c r="F374" s="12"/>
      <c r="G374" s="12"/>
      <c r="H374" s="12"/>
      <c r="I374" s="14"/>
      <c r="J374" s="19"/>
      <c r="K374" s="19"/>
      <c r="L374" s="19"/>
      <c r="M374" s="19"/>
      <c r="N374" s="19"/>
      <c r="O374" s="19"/>
      <c r="P374" s="19"/>
      <c r="Q374" s="19"/>
      <c r="R374" s="19"/>
      <c r="S374" s="19"/>
      <c r="T374" s="19" t="str">
        <f>IFERROR(VLOOKUP($A374,'H54 TR200 M'!$AS$5:$AY$96,7,0),"")</f>
        <v/>
      </c>
      <c r="U374" s="19" t="str">
        <f>IFERROR(VLOOKUP($A374,'NM TR200 M'!$AN$5:$AT$32,7,0),"")</f>
        <v/>
      </c>
      <c r="V374" s="10">
        <f>IFERROR(LARGE(X374:AP374,1),0)+IFERROR(LARGE(X374:AP374,2),0)</f>
        <v>27.062680154540498</v>
      </c>
      <c r="W374" s="10">
        <f>IFERROR(LARGE(X374:AP374,3),0)+IFERROR(LARGE(X374:AP374,4),0)</f>
        <v>0</v>
      </c>
      <c r="X374" s="12"/>
      <c r="Y374" s="18"/>
      <c r="Z374" s="18"/>
      <c r="AA374" s="12"/>
      <c r="AB374" s="12"/>
      <c r="AC374" s="12"/>
      <c r="AD374" s="18"/>
      <c r="AE374" s="12"/>
      <c r="AF374" s="18"/>
      <c r="AG374" s="19"/>
      <c r="AH374" s="19"/>
      <c r="AI374" s="19"/>
      <c r="AJ374" s="19"/>
      <c r="AK374" s="19"/>
      <c r="AL374" s="19"/>
      <c r="AM374" s="19"/>
      <c r="AN374" s="19">
        <f>IFERROR(VLOOKUP($A374,'H54 TR100 M'!$AG$6:$AM$161,7,0),"")</f>
        <v>27.062680154540498</v>
      </c>
      <c r="AO374" s="19" t="str">
        <f>IFERROR(VLOOKUP($A374,'Azymut M'!$O$2:$U$36,7,0),"")</f>
        <v/>
      </c>
      <c r="AP374" s="12" t="str">
        <f>IFERROR(VLOOKUP($A374,'NM TR100 M'!$AD$5:$AJ$13,7,0),"")</f>
        <v/>
      </c>
      <c r="AQ374" s="26">
        <f>MIN(COUNT(F374:U374)+MIN(COUNT(X374:AP374)/2,2),6)</f>
        <v>0.5</v>
      </c>
      <c r="AR374" s="13">
        <f>COUNT(F374:U374)+COUNT(X374:AP374)/2</f>
        <v>0.5</v>
      </c>
    </row>
    <row r="375" spans="1:44">
      <c r="A375">
        <v>610</v>
      </c>
      <c r="B375" s="22" t="str">
        <f>VLOOKUP($A375,id!$C:$H,6,0)</f>
        <v>Stojek Mateusz</v>
      </c>
      <c r="C375" s="22" t="str">
        <f>VLOOKUP($A375,id!$C:$H,4,0)</f>
        <v>SRT</v>
      </c>
      <c r="D375" s="2">
        <f>IF(E374=E375,D374,ROW(B373))</f>
        <v>373</v>
      </c>
      <c r="E375" s="11">
        <f>LARGE(F375:W375,1)+LARGE(F375:W375,2)+IFERROR(LARGE(F375:W375,3),0)+IFERROR(LARGE(F375:W375,4),0)+IFERROR(LARGE(F375:W375,5),0)+IFERROR(LARGE(F375:W375,6),0)</f>
        <v>26.902399297698025</v>
      </c>
      <c r="F375" s="12"/>
      <c r="G375" s="12"/>
      <c r="H375" s="12"/>
      <c r="I375" s="14"/>
      <c r="J375" s="19"/>
      <c r="K375" s="19"/>
      <c r="L375" s="19"/>
      <c r="M375" s="19"/>
      <c r="N375" s="19"/>
      <c r="O375" s="19"/>
      <c r="P375" s="19"/>
      <c r="Q375" s="19"/>
      <c r="R375" s="19"/>
      <c r="S375" s="19" t="str">
        <f>IFERROR(VLOOKUP($A375,'XIV Szago M'!$BB$4:$BH$45,7,0),"")</f>
        <v/>
      </c>
      <c r="T375" s="19" t="str">
        <f>IFERROR(VLOOKUP($A375,'H54 TR200 M'!$AS$5:$AY$96,7,0),"")</f>
        <v/>
      </c>
      <c r="U375" s="19" t="str">
        <f>IFERROR(VLOOKUP($A375,'NM TR200 M'!$AN$5:$AT$32,7,0),"")</f>
        <v/>
      </c>
      <c r="V375" s="10">
        <f>IFERROR(LARGE(X375:AP375,1),0)+IFERROR(LARGE(X375:AP375,2),0)</f>
        <v>26.902399297698025</v>
      </c>
      <c r="W375" s="10">
        <f>IFERROR(LARGE(X375:AP375,3),0)+IFERROR(LARGE(X375:AP375,4),0)</f>
        <v>0</v>
      </c>
      <c r="X375" s="12"/>
      <c r="Y375" s="18"/>
      <c r="Z375" s="18"/>
      <c r="AA375" s="12"/>
      <c r="AB375" s="12"/>
      <c r="AC375" s="12"/>
      <c r="AD375" s="18"/>
      <c r="AE375" s="12"/>
      <c r="AF375" s="18"/>
      <c r="AG375" s="19"/>
      <c r="AH375" s="19"/>
      <c r="AI375" s="19"/>
      <c r="AJ375" s="19"/>
      <c r="AK375" s="19"/>
      <c r="AL375" s="19">
        <f>IFERROR(VLOOKUP($A375,'Waligóra M'!$J$2:$P$17,7,0),"")</f>
        <v>26.902399297698025</v>
      </c>
      <c r="AM375" s="19" t="str">
        <f>IFERROR(VLOOKUP($A375,'Jesienne 360 M'!$K$2:$Q$15,7,0),"")</f>
        <v/>
      </c>
      <c r="AN375" s="19" t="str">
        <f>IFERROR(VLOOKUP($A375,'H54 TR100 M'!$AG$6:$AM$161,7,0),"")</f>
        <v/>
      </c>
      <c r="AO375" s="19" t="str">
        <f>IFERROR(VLOOKUP($A375,'Azymut M'!$O$2:$U$36,7,0),"")</f>
        <v/>
      </c>
      <c r="AP375" s="12" t="str">
        <f>IFERROR(VLOOKUP($A375,'NM TR100 M'!$AD$5:$AJ$13,7,0),"")</f>
        <v/>
      </c>
      <c r="AQ375" s="26">
        <f>MIN(COUNT(F375:U375)+MIN(COUNT(X375:AP375)/2,2),6)</f>
        <v>0.5</v>
      </c>
      <c r="AR375" s="13">
        <f>COUNT(F375:U375)+COUNT(X375:AP375)/2</f>
        <v>0.5</v>
      </c>
    </row>
    <row r="376" spans="1:44">
      <c r="A376">
        <v>213</v>
      </c>
      <c r="B376" s="22" t="str">
        <f>VLOOKUP($A376,id!$C:$H,6,0)</f>
        <v>Winek Tomasz</v>
      </c>
      <c r="C376" s="22">
        <f>VLOOKUP($A376,id!$C:$H,4,0)</f>
        <v>0</v>
      </c>
      <c r="D376" s="2">
        <f>IF(E375=E376,D375,ROW(B374))</f>
        <v>374</v>
      </c>
      <c r="E376" s="11">
        <f>LARGE(F376:W376,1)+LARGE(F376:W376,2)+IFERROR(LARGE(F376:W376,3),0)+IFERROR(LARGE(F376:W376,4),0)+IFERROR(LARGE(F376:W376,5),0)+IFERROR(LARGE(F376:W376,6),0)</f>
        <v>26.684804245623148</v>
      </c>
      <c r="F376" s="12"/>
      <c r="G376" s="12"/>
      <c r="H376" s="12">
        <f>IFERROR(VLOOKUP($A376,'H53 200 M'!$AL$5:$AR$90,7,0),"")</f>
        <v>26.684804245623148</v>
      </c>
      <c r="I376" s="14" t="str">
        <f>IFERROR(VLOOKUP($A376,'Dymno M'!$BO$4:$BU$35,7,0),"")</f>
        <v/>
      </c>
      <c r="J376" s="19" t="str">
        <f>IFERROR(VLOOKUP($A376,'Dukty M'!$AU$1:$BA$45,7,0),"")</f>
        <v/>
      </c>
      <c r="K376" s="19" t="str">
        <f>IFERROR(VLOOKUP($A376,'Tropy M'!$Q$3:$X$155,7,0),"")</f>
        <v/>
      </c>
      <c r="L376" s="19" t="str">
        <f>IFERROR(VLOOKUP($A376,'Grassor TR300 M'!$BX$2:$CD$26,7,0),"")</f>
        <v/>
      </c>
      <c r="M376" s="19" t="str">
        <f>IFERROR(VLOOKUP($A376,'BO M'!$K$2:$Q$65,7,0),"")</f>
        <v/>
      </c>
      <c r="N376" s="19" t="str">
        <f>IFERROR(VLOOKUP($A376,'Konwalie M'!$K$3:$Q$33,7,0),"")</f>
        <v/>
      </c>
      <c r="O376" s="19" t="str">
        <f>IFERROR(VLOOKUP($A376,'Sudecka 150 M'!$M$2:$S$17,7,0),"")</f>
        <v/>
      </c>
      <c r="P376" s="19" t="str">
        <f>IFERROR(VLOOKUP($A376,'Korno M'!$BR$1:$BX$58,7,0),"")</f>
        <v/>
      </c>
      <c r="Q376" s="19" t="str">
        <f>IFERROR(VLOOKUP($A376,'Abentojra M'!$J$4:$P$36,7,0),"")</f>
        <v/>
      </c>
      <c r="R376" s="19" t="str">
        <f>IFERROR(VLOOKUP($A376,'Mordownik M'!$M$6:$S$36,7,0),"")</f>
        <v/>
      </c>
      <c r="S376" s="19" t="str">
        <f>IFERROR(VLOOKUP($A376,'XIV Szago M'!$BB$4:$BH$45,7,0),"")</f>
        <v/>
      </c>
      <c r="T376" s="19" t="str">
        <f>IFERROR(VLOOKUP($A376,'H54 TR200 M'!$AS$5:$AY$96,7,0),"")</f>
        <v/>
      </c>
      <c r="U376" s="19" t="str">
        <f>IFERROR(VLOOKUP($A376,'NM TR200 M'!$AN$5:$AT$32,7,0),"")</f>
        <v/>
      </c>
      <c r="V376" s="10">
        <f>IFERROR(LARGE(X376:AP376,1),0)+IFERROR(LARGE(X376:AP376,2),0)</f>
        <v>0</v>
      </c>
      <c r="W376" s="10">
        <f>IFERROR(LARGE(X376:AP376,3),0)+IFERROR(LARGE(X376:AP376,4),0)</f>
        <v>0</v>
      </c>
      <c r="X376" s="12"/>
      <c r="Y376" s="18"/>
      <c r="Z376" s="18"/>
      <c r="AA376" s="12"/>
      <c r="AB376" s="12"/>
      <c r="AC376" s="12" t="str">
        <f>IFERROR(VLOOKUP($A376,'H53 100 M'!$AG$5:$AM$156,7,0),"")</f>
        <v/>
      </c>
      <c r="AD376" s="18" t="str">
        <f>IFERROR(VLOOKUP($A376,'Liczyrzepa - wiosna M'!$N$2:$T$26,7,0),"")</f>
        <v/>
      </c>
      <c r="AE376" s="12" t="str">
        <f>IFERROR(VLOOKUP($A376,'Harce M'!$H$2:$N$19,7,0),"")</f>
        <v/>
      </c>
      <c r="AF376" s="18" t="str">
        <f>IFERROR(VLOOKUP($A376,'XII z Kompasem M'!$K$1:$Q$38,7,0),"")</f>
        <v/>
      </c>
      <c r="AG376" s="19" t="str">
        <f>IFERROR(VLOOKUP($A376,'Grassor TR150 M'!$BH$2:$BN$16,7,0),"")</f>
        <v/>
      </c>
      <c r="AH376" s="19" t="str">
        <f>IFERROR(VLOOKUP($A376,'Pazur Gryfa M'!$P$2:$V$23,7,0),"")</f>
        <v/>
      </c>
      <c r="AI376" s="19" t="str">
        <f>IFERROR(VLOOKUP($A376,'Szaga M'!$J$2:$P$31,7,0),"")</f>
        <v/>
      </c>
      <c r="AJ376" s="19" t="str">
        <f>IFERROR(VLOOKUP($A376,'Sudecka 100 M'!$M$2:$S$20,7,0),"")</f>
        <v/>
      </c>
      <c r="AK376" s="19" t="str">
        <f>IFERROR(VLOOKUP($A376,'XIII z Kompasem M'!$K$2:$Q$27,7,0),"")</f>
        <v/>
      </c>
      <c r="AL376" s="19" t="str">
        <f>IFERROR(VLOOKUP($A376,'Waligóra M'!$J$2:$P$17,7,0),"")</f>
        <v/>
      </c>
      <c r="AM376" s="19" t="str">
        <f>IFERROR(VLOOKUP($A376,'Jesienne 360 M'!$K$2:$Q$15,7,0),"")</f>
        <v/>
      </c>
      <c r="AN376" s="19" t="str">
        <f>IFERROR(VLOOKUP($A376,'H54 TR100 M'!$AG$6:$AM$161,7,0),"")</f>
        <v/>
      </c>
      <c r="AO376" s="19" t="str">
        <f>IFERROR(VLOOKUP($A376,'Azymut M'!$O$2:$U$36,7,0),"")</f>
        <v/>
      </c>
      <c r="AP376" s="12" t="str">
        <f>IFERROR(VLOOKUP($A376,'NM TR100 M'!$AD$5:$AJ$13,7,0),"")</f>
        <v/>
      </c>
      <c r="AQ376" s="26">
        <f>MIN(COUNT(F376:U376)+MIN(COUNT(X376:AP376)/2,2),6)</f>
        <v>1</v>
      </c>
      <c r="AR376" s="13">
        <f>COUNT(F376:U376)+COUNT(X376:AP376)/2</f>
        <v>1</v>
      </c>
    </row>
    <row r="377" spans="1:44">
      <c r="A377">
        <v>214</v>
      </c>
      <c r="B377" s="22" t="str">
        <f>VLOOKUP($A377,id!$C:$H,6,0)</f>
        <v>Kuniniec Michał</v>
      </c>
      <c r="C377" s="22">
        <f>VLOOKUP($A377,id!$C:$H,4,0)</f>
        <v>0</v>
      </c>
      <c r="D377" s="2">
        <f>IF(E376=E377,D376,ROW(B375))</f>
        <v>375</v>
      </c>
      <c r="E377" s="11">
        <f>LARGE(F377:W377,1)+LARGE(F377:W377,2)+IFERROR(LARGE(F377:W377,3),0)+IFERROR(LARGE(F377:W377,4),0)+IFERROR(LARGE(F377:W377,5),0)+IFERROR(LARGE(F377:W377,6),0)</f>
        <v>26.682316499923658</v>
      </c>
      <c r="F377" s="12"/>
      <c r="G377" s="12"/>
      <c r="H377" s="12">
        <f>IFERROR(VLOOKUP($A377,'H53 200 M'!$AL$5:$AR$90,7,0),"")</f>
        <v>26.682316499923658</v>
      </c>
      <c r="I377" s="14" t="str">
        <f>IFERROR(VLOOKUP($A377,'Dymno M'!$BO$4:$BU$35,7,0),"")</f>
        <v/>
      </c>
      <c r="J377" s="19" t="str">
        <f>IFERROR(VLOOKUP($A377,'Dukty M'!$AU$1:$BA$45,7,0),"")</f>
        <v/>
      </c>
      <c r="K377" s="19" t="str">
        <f>IFERROR(VLOOKUP($A377,'Tropy M'!$Q$3:$X$155,7,0),"")</f>
        <v/>
      </c>
      <c r="L377" s="19" t="str">
        <f>IFERROR(VLOOKUP($A377,'Grassor TR300 M'!$BX$2:$CD$26,7,0),"")</f>
        <v/>
      </c>
      <c r="M377" s="19" t="str">
        <f>IFERROR(VLOOKUP($A377,'BO M'!$K$2:$Q$65,7,0),"")</f>
        <v/>
      </c>
      <c r="N377" s="19" t="str">
        <f>IFERROR(VLOOKUP($A377,'Konwalie M'!$K$3:$Q$33,7,0),"")</f>
        <v/>
      </c>
      <c r="O377" s="19" t="str">
        <f>IFERROR(VLOOKUP($A377,'Sudecka 150 M'!$M$2:$S$17,7,0),"")</f>
        <v/>
      </c>
      <c r="P377" s="19" t="str">
        <f>IFERROR(VLOOKUP($A377,'Korno M'!$BR$1:$BX$58,7,0),"")</f>
        <v/>
      </c>
      <c r="Q377" s="19" t="str">
        <f>IFERROR(VLOOKUP($A377,'Abentojra M'!$J$4:$P$36,7,0),"")</f>
        <v/>
      </c>
      <c r="R377" s="19" t="str">
        <f>IFERROR(VLOOKUP($A377,'Mordownik M'!$M$6:$S$36,7,0),"")</f>
        <v/>
      </c>
      <c r="S377" s="19" t="str">
        <f>IFERROR(VLOOKUP($A377,'XIV Szago M'!$BB$4:$BH$45,7,0),"")</f>
        <v/>
      </c>
      <c r="T377" s="19" t="str">
        <f>IFERROR(VLOOKUP($A377,'H54 TR200 M'!$AS$5:$AY$96,7,0),"")</f>
        <v/>
      </c>
      <c r="U377" s="19" t="str">
        <f>IFERROR(VLOOKUP($A377,'NM TR200 M'!$AN$5:$AT$32,7,0),"")</f>
        <v/>
      </c>
      <c r="V377" s="10">
        <f>IFERROR(LARGE(X377:AP377,1),0)+IFERROR(LARGE(X377:AP377,2),0)</f>
        <v>0</v>
      </c>
      <c r="W377" s="10">
        <f>IFERROR(LARGE(X377:AP377,3),0)+IFERROR(LARGE(X377:AP377,4),0)</f>
        <v>0</v>
      </c>
      <c r="X377" s="12"/>
      <c r="Y377" s="18"/>
      <c r="Z377" s="18"/>
      <c r="AA377" s="12"/>
      <c r="AB377" s="12"/>
      <c r="AC377" s="12" t="str">
        <f>IFERROR(VLOOKUP($A377,'H53 100 M'!$AG$5:$AM$156,7,0),"")</f>
        <v/>
      </c>
      <c r="AD377" s="18" t="str">
        <f>IFERROR(VLOOKUP($A377,'Liczyrzepa - wiosna M'!$N$2:$T$26,7,0),"")</f>
        <v/>
      </c>
      <c r="AE377" s="12" t="str">
        <f>IFERROR(VLOOKUP($A377,'Harce M'!$H$2:$N$19,7,0),"")</f>
        <v/>
      </c>
      <c r="AF377" s="18" t="str">
        <f>IFERROR(VLOOKUP($A377,'XII z Kompasem M'!$K$1:$Q$38,7,0),"")</f>
        <v/>
      </c>
      <c r="AG377" s="19" t="str">
        <f>IFERROR(VLOOKUP($A377,'Grassor TR150 M'!$BH$2:$BN$16,7,0),"")</f>
        <v/>
      </c>
      <c r="AH377" s="19" t="str">
        <f>IFERROR(VLOOKUP($A377,'Pazur Gryfa M'!$P$2:$V$23,7,0),"")</f>
        <v/>
      </c>
      <c r="AI377" s="19" t="str">
        <f>IFERROR(VLOOKUP($A377,'Szaga M'!$J$2:$P$31,7,0),"")</f>
        <v/>
      </c>
      <c r="AJ377" s="19" t="str">
        <f>IFERROR(VLOOKUP($A377,'Sudecka 100 M'!$M$2:$S$20,7,0),"")</f>
        <v/>
      </c>
      <c r="AK377" s="19" t="str">
        <f>IFERROR(VLOOKUP($A377,'XIII z Kompasem M'!$K$2:$Q$27,7,0),"")</f>
        <v/>
      </c>
      <c r="AL377" s="19" t="str">
        <f>IFERROR(VLOOKUP($A377,'Waligóra M'!$J$2:$P$17,7,0),"")</f>
        <v/>
      </c>
      <c r="AM377" s="19" t="str">
        <f>IFERROR(VLOOKUP($A377,'Jesienne 360 M'!$K$2:$Q$15,7,0),"")</f>
        <v/>
      </c>
      <c r="AN377" s="19" t="str">
        <f>IFERROR(VLOOKUP($A377,'H54 TR100 M'!$AG$6:$AM$161,7,0),"")</f>
        <v/>
      </c>
      <c r="AO377" s="19" t="str">
        <f>IFERROR(VLOOKUP($A377,'Azymut M'!$O$2:$U$36,7,0),"")</f>
        <v/>
      </c>
      <c r="AP377" s="12" t="str">
        <f>IFERROR(VLOOKUP($A377,'NM TR100 M'!$AD$5:$AJ$13,7,0),"")</f>
        <v/>
      </c>
      <c r="AQ377" s="26">
        <f>MIN(COUNT(F377:U377)+MIN(COUNT(X377:AP377)/2,2),6)</f>
        <v>1</v>
      </c>
      <c r="AR377" s="13">
        <f>COUNT(F377:U377)+COUNT(X377:AP377)/2</f>
        <v>1</v>
      </c>
    </row>
    <row r="378" spans="1:44">
      <c r="A378">
        <v>142</v>
      </c>
      <c r="B378" s="22" t="str">
        <f>VLOOKUP($A378,id!$C:$H,6,0)</f>
        <v>Tyszkowski Roman</v>
      </c>
      <c r="C378" s="22">
        <f>VLOOKUP($A378,id!$C:$H,4,0)</f>
        <v>0</v>
      </c>
      <c r="D378" s="2">
        <f>IF(E377=E378,D377,ROW(B376))</f>
        <v>376</v>
      </c>
      <c r="E378" s="11">
        <f>LARGE(F378:W378,1)+LARGE(F378:W378,2)+IFERROR(LARGE(F378:W378,3),0)+IFERROR(LARGE(F378:W378,4),0)+IFERROR(LARGE(F378:W378,5),0)+IFERROR(LARGE(F378:W378,6),0)</f>
        <v>26.448703494926722</v>
      </c>
      <c r="F378" s="12"/>
      <c r="G378" s="12"/>
      <c r="H378" s="12" t="str">
        <f>IFERROR(VLOOKUP($A378,'H53 200 M'!$AL$5:$AR$90,7,0),"")</f>
        <v/>
      </c>
      <c r="I378" s="14" t="str">
        <f>IFERROR(VLOOKUP($A378,'Dymno M'!$BO$4:$BU$35,7,0),"")</f>
        <v/>
      </c>
      <c r="J378" s="19" t="str">
        <f>IFERROR(VLOOKUP($A378,'Dukty M'!$AU$1:$BA$45,7,0),"")</f>
        <v/>
      </c>
      <c r="K378" s="19" t="str">
        <f>IFERROR(VLOOKUP($A378,'Tropy M'!$Q$3:$X$155,7,0),"")</f>
        <v/>
      </c>
      <c r="L378" s="19" t="str">
        <f>IFERROR(VLOOKUP($A378,'Grassor TR300 M'!$BX$2:$CD$26,7,0),"")</f>
        <v/>
      </c>
      <c r="M378" s="19" t="str">
        <f>IFERROR(VLOOKUP($A378,'BO M'!$K$2:$Q$65,7,0),"")</f>
        <v/>
      </c>
      <c r="N378" s="19" t="str">
        <f>IFERROR(VLOOKUP($A378,'Konwalie M'!$K$3:$Q$33,7,0),"")</f>
        <v/>
      </c>
      <c r="O378" s="19" t="str">
        <f>IFERROR(VLOOKUP($A378,'Sudecka 150 M'!$M$2:$S$17,7,0),"")</f>
        <v/>
      </c>
      <c r="P378" s="19" t="str">
        <f>IFERROR(VLOOKUP($A378,'Korno M'!$BR$1:$BX$58,7,0),"")</f>
        <v/>
      </c>
      <c r="Q378" s="19" t="str">
        <f>IFERROR(VLOOKUP($A378,'Abentojra M'!$J$4:$P$36,7,0),"")</f>
        <v/>
      </c>
      <c r="R378" s="19" t="str">
        <f>IFERROR(VLOOKUP($A378,'Mordownik M'!$M$6:$S$36,7,0),"")</f>
        <v/>
      </c>
      <c r="S378" s="19" t="str">
        <f>IFERROR(VLOOKUP($A378,'XIV Szago M'!$BB$4:$BH$45,7,0),"")</f>
        <v/>
      </c>
      <c r="T378" s="19" t="str">
        <f>IFERROR(VLOOKUP($A378,'H54 TR200 M'!$AS$5:$AY$96,7,0),"")</f>
        <v/>
      </c>
      <c r="U378" s="19" t="str">
        <f>IFERROR(VLOOKUP($A378,'NM TR200 M'!$AN$5:$AT$32,7,0),"")</f>
        <v/>
      </c>
      <c r="V378" s="10">
        <f>IFERROR(LARGE(X378:AP378,1),0)+IFERROR(LARGE(X378:AP378,2),0)</f>
        <v>26.448703494926722</v>
      </c>
      <c r="W378" s="10">
        <f>IFERROR(LARGE(X378:AP378,3),0)+IFERROR(LARGE(X378:AP378,4),0)</f>
        <v>0</v>
      </c>
      <c r="X378" s="12"/>
      <c r="Y378" s="18"/>
      <c r="Z378" s="18"/>
      <c r="AA378" s="12">
        <f>IFERROR(VLOOKUP(A378,'NMnO M'!AT:AZ,7,0),"")</f>
        <v>26.448703494926722</v>
      </c>
      <c r="AB378" s="12" t="str">
        <f>IFERROR(VLOOKUP(A378,'Wertepy M'!M:S,7,0),"")</f>
        <v/>
      </c>
      <c r="AC378" s="12" t="str">
        <f>IFERROR(VLOOKUP($A378,'H53 100 M'!$AG$5:$AM$156,7,0),"")</f>
        <v/>
      </c>
      <c r="AD378" s="18" t="str">
        <f>IFERROR(VLOOKUP($A378,'Liczyrzepa - wiosna M'!$N$2:$T$26,7,0),"")</f>
        <v/>
      </c>
      <c r="AE378" s="12" t="str">
        <f>IFERROR(VLOOKUP($A378,'Harce M'!$H$2:$N$19,7,0),"")</f>
        <v/>
      </c>
      <c r="AF378" s="18" t="str">
        <f>IFERROR(VLOOKUP($A378,'XII z Kompasem M'!$K$1:$Q$38,7,0),"")</f>
        <v/>
      </c>
      <c r="AG378" s="19" t="str">
        <f>IFERROR(VLOOKUP($A378,'Grassor TR150 M'!$BH$2:$BN$16,7,0),"")</f>
        <v/>
      </c>
      <c r="AH378" s="19" t="str">
        <f>IFERROR(VLOOKUP($A378,'Pazur Gryfa M'!$P$2:$V$23,7,0),"")</f>
        <v/>
      </c>
      <c r="AI378" s="19" t="str">
        <f>IFERROR(VLOOKUP($A378,'Szaga M'!$J$2:$P$31,7,0),"")</f>
        <v/>
      </c>
      <c r="AJ378" s="19" t="str">
        <f>IFERROR(VLOOKUP($A378,'Sudecka 100 M'!$M$2:$S$20,7,0),"")</f>
        <v/>
      </c>
      <c r="AK378" s="19" t="str">
        <f>IFERROR(VLOOKUP($A378,'XIII z Kompasem M'!$K$2:$Q$27,7,0),"")</f>
        <v/>
      </c>
      <c r="AL378" s="19" t="str">
        <f>IFERROR(VLOOKUP($A378,'Waligóra M'!$J$2:$P$17,7,0),"")</f>
        <v/>
      </c>
      <c r="AM378" s="19" t="str">
        <f>IFERROR(VLOOKUP($A378,'Jesienne 360 M'!$K$2:$Q$15,7,0),"")</f>
        <v/>
      </c>
      <c r="AN378" s="19" t="str">
        <f>IFERROR(VLOOKUP($A378,'H54 TR100 M'!$AG$6:$AM$161,7,0),"")</f>
        <v/>
      </c>
      <c r="AO378" s="19" t="str">
        <f>IFERROR(VLOOKUP($A378,'Azymut M'!$O$2:$U$36,7,0),"")</f>
        <v/>
      </c>
      <c r="AP378" s="12" t="str">
        <f>IFERROR(VLOOKUP($A378,'NM TR100 M'!$AD$5:$AJ$13,7,0),"")</f>
        <v/>
      </c>
      <c r="AQ378" s="26">
        <f>MIN(COUNT(F378:U378)+MIN(COUNT(X378:AP378)/2,2),6)</f>
        <v>0.5</v>
      </c>
      <c r="AR378" s="13">
        <f>COUNT(F378:U378)+COUNT(X378:AP378)/2</f>
        <v>0.5</v>
      </c>
    </row>
    <row r="379" spans="1:44">
      <c r="A379">
        <v>420</v>
      </c>
      <c r="B379" s="22" t="str">
        <f>VLOOKUP($A379,id!$C:$H,6,0)</f>
        <v>Gajek Mariusz</v>
      </c>
      <c r="C379" s="22">
        <f>VLOOKUP($A379,id!$C:$H,4,0)</f>
        <v>0</v>
      </c>
      <c r="D379" s="2">
        <f>IF(E378=E379,D378,ROW(B377))</f>
        <v>377</v>
      </c>
      <c r="E379" s="11">
        <f>LARGE(F379:W379,1)+LARGE(F379:W379,2)+IFERROR(LARGE(F379:W379,3),0)+IFERROR(LARGE(F379:W379,4),0)+IFERROR(LARGE(F379:W379,5),0)+IFERROR(LARGE(F379:W379,6),0)</f>
        <v>26.254180602006695</v>
      </c>
      <c r="F379" s="12"/>
      <c r="G379" s="12"/>
      <c r="H379" s="12"/>
      <c r="I379" s="14" t="str">
        <f>IFERROR(VLOOKUP($A379,'Dymno M'!$BO$4:$BU$35,7,0),"")</f>
        <v/>
      </c>
      <c r="J379" s="19" t="str">
        <f>IFERROR(VLOOKUP($A379,'Dukty M'!$AU$1:$BA$45,7,0),"")</f>
        <v/>
      </c>
      <c r="K379" s="19" t="str">
        <f>IFERROR(VLOOKUP($A379,'Tropy M'!$Q$3:$X$155,7,0),"")</f>
        <v/>
      </c>
      <c r="L379" s="19" t="str">
        <f>IFERROR(VLOOKUP($A379,'Grassor TR300 M'!$BX$2:$CD$26,7,0),"")</f>
        <v/>
      </c>
      <c r="M379" s="19" t="str">
        <f>IFERROR(VLOOKUP($A379,'BO M'!$K$2:$Q$65,7,0),"")</f>
        <v/>
      </c>
      <c r="N379" s="19" t="str">
        <f>IFERROR(VLOOKUP($A379,'Konwalie M'!$K$3:$Q$33,7,0),"")</f>
        <v/>
      </c>
      <c r="O379" s="19" t="str">
        <f>IFERROR(VLOOKUP($A379,'Sudecka 150 M'!$M$2:$S$17,7,0),"")</f>
        <v/>
      </c>
      <c r="P379" s="19" t="str">
        <f>IFERROR(VLOOKUP($A379,'Korno M'!$BR$1:$BX$58,7,0),"")</f>
        <v/>
      </c>
      <c r="Q379" s="19" t="str">
        <f>IFERROR(VLOOKUP($A379,'Abentojra M'!$J$4:$P$36,7,0),"")</f>
        <v/>
      </c>
      <c r="R379" s="19" t="str">
        <f>IFERROR(VLOOKUP($A379,'Mordownik M'!$M$6:$S$36,7,0),"")</f>
        <v/>
      </c>
      <c r="S379" s="19" t="str">
        <f>IFERROR(VLOOKUP($A379,'XIV Szago M'!$BB$4:$BH$45,7,0),"")</f>
        <v/>
      </c>
      <c r="T379" s="19" t="str">
        <f>IFERROR(VLOOKUP($A379,'H54 TR200 M'!$AS$5:$AY$96,7,0),"")</f>
        <v/>
      </c>
      <c r="U379" s="19" t="str">
        <f>IFERROR(VLOOKUP($A379,'NM TR200 M'!$AN$5:$AT$32,7,0),"")</f>
        <v/>
      </c>
      <c r="V379" s="10">
        <f>IFERROR(LARGE(X379:AP379,1),0)+IFERROR(LARGE(X379:AP379,2),0)</f>
        <v>26.254180602006695</v>
      </c>
      <c r="W379" s="10">
        <f>IFERROR(LARGE(X379:AP379,3),0)+IFERROR(LARGE(X379:AP379,4),0)</f>
        <v>0</v>
      </c>
      <c r="X379" s="12"/>
      <c r="Y379" s="18"/>
      <c r="Z379" s="18"/>
      <c r="AA379" s="12"/>
      <c r="AB379" s="12"/>
      <c r="AC379" s="12"/>
      <c r="AD379" s="18" t="str">
        <f>IFERROR(VLOOKUP($A379,'Liczyrzepa - wiosna M'!$N$2:$T$26,7,0),"")</f>
        <v/>
      </c>
      <c r="AE379" s="12">
        <f>IFERROR(VLOOKUP($A379,'Harce M'!$H$2:$N$19,7,0),"")</f>
        <v>26.254180602006695</v>
      </c>
      <c r="AF379" s="18" t="str">
        <f>IFERROR(VLOOKUP($A379,'XII z Kompasem M'!$K$1:$Q$38,7,0),"")</f>
        <v/>
      </c>
      <c r="AG379" s="19" t="str">
        <f>IFERROR(VLOOKUP($A379,'Grassor TR150 M'!$BH$2:$BN$16,7,0),"")</f>
        <v/>
      </c>
      <c r="AH379" s="19" t="str">
        <f>IFERROR(VLOOKUP($A379,'Pazur Gryfa M'!$P$2:$V$23,7,0),"")</f>
        <v/>
      </c>
      <c r="AI379" s="19" t="str">
        <f>IFERROR(VLOOKUP($A379,'Szaga M'!$J$2:$P$31,7,0),"")</f>
        <v/>
      </c>
      <c r="AJ379" s="19" t="str">
        <f>IFERROR(VLOOKUP($A379,'Sudecka 100 M'!$M$2:$S$20,7,0),"")</f>
        <v/>
      </c>
      <c r="AK379" s="19" t="str">
        <f>IFERROR(VLOOKUP($A379,'XIII z Kompasem M'!$K$2:$Q$27,7,0),"")</f>
        <v/>
      </c>
      <c r="AL379" s="19" t="str">
        <f>IFERROR(VLOOKUP($A379,'Waligóra M'!$J$2:$P$17,7,0),"")</f>
        <v/>
      </c>
      <c r="AM379" s="19" t="str">
        <f>IFERROR(VLOOKUP($A379,'Jesienne 360 M'!$K$2:$Q$15,7,0),"")</f>
        <v/>
      </c>
      <c r="AN379" s="19" t="str">
        <f>IFERROR(VLOOKUP($A379,'H54 TR100 M'!$AG$6:$AM$161,7,0),"")</f>
        <v/>
      </c>
      <c r="AO379" s="19" t="str">
        <f>IFERROR(VLOOKUP($A379,'Azymut M'!$O$2:$U$36,7,0),"")</f>
        <v/>
      </c>
      <c r="AP379" s="12" t="str">
        <f>IFERROR(VLOOKUP($A379,'NM TR100 M'!$AD$5:$AJ$13,7,0),"")</f>
        <v/>
      </c>
      <c r="AQ379" s="26">
        <f>MIN(COUNT(F379:U379)+MIN(COUNT(X379:AP379)/2,2),6)</f>
        <v>0.5</v>
      </c>
      <c r="AR379" s="13">
        <f>COUNT(F379:U379)+COUNT(X379:AP379)/2</f>
        <v>0.5</v>
      </c>
    </row>
    <row r="380" spans="1:44">
      <c r="A380">
        <v>256</v>
      </c>
      <c r="B380" s="22" t="str">
        <f>VLOOKUP($A380,id!$C:$H,6,0)</f>
        <v>Florek Przemysław</v>
      </c>
      <c r="C380" s="22" t="str">
        <f>VLOOKUP($A380,id!$C:$H,4,0)</f>
        <v>#browarbytow</v>
      </c>
      <c r="D380" s="2">
        <f>IF(E379=E380,D379,ROW(B378))</f>
        <v>378</v>
      </c>
      <c r="E380" s="11">
        <f>LARGE(F380:W380,1)+LARGE(F380:W380,2)+IFERROR(LARGE(F380:W380,3),0)+IFERROR(LARGE(F380:W380,4),0)+IFERROR(LARGE(F380:W380,5),0)+IFERROR(LARGE(F380:W380,6),0)</f>
        <v>26.091166256605693</v>
      </c>
      <c r="F380" s="12"/>
      <c r="G380" s="12"/>
      <c r="H380" s="12" t="str">
        <f>IFERROR(VLOOKUP($A380,'H53 200 M'!$AL$5:$AR$90,7,0),"")</f>
        <v/>
      </c>
      <c r="I380" s="14" t="str">
        <f>IFERROR(VLOOKUP($A380,'Dymno M'!$BO$4:$BU$35,7,0),"")</f>
        <v/>
      </c>
      <c r="J380" s="19" t="str">
        <f>IFERROR(VLOOKUP($A380,'Dukty M'!$AU$1:$BA$45,7,0),"")</f>
        <v/>
      </c>
      <c r="K380" s="19" t="str">
        <f>IFERROR(VLOOKUP($A380,'Tropy M'!$Q$3:$X$155,7,0),"")</f>
        <v/>
      </c>
      <c r="L380" s="19" t="str">
        <f>IFERROR(VLOOKUP($A380,'Grassor TR300 M'!$BX$2:$CD$26,7,0),"")</f>
        <v/>
      </c>
      <c r="M380" s="19" t="str">
        <f>IFERROR(VLOOKUP($A380,'BO M'!$K$2:$Q$65,7,0),"")</f>
        <v/>
      </c>
      <c r="N380" s="19" t="str">
        <f>IFERROR(VLOOKUP($A380,'Konwalie M'!$K$3:$Q$33,7,0),"")</f>
        <v/>
      </c>
      <c r="O380" s="19" t="str">
        <f>IFERROR(VLOOKUP($A380,'Sudecka 150 M'!$M$2:$S$17,7,0),"")</f>
        <v/>
      </c>
      <c r="P380" s="19" t="str">
        <f>IFERROR(VLOOKUP($A380,'Korno M'!$BR$1:$BX$58,7,0),"")</f>
        <v/>
      </c>
      <c r="Q380" s="19" t="str">
        <f>IFERROR(VLOOKUP($A380,'Abentojra M'!$J$4:$P$36,7,0),"")</f>
        <v/>
      </c>
      <c r="R380" s="19" t="str">
        <f>IFERROR(VLOOKUP($A380,'Mordownik M'!$M$6:$S$36,7,0),"")</f>
        <v/>
      </c>
      <c r="S380" s="19" t="str">
        <f>IFERROR(VLOOKUP($A380,'XIV Szago M'!$BB$4:$BH$45,7,0),"")</f>
        <v/>
      </c>
      <c r="T380" s="19" t="str">
        <f>IFERROR(VLOOKUP($A380,'H54 TR200 M'!$AS$5:$AY$96,7,0),"")</f>
        <v/>
      </c>
      <c r="U380" s="19" t="str">
        <f>IFERROR(VLOOKUP($A380,'NM TR200 M'!$AN$5:$AT$32,7,0),"")</f>
        <v/>
      </c>
      <c r="V380" s="10">
        <f>IFERROR(LARGE(X380:AP380,1),0)+IFERROR(LARGE(X380:AP380,2),0)</f>
        <v>26.091166256605693</v>
      </c>
      <c r="W380" s="10">
        <f>IFERROR(LARGE(X380:AP380,3),0)+IFERROR(LARGE(X380:AP380,4),0)</f>
        <v>0</v>
      </c>
      <c r="X380" s="12"/>
      <c r="Y380" s="18"/>
      <c r="Z380" s="18"/>
      <c r="AA380" s="12"/>
      <c r="AB380" s="12"/>
      <c r="AC380" s="12">
        <f>IFERROR(VLOOKUP($A380,'H53 100 M'!$AG$5:$AM$156,7,0),"")</f>
        <v>26.091166256605693</v>
      </c>
      <c r="AD380" s="18" t="str">
        <f>IFERROR(VLOOKUP($A380,'Liczyrzepa - wiosna M'!$N$2:$T$26,7,0),"")</f>
        <v/>
      </c>
      <c r="AE380" s="12" t="str">
        <f>IFERROR(VLOOKUP($A380,'Harce M'!$H$2:$N$19,7,0),"")</f>
        <v/>
      </c>
      <c r="AF380" s="18" t="str">
        <f>IFERROR(VLOOKUP($A380,'XII z Kompasem M'!$K$1:$Q$38,7,0),"")</f>
        <v/>
      </c>
      <c r="AG380" s="19" t="str">
        <f>IFERROR(VLOOKUP($A380,'Grassor TR150 M'!$BH$2:$BN$16,7,0),"")</f>
        <v/>
      </c>
      <c r="AH380" s="19" t="str">
        <f>IFERROR(VLOOKUP($A380,'Pazur Gryfa M'!$P$2:$V$23,7,0),"")</f>
        <v/>
      </c>
      <c r="AI380" s="19" t="str">
        <f>IFERROR(VLOOKUP($A380,'Szaga M'!$J$2:$P$31,7,0),"")</f>
        <v/>
      </c>
      <c r="AJ380" s="19" t="str">
        <f>IFERROR(VLOOKUP($A380,'Sudecka 100 M'!$M$2:$S$20,7,0),"")</f>
        <v/>
      </c>
      <c r="AK380" s="19" t="str">
        <f>IFERROR(VLOOKUP($A380,'XIII z Kompasem M'!$K$2:$Q$27,7,0),"")</f>
        <v/>
      </c>
      <c r="AL380" s="19" t="str">
        <f>IFERROR(VLOOKUP($A380,'Waligóra M'!$J$2:$P$17,7,0),"")</f>
        <v/>
      </c>
      <c r="AM380" s="19" t="str">
        <f>IFERROR(VLOOKUP($A380,'Jesienne 360 M'!$K$2:$Q$15,7,0),"")</f>
        <v/>
      </c>
      <c r="AN380" s="19" t="str">
        <f>IFERROR(VLOOKUP($A380,'H54 TR100 M'!$AG$6:$AM$161,7,0),"")</f>
        <v/>
      </c>
      <c r="AO380" s="19" t="str">
        <f>IFERROR(VLOOKUP($A380,'Azymut M'!$O$2:$U$36,7,0),"")</f>
        <v/>
      </c>
      <c r="AP380" s="12" t="str">
        <f>IFERROR(VLOOKUP($A380,'NM TR100 M'!$AD$5:$AJ$13,7,0),"")</f>
        <v/>
      </c>
      <c r="AQ380" s="26">
        <f>MIN(COUNT(F380:U380)+MIN(COUNT(X380:AP380)/2,2),6)</f>
        <v>0.5</v>
      </c>
      <c r="AR380" s="13">
        <f>COUNT(F380:U380)+COUNT(X380:AP380)/2</f>
        <v>0.5</v>
      </c>
    </row>
    <row r="381" spans="1:44">
      <c r="A381">
        <v>257</v>
      </c>
      <c r="B381" s="22" t="str">
        <f>VLOOKUP($A381,id!$C:$H,6,0)</f>
        <v>Roszkowski Michał</v>
      </c>
      <c r="C381" s="22" t="str">
        <f>VLOOKUP($A381,id!$C:$H,4,0)</f>
        <v>QoS</v>
      </c>
      <c r="D381" s="2">
        <f>IF(E380=E381,D380,ROW(B379))</f>
        <v>379</v>
      </c>
      <c r="E381" s="11">
        <f>LARGE(F381:W381,1)+LARGE(F381:W381,2)+IFERROR(LARGE(F381:W381,3),0)+IFERROR(LARGE(F381:W381,4),0)+IFERROR(LARGE(F381:W381,5),0)+IFERROR(LARGE(F381:W381,6),0)</f>
        <v>26.049722762329363</v>
      </c>
      <c r="F381" s="12"/>
      <c r="G381" s="12"/>
      <c r="H381" s="12" t="str">
        <f>IFERROR(VLOOKUP($A381,'H53 200 M'!$AL$5:$AR$90,7,0),"")</f>
        <v/>
      </c>
      <c r="I381" s="14" t="str">
        <f>IFERROR(VLOOKUP($A381,'Dymno M'!$BO$4:$BU$35,7,0),"")</f>
        <v/>
      </c>
      <c r="J381" s="19" t="str">
        <f>IFERROR(VLOOKUP($A381,'Dukty M'!$AU$1:$BA$45,7,0),"")</f>
        <v/>
      </c>
      <c r="K381" s="19" t="str">
        <f>IFERROR(VLOOKUP($A381,'Tropy M'!$Q$3:$X$155,7,0),"")</f>
        <v/>
      </c>
      <c r="L381" s="19" t="str">
        <f>IFERROR(VLOOKUP($A381,'Grassor TR300 M'!$BX$2:$CD$26,7,0),"")</f>
        <v/>
      </c>
      <c r="M381" s="19" t="str">
        <f>IFERROR(VLOOKUP($A381,'BO M'!$K$2:$Q$65,7,0),"")</f>
        <v/>
      </c>
      <c r="N381" s="19" t="str">
        <f>IFERROR(VLOOKUP($A381,'Konwalie M'!$K$3:$Q$33,7,0),"")</f>
        <v/>
      </c>
      <c r="O381" s="19" t="str">
        <f>IFERROR(VLOOKUP($A381,'Sudecka 150 M'!$M$2:$S$17,7,0),"")</f>
        <v/>
      </c>
      <c r="P381" s="19" t="str">
        <f>IFERROR(VLOOKUP($A381,'Korno M'!$BR$1:$BX$58,7,0),"")</f>
        <v/>
      </c>
      <c r="Q381" s="19" t="str">
        <f>IFERROR(VLOOKUP($A381,'Abentojra M'!$J$4:$P$36,7,0),"")</f>
        <v/>
      </c>
      <c r="R381" s="19" t="str">
        <f>IFERROR(VLOOKUP($A381,'Mordownik M'!$M$6:$S$36,7,0),"")</f>
        <v/>
      </c>
      <c r="S381" s="19" t="str">
        <f>IFERROR(VLOOKUP($A381,'XIV Szago M'!$BB$4:$BH$45,7,0),"")</f>
        <v/>
      </c>
      <c r="T381" s="19" t="str">
        <f>IFERROR(VLOOKUP($A381,'H54 TR200 M'!$AS$5:$AY$96,7,0),"")</f>
        <v/>
      </c>
      <c r="U381" s="19" t="str">
        <f>IFERROR(VLOOKUP($A381,'NM TR200 M'!$AN$5:$AT$32,7,0),"")</f>
        <v/>
      </c>
      <c r="V381" s="10">
        <f>IFERROR(LARGE(X381:AP381,1),0)+IFERROR(LARGE(X381:AP381,2),0)</f>
        <v>26.049722762329363</v>
      </c>
      <c r="W381" s="10">
        <f>IFERROR(LARGE(X381:AP381,3),0)+IFERROR(LARGE(X381:AP381,4),0)</f>
        <v>0</v>
      </c>
      <c r="X381" s="12"/>
      <c r="Y381" s="18"/>
      <c r="Z381" s="18"/>
      <c r="AA381" s="12"/>
      <c r="AB381" s="12"/>
      <c r="AC381" s="12">
        <f>IFERROR(VLOOKUP($A381,'H53 100 M'!$AG$5:$AM$156,7,0),"")</f>
        <v>26.049722762329363</v>
      </c>
      <c r="AD381" s="18" t="str">
        <f>IFERROR(VLOOKUP($A381,'Liczyrzepa - wiosna M'!$N$2:$T$26,7,0),"")</f>
        <v/>
      </c>
      <c r="AE381" s="12" t="str">
        <f>IFERROR(VLOOKUP($A381,'Harce M'!$H$2:$N$19,7,0),"")</f>
        <v/>
      </c>
      <c r="AF381" s="18" t="str">
        <f>IFERROR(VLOOKUP($A381,'XII z Kompasem M'!$K$1:$Q$38,7,0),"")</f>
        <v/>
      </c>
      <c r="AG381" s="19" t="str">
        <f>IFERROR(VLOOKUP($A381,'Grassor TR150 M'!$BH$2:$BN$16,7,0),"")</f>
        <v/>
      </c>
      <c r="AH381" s="19" t="str">
        <f>IFERROR(VLOOKUP($A381,'Pazur Gryfa M'!$P$2:$V$23,7,0),"")</f>
        <v/>
      </c>
      <c r="AI381" s="19" t="str">
        <f>IFERROR(VLOOKUP($A381,'Szaga M'!$J$2:$P$31,7,0),"")</f>
        <v/>
      </c>
      <c r="AJ381" s="19" t="str">
        <f>IFERROR(VLOOKUP($A381,'Sudecka 100 M'!$M$2:$S$20,7,0),"")</f>
        <v/>
      </c>
      <c r="AK381" s="19" t="str">
        <f>IFERROR(VLOOKUP($A381,'XIII z Kompasem M'!$K$2:$Q$27,7,0),"")</f>
        <v/>
      </c>
      <c r="AL381" s="19" t="str">
        <f>IFERROR(VLOOKUP($A381,'Waligóra M'!$J$2:$P$17,7,0),"")</f>
        <v/>
      </c>
      <c r="AM381" s="19" t="str">
        <f>IFERROR(VLOOKUP($A381,'Jesienne 360 M'!$K$2:$Q$15,7,0),"")</f>
        <v/>
      </c>
      <c r="AN381" s="19" t="str">
        <f>IFERROR(VLOOKUP($A381,'H54 TR100 M'!$AG$6:$AM$161,7,0),"")</f>
        <v/>
      </c>
      <c r="AO381" s="19" t="str">
        <f>IFERROR(VLOOKUP($A381,'Azymut M'!$O$2:$U$36,7,0),"")</f>
        <v/>
      </c>
      <c r="AP381" s="12" t="str">
        <f>IFERROR(VLOOKUP($A381,'NM TR100 M'!$AD$5:$AJ$13,7,0),"")</f>
        <v/>
      </c>
      <c r="AQ381" s="26">
        <f>MIN(COUNT(F381:U381)+MIN(COUNT(X381:AP381)/2,2),6)</f>
        <v>0.5</v>
      </c>
      <c r="AR381" s="13">
        <f>COUNT(F381:U381)+COUNT(X381:AP381)/2</f>
        <v>0.5</v>
      </c>
    </row>
    <row r="382" spans="1:44">
      <c r="A382">
        <v>215</v>
      </c>
      <c r="B382" s="22" t="str">
        <f>VLOOKUP($A382,id!$C:$H,6,0)</f>
        <v>Bramowicz Rafał</v>
      </c>
      <c r="C382" s="22" t="str">
        <f>VLOOKUP($A382,id!$C:$H,4,0)</f>
        <v>c02b</v>
      </c>
      <c r="D382" s="2">
        <f>IF(E381=E382,D381,ROW(B380))</f>
        <v>380</v>
      </c>
      <c r="E382" s="11">
        <f>LARGE(F382:W382,1)+LARGE(F382:W382,2)+IFERROR(LARGE(F382:W382,3),0)+IFERROR(LARGE(F382:W382,4),0)+IFERROR(LARGE(F382:W382,5),0)+IFERROR(LARGE(F382:W382,6),0)</f>
        <v>25.792905949926205</v>
      </c>
      <c r="F382" s="12"/>
      <c r="G382" s="12"/>
      <c r="H382" s="12">
        <f>IFERROR(VLOOKUP($A382,'H53 200 M'!$AL$5:$AR$90,7,0),"")</f>
        <v>25.792905949926205</v>
      </c>
      <c r="I382" s="14" t="str">
        <f>IFERROR(VLOOKUP($A382,'Dymno M'!$BO$4:$BU$35,7,0),"")</f>
        <v/>
      </c>
      <c r="J382" s="19" t="str">
        <f>IFERROR(VLOOKUP($A382,'Dukty M'!$AU$1:$BA$45,7,0),"")</f>
        <v/>
      </c>
      <c r="K382" s="19" t="str">
        <f>IFERROR(VLOOKUP($A382,'Tropy M'!$Q$3:$X$155,7,0),"")</f>
        <v/>
      </c>
      <c r="L382" s="19" t="str">
        <f>IFERROR(VLOOKUP($A382,'Grassor TR300 M'!$BX$2:$CD$26,7,0),"")</f>
        <v/>
      </c>
      <c r="M382" s="19" t="str">
        <f>IFERROR(VLOOKUP($A382,'BO M'!$K$2:$Q$65,7,0),"")</f>
        <v/>
      </c>
      <c r="N382" s="19" t="str">
        <f>IFERROR(VLOOKUP($A382,'Konwalie M'!$K$3:$Q$33,7,0),"")</f>
        <v/>
      </c>
      <c r="O382" s="19" t="str">
        <f>IFERROR(VLOOKUP($A382,'Sudecka 150 M'!$M$2:$S$17,7,0),"")</f>
        <v/>
      </c>
      <c r="P382" s="19" t="str">
        <f>IFERROR(VLOOKUP($A382,'Korno M'!$BR$1:$BX$58,7,0),"")</f>
        <v/>
      </c>
      <c r="Q382" s="19" t="str">
        <f>IFERROR(VLOOKUP($A382,'Abentojra M'!$J$4:$P$36,7,0),"")</f>
        <v/>
      </c>
      <c r="R382" s="19" t="str">
        <f>IFERROR(VLOOKUP($A382,'Mordownik M'!$M$6:$S$36,7,0),"")</f>
        <v/>
      </c>
      <c r="S382" s="19" t="str">
        <f>IFERROR(VLOOKUP($A382,'XIV Szago M'!$BB$4:$BH$45,7,0),"")</f>
        <v/>
      </c>
      <c r="T382" s="19" t="str">
        <f>IFERROR(VLOOKUP($A382,'H54 TR200 M'!$AS$5:$AY$96,7,0),"")</f>
        <v/>
      </c>
      <c r="U382" s="19" t="str">
        <f>IFERROR(VLOOKUP($A382,'NM TR200 M'!$AN$5:$AT$32,7,0),"")</f>
        <v/>
      </c>
      <c r="V382" s="10">
        <f>IFERROR(LARGE(X382:AP382,1),0)+IFERROR(LARGE(X382:AP382,2),0)</f>
        <v>0</v>
      </c>
      <c r="W382" s="10">
        <f>IFERROR(LARGE(X382:AP382,3),0)+IFERROR(LARGE(X382:AP382,4),0)</f>
        <v>0</v>
      </c>
      <c r="X382" s="12"/>
      <c r="Y382" s="18"/>
      <c r="Z382" s="18"/>
      <c r="AA382" s="12"/>
      <c r="AB382" s="12"/>
      <c r="AC382" s="12" t="str">
        <f>IFERROR(VLOOKUP($A382,'H53 100 M'!$AG$5:$AM$156,7,0),"")</f>
        <v/>
      </c>
      <c r="AD382" s="18" t="str">
        <f>IFERROR(VLOOKUP($A382,'Liczyrzepa - wiosna M'!$N$2:$T$26,7,0),"")</f>
        <v/>
      </c>
      <c r="AE382" s="12" t="str">
        <f>IFERROR(VLOOKUP($A382,'Harce M'!$H$2:$N$19,7,0),"")</f>
        <v/>
      </c>
      <c r="AF382" s="18" t="str">
        <f>IFERROR(VLOOKUP($A382,'XII z Kompasem M'!$K$1:$Q$38,7,0),"")</f>
        <v/>
      </c>
      <c r="AG382" s="19" t="str">
        <f>IFERROR(VLOOKUP($A382,'Grassor TR150 M'!$BH$2:$BN$16,7,0),"")</f>
        <v/>
      </c>
      <c r="AH382" s="19" t="str">
        <f>IFERROR(VLOOKUP($A382,'Pazur Gryfa M'!$P$2:$V$23,7,0),"")</f>
        <v/>
      </c>
      <c r="AI382" s="19" t="str">
        <f>IFERROR(VLOOKUP($A382,'Szaga M'!$J$2:$P$31,7,0),"")</f>
        <v/>
      </c>
      <c r="AJ382" s="19" t="str">
        <f>IFERROR(VLOOKUP($A382,'Sudecka 100 M'!$M$2:$S$20,7,0),"")</f>
        <v/>
      </c>
      <c r="AK382" s="19" t="str">
        <f>IFERROR(VLOOKUP($A382,'XIII z Kompasem M'!$K$2:$Q$27,7,0),"")</f>
        <v/>
      </c>
      <c r="AL382" s="19" t="str">
        <f>IFERROR(VLOOKUP($A382,'Waligóra M'!$J$2:$P$17,7,0),"")</f>
        <v/>
      </c>
      <c r="AM382" s="19" t="str">
        <f>IFERROR(VLOOKUP($A382,'Jesienne 360 M'!$K$2:$Q$15,7,0),"")</f>
        <v/>
      </c>
      <c r="AN382" s="19" t="str">
        <f>IFERROR(VLOOKUP($A382,'H54 TR100 M'!$AG$6:$AM$161,7,0),"")</f>
        <v/>
      </c>
      <c r="AO382" s="19" t="str">
        <f>IFERROR(VLOOKUP($A382,'Azymut M'!$O$2:$U$36,7,0),"")</f>
        <v/>
      </c>
      <c r="AP382" s="12" t="str">
        <f>IFERROR(VLOOKUP($A382,'NM TR100 M'!$AD$5:$AJ$13,7,0),"")</f>
        <v/>
      </c>
      <c r="AQ382" s="26">
        <f>MIN(COUNT(F382:U382)+MIN(COUNT(X382:AP382)/2,2),6)</f>
        <v>1</v>
      </c>
      <c r="AR382" s="13">
        <f>COUNT(F382:U382)+COUNT(X382:AP382)/2</f>
        <v>1</v>
      </c>
    </row>
    <row r="383" spans="1:44">
      <c r="A383">
        <v>504</v>
      </c>
      <c r="B383" s="22" t="str">
        <f>VLOOKUP($A383,id!$C:$H,6,0)</f>
        <v>Cieplak Mikołaj</v>
      </c>
      <c r="C383" s="22">
        <f>VLOOKUP($A383,id!$C:$H,4,0)</f>
        <v>0</v>
      </c>
      <c r="D383" s="2">
        <f>IF(E382=E383,D382,ROW(B381))</f>
        <v>381</v>
      </c>
      <c r="E383" s="11">
        <f>LARGE(F383:W383,1)+LARGE(F383:W383,2)+IFERROR(LARGE(F383:W383,3),0)+IFERROR(LARGE(F383:W383,4),0)+IFERROR(LARGE(F383:W383,5),0)+IFERROR(LARGE(F383:W383,6),0)</f>
        <v>25.473543218198699</v>
      </c>
      <c r="F383" s="12"/>
      <c r="G383" s="12"/>
      <c r="H383" s="12"/>
      <c r="I383" s="14"/>
      <c r="J383" s="19"/>
      <c r="K383" s="19"/>
      <c r="L383" s="19"/>
      <c r="M383" s="19">
        <f>IFERROR(VLOOKUP($A383,'BO M'!$K$2:$Q$65,7,0),"")</f>
        <v>25.473543218198699</v>
      </c>
      <c r="N383" s="19" t="str">
        <f>IFERROR(VLOOKUP($A383,'Konwalie M'!$K$3:$Q$33,7,0),"")</f>
        <v/>
      </c>
      <c r="O383" s="19" t="str">
        <f>IFERROR(VLOOKUP($A383,'Sudecka 150 M'!$M$2:$S$17,7,0),"")</f>
        <v/>
      </c>
      <c r="P383" s="19" t="str">
        <f>IFERROR(VLOOKUP($A383,'Korno M'!$BR$1:$BX$58,7,0),"")</f>
        <v/>
      </c>
      <c r="Q383" s="19" t="str">
        <f>IFERROR(VLOOKUP($A383,'Abentojra M'!$J$4:$P$36,7,0),"")</f>
        <v/>
      </c>
      <c r="R383" s="19" t="str">
        <f>IFERROR(VLOOKUP($A383,'Mordownik M'!$M$6:$S$36,7,0),"")</f>
        <v/>
      </c>
      <c r="S383" s="19" t="str">
        <f>IFERROR(VLOOKUP($A383,'XIV Szago M'!$BB$4:$BH$45,7,0),"")</f>
        <v/>
      </c>
      <c r="T383" s="19" t="str">
        <f>IFERROR(VLOOKUP($A383,'H54 TR200 M'!$AS$5:$AY$96,7,0),"")</f>
        <v/>
      </c>
      <c r="U383" s="19" t="str">
        <f>IFERROR(VLOOKUP($A383,'NM TR200 M'!$AN$5:$AT$32,7,0),"")</f>
        <v/>
      </c>
      <c r="V383" s="10">
        <f>IFERROR(LARGE(X383:AP383,1),0)+IFERROR(LARGE(X383:AP383,2),0)</f>
        <v>0</v>
      </c>
      <c r="W383" s="10">
        <f>IFERROR(LARGE(X383:AP383,3),0)+IFERROR(LARGE(X383:AP383,4),0)</f>
        <v>0</v>
      </c>
      <c r="X383" s="12"/>
      <c r="Y383" s="18"/>
      <c r="Z383" s="18"/>
      <c r="AA383" s="12"/>
      <c r="AB383" s="12"/>
      <c r="AC383" s="12"/>
      <c r="AD383" s="18"/>
      <c r="AE383" s="12"/>
      <c r="AF383" s="18"/>
      <c r="AG383" s="19"/>
      <c r="AH383" s="19" t="str">
        <f>IFERROR(VLOOKUP($A383,'Pazur Gryfa M'!$P$2:$V$23,7,0),"")</f>
        <v/>
      </c>
      <c r="AI383" s="19" t="str">
        <f>IFERROR(VLOOKUP($A383,'Szaga M'!$J$2:$P$31,7,0),"")</f>
        <v/>
      </c>
      <c r="AJ383" s="19" t="str">
        <f>IFERROR(VLOOKUP($A383,'Sudecka 100 M'!$M$2:$S$20,7,0),"")</f>
        <v/>
      </c>
      <c r="AK383" s="19" t="str">
        <f>IFERROR(VLOOKUP($A383,'XIII z Kompasem M'!$K$2:$Q$27,7,0),"")</f>
        <v/>
      </c>
      <c r="AL383" s="19" t="str">
        <f>IFERROR(VLOOKUP($A383,'Waligóra M'!$J$2:$P$17,7,0),"")</f>
        <v/>
      </c>
      <c r="AM383" s="19" t="str">
        <f>IFERROR(VLOOKUP($A383,'Jesienne 360 M'!$K$2:$Q$15,7,0),"")</f>
        <v/>
      </c>
      <c r="AN383" s="19" t="str">
        <f>IFERROR(VLOOKUP($A383,'H54 TR100 M'!$AG$6:$AM$161,7,0),"")</f>
        <v/>
      </c>
      <c r="AO383" s="19" t="str">
        <f>IFERROR(VLOOKUP($A383,'Azymut M'!$O$2:$U$36,7,0),"")</f>
        <v/>
      </c>
      <c r="AP383" s="12" t="str">
        <f>IFERROR(VLOOKUP($A383,'NM TR100 M'!$AD$5:$AJ$13,7,0),"")</f>
        <v/>
      </c>
      <c r="AQ383" s="26">
        <f>MIN(COUNT(F383:U383)+MIN(COUNT(X383:AP383)/2,2),6)</f>
        <v>1</v>
      </c>
      <c r="AR383" s="13">
        <f>COUNT(F383:U383)+COUNT(X383:AP383)/2</f>
        <v>1</v>
      </c>
    </row>
    <row r="384" spans="1:44">
      <c r="A384">
        <v>143</v>
      </c>
      <c r="B384" s="22" t="str">
        <f>VLOOKUP($A384,id!$C:$H,6,0)</f>
        <v>Skowronek Maciej</v>
      </c>
      <c r="C384" s="22" t="str">
        <f>VLOOKUP($A384,id!$C:$H,4,0)</f>
        <v>Timtirim Team</v>
      </c>
      <c r="D384" s="2">
        <f>IF(E383=E384,D383,ROW(B382))</f>
        <v>382</v>
      </c>
      <c r="E384" s="11">
        <f>LARGE(F384:W384,1)+LARGE(F384:W384,2)+IFERROR(LARGE(F384:W384,3),0)+IFERROR(LARGE(F384:W384,4),0)+IFERROR(LARGE(F384:W384,5),0)+IFERROR(LARGE(F384:W384,6),0)</f>
        <v>25.442502818489288</v>
      </c>
      <c r="F384" s="12"/>
      <c r="G384" s="12"/>
      <c r="H384" s="12" t="str">
        <f>IFERROR(VLOOKUP($A384,'H53 200 M'!$AL$5:$AR$90,7,0),"")</f>
        <v/>
      </c>
      <c r="I384" s="14" t="str">
        <f>IFERROR(VLOOKUP($A384,'Dymno M'!$BO$4:$BU$35,7,0),"")</f>
        <v/>
      </c>
      <c r="J384" s="19" t="str">
        <f>IFERROR(VLOOKUP($A384,'Dukty M'!$AU$1:$BA$45,7,0),"")</f>
        <v/>
      </c>
      <c r="K384" s="19" t="str">
        <f>IFERROR(VLOOKUP($A384,'Tropy M'!$Q$3:$X$155,7,0),"")</f>
        <v/>
      </c>
      <c r="L384" s="19" t="str">
        <f>IFERROR(VLOOKUP($A384,'Grassor TR300 M'!$BX$2:$CD$26,7,0),"")</f>
        <v/>
      </c>
      <c r="M384" s="19" t="str">
        <f>IFERROR(VLOOKUP($A384,'BO M'!$K$2:$Q$65,7,0),"")</f>
        <v/>
      </c>
      <c r="N384" s="19" t="str">
        <f>IFERROR(VLOOKUP($A384,'Konwalie M'!$K$3:$Q$33,7,0),"")</f>
        <v/>
      </c>
      <c r="O384" s="19" t="str">
        <f>IFERROR(VLOOKUP($A384,'Sudecka 150 M'!$M$2:$S$17,7,0),"")</f>
        <v/>
      </c>
      <c r="P384" s="19" t="str">
        <f>IFERROR(VLOOKUP($A384,'Korno M'!$BR$1:$BX$58,7,0),"")</f>
        <v/>
      </c>
      <c r="Q384" s="19" t="str">
        <f>IFERROR(VLOOKUP($A384,'Abentojra M'!$J$4:$P$36,7,0),"")</f>
        <v/>
      </c>
      <c r="R384" s="19" t="str">
        <f>IFERROR(VLOOKUP($A384,'Mordownik M'!$M$6:$S$36,7,0),"")</f>
        <v/>
      </c>
      <c r="S384" s="19" t="str">
        <f>IFERROR(VLOOKUP($A384,'XIV Szago M'!$BB$4:$BH$45,7,0),"")</f>
        <v/>
      </c>
      <c r="T384" s="19" t="str">
        <f>IFERROR(VLOOKUP($A384,'H54 TR200 M'!$AS$5:$AY$96,7,0),"")</f>
        <v/>
      </c>
      <c r="U384" s="19" t="str">
        <f>IFERROR(VLOOKUP($A384,'NM TR200 M'!$AN$5:$AT$32,7,0),"")</f>
        <v/>
      </c>
      <c r="V384" s="10">
        <f>IFERROR(LARGE(X384:AP384,1),0)+IFERROR(LARGE(X384:AP384,2),0)</f>
        <v>25.442502818489288</v>
      </c>
      <c r="W384" s="10">
        <f>IFERROR(LARGE(X384:AP384,3),0)+IFERROR(LARGE(X384:AP384,4),0)</f>
        <v>0</v>
      </c>
      <c r="X384" s="12"/>
      <c r="Y384" s="18"/>
      <c r="Z384" s="18"/>
      <c r="AA384" s="12">
        <f>IFERROR(VLOOKUP(A384,'NMnO M'!AT:AZ,7,0),"")</f>
        <v>25.442502818489288</v>
      </c>
      <c r="AB384" s="12" t="str">
        <f>IFERROR(VLOOKUP(A384,'Wertepy M'!M:S,7,0),"")</f>
        <v/>
      </c>
      <c r="AC384" s="12" t="str">
        <f>IFERROR(VLOOKUP($A384,'H53 100 M'!$AG$5:$AM$156,7,0),"")</f>
        <v/>
      </c>
      <c r="AD384" s="18" t="str">
        <f>IFERROR(VLOOKUP($A384,'Liczyrzepa - wiosna M'!$N$2:$T$26,7,0),"")</f>
        <v/>
      </c>
      <c r="AE384" s="12" t="str">
        <f>IFERROR(VLOOKUP($A384,'Harce M'!$H$2:$N$19,7,0),"")</f>
        <v/>
      </c>
      <c r="AF384" s="18" t="str">
        <f>IFERROR(VLOOKUP($A384,'XII z Kompasem M'!$K$1:$Q$38,7,0),"")</f>
        <v/>
      </c>
      <c r="AG384" s="19" t="str">
        <f>IFERROR(VLOOKUP($A384,'Grassor TR150 M'!$BH$2:$BN$16,7,0),"")</f>
        <v/>
      </c>
      <c r="AH384" s="19" t="str">
        <f>IFERROR(VLOOKUP($A384,'Pazur Gryfa M'!$P$2:$V$23,7,0),"")</f>
        <v/>
      </c>
      <c r="AI384" s="19" t="str">
        <f>IFERROR(VLOOKUP($A384,'Szaga M'!$J$2:$P$31,7,0),"")</f>
        <v/>
      </c>
      <c r="AJ384" s="19" t="str">
        <f>IFERROR(VLOOKUP($A384,'Sudecka 100 M'!$M$2:$S$20,7,0),"")</f>
        <v/>
      </c>
      <c r="AK384" s="19" t="str">
        <f>IFERROR(VLOOKUP($A384,'XIII z Kompasem M'!$K$2:$Q$27,7,0),"")</f>
        <v/>
      </c>
      <c r="AL384" s="19" t="str">
        <f>IFERROR(VLOOKUP($A384,'Waligóra M'!$J$2:$P$17,7,0),"")</f>
        <v/>
      </c>
      <c r="AM384" s="19" t="str">
        <f>IFERROR(VLOOKUP($A384,'Jesienne 360 M'!$K$2:$Q$15,7,0),"")</f>
        <v/>
      </c>
      <c r="AN384" s="19" t="str">
        <f>IFERROR(VLOOKUP($A384,'H54 TR100 M'!$AG$6:$AM$161,7,0),"")</f>
        <v/>
      </c>
      <c r="AO384" s="19" t="str">
        <f>IFERROR(VLOOKUP($A384,'Azymut M'!$O$2:$U$36,7,0),"")</f>
        <v/>
      </c>
      <c r="AP384" s="12" t="str">
        <f>IFERROR(VLOOKUP($A384,'NM TR100 M'!$AD$5:$AJ$13,7,0),"")</f>
        <v/>
      </c>
      <c r="AQ384" s="26">
        <f>MIN(COUNT(F384:U384)+MIN(COUNT(X384:AP384)/2,2),6)</f>
        <v>0.5</v>
      </c>
      <c r="AR384" s="13">
        <f>COUNT(F384:U384)+COUNT(X384:AP384)/2</f>
        <v>0.5</v>
      </c>
    </row>
    <row r="385" spans="1:44">
      <c r="A385">
        <v>757</v>
      </c>
      <c r="B385" s="22" t="str">
        <f>VLOOKUP($A385,id!$C:$H,6,0)</f>
        <v>Świdziński Michał</v>
      </c>
      <c r="C385" s="22" t="str">
        <f>VLOOKUP($A385,id!$C:$H,4,0)</f>
        <v/>
      </c>
      <c r="D385" s="2">
        <f>IF(E384=E385,D384,ROW(B383))</f>
        <v>383</v>
      </c>
      <c r="E385" s="11">
        <f>LARGE(F385:W385,1)+LARGE(F385:W385,2)+IFERROR(LARGE(F385:W385,3),0)+IFERROR(LARGE(F385:W385,4),0)+IFERROR(LARGE(F385:W385,5),0)+IFERROR(LARGE(F385:W385,6),0)</f>
        <v>25.239776151528194</v>
      </c>
      <c r="F385" s="12"/>
      <c r="G385" s="12"/>
      <c r="H385" s="12"/>
      <c r="I385" s="14"/>
      <c r="J385" s="19"/>
      <c r="K385" s="19"/>
      <c r="L385" s="19"/>
      <c r="M385" s="19"/>
      <c r="N385" s="19"/>
      <c r="O385" s="19"/>
      <c r="P385" s="19"/>
      <c r="Q385" s="19"/>
      <c r="R385" s="19"/>
      <c r="S385" s="19"/>
      <c r="T385" s="19" t="str">
        <f>IFERROR(VLOOKUP($A385,'H54 TR200 M'!$AS$5:$AY$96,7,0),"")</f>
        <v/>
      </c>
      <c r="U385" s="19" t="str">
        <f>IFERROR(VLOOKUP($A385,'NM TR200 M'!$AN$5:$AT$32,7,0),"")</f>
        <v/>
      </c>
      <c r="V385" s="10">
        <f>IFERROR(LARGE(X385:AP385,1),0)+IFERROR(LARGE(X385:AP385,2),0)</f>
        <v>25.239776151528194</v>
      </c>
      <c r="W385" s="10">
        <f>IFERROR(LARGE(X385:AP385,3),0)+IFERROR(LARGE(X385:AP385,4),0)</f>
        <v>0</v>
      </c>
      <c r="X385" s="12"/>
      <c r="Y385" s="18"/>
      <c r="Z385" s="18"/>
      <c r="AA385" s="12"/>
      <c r="AB385" s="12"/>
      <c r="AC385" s="12"/>
      <c r="AD385" s="18"/>
      <c r="AE385" s="12"/>
      <c r="AF385" s="18"/>
      <c r="AG385" s="19"/>
      <c r="AH385" s="19"/>
      <c r="AI385" s="19"/>
      <c r="AJ385" s="19"/>
      <c r="AK385" s="19"/>
      <c r="AL385" s="19"/>
      <c r="AM385" s="19"/>
      <c r="AN385" s="19" t="str">
        <f>IFERROR(VLOOKUP($A385,'H54 TR100 M'!$AG$6:$AM$161,7,0),"")</f>
        <v/>
      </c>
      <c r="AO385" s="19">
        <f>IFERROR(VLOOKUP($A385,'Azymut M'!$O$2:$U$36,7,0),"")</f>
        <v>25.239776151528194</v>
      </c>
      <c r="AP385" s="12" t="str">
        <f>IFERROR(VLOOKUP($A385,'NM TR100 M'!$AD$5:$AJ$13,7,0),"")</f>
        <v/>
      </c>
      <c r="AQ385" s="26">
        <f>MIN(COUNT(F385:U385)+MIN(COUNT(X385:AP385)/2,2),6)</f>
        <v>0.5</v>
      </c>
      <c r="AR385" s="13">
        <f>COUNT(F385:U385)+COUNT(X385:AP385)/2</f>
        <v>0.5</v>
      </c>
    </row>
    <row r="386" spans="1:44">
      <c r="A386">
        <v>260</v>
      </c>
      <c r="B386" s="22" t="str">
        <f>VLOOKUP($A386,id!$C:$H,6,0)</f>
        <v>Dębski Bartosz</v>
      </c>
      <c r="C386" s="22" t="str">
        <f>VLOOKUP($A386,id!$C:$H,4,0)</f>
        <v>MIG BYTÓW</v>
      </c>
      <c r="D386" s="2">
        <f>IF(E385=E386,D385,ROW(B384))</f>
        <v>384</v>
      </c>
      <c r="E386" s="11">
        <f>LARGE(F386:W386,1)+LARGE(F386:W386,2)+IFERROR(LARGE(F386:W386,3),0)+IFERROR(LARGE(F386:W386,4),0)+IFERROR(LARGE(F386:W386,5),0)+IFERROR(LARGE(F386:W386,6),0)</f>
        <v>24.662490344491623</v>
      </c>
      <c r="F386" s="12"/>
      <c r="G386" s="12"/>
      <c r="H386" s="12" t="str">
        <f>IFERROR(VLOOKUP($A386,'H53 200 M'!$AL$5:$AR$90,7,0),"")</f>
        <v/>
      </c>
      <c r="I386" s="14" t="str">
        <f>IFERROR(VLOOKUP($A386,'Dymno M'!$BO$4:$BU$35,7,0),"")</f>
        <v/>
      </c>
      <c r="J386" s="19" t="str">
        <f>IFERROR(VLOOKUP($A386,'Dukty M'!$AU$1:$BA$45,7,0),"")</f>
        <v/>
      </c>
      <c r="K386" s="19" t="str">
        <f>IFERROR(VLOOKUP($A386,'Tropy M'!$Q$3:$X$155,7,0),"")</f>
        <v/>
      </c>
      <c r="L386" s="19" t="str">
        <f>IFERROR(VLOOKUP($A386,'Grassor TR300 M'!$BX$2:$CD$26,7,0),"")</f>
        <v/>
      </c>
      <c r="M386" s="19" t="str">
        <f>IFERROR(VLOOKUP($A386,'BO M'!$K$2:$Q$65,7,0),"")</f>
        <v/>
      </c>
      <c r="N386" s="19" t="str">
        <f>IFERROR(VLOOKUP($A386,'Konwalie M'!$K$3:$Q$33,7,0),"")</f>
        <v/>
      </c>
      <c r="O386" s="19" t="str">
        <f>IFERROR(VLOOKUP($A386,'Sudecka 150 M'!$M$2:$S$17,7,0),"")</f>
        <v/>
      </c>
      <c r="P386" s="19" t="str">
        <f>IFERROR(VLOOKUP($A386,'Korno M'!$BR$1:$BX$58,7,0),"")</f>
        <v/>
      </c>
      <c r="Q386" s="19" t="str">
        <f>IFERROR(VLOOKUP($A386,'Abentojra M'!$J$4:$P$36,7,0),"")</f>
        <v/>
      </c>
      <c r="R386" s="19" t="str">
        <f>IFERROR(VLOOKUP($A386,'Mordownik M'!$M$6:$S$36,7,0),"")</f>
        <v/>
      </c>
      <c r="S386" s="19" t="str">
        <f>IFERROR(VLOOKUP($A386,'XIV Szago M'!$BB$4:$BH$45,7,0),"")</f>
        <v/>
      </c>
      <c r="T386" s="19" t="str">
        <f>IFERROR(VLOOKUP($A386,'H54 TR200 M'!$AS$5:$AY$96,7,0),"")</f>
        <v/>
      </c>
      <c r="U386" s="19" t="str">
        <f>IFERROR(VLOOKUP($A386,'NM TR200 M'!$AN$5:$AT$32,7,0),"")</f>
        <v/>
      </c>
      <c r="V386" s="10">
        <f>IFERROR(LARGE(X386:AP386,1),0)+IFERROR(LARGE(X386:AP386,2),0)</f>
        <v>24.662490344491623</v>
      </c>
      <c r="W386" s="10">
        <f>IFERROR(LARGE(X386:AP386,3),0)+IFERROR(LARGE(X386:AP386,4),0)</f>
        <v>0</v>
      </c>
      <c r="X386" s="12"/>
      <c r="Y386" s="18"/>
      <c r="Z386" s="18"/>
      <c r="AA386" s="12"/>
      <c r="AB386" s="12"/>
      <c r="AC386" s="12">
        <f>IFERROR(VLOOKUP($A386,'H53 100 M'!$AG$5:$AM$156,7,0),"")</f>
        <v>24.662490344491623</v>
      </c>
      <c r="AD386" s="18" t="str">
        <f>IFERROR(VLOOKUP($A386,'Liczyrzepa - wiosna M'!$N$2:$T$26,7,0),"")</f>
        <v/>
      </c>
      <c r="AE386" s="12" t="str">
        <f>IFERROR(VLOOKUP($A386,'Harce M'!$H$2:$N$19,7,0),"")</f>
        <v/>
      </c>
      <c r="AF386" s="18" t="str">
        <f>IFERROR(VLOOKUP($A386,'XII z Kompasem M'!$K$1:$Q$38,7,0),"")</f>
        <v/>
      </c>
      <c r="AG386" s="19" t="str">
        <f>IFERROR(VLOOKUP($A386,'Grassor TR150 M'!$BH$2:$BN$16,7,0),"")</f>
        <v/>
      </c>
      <c r="AH386" s="19" t="str">
        <f>IFERROR(VLOOKUP($A386,'Pazur Gryfa M'!$P$2:$V$23,7,0),"")</f>
        <v/>
      </c>
      <c r="AI386" s="19" t="str">
        <f>IFERROR(VLOOKUP($A386,'Szaga M'!$J$2:$P$31,7,0),"")</f>
        <v/>
      </c>
      <c r="AJ386" s="19" t="str">
        <f>IFERROR(VLOOKUP($A386,'Sudecka 100 M'!$M$2:$S$20,7,0),"")</f>
        <v/>
      </c>
      <c r="AK386" s="19" t="str">
        <f>IFERROR(VLOOKUP($A386,'XIII z Kompasem M'!$K$2:$Q$27,7,0),"")</f>
        <v/>
      </c>
      <c r="AL386" s="19" t="str">
        <f>IFERROR(VLOOKUP($A386,'Waligóra M'!$J$2:$P$17,7,0),"")</f>
        <v/>
      </c>
      <c r="AM386" s="19" t="str">
        <f>IFERROR(VLOOKUP($A386,'Jesienne 360 M'!$K$2:$Q$15,7,0),"")</f>
        <v/>
      </c>
      <c r="AN386" s="19" t="str">
        <f>IFERROR(VLOOKUP($A386,'H54 TR100 M'!$AG$6:$AM$161,7,0),"")</f>
        <v/>
      </c>
      <c r="AO386" s="19" t="str">
        <f>IFERROR(VLOOKUP($A386,'Azymut M'!$O$2:$U$36,7,0),"")</f>
        <v/>
      </c>
      <c r="AP386" s="12" t="str">
        <f>IFERROR(VLOOKUP($A386,'NM TR100 M'!$AD$5:$AJ$13,7,0),"")</f>
        <v/>
      </c>
      <c r="AQ386" s="26">
        <f>MIN(COUNT(F386:U386)+MIN(COUNT(X386:AP386)/2,2),6)</f>
        <v>0.5</v>
      </c>
      <c r="AR386" s="13">
        <f>COUNT(F386:U386)+COUNT(X386:AP386)/2</f>
        <v>0.5</v>
      </c>
    </row>
    <row r="387" spans="1:44">
      <c r="A387">
        <v>229</v>
      </c>
      <c r="B387" s="22" t="str">
        <f>VLOOKUP($A387,id!$C:$H,6,0)</f>
        <v>Kuczkowski Bartosz</v>
      </c>
      <c r="C387" s="22">
        <f>VLOOKUP($A387,id!$C:$H,4,0)</f>
        <v>0</v>
      </c>
      <c r="D387" s="2">
        <f>IF(E386=E387,D386,ROW(B385))</f>
        <v>385</v>
      </c>
      <c r="E387" s="11">
        <f>LARGE(F387:W387,1)+LARGE(F387:W387,2)+IFERROR(LARGE(F387:W387,3),0)+IFERROR(LARGE(F387:W387,4),0)+IFERROR(LARGE(F387:W387,5),0)+IFERROR(LARGE(F387:W387,6),0)</f>
        <v>24.153915985022401</v>
      </c>
      <c r="F387" s="12"/>
      <c r="G387" s="12"/>
      <c r="H387" s="12">
        <f>IFERROR(VLOOKUP($A387,'H53 200 M'!$AL$5:$AR$90,7,0),"")</f>
        <v>11.69365769036191</v>
      </c>
      <c r="I387" s="14" t="str">
        <f>IFERROR(VLOOKUP($A387,'Dymno M'!$BO$4:$BU$35,7,0),"")</f>
        <v/>
      </c>
      <c r="J387" s="19" t="str">
        <f>IFERROR(VLOOKUP($A387,'Dukty M'!$AU$1:$BA$45,7,0),"")</f>
        <v/>
      </c>
      <c r="K387" s="19" t="str">
        <f>IFERROR(VLOOKUP($A387,'Tropy M'!$Q$3:$X$155,7,0),"")</f>
        <v/>
      </c>
      <c r="L387" s="19" t="str">
        <f>IFERROR(VLOOKUP($A387,'Grassor TR300 M'!$BX$2:$CD$26,7,0),"")</f>
        <v/>
      </c>
      <c r="M387" s="19" t="str">
        <f>IFERROR(VLOOKUP($A387,'BO M'!$K$2:$Q$65,7,0),"")</f>
        <v/>
      </c>
      <c r="N387" s="19" t="str">
        <f>IFERROR(VLOOKUP($A387,'Konwalie M'!$K$3:$Q$33,7,0),"")</f>
        <v/>
      </c>
      <c r="O387" s="19" t="str">
        <f>IFERROR(VLOOKUP($A387,'Sudecka 150 M'!$M$2:$S$17,7,0),"")</f>
        <v/>
      </c>
      <c r="P387" s="19" t="str">
        <f>IFERROR(VLOOKUP($A387,'Korno M'!$BR$1:$BX$58,7,0),"")</f>
        <v/>
      </c>
      <c r="Q387" s="19" t="str">
        <f>IFERROR(VLOOKUP($A387,'Abentojra M'!$J$4:$P$36,7,0),"")</f>
        <v/>
      </c>
      <c r="R387" s="19" t="str">
        <f>IFERROR(VLOOKUP($A387,'Mordownik M'!$M$6:$S$36,7,0),"")</f>
        <v/>
      </c>
      <c r="S387" s="19" t="str">
        <f>IFERROR(VLOOKUP($A387,'XIV Szago M'!$BB$4:$BH$45,7,0),"")</f>
        <v/>
      </c>
      <c r="T387" s="19">
        <f>IFERROR(VLOOKUP($A387,'H54 TR200 M'!$AS$5:$AY$96,7,0),"")</f>
        <v>12.460258294660489</v>
      </c>
      <c r="U387" s="19" t="str">
        <f>IFERROR(VLOOKUP($A387,'NM TR200 M'!$AN$5:$AT$32,7,0),"")</f>
        <v/>
      </c>
      <c r="V387" s="10">
        <f>IFERROR(LARGE(X387:AP387,1),0)+IFERROR(LARGE(X387:AP387,2),0)</f>
        <v>0</v>
      </c>
      <c r="W387" s="10">
        <f>IFERROR(LARGE(X387:AP387,3),0)+IFERROR(LARGE(X387:AP387,4),0)</f>
        <v>0</v>
      </c>
      <c r="X387" s="12"/>
      <c r="Y387" s="18"/>
      <c r="Z387" s="18"/>
      <c r="AA387" s="12"/>
      <c r="AB387" s="12"/>
      <c r="AC387" s="12" t="str">
        <f>IFERROR(VLOOKUP($A387,'H53 100 M'!$AG$5:$AM$156,7,0),"")</f>
        <v/>
      </c>
      <c r="AD387" s="18" t="str">
        <f>IFERROR(VLOOKUP($A387,'Liczyrzepa - wiosna M'!$N$2:$T$26,7,0),"")</f>
        <v/>
      </c>
      <c r="AE387" s="12" t="str">
        <f>IFERROR(VLOOKUP($A387,'Harce M'!$H$2:$N$19,7,0),"")</f>
        <v/>
      </c>
      <c r="AF387" s="18" t="str">
        <f>IFERROR(VLOOKUP($A387,'XII z Kompasem M'!$K$1:$Q$38,7,0),"")</f>
        <v/>
      </c>
      <c r="AG387" s="19" t="str">
        <f>IFERROR(VLOOKUP($A387,'Grassor TR150 M'!$BH$2:$BN$16,7,0),"")</f>
        <v/>
      </c>
      <c r="AH387" s="19" t="str">
        <f>IFERROR(VLOOKUP($A387,'Pazur Gryfa M'!$P$2:$V$23,7,0),"")</f>
        <v/>
      </c>
      <c r="AI387" s="19" t="str">
        <f>IFERROR(VLOOKUP($A387,'Szaga M'!$J$2:$P$31,7,0),"")</f>
        <v/>
      </c>
      <c r="AJ387" s="19" t="str">
        <f>IFERROR(VLOOKUP($A387,'Sudecka 100 M'!$M$2:$S$20,7,0),"")</f>
        <v/>
      </c>
      <c r="AK387" s="19" t="str">
        <f>IFERROR(VLOOKUP($A387,'XIII z Kompasem M'!$K$2:$Q$27,7,0),"")</f>
        <v/>
      </c>
      <c r="AL387" s="19" t="str">
        <f>IFERROR(VLOOKUP($A387,'Waligóra M'!$J$2:$P$17,7,0),"")</f>
        <v/>
      </c>
      <c r="AM387" s="19" t="str">
        <f>IFERROR(VLOOKUP($A387,'Jesienne 360 M'!$K$2:$Q$15,7,0),"")</f>
        <v/>
      </c>
      <c r="AN387" s="19" t="str">
        <f>IFERROR(VLOOKUP($A387,'H54 TR100 M'!$AG$6:$AM$161,7,0),"")</f>
        <v/>
      </c>
      <c r="AO387" s="19" t="str">
        <f>IFERROR(VLOOKUP($A387,'Azymut M'!$O$2:$U$36,7,0),"")</f>
        <v/>
      </c>
      <c r="AP387" s="12" t="str">
        <f>IFERROR(VLOOKUP($A387,'NM TR100 M'!$AD$5:$AJ$13,7,0),"")</f>
        <v/>
      </c>
      <c r="AQ387" s="26">
        <f>MIN(COUNT(F387:U387)+MIN(COUNT(X387:AP387)/2,2),6)</f>
        <v>2</v>
      </c>
      <c r="AR387" s="13">
        <f>COUNT(F387:U387)+COUNT(X387:AP387)/2</f>
        <v>2</v>
      </c>
    </row>
    <row r="388" spans="1:44">
      <c r="A388">
        <v>284</v>
      </c>
      <c r="B388" s="22" t="str">
        <f>VLOOKUP($A388,id!$C:$H,6,0)</f>
        <v>Bowar Piotr</v>
      </c>
      <c r="C388" s="22" t="str">
        <f>VLOOKUP($A388,id!$C:$H,4,0)</f>
        <v>Gdzie jest mój bronks?</v>
      </c>
      <c r="D388" s="2">
        <f>IF(E387=E388,D387,ROW(B386))</f>
        <v>386</v>
      </c>
      <c r="E388" s="11">
        <f>LARGE(F388:W388,1)+LARGE(F388:W388,2)+IFERROR(LARGE(F388:W388,3),0)+IFERROR(LARGE(F388:W388,4),0)+IFERROR(LARGE(F388:W388,5),0)+IFERROR(LARGE(F388:W388,6),0)</f>
        <v>24.107791875865349</v>
      </c>
      <c r="F388" s="12"/>
      <c r="G388" s="12"/>
      <c r="H388" s="12" t="str">
        <f>IFERROR(VLOOKUP($A388,'H53 200 M'!$AL$5:$AR$90,7,0),"")</f>
        <v/>
      </c>
      <c r="I388" s="14" t="str">
        <f>IFERROR(VLOOKUP($A388,'Dymno M'!$BO$4:$BU$35,7,0),"")</f>
        <v/>
      </c>
      <c r="J388" s="19" t="str">
        <f>IFERROR(VLOOKUP($A388,'Dukty M'!$AU$1:$BA$45,7,0),"")</f>
        <v/>
      </c>
      <c r="K388" s="19" t="str">
        <f>IFERROR(VLOOKUP($A388,'Tropy M'!$Q$3:$X$155,7,0),"")</f>
        <v/>
      </c>
      <c r="L388" s="19" t="str">
        <f>IFERROR(VLOOKUP($A388,'Grassor TR300 M'!$BX$2:$CD$26,7,0),"")</f>
        <v/>
      </c>
      <c r="M388" s="19" t="str">
        <f>IFERROR(VLOOKUP($A388,'BO M'!$K$2:$Q$65,7,0),"")</f>
        <v/>
      </c>
      <c r="N388" s="19" t="str">
        <f>IFERROR(VLOOKUP($A388,'Konwalie M'!$K$3:$Q$33,7,0),"")</f>
        <v/>
      </c>
      <c r="O388" s="19" t="str">
        <f>IFERROR(VLOOKUP($A388,'Sudecka 150 M'!$M$2:$S$17,7,0),"")</f>
        <v/>
      </c>
      <c r="P388" s="19" t="str">
        <f>IFERROR(VLOOKUP($A388,'Korno M'!$BR$1:$BX$58,7,0),"")</f>
        <v/>
      </c>
      <c r="Q388" s="19" t="str">
        <f>IFERROR(VLOOKUP($A388,'Abentojra M'!$J$4:$P$36,7,0),"")</f>
        <v/>
      </c>
      <c r="R388" s="19" t="str">
        <f>IFERROR(VLOOKUP($A388,'Mordownik M'!$M$6:$S$36,7,0),"")</f>
        <v/>
      </c>
      <c r="S388" s="19" t="str">
        <f>IFERROR(VLOOKUP($A388,'XIV Szago M'!$BB$4:$BH$45,7,0),"")</f>
        <v/>
      </c>
      <c r="T388" s="19" t="str">
        <f>IFERROR(VLOOKUP($A388,'H54 TR200 M'!$AS$5:$AY$96,7,0),"")</f>
        <v/>
      </c>
      <c r="U388" s="19" t="str">
        <f>IFERROR(VLOOKUP($A388,'NM TR200 M'!$AN$5:$AT$32,7,0),"")</f>
        <v/>
      </c>
      <c r="V388" s="10">
        <f>IFERROR(LARGE(X388:AP388,1),0)+IFERROR(LARGE(X388:AP388,2),0)</f>
        <v>24.107791875865349</v>
      </c>
      <c r="W388" s="10">
        <f>IFERROR(LARGE(X388:AP388,3),0)+IFERROR(LARGE(X388:AP388,4),0)</f>
        <v>0</v>
      </c>
      <c r="X388" s="12"/>
      <c r="Y388" s="18"/>
      <c r="Z388" s="18"/>
      <c r="AA388" s="12"/>
      <c r="AB388" s="12"/>
      <c r="AC388" s="12">
        <f>IFERROR(VLOOKUP($A388,'H53 100 M'!$AG$5:$AM$156,7,0),"")</f>
        <v>11.358064550675278</v>
      </c>
      <c r="AD388" s="18" t="str">
        <f>IFERROR(VLOOKUP($A388,'Liczyrzepa - wiosna M'!$N$2:$T$26,7,0),"")</f>
        <v/>
      </c>
      <c r="AE388" s="12" t="str">
        <f>IFERROR(VLOOKUP($A388,'Harce M'!$H$2:$N$19,7,0),"")</f>
        <v/>
      </c>
      <c r="AF388" s="18" t="str">
        <f>IFERROR(VLOOKUP($A388,'XII z Kompasem M'!$K$1:$Q$38,7,0),"")</f>
        <v/>
      </c>
      <c r="AG388" s="19" t="str">
        <f>IFERROR(VLOOKUP($A388,'Grassor TR150 M'!$BH$2:$BN$16,7,0),"")</f>
        <v/>
      </c>
      <c r="AH388" s="19" t="str">
        <f>IFERROR(VLOOKUP($A388,'Pazur Gryfa M'!$P$2:$V$23,7,0),"")</f>
        <v/>
      </c>
      <c r="AI388" s="19" t="str">
        <f>IFERROR(VLOOKUP($A388,'Szaga M'!$J$2:$P$31,7,0),"")</f>
        <v/>
      </c>
      <c r="AJ388" s="19" t="str">
        <f>IFERROR(VLOOKUP($A388,'Sudecka 100 M'!$M$2:$S$20,7,0),"")</f>
        <v/>
      </c>
      <c r="AK388" s="19" t="str">
        <f>IFERROR(VLOOKUP($A388,'XIII z Kompasem M'!$K$2:$Q$27,7,0),"")</f>
        <v/>
      </c>
      <c r="AL388" s="19" t="str">
        <f>IFERROR(VLOOKUP($A388,'Waligóra M'!$J$2:$P$17,7,0),"")</f>
        <v/>
      </c>
      <c r="AM388" s="19" t="str">
        <f>IFERROR(VLOOKUP($A388,'Jesienne 360 M'!$K$2:$Q$15,7,0),"")</f>
        <v/>
      </c>
      <c r="AN388" s="19">
        <f>IFERROR(VLOOKUP($A388,'H54 TR100 M'!$AG$6:$AM$161,7,0),"")</f>
        <v>12.74972732519007</v>
      </c>
      <c r="AO388" s="19" t="str">
        <f>IFERROR(VLOOKUP($A388,'Azymut M'!$O$2:$U$36,7,0),"")</f>
        <v/>
      </c>
      <c r="AP388" s="12" t="str">
        <f>IFERROR(VLOOKUP($A388,'NM TR100 M'!$AD$5:$AJ$13,7,0),"")</f>
        <v/>
      </c>
      <c r="AQ388" s="26">
        <f>MIN(COUNT(F388:U388)+MIN(COUNT(X388:AP388)/2,2),6)</f>
        <v>1</v>
      </c>
      <c r="AR388" s="13">
        <f>COUNT(F388:U388)+COUNT(X388:AP388)/2</f>
        <v>1</v>
      </c>
    </row>
    <row r="389" spans="1:44">
      <c r="A389">
        <v>533</v>
      </c>
      <c r="B389" s="22" t="str">
        <f>VLOOKUP($A389,id!$C:$H,6,0)</f>
        <v>Kuchta Mariusz</v>
      </c>
      <c r="C389" s="22">
        <f>VLOOKUP($A389,id!$C:$H,4,0)</f>
        <v>0</v>
      </c>
      <c r="D389" s="2">
        <f>IF(E388=E389,D388,ROW(B387))</f>
        <v>387</v>
      </c>
      <c r="E389" s="11">
        <f>LARGE(F389:W389,1)+LARGE(F389:W389,2)+IFERROR(LARGE(F389:W389,3),0)+IFERROR(LARGE(F389:W389,4),0)+IFERROR(LARGE(F389:W389,5),0)+IFERROR(LARGE(F389:W389,6),0)</f>
        <v>23.702203037547068</v>
      </c>
      <c r="F389" s="12"/>
      <c r="G389" s="12"/>
      <c r="H389" s="12"/>
      <c r="I389" s="14"/>
      <c r="J389" s="19"/>
      <c r="K389" s="19"/>
      <c r="L389" s="19"/>
      <c r="M389" s="19"/>
      <c r="N389" s="19" t="str">
        <f>IFERROR(VLOOKUP($A389,'Konwalie M'!$K$3:$Q$33,7,0),"")</f>
        <v/>
      </c>
      <c r="O389" s="19" t="str">
        <f>IFERROR(VLOOKUP($A389,'Sudecka 150 M'!$M$2:$S$17,7,0),"")</f>
        <v/>
      </c>
      <c r="P389" s="19" t="str">
        <f>IFERROR(VLOOKUP($A389,'Korno M'!$BR$1:$BX$58,7,0),"")</f>
        <v/>
      </c>
      <c r="Q389" s="19" t="str">
        <f>IFERROR(VLOOKUP($A389,'Abentojra M'!$J$4:$P$36,7,0),"")</f>
        <v/>
      </c>
      <c r="R389" s="19" t="str">
        <f>IFERROR(VLOOKUP($A389,'Mordownik M'!$M$6:$S$36,7,0),"")</f>
        <v/>
      </c>
      <c r="S389" s="19" t="str">
        <f>IFERROR(VLOOKUP($A389,'XIV Szago M'!$BB$4:$BH$45,7,0),"")</f>
        <v/>
      </c>
      <c r="T389" s="19" t="str">
        <f>IFERROR(VLOOKUP($A389,'H54 TR200 M'!$AS$5:$AY$96,7,0),"")</f>
        <v/>
      </c>
      <c r="U389" s="19" t="str">
        <f>IFERROR(VLOOKUP($A389,'NM TR200 M'!$AN$5:$AT$32,7,0),"")</f>
        <v/>
      </c>
      <c r="V389" s="10">
        <f>IFERROR(LARGE(X389:AP389,1),0)+IFERROR(LARGE(X389:AP389,2),0)</f>
        <v>23.702203037547068</v>
      </c>
      <c r="W389" s="10">
        <f>IFERROR(LARGE(X389:AP389,3),0)+IFERROR(LARGE(X389:AP389,4),0)</f>
        <v>0</v>
      </c>
      <c r="X389" s="12"/>
      <c r="Y389" s="18"/>
      <c r="Z389" s="18"/>
      <c r="AA389" s="12"/>
      <c r="AB389" s="12"/>
      <c r="AC389" s="12"/>
      <c r="AD389" s="18"/>
      <c r="AE389" s="12"/>
      <c r="AF389" s="18"/>
      <c r="AG389" s="19"/>
      <c r="AH389" s="19"/>
      <c r="AI389" s="19" t="str">
        <f>IFERROR(VLOOKUP($A389,'Szaga M'!$J$2:$P$31,7,0),"")</f>
        <v/>
      </c>
      <c r="AJ389" s="19">
        <f>IFERROR(VLOOKUP($A389,'Sudecka 100 M'!$M$2:$S$20,7,0),"")</f>
        <v>23.702203037547068</v>
      </c>
      <c r="AK389" s="19" t="str">
        <f>IFERROR(VLOOKUP($A389,'XIII z Kompasem M'!$K$2:$Q$27,7,0),"")</f>
        <v/>
      </c>
      <c r="AL389" s="19" t="str">
        <f>IFERROR(VLOOKUP($A389,'Waligóra M'!$J$2:$P$17,7,0),"")</f>
        <v/>
      </c>
      <c r="AM389" s="19" t="str">
        <f>IFERROR(VLOOKUP($A389,'Jesienne 360 M'!$K$2:$Q$15,7,0),"")</f>
        <v/>
      </c>
      <c r="AN389" s="19" t="str">
        <f>IFERROR(VLOOKUP($A389,'H54 TR100 M'!$AG$6:$AM$161,7,0),"")</f>
        <v/>
      </c>
      <c r="AO389" s="19" t="str">
        <f>IFERROR(VLOOKUP($A389,'Azymut M'!$O$2:$U$36,7,0),"")</f>
        <v/>
      </c>
      <c r="AP389" s="12" t="str">
        <f>IFERROR(VLOOKUP($A389,'NM TR100 M'!$AD$5:$AJ$13,7,0),"")</f>
        <v/>
      </c>
      <c r="AQ389" s="26">
        <f>MIN(COUNT(F389:U389)+MIN(COUNT(X389:AP389)/2,2),6)</f>
        <v>0.5</v>
      </c>
      <c r="AR389" s="13">
        <f>COUNT(F389:U389)+COUNT(X389:AP389)/2</f>
        <v>0.5</v>
      </c>
    </row>
    <row r="390" spans="1:44">
      <c r="A390">
        <v>119</v>
      </c>
      <c r="B390" s="22" t="str">
        <f>VLOOKUP($A390,id!$C:$H,6,0)</f>
        <v>Gasparski Piotr</v>
      </c>
      <c r="C390" s="22" t="str">
        <f>VLOOKUP($A390,id!$C:$H,4,0)</f>
        <v>TRI4FUN TEAM PIASECZNO</v>
      </c>
      <c r="D390" s="2">
        <f>IF(E389=E390,D389,ROW(B388))</f>
        <v>388</v>
      </c>
      <c r="E390" s="11">
        <f>LARGE(F390:W390,1)+LARGE(F390:W390,2)+IFERROR(LARGE(F390:W390,3),0)+IFERROR(LARGE(F390:W390,4),0)+IFERROR(LARGE(F390:W390,5),0)+IFERROR(LARGE(F390:W390,6),0)</f>
        <v>23.663700107874952</v>
      </c>
      <c r="F390" s="12"/>
      <c r="G390" s="12" t="str">
        <f>IFERROR(VLOOKUP(A390,'Roza M'!N:T,7,0),"")</f>
        <v/>
      </c>
      <c r="H390" s="12" t="str">
        <f>IFERROR(VLOOKUP($A390,'H53 200 M'!$AL$5:$AR$90,7,0),"")</f>
        <v/>
      </c>
      <c r="I390" s="14" t="str">
        <f>IFERROR(VLOOKUP($A390,'Dymno M'!$BO$4:$BU$35,7,0),"")</f>
        <v/>
      </c>
      <c r="J390" s="19" t="str">
        <f>IFERROR(VLOOKUP($A390,'Dukty M'!$AU$1:$BA$45,7,0),"")</f>
        <v/>
      </c>
      <c r="K390" s="19" t="str">
        <f>IFERROR(VLOOKUP($A390,'Tropy M'!$Q$3:$X$155,7,0),"")</f>
        <v/>
      </c>
      <c r="L390" s="19" t="str">
        <f>IFERROR(VLOOKUP($A390,'Grassor TR300 M'!$BX$2:$CD$26,7,0),"")</f>
        <v/>
      </c>
      <c r="M390" s="19" t="str">
        <f>IFERROR(VLOOKUP($A390,'BO M'!$K$2:$Q$65,7,0),"")</f>
        <v/>
      </c>
      <c r="N390" s="19" t="str">
        <f>IFERROR(VLOOKUP($A390,'Konwalie M'!$K$3:$Q$33,7,0),"")</f>
        <v/>
      </c>
      <c r="O390" s="19" t="str">
        <f>IFERROR(VLOOKUP($A390,'Sudecka 150 M'!$M$2:$S$17,7,0),"")</f>
        <v/>
      </c>
      <c r="P390" s="19" t="str">
        <f>IFERROR(VLOOKUP($A390,'Korno M'!$BR$1:$BX$58,7,0),"")</f>
        <v/>
      </c>
      <c r="Q390" s="19" t="str">
        <f>IFERROR(VLOOKUP($A390,'Abentojra M'!$J$4:$P$36,7,0),"")</f>
        <v/>
      </c>
      <c r="R390" s="19" t="str">
        <f>IFERROR(VLOOKUP($A390,'Mordownik M'!$M$6:$S$36,7,0),"")</f>
        <v/>
      </c>
      <c r="S390" s="19" t="str">
        <f>IFERROR(VLOOKUP($A390,'XIV Szago M'!$BB$4:$BH$45,7,0),"")</f>
        <v/>
      </c>
      <c r="T390" s="19" t="str">
        <f>IFERROR(VLOOKUP($A390,'H54 TR200 M'!$AS$5:$AY$96,7,0),"")</f>
        <v/>
      </c>
      <c r="U390" s="19" t="str">
        <f>IFERROR(VLOOKUP($A390,'NM TR200 M'!$AN$5:$AT$32,7,0),"")</f>
        <v/>
      </c>
      <c r="V390" s="10">
        <f>IFERROR(LARGE(X390:AP390,1),0)+IFERROR(LARGE(X390:AP390,2),0)</f>
        <v>23.663700107874952</v>
      </c>
      <c r="W390" s="10">
        <f>IFERROR(LARGE(X390:AP390,3),0)+IFERROR(LARGE(X390:AP390,4),0)</f>
        <v>0</v>
      </c>
      <c r="X390" s="12"/>
      <c r="Y390" s="18" t="str">
        <f>IFERROR(VLOOKUP(A390,'XIII Szago M'!DJ:DP,7,0),"")</f>
        <v/>
      </c>
      <c r="Z390" s="18">
        <f>IFERROR(VLOOKUP(A390,'Wiosenne 360 M'!K:Q,7,0),"")</f>
        <v>23.663700107874952</v>
      </c>
      <c r="AA390" s="12" t="str">
        <f>IFERROR(VLOOKUP(A390,'NMnO M'!AT:AZ,7,0),"")</f>
        <v/>
      </c>
      <c r="AB390" s="12" t="str">
        <f>IFERROR(VLOOKUP(A390,'Wertepy M'!M:S,7,0),"")</f>
        <v/>
      </c>
      <c r="AC390" s="12" t="str">
        <f>IFERROR(VLOOKUP($A390,'H53 100 M'!$AG$5:$AM$156,7,0),"")</f>
        <v/>
      </c>
      <c r="AD390" s="18" t="str">
        <f>IFERROR(VLOOKUP($A390,'Liczyrzepa - wiosna M'!$N$2:$T$26,7,0),"")</f>
        <v/>
      </c>
      <c r="AE390" s="12" t="str">
        <f>IFERROR(VLOOKUP($A390,'Harce M'!$H$2:$N$19,7,0),"")</f>
        <v/>
      </c>
      <c r="AF390" s="18" t="str">
        <f>IFERROR(VLOOKUP($A390,'XII z Kompasem M'!$K$1:$Q$38,7,0),"")</f>
        <v/>
      </c>
      <c r="AG390" s="19" t="str">
        <f>IFERROR(VLOOKUP($A390,'Grassor TR150 M'!$BH$2:$BN$16,7,0),"")</f>
        <v/>
      </c>
      <c r="AH390" s="19" t="str">
        <f>IFERROR(VLOOKUP($A390,'Pazur Gryfa M'!$P$2:$V$23,7,0),"")</f>
        <v/>
      </c>
      <c r="AI390" s="19" t="str">
        <f>IFERROR(VLOOKUP($A390,'Szaga M'!$J$2:$P$31,7,0),"")</f>
        <v/>
      </c>
      <c r="AJ390" s="19" t="str">
        <f>IFERROR(VLOOKUP($A390,'Sudecka 100 M'!$M$2:$S$20,7,0),"")</f>
        <v/>
      </c>
      <c r="AK390" s="19" t="str">
        <f>IFERROR(VLOOKUP($A390,'XIII z Kompasem M'!$K$2:$Q$27,7,0),"")</f>
        <v/>
      </c>
      <c r="AL390" s="19" t="str">
        <f>IFERROR(VLOOKUP($A390,'Waligóra M'!$J$2:$P$17,7,0),"")</f>
        <v/>
      </c>
      <c r="AM390" s="19" t="str">
        <f>IFERROR(VLOOKUP($A390,'Jesienne 360 M'!$K$2:$Q$15,7,0),"")</f>
        <v/>
      </c>
      <c r="AN390" s="19" t="str">
        <f>IFERROR(VLOOKUP($A390,'H54 TR100 M'!$AG$6:$AM$161,7,0),"")</f>
        <v/>
      </c>
      <c r="AO390" s="19" t="str">
        <f>IFERROR(VLOOKUP($A390,'Azymut M'!$O$2:$U$36,7,0),"")</f>
        <v/>
      </c>
      <c r="AP390" s="12" t="str">
        <f>IFERROR(VLOOKUP($A390,'NM TR100 M'!$AD$5:$AJ$13,7,0),"")</f>
        <v/>
      </c>
      <c r="AQ390" s="26">
        <f>MIN(COUNT(F390:U390)+MIN(COUNT(X390:AP390)/2,2),6)</f>
        <v>0.5</v>
      </c>
      <c r="AR390" s="13">
        <f>COUNT(F390:U390)+COUNT(X390:AP390)/2</f>
        <v>0.5</v>
      </c>
    </row>
    <row r="391" spans="1:44">
      <c r="A391">
        <v>762</v>
      </c>
      <c r="B391" s="22" t="str">
        <f>VLOOKUP($A391,id!$C:$H,6,0)</f>
        <v>Borciuch Zbigniew</v>
      </c>
      <c r="C391" s="22" t="str">
        <f>VLOOKUP($A391,id!$C:$H,4,0)</f>
        <v>Przyjaciele Konrada</v>
      </c>
      <c r="D391" s="2">
        <f>IF(E390=E391,D390,ROW(B389))</f>
        <v>389</v>
      </c>
      <c r="E391" s="11">
        <f>LARGE(F391:W391,1)+LARGE(F391:W391,2)+IFERROR(LARGE(F391:W391,3),0)+IFERROR(LARGE(F391:W391,4),0)+IFERROR(LARGE(F391:W391,5),0)+IFERROR(LARGE(F391:W391,6),0)</f>
        <v>23.64227900571364</v>
      </c>
      <c r="F391" s="12"/>
      <c r="G391" s="12"/>
      <c r="H391" s="12"/>
      <c r="I391" s="14"/>
      <c r="J391" s="19"/>
      <c r="K391" s="19"/>
      <c r="L391" s="19"/>
      <c r="M391" s="19"/>
      <c r="N391" s="19"/>
      <c r="O391" s="19"/>
      <c r="P391" s="19"/>
      <c r="Q391" s="19"/>
      <c r="R391" s="19"/>
      <c r="S391" s="19"/>
      <c r="T391" s="19"/>
      <c r="U391" s="19">
        <f>IFERROR(VLOOKUP($A391,'NM TR200 M'!$AN$5:$AT$32,7,0),"")</f>
        <v>23.64227900571364</v>
      </c>
      <c r="V391" s="10">
        <f>IFERROR(LARGE(X391:AP391,1),0)+IFERROR(LARGE(X391:AP391,2),0)</f>
        <v>0</v>
      </c>
      <c r="W391" s="10">
        <f>IFERROR(LARGE(X391:AP391,3),0)+IFERROR(LARGE(X391:AP391,4),0)</f>
        <v>0</v>
      </c>
      <c r="X391" s="12"/>
      <c r="Y391" s="18"/>
      <c r="Z391" s="18"/>
      <c r="AA391" s="12"/>
      <c r="AB391" s="12"/>
      <c r="AC391" s="12"/>
      <c r="AD391" s="18"/>
      <c r="AE391" s="12"/>
      <c r="AF391" s="18"/>
      <c r="AG391" s="19"/>
      <c r="AH391" s="19"/>
      <c r="AI391" s="19"/>
      <c r="AJ391" s="19"/>
      <c r="AK391" s="19"/>
      <c r="AL391" s="19"/>
      <c r="AM391" s="19"/>
      <c r="AN391" s="19"/>
      <c r="AO391" s="19"/>
      <c r="AP391" s="12" t="str">
        <f>IFERROR(VLOOKUP($A391,'NM TR100 M'!$AD$5:$AJ$13,7,0),"")</f>
        <v/>
      </c>
      <c r="AQ391" s="26">
        <f>MIN(COUNT(F391:U391)+MIN(COUNT(X391:AP391)/2,2),6)</f>
        <v>1</v>
      </c>
      <c r="AR391" s="13">
        <f>COUNT(F391:U391)+COUNT(X391:AP391)/2</f>
        <v>1</v>
      </c>
    </row>
    <row r="392" spans="1:44">
      <c r="A392">
        <v>763</v>
      </c>
      <c r="B392" s="22" t="str">
        <f>VLOOKUP($A392,id!$C:$H,6,0)</f>
        <v>Wieliński Przemysław</v>
      </c>
      <c r="C392" s="22" t="str">
        <f>VLOOKUP($A392,id!$C:$H,4,0)</f>
        <v>Przyjaciele Konrada</v>
      </c>
      <c r="D392" s="2">
        <f>IF(E391=E392,D391,ROW(B390))</f>
        <v>390</v>
      </c>
      <c r="E392" s="11">
        <f>LARGE(F392:W392,1)+LARGE(F392:W392,2)+IFERROR(LARGE(F392:W392,3),0)+IFERROR(LARGE(F392:W392,4),0)+IFERROR(LARGE(F392:W392,5),0)+IFERROR(LARGE(F392:W392,6),0)</f>
        <v>23.492644328462287</v>
      </c>
      <c r="F392" s="12"/>
      <c r="G392" s="12"/>
      <c r="H392" s="12"/>
      <c r="I392" s="14"/>
      <c r="J392" s="19"/>
      <c r="K392" s="19"/>
      <c r="L392" s="19"/>
      <c r="M392" s="19"/>
      <c r="N392" s="19"/>
      <c r="O392" s="19"/>
      <c r="P392" s="19"/>
      <c r="Q392" s="19"/>
      <c r="R392" s="19"/>
      <c r="S392" s="19"/>
      <c r="T392" s="19"/>
      <c r="U392" s="19">
        <f>IFERROR(VLOOKUP($A392,'NM TR200 M'!$AN$5:$AT$32,7,0),"")</f>
        <v>23.492644328462287</v>
      </c>
      <c r="V392" s="10">
        <f>IFERROR(LARGE(X392:AP392,1),0)+IFERROR(LARGE(X392:AP392,2),0)</f>
        <v>0</v>
      </c>
      <c r="W392" s="10">
        <f>IFERROR(LARGE(X392:AP392,3),0)+IFERROR(LARGE(X392:AP392,4),0)</f>
        <v>0</v>
      </c>
      <c r="X392" s="12"/>
      <c r="Y392" s="18"/>
      <c r="Z392" s="18"/>
      <c r="AA392" s="12"/>
      <c r="AB392" s="12"/>
      <c r="AC392" s="12"/>
      <c r="AD392" s="18"/>
      <c r="AE392" s="12"/>
      <c r="AF392" s="18"/>
      <c r="AG392" s="19"/>
      <c r="AH392" s="19"/>
      <c r="AI392" s="19"/>
      <c r="AJ392" s="19"/>
      <c r="AK392" s="19"/>
      <c r="AL392" s="19"/>
      <c r="AM392" s="19"/>
      <c r="AN392" s="19"/>
      <c r="AO392" s="19"/>
      <c r="AP392" s="12" t="str">
        <f>IFERROR(VLOOKUP($A392,'NM TR100 M'!$AD$5:$AJ$13,7,0),"")</f>
        <v/>
      </c>
      <c r="AQ392" s="26">
        <f>MIN(COUNT(F392:U392)+MIN(COUNT(X392:AP392)/2,2),6)</f>
        <v>1</v>
      </c>
      <c r="AR392" s="13">
        <f>COUNT(F392:U392)+COUNT(X392:AP392)/2</f>
        <v>1</v>
      </c>
    </row>
    <row r="393" spans="1:44">
      <c r="A393">
        <v>764</v>
      </c>
      <c r="B393" s="22" t="str">
        <f>VLOOKUP($A393,id!$C:$H,6,0)</f>
        <v>Juszczyk Tomasz</v>
      </c>
      <c r="C393" s="22" t="str">
        <f>VLOOKUP($A393,id!$C:$H,4,0)</f>
        <v>Przyjaciele Konrada</v>
      </c>
      <c r="D393" s="2">
        <f>IF(E392=E393,D392,ROW(B391))</f>
        <v>390</v>
      </c>
      <c r="E393" s="11">
        <f>LARGE(F393:W393,1)+LARGE(F393:W393,2)+IFERROR(LARGE(F393:W393,3),0)+IFERROR(LARGE(F393:W393,4),0)+IFERROR(LARGE(F393:W393,5),0)+IFERROR(LARGE(F393:W393,6),0)</f>
        <v>23.492644328462287</v>
      </c>
      <c r="F393" s="12"/>
      <c r="G393" s="12"/>
      <c r="H393" s="12"/>
      <c r="I393" s="14"/>
      <c r="J393" s="19"/>
      <c r="K393" s="19"/>
      <c r="L393" s="19"/>
      <c r="M393" s="19"/>
      <c r="N393" s="19"/>
      <c r="O393" s="19"/>
      <c r="P393" s="19"/>
      <c r="Q393" s="19"/>
      <c r="R393" s="19"/>
      <c r="S393" s="19"/>
      <c r="T393" s="19"/>
      <c r="U393" s="19">
        <f>IFERROR(VLOOKUP($A393,'NM TR200 M'!$AN$5:$AT$32,7,0),"")</f>
        <v>23.492644328462287</v>
      </c>
      <c r="V393" s="10">
        <f>IFERROR(LARGE(X393:AP393,1),0)+IFERROR(LARGE(X393:AP393,2),0)</f>
        <v>0</v>
      </c>
      <c r="W393" s="10">
        <f>IFERROR(LARGE(X393:AP393,3),0)+IFERROR(LARGE(X393:AP393,4),0)</f>
        <v>0</v>
      </c>
      <c r="X393" s="12"/>
      <c r="Y393" s="18"/>
      <c r="Z393" s="18"/>
      <c r="AA393" s="12"/>
      <c r="AB393" s="12"/>
      <c r="AC393" s="12"/>
      <c r="AD393" s="18"/>
      <c r="AE393" s="12"/>
      <c r="AF393" s="18"/>
      <c r="AG393" s="19"/>
      <c r="AH393" s="19"/>
      <c r="AI393" s="19"/>
      <c r="AJ393" s="19"/>
      <c r="AK393" s="19"/>
      <c r="AL393" s="19"/>
      <c r="AM393" s="19"/>
      <c r="AN393" s="19"/>
      <c r="AO393" s="19"/>
      <c r="AP393" s="12" t="str">
        <f>IFERROR(VLOOKUP($A393,'NM TR100 M'!$AD$5:$AJ$13,7,0),"")</f>
        <v/>
      </c>
      <c r="AQ393" s="26">
        <f>MIN(COUNT(F393:U393)+MIN(COUNT(X393:AP393)/2,2),6)</f>
        <v>1</v>
      </c>
      <c r="AR393" s="13">
        <f>COUNT(F393:U393)+COUNT(X393:AP393)/2</f>
        <v>1</v>
      </c>
    </row>
    <row r="394" spans="1:44">
      <c r="A394">
        <v>534</v>
      </c>
      <c r="B394" s="22" t="str">
        <f>VLOOKUP($A394,id!$C:$H,6,0)</f>
        <v>Oleśków Michał</v>
      </c>
      <c r="C394" s="22" t="str">
        <f>VLOOKUP($A394,id!$C:$H,4,0)</f>
        <v>Potwory i spółka</v>
      </c>
      <c r="D394" s="2">
        <f>IF(E393=E394,D393,ROW(B392))</f>
        <v>392</v>
      </c>
      <c r="E394" s="11">
        <f>LARGE(F394:W394,1)+LARGE(F394:W394,2)+IFERROR(LARGE(F394:W394,3),0)+IFERROR(LARGE(F394:W394,4),0)+IFERROR(LARGE(F394:W394,5),0)+IFERROR(LARGE(F394:W394,6),0)</f>
        <v>23.323976393330891</v>
      </c>
      <c r="F394" s="12"/>
      <c r="G394" s="12"/>
      <c r="H394" s="12"/>
      <c r="I394" s="14"/>
      <c r="J394" s="19"/>
      <c r="K394" s="19"/>
      <c r="L394" s="19"/>
      <c r="M394" s="19"/>
      <c r="N394" s="19" t="str">
        <f>IFERROR(VLOOKUP($A394,'Konwalie M'!$K$3:$Q$33,7,0),"")</f>
        <v/>
      </c>
      <c r="O394" s="19" t="str">
        <f>IFERROR(VLOOKUP($A394,'Sudecka 150 M'!$M$2:$S$17,7,0),"")</f>
        <v/>
      </c>
      <c r="P394" s="19" t="str">
        <f>IFERROR(VLOOKUP($A394,'Korno M'!$BR$1:$BX$58,7,0),"")</f>
        <v/>
      </c>
      <c r="Q394" s="19" t="str">
        <f>IFERROR(VLOOKUP($A394,'Abentojra M'!$J$4:$P$36,7,0),"")</f>
        <v/>
      </c>
      <c r="R394" s="19" t="str">
        <f>IFERROR(VLOOKUP($A394,'Mordownik M'!$M$6:$S$36,7,0),"")</f>
        <v/>
      </c>
      <c r="S394" s="19" t="str">
        <f>IFERROR(VLOOKUP($A394,'XIV Szago M'!$BB$4:$BH$45,7,0),"")</f>
        <v/>
      </c>
      <c r="T394" s="19" t="str">
        <f>IFERROR(VLOOKUP($A394,'H54 TR200 M'!$AS$5:$AY$96,7,0),"")</f>
        <v/>
      </c>
      <c r="U394" s="19" t="str">
        <f>IFERROR(VLOOKUP($A394,'NM TR200 M'!$AN$5:$AT$32,7,0),"")</f>
        <v/>
      </c>
      <c r="V394" s="10">
        <f>IFERROR(LARGE(X394:AP394,1),0)+IFERROR(LARGE(X394:AP394,2),0)</f>
        <v>23.323976393330891</v>
      </c>
      <c r="W394" s="10">
        <f>IFERROR(LARGE(X394:AP394,3),0)+IFERROR(LARGE(X394:AP394,4),0)</f>
        <v>0</v>
      </c>
      <c r="X394" s="12"/>
      <c r="Y394" s="18"/>
      <c r="Z394" s="18"/>
      <c r="AA394" s="12"/>
      <c r="AB394" s="12"/>
      <c r="AC394" s="12"/>
      <c r="AD394" s="18"/>
      <c r="AE394" s="12"/>
      <c r="AF394" s="18"/>
      <c r="AG394" s="19"/>
      <c r="AH394" s="19"/>
      <c r="AI394" s="19" t="str">
        <f>IFERROR(VLOOKUP($A394,'Szaga M'!$J$2:$P$31,7,0),"")</f>
        <v/>
      </c>
      <c r="AJ394" s="19">
        <f>IFERROR(VLOOKUP($A394,'Sudecka 100 M'!$M$2:$S$20,7,0),"")</f>
        <v>23.323976393330891</v>
      </c>
      <c r="AK394" s="19" t="str">
        <f>IFERROR(VLOOKUP($A394,'XIII z Kompasem M'!$K$2:$Q$27,7,0),"")</f>
        <v/>
      </c>
      <c r="AL394" s="19" t="str">
        <f>IFERROR(VLOOKUP($A394,'Waligóra M'!$J$2:$P$17,7,0),"")</f>
        <v/>
      </c>
      <c r="AM394" s="19" t="str">
        <f>IFERROR(VLOOKUP($A394,'Jesienne 360 M'!$K$2:$Q$15,7,0),"")</f>
        <v/>
      </c>
      <c r="AN394" s="19" t="str">
        <f>IFERROR(VLOOKUP($A394,'H54 TR100 M'!$AG$6:$AM$161,7,0),"")</f>
        <v/>
      </c>
      <c r="AO394" s="19" t="str">
        <f>IFERROR(VLOOKUP($A394,'Azymut M'!$O$2:$U$36,7,0),"")</f>
        <v/>
      </c>
      <c r="AP394" s="12" t="str">
        <f>IFERROR(VLOOKUP($A394,'NM TR100 M'!$AD$5:$AJ$13,7,0),"")</f>
        <v/>
      </c>
      <c r="AQ394" s="26">
        <f>MIN(COUNT(F394:U394)+MIN(COUNT(X394:AP394)/2,2),6)</f>
        <v>0.5</v>
      </c>
      <c r="AR394" s="13">
        <f>COUNT(F394:U394)+COUNT(X394:AP394)/2</f>
        <v>0.5</v>
      </c>
    </row>
    <row r="395" spans="1:44">
      <c r="A395">
        <v>219</v>
      </c>
      <c r="B395" s="22" t="str">
        <f>VLOOKUP($A395,id!$C:$H,6,0)</f>
        <v>Skolimowski Waldemar</v>
      </c>
      <c r="C395" s="22" t="str">
        <f>VLOOKUP($A395,id!$C:$H,4,0)</f>
        <v>MH Automatyka team</v>
      </c>
      <c r="D395" s="2">
        <f>IF(E394=E395,D394,ROW(B393))</f>
        <v>393</v>
      </c>
      <c r="E395" s="11">
        <f>LARGE(F395:W395,1)+LARGE(F395:W395,2)+IFERROR(LARGE(F395:W395,3),0)+IFERROR(LARGE(F395:W395,4),0)+IFERROR(LARGE(F395:W395,5),0)+IFERROR(LARGE(F395:W395,6),0)</f>
        <v>23.31990663271689</v>
      </c>
      <c r="F395" s="12"/>
      <c r="G395" s="12"/>
      <c r="H395" s="12">
        <f>IFERROR(VLOOKUP($A395,'H53 200 M'!$AL$5:$AR$90,7,0),"")</f>
        <v>23.31990663271689</v>
      </c>
      <c r="I395" s="14" t="str">
        <f>IFERROR(VLOOKUP($A395,'Dymno M'!$BO$4:$BU$35,7,0),"")</f>
        <v/>
      </c>
      <c r="J395" s="19" t="str">
        <f>IFERROR(VLOOKUP($A395,'Dukty M'!$AU$1:$BA$45,7,0),"")</f>
        <v/>
      </c>
      <c r="K395" s="19" t="str">
        <f>IFERROR(VLOOKUP($A395,'Tropy M'!$Q$3:$X$155,7,0),"")</f>
        <v/>
      </c>
      <c r="L395" s="19" t="str">
        <f>IFERROR(VLOOKUP($A395,'Grassor TR300 M'!$BX$2:$CD$26,7,0),"")</f>
        <v/>
      </c>
      <c r="M395" s="19" t="str">
        <f>IFERROR(VLOOKUP($A395,'BO M'!$K$2:$Q$65,7,0),"")</f>
        <v/>
      </c>
      <c r="N395" s="19" t="str">
        <f>IFERROR(VLOOKUP($A395,'Konwalie M'!$K$3:$Q$33,7,0),"")</f>
        <v/>
      </c>
      <c r="O395" s="19" t="str">
        <f>IFERROR(VLOOKUP($A395,'Sudecka 150 M'!$M$2:$S$17,7,0),"")</f>
        <v/>
      </c>
      <c r="P395" s="19" t="str">
        <f>IFERROR(VLOOKUP($A395,'Korno M'!$BR$1:$BX$58,7,0),"")</f>
        <v/>
      </c>
      <c r="Q395" s="19" t="str">
        <f>IFERROR(VLOOKUP($A395,'Abentojra M'!$J$4:$P$36,7,0),"")</f>
        <v/>
      </c>
      <c r="R395" s="19" t="str">
        <f>IFERROR(VLOOKUP($A395,'Mordownik M'!$M$6:$S$36,7,0),"")</f>
        <v/>
      </c>
      <c r="S395" s="19" t="str">
        <f>IFERROR(VLOOKUP($A395,'XIV Szago M'!$BB$4:$BH$45,7,0),"")</f>
        <v/>
      </c>
      <c r="T395" s="19" t="str">
        <f>IFERROR(VLOOKUP($A395,'H54 TR200 M'!$AS$5:$AY$96,7,0),"")</f>
        <v/>
      </c>
      <c r="U395" s="19" t="str">
        <f>IFERROR(VLOOKUP($A395,'NM TR200 M'!$AN$5:$AT$32,7,0),"")</f>
        <v/>
      </c>
      <c r="V395" s="10">
        <f>IFERROR(LARGE(X395:AP395,1),0)+IFERROR(LARGE(X395:AP395,2),0)</f>
        <v>0</v>
      </c>
      <c r="W395" s="10">
        <f>IFERROR(LARGE(X395:AP395,3),0)+IFERROR(LARGE(X395:AP395,4),0)</f>
        <v>0</v>
      </c>
      <c r="X395" s="12"/>
      <c r="Y395" s="18"/>
      <c r="Z395" s="18"/>
      <c r="AA395" s="12"/>
      <c r="AB395" s="12"/>
      <c r="AC395" s="12" t="str">
        <f>IFERROR(VLOOKUP($A395,'H53 100 M'!$AG$5:$AM$156,7,0),"")</f>
        <v/>
      </c>
      <c r="AD395" s="18" t="str">
        <f>IFERROR(VLOOKUP($A395,'Liczyrzepa - wiosna M'!$N$2:$T$26,7,0),"")</f>
        <v/>
      </c>
      <c r="AE395" s="12" t="str">
        <f>IFERROR(VLOOKUP($A395,'Harce M'!$H$2:$N$19,7,0),"")</f>
        <v/>
      </c>
      <c r="AF395" s="18" t="str">
        <f>IFERROR(VLOOKUP($A395,'XII z Kompasem M'!$K$1:$Q$38,7,0),"")</f>
        <v/>
      </c>
      <c r="AG395" s="19" t="str">
        <f>IFERROR(VLOOKUP($A395,'Grassor TR150 M'!$BH$2:$BN$16,7,0),"")</f>
        <v/>
      </c>
      <c r="AH395" s="19" t="str">
        <f>IFERROR(VLOOKUP($A395,'Pazur Gryfa M'!$P$2:$V$23,7,0),"")</f>
        <v/>
      </c>
      <c r="AI395" s="19" t="str">
        <f>IFERROR(VLOOKUP($A395,'Szaga M'!$J$2:$P$31,7,0),"")</f>
        <v/>
      </c>
      <c r="AJ395" s="19" t="str">
        <f>IFERROR(VLOOKUP($A395,'Sudecka 100 M'!$M$2:$S$20,7,0),"")</f>
        <v/>
      </c>
      <c r="AK395" s="19" t="str">
        <f>IFERROR(VLOOKUP($A395,'XIII z Kompasem M'!$K$2:$Q$27,7,0),"")</f>
        <v/>
      </c>
      <c r="AL395" s="19" t="str">
        <f>IFERROR(VLOOKUP($A395,'Waligóra M'!$J$2:$P$17,7,0),"")</f>
        <v/>
      </c>
      <c r="AM395" s="19" t="str">
        <f>IFERROR(VLOOKUP($A395,'Jesienne 360 M'!$K$2:$Q$15,7,0),"")</f>
        <v/>
      </c>
      <c r="AN395" s="19" t="str">
        <f>IFERROR(VLOOKUP($A395,'H54 TR100 M'!$AG$6:$AM$161,7,0),"")</f>
        <v/>
      </c>
      <c r="AO395" s="19" t="str">
        <f>IFERROR(VLOOKUP($A395,'Azymut M'!$O$2:$U$36,7,0),"")</f>
        <v/>
      </c>
      <c r="AP395" s="12" t="str">
        <f>IFERROR(VLOOKUP($A395,'NM TR100 M'!$AD$5:$AJ$13,7,0),"")</f>
        <v/>
      </c>
      <c r="AQ395" s="26">
        <f>MIN(COUNT(F395:U395)+MIN(COUNT(X395:AP395)/2,2),6)</f>
        <v>1</v>
      </c>
      <c r="AR395" s="13">
        <f>COUNT(F395:U395)+COUNT(X395:AP395)/2</f>
        <v>1</v>
      </c>
    </row>
    <row r="396" spans="1:44">
      <c r="A396">
        <v>220</v>
      </c>
      <c r="B396" s="22" t="str">
        <f>VLOOKUP($A396,id!$C:$H,6,0)</f>
        <v>Kalinowski Andrzej</v>
      </c>
      <c r="C396" s="22" t="str">
        <f>VLOOKUP($A396,id!$C:$H,4,0)</f>
        <v>MH Automatyka team</v>
      </c>
      <c r="D396" s="2">
        <f>IF(E395=E396,D395,ROW(B394))</f>
        <v>394</v>
      </c>
      <c r="E396" s="11">
        <f>LARGE(F396:W396,1)+LARGE(F396:W396,2)+IFERROR(LARGE(F396:W396,3),0)+IFERROR(LARGE(F396:W396,4),0)+IFERROR(LARGE(F396:W396,5),0)+IFERROR(LARGE(F396:W396,6),0)</f>
        <v>23.319349180307722</v>
      </c>
      <c r="F396" s="12"/>
      <c r="G396" s="12"/>
      <c r="H396" s="12">
        <f>IFERROR(VLOOKUP($A396,'H53 200 M'!$AL$5:$AR$90,7,0),"")</f>
        <v>23.319349180307722</v>
      </c>
      <c r="I396" s="14" t="str">
        <f>IFERROR(VLOOKUP($A396,'Dymno M'!$BO$4:$BU$35,7,0),"")</f>
        <v/>
      </c>
      <c r="J396" s="19" t="str">
        <f>IFERROR(VLOOKUP($A396,'Dukty M'!$AU$1:$BA$45,7,0),"")</f>
        <v/>
      </c>
      <c r="K396" s="19" t="str">
        <f>IFERROR(VLOOKUP($A396,'Tropy M'!$Q$3:$X$155,7,0),"")</f>
        <v/>
      </c>
      <c r="L396" s="19" t="str">
        <f>IFERROR(VLOOKUP($A396,'Grassor TR300 M'!$BX$2:$CD$26,7,0),"")</f>
        <v/>
      </c>
      <c r="M396" s="19" t="str">
        <f>IFERROR(VLOOKUP($A396,'BO M'!$K$2:$Q$65,7,0),"")</f>
        <v/>
      </c>
      <c r="N396" s="19" t="str">
        <f>IFERROR(VLOOKUP($A396,'Konwalie M'!$K$3:$Q$33,7,0),"")</f>
        <v/>
      </c>
      <c r="O396" s="19" t="str">
        <f>IFERROR(VLOOKUP($A396,'Sudecka 150 M'!$M$2:$S$17,7,0),"")</f>
        <v/>
      </c>
      <c r="P396" s="19" t="str">
        <f>IFERROR(VLOOKUP($A396,'Korno M'!$BR$1:$BX$58,7,0),"")</f>
        <v/>
      </c>
      <c r="Q396" s="19" t="str">
        <f>IFERROR(VLOOKUP($A396,'Abentojra M'!$J$4:$P$36,7,0),"")</f>
        <v/>
      </c>
      <c r="R396" s="19" t="str">
        <f>IFERROR(VLOOKUP($A396,'Mordownik M'!$M$6:$S$36,7,0),"")</f>
        <v/>
      </c>
      <c r="S396" s="19" t="str">
        <f>IFERROR(VLOOKUP($A396,'XIV Szago M'!$BB$4:$BH$45,7,0),"")</f>
        <v/>
      </c>
      <c r="T396" s="19" t="str">
        <f>IFERROR(VLOOKUP($A396,'H54 TR200 M'!$AS$5:$AY$96,7,0),"")</f>
        <v/>
      </c>
      <c r="U396" s="19" t="str">
        <f>IFERROR(VLOOKUP($A396,'NM TR200 M'!$AN$5:$AT$32,7,0),"")</f>
        <v/>
      </c>
      <c r="V396" s="10">
        <f>IFERROR(LARGE(X396:AP396,1),0)+IFERROR(LARGE(X396:AP396,2),0)</f>
        <v>0</v>
      </c>
      <c r="W396" s="10">
        <f>IFERROR(LARGE(X396:AP396,3),0)+IFERROR(LARGE(X396:AP396,4),0)</f>
        <v>0</v>
      </c>
      <c r="X396" s="12"/>
      <c r="Y396" s="18"/>
      <c r="Z396" s="18"/>
      <c r="AA396" s="12"/>
      <c r="AB396" s="12"/>
      <c r="AC396" s="12" t="str">
        <f>IFERROR(VLOOKUP($A396,'H53 100 M'!$AG$5:$AM$156,7,0),"")</f>
        <v/>
      </c>
      <c r="AD396" s="18" t="str">
        <f>IFERROR(VLOOKUP($A396,'Liczyrzepa - wiosna M'!$N$2:$T$26,7,0),"")</f>
        <v/>
      </c>
      <c r="AE396" s="12" t="str">
        <f>IFERROR(VLOOKUP($A396,'Harce M'!$H$2:$N$19,7,0),"")</f>
        <v/>
      </c>
      <c r="AF396" s="18" t="str">
        <f>IFERROR(VLOOKUP($A396,'XII z Kompasem M'!$K$1:$Q$38,7,0),"")</f>
        <v/>
      </c>
      <c r="AG396" s="19" t="str">
        <f>IFERROR(VLOOKUP($A396,'Grassor TR150 M'!$BH$2:$BN$16,7,0),"")</f>
        <v/>
      </c>
      <c r="AH396" s="19" t="str">
        <f>IFERROR(VLOOKUP($A396,'Pazur Gryfa M'!$P$2:$V$23,7,0),"")</f>
        <v/>
      </c>
      <c r="AI396" s="19" t="str">
        <f>IFERROR(VLOOKUP($A396,'Szaga M'!$J$2:$P$31,7,0),"")</f>
        <v/>
      </c>
      <c r="AJ396" s="19" t="str">
        <f>IFERROR(VLOOKUP($A396,'Sudecka 100 M'!$M$2:$S$20,7,0),"")</f>
        <v/>
      </c>
      <c r="AK396" s="19" t="str">
        <f>IFERROR(VLOOKUP($A396,'XIII z Kompasem M'!$K$2:$Q$27,7,0),"")</f>
        <v/>
      </c>
      <c r="AL396" s="19" t="str">
        <f>IFERROR(VLOOKUP($A396,'Waligóra M'!$J$2:$P$17,7,0),"")</f>
        <v/>
      </c>
      <c r="AM396" s="19" t="str">
        <f>IFERROR(VLOOKUP($A396,'Jesienne 360 M'!$K$2:$Q$15,7,0),"")</f>
        <v/>
      </c>
      <c r="AN396" s="19" t="str">
        <f>IFERROR(VLOOKUP($A396,'H54 TR100 M'!$AG$6:$AM$161,7,0),"")</f>
        <v/>
      </c>
      <c r="AO396" s="19" t="str">
        <f>IFERROR(VLOOKUP($A396,'Azymut M'!$O$2:$U$36,7,0),"")</f>
        <v/>
      </c>
      <c r="AP396" s="12" t="str">
        <f>IFERROR(VLOOKUP($A396,'NM TR100 M'!$AD$5:$AJ$13,7,0),"")</f>
        <v/>
      </c>
      <c r="AQ396" s="26">
        <f>MIN(COUNT(F396:U396)+MIN(COUNT(X396:AP396)/2,2),6)</f>
        <v>1</v>
      </c>
      <c r="AR396" s="13">
        <f>COUNT(F396:U396)+COUNT(X396:AP396)/2</f>
        <v>1</v>
      </c>
    </row>
    <row r="397" spans="1:44">
      <c r="A397">
        <v>221</v>
      </c>
      <c r="B397" s="22" t="str">
        <f>VLOOKUP($A397,id!$C:$H,6,0)</f>
        <v>Paszkowski Arkadiusz</v>
      </c>
      <c r="C397" s="22" t="str">
        <f>VLOOKUP($A397,id!$C:$H,4,0)</f>
        <v>MH Automatyka team</v>
      </c>
      <c r="D397" s="2">
        <f>IF(E396=E397,D396,ROW(B395))</f>
        <v>395</v>
      </c>
      <c r="E397" s="11">
        <f>LARGE(F397:W397,1)+LARGE(F397:W397,2)+IFERROR(LARGE(F397:W397,3),0)+IFERROR(LARGE(F397:W397,4),0)+IFERROR(LARGE(F397:W397,5),0)+IFERROR(LARGE(F397:W397,6),0)</f>
        <v>23.317119637158804</v>
      </c>
      <c r="F397" s="12"/>
      <c r="G397" s="12"/>
      <c r="H397" s="12">
        <f>IFERROR(VLOOKUP($A397,'H53 200 M'!$AL$5:$AR$90,7,0),"")</f>
        <v>23.317119637158804</v>
      </c>
      <c r="I397" s="14" t="str">
        <f>IFERROR(VLOOKUP($A397,'Dymno M'!$BO$4:$BU$35,7,0),"")</f>
        <v/>
      </c>
      <c r="J397" s="19" t="str">
        <f>IFERROR(VLOOKUP($A397,'Dukty M'!$AU$1:$BA$45,7,0),"")</f>
        <v/>
      </c>
      <c r="K397" s="19" t="str">
        <f>IFERROR(VLOOKUP($A397,'Tropy M'!$Q$3:$X$155,7,0),"")</f>
        <v/>
      </c>
      <c r="L397" s="19" t="str">
        <f>IFERROR(VLOOKUP($A397,'Grassor TR300 M'!$BX$2:$CD$26,7,0),"")</f>
        <v/>
      </c>
      <c r="M397" s="19" t="str">
        <f>IFERROR(VLOOKUP($A397,'BO M'!$K$2:$Q$65,7,0),"")</f>
        <v/>
      </c>
      <c r="N397" s="19" t="str">
        <f>IFERROR(VLOOKUP($A397,'Konwalie M'!$K$3:$Q$33,7,0),"")</f>
        <v/>
      </c>
      <c r="O397" s="19" t="str">
        <f>IFERROR(VLOOKUP($A397,'Sudecka 150 M'!$M$2:$S$17,7,0),"")</f>
        <v/>
      </c>
      <c r="P397" s="19" t="str">
        <f>IFERROR(VLOOKUP($A397,'Korno M'!$BR$1:$BX$58,7,0),"")</f>
        <v/>
      </c>
      <c r="Q397" s="19" t="str">
        <f>IFERROR(VLOOKUP($A397,'Abentojra M'!$J$4:$P$36,7,0),"")</f>
        <v/>
      </c>
      <c r="R397" s="19" t="str">
        <f>IFERROR(VLOOKUP($A397,'Mordownik M'!$M$6:$S$36,7,0),"")</f>
        <v/>
      </c>
      <c r="S397" s="19" t="str">
        <f>IFERROR(VLOOKUP($A397,'XIV Szago M'!$BB$4:$BH$45,7,0),"")</f>
        <v/>
      </c>
      <c r="T397" s="19" t="str">
        <f>IFERROR(VLOOKUP($A397,'H54 TR200 M'!$AS$5:$AY$96,7,0),"")</f>
        <v/>
      </c>
      <c r="U397" s="19" t="str">
        <f>IFERROR(VLOOKUP($A397,'NM TR200 M'!$AN$5:$AT$32,7,0),"")</f>
        <v/>
      </c>
      <c r="V397" s="10">
        <f>IFERROR(LARGE(X397:AP397,1),0)+IFERROR(LARGE(X397:AP397,2),0)</f>
        <v>0</v>
      </c>
      <c r="W397" s="10">
        <f>IFERROR(LARGE(X397:AP397,3),0)+IFERROR(LARGE(X397:AP397,4),0)</f>
        <v>0</v>
      </c>
      <c r="X397" s="12"/>
      <c r="Y397" s="18"/>
      <c r="Z397" s="18"/>
      <c r="AA397" s="12"/>
      <c r="AB397" s="12"/>
      <c r="AC397" s="12" t="str">
        <f>IFERROR(VLOOKUP($A397,'H53 100 M'!$AG$5:$AM$156,7,0),"")</f>
        <v/>
      </c>
      <c r="AD397" s="18" t="str">
        <f>IFERROR(VLOOKUP($A397,'Liczyrzepa - wiosna M'!$N$2:$T$26,7,0),"")</f>
        <v/>
      </c>
      <c r="AE397" s="12" t="str">
        <f>IFERROR(VLOOKUP($A397,'Harce M'!$H$2:$N$19,7,0),"")</f>
        <v/>
      </c>
      <c r="AF397" s="18" t="str">
        <f>IFERROR(VLOOKUP($A397,'XII z Kompasem M'!$K$1:$Q$38,7,0),"")</f>
        <v/>
      </c>
      <c r="AG397" s="19" t="str">
        <f>IFERROR(VLOOKUP($A397,'Grassor TR150 M'!$BH$2:$BN$16,7,0),"")</f>
        <v/>
      </c>
      <c r="AH397" s="19" t="str">
        <f>IFERROR(VLOOKUP($A397,'Pazur Gryfa M'!$P$2:$V$23,7,0),"")</f>
        <v/>
      </c>
      <c r="AI397" s="19" t="str">
        <f>IFERROR(VLOOKUP($A397,'Szaga M'!$J$2:$P$31,7,0),"")</f>
        <v/>
      </c>
      <c r="AJ397" s="19" t="str">
        <f>IFERROR(VLOOKUP($A397,'Sudecka 100 M'!$M$2:$S$20,7,0),"")</f>
        <v/>
      </c>
      <c r="AK397" s="19" t="str">
        <f>IFERROR(VLOOKUP($A397,'XIII z Kompasem M'!$K$2:$Q$27,7,0),"")</f>
        <v/>
      </c>
      <c r="AL397" s="19" t="str">
        <f>IFERROR(VLOOKUP($A397,'Waligóra M'!$J$2:$P$17,7,0),"")</f>
        <v/>
      </c>
      <c r="AM397" s="19" t="str">
        <f>IFERROR(VLOOKUP($A397,'Jesienne 360 M'!$K$2:$Q$15,7,0),"")</f>
        <v/>
      </c>
      <c r="AN397" s="19" t="str">
        <f>IFERROR(VLOOKUP($A397,'H54 TR100 M'!$AG$6:$AM$161,7,0),"")</f>
        <v/>
      </c>
      <c r="AO397" s="19" t="str">
        <f>IFERROR(VLOOKUP($A397,'Azymut M'!$O$2:$U$36,7,0),"")</f>
        <v/>
      </c>
      <c r="AP397" s="12" t="str">
        <f>IFERROR(VLOOKUP($A397,'NM TR100 M'!$AD$5:$AJ$13,7,0),"")</f>
        <v/>
      </c>
      <c r="AQ397" s="26">
        <f>MIN(COUNT(F397:U397)+MIN(COUNT(X397:AP397)/2,2),6)</f>
        <v>1</v>
      </c>
      <c r="AR397" s="13">
        <f>COUNT(F397:U397)+COUNT(X397:AP397)/2</f>
        <v>1</v>
      </c>
    </row>
    <row r="398" spans="1:44">
      <c r="A398">
        <v>222</v>
      </c>
      <c r="B398" s="22" t="str">
        <f>VLOOKUP($A398,id!$C:$H,6,0)</f>
        <v>Bońkowski Jarosław</v>
      </c>
      <c r="C398" s="22" t="str">
        <f>VLOOKUP($A398,id!$C:$H,4,0)</f>
        <v>MH Automatyka team</v>
      </c>
      <c r="D398" s="2">
        <f>IF(E397=E398,D397,ROW(B396))</f>
        <v>396</v>
      </c>
      <c r="E398" s="11">
        <f>LARGE(F398:W398,1)+LARGE(F398:W398,2)+IFERROR(LARGE(F398:W398,3),0)+IFERROR(LARGE(F398:W398,4),0)+IFERROR(LARGE(F398:W398,5),0)+IFERROR(LARGE(F398:W398,6),0)</f>
        <v>23.314890520298576</v>
      </c>
      <c r="F398" s="12"/>
      <c r="G398" s="12"/>
      <c r="H398" s="12">
        <f>IFERROR(VLOOKUP($A398,'H53 200 M'!$AL$5:$AR$90,7,0),"")</f>
        <v>23.314890520298576</v>
      </c>
      <c r="I398" s="14" t="str">
        <f>IFERROR(VLOOKUP($A398,'Dymno M'!$BO$4:$BU$35,7,0),"")</f>
        <v/>
      </c>
      <c r="J398" s="19" t="str">
        <f>IFERROR(VLOOKUP($A398,'Dukty M'!$AU$1:$BA$45,7,0),"")</f>
        <v/>
      </c>
      <c r="K398" s="19" t="str">
        <f>IFERROR(VLOOKUP($A398,'Tropy M'!$Q$3:$X$155,7,0),"")</f>
        <v/>
      </c>
      <c r="L398" s="19" t="str">
        <f>IFERROR(VLOOKUP($A398,'Grassor TR300 M'!$BX$2:$CD$26,7,0),"")</f>
        <v/>
      </c>
      <c r="M398" s="19" t="str">
        <f>IFERROR(VLOOKUP($A398,'BO M'!$K$2:$Q$65,7,0),"")</f>
        <v/>
      </c>
      <c r="N398" s="19" t="str">
        <f>IFERROR(VLOOKUP($A398,'Konwalie M'!$K$3:$Q$33,7,0),"")</f>
        <v/>
      </c>
      <c r="O398" s="19" t="str">
        <f>IFERROR(VLOOKUP($A398,'Sudecka 150 M'!$M$2:$S$17,7,0),"")</f>
        <v/>
      </c>
      <c r="P398" s="19" t="str">
        <f>IFERROR(VLOOKUP($A398,'Korno M'!$BR$1:$BX$58,7,0),"")</f>
        <v/>
      </c>
      <c r="Q398" s="19" t="str">
        <f>IFERROR(VLOOKUP($A398,'Abentojra M'!$J$4:$P$36,7,0),"")</f>
        <v/>
      </c>
      <c r="R398" s="19" t="str">
        <f>IFERROR(VLOOKUP($A398,'Mordownik M'!$M$6:$S$36,7,0),"")</f>
        <v/>
      </c>
      <c r="S398" s="19" t="str">
        <f>IFERROR(VLOOKUP($A398,'XIV Szago M'!$BB$4:$BH$45,7,0),"")</f>
        <v/>
      </c>
      <c r="T398" s="19" t="str">
        <f>IFERROR(VLOOKUP($A398,'H54 TR200 M'!$AS$5:$AY$96,7,0),"")</f>
        <v/>
      </c>
      <c r="U398" s="19" t="str">
        <f>IFERROR(VLOOKUP($A398,'NM TR200 M'!$AN$5:$AT$32,7,0),"")</f>
        <v/>
      </c>
      <c r="V398" s="10">
        <f>IFERROR(LARGE(X398:AP398,1),0)+IFERROR(LARGE(X398:AP398,2),0)</f>
        <v>0</v>
      </c>
      <c r="W398" s="10">
        <f>IFERROR(LARGE(X398:AP398,3),0)+IFERROR(LARGE(X398:AP398,4),0)</f>
        <v>0</v>
      </c>
      <c r="X398" s="12"/>
      <c r="Y398" s="18"/>
      <c r="Z398" s="18"/>
      <c r="AA398" s="12"/>
      <c r="AB398" s="12"/>
      <c r="AC398" s="12" t="str">
        <f>IFERROR(VLOOKUP($A398,'H53 100 M'!$AG$5:$AM$156,7,0),"")</f>
        <v/>
      </c>
      <c r="AD398" s="18" t="str">
        <f>IFERROR(VLOOKUP($A398,'Liczyrzepa - wiosna M'!$N$2:$T$26,7,0),"")</f>
        <v/>
      </c>
      <c r="AE398" s="12" t="str">
        <f>IFERROR(VLOOKUP($A398,'Harce M'!$H$2:$N$19,7,0),"")</f>
        <v/>
      </c>
      <c r="AF398" s="18" t="str">
        <f>IFERROR(VLOOKUP($A398,'XII z Kompasem M'!$K$1:$Q$38,7,0),"")</f>
        <v/>
      </c>
      <c r="AG398" s="19" t="str">
        <f>IFERROR(VLOOKUP($A398,'Grassor TR150 M'!$BH$2:$BN$16,7,0),"")</f>
        <v/>
      </c>
      <c r="AH398" s="19" t="str">
        <f>IFERROR(VLOOKUP($A398,'Pazur Gryfa M'!$P$2:$V$23,7,0),"")</f>
        <v/>
      </c>
      <c r="AI398" s="19" t="str">
        <f>IFERROR(VLOOKUP($A398,'Szaga M'!$J$2:$P$31,7,0),"")</f>
        <v/>
      </c>
      <c r="AJ398" s="19" t="str">
        <f>IFERROR(VLOOKUP($A398,'Sudecka 100 M'!$M$2:$S$20,7,0),"")</f>
        <v/>
      </c>
      <c r="AK398" s="19" t="str">
        <f>IFERROR(VLOOKUP($A398,'XIII z Kompasem M'!$K$2:$Q$27,7,0),"")</f>
        <v/>
      </c>
      <c r="AL398" s="19" t="str">
        <f>IFERROR(VLOOKUP($A398,'Waligóra M'!$J$2:$P$17,7,0),"")</f>
        <v/>
      </c>
      <c r="AM398" s="19" t="str">
        <f>IFERROR(VLOOKUP($A398,'Jesienne 360 M'!$K$2:$Q$15,7,0),"")</f>
        <v/>
      </c>
      <c r="AN398" s="19" t="str">
        <f>IFERROR(VLOOKUP($A398,'H54 TR100 M'!$AG$6:$AM$161,7,0),"")</f>
        <v/>
      </c>
      <c r="AO398" s="19" t="str">
        <f>IFERROR(VLOOKUP($A398,'Azymut M'!$O$2:$U$36,7,0),"")</f>
        <v/>
      </c>
      <c r="AP398" s="12" t="str">
        <f>IFERROR(VLOOKUP($A398,'NM TR100 M'!$AD$5:$AJ$13,7,0),"")</f>
        <v/>
      </c>
      <c r="AQ398" s="26">
        <f>MIN(COUNT(F398:U398)+MIN(COUNT(X398:AP398)/2,2),6)</f>
        <v>1</v>
      </c>
      <c r="AR398" s="13">
        <f>COUNT(F398:U398)+COUNT(X398:AP398)/2</f>
        <v>1</v>
      </c>
    </row>
    <row r="399" spans="1:44">
      <c r="A399">
        <v>583</v>
      </c>
      <c r="B399" s="22" t="str">
        <f>VLOOKUP($A399,id!$C:$H,6,0)</f>
        <v>Sadłowski Wojtek</v>
      </c>
      <c r="C399" s="22">
        <f>VLOOKUP($A399,id!$C:$H,4,0)</f>
        <v>0</v>
      </c>
      <c r="D399" s="2">
        <f>IF(E398=E399,D398,ROW(B397))</f>
        <v>397</v>
      </c>
      <c r="E399" s="11">
        <f>LARGE(F399:W399,1)+LARGE(F399:W399,2)+IFERROR(LARGE(F399:W399,3),0)+IFERROR(LARGE(F399:W399,4),0)+IFERROR(LARGE(F399:W399,5),0)+IFERROR(LARGE(F399:W399,6),0)</f>
        <v>23.077891827726408</v>
      </c>
      <c r="F399" s="12"/>
      <c r="G399" s="12"/>
      <c r="H399" s="12"/>
      <c r="I399" s="14"/>
      <c r="J399" s="19"/>
      <c r="K399" s="19"/>
      <c r="L399" s="19"/>
      <c r="M399" s="19"/>
      <c r="N399" s="19"/>
      <c r="O399" s="19"/>
      <c r="P399" s="19"/>
      <c r="Q399" s="19">
        <f>IFERROR(VLOOKUP($A399,'Abentojra M'!$J$4:$P$36,7,0),"")</f>
        <v>23.077891827726408</v>
      </c>
      <c r="R399" s="19" t="str">
        <f>IFERROR(VLOOKUP($A399,'Mordownik M'!$M$6:$S$36,7,0),"")</f>
        <v/>
      </c>
      <c r="S399" s="19" t="str">
        <f>IFERROR(VLOOKUP($A399,'XIV Szago M'!$BB$4:$BH$45,7,0),"")</f>
        <v/>
      </c>
      <c r="T399" s="19" t="str">
        <f>IFERROR(VLOOKUP($A399,'H54 TR200 M'!$AS$5:$AY$96,7,0),"")</f>
        <v/>
      </c>
      <c r="U399" s="19" t="str">
        <f>IFERROR(VLOOKUP($A399,'NM TR200 M'!$AN$5:$AT$32,7,0),"")</f>
        <v/>
      </c>
      <c r="V399" s="10">
        <f>IFERROR(LARGE(X399:AP399,1),0)+IFERROR(LARGE(X399:AP399,2),0)</f>
        <v>0</v>
      </c>
      <c r="W399" s="10">
        <f>IFERROR(LARGE(X399:AP399,3),0)+IFERROR(LARGE(X399:AP399,4),0)</f>
        <v>0</v>
      </c>
      <c r="X399" s="12"/>
      <c r="Y399" s="18"/>
      <c r="Z399" s="18"/>
      <c r="AA399" s="12"/>
      <c r="AB399" s="12"/>
      <c r="AC399" s="12"/>
      <c r="AD399" s="18"/>
      <c r="AE399" s="12"/>
      <c r="AF399" s="18"/>
      <c r="AG399" s="19"/>
      <c r="AH399" s="19"/>
      <c r="AI399" s="19"/>
      <c r="AJ399" s="19"/>
      <c r="AK399" s="19" t="str">
        <f>IFERROR(VLOOKUP($A399,'XIII z Kompasem M'!$K$2:$Q$27,7,0),"")</f>
        <v/>
      </c>
      <c r="AL399" s="19" t="str">
        <f>IFERROR(VLOOKUP($A399,'Waligóra M'!$J$2:$P$17,7,0),"")</f>
        <v/>
      </c>
      <c r="AM399" s="19" t="str">
        <f>IFERROR(VLOOKUP($A399,'Jesienne 360 M'!$K$2:$Q$15,7,0),"")</f>
        <v/>
      </c>
      <c r="AN399" s="19" t="str">
        <f>IFERROR(VLOOKUP($A399,'H54 TR100 M'!$AG$6:$AM$161,7,0),"")</f>
        <v/>
      </c>
      <c r="AO399" s="19" t="str">
        <f>IFERROR(VLOOKUP($A399,'Azymut M'!$O$2:$U$36,7,0),"")</f>
        <v/>
      </c>
      <c r="AP399" s="12" t="str">
        <f>IFERROR(VLOOKUP($A399,'NM TR100 M'!$AD$5:$AJ$13,7,0),"")</f>
        <v/>
      </c>
      <c r="AQ399" s="26">
        <f>MIN(COUNT(F399:U399)+MIN(COUNT(X399:AP399)/2,2),6)</f>
        <v>1</v>
      </c>
      <c r="AR399" s="13">
        <f>COUNT(F399:U399)+COUNT(X399:AP399)/2</f>
        <v>1</v>
      </c>
    </row>
    <row r="400" spans="1:44">
      <c r="A400">
        <v>584</v>
      </c>
      <c r="B400" s="22" t="str">
        <f>VLOOKUP($A400,id!$C:$H,6,0)</f>
        <v>Sadłowski Grzegorz</v>
      </c>
      <c r="C400" s="22">
        <f>VLOOKUP($A400,id!$C:$H,4,0)</f>
        <v>0</v>
      </c>
      <c r="D400" s="2">
        <f>IF(E399=E400,D399,ROW(B398))</f>
        <v>398</v>
      </c>
      <c r="E400" s="11">
        <f>LARGE(F400:W400,1)+LARGE(F400:W400,2)+IFERROR(LARGE(F400:W400,3),0)+IFERROR(LARGE(F400:W400,4),0)+IFERROR(LARGE(F400:W400,5),0)+IFERROR(LARGE(F400:W400,6),0)</f>
        <v>23.075115205958046</v>
      </c>
      <c r="F400" s="12"/>
      <c r="G400" s="12"/>
      <c r="H400" s="12"/>
      <c r="I400" s="14"/>
      <c r="J400" s="19"/>
      <c r="K400" s="19"/>
      <c r="L400" s="19"/>
      <c r="M400" s="19"/>
      <c r="N400" s="19"/>
      <c r="O400" s="19"/>
      <c r="P400" s="19"/>
      <c r="Q400" s="19">
        <f>IFERROR(VLOOKUP($A400,'Abentojra M'!$J$4:$P$36,7,0),"")</f>
        <v>23.075115205958046</v>
      </c>
      <c r="R400" s="19" t="str">
        <f>IFERROR(VLOOKUP($A400,'Mordownik M'!$M$6:$S$36,7,0),"")</f>
        <v/>
      </c>
      <c r="S400" s="19" t="str">
        <f>IFERROR(VLOOKUP($A400,'XIV Szago M'!$BB$4:$BH$45,7,0),"")</f>
        <v/>
      </c>
      <c r="T400" s="19" t="str">
        <f>IFERROR(VLOOKUP($A400,'H54 TR200 M'!$AS$5:$AY$96,7,0),"")</f>
        <v/>
      </c>
      <c r="U400" s="19" t="str">
        <f>IFERROR(VLOOKUP($A400,'NM TR200 M'!$AN$5:$AT$32,7,0),"")</f>
        <v/>
      </c>
      <c r="V400" s="10">
        <f>IFERROR(LARGE(X400:AP400,1),0)+IFERROR(LARGE(X400:AP400,2),0)</f>
        <v>0</v>
      </c>
      <c r="W400" s="10">
        <f>IFERROR(LARGE(X400:AP400,3),0)+IFERROR(LARGE(X400:AP400,4),0)</f>
        <v>0</v>
      </c>
      <c r="X400" s="12"/>
      <c r="Y400" s="18"/>
      <c r="Z400" s="18"/>
      <c r="AA400" s="12"/>
      <c r="AB400" s="12"/>
      <c r="AC400" s="12"/>
      <c r="AD400" s="18"/>
      <c r="AE400" s="12"/>
      <c r="AF400" s="18"/>
      <c r="AG400" s="19"/>
      <c r="AH400" s="19"/>
      <c r="AI400" s="19"/>
      <c r="AJ400" s="19"/>
      <c r="AK400" s="19" t="str">
        <f>IFERROR(VLOOKUP($A400,'XIII z Kompasem M'!$K$2:$Q$27,7,0),"")</f>
        <v/>
      </c>
      <c r="AL400" s="19" t="str">
        <f>IFERROR(VLOOKUP($A400,'Waligóra M'!$J$2:$P$17,7,0),"")</f>
        <v/>
      </c>
      <c r="AM400" s="19" t="str">
        <f>IFERROR(VLOOKUP($A400,'Jesienne 360 M'!$K$2:$Q$15,7,0),"")</f>
        <v/>
      </c>
      <c r="AN400" s="19" t="str">
        <f>IFERROR(VLOOKUP($A400,'H54 TR100 M'!$AG$6:$AM$161,7,0),"")</f>
        <v/>
      </c>
      <c r="AO400" s="19" t="str">
        <f>IFERROR(VLOOKUP($A400,'Azymut M'!$O$2:$U$36,7,0),"")</f>
        <v/>
      </c>
      <c r="AP400" s="12" t="str">
        <f>IFERROR(VLOOKUP($A400,'NM TR100 M'!$AD$5:$AJ$13,7,0),"")</f>
        <v/>
      </c>
      <c r="AQ400" s="26">
        <f>MIN(COUNT(F400:U400)+MIN(COUNT(X400:AP400)/2,2),6)</f>
        <v>1</v>
      </c>
      <c r="AR400" s="13">
        <f>COUNT(F400:U400)+COUNT(X400:AP400)/2</f>
        <v>1</v>
      </c>
    </row>
    <row r="401" spans="1:44">
      <c r="A401">
        <v>618</v>
      </c>
      <c r="B401" s="22" t="str">
        <f>VLOOKUP($A401,id!$C:$H,6,0)</f>
        <v>Karbanovich Alexander</v>
      </c>
      <c r="C401" s="22" t="str">
        <f>VLOOKUP($A401,id!$C:$H,4,0)</f>
        <v>Poehali.net</v>
      </c>
      <c r="D401" s="2">
        <f>IF(E400=E401,D400,ROW(B399))</f>
        <v>399</v>
      </c>
      <c r="E401" s="11">
        <f>LARGE(F401:W401,1)+LARGE(F401:W401,2)+IFERROR(LARGE(F401:W401,3),0)+IFERROR(LARGE(F401:W401,4),0)+IFERROR(LARGE(F401:W401,5),0)+IFERROR(LARGE(F401:W401,6),0)</f>
        <v>23.044851907350953</v>
      </c>
      <c r="F401" s="12"/>
      <c r="G401" s="12"/>
      <c r="H401" s="12"/>
      <c r="I401" s="14"/>
      <c r="J401" s="19"/>
      <c r="K401" s="19"/>
      <c r="L401" s="19"/>
      <c r="M401" s="19"/>
      <c r="N401" s="19"/>
      <c r="O401" s="19"/>
      <c r="P401" s="19"/>
      <c r="Q401" s="19"/>
      <c r="R401" s="19"/>
      <c r="S401" s="19">
        <f>IFERROR(VLOOKUP($A401,'XIV Szago M'!$BB$4:$BH$45,7,0),"")</f>
        <v>23.044851907350953</v>
      </c>
      <c r="T401" s="19" t="str">
        <f>IFERROR(VLOOKUP($A401,'H54 TR200 M'!$AS$5:$AY$96,7,0),"")</f>
        <v/>
      </c>
      <c r="U401" s="19" t="str">
        <f>IFERROR(VLOOKUP($A401,'NM TR200 M'!$AN$5:$AT$32,7,0),"")</f>
        <v/>
      </c>
      <c r="V401" s="10">
        <f>IFERROR(LARGE(X401:AP401,1),0)+IFERROR(LARGE(X401:AP401,2),0)</f>
        <v>0</v>
      </c>
      <c r="W401" s="10">
        <f>IFERROR(LARGE(X401:AP401,3),0)+IFERROR(LARGE(X401:AP401,4),0)</f>
        <v>0</v>
      </c>
      <c r="X401" s="12"/>
      <c r="Y401" s="18"/>
      <c r="Z401" s="18"/>
      <c r="AA401" s="12"/>
      <c r="AB401" s="12"/>
      <c r="AC401" s="12"/>
      <c r="AD401" s="18"/>
      <c r="AE401" s="12"/>
      <c r="AF401" s="18"/>
      <c r="AG401" s="19"/>
      <c r="AH401" s="19"/>
      <c r="AI401" s="19"/>
      <c r="AJ401" s="19"/>
      <c r="AK401" s="19"/>
      <c r="AL401" s="19"/>
      <c r="AM401" s="19" t="str">
        <f>IFERROR(VLOOKUP($A401,'Jesienne 360 M'!$K$2:$Q$15,7,0),"")</f>
        <v/>
      </c>
      <c r="AN401" s="19" t="str">
        <f>IFERROR(VLOOKUP($A401,'H54 TR100 M'!$AG$6:$AM$161,7,0),"")</f>
        <v/>
      </c>
      <c r="AO401" s="19" t="str">
        <f>IFERROR(VLOOKUP($A401,'Azymut M'!$O$2:$U$36,7,0),"")</f>
        <v/>
      </c>
      <c r="AP401" s="12" t="str">
        <f>IFERROR(VLOOKUP($A401,'NM TR100 M'!$AD$5:$AJ$13,7,0),"")</f>
        <v/>
      </c>
      <c r="AQ401" s="26">
        <f>MIN(COUNT(F401:U401)+MIN(COUNT(X401:AP401)/2,2),6)</f>
        <v>1</v>
      </c>
      <c r="AR401" s="13">
        <f>COUNT(F401:U401)+COUNT(X401:AP401)/2</f>
        <v>1</v>
      </c>
    </row>
    <row r="402" spans="1:44">
      <c r="A402">
        <v>223</v>
      </c>
      <c r="B402" s="22" t="str">
        <f>VLOOKUP($A402,id!$C:$H,6,0)</f>
        <v>Stępień Wojciech</v>
      </c>
      <c r="C402" s="22" t="str">
        <f>VLOOKUP($A402,id!$C:$H,4,0)</f>
        <v>K2</v>
      </c>
      <c r="D402" s="2">
        <f>IF(E401=E402,D401,ROW(B400))</f>
        <v>400</v>
      </c>
      <c r="E402" s="11">
        <f>LARGE(F402:W402,1)+LARGE(F402:W402,2)+IFERROR(LARGE(F402:W402,3),0)+IFERROR(LARGE(F402:W402,4),0)+IFERROR(LARGE(F402:W402,5),0)+IFERROR(LARGE(F402:W402,6),0)</f>
        <v>22.918859464801542</v>
      </c>
      <c r="F402" s="12"/>
      <c r="G402" s="12"/>
      <c r="H402" s="12">
        <f>IFERROR(VLOOKUP($A402,'H53 200 M'!$AL$5:$AR$90,7,0),"")</f>
        <v>22.918859464801542</v>
      </c>
      <c r="I402" s="14" t="str">
        <f>IFERROR(VLOOKUP($A402,'Dymno M'!$BO$4:$BU$35,7,0),"")</f>
        <v/>
      </c>
      <c r="J402" s="19" t="str">
        <f>IFERROR(VLOOKUP($A402,'Dukty M'!$AU$1:$BA$45,7,0),"")</f>
        <v/>
      </c>
      <c r="K402" s="19" t="str">
        <f>IFERROR(VLOOKUP($A402,'Tropy M'!$Q$3:$X$155,7,0),"")</f>
        <v/>
      </c>
      <c r="L402" s="19" t="str">
        <f>IFERROR(VLOOKUP($A402,'Grassor TR300 M'!$BX$2:$CD$26,7,0),"")</f>
        <v/>
      </c>
      <c r="M402" s="19" t="str">
        <f>IFERROR(VLOOKUP($A402,'BO M'!$K$2:$Q$65,7,0),"")</f>
        <v/>
      </c>
      <c r="N402" s="19" t="str">
        <f>IFERROR(VLOOKUP($A402,'Konwalie M'!$K$3:$Q$33,7,0),"")</f>
        <v/>
      </c>
      <c r="O402" s="19" t="str">
        <f>IFERROR(VLOOKUP($A402,'Sudecka 150 M'!$M$2:$S$17,7,0),"")</f>
        <v/>
      </c>
      <c r="P402" s="19" t="str">
        <f>IFERROR(VLOOKUP($A402,'Korno M'!$BR$1:$BX$58,7,0),"")</f>
        <v/>
      </c>
      <c r="Q402" s="19" t="str">
        <f>IFERROR(VLOOKUP($A402,'Abentojra M'!$J$4:$P$36,7,0),"")</f>
        <v/>
      </c>
      <c r="R402" s="19" t="str">
        <f>IFERROR(VLOOKUP($A402,'Mordownik M'!$M$6:$S$36,7,0),"")</f>
        <v/>
      </c>
      <c r="S402" s="19" t="str">
        <f>IFERROR(VLOOKUP($A402,'XIV Szago M'!$BB$4:$BH$45,7,0),"")</f>
        <v/>
      </c>
      <c r="T402" s="19" t="str">
        <f>IFERROR(VLOOKUP($A402,'H54 TR200 M'!$AS$5:$AY$96,7,0),"")</f>
        <v/>
      </c>
      <c r="U402" s="19" t="str">
        <f>IFERROR(VLOOKUP($A402,'NM TR200 M'!$AN$5:$AT$32,7,0),"")</f>
        <v/>
      </c>
      <c r="V402" s="10">
        <f>IFERROR(LARGE(X402:AP402,1),0)+IFERROR(LARGE(X402:AP402,2),0)</f>
        <v>0</v>
      </c>
      <c r="W402" s="10">
        <f>IFERROR(LARGE(X402:AP402,3),0)+IFERROR(LARGE(X402:AP402,4),0)</f>
        <v>0</v>
      </c>
      <c r="X402" s="12"/>
      <c r="Y402" s="18"/>
      <c r="Z402" s="18"/>
      <c r="AA402" s="12"/>
      <c r="AB402" s="12"/>
      <c r="AC402" s="12" t="str">
        <f>IFERROR(VLOOKUP($A402,'H53 100 M'!$AG$5:$AM$156,7,0),"")</f>
        <v/>
      </c>
      <c r="AD402" s="18" t="str">
        <f>IFERROR(VLOOKUP($A402,'Liczyrzepa - wiosna M'!$N$2:$T$26,7,0),"")</f>
        <v/>
      </c>
      <c r="AE402" s="12" t="str">
        <f>IFERROR(VLOOKUP($A402,'Harce M'!$H$2:$N$19,7,0),"")</f>
        <v/>
      </c>
      <c r="AF402" s="18" t="str">
        <f>IFERROR(VLOOKUP($A402,'XII z Kompasem M'!$K$1:$Q$38,7,0),"")</f>
        <v/>
      </c>
      <c r="AG402" s="19" t="str">
        <f>IFERROR(VLOOKUP($A402,'Grassor TR150 M'!$BH$2:$BN$16,7,0),"")</f>
        <v/>
      </c>
      <c r="AH402" s="19" t="str">
        <f>IFERROR(VLOOKUP($A402,'Pazur Gryfa M'!$P$2:$V$23,7,0),"")</f>
        <v/>
      </c>
      <c r="AI402" s="19" t="str">
        <f>IFERROR(VLOOKUP($A402,'Szaga M'!$J$2:$P$31,7,0),"")</f>
        <v/>
      </c>
      <c r="AJ402" s="19" t="str">
        <f>IFERROR(VLOOKUP($A402,'Sudecka 100 M'!$M$2:$S$20,7,0),"")</f>
        <v/>
      </c>
      <c r="AK402" s="19" t="str">
        <f>IFERROR(VLOOKUP($A402,'XIII z Kompasem M'!$K$2:$Q$27,7,0),"")</f>
        <v/>
      </c>
      <c r="AL402" s="19" t="str">
        <f>IFERROR(VLOOKUP($A402,'Waligóra M'!$J$2:$P$17,7,0),"")</f>
        <v/>
      </c>
      <c r="AM402" s="19" t="str">
        <f>IFERROR(VLOOKUP($A402,'Jesienne 360 M'!$K$2:$Q$15,7,0),"")</f>
        <v/>
      </c>
      <c r="AN402" s="19" t="str">
        <f>IFERROR(VLOOKUP($A402,'H54 TR100 M'!$AG$6:$AM$161,7,0),"")</f>
        <v/>
      </c>
      <c r="AO402" s="19" t="str">
        <f>IFERROR(VLOOKUP($A402,'Azymut M'!$O$2:$U$36,7,0),"")</f>
        <v/>
      </c>
      <c r="AP402" s="12" t="str">
        <f>IFERROR(VLOOKUP($A402,'NM TR100 M'!$AD$5:$AJ$13,7,0),"")</f>
        <v/>
      </c>
      <c r="AQ402" s="26">
        <f>MIN(COUNT(F402:U402)+MIN(COUNT(X402:AP402)/2,2),6)</f>
        <v>1</v>
      </c>
      <c r="AR402" s="13">
        <f>COUNT(F402:U402)+COUNT(X402:AP402)/2</f>
        <v>1</v>
      </c>
    </row>
    <row r="403" spans="1:44">
      <c r="A403">
        <v>505</v>
      </c>
      <c r="B403" s="22" t="str">
        <f>VLOOKUP($A403,id!$C:$H,6,0)</f>
        <v>Tomczyk Krzysztof</v>
      </c>
      <c r="C403" s="22">
        <f>VLOOKUP($A403,id!$C:$H,4,0)</f>
        <v>0</v>
      </c>
      <c r="D403" s="2">
        <f>IF(E402=E403,D402,ROW(B401))</f>
        <v>401</v>
      </c>
      <c r="E403" s="11">
        <f>LARGE(F403:W403,1)+LARGE(F403:W403,2)+IFERROR(LARGE(F403:W403,3),0)+IFERROR(LARGE(F403:W403,4),0)+IFERROR(LARGE(F403:W403,5),0)+IFERROR(LARGE(F403:W403,6),0)</f>
        <v>22.78306068871921</v>
      </c>
      <c r="F403" s="12"/>
      <c r="G403" s="12"/>
      <c r="H403" s="12"/>
      <c r="I403" s="14"/>
      <c r="J403" s="19"/>
      <c r="K403" s="19"/>
      <c r="L403" s="19"/>
      <c r="M403" s="19">
        <f>IFERROR(VLOOKUP($A403,'BO M'!$K$2:$Q$65,7,0),"")</f>
        <v>22.78306068871921</v>
      </c>
      <c r="N403" s="19" t="str">
        <f>IFERROR(VLOOKUP($A403,'Konwalie M'!$K$3:$Q$33,7,0),"")</f>
        <v/>
      </c>
      <c r="O403" s="19" t="str">
        <f>IFERROR(VLOOKUP($A403,'Sudecka 150 M'!$M$2:$S$17,7,0),"")</f>
        <v/>
      </c>
      <c r="P403" s="19" t="str">
        <f>IFERROR(VLOOKUP($A403,'Korno M'!$BR$1:$BX$58,7,0),"")</f>
        <v/>
      </c>
      <c r="Q403" s="19" t="str">
        <f>IFERROR(VLOOKUP($A403,'Abentojra M'!$J$4:$P$36,7,0),"")</f>
        <v/>
      </c>
      <c r="R403" s="19" t="str">
        <f>IFERROR(VLOOKUP($A403,'Mordownik M'!$M$6:$S$36,7,0),"")</f>
        <v/>
      </c>
      <c r="S403" s="19" t="str">
        <f>IFERROR(VLOOKUP($A403,'XIV Szago M'!$BB$4:$BH$45,7,0),"")</f>
        <v/>
      </c>
      <c r="T403" s="19" t="str">
        <f>IFERROR(VLOOKUP($A403,'H54 TR200 M'!$AS$5:$AY$96,7,0),"")</f>
        <v/>
      </c>
      <c r="U403" s="19" t="str">
        <f>IFERROR(VLOOKUP($A403,'NM TR200 M'!$AN$5:$AT$32,7,0),"")</f>
        <v/>
      </c>
      <c r="V403" s="10">
        <f>IFERROR(LARGE(X403:AP403,1),0)+IFERROR(LARGE(X403:AP403,2),0)</f>
        <v>0</v>
      </c>
      <c r="W403" s="10">
        <f>IFERROR(LARGE(X403:AP403,3),0)+IFERROR(LARGE(X403:AP403,4),0)</f>
        <v>0</v>
      </c>
      <c r="X403" s="12"/>
      <c r="Y403" s="18"/>
      <c r="Z403" s="18"/>
      <c r="AA403" s="12"/>
      <c r="AB403" s="12"/>
      <c r="AC403" s="12"/>
      <c r="AD403" s="18"/>
      <c r="AE403" s="12"/>
      <c r="AF403" s="18"/>
      <c r="AG403" s="19"/>
      <c r="AH403" s="19" t="str">
        <f>IFERROR(VLOOKUP($A403,'Pazur Gryfa M'!$P$2:$V$23,7,0),"")</f>
        <v/>
      </c>
      <c r="AI403" s="19" t="str">
        <f>IFERROR(VLOOKUP($A403,'Szaga M'!$J$2:$P$31,7,0),"")</f>
        <v/>
      </c>
      <c r="AJ403" s="19" t="str">
        <f>IFERROR(VLOOKUP($A403,'Sudecka 100 M'!$M$2:$S$20,7,0),"")</f>
        <v/>
      </c>
      <c r="AK403" s="19" t="str">
        <f>IFERROR(VLOOKUP($A403,'XIII z Kompasem M'!$K$2:$Q$27,7,0),"")</f>
        <v/>
      </c>
      <c r="AL403" s="19" t="str">
        <f>IFERROR(VLOOKUP($A403,'Waligóra M'!$J$2:$P$17,7,0),"")</f>
        <v/>
      </c>
      <c r="AM403" s="19" t="str">
        <f>IFERROR(VLOOKUP($A403,'Jesienne 360 M'!$K$2:$Q$15,7,0),"")</f>
        <v/>
      </c>
      <c r="AN403" s="19" t="str">
        <f>IFERROR(VLOOKUP($A403,'H54 TR100 M'!$AG$6:$AM$161,7,0),"")</f>
        <v/>
      </c>
      <c r="AO403" s="19" t="str">
        <f>IFERROR(VLOOKUP($A403,'Azymut M'!$O$2:$U$36,7,0),"")</f>
        <v/>
      </c>
      <c r="AP403" s="12" t="str">
        <f>IFERROR(VLOOKUP($A403,'NM TR100 M'!$AD$5:$AJ$13,7,0),"")</f>
        <v/>
      </c>
      <c r="AQ403" s="26">
        <f>MIN(COUNT(F403:U403)+MIN(COUNT(X403:AP403)/2,2),6)</f>
        <v>1</v>
      </c>
      <c r="AR403" s="13">
        <f>COUNT(F403:U403)+COUNT(X403:AP403)/2</f>
        <v>1</v>
      </c>
    </row>
    <row r="404" spans="1:44">
      <c r="A404">
        <v>365</v>
      </c>
      <c r="B404" s="22" t="str">
        <f>VLOOKUP($A404,id!$C:$H,6,0)</f>
        <v>Puka Kamil</v>
      </c>
      <c r="C404" s="22" t="str">
        <f>VLOOKUP($A404,id!$C:$H,4,0)</f>
        <v>www.SKLEPKAROL.PL</v>
      </c>
      <c r="D404" s="2">
        <f>IF(E403=E404,D403,ROW(B402))</f>
        <v>402</v>
      </c>
      <c r="E404" s="11">
        <f>LARGE(F404:W404,1)+LARGE(F404:W404,2)+IFERROR(LARGE(F404:W404,3),0)+IFERROR(LARGE(F404:W404,4),0)+IFERROR(LARGE(F404:W404,5),0)+IFERROR(LARGE(F404:W404,6),0)</f>
        <v>22.50984842107712</v>
      </c>
      <c r="F404" s="12"/>
      <c r="G404" s="12"/>
      <c r="H404" s="12" t="str">
        <f>IFERROR(VLOOKUP($A404,'H53 200 M'!$AL$5:$AR$90,7,0),"")</f>
        <v/>
      </c>
      <c r="I404" s="14" t="str">
        <f>IFERROR(VLOOKUP($A404,'Dymno M'!$BO$4:$BU$35,7,0),"")</f>
        <v/>
      </c>
      <c r="J404" s="19" t="str">
        <f>IFERROR(VLOOKUP($A404,'Dukty M'!$AU$1:$BA$45,7,0),"")</f>
        <v/>
      </c>
      <c r="K404" s="19" t="str">
        <f>IFERROR(VLOOKUP($A404,'Tropy M'!$Q$3:$X$155,7,0),"")</f>
        <v/>
      </c>
      <c r="L404" s="19" t="str">
        <f>IFERROR(VLOOKUP($A404,'Grassor TR300 M'!$BX$2:$CD$26,7,0),"")</f>
        <v/>
      </c>
      <c r="M404" s="19" t="str">
        <f>IFERROR(VLOOKUP($A404,'BO M'!$K$2:$Q$65,7,0),"")</f>
        <v/>
      </c>
      <c r="N404" s="19" t="str">
        <f>IFERROR(VLOOKUP($A404,'Konwalie M'!$K$3:$Q$33,7,0),"")</f>
        <v/>
      </c>
      <c r="O404" s="19" t="str">
        <f>IFERROR(VLOOKUP($A404,'Sudecka 150 M'!$M$2:$S$17,7,0),"")</f>
        <v/>
      </c>
      <c r="P404" s="19" t="str">
        <f>IFERROR(VLOOKUP($A404,'Korno M'!$BR$1:$BX$58,7,0),"")</f>
        <v/>
      </c>
      <c r="Q404" s="19" t="str">
        <f>IFERROR(VLOOKUP($A404,'Abentojra M'!$J$4:$P$36,7,0),"")</f>
        <v/>
      </c>
      <c r="R404" s="19" t="str">
        <f>IFERROR(VLOOKUP($A404,'Mordownik M'!$M$6:$S$36,7,0),"")</f>
        <v/>
      </c>
      <c r="S404" s="19" t="str">
        <f>IFERROR(VLOOKUP($A404,'XIV Szago M'!$BB$4:$BH$45,7,0),"")</f>
        <v/>
      </c>
      <c r="T404" s="19" t="str">
        <f>IFERROR(VLOOKUP($A404,'H54 TR200 M'!$AS$5:$AY$96,7,0),"")</f>
        <v/>
      </c>
      <c r="U404" s="19" t="str">
        <f>IFERROR(VLOOKUP($A404,'NM TR200 M'!$AN$5:$AT$32,7,0),"")</f>
        <v/>
      </c>
      <c r="V404" s="10">
        <f>IFERROR(LARGE(X404:AP404,1),0)+IFERROR(LARGE(X404:AP404,2),0)</f>
        <v>22.50984842107712</v>
      </c>
      <c r="W404" s="10">
        <f>IFERROR(LARGE(X404:AP404,3),0)+IFERROR(LARGE(X404:AP404,4),0)</f>
        <v>0</v>
      </c>
      <c r="X404" s="12"/>
      <c r="Y404" s="18"/>
      <c r="Z404" s="18"/>
      <c r="AA404" s="12"/>
      <c r="AB404" s="12"/>
      <c r="AC404" s="12">
        <f>IFERROR(VLOOKUP($A404,'H53 100 M'!$AG$5:$AM$156,7,0),"")</f>
        <v>0</v>
      </c>
      <c r="AD404" s="18" t="str">
        <f>IFERROR(VLOOKUP($A404,'Liczyrzepa - wiosna M'!$N$2:$T$26,7,0),"")</f>
        <v/>
      </c>
      <c r="AE404" s="12" t="str">
        <f>IFERROR(VLOOKUP($A404,'Harce M'!$H$2:$N$19,7,0),"")</f>
        <v/>
      </c>
      <c r="AF404" s="18" t="str">
        <f>IFERROR(VLOOKUP($A404,'XII z Kompasem M'!$K$1:$Q$38,7,0),"")</f>
        <v/>
      </c>
      <c r="AG404" s="19" t="str">
        <f>IFERROR(VLOOKUP($A404,'Grassor TR150 M'!$BH$2:$BN$16,7,0),"")</f>
        <v/>
      </c>
      <c r="AH404" s="19" t="str">
        <f>IFERROR(VLOOKUP($A404,'Pazur Gryfa M'!$P$2:$V$23,7,0),"")</f>
        <v/>
      </c>
      <c r="AI404" s="19" t="str">
        <f>IFERROR(VLOOKUP($A404,'Szaga M'!$J$2:$P$31,7,0),"")</f>
        <v/>
      </c>
      <c r="AJ404" s="19" t="str">
        <f>IFERROR(VLOOKUP($A404,'Sudecka 100 M'!$M$2:$S$20,7,0),"")</f>
        <v/>
      </c>
      <c r="AK404" s="19" t="str">
        <f>IFERROR(VLOOKUP($A404,'XIII z Kompasem M'!$K$2:$Q$27,7,0),"")</f>
        <v/>
      </c>
      <c r="AL404" s="19" t="str">
        <f>IFERROR(VLOOKUP($A404,'Waligóra M'!$J$2:$P$17,7,0),"")</f>
        <v/>
      </c>
      <c r="AM404" s="19" t="str">
        <f>IFERROR(VLOOKUP($A404,'Jesienne 360 M'!$K$2:$Q$15,7,0),"")</f>
        <v/>
      </c>
      <c r="AN404" s="19">
        <f>IFERROR(VLOOKUP($A404,'H54 TR100 M'!$AG$6:$AM$161,7,0),"")</f>
        <v>22.50984842107712</v>
      </c>
      <c r="AO404" s="19" t="str">
        <f>IFERROR(VLOOKUP($A404,'Azymut M'!$O$2:$U$36,7,0),"")</f>
        <v/>
      </c>
      <c r="AP404" s="12" t="str">
        <f>IFERROR(VLOOKUP($A404,'NM TR100 M'!$AD$5:$AJ$13,7,0),"")</f>
        <v/>
      </c>
      <c r="AQ404" s="26">
        <f>MIN(COUNT(F404:U404)+MIN(COUNT(X404:AP404)/2,2),6)</f>
        <v>1</v>
      </c>
      <c r="AR404" s="13">
        <f>COUNT(F404:U404)+COUNT(X404:AP404)/2</f>
        <v>1</v>
      </c>
    </row>
    <row r="405" spans="1:44">
      <c r="A405">
        <v>377</v>
      </c>
      <c r="B405" s="22" t="str">
        <f>VLOOKUP($A405,id!$C:$H,6,0)</f>
        <v>Szkudlarz Maciej</v>
      </c>
      <c r="C405" s="22">
        <f>VLOOKUP($A405,id!$C:$H,4,0)</f>
        <v>0</v>
      </c>
      <c r="D405" s="2">
        <f>IF(E404=E405,D404,ROW(B403))</f>
        <v>403</v>
      </c>
      <c r="E405" s="11">
        <f>LARGE(F405:W405,1)+LARGE(F405:W405,2)+IFERROR(LARGE(F405:W405,3),0)+IFERROR(LARGE(F405:W405,4),0)+IFERROR(LARGE(F405:W405,5),0)+IFERROR(LARGE(F405:W405,6),0)</f>
        <v>22.503322692422547</v>
      </c>
      <c r="F405" s="12"/>
      <c r="G405" s="12"/>
      <c r="H405" s="12" t="str">
        <f>IFERROR(VLOOKUP($A405,'H53 200 M'!$AL$5:$AR$90,7,0),"")</f>
        <v/>
      </c>
      <c r="I405" s="14" t="str">
        <f>IFERROR(VLOOKUP($A405,'Dymno M'!$BO$4:$BU$35,7,0),"")</f>
        <v/>
      </c>
      <c r="J405" s="19" t="str">
        <f>IFERROR(VLOOKUP($A405,'Dukty M'!$AU$1:$BA$45,7,0),"")</f>
        <v/>
      </c>
      <c r="K405" s="19" t="str">
        <f>IFERROR(VLOOKUP($A405,'Tropy M'!$Q$3:$X$155,7,0),"")</f>
        <v/>
      </c>
      <c r="L405" s="19" t="str">
        <f>IFERROR(VLOOKUP($A405,'Grassor TR300 M'!$BX$2:$CD$26,7,0),"")</f>
        <v/>
      </c>
      <c r="M405" s="19" t="str">
        <f>IFERROR(VLOOKUP($A405,'BO M'!$K$2:$Q$65,7,0),"")</f>
        <v/>
      </c>
      <c r="N405" s="19" t="str">
        <f>IFERROR(VLOOKUP($A405,'Konwalie M'!$K$3:$Q$33,7,0),"")</f>
        <v/>
      </c>
      <c r="O405" s="19" t="str">
        <f>IFERROR(VLOOKUP($A405,'Sudecka 150 M'!$M$2:$S$17,7,0),"")</f>
        <v/>
      </c>
      <c r="P405" s="19" t="str">
        <f>IFERROR(VLOOKUP($A405,'Korno M'!$BR$1:$BX$58,7,0),"")</f>
        <v/>
      </c>
      <c r="Q405" s="19" t="str">
        <f>IFERROR(VLOOKUP($A405,'Abentojra M'!$J$4:$P$36,7,0),"")</f>
        <v/>
      </c>
      <c r="R405" s="19" t="str">
        <f>IFERROR(VLOOKUP($A405,'Mordownik M'!$M$6:$S$36,7,0),"")</f>
        <v/>
      </c>
      <c r="S405" s="19" t="str">
        <f>IFERROR(VLOOKUP($A405,'XIV Szago M'!$BB$4:$BH$45,7,0),"")</f>
        <v/>
      </c>
      <c r="T405" s="19" t="str">
        <f>IFERROR(VLOOKUP($A405,'H54 TR200 M'!$AS$5:$AY$96,7,0),"")</f>
        <v/>
      </c>
      <c r="U405" s="19" t="str">
        <f>IFERROR(VLOOKUP($A405,'NM TR200 M'!$AN$5:$AT$32,7,0),"")</f>
        <v/>
      </c>
      <c r="V405" s="10">
        <f>IFERROR(LARGE(X405:AP405,1),0)+IFERROR(LARGE(X405:AP405,2),0)</f>
        <v>22.503322692422547</v>
      </c>
      <c r="W405" s="10">
        <f>IFERROR(LARGE(X405:AP405,3),0)+IFERROR(LARGE(X405:AP405,4),0)</f>
        <v>0</v>
      </c>
      <c r="X405" s="12"/>
      <c r="Y405" s="18"/>
      <c r="Z405" s="18"/>
      <c r="AA405" s="12"/>
      <c r="AB405" s="12"/>
      <c r="AC405" s="12">
        <f>IFERROR(VLOOKUP($A405,'H53 100 M'!$AG$5:$AM$156,7,0),"")</f>
        <v>0</v>
      </c>
      <c r="AD405" s="18" t="str">
        <f>IFERROR(VLOOKUP($A405,'Liczyrzepa - wiosna M'!$N$2:$T$26,7,0),"")</f>
        <v/>
      </c>
      <c r="AE405" s="12" t="str">
        <f>IFERROR(VLOOKUP($A405,'Harce M'!$H$2:$N$19,7,0),"")</f>
        <v/>
      </c>
      <c r="AF405" s="18" t="str">
        <f>IFERROR(VLOOKUP($A405,'XII z Kompasem M'!$K$1:$Q$38,7,0),"")</f>
        <v/>
      </c>
      <c r="AG405" s="19" t="str">
        <f>IFERROR(VLOOKUP($A405,'Grassor TR150 M'!$BH$2:$BN$16,7,0),"")</f>
        <v/>
      </c>
      <c r="AH405" s="19" t="str">
        <f>IFERROR(VLOOKUP($A405,'Pazur Gryfa M'!$P$2:$V$23,7,0),"")</f>
        <v/>
      </c>
      <c r="AI405" s="19" t="str">
        <f>IFERROR(VLOOKUP($A405,'Szaga M'!$J$2:$P$31,7,0),"")</f>
        <v/>
      </c>
      <c r="AJ405" s="19" t="str">
        <f>IFERROR(VLOOKUP($A405,'Sudecka 100 M'!$M$2:$S$20,7,0),"")</f>
        <v/>
      </c>
      <c r="AK405" s="19" t="str">
        <f>IFERROR(VLOOKUP($A405,'XIII z Kompasem M'!$K$2:$Q$27,7,0),"")</f>
        <v/>
      </c>
      <c r="AL405" s="19" t="str">
        <f>IFERROR(VLOOKUP($A405,'Waligóra M'!$J$2:$P$17,7,0),"")</f>
        <v/>
      </c>
      <c r="AM405" s="19" t="str">
        <f>IFERROR(VLOOKUP($A405,'Jesienne 360 M'!$K$2:$Q$15,7,0),"")</f>
        <v/>
      </c>
      <c r="AN405" s="19">
        <f>IFERROR(VLOOKUP($A405,'H54 TR100 M'!$AG$6:$AM$161,7,0),"")</f>
        <v>22.503322692422547</v>
      </c>
      <c r="AO405" s="19" t="str">
        <f>IFERROR(VLOOKUP($A405,'Azymut M'!$O$2:$U$36,7,0),"")</f>
        <v/>
      </c>
      <c r="AP405" s="12" t="str">
        <f>IFERROR(VLOOKUP($A405,'NM TR100 M'!$AD$5:$AJ$13,7,0),"")</f>
        <v/>
      </c>
      <c r="AQ405" s="26">
        <f>MIN(COUNT(F405:U405)+MIN(COUNT(X405:AP405)/2,2),6)</f>
        <v>1</v>
      </c>
      <c r="AR405" s="13">
        <f>COUNT(F405:U405)+COUNT(X405:AP405)/2</f>
        <v>1</v>
      </c>
    </row>
    <row r="406" spans="1:44">
      <c r="A406">
        <v>687</v>
      </c>
      <c r="B406" s="22" t="str">
        <f>VLOOKUP($A406,id!$C:$H,6,0)</f>
        <v>Radoła Błażej</v>
      </c>
      <c r="C406" s="22" t="str">
        <f>VLOOKUP($A406,id!$C:$H,4,0)</f>
        <v>Machtronic</v>
      </c>
      <c r="D406" s="2">
        <f>IF(E405=E406,D405,ROW(B404))</f>
        <v>404</v>
      </c>
      <c r="E406" s="11">
        <f>LARGE(F406:W406,1)+LARGE(F406:W406,2)+IFERROR(LARGE(F406:W406,3),0)+IFERROR(LARGE(F406:W406,4),0)+IFERROR(LARGE(F406:W406,5),0)+IFERROR(LARGE(F406:W406,6),0)</f>
        <v>22.500713460270838</v>
      </c>
      <c r="F406" s="12"/>
      <c r="G406" s="12"/>
      <c r="H406" s="12"/>
      <c r="I406" s="14"/>
      <c r="J406" s="19"/>
      <c r="K406" s="19"/>
      <c r="L406" s="19"/>
      <c r="M406" s="19"/>
      <c r="N406" s="19"/>
      <c r="O406" s="19"/>
      <c r="P406" s="19"/>
      <c r="Q406" s="19"/>
      <c r="R406" s="19"/>
      <c r="S406" s="19"/>
      <c r="T406" s="19" t="str">
        <f>IFERROR(VLOOKUP($A406,'H54 TR200 M'!$AS$5:$AY$96,7,0),"")</f>
        <v/>
      </c>
      <c r="U406" s="19" t="str">
        <f>IFERROR(VLOOKUP($A406,'NM TR200 M'!$AN$5:$AT$32,7,0),"")</f>
        <v/>
      </c>
      <c r="V406" s="10">
        <f>IFERROR(LARGE(X406:AP406,1),0)+IFERROR(LARGE(X406:AP406,2),0)</f>
        <v>22.500713460270838</v>
      </c>
      <c r="W406" s="10">
        <f>IFERROR(LARGE(X406:AP406,3),0)+IFERROR(LARGE(X406:AP406,4),0)</f>
        <v>0</v>
      </c>
      <c r="X406" s="12"/>
      <c r="Y406" s="18"/>
      <c r="Z406" s="18"/>
      <c r="AA406" s="12"/>
      <c r="AB406" s="12"/>
      <c r="AC406" s="12"/>
      <c r="AD406" s="18"/>
      <c r="AE406" s="12"/>
      <c r="AF406" s="18"/>
      <c r="AG406" s="19"/>
      <c r="AH406" s="19"/>
      <c r="AI406" s="19"/>
      <c r="AJ406" s="19"/>
      <c r="AK406" s="19"/>
      <c r="AL406" s="19"/>
      <c r="AM406" s="19"/>
      <c r="AN406" s="19">
        <f>IFERROR(VLOOKUP($A406,'H54 TR100 M'!$AG$6:$AM$161,7,0),"")</f>
        <v>22.500713460270838</v>
      </c>
      <c r="AO406" s="19" t="str">
        <f>IFERROR(VLOOKUP($A406,'Azymut M'!$O$2:$U$36,7,0),"")</f>
        <v/>
      </c>
      <c r="AP406" s="12" t="str">
        <f>IFERROR(VLOOKUP($A406,'NM TR100 M'!$AD$5:$AJ$13,7,0),"")</f>
        <v/>
      </c>
      <c r="AQ406" s="26">
        <f>MIN(COUNT(F406:U406)+MIN(COUNT(X406:AP406)/2,2),6)</f>
        <v>0.5</v>
      </c>
      <c r="AR406" s="13">
        <f>COUNT(F406:U406)+COUNT(X406:AP406)/2</f>
        <v>0.5</v>
      </c>
    </row>
    <row r="407" spans="1:44">
      <c r="A407">
        <v>376</v>
      </c>
      <c r="B407" s="22" t="str">
        <f>VLOOKUP($A407,id!$C:$H,6,0)</f>
        <v>Golembka Karol</v>
      </c>
      <c r="C407" s="22" t="str">
        <f>VLOOKUP($A407,id!$C:$H,4,0)</f>
        <v>www.SKLEPKAROL.PL</v>
      </c>
      <c r="D407" s="2">
        <f>IF(E406=E407,D406,ROW(B405))</f>
        <v>405</v>
      </c>
      <c r="E407" s="11">
        <f>LARGE(F407:W407,1)+LARGE(F407:W407,2)+IFERROR(LARGE(F407:W407,3),0)+IFERROR(LARGE(F407:W407,4),0)+IFERROR(LARGE(F407:W407,5),0)+IFERROR(LARGE(F407:W407,6),0)</f>
        <v>22.499409071084738</v>
      </c>
      <c r="F407" s="12"/>
      <c r="G407" s="12"/>
      <c r="H407" s="12" t="str">
        <f>IFERROR(VLOOKUP($A407,'H53 200 M'!$AL$5:$AR$90,7,0),"")</f>
        <v/>
      </c>
      <c r="I407" s="14" t="str">
        <f>IFERROR(VLOOKUP($A407,'Dymno M'!$BO$4:$BU$35,7,0),"")</f>
        <v/>
      </c>
      <c r="J407" s="19" t="str">
        <f>IFERROR(VLOOKUP($A407,'Dukty M'!$AU$1:$BA$45,7,0),"")</f>
        <v/>
      </c>
      <c r="K407" s="19" t="str">
        <f>IFERROR(VLOOKUP($A407,'Tropy M'!$Q$3:$X$155,7,0),"")</f>
        <v/>
      </c>
      <c r="L407" s="19" t="str">
        <f>IFERROR(VLOOKUP($A407,'Grassor TR300 M'!$BX$2:$CD$26,7,0),"")</f>
        <v/>
      </c>
      <c r="M407" s="19" t="str">
        <f>IFERROR(VLOOKUP($A407,'BO M'!$K$2:$Q$65,7,0),"")</f>
        <v/>
      </c>
      <c r="N407" s="19" t="str">
        <f>IFERROR(VLOOKUP($A407,'Konwalie M'!$K$3:$Q$33,7,0),"")</f>
        <v/>
      </c>
      <c r="O407" s="19" t="str">
        <f>IFERROR(VLOOKUP($A407,'Sudecka 150 M'!$M$2:$S$17,7,0),"")</f>
        <v/>
      </c>
      <c r="P407" s="19" t="str">
        <f>IFERROR(VLOOKUP($A407,'Korno M'!$BR$1:$BX$58,7,0),"")</f>
        <v/>
      </c>
      <c r="Q407" s="19" t="str">
        <f>IFERROR(VLOOKUP($A407,'Abentojra M'!$J$4:$P$36,7,0),"")</f>
        <v/>
      </c>
      <c r="R407" s="19" t="str">
        <f>IFERROR(VLOOKUP($A407,'Mordownik M'!$M$6:$S$36,7,0),"")</f>
        <v/>
      </c>
      <c r="S407" s="19" t="str">
        <f>IFERROR(VLOOKUP($A407,'XIV Szago M'!$BB$4:$BH$45,7,0),"")</f>
        <v/>
      </c>
      <c r="T407" s="19" t="str">
        <f>IFERROR(VLOOKUP($A407,'H54 TR200 M'!$AS$5:$AY$96,7,0),"")</f>
        <v/>
      </c>
      <c r="U407" s="19" t="str">
        <f>IFERROR(VLOOKUP($A407,'NM TR200 M'!$AN$5:$AT$32,7,0),"")</f>
        <v/>
      </c>
      <c r="V407" s="10">
        <f>IFERROR(LARGE(X407:AP407,1),0)+IFERROR(LARGE(X407:AP407,2),0)</f>
        <v>22.499409071084738</v>
      </c>
      <c r="W407" s="10">
        <f>IFERROR(LARGE(X407:AP407,3),0)+IFERROR(LARGE(X407:AP407,4),0)</f>
        <v>0</v>
      </c>
      <c r="X407" s="12"/>
      <c r="Y407" s="18"/>
      <c r="Z407" s="18"/>
      <c r="AA407" s="12"/>
      <c r="AB407" s="12"/>
      <c r="AC407" s="12">
        <f>IFERROR(VLOOKUP($A407,'H53 100 M'!$AG$5:$AM$156,7,0),"")</f>
        <v>0</v>
      </c>
      <c r="AD407" s="18" t="str">
        <f>IFERROR(VLOOKUP($A407,'Liczyrzepa - wiosna M'!$N$2:$T$26,7,0),"")</f>
        <v/>
      </c>
      <c r="AE407" s="12" t="str">
        <f>IFERROR(VLOOKUP($A407,'Harce M'!$H$2:$N$19,7,0),"")</f>
        <v/>
      </c>
      <c r="AF407" s="18" t="str">
        <f>IFERROR(VLOOKUP($A407,'XII z Kompasem M'!$K$1:$Q$38,7,0),"")</f>
        <v/>
      </c>
      <c r="AG407" s="19" t="str">
        <f>IFERROR(VLOOKUP($A407,'Grassor TR150 M'!$BH$2:$BN$16,7,0),"")</f>
        <v/>
      </c>
      <c r="AH407" s="19" t="str">
        <f>IFERROR(VLOOKUP($A407,'Pazur Gryfa M'!$P$2:$V$23,7,0),"")</f>
        <v/>
      </c>
      <c r="AI407" s="19" t="str">
        <f>IFERROR(VLOOKUP($A407,'Szaga M'!$J$2:$P$31,7,0),"")</f>
        <v/>
      </c>
      <c r="AJ407" s="19" t="str">
        <f>IFERROR(VLOOKUP($A407,'Sudecka 100 M'!$M$2:$S$20,7,0),"")</f>
        <v/>
      </c>
      <c r="AK407" s="19" t="str">
        <f>IFERROR(VLOOKUP($A407,'XIII z Kompasem M'!$K$2:$Q$27,7,0),"")</f>
        <v/>
      </c>
      <c r="AL407" s="19" t="str">
        <f>IFERROR(VLOOKUP($A407,'Waligóra M'!$J$2:$P$17,7,0),"")</f>
        <v/>
      </c>
      <c r="AM407" s="19" t="str">
        <f>IFERROR(VLOOKUP($A407,'Jesienne 360 M'!$K$2:$Q$15,7,0),"")</f>
        <v/>
      </c>
      <c r="AN407" s="19">
        <f>IFERROR(VLOOKUP($A407,'H54 TR100 M'!$AG$6:$AM$161,7,0),"")</f>
        <v>22.499409071084738</v>
      </c>
      <c r="AO407" s="19" t="str">
        <f>IFERROR(VLOOKUP($A407,'Azymut M'!$O$2:$U$36,7,0),"")</f>
        <v/>
      </c>
      <c r="AP407" s="12" t="str">
        <f>IFERROR(VLOOKUP($A407,'NM TR100 M'!$AD$5:$AJ$13,7,0),"")</f>
        <v/>
      </c>
      <c r="AQ407" s="26">
        <f>MIN(COUNT(F407:U407)+MIN(COUNT(X407:AP407)/2,2),6)</f>
        <v>1</v>
      </c>
      <c r="AR407" s="13">
        <f>COUNT(F407:U407)+COUNT(X407:AP407)/2</f>
        <v>1</v>
      </c>
    </row>
    <row r="408" spans="1:44">
      <c r="A408">
        <v>120</v>
      </c>
      <c r="B408" s="22" t="str">
        <f>VLOOKUP($A408,id!$C:$H,6,0)</f>
        <v>Zawadzki Stanisław</v>
      </c>
      <c r="C408" s="22" t="str">
        <f>VLOOKUP($A408,id!$C:$H,4,0)</f>
        <v>Pustelnik</v>
      </c>
      <c r="D408" s="2">
        <f>IF(E407=E408,D407,ROW(B406))</f>
        <v>406</v>
      </c>
      <c r="E408" s="11">
        <f>LARGE(F408:W408,1)+LARGE(F408:W408,2)+IFERROR(LARGE(F408:W408,3),0)+IFERROR(LARGE(F408:W408,4),0)+IFERROR(LARGE(F408:W408,5),0)+IFERROR(LARGE(F408:W408,6),0)</f>
        <v>22.449184796257622</v>
      </c>
      <c r="F408" s="12"/>
      <c r="G408" s="12" t="str">
        <f>IFERROR(VLOOKUP(A408,'Roza M'!N:T,7,0),"")</f>
        <v/>
      </c>
      <c r="H408" s="12" t="str">
        <f>IFERROR(VLOOKUP($A408,'H53 200 M'!$AL$5:$AR$90,7,0),"")</f>
        <v/>
      </c>
      <c r="I408" s="14" t="str">
        <f>IFERROR(VLOOKUP($A408,'Dymno M'!$BO$4:$BU$35,7,0),"")</f>
        <v/>
      </c>
      <c r="J408" s="19" t="str">
        <f>IFERROR(VLOOKUP($A408,'Dukty M'!$AU$1:$BA$45,7,0),"")</f>
        <v/>
      </c>
      <c r="K408" s="19" t="str">
        <f>IFERROR(VLOOKUP($A408,'Tropy M'!$Q$3:$X$155,7,0),"")</f>
        <v/>
      </c>
      <c r="L408" s="19" t="str">
        <f>IFERROR(VLOOKUP($A408,'Grassor TR300 M'!$BX$2:$CD$26,7,0),"")</f>
        <v/>
      </c>
      <c r="M408" s="19" t="str">
        <f>IFERROR(VLOOKUP($A408,'BO M'!$K$2:$Q$65,7,0),"")</f>
        <v/>
      </c>
      <c r="N408" s="19" t="str">
        <f>IFERROR(VLOOKUP($A408,'Konwalie M'!$K$3:$Q$33,7,0),"")</f>
        <v/>
      </c>
      <c r="O408" s="19" t="str">
        <f>IFERROR(VLOOKUP($A408,'Sudecka 150 M'!$M$2:$S$17,7,0),"")</f>
        <v/>
      </c>
      <c r="P408" s="19" t="str">
        <f>IFERROR(VLOOKUP($A408,'Korno M'!$BR$1:$BX$58,7,0),"")</f>
        <v/>
      </c>
      <c r="Q408" s="19" t="str">
        <f>IFERROR(VLOOKUP($A408,'Abentojra M'!$J$4:$P$36,7,0),"")</f>
        <v/>
      </c>
      <c r="R408" s="19" t="str">
        <f>IFERROR(VLOOKUP($A408,'Mordownik M'!$M$6:$S$36,7,0),"")</f>
        <v/>
      </c>
      <c r="S408" s="19" t="str">
        <f>IFERROR(VLOOKUP($A408,'XIV Szago M'!$BB$4:$BH$45,7,0),"")</f>
        <v/>
      </c>
      <c r="T408" s="19" t="str">
        <f>IFERROR(VLOOKUP($A408,'H54 TR200 M'!$AS$5:$AY$96,7,0),"")</f>
        <v/>
      </c>
      <c r="U408" s="19" t="str">
        <f>IFERROR(VLOOKUP($A408,'NM TR200 M'!$AN$5:$AT$32,7,0),"")</f>
        <v/>
      </c>
      <c r="V408" s="10">
        <f>IFERROR(LARGE(X408:AP408,1),0)+IFERROR(LARGE(X408:AP408,2),0)</f>
        <v>22.449184796257622</v>
      </c>
      <c r="W408" s="10">
        <f>IFERROR(LARGE(X408:AP408,3),0)+IFERROR(LARGE(X408:AP408,4),0)</f>
        <v>0</v>
      </c>
      <c r="X408" s="12"/>
      <c r="Y408" s="18" t="str">
        <f>IFERROR(VLOOKUP(A408,'XIII Szago M'!DJ:DP,7,0),"")</f>
        <v/>
      </c>
      <c r="Z408" s="18">
        <f>IFERROR(VLOOKUP(A408,'Wiosenne 360 M'!K:Q,7,0),"")</f>
        <v>22.449184796257622</v>
      </c>
      <c r="AA408" s="12" t="str">
        <f>IFERROR(VLOOKUP(A408,'NMnO M'!AT:AZ,7,0),"")</f>
        <v/>
      </c>
      <c r="AB408" s="12" t="str">
        <f>IFERROR(VLOOKUP(A408,'Wertepy M'!M:S,7,0),"")</f>
        <v/>
      </c>
      <c r="AC408" s="12" t="str">
        <f>IFERROR(VLOOKUP($A408,'H53 100 M'!$AG$5:$AM$156,7,0),"")</f>
        <v/>
      </c>
      <c r="AD408" s="18" t="str">
        <f>IFERROR(VLOOKUP($A408,'Liczyrzepa - wiosna M'!$N$2:$T$26,7,0),"")</f>
        <v/>
      </c>
      <c r="AE408" s="12" t="str">
        <f>IFERROR(VLOOKUP($A408,'Harce M'!$H$2:$N$19,7,0),"")</f>
        <v/>
      </c>
      <c r="AF408" s="18" t="str">
        <f>IFERROR(VLOOKUP($A408,'XII z Kompasem M'!$K$1:$Q$38,7,0),"")</f>
        <v/>
      </c>
      <c r="AG408" s="19" t="str">
        <f>IFERROR(VLOOKUP($A408,'Grassor TR150 M'!$BH$2:$BN$16,7,0),"")</f>
        <v/>
      </c>
      <c r="AH408" s="19" t="str">
        <f>IFERROR(VLOOKUP($A408,'Pazur Gryfa M'!$P$2:$V$23,7,0),"")</f>
        <v/>
      </c>
      <c r="AI408" s="19" t="str">
        <f>IFERROR(VLOOKUP($A408,'Szaga M'!$J$2:$P$31,7,0),"")</f>
        <v/>
      </c>
      <c r="AJ408" s="19" t="str">
        <f>IFERROR(VLOOKUP($A408,'Sudecka 100 M'!$M$2:$S$20,7,0),"")</f>
        <v/>
      </c>
      <c r="AK408" s="19" t="str">
        <f>IFERROR(VLOOKUP($A408,'XIII z Kompasem M'!$K$2:$Q$27,7,0),"")</f>
        <v/>
      </c>
      <c r="AL408" s="19" t="str">
        <f>IFERROR(VLOOKUP($A408,'Waligóra M'!$J$2:$P$17,7,0),"")</f>
        <v/>
      </c>
      <c r="AM408" s="19" t="str">
        <f>IFERROR(VLOOKUP($A408,'Jesienne 360 M'!$K$2:$Q$15,7,0),"")</f>
        <v/>
      </c>
      <c r="AN408" s="19" t="str">
        <f>IFERROR(VLOOKUP($A408,'H54 TR100 M'!$AG$6:$AM$161,7,0),"")</f>
        <v/>
      </c>
      <c r="AO408" s="19" t="str">
        <f>IFERROR(VLOOKUP($A408,'Azymut M'!$O$2:$U$36,7,0),"")</f>
        <v/>
      </c>
      <c r="AP408" s="12" t="str">
        <f>IFERROR(VLOOKUP($A408,'NM TR100 M'!$AD$5:$AJ$13,7,0),"")</f>
        <v/>
      </c>
      <c r="AQ408" s="26">
        <f>MIN(COUNT(F408:U408)+MIN(COUNT(X408:AP408)/2,2),6)</f>
        <v>0.5</v>
      </c>
      <c r="AR408" s="13">
        <f>COUNT(F408:U408)+COUNT(X408:AP408)/2</f>
        <v>0.5</v>
      </c>
    </row>
    <row r="409" spans="1:44">
      <c r="A409">
        <v>572</v>
      </c>
      <c r="B409" s="22" t="str">
        <f>VLOOKUP($A409,id!$C:$H,6,0)</f>
        <v>Żółty Dawid</v>
      </c>
      <c r="C409" s="22">
        <f>VLOOKUP($A409,id!$C:$H,4,0)</f>
        <v>0</v>
      </c>
      <c r="D409" s="2">
        <f>IF(E408=E409,D408,ROW(B407))</f>
        <v>407</v>
      </c>
      <c r="E409" s="11">
        <f>LARGE(F409:W409,1)+LARGE(F409:W409,2)+IFERROR(LARGE(F409:W409,3),0)+IFERROR(LARGE(F409:W409,4),0)+IFERROR(LARGE(F409:W409,5),0)+IFERROR(LARGE(F409:W409,6),0)</f>
        <v>22.331689784590687</v>
      </c>
      <c r="F409" s="12"/>
      <c r="G409" s="12"/>
      <c r="H409" s="12"/>
      <c r="I409" s="14"/>
      <c r="J409" s="19"/>
      <c r="K409" s="19"/>
      <c r="L409" s="19"/>
      <c r="M409" s="19"/>
      <c r="N409" s="19"/>
      <c r="O409" s="19"/>
      <c r="P409" s="19">
        <f>IFERROR(VLOOKUP($A409,'Korno M'!$BR$1:$BX$58,7,0),"")</f>
        <v>22.331689784590687</v>
      </c>
      <c r="Q409" s="19" t="str">
        <f>IFERROR(VLOOKUP($A409,'Abentojra M'!$J$4:$P$36,7,0),"")</f>
        <v/>
      </c>
      <c r="R409" s="19" t="str">
        <f>IFERROR(VLOOKUP($A409,'Mordownik M'!$M$6:$S$36,7,0),"")</f>
        <v/>
      </c>
      <c r="S409" s="19" t="str">
        <f>IFERROR(VLOOKUP($A409,'XIV Szago M'!$BB$4:$BH$45,7,0),"")</f>
        <v/>
      </c>
      <c r="T409" s="19" t="str">
        <f>IFERROR(VLOOKUP($A409,'H54 TR200 M'!$AS$5:$AY$96,7,0),"")</f>
        <v/>
      </c>
      <c r="U409" s="19" t="str">
        <f>IFERROR(VLOOKUP($A409,'NM TR200 M'!$AN$5:$AT$32,7,0),"")</f>
        <v/>
      </c>
      <c r="V409" s="10">
        <f>IFERROR(LARGE(X409:AP409,1),0)+IFERROR(LARGE(X409:AP409,2),0)</f>
        <v>0</v>
      </c>
      <c r="W409" s="10">
        <f>IFERROR(LARGE(X409:AP409,3),0)+IFERROR(LARGE(X409:AP409,4),0)</f>
        <v>0</v>
      </c>
      <c r="X409" s="12"/>
      <c r="Y409" s="18"/>
      <c r="Z409" s="18"/>
      <c r="AA409" s="12"/>
      <c r="AB409" s="12"/>
      <c r="AC409" s="12"/>
      <c r="AD409" s="18"/>
      <c r="AE409" s="12"/>
      <c r="AF409" s="18"/>
      <c r="AG409" s="19"/>
      <c r="AH409" s="19"/>
      <c r="AI409" s="19"/>
      <c r="AJ409" s="19"/>
      <c r="AK409" s="19" t="str">
        <f>IFERROR(VLOOKUP($A409,'XIII z Kompasem M'!$K$2:$Q$27,7,0),"")</f>
        <v/>
      </c>
      <c r="AL409" s="19" t="str">
        <f>IFERROR(VLOOKUP($A409,'Waligóra M'!$J$2:$P$17,7,0),"")</f>
        <v/>
      </c>
      <c r="AM409" s="19" t="str">
        <f>IFERROR(VLOOKUP($A409,'Jesienne 360 M'!$K$2:$Q$15,7,0),"")</f>
        <v/>
      </c>
      <c r="AN409" s="19" t="str">
        <f>IFERROR(VLOOKUP($A409,'H54 TR100 M'!$AG$6:$AM$161,7,0),"")</f>
        <v/>
      </c>
      <c r="AO409" s="19" t="str">
        <f>IFERROR(VLOOKUP($A409,'Azymut M'!$O$2:$U$36,7,0),"")</f>
        <v/>
      </c>
      <c r="AP409" s="12" t="str">
        <f>IFERROR(VLOOKUP($A409,'NM TR100 M'!$AD$5:$AJ$13,7,0),"")</f>
        <v/>
      </c>
      <c r="AQ409" s="26">
        <f>MIN(COUNT(F409:U409)+MIN(COUNT(X409:AP409)/2,2),6)</f>
        <v>1</v>
      </c>
      <c r="AR409" s="13">
        <f>COUNT(F409:U409)+COUNT(X409:AP409)/2</f>
        <v>1</v>
      </c>
    </row>
    <row r="410" spans="1:44">
      <c r="A410">
        <v>434</v>
      </c>
      <c r="B410" s="22" t="str">
        <f>VLOOKUP($A410,id!$C:$H,6,0)</f>
        <v>Szawkało Grzegorz</v>
      </c>
      <c r="C410" s="22">
        <f>VLOOKUP($A410,id!$C:$H,4,0)</f>
        <v>0</v>
      </c>
      <c r="D410" s="2">
        <f>IF(E409=E410,D409,ROW(B408))</f>
        <v>408</v>
      </c>
      <c r="E410" s="11">
        <f>LARGE(F410:W410,1)+LARGE(F410:W410,2)+IFERROR(LARGE(F410:W410,3),0)+IFERROR(LARGE(F410:W410,4),0)+IFERROR(LARGE(F410:W410,5),0)+IFERROR(LARGE(F410:W410,6),0)</f>
        <v>22.329327672641469</v>
      </c>
      <c r="F410" s="12"/>
      <c r="G410" s="12"/>
      <c r="H410" s="12"/>
      <c r="I410" s="14"/>
      <c r="J410" s="19" t="str">
        <f>IFERROR(VLOOKUP($A410,'Dukty M'!$AU$1:$BA$45,7,0),"")</f>
        <v/>
      </c>
      <c r="K410" s="19" t="str">
        <f>IFERROR(VLOOKUP($A410,'Tropy M'!$Q$3:$X$155,7,0),"")</f>
        <v/>
      </c>
      <c r="L410" s="19" t="str">
        <f>IFERROR(VLOOKUP($A410,'Grassor TR300 M'!$BX$2:$CD$26,7,0),"")</f>
        <v/>
      </c>
      <c r="M410" s="19" t="str">
        <f>IFERROR(VLOOKUP($A410,'BO M'!$K$2:$Q$65,7,0),"")</f>
        <v/>
      </c>
      <c r="N410" s="19" t="str">
        <f>IFERROR(VLOOKUP($A410,'Konwalie M'!$K$3:$Q$33,7,0),"")</f>
        <v/>
      </c>
      <c r="O410" s="19" t="str">
        <f>IFERROR(VLOOKUP($A410,'Sudecka 150 M'!$M$2:$S$17,7,0),"")</f>
        <v/>
      </c>
      <c r="P410" s="19" t="str">
        <f>IFERROR(VLOOKUP($A410,'Korno M'!$BR$1:$BX$58,7,0),"")</f>
        <v/>
      </c>
      <c r="Q410" s="19" t="str">
        <f>IFERROR(VLOOKUP($A410,'Abentojra M'!$J$4:$P$36,7,0),"")</f>
        <v/>
      </c>
      <c r="R410" s="19" t="str">
        <f>IFERROR(VLOOKUP($A410,'Mordownik M'!$M$6:$S$36,7,0),"")</f>
        <v/>
      </c>
      <c r="S410" s="19" t="str">
        <f>IFERROR(VLOOKUP($A410,'XIV Szago M'!$BB$4:$BH$45,7,0),"")</f>
        <v/>
      </c>
      <c r="T410" s="19" t="str">
        <f>IFERROR(VLOOKUP($A410,'H54 TR200 M'!$AS$5:$AY$96,7,0),"")</f>
        <v/>
      </c>
      <c r="U410" s="19" t="str">
        <f>IFERROR(VLOOKUP($A410,'NM TR200 M'!$AN$5:$AT$32,7,0),"")</f>
        <v/>
      </c>
      <c r="V410" s="10">
        <f>IFERROR(LARGE(X410:AP410,1),0)+IFERROR(LARGE(X410:AP410,2),0)</f>
        <v>22.329327672641469</v>
      </c>
      <c r="W410" s="10">
        <f>IFERROR(LARGE(X410:AP410,3),0)+IFERROR(LARGE(X410:AP410,4),0)</f>
        <v>0</v>
      </c>
      <c r="X410" s="12"/>
      <c r="Y410" s="18"/>
      <c r="Z410" s="18"/>
      <c r="AA410" s="12"/>
      <c r="AB410" s="12"/>
      <c r="AC410" s="12"/>
      <c r="AD410" s="18"/>
      <c r="AE410" s="12"/>
      <c r="AF410" s="18">
        <f>IFERROR(VLOOKUP($A410,'XII z Kompasem M'!$K$1:$Q$38,7,0),"")</f>
        <v>7.9672191928859259</v>
      </c>
      <c r="AG410" s="19" t="str">
        <f>IFERROR(VLOOKUP($A410,'Grassor TR150 M'!$BH$2:$BN$16,7,0),"")</f>
        <v/>
      </c>
      <c r="AH410" s="19">
        <f>IFERROR(VLOOKUP($A410,'Pazur Gryfa M'!$P$2:$V$23,7,0),"")</f>
        <v>14.362108479755541</v>
      </c>
      <c r="AI410" s="19" t="str">
        <f>IFERROR(VLOOKUP($A410,'Szaga M'!$J$2:$P$31,7,0),"")</f>
        <v/>
      </c>
      <c r="AJ410" s="19" t="str">
        <f>IFERROR(VLOOKUP($A410,'Sudecka 100 M'!$M$2:$S$20,7,0),"")</f>
        <v/>
      </c>
      <c r="AK410" s="19" t="str">
        <f>IFERROR(VLOOKUP($A410,'XIII z Kompasem M'!$K$2:$Q$27,7,0),"")</f>
        <v/>
      </c>
      <c r="AL410" s="19" t="str">
        <f>IFERROR(VLOOKUP($A410,'Waligóra M'!$J$2:$P$17,7,0),"")</f>
        <v/>
      </c>
      <c r="AM410" s="19" t="str">
        <f>IFERROR(VLOOKUP($A410,'Jesienne 360 M'!$K$2:$Q$15,7,0),"")</f>
        <v/>
      </c>
      <c r="AN410" s="19" t="str">
        <f>IFERROR(VLOOKUP($A410,'H54 TR100 M'!$AG$6:$AM$161,7,0),"")</f>
        <v/>
      </c>
      <c r="AO410" s="19" t="str">
        <f>IFERROR(VLOOKUP($A410,'Azymut M'!$O$2:$U$36,7,0),"")</f>
        <v/>
      </c>
      <c r="AP410" s="12" t="str">
        <f>IFERROR(VLOOKUP($A410,'NM TR100 M'!$AD$5:$AJ$13,7,0),"")</f>
        <v/>
      </c>
      <c r="AQ410" s="26">
        <f>MIN(COUNT(F410:U410)+MIN(COUNT(X410:AP410)/2,2),6)</f>
        <v>1</v>
      </c>
      <c r="AR410" s="13">
        <f>COUNT(F410:U410)+COUNT(X410:AP410)/2</f>
        <v>1</v>
      </c>
    </row>
    <row r="411" spans="1:44">
      <c r="A411">
        <v>573</v>
      </c>
      <c r="B411" s="22" t="str">
        <f>VLOOKUP($A411,id!$C:$H,6,0)</f>
        <v>Jabłoński Janusz</v>
      </c>
      <c r="C411" s="22" t="str">
        <f>VLOOKUP($A411,id!$C:$H,4,0)</f>
        <v>H - team</v>
      </c>
      <c r="D411" s="2">
        <f>IF(E410=E411,D410,ROW(B409))</f>
        <v>409</v>
      </c>
      <c r="E411" s="11">
        <f>LARGE(F411:W411,1)+LARGE(F411:W411,2)+IFERROR(LARGE(F411:W411,3),0)+IFERROR(LARGE(F411:W411,4),0)+IFERROR(LARGE(F411:W411,5),0)+IFERROR(LARGE(F411:W411,6),0)</f>
        <v>22.150871729006191</v>
      </c>
      <c r="F411" s="12"/>
      <c r="G411" s="12"/>
      <c r="H411" s="12"/>
      <c r="I411" s="14"/>
      <c r="J411" s="19"/>
      <c r="K411" s="19"/>
      <c r="L411" s="19"/>
      <c r="M411" s="19"/>
      <c r="N411" s="19"/>
      <c r="O411" s="19"/>
      <c r="P411" s="19">
        <f>IFERROR(VLOOKUP($A411,'Korno M'!$BR$1:$BX$58,7,0),"")</f>
        <v>22.150871729006191</v>
      </c>
      <c r="Q411" s="19" t="str">
        <f>IFERROR(VLOOKUP($A411,'Abentojra M'!$J$4:$P$36,7,0),"")</f>
        <v/>
      </c>
      <c r="R411" s="19" t="str">
        <f>IFERROR(VLOOKUP($A411,'Mordownik M'!$M$6:$S$36,7,0),"")</f>
        <v/>
      </c>
      <c r="S411" s="19" t="str">
        <f>IFERROR(VLOOKUP($A411,'XIV Szago M'!$BB$4:$BH$45,7,0),"")</f>
        <v/>
      </c>
      <c r="T411" s="19" t="str">
        <f>IFERROR(VLOOKUP($A411,'H54 TR200 M'!$AS$5:$AY$96,7,0),"")</f>
        <v/>
      </c>
      <c r="U411" s="19" t="str">
        <f>IFERROR(VLOOKUP($A411,'NM TR200 M'!$AN$5:$AT$32,7,0),"")</f>
        <v/>
      </c>
      <c r="V411" s="10">
        <f>IFERROR(LARGE(X411:AP411,1),0)+IFERROR(LARGE(X411:AP411,2),0)</f>
        <v>0</v>
      </c>
      <c r="W411" s="10">
        <f>IFERROR(LARGE(X411:AP411,3),0)+IFERROR(LARGE(X411:AP411,4),0)</f>
        <v>0</v>
      </c>
      <c r="X411" s="12"/>
      <c r="Y411" s="18"/>
      <c r="Z411" s="18"/>
      <c r="AA411" s="12"/>
      <c r="AB411" s="12"/>
      <c r="AC411" s="12"/>
      <c r="AD411" s="18"/>
      <c r="AE411" s="12"/>
      <c r="AF411" s="18"/>
      <c r="AG411" s="19"/>
      <c r="AH411" s="19"/>
      <c r="AI411" s="19"/>
      <c r="AJ411" s="19"/>
      <c r="AK411" s="19" t="str">
        <f>IFERROR(VLOOKUP($A411,'XIII z Kompasem M'!$K$2:$Q$27,7,0),"")</f>
        <v/>
      </c>
      <c r="AL411" s="19" t="str">
        <f>IFERROR(VLOOKUP($A411,'Waligóra M'!$J$2:$P$17,7,0),"")</f>
        <v/>
      </c>
      <c r="AM411" s="19" t="str">
        <f>IFERROR(VLOOKUP($A411,'Jesienne 360 M'!$K$2:$Q$15,7,0),"")</f>
        <v/>
      </c>
      <c r="AN411" s="19" t="str">
        <f>IFERROR(VLOOKUP($A411,'H54 TR100 M'!$AG$6:$AM$161,7,0),"")</f>
        <v/>
      </c>
      <c r="AO411" s="19" t="str">
        <f>IFERROR(VLOOKUP($A411,'Azymut M'!$O$2:$U$36,7,0),"")</f>
        <v/>
      </c>
      <c r="AP411" s="12" t="str">
        <f>IFERROR(VLOOKUP($A411,'NM TR100 M'!$AD$5:$AJ$13,7,0),"")</f>
        <v/>
      </c>
      <c r="AQ411" s="26">
        <f>MIN(COUNT(F411:U411)+MIN(COUNT(X411:AP411)/2,2),6)</f>
        <v>1</v>
      </c>
      <c r="AR411" s="13">
        <f>COUNT(F411:U411)+COUNT(X411:AP411)/2</f>
        <v>1</v>
      </c>
    </row>
    <row r="412" spans="1:44">
      <c r="A412">
        <v>688</v>
      </c>
      <c r="B412" s="22" t="str">
        <f>VLOOKUP($A412,id!$C:$H,6,0)</f>
        <v>Gędziorowski Maciej</v>
      </c>
      <c r="C412" s="22" t="str">
        <f>VLOOKUP($A412,id!$C:$H,4,0)</f>
        <v>KU AZS WAT Warszawa</v>
      </c>
      <c r="D412" s="2">
        <f>IF(E411=E412,D411,ROW(B410))</f>
        <v>410</v>
      </c>
      <c r="E412" s="11">
        <f>LARGE(F412:W412,1)+LARGE(F412:W412,2)+IFERROR(LARGE(F412:W412,3),0)+IFERROR(LARGE(F412:W412,4),0)+IFERROR(LARGE(F412:W412,5),0)+IFERROR(LARGE(F412:W412,6),0)</f>
        <v>21.867470855351822</v>
      </c>
      <c r="F412" s="12"/>
      <c r="G412" s="12"/>
      <c r="H412" s="12"/>
      <c r="I412" s="14"/>
      <c r="J412" s="19"/>
      <c r="K412" s="19"/>
      <c r="L412" s="19"/>
      <c r="M412" s="19"/>
      <c r="N412" s="19"/>
      <c r="O412" s="19"/>
      <c r="P412" s="19"/>
      <c r="Q412" s="19"/>
      <c r="R412" s="19"/>
      <c r="S412" s="19"/>
      <c r="T412" s="19" t="str">
        <f>IFERROR(VLOOKUP($A412,'H54 TR200 M'!$AS$5:$AY$96,7,0),"")</f>
        <v/>
      </c>
      <c r="U412" s="19" t="str">
        <f>IFERROR(VLOOKUP($A412,'NM TR200 M'!$AN$5:$AT$32,7,0),"")</f>
        <v/>
      </c>
      <c r="V412" s="10">
        <f>IFERROR(LARGE(X412:AP412,1),0)+IFERROR(LARGE(X412:AP412,2),0)</f>
        <v>21.867470855351822</v>
      </c>
      <c r="W412" s="10">
        <f>IFERROR(LARGE(X412:AP412,3),0)+IFERROR(LARGE(X412:AP412,4),0)</f>
        <v>0</v>
      </c>
      <c r="X412" s="12"/>
      <c r="Y412" s="18"/>
      <c r="Z412" s="18"/>
      <c r="AA412" s="12"/>
      <c r="AB412" s="12"/>
      <c r="AC412" s="12"/>
      <c r="AD412" s="18"/>
      <c r="AE412" s="12"/>
      <c r="AF412" s="18"/>
      <c r="AG412" s="19"/>
      <c r="AH412" s="19"/>
      <c r="AI412" s="19"/>
      <c r="AJ412" s="19"/>
      <c r="AK412" s="19"/>
      <c r="AL412" s="19"/>
      <c r="AM412" s="19"/>
      <c r="AN412" s="19">
        <f>IFERROR(VLOOKUP($A412,'H54 TR100 M'!$AG$6:$AM$161,7,0),"")</f>
        <v>21.867470855351822</v>
      </c>
      <c r="AO412" s="19" t="str">
        <f>IFERROR(VLOOKUP($A412,'Azymut M'!$O$2:$U$36,7,0),"")</f>
        <v/>
      </c>
      <c r="AP412" s="12" t="str">
        <f>IFERROR(VLOOKUP($A412,'NM TR100 M'!$AD$5:$AJ$13,7,0),"")</f>
        <v/>
      </c>
      <c r="AQ412" s="26">
        <f>MIN(COUNT(F412:U412)+MIN(COUNT(X412:AP412)/2,2),6)</f>
        <v>0.5</v>
      </c>
      <c r="AR412" s="13">
        <f>COUNT(F412:U412)+COUNT(X412:AP412)/2</f>
        <v>0.5</v>
      </c>
    </row>
    <row r="413" spans="1:44">
      <c r="A413">
        <v>689</v>
      </c>
      <c r="B413" s="22" t="str">
        <f>VLOOKUP($A413,id!$C:$H,6,0)</f>
        <v>Dargacz Waldemar</v>
      </c>
      <c r="C413" s="22" t="str">
        <f>VLOOKUP($A413,id!$C:$H,4,0)</f>
        <v>off-las</v>
      </c>
      <c r="D413" s="2">
        <f>IF(E412=E413,D412,ROW(B411))</f>
        <v>411</v>
      </c>
      <c r="E413" s="11">
        <f>LARGE(F413:W413,1)+LARGE(F413:W413,2)+IFERROR(LARGE(F413:W413,3),0)+IFERROR(LARGE(F413:W413,4),0)+IFERROR(LARGE(F413:W413,5),0)+IFERROR(LARGE(F413:W413,6),0)</f>
        <v>21.312575723665269</v>
      </c>
      <c r="F413" s="12"/>
      <c r="G413" s="12"/>
      <c r="H413" s="12"/>
      <c r="I413" s="14"/>
      <c r="J413" s="19"/>
      <c r="K413" s="19"/>
      <c r="L413" s="19"/>
      <c r="M413" s="19"/>
      <c r="N413" s="19"/>
      <c r="O413" s="19"/>
      <c r="P413" s="19"/>
      <c r="Q413" s="19"/>
      <c r="R413" s="19"/>
      <c r="S413" s="19"/>
      <c r="T413" s="19" t="str">
        <f>IFERROR(VLOOKUP($A413,'H54 TR200 M'!$AS$5:$AY$96,7,0),"")</f>
        <v/>
      </c>
      <c r="U413" s="19" t="str">
        <f>IFERROR(VLOOKUP($A413,'NM TR200 M'!$AN$5:$AT$32,7,0),"")</f>
        <v/>
      </c>
      <c r="V413" s="10">
        <f>IFERROR(LARGE(X413:AP413,1),0)+IFERROR(LARGE(X413:AP413,2),0)</f>
        <v>21.312575723665269</v>
      </c>
      <c r="W413" s="10">
        <f>IFERROR(LARGE(X413:AP413,3),0)+IFERROR(LARGE(X413:AP413,4),0)</f>
        <v>0</v>
      </c>
      <c r="X413" s="12"/>
      <c r="Y413" s="18"/>
      <c r="Z413" s="18"/>
      <c r="AA413" s="12"/>
      <c r="AB413" s="12"/>
      <c r="AC413" s="12"/>
      <c r="AD413" s="18"/>
      <c r="AE413" s="12"/>
      <c r="AF413" s="18"/>
      <c r="AG413" s="19"/>
      <c r="AH413" s="19"/>
      <c r="AI413" s="19"/>
      <c r="AJ413" s="19"/>
      <c r="AK413" s="19"/>
      <c r="AL413" s="19"/>
      <c r="AM413" s="19"/>
      <c r="AN413" s="19">
        <f>IFERROR(VLOOKUP($A413,'H54 TR100 M'!$AG$6:$AM$161,7,0),"")</f>
        <v>21.312575723665269</v>
      </c>
      <c r="AO413" s="19" t="str">
        <f>IFERROR(VLOOKUP($A413,'Azymut M'!$O$2:$U$36,7,0),"")</f>
        <v/>
      </c>
      <c r="AP413" s="12" t="str">
        <f>IFERROR(VLOOKUP($A413,'NM TR100 M'!$AD$5:$AJ$13,7,0),"")</f>
        <v/>
      </c>
      <c r="AQ413" s="26">
        <f>MIN(COUNT(F413:U413)+MIN(COUNT(X413:AP413)/2,2),6)</f>
        <v>0.5</v>
      </c>
      <c r="AR413" s="13">
        <f>COUNT(F413:U413)+COUNT(X413:AP413)/2</f>
        <v>0.5</v>
      </c>
    </row>
    <row r="414" spans="1:44">
      <c r="A414">
        <v>174</v>
      </c>
      <c r="B414" s="22" t="str">
        <f>VLOOKUP($A414,id!$C:$H,6,0)</f>
        <v>Grychowski Radosław</v>
      </c>
      <c r="C414" s="22">
        <f>VLOOKUP($A414,id!$C:$H,4,0)</f>
        <v>0</v>
      </c>
      <c r="D414" s="2">
        <f>IF(E413=E414,D413,ROW(B412))</f>
        <v>412</v>
      </c>
      <c r="E414" s="11">
        <f>LARGE(F414:W414,1)+LARGE(F414:W414,2)+IFERROR(LARGE(F414:W414,3),0)+IFERROR(LARGE(F414:W414,4),0)+IFERROR(LARGE(F414:W414,5),0)+IFERROR(LARGE(F414:W414,6),0)</f>
        <v>21.239470517448851</v>
      </c>
      <c r="F414" s="12"/>
      <c r="G414" s="12"/>
      <c r="H414" s="12" t="str">
        <f>IFERROR(VLOOKUP($A414,'H53 200 M'!$AL$5:$AR$90,7,0),"")</f>
        <v/>
      </c>
      <c r="I414" s="14" t="str">
        <f>IFERROR(VLOOKUP($A414,'Dymno M'!$BO$4:$BU$35,7,0),"")</f>
        <v/>
      </c>
      <c r="J414" s="19" t="str">
        <f>IFERROR(VLOOKUP($A414,'Dukty M'!$AU$1:$BA$45,7,0),"")</f>
        <v/>
      </c>
      <c r="K414" s="19" t="str">
        <f>IFERROR(VLOOKUP($A414,'Tropy M'!$Q$3:$X$155,7,0),"")</f>
        <v/>
      </c>
      <c r="L414" s="19" t="str">
        <f>IFERROR(VLOOKUP($A414,'Grassor TR300 M'!$BX$2:$CD$26,7,0),"")</f>
        <v/>
      </c>
      <c r="M414" s="19" t="str">
        <f>IFERROR(VLOOKUP($A414,'BO M'!$K$2:$Q$65,7,0),"")</f>
        <v/>
      </c>
      <c r="N414" s="19" t="str">
        <f>IFERROR(VLOOKUP($A414,'Konwalie M'!$K$3:$Q$33,7,0),"")</f>
        <v/>
      </c>
      <c r="O414" s="19" t="str">
        <f>IFERROR(VLOOKUP($A414,'Sudecka 150 M'!$M$2:$S$17,7,0),"")</f>
        <v/>
      </c>
      <c r="P414" s="19" t="str">
        <f>IFERROR(VLOOKUP($A414,'Korno M'!$BR$1:$BX$58,7,0),"")</f>
        <v/>
      </c>
      <c r="Q414" s="19" t="str">
        <f>IFERROR(VLOOKUP($A414,'Abentojra M'!$J$4:$P$36,7,0),"")</f>
        <v/>
      </c>
      <c r="R414" s="19" t="str">
        <f>IFERROR(VLOOKUP($A414,'Mordownik M'!$M$6:$S$36,7,0),"")</f>
        <v/>
      </c>
      <c r="S414" s="19" t="str">
        <f>IFERROR(VLOOKUP($A414,'XIV Szago M'!$BB$4:$BH$45,7,0),"")</f>
        <v/>
      </c>
      <c r="T414" s="19" t="str">
        <f>IFERROR(VLOOKUP($A414,'H54 TR200 M'!$AS$5:$AY$96,7,0),"")</f>
        <v/>
      </c>
      <c r="U414" s="19" t="str">
        <f>IFERROR(VLOOKUP($A414,'NM TR200 M'!$AN$5:$AT$32,7,0),"")</f>
        <v/>
      </c>
      <c r="V414" s="10">
        <f>IFERROR(LARGE(X414:AP414,1),0)+IFERROR(LARGE(X414:AP414,2),0)</f>
        <v>21.239470517448851</v>
      </c>
      <c r="W414" s="10">
        <f>IFERROR(LARGE(X414:AP414,3),0)+IFERROR(LARGE(X414:AP414,4),0)</f>
        <v>0</v>
      </c>
      <c r="X414" s="12"/>
      <c r="Y414" s="18"/>
      <c r="Z414" s="18"/>
      <c r="AA414" s="12" t="str">
        <f>IFERROR(VLOOKUP(A414,'NMnO M'!AT:AZ,7,0),"")</f>
        <v/>
      </c>
      <c r="AB414" s="12">
        <f>IFERROR(VLOOKUP(A414,'Wertepy M'!M:S,7,0),"")</f>
        <v>21.239470517448851</v>
      </c>
      <c r="AC414" s="12" t="str">
        <f>IFERROR(VLOOKUP($A414,'H53 100 M'!$AG$5:$AM$156,7,0),"")</f>
        <v/>
      </c>
      <c r="AD414" s="18" t="str">
        <f>IFERROR(VLOOKUP($A414,'Liczyrzepa - wiosna M'!$N$2:$T$26,7,0),"")</f>
        <v/>
      </c>
      <c r="AE414" s="12" t="str">
        <f>IFERROR(VLOOKUP($A414,'Harce M'!$H$2:$N$19,7,0),"")</f>
        <v/>
      </c>
      <c r="AF414" s="18" t="str">
        <f>IFERROR(VLOOKUP($A414,'XII z Kompasem M'!$K$1:$Q$38,7,0),"")</f>
        <v/>
      </c>
      <c r="AG414" s="19" t="str">
        <f>IFERROR(VLOOKUP($A414,'Grassor TR150 M'!$BH$2:$BN$16,7,0),"")</f>
        <v/>
      </c>
      <c r="AH414" s="19" t="str">
        <f>IFERROR(VLOOKUP($A414,'Pazur Gryfa M'!$P$2:$V$23,7,0),"")</f>
        <v/>
      </c>
      <c r="AI414" s="19" t="str">
        <f>IFERROR(VLOOKUP($A414,'Szaga M'!$J$2:$P$31,7,0),"")</f>
        <v/>
      </c>
      <c r="AJ414" s="19" t="str">
        <f>IFERROR(VLOOKUP($A414,'Sudecka 100 M'!$M$2:$S$20,7,0),"")</f>
        <v/>
      </c>
      <c r="AK414" s="19" t="str">
        <f>IFERROR(VLOOKUP($A414,'XIII z Kompasem M'!$K$2:$Q$27,7,0),"")</f>
        <v/>
      </c>
      <c r="AL414" s="19" t="str">
        <f>IFERROR(VLOOKUP($A414,'Waligóra M'!$J$2:$P$17,7,0),"")</f>
        <v/>
      </c>
      <c r="AM414" s="19" t="str">
        <f>IFERROR(VLOOKUP($A414,'Jesienne 360 M'!$K$2:$Q$15,7,0),"")</f>
        <v/>
      </c>
      <c r="AN414" s="19" t="str">
        <f>IFERROR(VLOOKUP($A414,'H54 TR100 M'!$AG$6:$AM$161,7,0),"")</f>
        <v/>
      </c>
      <c r="AO414" s="19" t="str">
        <f>IFERROR(VLOOKUP($A414,'Azymut M'!$O$2:$U$36,7,0),"")</f>
        <v/>
      </c>
      <c r="AP414" s="12" t="str">
        <f>IFERROR(VLOOKUP($A414,'NM TR100 M'!$AD$5:$AJ$13,7,0),"")</f>
        <v/>
      </c>
      <c r="AQ414" s="26">
        <f>MIN(COUNT(F414:U414)+MIN(COUNT(X414:AP414)/2,2),6)</f>
        <v>0.5</v>
      </c>
      <c r="AR414" s="13">
        <f>COUNT(F414:U414)+COUNT(X414:AP414)/2</f>
        <v>0.5</v>
      </c>
    </row>
    <row r="415" spans="1:44">
      <c r="A415">
        <v>175</v>
      </c>
      <c r="B415" s="22" t="str">
        <f>VLOOKUP($A415,id!$C:$H,6,0)</f>
        <v>Czyżewski Tomasz</v>
      </c>
      <c r="C415" s="22">
        <f>VLOOKUP($A415,id!$C:$H,4,0)</f>
        <v>0</v>
      </c>
      <c r="D415" s="2">
        <f>IF(E414=E415,D414,ROW(B413))</f>
        <v>412</v>
      </c>
      <c r="E415" s="11">
        <f>LARGE(F415:W415,1)+LARGE(F415:W415,2)+IFERROR(LARGE(F415:W415,3),0)+IFERROR(LARGE(F415:W415,4),0)+IFERROR(LARGE(F415:W415,5),0)+IFERROR(LARGE(F415:W415,6),0)</f>
        <v>21.239470517448851</v>
      </c>
      <c r="F415" s="12"/>
      <c r="G415" s="12"/>
      <c r="H415" s="12" t="str">
        <f>IFERROR(VLOOKUP($A415,'H53 200 M'!$AL$5:$AR$90,7,0),"")</f>
        <v/>
      </c>
      <c r="I415" s="14" t="str">
        <f>IFERROR(VLOOKUP($A415,'Dymno M'!$BO$4:$BU$35,7,0),"")</f>
        <v/>
      </c>
      <c r="J415" s="19" t="str">
        <f>IFERROR(VLOOKUP($A415,'Dukty M'!$AU$1:$BA$45,7,0),"")</f>
        <v/>
      </c>
      <c r="K415" s="19" t="str">
        <f>IFERROR(VLOOKUP($A415,'Tropy M'!$Q$3:$X$155,7,0),"")</f>
        <v/>
      </c>
      <c r="L415" s="19" t="str">
        <f>IFERROR(VLOOKUP($A415,'Grassor TR300 M'!$BX$2:$CD$26,7,0),"")</f>
        <v/>
      </c>
      <c r="M415" s="19" t="str">
        <f>IFERROR(VLOOKUP($A415,'BO M'!$K$2:$Q$65,7,0),"")</f>
        <v/>
      </c>
      <c r="N415" s="19" t="str">
        <f>IFERROR(VLOOKUP($A415,'Konwalie M'!$K$3:$Q$33,7,0),"")</f>
        <v/>
      </c>
      <c r="O415" s="19" t="str">
        <f>IFERROR(VLOOKUP($A415,'Sudecka 150 M'!$M$2:$S$17,7,0),"")</f>
        <v/>
      </c>
      <c r="P415" s="19" t="str">
        <f>IFERROR(VLOOKUP($A415,'Korno M'!$BR$1:$BX$58,7,0),"")</f>
        <v/>
      </c>
      <c r="Q415" s="19" t="str">
        <f>IFERROR(VLOOKUP($A415,'Abentojra M'!$J$4:$P$36,7,0),"")</f>
        <v/>
      </c>
      <c r="R415" s="19" t="str">
        <f>IFERROR(VLOOKUP($A415,'Mordownik M'!$M$6:$S$36,7,0),"")</f>
        <v/>
      </c>
      <c r="S415" s="19" t="str">
        <f>IFERROR(VLOOKUP($A415,'XIV Szago M'!$BB$4:$BH$45,7,0),"")</f>
        <v/>
      </c>
      <c r="T415" s="19" t="str">
        <f>IFERROR(VLOOKUP($A415,'H54 TR200 M'!$AS$5:$AY$96,7,0),"")</f>
        <v/>
      </c>
      <c r="U415" s="19" t="str">
        <f>IFERROR(VLOOKUP($A415,'NM TR200 M'!$AN$5:$AT$32,7,0),"")</f>
        <v/>
      </c>
      <c r="V415" s="10">
        <f>IFERROR(LARGE(X415:AP415,1),0)+IFERROR(LARGE(X415:AP415,2),0)</f>
        <v>21.239470517448851</v>
      </c>
      <c r="W415" s="10">
        <f>IFERROR(LARGE(X415:AP415,3),0)+IFERROR(LARGE(X415:AP415,4),0)</f>
        <v>0</v>
      </c>
      <c r="X415" s="12"/>
      <c r="Y415" s="18"/>
      <c r="Z415" s="18"/>
      <c r="AA415" s="12" t="str">
        <f>IFERROR(VLOOKUP(A415,'NMnO M'!AT:AZ,7,0),"")</f>
        <v/>
      </c>
      <c r="AB415" s="12">
        <f>IFERROR(VLOOKUP(A415,'Wertepy M'!M:S,7,0),"")</f>
        <v>21.239470517448851</v>
      </c>
      <c r="AC415" s="12" t="str">
        <f>IFERROR(VLOOKUP($A415,'H53 100 M'!$AG$5:$AM$156,7,0),"")</f>
        <v/>
      </c>
      <c r="AD415" s="18" t="str">
        <f>IFERROR(VLOOKUP($A415,'Liczyrzepa - wiosna M'!$N$2:$T$26,7,0),"")</f>
        <v/>
      </c>
      <c r="AE415" s="12" t="str">
        <f>IFERROR(VLOOKUP($A415,'Harce M'!$H$2:$N$19,7,0),"")</f>
        <v/>
      </c>
      <c r="AF415" s="18" t="str">
        <f>IFERROR(VLOOKUP($A415,'XII z Kompasem M'!$K$1:$Q$38,7,0),"")</f>
        <v/>
      </c>
      <c r="AG415" s="19" t="str">
        <f>IFERROR(VLOOKUP($A415,'Grassor TR150 M'!$BH$2:$BN$16,7,0),"")</f>
        <v/>
      </c>
      <c r="AH415" s="19" t="str">
        <f>IFERROR(VLOOKUP($A415,'Pazur Gryfa M'!$P$2:$V$23,7,0),"")</f>
        <v/>
      </c>
      <c r="AI415" s="19" t="str">
        <f>IFERROR(VLOOKUP($A415,'Szaga M'!$J$2:$P$31,7,0),"")</f>
        <v/>
      </c>
      <c r="AJ415" s="19" t="str">
        <f>IFERROR(VLOOKUP($A415,'Sudecka 100 M'!$M$2:$S$20,7,0),"")</f>
        <v/>
      </c>
      <c r="AK415" s="19" t="str">
        <f>IFERROR(VLOOKUP($A415,'XIII z Kompasem M'!$K$2:$Q$27,7,0),"")</f>
        <v/>
      </c>
      <c r="AL415" s="19" t="str">
        <f>IFERROR(VLOOKUP($A415,'Waligóra M'!$J$2:$P$17,7,0),"")</f>
        <v/>
      </c>
      <c r="AM415" s="19" t="str">
        <f>IFERROR(VLOOKUP($A415,'Jesienne 360 M'!$K$2:$Q$15,7,0),"")</f>
        <v/>
      </c>
      <c r="AN415" s="19" t="str">
        <f>IFERROR(VLOOKUP($A415,'H54 TR100 M'!$AG$6:$AM$161,7,0),"")</f>
        <v/>
      </c>
      <c r="AO415" s="19" t="str">
        <f>IFERROR(VLOOKUP($A415,'Azymut M'!$O$2:$U$36,7,0),"")</f>
        <v/>
      </c>
      <c r="AP415" s="12" t="str">
        <f>IFERROR(VLOOKUP($A415,'NM TR100 M'!$AD$5:$AJ$13,7,0),"")</f>
        <v/>
      </c>
      <c r="AQ415" s="26">
        <f>MIN(COUNT(F415:U415)+MIN(COUNT(X415:AP415)/2,2),6)</f>
        <v>0.5</v>
      </c>
      <c r="AR415" s="13">
        <f>COUNT(F415:U415)+COUNT(X415:AP415)/2</f>
        <v>0.5</v>
      </c>
    </row>
    <row r="416" spans="1:44">
      <c r="A416">
        <v>264</v>
      </c>
      <c r="B416" s="22" t="str">
        <f>VLOOKUP($A416,id!$C:$H,6,0)</f>
        <v>Prabucki Rafał</v>
      </c>
      <c r="C416" s="22" t="str">
        <f>VLOOKUP($A416,id!$C:$H,4,0)</f>
        <v>AZS Opole</v>
      </c>
      <c r="D416" s="2">
        <f>IF(E415=E416,D415,ROW(B414))</f>
        <v>414</v>
      </c>
      <c r="E416" s="11">
        <f>LARGE(F416:W416,1)+LARGE(F416:W416,2)+IFERROR(LARGE(F416:W416,3),0)+IFERROR(LARGE(F416:W416,4),0)+IFERROR(LARGE(F416:W416,5),0)+IFERROR(LARGE(F416:W416,6),0)</f>
        <v>21.176263163188004</v>
      </c>
      <c r="F416" s="12"/>
      <c r="G416" s="12"/>
      <c r="H416" s="12" t="str">
        <f>IFERROR(VLOOKUP($A416,'H53 200 M'!$AL$5:$AR$90,7,0),"")</f>
        <v/>
      </c>
      <c r="I416" s="14" t="str">
        <f>IFERROR(VLOOKUP($A416,'Dymno M'!$BO$4:$BU$35,7,0),"")</f>
        <v/>
      </c>
      <c r="J416" s="19" t="str">
        <f>IFERROR(VLOOKUP($A416,'Dukty M'!$AU$1:$BA$45,7,0),"")</f>
        <v/>
      </c>
      <c r="K416" s="19" t="str">
        <f>IFERROR(VLOOKUP($A416,'Tropy M'!$Q$3:$X$155,7,0),"")</f>
        <v/>
      </c>
      <c r="L416" s="19" t="str">
        <f>IFERROR(VLOOKUP($A416,'Grassor TR300 M'!$BX$2:$CD$26,7,0),"")</f>
        <v/>
      </c>
      <c r="M416" s="19" t="str">
        <f>IFERROR(VLOOKUP($A416,'BO M'!$K$2:$Q$65,7,0),"")</f>
        <v/>
      </c>
      <c r="N416" s="19" t="str">
        <f>IFERROR(VLOOKUP($A416,'Konwalie M'!$K$3:$Q$33,7,0),"")</f>
        <v/>
      </c>
      <c r="O416" s="19" t="str">
        <f>IFERROR(VLOOKUP($A416,'Sudecka 150 M'!$M$2:$S$17,7,0),"")</f>
        <v/>
      </c>
      <c r="P416" s="19" t="str">
        <f>IFERROR(VLOOKUP($A416,'Korno M'!$BR$1:$BX$58,7,0),"")</f>
        <v/>
      </c>
      <c r="Q416" s="19" t="str">
        <f>IFERROR(VLOOKUP($A416,'Abentojra M'!$J$4:$P$36,7,0),"")</f>
        <v/>
      </c>
      <c r="R416" s="19" t="str">
        <f>IFERROR(VLOOKUP($A416,'Mordownik M'!$M$6:$S$36,7,0),"")</f>
        <v/>
      </c>
      <c r="S416" s="19" t="str">
        <f>IFERROR(VLOOKUP($A416,'XIV Szago M'!$BB$4:$BH$45,7,0),"")</f>
        <v/>
      </c>
      <c r="T416" s="19" t="str">
        <f>IFERROR(VLOOKUP($A416,'H54 TR200 M'!$AS$5:$AY$96,7,0),"")</f>
        <v/>
      </c>
      <c r="U416" s="19" t="str">
        <f>IFERROR(VLOOKUP($A416,'NM TR200 M'!$AN$5:$AT$32,7,0),"")</f>
        <v/>
      </c>
      <c r="V416" s="10">
        <f>IFERROR(LARGE(X416:AP416,1),0)+IFERROR(LARGE(X416:AP416,2),0)</f>
        <v>21.176263163188004</v>
      </c>
      <c r="W416" s="10">
        <f>IFERROR(LARGE(X416:AP416,3),0)+IFERROR(LARGE(X416:AP416,4),0)</f>
        <v>0</v>
      </c>
      <c r="X416" s="12"/>
      <c r="Y416" s="18"/>
      <c r="Z416" s="18"/>
      <c r="AA416" s="12"/>
      <c r="AB416" s="12"/>
      <c r="AC416" s="12">
        <f>IFERROR(VLOOKUP($A416,'H53 100 M'!$AG$5:$AM$156,7,0),"")</f>
        <v>21.176263163188004</v>
      </c>
      <c r="AD416" s="18" t="str">
        <f>IFERROR(VLOOKUP($A416,'Liczyrzepa - wiosna M'!$N$2:$T$26,7,0),"")</f>
        <v/>
      </c>
      <c r="AE416" s="12" t="str">
        <f>IFERROR(VLOOKUP($A416,'Harce M'!$H$2:$N$19,7,0),"")</f>
        <v/>
      </c>
      <c r="AF416" s="18" t="str">
        <f>IFERROR(VLOOKUP($A416,'XII z Kompasem M'!$K$1:$Q$38,7,0),"")</f>
        <v/>
      </c>
      <c r="AG416" s="19" t="str">
        <f>IFERROR(VLOOKUP($A416,'Grassor TR150 M'!$BH$2:$BN$16,7,0),"")</f>
        <v/>
      </c>
      <c r="AH416" s="19" t="str">
        <f>IFERROR(VLOOKUP($A416,'Pazur Gryfa M'!$P$2:$V$23,7,0),"")</f>
        <v/>
      </c>
      <c r="AI416" s="19" t="str">
        <f>IFERROR(VLOOKUP($A416,'Szaga M'!$J$2:$P$31,7,0),"")</f>
        <v/>
      </c>
      <c r="AJ416" s="19" t="str">
        <f>IFERROR(VLOOKUP($A416,'Sudecka 100 M'!$M$2:$S$20,7,0),"")</f>
        <v/>
      </c>
      <c r="AK416" s="19" t="str">
        <f>IFERROR(VLOOKUP($A416,'XIII z Kompasem M'!$K$2:$Q$27,7,0),"")</f>
        <v/>
      </c>
      <c r="AL416" s="19" t="str">
        <f>IFERROR(VLOOKUP($A416,'Waligóra M'!$J$2:$P$17,7,0),"")</f>
        <v/>
      </c>
      <c r="AM416" s="19" t="str">
        <f>IFERROR(VLOOKUP($A416,'Jesienne 360 M'!$K$2:$Q$15,7,0),"")</f>
        <v/>
      </c>
      <c r="AN416" s="19" t="str">
        <f>IFERROR(VLOOKUP($A416,'H54 TR100 M'!$AG$6:$AM$161,7,0),"")</f>
        <v/>
      </c>
      <c r="AO416" s="19" t="str">
        <f>IFERROR(VLOOKUP($A416,'Azymut M'!$O$2:$U$36,7,0),"")</f>
        <v/>
      </c>
      <c r="AP416" s="12" t="str">
        <f>IFERROR(VLOOKUP($A416,'NM TR100 M'!$AD$5:$AJ$13,7,0),"")</f>
        <v/>
      </c>
      <c r="AQ416" s="26">
        <f>MIN(COUNT(F416:U416)+MIN(COUNT(X416:AP416)/2,2),6)</f>
        <v>0.5</v>
      </c>
      <c r="AR416" s="13">
        <f>COUNT(F416:U416)+COUNT(X416:AP416)/2</f>
        <v>0.5</v>
      </c>
    </row>
    <row r="417" spans="1:44">
      <c r="A417">
        <v>535</v>
      </c>
      <c r="B417" s="22" t="str">
        <f>VLOOKUP($A417,id!$C:$H,6,0)</f>
        <v>Adamczyk Henryk</v>
      </c>
      <c r="C417" s="22">
        <f>VLOOKUP($A417,id!$C:$H,4,0)</f>
        <v>0</v>
      </c>
      <c r="D417" s="2">
        <f>IF(E416=E417,D416,ROW(B415))</f>
        <v>415</v>
      </c>
      <c r="E417" s="11">
        <f>LARGE(F417:W417,1)+LARGE(F417:W417,2)+IFERROR(LARGE(F417:W417,3),0)+IFERROR(LARGE(F417:W417,4),0)+IFERROR(LARGE(F417:W417,5),0)+IFERROR(LARGE(F417:W417,6),0)</f>
        <v>20.991578753997803</v>
      </c>
      <c r="F417" s="12"/>
      <c r="G417" s="12"/>
      <c r="H417" s="12"/>
      <c r="I417" s="14"/>
      <c r="J417" s="19"/>
      <c r="K417" s="19"/>
      <c r="L417" s="19"/>
      <c r="M417" s="19"/>
      <c r="N417" s="19" t="str">
        <f>IFERROR(VLOOKUP($A417,'Konwalie M'!$K$3:$Q$33,7,0),"")</f>
        <v/>
      </c>
      <c r="O417" s="19" t="str">
        <f>IFERROR(VLOOKUP($A417,'Sudecka 150 M'!$M$2:$S$17,7,0),"")</f>
        <v/>
      </c>
      <c r="P417" s="19" t="str">
        <f>IFERROR(VLOOKUP($A417,'Korno M'!$BR$1:$BX$58,7,0),"")</f>
        <v/>
      </c>
      <c r="Q417" s="19" t="str">
        <f>IFERROR(VLOOKUP($A417,'Abentojra M'!$J$4:$P$36,7,0),"")</f>
        <v/>
      </c>
      <c r="R417" s="19" t="str">
        <f>IFERROR(VLOOKUP($A417,'Mordownik M'!$M$6:$S$36,7,0),"")</f>
        <v/>
      </c>
      <c r="S417" s="19" t="str">
        <f>IFERROR(VLOOKUP($A417,'XIV Szago M'!$BB$4:$BH$45,7,0),"")</f>
        <v/>
      </c>
      <c r="T417" s="19" t="str">
        <f>IFERROR(VLOOKUP($A417,'H54 TR200 M'!$AS$5:$AY$96,7,0),"")</f>
        <v/>
      </c>
      <c r="U417" s="19" t="str">
        <f>IFERROR(VLOOKUP($A417,'NM TR200 M'!$AN$5:$AT$32,7,0),"")</f>
        <v/>
      </c>
      <c r="V417" s="10">
        <f>IFERROR(LARGE(X417:AP417,1),0)+IFERROR(LARGE(X417:AP417,2),0)</f>
        <v>20.991578753997803</v>
      </c>
      <c r="W417" s="10">
        <f>IFERROR(LARGE(X417:AP417,3),0)+IFERROR(LARGE(X417:AP417,4),0)</f>
        <v>0</v>
      </c>
      <c r="X417" s="12"/>
      <c r="Y417" s="18"/>
      <c r="Z417" s="18"/>
      <c r="AA417" s="12"/>
      <c r="AB417" s="12"/>
      <c r="AC417" s="12"/>
      <c r="AD417" s="18"/>
      <c r="AE417" s="12"/>
      <c r="AF417" s="18"/>
      <c r="AG417" s="19"/>
      <c r="AH417" s="19"/>
      <c r="AI417" s="19" t="str">
        <f>IFERROR(VLOOKUP($A417,'Szaga M'!$J$2:$P$31,7,0),"")</f>
        <v/>
      </c>
      <c r="AJ417" s="19">
        <f>IFERROR(VLOOKUP($A417,'Sudecka 100 M'!$M$2:$S$20,7,0),"")</f>
        <v>20.991578753997803</v>
      </c>
      <c r="AK417" s="19" t="str">
        <f>IFERROR(VLOOKUP($A417,'XIII z Kompasem M'!$K$2:$Q$27,7,0),"")</f>
        <v/>
      </c>
      <c r="AL417" s="19" t="str">
        <f>IFERROR(VLOOKUP($A417,'Waligóra M'!$J$2:$P$17,7,0),"")</f>
        <v/>
      </c>
      <c r="AM417" s="19" t="str">
        <f>IFERROR(VLOOKUP($A417,'Jesienne 360 M'!$K$2:$Q$15,7,0),"")</f>
        <v/>
      </c>
      <c r="AN417" s="19" t="str">
        <f>IFERROR(VLOOKUP($A417,'H54 TR100 M'!$AG$6:$AM$161,7,0),"")</f>
        <v/>
      </c>
      <c r="AO417" s="19" t="str">
        <f>IFERROR(VLOOKUP($A417,'Azymut M'!$O$2:$U$36,7,0),"")</f>
        <v/>
      </c>
      <c r="AP417" s="12" t="str">
        <f>IFERROR(VLOOKUP($A417,'NM TR100 M'!$AD$5:$AJ$13,7,0),"")</f>
        <v/>
      </c>
      <c r="AQ417" s="26">
        <f>MIN(COUNT(F417:U417)+MIN(COUNT(X417:AP417)/2,2),6)</f>
        <v>0.5</v>
      </c>
      <c r="AR417" s="13">
        <f>COUNT(F417:U417)+COUNT(X417:AP417)/2</f>
        <v>0.5</v>
      </c>
    </row>
    <row r="418" spans="1:44">
      <c r="A418">
        <v>536</v>
      </c>
      <c r="B418" s="22" t="str">
        <f>VLOOKUP($A418,id!$C:$H,6,0)</f>
        <v>Walacik Krzysztof</v>
      </c>
      <c r="C418" s="22">
        <f>VLOOKUP($A418,id!$C:$H,4,0)</f>
        <v>0</v>
      </c>
      <c r="D418" s="2">
        <f>IF(E417=E418,D417,ROW(B416))</f>
        <v>415</v>
      </c>
      <c r="E418" s="11">
        <f>LARGE(F418:W418,1)+LARGE(F418:W418,2)+IFERROR(LARGE(F418:W418,3),0)+IFERROR(LARGE(F418:W418,4),0)+IFERROR(LARGE(F418:W418,5),0)+IFERROR(LARGE(F418:W418,6),0)</f>
        <v>20.991578753997803</v>
      </c>
      <c r="F418" s="12"/>
      <c r="G418" s="12"/>
      <c r="H418" s="12"/>
      <c r="I418" s="14"/>
      <c r="J418" s="19"/>
      <c r="K418" s="19"/>
      <c r="L418" s="19"/>
      <c r="M418" s="19"/>
      <c r="N418" s="19" t="str">
        <f>IFERROR(VLOOKUP($A418,'Konwalie M'!$K$3:$Q$33,7,0),"")</f>
        <v/>
      </c>
      <c r="O418" s="19" t="str">
        <f>IFERROR(VLOOKUP($A418,'Sudecka 150 M'!$M$2:$S$17,7,0),"")</f>
        <v/>
      </c>
      <c r="P418" s="19" t="str">
        <f>IFERROR(VLOOKUP($A418,'Korno M'!$BR$1:$BX$58,7,0),"")</f>
        <v/>
      </c>
      <c r="Q418" s="19" t="str">
        <f>IFERROR(VLOOKUP($A418,'Abentojra M'!$J$4:$P$36,7,0),"")</f>
        <v/>
      </c>
      <c r="R418" s="19" t="str">
        <f>IFERROR(VLOOKUP($A418,'Mordownik M'!$M$6:$S$36,7,0),"")</f>
        <v/>
      </c>
      <c r="S418" s="19" t="str">
        <f>IFERROR(VLOOKUP($A418,'XIV Szago M'!$BB$4:$BH$45,7,0),"")</f>
        <v/>
      </c>
      <c r="T418" s="19" t="str">
        <f>IFERROR(VLOOKUP($A418,'H54 TR200 M'!$AS$5:$AY$96,7,0),"")</f>
        <v/>
      </c>
      <c r="U418" s="19" t="str">
        <f>IFERROR(VLOOKUP($A418,'NM TR200 M'!$AN$5:$AT$32,7,0),"")</f>
        <v/>
      </c>
      <c r="V418" s="10">
        <f>IFERROR(LARGE(X418:AP418,1),0)+IFERROR(LARGE(X418:AP418,2),0)</f>
        <v>20.991578753997803</v>
      </c>
      <c r="W418" s="10">
        <f>IFERROR(LARGE(X418:AP418,3),0)+IFERROR(LARGE(X418:AP418,4),0)</f>
        <v>0</v>
      </c>
      <c r="X418" s="12"/>
      <c r="Y418" s="18"/>
      <c r="Z418" s="18"/>
      <c r="AA418" s="12"/>
      <c r="AB418" s="12"/>
      <c r="AC418" s="12"/>
      <c r="AD418" s="18"/>
      <c r="AE418" s="12"/>
      <c r="AF418" s="18"/>
      <c r="AG418" s="19"/>
      <c r="AH418" s="19"/>
      <c r="AI418" s="19" t="str">
        <f>IFERROR(VLOOKUP($A418,'Szaga M'!$J$2:$P$31,7,0),"")</f>
        <v/>
      </c>
      <c r="AJ418" s="19">
        <f>IFERROR(VLOOKUP($A418,'Sudecka 100 M'!$M$2:$S$20,7,0),"")</f>
        <v>20.991578753997803</v>
      </c>
      <c r="AK418" s="19" t="str">
        <f>IFERROR(VLOOKUP($A418,'XIII z Kompasem M'!$K$2:$Q$27,7,0),"")</f>
        <v/>
      </c>
      <c r="AL418" s="19" t="str">
        <f>IFERROR(VLOOKUP($A418,'Waligóra M'!$J$2:$P$17,7,0),"")</f>
        <v/>
      </c>
      <c r="AM418" s="19" t="str">
        <f>IFERROR(VLOOKUP($A418,'Jesienne 360 M'!$K$2:$Q$15,7,0),"")</f>
        <v/>
      </c>
      <c r="AN418" s="19" t="str">
        <f>IFERROR(VLOOKUP($A418,'H54 TR100 M'!$AG$6:$AM$161,7,0),"")</f>
        <v/>
      </c>
      <c r="AO418" s="19" t="str">
        <f>IFERROR(VLOOKUP($A418,'Azymut M'!$O$2:$U$36,7,0),"")</f>
        <v/>
      </c>
      <c r="AP418" s="12" t="str">
        <f>IFERROR(VLOOKUP($A418,'NM TR100 M'!$AD$5:$AJ$13,7,0),"")</f>
        <v/>
      </c>
      <c r="AQ418" s="26">
        <f>MIN(COUNT(F418:U418)+MIN(COUNT(X418:AP418)/2,2),6)</f>
        <v>0.5</v>
      </c>
      <c r="AR418" s="13">
        <f>COUNT(F418:U418)+COUNT(X418:AP418)/2</f>
        <v>0.5</v>
      </c>
    </row>
    <row r="419" spans="1:44">
      <c r="A419">
        <v>266</v>
      </c>
      <c r="B419" s="22" t="str">
        <f>VLOOKUP($A419,id!$C:$H,6,0)</f>
        <v>Kulwikowski Michał</v>
      </c>
      <c r="C419" s="22" t="str">
        <f>VLOOKUP($A419,id!$C:$H,4,0)</f>
        <v>LPP TEAM</v>
      </c>
      <c r="D419" s="2">
        <f>IF(E418=E419,D418,ROW(B417))</f>
        <v>417</v>
      </c>
      <c r="E419" s="11">
        <f>LARGE(F419:W419,1)+LARGE(F419:W419,2)+IFERROR(LARGE(F419:W419,3),0)+IFERROR(LARGE(F419:W419,4),0)+IFERROR(LARGE(F419:W419,5),0)+IFERROR(LARGE(F419:W419,6),0)</f>
        <v>20.808136617991593</v>
      </c>
      <c r="F419" s="12"/>
      <c r="G419" s="12"/>
      <c r="H419" s="12" t="str">
        <f>IFERROR(VLOOKUP($A419,'H53 200 M'!$AL$5:$AR$90,7,0),"")</f>
        <v/>
      </c>
      <c r="I419" s="14" t="str">
        <f>IFERROR(VLOOKUP($A419,'Dymno M'!$BO$4:$BU$35,7,0),"")</f>
        <v/>
      </c>
      <c r="J419" s="19" t="str">
        <f>IFERROR(VLOOKUP($A419,'Dukty M'!$AU$1:$BA$45,7,0),"")</f>
        <v/>
      </c>
      <c r="K419" s="19" t="str">
        <f>IFERROR(VLOOKUP($A419,'Tropy M'!$Q$3:$X$155,7,0),"")</f>
        <v/>
      </c>
      <c r="L419" s="19" t="str">
        <f>IFERROR(VLOOKUP($A419,'Grassor TR300 M'!$BX$2:$CD$26,7,0),"")</f>
        <v/>
      </c>
      <c r="M419" s="19" t="str">
        <f>IFERROR(VLOOKUP($A419,'BO M'!$K$2:$Q$65,7,0),"")</f>
        <v/>
      </c>
      <c r="N419" s="19" t="str">
        <f>IFERROR(VLOOKUP($A419,'Konwalie M'!$K$3:$Q$33,7,0),"")</f>
        <v/>
      </c>
      <c r="O419" s="19" t="str">
        <f>IFERROR(VLOOKUP($A419,'Sudecka 150 M'!$M$2:$S$17,7,0),"")</f>
        <v/>
      </c>
      <c r="P419" s="19" t="str">
        <f>IFERROR(VLOOKUP($A419,'Korno M'!$BR$1:$BX$58,7,0),"")</f>
        <v/>
      </c>
      <c r="Q419" s="19" t="str">
        <f>IFERROR(VLOOKUP($A419,'Abentojra M'!$J$4:$P$36,7,0),"")</f>
        <v/>
      </c>
      <c r="R419" s="19" t="str">
        <f>IFERROR(VLOOKUP($A419,'Mordownik M'!$M$6:$S$36,7,0),"")</f>
        <v/>
      </c>
      <c r="S419" s="19" t="str">
        <f>IFERROR(VLOOKUP($A419,'XIV Szago M'!$BB$4:$BH$45,7,0),"")</f>
        <v/>
      </c>
      <c r="T419" s="19" t="str">
        <f>IFERROR(VLOOKUP($A419,'H54 TR200 M'!$AS$5:$AY$96,7,0),"")</f>
        <v/>
      </c>
      <c r="U419" s="19" t="str">
        <f>IFERROR(VLOOKUP($A419,'NM TR200 M'!$AN$5:$AT$32,7,0),"")</f>
        <v/>
      </c>
      <c r="V419" s="10">
        <f>IFERROR(LARGE(X419:AP419,1),0)+IFERROR(LARGE(X419:AP419,2),0)</f>
        <v>20.808136617991593</v>
      </c>
      <c r="W419" s="10">
        <f>IFERROR(LARGE(X419:AP419,3),0)+IFERROR(LARGE(X419:AP419,4),0)</f>
        <v>0</v>
      </c>
      <c r="X419" s="12"/>
      <c r="Y419" s="18"/>
      <c r="Z419" s="18"/>
      <c r="AA419" s="12"/>
      <c r="AB419" s="12"/>
      <c r="AC419" s="12">
        <f>IFERROR(VLOOKUP($A419,'H53 100 M'!$AG$5:$AM$156,7,0),"")</f>
        <v>20.808136617991593</v>
      </c>
      <c r="AD419" s="18" t="str">
        <f>IFERROR(VLOOKUP($A419,'Liczyrzepa - wiosna M'!$N$2:$T$26,7,0),"")</f>
        <v/>
      </c>
      <c r="AE419" s="12" t="str">
        <f>IFERROR(VLOOKUP($A419,'Harce M'!$H$2:$N$19,7,0),"")</f>
        <v/>
      </c>
      <c r="AF419" s="18" t="str">
        <f>IFERROR(VLOOKUP($A419,'XII z Kompasem M'!$K$1:$Q$38,7,0),"")</f>
        <v/>
      </c>
      <c r="AG419" s="19" t="str">
        <f>IFERROR(VLOOKUP($A419,'Grassor TR150 M'!$BH$2:$BN$16,7,0),"")</f>
        <v/>
      </c>
      <c r="AH419" s="19" t="str">
        <f>IFERROR(VLOOKUP($A419,'Pazur Gryfa M'!$P$2:$V$23,7,0),"")</f>
        <v/>
      </c>
      <c r="AI419" s="19" t="str">
        <f>IFERROR(VLOOKUP($A419,'Szaga M'!$J$2:$P$31,7,0),"")</f>
        <v/>
      </c>
      <c r="AJ419" s="19" t="str">
        <f>IFERROR(VLOOKUP($A419,'Sudecka 100 M'!$M$2:$S$20,7,0),"")</f>
        <v/>
      </c>
      <c r="AK419" s="19" t="str">
        <f>IFERROR(VLOOKUP($A419,'XIII z Kompasem M'!$K$2:$Q$27,7,0),"")</f>
        <v/>
      </c>
      <c r="AL419" s="19" t="str">
        <f>IFERROR(VLOOKUP($A419,'Waligóra M'!$J$2:$P$17,7,0),"")</f>
        <v/>
      </c>
      <c r="AM419" s="19" t="str">
        <f>IFERROR(VLOOKUP($A419,'Jesienne 360 M'!$K$2:$Q$15,7,0),"")</f>
        <v/>
      </c>
      <c r="AN419" s="19" t="str">
        <f>IFERROR(VLOOKUP($A419,'H54 TR100 M'!$AG$6:$AM$161,7,0),"")</f>
        <v/>
      </c>
      <c r="AO419" s="19" t="str">
        <f>IFERROR(VLOOKUP($A419,'Azymut M'!$O$2:$U$36,7,0),"")</f>
        <v/>
      </c>
      <c r="AP419" s="12" t="str">
        <f>IFERROR(VLOOKUP($A419,'NM TR100 M'!$AD$5:$AJ$13,7,0),"")</f>
        <v/>
      </c>
      <c r="AQ419" s="26">
        <f>MIN(COUNT(F419:U419)+MIN(COUNT(X419:AP419)/2,2),6)</f>
        <v>0.5</v>
      </c>
      <c r="AR419" s="13">
        <f>COUNT(F419:U419)+COUNT(X419:AP419)/2</f>
        <v>0.5</v>
      </c>
    </row>
    <row r="420" spans="1:44">
      <c r="A420">
        <v>273</v>
      </c>
      <c r="B420" s="22" t="str">
        <f>VLOOKUP($A420,id!$C:$H,6,0)</f>
        <v>Staniszewski Bartosz</v>
      </c>
      <c r="C420" s="22" t="str">
        <f>VLOOKUP($A420,id!$C:$H,4,0)</f>
        <v>Pięty Szalonego Gnoma i Sp.</v>
      </c>
      <c r="D420" s="2">
        <f>IF(E419=E420,D419,ROW(B418))</f>
        <v>418</v>
      </c>
      <c r="E420" s="11">
        <f>LARGE(F420:W420,1)+LARGE(F420:W420,2)+IFERROR(LARGE(F420:W420,3),0)+IFERROR(LARGE(F420:W420,4),0)+IFERROR(LARGE(F420:W420,5),0)+IFERROR(LARGE(F420:W420,6),0)</f>
        <v>20.694742859204087</v>
      </c>
      <c r="F420" s="12"/>
      <c r="G420" s="12"/>
      <c r="H420" s="12" t="str">
        <f>IFERROR(VLOOKUP($A420,'H53 200 M'!$AL$5:$AR$90,7,0),"")</f>
        <v/>
      </c>
      <c r="I420" s="14" t="str">
        <f>IFERROR(VLOOKUP($A420,'Dymno M'!$BO$4:$BU$35,7,0),"")</f>
        <v/>
      </c>
      <c r="J420" s="19" t="str">
        <f>IFERROR(VLOOKUP($A420,'Dukty M'!$AU$1:$BA$45,7,0),"")</f>
        <v/>
      </c>
      <c r="K420" s="19" t="str">
        <f>IFERROR(VLOOKUP($A420,'Tropy M'!$Q$3:$X$155,7,0),"")</f>
        <v/>
      </c>
      <c r="L420" s="19" t="str">
        <f>IFERROR(VLOOKUP($A420,'Grassor TR300 M'!$BX$2:$CD$26,7,0),"")</f>
        <v/>
      </c>
      <c r="M420" s="19" t="str">
        <f>IFERROR(VLOOKUP($A420,'BO M'!$K$2:$Q$65,7,0),"")</f>
        <v/>
      </c>
      <c r="N420" s="19" t="str">
        <f>IFERROR(VLOOKUP($A420,'Konwalie M'!$K$3:$Q$33,7,0),"")</f>
        <v/>
      </c>
      <c r="O420" s="19" t="str">
        <f>IFERROR(VLOOKUP($A420,'Sudecka 150 M'!$M$2:$S$17,7,0),"")</f>
        <v/>
      </c>
      <c r="P420" s="19" t="str">
        <f>IFERROR(VLOOKUP($A420,'Korno M'!$BR$1:$BX$58,7,0),"")</f>
        <v/>
      </c>
      <c r="Q420" s="19" t="str">
        <f>IFERROR(VLOOKUP($A420,'Abentojra M'!$J$4:$P$36,7,0),"")</f>
        <v/>
      </c>
      <c r="R420" s="19" t="str">
        <f>IFERROR(VLOOKUP($A420,'Mordownik M'!$M$6:$S$36,7,0),"")</f>
        <v/>
      </c>
      <c r="S420" s="19" t="str">
        <f>IFERROR(VLOOKUP($A420,'XIV Szago M'!$BB$4:$BH$45,7,0),"")</f>
        <v/>
      </c>
      <c r="T420" s="19" t="str">
        <f>IFERROR(VLOOKUP($A420,'H54 TR200 M'!$AS$5:$AY$96,7,0),"")</f>
        <v/>
      </c>
      <c r="U420" s="19" t="str">
        <f>IFERROR(VLOOKUP($A420,'NM TR200 M'!$AN$5:$AT$32,7,0),"")</f>
        <v/>
      </c>
      <c r="V420" s="10">
        <f>IFERROR(LARGE(X420:AP420,1),0)+IFERROR(LARGE(X420:AP420,2),0)</f>
        <v>20.694742859204087</v>
      </c>
      <c r="W420" s="10">
        <f>IFERROR(LARGE(X420:AP420,3),0)+IFERROR(LARGE(X420:AP420,4),0)</f>
        <v>0</v>
      </c>
      <c r="X420" s="12"/>
      <c r="Y420" s="18"/>
      <c r="Z420" s="18"/>
      <c r="AA420" s="12"/>
      <c r="AB420" s="12"/>
      <c r="AC420" s="12">
        <f>IFERROR(VLOOKUP($A420,'H53 100 M'!$AG$5:$AM$156,7,0),"")</f>
        <v>18.658975105782428</v>
      </c>
      <c r="AD420" s="18" t="str">
        <f>IFERROR(VLOOKUP($A420,'Liczyrzepa - wiosna M'!$N$2:$T$26,7,0),"")</f>
        <v/>
      </c>
      <c r="AE420" s="12" t="str">
        <f>IFERROR(VLOOKUP($A420,'Harce M'!$H$2:$N$19,7,0),"")</f>
        <v/>
      </c>
      <c r="AF420" s="18" t="str">
        <f>IFERROR(VLOOKUP($A420,'XII z Kompasem M'!$K$1:$Q$38,7,0),"")</f>
        <v/>
      </c>
      <c r="AG420" s="19" t="str">
        <f>IFERROR(VLOOKUP($A420,'Grassor TR150 M'!$BH$2:$BN$16,7,0),"")</f>
        <v/>
      </c>
      <c r="AH420" s="19" t="str">
        <f>IFERROR(VLOOKUP($A420,'Pazur Gryfa M'!$P$2:$V$23,7,0),"")</f>
        <v/>
      </c>
      <c r="AI420" s="19" t="str">
        <f>IFERROR(VLOOKUP($A420,'Szaga M'!$J$2:$P$31,7,0),"")</f>
        <v/>
      </c>
      <c r="AJ420" s="19" t="str">
        <f>IFERROR(VLOOKUP($A420,'Sudecka 100 M'!$M$2:$S$20,7,0),"")</f>
        <v/>
      </c>
      <c r="AK420" s="19" t="str">
        <f>IFERROR(VLOOKUP($A420,'XIII z Kompasem M'!$K$2:$Q$27,7,0),"")</f>
        <v/>
      </c>
      <c r="AL420" s="19" t="str">
        <f>IFERROR(VLOOKUP($A420,'Waligóra M'!$J$2:$P$17,7,0),"")</f>
        <v/>
      </c>
      <c r="AM420" s="19" t="str">
        <f>IFERROR(VLOOKUP($A420,'Jesienne 360 M'!$K$2:$Q$15,7,0),"")</f>
        <v/>
      </c>
      <c r="AN420" s="19">
        <f>IFERROR(VLOOKUP($A420,'H54 TR100 M'!$AG$6:$AM$161,7,0),"")</f>
        <v>2.0357677534216601</v>
      </c>
      <c r="AO420" s="19" t="str">
        <f>IFERROR(VLOOKUP($A420,'Azymut M'!$O$2:$U$36,7,0),"")</f>
        <v/>
      </c>
      <c r="AP420" s="12" t="str">
        <f>IFERROR(VLOOKUP($A420,'NM TR100 M'!$AD$5:$AJ$13,7,0),"")</f>
        <v/>
      </c>
      <c r="AQ420" s="26">
        <f>MIN(COUNT(F420:U420)+MIN(COUNT(X420:AP420)/2,2),6)</f>
        <v>1</v>
      </c>
      <c r="AR420" s="13">
        <f>COUNT(F420:U420)+COUNT(X420:AP420)/2</f>
        <v>1</v>
      </c>
    </row>
    <row r="421" spans="1:44">
      <c r="A421">
        <v>690</v>
      </c>
      <c r="B421" s="22" t="str">
        <f>VLOOKUP($A421,id!$C:$H,6,0)</f>
        <v>Jaroszewski Jan</v>
      </c>
      <c r="C421" s="22" t="str">
        <f>VLOOKUP($A421,id!$C:$H,4,0)</f>
        <v>Deep Forest</v>
      </c>
      <c r="D421" s="2">
        <f>IF(E420=E421,D420,ROW(B419))</f>
        <v>419</v>
      </c>
      <c r="E421" s="11">
        <f>LARGE(F421:W421,1)+LARGE(F421:W421,2)+IFERROR(LARGE(F421:W421,3),0)+IFERROR(LARGE(F421:W421,4),0)+IFERROR(LARGE(F421:W421,5),0)+IFERROR(LARGE(F421:W421,6),0)</f>
        <v>20.666740095675411</v>
      </c>
      <c r="F421" s="12"/>
      <c r="G421" s="12"/>
      <c r="H421" s="12"/>
      <c r="I421" s="14"/>
      <c r="J421" s="19"/>
      <c r="K421" s="19"/>
      <c r="L421" s="19"/>
      <c r="M421" s="19"/>
      <c r="N421" s="19"/>
      <c r="O421" s="19"/>
      <c r="P421" s="19"/>
      <c r="Q421" s="19"/>
      <c r="R421" s="19"/>
      <c r="S421" s="19"/>
      <c r="T421" s="19" t="str">
        <f>IFERROR(VLOOKUP($A421,'H54 TR200 M'!$AS$5:$AY$96,7,0),"")</f>
        <v/>
      </c>
      <c r="U421" s="19" t="str">
        <f>IFERROR(VLOOKUP($A421,'NM TR200 M'!$AN$5:$AT$32,7,0),"")</f>
        <v/>
      </c>
      <c r="V421" s="10">
        <f>IFERROR(LARGE(X421:AP421,1),0)+IFERROR(LARGE(X421:AP421,2),0)</f>
        <v>20.666740095675411</v>
      </c>
      <c r="W421" s="10">
        <f>IFERROR(LARGE(X421:AP421,3),0)+IFERROR(LARGE(X421:AP421,4),0)</f>
        <v>0</v>
      </c>
      <c r="X421" s="12"/>
      <c r="Y421" s="18"/>
      <c r="Z421" s="18"/>
      <c r="AA421" s="12"/>
      <c r="AB421" s="12"/>
      <c r="AC421" s="12"/>
      <c r="AD421" s="18"/>
      <c r="AE421" s="12"/>
      <c r="AF421" s="18"/>
      <c r="AG421" s="19"/>
      <c r="AH421" s="19"/>
      <c r="AI421" s="19"/>
      <c r="AJ421" s="19"/>
      <c r="AK421" s="19"/>
      <c r="AL421" s="19"/>
      <c r="AM421" s="19"/>
      <c r="AN421" s="19">
        <f>IFERROR(VLOOKUP($A421,'H54 TR100 M'!$AG$6:$AM$161,7,0),"")</f>
        <v>20.666740095675411</v>
      </c>
      <c r="AO421" s="19" t="str">
        <f>IFERROR(VLOOKUP($A421,'Azymut M'!$O$2:$U$36,7,0),"")</f>
        <v/>
      </c>
      <c r="AP421" s="12" t="str">
        <f>IFERROR(VLOOKUP($A421,'NM TR100 M'!$AD$5:$AJ$13,7,0),"")</f>
        <v/>
      </c>
      <c r="AQ421" s="26">
        <f>MIN(COUNT(F421:U421)+MIN(COUNT(X421:AP421)/2,2),6)</f>
        <v>0.5</v>
      </c>
      <c r="AR421" s="13">
        <f>COUNT(F421:U421)+COUNT(X421:AP421)/2</f>
        <v>0.5</v>
      </c>
    </row>
    <row r="422" spans="1:44">
      <c r="A422">
        <v>176</v>
      </c>
      <c r="B422" s="22" t="str">
        <f>VLOOKUP($A422,id!$C:$H,6,0)</f>
        <v>Zbierski Maciej</v>
      </c>
      <c r="C422" s="22">
        <f>VLOOKUP($A422,id!$C:$H,4,0)</f>
        <v>0</v>
      </c>
      <c r="D422" s="2">
        <f>IF(E421=E422,D421,ROW(B420))</f>
        <v>420</v>
      </c>
      <c r="E422" s="11">
        <f>LARGE(F422:W422,1)+LARGE(F422:W422,2)+IFERROR(LARGE(F422:W422,3),0)+IFERROR(LARGE(F422:W422,4),0)+IFERROR(LARGE(F422:W422,5),0)+IFERROR(LARGE(F422:W422,6),0)</f>
        <v>20.571095571095562</v>
      </c>
      <c r="F422" s="12"/>
      <c r="G422" s="12"/>
      <c r="H422" s="12" t="str">
        <f>IFERROR(VLOOKUP($A422,'H53 200 M'!$AL$5:$AR$90,7,0),"")</f>
        <v/>
      </c>
      <c r="I422" s="14" t="str">
        <f>IFERROR(VLOOKUP($A422,'Dymno M'!$BO$4:$BU$35,7,0),"")</f>
        <v/>
      </c>
      <c r="J422" s="19" t="str">
        <f>IFERROR(VLOOKUP($A422,'Dukty M'!$AU$1:$BA$45,7,0),"")</f>
        <v/>
      </c>
      <c r="K422" s="19" t="str">
        <f>IFERROR(VLOOKUP($A422,'Tropy M'!$Q$3:$X$155,7,0),"")</f>
        <v/>
      </c>
      <c r="L422" s="19" t="str">
        <f>IFERROR(VLOOKUP($A422,'Grassor TR300 M'!$BX$2:$CD$26,7,0),"")</f>
        <v/>
      </c>
      <c r="M422" s="19" t="str">
        <f>IFERROR(VLOOKUP($A422,'BO M'!$K$2:$Q$65,7,0),"")</f>
        <v/>
      </c>
      <c r="N422" s="19" t="str">
        <f>IFERROR(VLOOKUP($A422,'Konwalie M'!$K$3:$Q$33,7,0),"")</f>
        <v/>
      </c>
      <c r="O422" s="19" t="str">
        <f>IFERROR(VLOOKUP($A422,'Sudecka 150 M'!$M$2:$S$17,7,0),"")</f>
        <v/>
      </c>
      <c r="P422" s="19" t="str">
        <f>IFERROR(VLOOKUP($A422,'Korno M'!$BR$1:$BX$58,7,0),"")</f>
        <v/>
      </c>
      <c r="Q422" s="19" t="str">
        <f>IFERROR(VLOOKUP($A422,'Abentojra M'!$J$4:$P$36,7,0),"")</f>
        <v/>
      </c>
      <c r="R422" s="19" t="str">
        <f>IFERROR(VLOOKUP($A422,'Mordownik M'!$M$6:$S$36,7,0),"")</f>
        <v/>
      </c>
      <c r="S422" s="19" t="str">
        <f>IFERROR(VLOOKUP($A422,'XIV Szago M'!$BB$4:$BH$45,7,0),"")</f>
        <v/>
      </c>
      <c r="T422" s="19" t="str">
        <f>IFERROR(VLOOKUP($A422,'H54 TR200 M'!$AS$5:$AY$96,7,0),"")</f>
        <v/>
      </c>
      <c r="U422" s="19" t="str">
        <f>IFERROR(VLOOKUP($A422,'NM TR200 M'!$AN$5:$AT$32,7,0),"")</f>
        <v/>
      </c>
      <c r="V422" s="10">
        <f>IFERROR(LARGE(X422:AP422,1),0)+IFERROR(LARGE(X422:AP422,2),0)</f>
        <v>20.571095571095562</v>
      </c>
      <c r="W422" s="10">
        <f>IFERROR(LARGE(X422:AP422,3),0)+IFERROR(LARGE(X422:AP422,4),0)</f>
        <v>0</v>
      </c>
      <c r="X422" s="12"/>
      <c r="Y422" s="18"/>
      <c r="Z422" s="18"/>
      <c r="AA422" s="12" t="str">
        <f>IFERROR(VLOOKUP(A422,'NMnO M'!AT:AZ,7,0),"")</f>
        <v/>
      </c>
      <c r="AB422" s="12">
        <f>IFERROR(VLOOKUP(A422,'Wertepy M'!M:S,7,0),"")</f>
        <v>20.571095571095562</v>
      </c>
      <c r="AC422" s="12" t="str">
        <f>IFERROR(VLOOKUP($A422,'H53 100 M'!$AG$5:$AM$156,7,0),"")</f>
        <v/>
      </c>
      <c r="AD422" s="18" t="str">
        <f>IFERROR(VLOOKUP($A422,'Liczyrzepa - wiosna M'!$N$2:$T$26,7,0),"")</f>
        <v/>
      </c>
      <c r="AE422" s="12" t="str">
        <f>IFERROR(VLOOKUP($A422,'Harce M'!$H$2:$N$19,7,0),"")</f>
        <v/>
      </c>
      <c r="AF422" s="18" t="str">
        <f>IFERROR(VLOOKUP($A422,'XII z Kompasem M'!$K$1:$Q$38,7,0),"")</f>
        <v/>
      </c>
      <c r="AG422" s="19" t="str">
        <f>IFERROR(VLOOKUP($A422,'Grassor TR150 M'!$BH$2:$BN$16,7,0),"")</f>
        <v/>
      </c>
      <c r="AH422" s="19" t="str">
        <f>IFERROR(VLOOKUP($A422,'Pazur Gryfa M'!$P$2:$V$23,7,0),"")</f>
        <v/>
      </c>
      <c r="AI422" s="19" t="str">
        <f>IFERROR(VLOOKUP($A422,'Szaga M'!$J$2:$P$31,7,0),"")</f>
        <v/>
      </c>
      <c r="AJ422" s="19" t="str">
        <f>IFERROR(VLOOKUP($A422,'Sudecka 100 M'!$M$2:$S$20,7,0),"")</f>
        <v/>
      </c>
      <c r="AK422" s="19" t="str">
        <f>IFERROR(VLOOKUP($A422,'XIII z Kompasem M'!$K$2:$Q$27,7,0),"")</f>
        <v/>
      </c>
      <c r="AL422" s="19" t="str">
        <f>IFERROR(VLOOKUP($A422,'Waligóra M'!$J$2:$P$17,7,0),"")</f>
        <v/>
      </c>
      <c r="AM422" s="19" t="str">
        <f>IFERROR(VLOOKUP($A422,'Jesienne 360 M'!$K$2:$Q$15,7,0),"")</f>
        <v/>
      </c>
      <c r="AN422" s="19" t="str">
        <f>IFERROR(VLOOKUP($A422,'H54 TR100 M'!$AG$6:$AM$161,7,0),"")</f>
        <v/>
      </c>
      <c r="AO422" s="19" t="str">
        <f>IFERROR(VLOOKUP($A422,'Azymut M'!$O$2:$U$36,7,0),"")</f>
        <v/>
      </c>
      <c r="AP422" s="12" t="str">
        <f>IFERROR(VLOOKUP($A422,'NM TR100 M'!$AD$5:$AJ$13,7,0),"")</f>
        <v/>
      </c>
      <c r="AQ422" s="26">
        <f>MIN(COUNT(F422:U422)+MIN(COUNT(X422:AP422)/2,2),6)</f>
        <v>0.5</v>
      </c>
      <c r="AR422" s="13">
        <f>COUNT(F422:U422)+COUNT(X422:AP422)/2</f>
        <v>0.5</v>
      </c>
    </row>
    <row r="423" spans="1:44">
      <c r="A423">
        <v>400</v>
      </c>
      <c r="B423" s="22" t="str">
        <f>VLOOKUP($A423,id!$C:$H,6,0)</f>
        <v>Biolik Grzegorz</v>
      </c>
      <c r="C423" s="22" t="str">
        <f>VLOOKUP($A423,id!$C:$H,4,0)</f>
        <v>Bioliki</v>
      </c>
      <c r="D423" s="2">
        <f>IF(E422=E423,D422,ROW(B421))</f>
        <v>421</v>
      </c>
      <c r="E423" s="11">
        <f>LARGE(F423:W423,1)+LARGE(F423:W423,2)+IFERROR(LARGE(F423:W423,3),0)+IFERROR(LARGE(F423:W423,4),0)+IFERROR(LARGE(F423:W423,5),0)+IFERROR(LARGE(F423:W423,6),0)</f>
        <v>20.493291019430977</v>
      </c>
      <c r="F423" s="12"/>
      <c r="G423" s="12"/>
      <c r="H423" s="12"/>
      <c r="I423" s="14">
        <f>IFERROR(VLOOKUP($A423,'Dymno M'!$BO$4:$BU$35,7,0),"")</f>
        <v>20.493291019430977</v>
      </c>
      <c r="J423" s="19" t="str">
        <f>IFERROR(VLOOKUP($A423,'Dukty M'!$AU$1:$BA$45,7,0),"")</f>
        <v/>
      </c>
      <c r="K423" s="19" t="str">
        <f>IFERROR(VLOOKUP($A423,'Tropy M'!$Q$3:$X$155,7,0),"")</f>
        <v/>
      </c>
      <c r="L423" s="19" t="str">
        <f>IFERROR(VLOOKUP($A423,'Grassor TR300 M'!$BX$2:$CD$26,7,0),"")</f>
        <v/>
      </c>
      <c r="M423" s="19" t="str">
        <f>IFERROR(VLOOKUP($A423,'BO M'!$K$2:$Q$65,7,0),"")</f>
        <v/>
      </c>
      <c r="N423" s="19" t="str">
        <f>IFERROR(VLOOKUP($A423,'Konwalie M'!$K$3:$Q$33,7,0),"")</f>
        <v/>
      </c>
      <c r="O423" s="19" t="str">
        <f>IFERROR(VLOOKUP($A423,'Sudecka 150 M'!$M$2:$S$17,7,0),"")</f>
        <v/>
      </c>
      <c r="P423" s="19" t="str">
        <f>IFERROR(VLOOKUP($A423,'Korno M'!$BR$1:$BX$58,7,0),"")</f>
        <v/>
      </c>
      <c r="Q423" s="19" t="str">
        <f>IFERROR(VLOOKUP($A423,'Abentojra M'!$J$4:$P$36,7,0),"")</f>
        <v/>
      </c>
      <c r="R423" s="19" t="str">
        <f>IFERROR(VLOOKUP($A423,'Mordownik M'!$M$6:$S$36,7,0),"")</f>
        <v/>
      </c>
      <c r="S423" s="19" t="str">
        <f>IFERROR(VLOOKUP($A423,'XIV Szago M'!$BB$4:$BH$45,7,0),"")</f>
        <v/>
      </c>
      <c r="T423" s="19" t="str">
        <f>IFERROR(VLOOKUP($A423,'H54 TR200 M'!$AS$5:$AY$96,7,0),"")</f>
        <v/>
      </c>
      <c r="U423" s="19" t="str">
        <f>IFERROR(VLOOKUP($A423,'NM TR200 M'!$AN$5:$AT$32,7,0),"")</f>
        <v/>
      </c>
      <c r="V423" s="10">
        <f>IFERROR(LARGE(X423:AP423,1),0)+IFERROR(LARGE(X423:AP423,2),0)</f>
        <v>0</v>
      </c>
      <c r="W423" s="10">
        <f>IFERROR(LARGE(X423:AP423,3),0)+IFERROR(LARGE(X423:AP423,4),0)</f>
        <v>0</v>
      </c>
      <c r="X423" s="12"/>
      <c r="Y423" s="18"/>
      <c r="Z423" s="18"/>
      <c r="AA423" s="12"/>
      <c r="AB423" s="12"/>
      <c r="AC423" s="12"/>
      <c r="AD423" s="18" t="str">
        <f>IFERROR(VLOOKUP($A423,'Liczyrzepa - wiosna M'!$N$2:$T$26,7,0),"")</f>
        <v/>
      </c>
      <c r="AE423" s="12" t="str">
        <f>IFERROR(VLOOKUP($A423,'Harce M'!$H$2:$N$19,7,0),"")</f>
        <v/>
      </c>
      <c r="AF423" s="18" t="str">
        <f>IFERROR(VLOOKUP($A423,'XII z Kompasem M'!$K$1:$Q$38,7,0),"")</f>
        <v/>
      </c>
      <c r="AG423" s="19" t="str">
        <f>IFERROR(VLOOKUP($A423,'Grassor TR150 M'!$BH$2:$BN$16,7,0),"")</f>
        <v/>
      </c>
      <c r="AH423" s="19" t="str">
        <f>IFERROR(VLOOKUP($A423,'Pazur Gryfa M'!$P$2:$V$23,7,0),"")</f>
        <v/>
      </c>
      <c r="AI423" s="19" t="str">
        <f>IFERROR(VLOOKUP($A423,'Szaga M'!$J$2:$P$31,7,0),"")</f>
        <v/>
      </c>
      <c r="AJ423" s="19" t="str">
        <f>IFERROR(VLOOKUP($A423,'Sudecka 100 M'!$M$2:$S$20,7,0),"")</f>
        <v/>
      </c>
      <c r="AK423" s="19" t="str">
        <f>IFERROR(VLOOKUP($A423,'XIII z Kompasem M'!$K$2:$Q$27,7,0),"")</f>
        <v/>
      </c>
      <c r="AL423" s="19" t="str">
        <f>IFERROR(VLOOKUP($A423,'Waligóra M'!$J$2:$P$17,7,0),"")</f>
        <v/>
      </c>
      <c r="AM423" s="19" t="str">
        <f>IFERROR(VLOOKUP($A423,'Jesienne 360 M'!$K$2:$Q$15,7,0),"")</f>
        <v/>
      </c>
      <c r="AN423" s="19" t="str">
        <f>IFERROR(VLOOKUP($A423,'H54 TR100 M'!$AG$6:$AM$161,7,0),"")</f>
        <v/>
      </c>
      <c r="AO423" s="19" t="str">
        <f>IFERROR(VLOOKUP($A423,'Azymut M'!$O$2:$U$36,7,0),"")</f>
        <v/>
      </c>
      <c r="AP423" s="12" t="str">
        <f>IFERROR(VLOOKUP($A423,'NM TR100 M'!$AD$5:$AJ$13,7,0),"")</f>
        <v/>
      </c>
      <c r="AQ423" s="26">
        <f>MIN(COUNT(F423:U423)+MIN(COUNT(X423:AP423)/2,2),6)</f>
        <v>1</v>
      </c>
      <c r="AR423" s="13">
        <f>COUNT(F423:U423)+COUNT(X423:AP423)/2</f>
        <v>1</v>
      </c>
    </row>
    <row r="424" spans="1:44">
      <c r="A424">
        <v>639</v>
      </c>
      <c r="B424" s="22" t="str">
        <f>VLOOKUP($A424,id!$C:$H,6,0)</f>
        <v>Tysarczyk Jacek</v>
      </c>
      <c r="C424" s="22" t="str">
        <f>VLOOKUP($A424,id!$C:$H,4,0)</f>
        <v>CH#%$JOWE są zmiany w TR200 !</v>
      </c>
      <c r="D424" s="2">
        <f>IF(E423=E424,D423,ROW(B422))</f>
        <v>422</v>
      </c>
      <c r="E424" s="11">
        <f>LARGE(F424:W424,1)+LARGE(F424:W424,2)+IFERROR(LARGE(F424:W424,3),0)+IFERROR(LARGE(F424:W424,4),0)+IFERROR(LARGE(F424:W424,5),0)+IFERROR(LARGE(F424:W424,6),0)</f>
        <v>20.384307190857328</v>
      </c>
      <c r="F424" s="12"/>
      <c r="G424" s="12"/>
      <c r="H424" s="12"/>
      <c r="I424" s="14"/>
      <c r="J424" s="19"/>
      <c r="K424" s="19"/>
      <c r="L424" s="19"/>
      <c r="M424" s="19"/>
      <c r="N424" s="19"/>
      <c r="O424" s="19"/>
      <c r="P424" s="19"/>
      <c r="Q424" s="19"/>
      <c r="R424" s="19"/>
      <c r="S424" s="19"/>
      <c r="T424" s="19">
        <f>IFERROR(VLOOKUP($A424,'H54 TR200 M'!$AS$5:$AY$96,7,0),"")</f>
        <v>20.384307190857328</v>
      </c>
      <c r="U424" s="19" t="str">
        <f>IFERROR(VLOOKUP($A424,'NM TR200 M'!$AN$5:$AT$32,7,0),"")</f>
        <v/>
      </c>
      <c r="V424" s="10">
        <f>IFERROR(LARGE(X424:AP424,1),0)+IFERROR(LARGE(X424:AP424,2),0)</f>
        <v>0</v>
      </c>
      <c r="W424" s="10">
        <f>IFERROR(LARGE(X424:AP424,3),0)+IFERROR(LARGE(X424:AP424,4),0)</f>
        <v>0</v>
      </c>
      <c r="X424" s="12"/>
      <c r="Y424" s="18"/>
      <c r="Z424" s="18"/>
      <c r="AA424" s="12"/>
      <c r="AB424" s="12"/>
      <c r="AC424" s="12"/>
      <c r="AD424" s="18"/>
      <c r="AE424" s="12"/>
      <c r="AF424" s="18"/>
      <c r="AG424" s="19"/>
      <c r="AH424" s="19"/>
      <c r="AI424" s="19"/>
      <c r="AJ424" s="19"/>
      <c r="AK424" s="19"/>
      <c r="AL424" s="19"/>
      <c r="AM424" s="19"/>
      <c r="AN424" s="19" t="str">
        <f>IFERROR(VLOOKUP($A424,'H54 TR100 M'!$AG$6:$AM$161,7,0),"")</f>
        <v/>
      </c>
      <c r="AO424" s="19" t="str">
        <f>IFERROR(VLOOKUP($A424,'Azymut M'!$O$2:$U$36,7,0),"")</f>
        <v/>
      </c>
      <c r="AP424" s="12" t="str">
        <f>IFERROR(VLOOKUP($A424,'NM TR100 M'!$AD$5:$AJ$13,7,0),"")</f>
        <v/>
      </c>
      <c r="AQ424" s="26">
        <f>MIN(COUNT(F424:U424)+MIN(COUNT(X424:AP424)/2,2),6)</f>
        <v>1</v>
      </c>
      <c r="AR424" s="13">
        <f>COUNT(F424:U424)+COUNT(X424:AP424)/2</f>
        <v>1</v>
      </c>
    </row>
    <row r="425" spans="1:44">
      <c r="A425">
        <v>640</v>
      </c>
      <c r="B425" s="22" t="str">
        <f>VLOOKUP($A425,id!$C:$H,6,0)</f>
        <v>Mejka Bartłomiej</v>
      </c>
      <c r="C425" s="22">
        <f>VLOOKUP($A425,id!$C:$H,4,0)</f>
        <v>0</v>
      </c>
      <c r="D425" s="2">
        <f>IF(E424=E425,D424,ROW(B423))</f>
        <v>423</v>
      </c>
      <c r="E425" s="11">
        <f>LARGE(F425:W425,1)+LARGE(F425:W425,2)+IFERROR(LARGE(F425:W425,3),0)+IFERROR(LARGE(F425:W425,4),0)+IFERROR(LARGE(F425:W425,5),0)+IFERROR(LARGE(F425:W425,6),0)</f>
        <v>20.381410752274668</v>
      </c>
      <c r="F425" s="12"/>
      <c r="G425" s="12"/>
      <c r="H425" s="12"/>
      <c r="I425" s="14"/>
      <c r="J425" s="19"/>
      <c r="K425" s="19"/>
      <c r="L425" s="19"/>
      <c r="M425" s="19"/>
      <c r="N425" s="19"/>
      <c r="O425" s="19"/>
      <c r="P425" s="19"/>
      <c r="Q425" s="19"/>
      <c r="R425" s="19"/>
      <c r="S425" s="19"/>
      <c r="T425" s="19">
        <f>IFERROR(VLOOKUP($A425,'H54 TR200 M'!$AS$5:$AY$96,7,0),"")</f>
        <v>20.381410752274668</v>
      </c>
      <c r="U425" s="19" t="str">
        <f>IFERROR(VLOOKUP($A425,'NM TR200 M'!$AN$5:$AT$32,7,0),"")</f>
        <v/>
      </c>
      <c r="V425" s="10">
        <f>IFERROR(LARGE(X425:AP425,1),0)+IFERROR(LARGE(X425:AP425,2),0)</f>
        <v>0</v>
      </c>
      <c r="W425" s="10">
        <f>IFERROR(LARGE(X425:AP425,3),0)+IFERROR(LARGE(X425:AP425,4),0)</f>
        <v>0</v>
      </c>
      <c r="X425" s="12"/>
      <c r="Y425" s="18"/>
      <c r="Z425" s="18"/>
      <c r="AA425" s="12"/>
      <c r="AB425" s="12"/>
      <c r="AC425" s="12"/>
      <c r="AD425" s="18"/>
      <c r="AE425" s="12"/>
      <c r="AF425" s="18"/>
      <c r="AG425" s="19"/>
      <c r="AH425" s="19"/>
      <c r="AI425" s="19"/>
      <c r="AJ425" s="19"/>
      <c r="AK425" s="19"/>
      <c r="AL425" s="19"/>
      <c r="AM425" s="19"/>
      <c r="AN425" s="19" t="str">
        <f>IFERROR(VLOOKUP($A425,'H54 TR100 M'!$AG$6:$AM$161,7,0),"")</f>
        <v/>
      </c>
      <c r="AO425" s="19" t="str">
        <f>IFERROR(VLOOKUP($A425,'Azymut M'!$O$2:$U$36,7,0),"")</f>
        <v/>
      </c>
      <c r="AP425" s="12" t="str">
        <f>IFERROR(VLOOKUP($A425,'NM TR100 M'!$AD$5:$AJ$13,7,0),"")</f>
        <v/>
      </c>
      <c r="AQ425" s="26">
        <f>MIN(COUNT(F425:U425)+MIN(COUNT(X425:AP425)/2,2),6)</f>
        <v>1</v>
      </c>
      <c r="AR425" s="13">
        <f>COUNT(F425:U425)+COUNT(X425:AP425)/2</f>
        <v>1</v>
      </c>
    </row>
    <row r="426" spans="1:44">
      <c r="A426">
        <v>303</v>
      </c>
      <c r="B426" s="22" t="str">
        <f>VLOOKUP($A426,id!$C:$H,6,0)</f>
        <v>Soroka Adam</v>
      </c>
      <c r="C426" s="22">
        <f>VLOOKUP($A426,id!$C:$H,4,0)</f>
        <v>0</v>
      </c>
      <c r="D426" s="2">
        <f>IF(E425=E426,D425,ROW(B424))</f>
        <v>424</v>
      </c>
      <c r="E426" s="11">
        <f>LARGE(F426:W426,1)+LARGE(F426:W426,2)+IFERROR(LARGE(F426:W426,3),0)+IFERROR(LARGE(F426:W426,4),0)+IFERROR(LARGE(F426:W426,5),0)+IFERROR(LARGE(F426:W426,6),0)</f>
        <v>20.132117547084221</v>
      </c>
      <c r="F426" s="12"/>
      <c r="G426" s="12"/>
      <c r="H426" s="12" t="str">
        <f>IFERROR(VLOOKUP($A426,'H53 200 M'!$AL$5:$AR$90,7,0),"")</f>
        <v/>
      </c>
      <c r="I426" s="14" t="str">
        <f>IFERROR(VLOOKUP($A426,'Dymno M'!$BO$4:$BU$35,7,0),"")</f>
        <v/>
      </c>
      <c r="J426" s="19" t="str">
        <f>IFERROR(VLOOKUP($A426,'Dukty M'!$AU$1:$BA$45,7,0),"")</f>
        <v/>
      </c>
      <c r="K426" s="19" t="str">
        <f>IFERROR(VLOOKUP($A426,'Tropy M'!$Q$3:$X$155,7,0),"")</f>
        <v/>
      </c>
      <c r="L426" s="19" t="str">
        <f>IFERROR(VLOOKUP($A426,'Grassor TR300 M'!$BX$2:$CD$26,7,0),"")</f>
        <v/>
      </c>
      <c r="M426" s="19" t="str">
        <f>IFERROR(VLOOKUP($A426,'BO M'!$K$2:$Q$65,7,0),"")</f>
        <v/>
      </c>
      <c r="N426" s="19" t="str">
        <f>IFERROR(VLOOKUP($A426,'Konwalie M'!$K$3:$Q$33,7,0),"")</f>
        <v/>
      </c>
      <c r="O426" s="19" t="str">
        <f>IFERROR(VLOOKUP($A426,'Sudecka 150 M'!$M$2:$S$17,7,0),"")</f>
        <v/>
      </c>
      <c r="P426" s="19" t="str">
        <f>IFERROR(VLOOKUP($A426,'Korno M'!$BR$1:$BX$58,7,0),"")</f>
        <v/>
      </c>
      <c r="Q426" s="19" t="str">
        <f>IFERROR(VLOOKUP($A426,'Abentojra M'!$J$4:$P$36,7,0),"")</f>
        <v/>
      </c>
      <c r="R426" s="19" t="str">
        <f>IFERROR(VLOOKUP($A426,'Mordownik M'!$M$6:$S$36,7,0),"")</f>
        <v/>
      </c>
      <c r="S426" s="19" t="str">
        <f>IFERROR(VLOOKUP($A426,'XIV Szago M'!$BB$4:$BH$45,7,0),"")</f>
        <v/>
      </c>
      <c r="T426" s="19" t="str">
        <f>IFERROR(VLOOKUP($A426,'H54 TR200 M'!$AS$5:$AY$96,7,0),"")</f>
        <v/>
      </c>
      <c r="U426" s="19" t="str">
        <f>IFERROR(VLOOKUP($A426,'NM TR200 M'!$AN$5:$AT$32,7,0),"")</f>
        <v/>
      </c>
      <c r="V426" s="10">
        <f>IFERROR(LARGE(X426:AP426,1),0)+IFERROR(LARGE(X426:AP426,2),0)</f>
        <v>20.132117547084221</v>
      </c>
      <c r="W426" s="10">
        <f>IFERROR(LARGE(X426:AP426,3),0)+IFERROR(LARGE(X426:AP426,4),0)</f>
        <v>0</v>
      </c>
      <c r="X426" s="12"/>
      <c r="Y426" s="18"/>
      <c r="Z426" s="18"/>
      <c r="AA426" s="12"/>
      <c r="AB426" s="12"/>
      <c r="AC426" s="12">
        <f>IFERROR(VLOOKUP($A426,'H53 100 M'!$AG$5:$AM$156,7,0),"")</f>
        <v>4.4544064695717589</v>
      </c>
      <c r="AD426" s="18" t="str">
        <f>IFERROR(VLOOKUP($A426,'Liczyrzepa - wiosna M'!$N$2:$T$26,7,0),"")</f>
        <v/>
      </c>
      <c r="AE426" s="12" t="str">
        <f>IFERROR(VLOOKUP($A426,'Harce M'!$H$2:$N$19,7,0),"")</f>
        <v/>
      </c>
      <c r="AF426" s="18" t="str">
        <f>IFERROR(VLOOKUP($A426,'XII z Kompasem M'!$K$1:$Q$38,7,0),"")</f>
        <v/>
      </c>
      <c r="AG426" s="19" t="str">
        <f>IFERROR(VLOOKUP($A426,'Grassor TR150 M'!$BH$2:$BN$16,7,0),"")</f>
        <v/>
      </c>
      <c r="AH426" s="19" t="str">
        <f>IFERROR(VLOOKUP($A426,'Pazur Gryfa M'!$P$2:$V$23,7,0),"")</f>
        <v/>
      </c>
      <c r="AI426" s="19" t="str">
        <f>IFERROR(VLOOKUP($A426,'Szaga M'!$J$2:$P$31,7,0),"")</f>
        <v/>
      </c>
      <c r="AJ426" s="19" t="str">
        <f>IFERROR(VLOOKUP($A426,'Sudecka 100 M'!$M$2:$S$20,7,0),"")</f>
        <v/>
      </c>
      <c r="AK426" s="19" t="str">
        <f>IFERROR(VLOOKUP($A426,'XIII z Kompasem M'!$K$2:$Q$27,7,0),"")</f>
        <v/>
      </c>
      <c r="AL426" s="19" t="str">
        <f>IFERROR(VLOOKUP($A426,'Waligóra M'!$J$2:$P$17,7,0),"")</f>
        <v/>
      </c>
      <c r="AM426" s="19" t="str">
        <f>IFERROR(VLOOKUP($A426,'Jesienne 360 M'!$K$2:$Q$15,7,0),"")</f>
        <v/>
      </c>
      <c r="AN426" s="19">
        <f>IFERROR(VLOOKUP($A426,'H54 TR100 M'!$AG$6:$AM$161,7,0),"")</f>
        <v>15.677711077512461</v>
      </c>
      <c r="AO426" s="19" t="str">
        <f>IFERROR(VLOOKUP($A426,'Azymut M'!$O$2:$U$36,7,0),"")</f>
        <v/>
      </c>
      <c r="AP426" s="12" t="str">
        <f>IFERROR(VLOOKUP($A426,'NM TR100 M'!$AD$5:$AJ$13,7,0),"")</f>
        <v/>
      </c>
      <c r="AQ426" s="26">
        <f>MIN(COUNT(F426:U426)+MIN(COUNT(X426:AP426)/2,2),6)</f>
        <v>1</v>
      </c>
      <c r="AR426" s="13">
        <f>COUNT(F426:U426)+COUNT(X426:AP426)/2</f>
        <v>1</v>
      </c>
    </row>
    <row r="427" spans="1:44">
      <c r="A427">
        <v>146</v>
      </c>
      <c r="B427" s="22" t="str">
        <f>VLOOKUP($A427,id!$C:$H,6,0)</f>
        <v>Jakubas Piotr</v>
      </c>
      <c r="C427" s="22">
        <f>VLOOKUP($A427,id!$C:$H,4,0)</f>
        <v>0</v>
      </c>
      <c r="D427" s="2">
        <f>IF(E426=E427,D426,ROW(B425))</f>
        <v>425</v>
      </c>
      <c r="E427" s="11">
        <f>LARGE(F427:W427,1)+LARGE(F427:W427,2)+IFERROR(LARGE(F427:W427,3),0)+IFERROR(LARGE(F427:W427,4),0)+IFERROR(LARGE(F427:W427,5),0)+IFERROR(LARGE(F427:W427,6),0)</f>
        <v>20.124013528748591</v>
      </c>
      <c r="F427" s="12"/>
      <c r="G427" s="12"/>
      <c r="H427" s="12" t="str">
        <f>IFERROR(VLOOKUP($A427,'H53 200 M'!$AL$5:$AR$90,7,0),"")</f>
        <v/>
      </c>
      <c r="I427" s="14" t="str">
        <f>IFERROR(VLOOKUP($A427,'Dymno M'!$BO$4:$BU$35,7,0),"")</f>
        <v/>
      </c>
      <c r="J427" s="19" t="str">
        <f>IFERROR(VLOOKUP($A427,'Dukty M'!$AU$1:$BA$45,7,0),"")</f>
        <v/>
      </c>
      <c r="K427" s="19" t="str">
        <f>IFERROR(VLOOKUP($A427,'Tropy M'!$Q$3:$X$155,7,0),"")</f>
        <v/>
      </c>
      <c r="L427" s="19" t="str">
        <f>IFERROR(VLOOKUP($A427,'Grassor TR300 M'!$BX$2:$CD$26,7,0),"")</f>
        <v/>
      </c>
      <c r="M427" s="19" t="str">
        <f>IFERROR(VLOOKUP($A427,'BO M'!$K$2:$Q$65,7,0),"")</f>
        <v/>
      </c>
      <c r="N427" s="19" t="str">
        <f>IFERROR(VLOOKUP($A427,'Konwalie M'!$K$3:$Q$33,7,0),"")</f>
        <v/>
      </c>
      <c r="O427" s="19" t="str">
        <f>IFERROR(VLOOKUP($A427,'Sudecka 150 M'!$M$2:$S$17,7,0),"")</f>
        <v/>
      </c>
      <c r="P427" s="19" t="str">
        <f>IFERROR(VLOOKUP($A427,'Korno M'!$BR$1:$BX$58,7,0),"")</f>
        <v/>
      </c>
      <c r="Q427" s="19" t="str">
        <f>IFERROR(VLOOKUP($A427,'Abentojra M'!$J$4:$P$36,7,0),"")</f>
        <v/>
      </c>
      <c r="R427" s="19" t="str">
        <f>IFERROR(VLOOKUP($A427,'Mordownik M'!$M$6:$S$36,7,0),"")</f>
        <v/>
      </c>
      <c r="S427" s="19" t="str">
        <f>IFERROR(VLOOKUP($A427,'XIV Szago M'!$BB$4:$BH$45,7,0),"")</f>
        <v/>
      </c>
      <c r="T427" s="19" t="str">
        <f>IFERROR(VLOOKUP($A427,'H54 TR200 M'!$AS$5:$AY$96,7,0),"")</f>
        <v/>
      </c>
      <c r="U427" s="19" t="str">
        <f>IFERROR(VLOOKUP($A427,'NM TR200 M'!$AN$5:$AT$32,7,0),"")</f>
        <v/>
      </c>
      <c r="V427" s="10">
        <f>IFERROR(LARGE(X427:AP427,1),0)+IFERROR(LARGE(X427:AP427,2),0)</f>
        <v>20.124013528748591</v>
      </c>
      <c r="W427" s="10">
        <f>IFERROR(LARGE(X427:AP427,3),0)+IFERROR(LARGE(X427:AP427,4),0)</f>
        <v>0</v>
      </c>
      <c r="X427" s="12"/>
      <c r="Y427" s="18"/>
      <c r="Z427" s="18"/>
      <c r="AA427" s="12">
        <f>IFERROR(VLOOKUP(A427,'NMnO M'!AT:AZ,7,0),"")</f>
        <v>20.124013528748591</v>
      </c>
      <c r="AB427" s="12" t="str">
        <f>IFERROR(VLOOKUP(A427,'Wertepy M'!M:S,7,0),"")</f>
        <v/>
      </c>
      <c r="AC427" s="12" t="str">
        <f>IFERROR(VLOOKUP($A427,'H53 100 M'!$AG$5:$AM$156,7,0),"")</f>
        <v/>
      </c>
      <c r="AD427" s="18" t="str">
        <f>IFERROR(VLOOKUP($A427,'Liczyrzepa - wiosna M'!$N$2:$T$26,7,0),"")</f>
        <v/>
      </c>
      <c r="AE427" s="12" t="str">
        <f>IFERROR(VLOOKUP($A427,'Harce M'!$H$2:$N$19,7,0),"")</f>
        <v/>
      </c>
      <c r="AF427" s="18" t="str">
        <f>IFERROR(VLOOKUP($A427,'XII z Kompasem M'!$K$1:$Q$38,7,0),"")</f>
        <v/>
      </c>
      <c r="AG427" s="19" t="str">
        <f>IFERROR(VLOOKUP($A427,'Grassor TR150 M'!$BH$2:$BN$16,7,0),"")</f>
        <v/>
      </c>
      <c r="AH427" s="19" t="str">
        <f>IFERROR(VLOOKUP($A427,'Pazur Gryfa M'!$P$2:$V$23,7,0),"")</f>
        <v/>
      </c>
      <c r="AI427" s="19" t="str">
        <f>IFERROR(VLOOKUP($A427,'Szaga M'!$J$2:$P$31,7,0),"")</f>
        <v/>
      </c>
      <c r="AJ427" s="19" t="str">
        <f>IFERROR(VLOOKUP($A427,'Sudecka 100 M'!$M$2:$S$20,7,0),"")</f>
        <v/>
      </c>
      <c r="AK427" s="19" t="str">
        <f>IFERROR(VLOOKUP($A427,'XIII z Kompasem M'!$K$2:$Q$27,7,0),"")</f>
        <v/>
      </c>
      <c r="AL427" s="19" t="str">
        <f>IFERROR(VLOOKUP($A427,'Waligóra M'!$J$2:$P$17,7,0),"")</f>
        <v/>
      </c>
      <c r="AM427" s="19" t="str">
        <f>IFERROR(VLOOKUP($A427,'Jesienne 360 M'!$K$2:$Q$15,7,0),"")</f>
        <v/>
      </c>
      <c r="AN427" s="19" t="str">
        <f>IFERROR(VLOOKUP($A427,'H54 TR100 M'!$AG$6:$AM$161,7,0),"")</f>
        <v/>
      </c>
      <c r="AO427" s="19" t="str">
        <f>IFERROR(VLOOKUP($A427,'Azymut M'!$O$2:$U$36,7,0),"")</f>
        <v/>
      </c>
      <c r="AP427" s="12" t="str">
        <f>IFERROR(VLOOKUP($A427,'NM TR100 M'!$AD$5:$AJ$13,7,0),"")</f>
        <v/>
      </c>
      <c r="AQ427" s="26">
        <f>MIN(COUNT(F427:U427)+MIN(COUNT(X427:AP427)/2,2),6)</f>
        <v>0.5</v>
      </c>
      <c r="AR427" s="13">
        <f>COUNT(F427:U427)+COUNT(X427:AP427)/2</f>
        <v>0.5</v>
      </c>
    </row>
    <row r="428" spans="1:44">
      <c r="A428">
        <v>268</v>
      </c>
      <c r="B428" s="22" t="str">
        <f>VLOOKUP($A428,id!$C:$H,6,0)</f>
        <v>Pogorzelski Tomek</v>
      </c>
      <c r="C428" s="22">
        <f>VLOOKUP($A428,id!$C:$H,4,0)</f>
        <v>0</v>
      </c>
      <c r="D428" s="2">
        <f>IF(E427=E428,D427,ROW(B426))</f>
        <v>426</v>
      </c>
      <c r="E428" s="11">
        <f>LARGE(F428:W428,1)+LARGE(F428:W428,2)+IFERROR(LARGE(F428:W428,3),0)+IFERROR(LARGE(F428:W428,4),0)+IFERROR(LARGE(F428:W428,5),0)+IFERROR(LARGE(F428:W428,6),0)</f>
        <v>20.05092607074954</v>
      </c>
      <c r="F428" s="12"/>
      <c r="G428" s="12"/>
      <c r="H428" s="12" t="str">
        <f>IFERROR(VLOOKUP($A428,'H53 200 M'!$AL$5:$AR$90,7,0),"")</f>
        <v/>
      </c>
      <c r="I428" s="14" t="str">
        <f>IFERROR(VLOOKUP($A428,'Dymno M'!$BO$4:$BU$35,7,0),"")</f>
        <v/>
      </c>
      <c r="J428" s="19" t="str">
        <f>IFERROR(VLOOKUP($A428,'Dukty M'!$AU$1:$BA$45,7,0),"")</f>
        <v/>
      </c>
      <c r="K428" s="19" t="str">
        <f>IFERROR(VLOOKUP($A428,'Tropy M'!$Q$3:$X$155,7,0),"")</f>
        <v/>
      </c>
      <c r="L428" s="19" t="str">
        <f>IFERROR(VLOOKUP($A428,'Grassor TR300 M'!$BX$2:$CD$26,7,0),"")</f>
        <v/>
      </c>
      <c r="M428" s="19" t="str">
        <f>IFERROR(VLOOKUP($A428,'BO M'!$K$2:$Q$65,7,0),"")</f>
        <v/>
      </c>
      <c r="N428" s="19" t="str">
        <f>IFERROR(VLOOKUP($A428,'Konwalie M'!$K$3:$Q$33,7,0),"")</f>
        <v/>
      </c>
      <c r="O428" s="19" t="str">
        <f>IFERROR(VLOOKUP($A428,'Sudecka 150 M'!$M$2:$S$17,7,0),"")</f>
        <v/>
      </c>
      <c r="P428" s="19" t="str">
        <f>IFERROR(VLOOKUP($A428,'Korno M'!$BR$1:$BX$58,7,0),"")</f>
        <v/>
      </c>
      <c r="Q428" s="19" t="str">
        <f>IFERROR(VLOOKUP($A428,'Abentojra M'!$J$4:$P$36,7,0),"")</f>
        <v/>
      </c>
      <c r="R428" s="19" t="str">
        <f>IFERROR(VLOOKUP($A428,'Mordownik M'!$M$6:$S$36,7,0),"")</f>
        <v/>
      </c>
      <c r="S428" s="19" t="str">
        <f>IFERROR(VLOOKUP($A428,'XIV Szago M'!$BB$4:$BH$45,7,0),"")</f>
        <v/>
      </c>
      <c r="T428" s="19" t="str">
        <f>IFERROR(VLOOKUP($A428,'H54 TR200 M'!$AS$5:$AY$96,7,0),"")</f>
        <v/>
      </c>
      <c r="U428" s="19" t="str">
        <f>IFERROR(VLOOKUP($A428,'NM TR200 M'!$AN$5:$AT$32,7,0),"")</f>
        <v/>
      </c>
      <c r="V428" s="10">
        <f>IFERROR(LARGE(X428:AP428,1),0)+IFERROR(LARGE(X428:AP428,2),0)</f>
        <v>20.05092607074954</v>
      </c>
      <c r="W428" s="10">
        <f>IFERROR(LARGE(X428:AP428,3),0)+IFERROR(LARGE(X428:AP428,4),0)</f>
        <v>0</v>
      </c>
      <c r="X428" s="12"/>
      <c r="Y428" s="18"/>
      <c r="Z428" s="18"/>
      <c r="AA428" s="12"/>
      <c r="AB428" s="12"/>
      <c r="AC428" s="12">
        <f>IFERROR(VLOOKUP($A428,'H53 100 M'!$AG$5:$AM$156,7,0),"")</f>
        <v>20.05092607074954</v>
      </c>
      <c r="AD428" s="18" t="str">
        <f>IFERROR(VLOOKUP($A428,'Liczyrzepa - wiosna M'!$N$2:$T$26,7,0),"")</f>
        <v/>
      </c>
      <c r="AE428" s="12" t="str">
        <f>IFERROR(VLOOKUP($A428,'Harce M'!$H$2:$N$19,7,0),"")</f>
        <v/>
      </c>
      <c r="AF428" s="18" t="str">
        <f>IFERROR(VLOOKUP($A428,'XII z Kompasem M'!$K$1:$Q$38,7,0),"")</f>
        <v/>
      </c>
      <c r="AG428" s="19" t="str">
        <f>IFERROR(VLOOKUP($A428,'Grassor TR150 M'!$BH$2:$BN$16,7,0),"")</f>
        <v/>
      </c>
      <c r="AH428" s="19" t="str">
        <f>IFERROR(VLOOKUP($A428,'Pazur Gryfa M'!$P$2:$V$23,7,0),"")</f>
        <v/>
      </c>
      <c r="AI428" s="19" t="str">
        <f>IFERROR(VLOOKUP($A428,'Szaga M'!$J$2:$P$31,7,0),"")</f>
        <v/>
      </c>
      <c r="AJ428" s="19" t="str">
        <f>IFERROR(VLOOKUP($A428,'Sudecka 100 M'!$M$2:$S$20,7,0),"")</f>
        <v/>
      </c>
      <c r="AK428" s="19" t="str">
        <f>IFERROR(VLOOKUP($A428,'XIII z Kompasem M'!$K$2:$Q$27,7,0),"")</f>
        <v/>
      </c>
      <c r="AL428" s="19" t="str">
        <f>IFERROR(VLOOKUP($A428,'Waligóra M'!$J$2:$P$17,7,0),"")</f>
        <v/>
      </c>
      <c r="AM428" s="19" t="str">
        <f>IFERROR(VLOOKUP($A428,'Jesienne 360 M'!$K$2:$Q$15,7,0),"")</f>
        <v/>
      </c>
      <c r="AN428" s="19" t="str">
        <f>IFERROR(VLOOKUP($A428,'H54 TR100 M'!$AG$6:$AM$161,7,0),"")</f>
        <v/>
      </c>
      <c r="AO428" s="19" t="str">
        <f>IFERROR(VLOOKUP($A428,'Azymut M'!$O$2:$U$36,7,0),"")</f>
        <v/>
      </c>
      <c r="AP428" s="12" t="str">
        <f>IFERROR(VLOOKUP($A428,'NM TR100 M'!$AD$5:$AJ$13,7,0),"")</f>
        <v/>
      </c>
      <c r="AQ428" s="26">
        <f>MIN(COUNT(F428:U428)+MIN(COUNT(X428:AP428)/2,2),6)</f>
        <v>0.5</v>
      </c>
      <c r="AR428" s="13">
        <f>COUNT(F428:U428)+COUNT(X428:AP428)/2</f>
        <v>0.5</v>
      </c>
    </row>
    <row r="429" spans="1:44">
      <c r="A429">
        <v>269</v>
      </c>
      <c r="B429" s="22" t="str">
        <f>VLOOKUP($A429,id!$C:$H,6,0)</f>
        <v>Pogorzelski Daniel</v>
      </c>
      <c r="C429" s="22">
        <f>VLOOKUP($A429,id!$C:$H,4,0)</f>
        <v>0</v>
      </c>
      <c r="D429" s="2">
        <f>IF(E428=E429,D428,ROW(B427))</f>
        <v>427</v>
      </c>
      <c r="E429" s="11">
        <f>LARGE(F429:W429,1)+LARGE(F429:W429,2)+IFERROR(LARGE(F429:W429,3),0)+IFERROR(LARGE(F429:W429,4),0)+IFERROR(LARGE(F429:W429,5),0)+IFERROR(LARGE(F429:W429,6),0)</f>
        <v>20.049542962101491</v>
      </c>
      <c r="F429" s="12"/>
      <c r="G429" s="12"/>
      <c r="H429" s="12" t="str">
        <f>IFERROR(VLOOKUP($A429,'H53 200 M'!$AL$5:$AR$90,7,0),"")</f>
        <v/>
      </c>
      <c r="I429" s="14" t="str">
        <f>IFERROR(VLOOKUP($A429,'Dymno M'!$BO$4:$BU$35,7,0),"")</f>
        <v/>
      </c>
      <c r="J429" s="19" t="str">
        <f>IFERROR(VLOOKUP($A429,'Dukty M'!$AU$1:$BA$45,7,0),"")</f>
        <v/>
      </c>
      <c r="K429" s="19" t="str">
        <f>IFERROR(VLOOKUP($A429,'Tropy M'!$Q$3:$X$155,7,0),"")</f>
        <v/>
      </c>
      <c r="L429" s="19" t="str">
        <f>IFERROR(VLOOKUP($A429,'Grassor TR300 M'!$BX$2:$CD$26,7,0),"")</f>
        <v/>
      </c>
      <c r="M429" s="19" t="str">
        <f>IFERROR(VLOOKUP($A429,'BO M'!$K$2:$Q$65,7,0),"")</f>
        <v/>
      </c>
      <c r="N429" s="19" t="str">
        <f>IFERROR(VLOOKUP($A429,'Konwalie M'!$K$3:$Q$33,7,0),"")</f>
        <v/>
      </c>
      <c r="O429" s="19" t="str">
        <f>IFERROR(VLOOKUP($A429,'Sudecka 150 M'!$M$2:$S$17,7,0),"")</f>
        <v/>
      </c>
      <c r="P429" s="19" t="str">
        <f>IFERROR(VLOOKUP($A429,'Korno M'!$BR$1:$BX$58,7,0),"")</f>
        <v/>
      </c>
      <c r="Q429" s="19" t="str">
        <f>IFERROR(VLOOKUP($A429,'Abentojra M'!$J$4:$P$36,7,0),"")</f>
        <v/>
      </c>
      <c r="R429" s="19" t="str">
        <f>IFERROR(VLOOKUP($A429,'Mordownik M'!$M$6:$S$36,7,0),"")</f>
        <v/>
      </c>
      <c r="S429" s="19" t="str">
        <f>IFERROR(VLOOKUP($A429,'XIV Szago M'!$BB$4:$BH$45,7,0),"")</f>
        <v/>
      </c>
      <c r="T429" s="19" t="str">
        <f>IFERROR(VLOOKUP($A429,'H54 TR200 M'!$AS$5:$AY$96,7,0),"")</f>
        <v/>
      </c>
      <c r="U429" s="19" t="str">
        <f>IFERROR(VLOOKUP($A429,'NM TR200 M'!$AN$5:$AT$32,7,0),"")</f>
        <v/>
      </c>
      <c r="V429" s="10">
        <f>IFERROR(LARGE(X429:AP429,1),0)+IFERROR(LARGE(X429:AP429,2),0)</f>
        <v>20.049542962101491</v>
      </c>
      <c r="W429" s="10">
        <f>IFERROR(LARGE(X429:AP429,3),0)+IFERROR(LARGE(X429:AP429,4),0)</f>
        <v>0</v>
      </c>
      <c r="X429" s="12"/>
      <c r="Y429" s="18"/>
      <c r="Z429" s="18"/>
      <c r="AA429" s="12"/>
      <c r="AB429" s="12"/>
      <c r="AC429" s="12">
        <f>IFERROR(VLOOKUP($A429,'H53 100 M'!$AG$5:$AM$156,7,0),"")</f>
        <v>20.049542962101491</v>
      </c>
      <c r="AD429" s="18" t="str">
        <f>IFERROR(VLOOKUP($A429,'Liczyrzepa - wiosna M'!$N$2:$T$26,7,0),"")</f>
        <v/>
      </c>
      <c r="AE429" s="12" t="str">
        <f>IFERROR(VLOOKUP($A429,'Harce M'!$H$2:$N$19,7,0),"")</f>
        <v/>
      </c>
      <c r="AF429" s="18" t="str">
        <f>IFERROR(VLOOKUP($A429,'XII z Kompasem M'!$K$1:$Q$38,7,0),"")</f>
        <v/>
      </c>
      <c r="AG429" s="19" t="str">
        <f>IFERROR(VLOOKUP($A429,'Grassor TR150 M'!$BH$2:$BN$16,7,0),"")</f>
        <v/>
      </c>
      <c r="AH429" s="19" t="str">
        <f>IFERROR(VLOOKUP($A429,'Pazur Gryfa M'!$P$2:$V$23,7,0),"")</f>
        <v/>
      </c>
      <c r="AI429" s="19" t="str">
        <f>IFERROR(VLOOKUP($A429,'Szaga M'!$J$2:$P$31,7,0),"")</f>
        <v/>
      </c>
      <c r="AJ429" s="19" t="str">
        <f>IFERROR(VLOOKUP($A429,'Sudecka 100 M'!$M$2:$S$20,7,0),"")</f>
        <v/>
      </c>
      <c r="AK429" s="19" t="str">
        <f>IFERROR(VLOOKUP($A429,'XIII z Kompasem M'!$K$2:$Q$27,7,0),"")</f>
        <v/>
      </c>
      <c r="AL429" s="19" t="str">
        <f>IFERROR(VLOOKUP($A429,'Waligóra M'!$J$2:$P$17,7,0),"")</f>
        <v/>
      </c>
      <c r="AM429" s="19" t="str">
        <f>IFERROR(VLOOKUP($A429,'Jesienne 360 M'!$K$2:$Q$15,7,0),"")</f>
        <v/>
      </c>
      <c r="AN429" s="19" t="str">
        <f>IFERROR(VLOOKUP($A429,'H54 TR100 M'!$AG$6:$AM$161,7,0),"")</f>
        <v/>
      </c>
      <c r="AO429" s="19" t="str">
        <f>IFERROR(VLOOKUP($A429,'Azymut M'!$O$2:$U$36,7,0),"")</f>
        <v/>
      </c>
      <c r="AP429" s="12" t="str">
        <f>IFERROR(VLOOKUP($A429,'NM TR100 M'!$AD$5:$AJ$13,7,0),"")</f>
        <v/>
      </c>
      <c r="AQ429" s="26">
        <f>MIN(COUNT(F429:U429)+MIN(COUNT(X429:AP429)/2,2),6)</f>
        <v>0.5</v>
      </c>
      <c r="AR429" s="13">
        <f>COUNT(F429:U429)+COUNT(X429:AP429)/2</f>
        <v>0.5</v>
      </c>
    </row>
    <row r="430" spans="1:44">
      <c r="A430">
        <v>270</v>
      </c>
      <c r="B430" s="22" t="str">
        <f>VLOOKUP($A430,id!$C:$H,6,0)</f>
        <v>Pogorzelski Darek</v>
      </c>
      <c r="C430" s="22">
        <f>VLOOKUP($A430,id!$C:$H,4,0)</f>
        <v>0</v>
      </c>
      <c r="D430" s="2">
        <f>IF(E429=E430,D429,ROW(B428))</f>
        <v>428</v>
      </c>
      <c r="E430" s="11">
        <f>LARGE(F430:W430,1)+LARGE(F430:W430,2)+IFERROR(LARGE(F430:W430,3),0)+IFERROR(LARGE(F430:W430,4),0)+IFERROR(LARGE(F430:W430,5),0)+IFERROR(LARGE(F430:W430,6),0)</f>
        <v>20.038484958399536</v>
      </c>
      <c r="F430" s="12"/>
      <c r="G430" s="12"/>
      <c r="H430" s="12" t="str">
        <f>IFERROR(VLOOKUP($A430,'H53 200 M'!$AL$5:$AR$90,7,0),"")</f>
        <v/>
      </c>
      <c r="I430" s="14" t="str">
        <f>IFERROR(VLOOKUP($A430,'Dymno M'!$BO$4:$BU$35,7,0),"")</f>
        <v/>
      </c>
      <c r="J430" s="19" t="str">
        <f>IFERROR(VLOOKUP($A430,'Dukty M'!$AU$1:$BA$45,7,0),"")</f>
        <v/>
      </c>
      <c r="K430" s="19" t="str">
        <f>IFERROR(VLOOKUP($A430,'Tropy M'!$Q$3:$X$155,7,0),"")</f>
        <v/>
      </c>
      <c r="L430" s="19" t="str">
        <f>IFERROR(VLOOKUP($A430,'Grassor TR300 M'!$BX$2:$CD$26,7,0),"")</f>
        <v/>
      </c>
      <c r="M430" s="19" t="str">
        <f>IFERROR(VLOOKUP($A430,'BO M'!$K$2:$Q$65,7,0),"")</f>
        <v/>
      </c>
      <c r="N430" s="19" t="str">
        <f>IFERROR(VLOOKUP($A430,'Konwalie M'!$K$3:$Q$33,7,0),"")</f>
        <v/>
      </c>
      <c r="O430" s="19" t="str">
        <f>IFERROR(VLOOKUP($A430,'Sudecka 150 M'!$M$2:$S$17,7,0),"")</f>
        <v/>
      </c>
      <c r="P430" s="19" t="str">
        <f>IFERROR(VLOOKUP($A430,'Korno M'!$BR$1:$BX$58,7,0),"")</f>
        <v/>
      </c>
      <c r="Q430" s="19" t="str">
        <f>IFERROR(VLOOKUP($A430,'Abentojra M'!$J$4:$P$36,7,0),"")</f>
        <v/>
      </c>
      <c r="R430" s="19" t="str">
        <f>IFERROR(VLOOKUP($A430,'Mordownik M'!$M$6:$S$36,7,0),"")</f>
        <v/>
      </c>
      <c r="S430" s="19" t="str">
        <f>IFERROR(VLOOKUP($A430,'XIV Szago M'!$BB$4:$BH$45,7,0),"")</f>
        <v/>
      </c>
      <c r="T430" s="19" t="str">
        <f>IFERROR(VLOOKUP($A430,'H54 TR200 M'!$AS$5:$AY$96,7,0),"")</f>
        <v/>
      </c>
      <c r="U430" s="19" t="str">
        <f>IFERROR(VLOOKUP($A430,'NM TR200 M'!$AN$5:$AT$32,7,0),"")</f>
        <v/>
      </c>
      <c r="V430" s="10">
        <f>IFERROR(LARGE(X430:AP430,1),0)+IFERROR(LARGE(X430:AP430,2),0)</f>
        <v>20.038484958399536</v>
      </c>
      <c r="W430" s="10">
        <f>IFERROR(LARGE(X430:AP430,3),0)+IFERROR(LARGE(X430:AP430,4),0)</f>
        <v>0</v>
      </c>
      <c r="X430" s="12"/>
      <c r="Y430" s="18"/>
      <c r="Z430" s="18"/>
      <c r="AA430" s="12"/>
      <c r="AB430" s="12"/>
      <c r="AC430" s="12">
        <f>IFERROR(VLOOKUP($A430,'H53 100 M'!$AG$5:$AM$156,7,0),"")</f>
        <v>20.038484958399536</v>
      </c>
      <c r="AD430" s="18" t="str">
        <f>IFERROR(VLOOKUP($A430,'Liczyrzepa - wiosna M'!$N$2:$T$26,7,0),"")</f>
        <v/>
      </c>
      <c r="AE430" s="12" t="str">
        <f>IFERROR(VLOOKUP($A430,'Harce M'!$H$2:$N$19,7,0),"")</f>
        <v/>
      </c>
      <c r="AF430" s="18" t="str">
        <f>IFERROR(VLOOKUP($A430,'XII z Kompasem M'!$K$1:$Q$38,7,0),"")</f>
        <v/>
      </c>
      <c r="AG430" s="19" t="str">
        <f>IFERROR(VLOOKUP($A430,'Grassor TR150 M'!$BH$2:$BN$16,7,0),"")</f>
        <v/>
      </c>
      <c r="AH430" s="19" t="str">
        <f>IFERROR(VLOOKUP($A430,'Pazur Gryfa M'!$P$2:$V$23,7,0),"")</f>
        <v/>
      </c>
      <c r="AI430" s="19" t="str">
        <f>IFERROR(VLOOKUP($A430,'Szaga M'!$J$2:$P$31,7,0),"")</f>
        <v/>
      </c>
      <c r="AJ430" s="19" t="str">
        <f>IFERROR(VLOOKUP($A430,'Sudecka 100 M'!$M$2:$S$20,7,0),"")</f>
        <v/>
      </c>
      <c r="AK430" s="19" t="str">
        <f>IFERROR(VLOOKUP($A430,'XIII z Kompasem M'!$K$2:$Q$27,7,0),"")</f>
        <v/>
      </c>
      <c r="AL430" s="19" t="str">
        <f>IFERROR(VLOOKUP($A430,'Waligóra M'!$J$2:$P$17,7,0),"")</f>
        <v/>
      </c>
      <c r="AM430" s="19" t="str">
        <f>IFERROR(VLOOKUP($A430,'Jesienne 360 M'!$K$2:$Q$15,7,0),"")</f>
        <v/>
      </c>
      <c r="AN430" s="19" t="str">
        <f>IFERROR(VLOOKUP($A430,'H54 TR100 M'!$AG$6:$AM$161,7,0),"")</f>
        <v/>
      </c>
      <c r="AO430" s="19" t="str">
        <f>IFERROR(VLOOKUP($A430,'Azymut M'!$O$2:$U$36,7,0),"")</f>
        <v/>
      </c>
      <c r="AP430" s="12" t="str">
        <f>IFERROR(VLOOKUP($A430,'NM TR100 M'!$AD$5:$AJ$13,7,0),"")</f>
        <v/>
      </c>
      <c r="AQ430" s="26">
        <f>MIN(COUNT(F430:U430)+MIN(COUNT(X430:AP430)/2,2),6)</f>
        <v>0.5</v>
      </c>
      <c r="AR430" s="13">
        <f>COUNT(F430:U430)+COUNT(X430:AP430)/2</f>
        <v>0.5</v>
      </c>
    </row>
    <row r="431" spans="1:44">
      <c r="A431">
        <v>691</v>
      </c>
      <c r="B431" s="22" t="str">
        <f>VLOOKUP($A431,id!$C:$H,6,0)</f>
        <v>Matczuk Szymon</v>
      </c>
      <c r="C431" s="22" t="str">
        <f>VLOOKUP($A431,id!$C:$H,4,0)</f>
        <v>Łyse Charty</v>
      </c>
      <c r="D431" s="2">
        <f>IF(E430=E431,D430,ROW(B429))</f>
        <v>429</v>
      </c>
      <c r="E431" s="11">
        <f>LARGE(F431:W431,1)+LARGE(F431:W431,2)+IFERROR(LARGE(F431:W431,3),0)+IFERROR(LARGE(F431:W431,4),0)+IFERROR(LARGE(F431:W431,5),0)+IFERROR(LARGE(F431:W431,6),0)</f>
        <v>19.99337376512711</v>
      </c>
      <c r="F431" s="12"/>
      <c r="G431" s="12"/>
      <c r="H431" s="12"/>
      <c r="I431" s="14"/>
      <c r="J431" s="19"/>
      <c r="K431" s="19"/>
      <c r="L431" s="19"/>
      <c r="M431" s="19"/>
      <c r="N431" s="19"/>
      <c r="O431" s="19"/>
      <c r="P431" s="19"/>
      <c r="Q431" s="19"/>
      <c r="R431" s="19"/>
      <c r="S431" s="19"/>
      <c r="T431" s="19" t="str">
        <f>IFERROR(VLOOKUP($A431,'H54 TR200 M'!$AS$5:$AY$96,7,0),"")</f>
        <v/>
      </c>
      <c r="U431" s="19" t="str">
        <f>IFERROR(VLOOKUP($A431,'NM TR200 M'!$AN$5:$AT$32,7,0),"")</f>
        <v/>
      </c>
      <c r="V431" s="10">
        <f>IFERROR(LARGE(X431:AP431,1),0)+IFERROR(LARGE(X431:AP431,2),0)</f>
        <v>19.99337376512711</v>
      </c>
      <c r="W431" s="10">
        <f>IFERROR(LARGE(X431:AP431,3),0)+IFERROR(LARGE(X431:AP431,4),0)</f>
        <v>0</v>
      </c>
      <c r="X431" s="12"/>
      <c r="Y431" s="18"/>
      <c r="Z431" s="18"/>
      <c r="AA431" s="12"/>
      <c r="AB431" s="12"/>
      <c r="AC431" s="12"/>
      <c r="AD431" s="18"/>
      <c r="AE431" s="12"/>
      <c r="AF431" s="18"/>
      <c r="AG431" s="19"/>
      <c r="AH431" s="19"/>
      <c r="AI431" s="19"/>
      <c r="AJ431" s="19"/>
      <c r="AK431" s="19"/>
      <c r="AL431" s="19"/>
      <c r="AM431" s="19"/>
      <c r="AN431" s="19">
        <f>IFERROR(VLOOKUP($A431,'H54 TR100 M'!$AG$6:$AM$161,7,0),"")</f>
        <v>19.99337376512711</v>
      </c>
      <c r="AO431" s="19" t="str">
        <f>IFERROR(VLOOKUP($A431,'Azymut M'!$O$2:$U$36,7,0),"")</f>
        <v/>
      </c>
      <c r="AP431" s="12" t="str">
        <f>IFERROR(VLOOKUP($A431,'NM TR100 M'!$AD$5:$AJ$13,7,0),"")</f>
        <v/>
      </c>
      <c r="AQ431" s="26">
        <f>MIN(COUNT(F431:U431)+MIN(COUNT(X431:AP431)/2,2),6)</f>
        <v>0.5</v>
      </c>
      <c r="AR431" s="13">
        <f>COUNT(F431:U431)+COUNT(X431:AP431)/2</f>
        <v>0.5</v>
      </c>
    </row>
    <row r="432" spans="1:44">
      <c r="A432">
        <v>692</v>
      </c>
      <c r="B432" s="22" t="str">
        <f>VLOOKUP($A432,id!$C:$H,6,0)</f>
        <v>Szubert Jan</v>
      </c>
      <c r="C432" s="22" t="str">
        <f>VLOOKUP($A432,id!$C:$H,4,0)</f>
        <v>Łyse Charty</v>
      </c>
      <c r="D432" s="2">
        <f>IF(E431=E432,D431,ROW(B430))</f>
        <v>430</v>
      </c>
      <c r="E432" s="11">
        <f>LARGE(F432:W432,1)+LARGE(F432:W432,2)+IFERROR(LARGE(F432:W432,3),0)+IFERROR(LARGE(F432:W432,4),0)+IFERROR(LARGE(F432:W432,5),0)+IFERROR(LARGE(F432:W432,6),0)</f>
        <v>19.987415553848912</v>
      </c>
      <c r="F432" s="12"/>
      <c r="G432" s="12"/>
      <c r="H432" s="12"/>
      <c r="I432" s="14"/>
      <c r="J432" s="19"/>
      <c r="K432" s="19"/>
      <c r="L432" s="19"/>
      <c r="M432" s="19"/>
      <c r="N432" s="19"/>
      <c r="O432" s="19"/>
      <c r="P432" s="19"/>
      <c r="Q432" s="19"/>
      <c r="R432" s="19"/>
      <c r="S432" s="19"/>
      <c r="T432" s="19" t="str">
        <f>IFERROR(VLOOKUP($A432,'H54 TR200 M'!$AS$5:$AY$96,7,0),"")</f>
        <v/>
      </c>
      <c r="U432" s="19" t="str">
        <f>IFERROR(VLOOKUP($A432,'NM TR200 M'!$AN$5:$AT$32,7,0),"")</f>
        <v/>
      </c>
      <c r="V432" s="10">
        <f>IFERROR(LARGE(X432:AP432,1),0)+IFERROR(LARGE(X432:AP432,2),0)</f>
        <v>19.987415553848912</v>
      </c>
      <c r="W432" s="10">
        <f>IFERROR(LARGE(X432:AP432,3),0)+IFERROR(LARGE(X432:AP432,4),0)</f>
        <v>0</v>
      </c>
      <c r="X432" s="12"/>
      <c r="Y432" s="18"/>
      <c r="Z432" s="18"/>
      <c r="AA432" s="12"/>
      <c r="AB432" s="12"/>
      <c r="AC432" s="12"/>
      <c r="AD432" s="18"/>
      <c r="AE432" s="12"/>
      <c r="AF432" s="18"/>
      <c r="AG432" s="19"/>
      <c r="AH432" s="19"/>
      <c r="AI432" s="19"/>
      <c r="AJ432" s="19"/>
      <c r="AK432" s="19"/>
      <c r="AL432" s="19"/>
      <c r="AM432" s="19"/>
      <c r="AN432" s="19">
        <f>IFERROR(VLOOKUP($A432,'H54 TR100 M'!$AG$6:$AM$161,7,0),"")</f>
        <v>19.987415553848912</v>
      </c>
      <c r="AO432" s="19" t="str">
        <f>IFERROR(VLOOKUP($A432,'Azymut M'!$O$2:$U$36,7,0),"")</f>
        <v/>
      </c>
      <c r="AP432" s="12" t="str">
        <f>IFERROR(VLOOKUP($A432,'NM TR100 M'!$AD$5:$AJ$13,7,0),"")</f>
        <v/>
      </c>
      <c r="AQ432" s="26">
        <f>MIN(COUNT(F432:U432)+MIN(COUNT(X432:AP432)/2,2),6)</f>
        <v>0.5</v>
      </c>
      <c r="AR432" s="13">
        <f>COUNT(F432:U432)+COUNT(X432:AP432)/2</f>
        <v>0.5</v>
      </c>
    </row>
    <row r="433" spans="1:44">
      <c r="A433">
        <v>177</v>
      </c>
      <c r="B433" s="22" t="str">
        <f>VLOOKUP($A433,id!$C:$H,6,0)</f>
        <v>Maćkowiak Wojtek</v>
      </c>
      <c r="C433" s="22">
        <f>VLOOKUP($A433,id!$C:$H,4,0)</f>
        <v>0</v>
      </c>
      <c r="D433" s="2">
        <f>IF(E432=E433,D432,ROW(B431))</f>
        <v>431</v>
      </c>
      <c r="E433" s="11">
        <f>LARGE(F433:W433,1)+LARGE(F433:W433,2)+IFERROR(LARGE(F433:W433,3),0)+IFERROR(LARGE(F433:W433,4),0)+IFERROR(LARGE(F433:W433,5),0)+IFERROR(LARGE(F433:W433,6),0)</f>
        <v>19.876126126126113</v>
      </c>
      <c r="F433" s="12"/>
      <c r="G433" s="12"/>
      <c r="H433" s="12" t="str">
        <f>IFERROR(VLOOKUP($A433,'H53 200 M'!$AL$5:$AR$90,7,0),"")</f>
        <v/>
      </c>
      <c r="I433" s="14" t="str">
        <f>IFERROR(VLOOKUP($A433,'Dymno M'!$BO$4:$BU$35,7,0),"")</f>
        <v/>
      </c>
      <c r="J433" s="19" t="str">
        <f>IFERROR(VLOOKUP($A433,'Dukty M'!$AU$1:$BA$45,7,0),"")</f>
        <v/>
      </c>
      <c r="K433" s="19" t="str">
        <f>IFERROR(VLOOKUP($A433,'Tropy M'!$Q$3:$X$155,7,0),"")</f>
        <v/>
      </c>
      <c r="L433" s="19" t="str">
        <f>IFERROR(VLOOKUP($A433,'Grassor TR300 M'!$BX$2:$CD$26,7,0),"")</f>
        <v/>
      </c>
      <c r="M433" s="19" t="str">
        <f>IFERROR(VLOOKUP($A433,'BO M'!$K$2:$Q$65,7,0),"")</f>
        <v/>
      </c>
      <c r="N433" s="19" t="str">
        <f>IFERROR(VLOOKUP($A433,'Konwalie M'!$K$3:$Q$33,7,0),"")</f>
        <v/>
      </c>
      <c r="O433" s="19" t="str">
        <f>IFERROR(VLOOKUP($A433,'Sudecka 150 M'!$M$2:$S$17,7,0),"")</f>
        <v/>
      </c>
      <c r="P433" s="19" t="str">
        <f>IFERROR(VLOOKUP($A433,'Korno M'!$BR$1:$BX$58,7,0),"")</f>
        <v/>
      </c>
      <c r="Q433" s="19" t="str">
        <f>IFERROR(VLOOKUP($A433,'Abentojra M'!$J$4:$P$36,7,0),"")</f>
        <v/>
      </c>
      <c r="R433" s="19" t="str">
        <f>IFERROR(VLOOKUP($A433,'Mordownik M'!$M$6:$S$36,7,0),"")</f>
        <v/>
      </c>
      <c r="S433" s="19" t="str">
        <f>IFERROR(VLOOKUP($A433,'XIV Szago M'!$BB$4:$BH$45,7,0),"")</f>
        <v/>
      </c>
      <c r="T433" s="19" t="str">
        <f>IFERROR(VLOOKUP($A433,'H54 TR200 M'!$AS$5:$AY$96,7,0),"")</f>
        <v/>
      </c>
      <c r="U433" s="19" t="str">
        <f>IFERROR(VLOOKUP($A433,'NM TR200 M'!$AN$5:$AT$32,7,0),"")</f>
        <v/>
      </c>
      <c r="V433" s="10">
        <f>IFERROR(LARGE(X433:AP433,1),0)+IFERROR(LARGE(X433:AP433,2),0)</f>
        <v>19.876126126126113</v>
      </c>
      <c r="W433" s="10">
        <f>IFERROR(LARGE(X433:AP433,3),0)+IFERROR(LARGE(X433:AP433,4),0)</f>
        <v>0</v>
      </c>
      <c r="X433" s="12"/>
      <c r="Y433" s="18"/>
      <c r="Z433" s="18"/>
      <c r="AA433" s="12" t="str">
        <f>IFERROR(VLOOKUP(A433,'NMnO M'!AT:AZ,7,0),"")</f>
        <v/>
      </c>
      <c r="AB433" s="12">
        <f>IFERROR(VLOOKUP(A433,'Wertepy M'!M:S,7,0),"")</f>
        <v>19.876126126126113</v>
      </c>
      <c r="AC433" s="12" t="str">
        <f>IFERROR(VLOOKUP($A433,'H53 100 M'!$AG$5:$AM$156,7,0),"")</f>
        <v/>
      </c>
      <c r="AD433" s="18" t="str">
        <f>IFERROR(VLOOKUP($A433,'Liczyrzepa - wiosna M'!$N$2:$T$26,7,0),"")</f>
        <v/>
      </c>
      <c r="AE433" s="12" t="str">
        <f>IFERROR(VLOOKUP($A433,'Harce M'!$H$2:$N$19,7,0),"")</f>
        <v/>
      </c>
      <c r="AF433" s="18" t="str">
        <f>IFERROR(VLOOKUP($A433,'XII z Kompasem M'!$K$1:$Q$38,7,0),"")</f>
        <v/>
      </c>
      <c r="AG433" s="19" t="str">
        <f>IFERROR(VLOOKUP($A433,'Grassor TR150 M'!$BH$2:$BN$16,7,0),"")</f>
        <v/>
      </c>
      <c r="AH433" s="19" t="str">
        <f>IFERROR(VLOOKUP($A433,'Pazur Gryfa M'!$P$2:$V$23,7,0),"")</f>
        <v/>
      </c>
      <c r="AI433" s="19" t="str">
        <f>IFERROR(VLOOKUP($A433,'Szaga M'!$J$2:$P$31,7,0),"")</f>
        <v/>
      </c>
      <c r="AJ433" s="19" t="str">
        <f>IFERROR(VLOOKUP($A433,'Sudecka 100 M'!$M$2:$S$20,7,0),"")</f>
        <v/>
      </c>
      <c r="AK433" s="19" t="str">
        <f>IFERROR(VLOOKUP($A433,'XIII z Kompasem M'!$K$2:$Q$27,7,0),"")</f>
        <v/>
      </c>
      <c r="AL433" s="19" t="str">
        <f>IFERROR(VLOOKUP($A433,'Waligóra M'!$J$2:$P$17,7,0),"")</f>
        <v/>
      </c>
      <c r="AM433" s="19" t="str">
        <f>IFERROR(VLOOKUP($A433,'Jesienne 360 M'!$K$2:$Q$15,7,0),"")</f>
        <v/>
      </c>
      <c r="AN433" s="19" t="str">
        <f>IFERROR(VLOOKUP($A433,'H54 TR100 M'!$AG$6:$AM$161,7,0),"")</f>
        <v/>
      </c>
      <c r="AO433" s="19" t="str">
        <f>IFERROR(VLOOKUP($A433,'Azymut M'!$O$2:$U$36,7,0),"")</f>
        <v/>
      </c>
      <c r="AP433" s="12" t="str">
        <f>IFERROR(VLOOKUP($A433,'NM TR100 M'!$AD$5:$AJ$13,7,0),"")</f>
        <v/>
      </c>
      <c r="AQ433" s="26">
        <f>MIN(COUNT(F433:U433)+MIN(COUNT(X433:AP433)/2,2),6)</f>
        <v>0.5</v>
      </c>
      <c r="AR433" s="13">
        <f>COUNT(F433:U433)+COUNT(X433:AP433)/2</f>
        <v>0.5</v>
      </c>
    </row>
    <row r="434" spans="1:44">
      <c r="A434">
        <v>693</v>
      </c>
      <c r="B434" s="22" t="str">
        <f>VLOOKUP($A434,id!$C:$H,6,0)</f>
        <v>Wycichowski Wojciech</v>
      </c>
      <c r="C434" s="22" t="str">
        <f>VLOOKUP($A434,id!$C:$H,4,0)</f>
        <v>Łyse Charty</v>
      </c>
      <c r="D434" s="2">
        <f>IF(E433=E434,D433,ROW(B432))</f>
        <v>432</v>
      </c>
      <c r="E434" s="11">
        <f>LARGE(F434:W434,1)+LARGE(F434:W434,2)+IFERROR(LARGE(F434:W434,3),0)+IFERROR(LARGE(F434:W434,4),0)+IFERROR(LARGE(F434:W434,5),0)+IFERROR(LARGE(F434:W434,6),0)</f>
        <v>19.608177644348899</v>
      </c>
      <c r="F434" s="12"/>
      <c r="G434" s="12"/>
      <c r="H434" s="12"/>
      <c r="I434" s="14"/>
      <c r="J434" s="19"/>
      <c r="K434" s="19"/>
      <c r="L434" s="19"/>
      <c r="M434" s="19"/>
      <c r="N434" s="19"/>
      <c r="O434" s="19"/>
      <c r="P434" s="19"/>
      <c r="Q434" s="19"/>
      <c r="R434" s="19"/>
      <c r="S434" s="19"/>
      <c r="T434" s="19" t="str">
        <f>IFERROR(VLOOKUP($A434,'H54 TR200 M'!$AS$5:$AY$96,7,0),"")</f>
        <v/>
      </c>
      <c r="U434" s="19" t="str">
        <f>IFERROR(VLOOKUP($A434,'NM TR200 M'!$AN$5:$AT$32,7,0),"")</f>
        <v/>
      </c>
      <c r="V434" s="10">
        <f>IFERROR(LARGE(X434:AP434,1),0)+IFERROR(LARGE(X434:AP434,2),0)</f>
        <v>19.608177644348899</v>
      </c>
      <c r="W434" s="10">
        <f>IFERROR(LARGE(X434:AP434,3),0)+IFERROR(LARGE(X434:AP434,4),0)</f>
        <v>0</v>
      </c>
      <c r="X434" s="12"/>
      <c r="Y434" s="18"/>
      <c r="Z434" s="18"/>
      <c r="AA434" s="12"/>
      <c r="AB434" s="12"/>
      <c r="AC434" s="12"/>
      <c r="AD434" s="18"/>
      <c r="AE434" s="12"/>
      <c r="AF434" s="18"/>
      <c r="AG434" s="19"/>
      <c r="AH434" s="19"/>
      <c r="AI434" s="19"/>
      <c r="AJ434" s="19"/>
      <c r="AK434" s="19"/>
      <c r="AL434" s="19"/>
      <c r="AM434" s="19"/>
      <c r="AN434" s="19">
        <f>IFERROR(VLOOKUP($A434,'H54 TR100 M'!$AG$6:$AM$161,7,0),"")</f>
        <v>19.608177644348899</v>
      </c>
      <c r="AO434" s="19" t="str">
        <f>IFERROR(VLOOKUP($A434,'Azymut M'!$O$2:$U$36,7,0),"")</f>
        <v/>
      </c>
      <c r="AP434" s="12" t="str">
        <f>IFERROR(VLOOKUP($A434,'NM TR100 M'!$AD$5:$AJ$13,7,0),"")</f>
        <v/>
      </c>
      <c r="AQ434" s="26">
        <f>MIN(COUNT(F434:U434)+MIN(COUNT(X434:AP434)/2,2),6)</f>
        <v>0.5</v>
      </c>
      <c r="AR434" s="13">
        <f>COUNT(F434:U434)+COUNT(X434:AP434)/2</f>
        <v>0.5</v>
      </c>
    </row>
    <row r="435" spans="1:44">
      <c r="A435">
        <v>694</v>
      </c>
      <c r="B435" s="22" t="str">
        <f>VLOOKUP($A435,id!$C:$H,6,0)</f>
        <v>Maciejewski Łukasz.</v>
      </c>
      <c r="C435" s="22">
        <f>VLOOKUP($A435,id!$C:$H,4,0)</f>
        <v>0</v>
      </c>
      <c r="D435" s="2">
        <f>IF(E434=E435,D434,ROW(B433))</f>
        <v>433</v>
      </c>
      <c r="E435" s="11">
        <f>LARGE(F435:W435,1)+LARGE(F435:W435,2)+IFERROR(LARGE(F435:W435,3),0)+IFERROR(LARGE(F435:W435,4),0)+IFERROR(LARGE(F435:W435,5),0)+IFERROR(LARGE(F435:W435,6),0)</f>
        <v>19.607031201945631</v>
      </c>
      <c r="F435" s="12"/>
      <c r="G435" s="12"/>
      <c r="H435" s="12"/>
      <c r="I435" s="14"/>
      <c r="J435" s="19"/>
      <c r="K435" s="19"/>
      <c r="L435" s="19"/>
      <c r="M435" s="19"/>
      <c r="N435" s="19"/>
      <c r="O435" s="19"/>
      <c r="P435" s="19"/>
      <c r="Q435" s="19"/>
      <c r="R435" s="19"/>
      <c r="S435" s="19"/>
      <c r="T435" s="19" t="str">
        <f>IFERROR(VLOOKUP($A435,'H54 TR200 M'!$AS$5:$AY$96,7,0),"")</f>
        <v/>
      </c>
      <c r="U435" s="19" t="str">
        <f>IFERROR(VLOOKUP($A435,'NM TR200 M'!$AN$5:$AT$32,7,0),"")</f>
        <v/>
      </c>
      <c r="V435" s="10">
        <f>IFERROR(LARGE(X435:AP435,1),0)+IFERROR(LARGE(X435:AP435,2),0)</f>
        <v>19.607031201945631</v>
      </c>
      <c r="W435" s="10">
        <f>IFERROR(LARGE(X435:AP435,3),0)+IFERROR(LARGE(X435:AP435,4),0)</f>
        <v>0</v>
      </c>
      <c r="X435" s="12"/>
      <c r="Y435" s="18"/>
      <c r="Z435" s="18"/>
      <c r="AA435" s="12"/>
      <c r="AB435" s="12"/>
      <c r="AC435" s="12"/>
      <c r="AD435" s="18"/>
      <c r="AE435" s="12"/>
      <c r="AF435" s="18"/>
      <c r="AG435" s="19"/>
      <c r="AH435" s="19"/>
      <c r="AI435" s="19"/>
      <c r="AJ435" s="19"/>
      <c r="AK435" s="19"/>
      <c r="AL435" s="19"/>
      <c r="AM435" s="19"/>
      <c r="AN435" s="19">
        <f>IFERROR(VLOOKUP($A435,'H54 TR100 M'!$AG$6:$AM$161,7,0),"")</f>
        <v>19.607031201945631</v>
      </c>
      <c r="AO435" s="19" t="str">
        <f>IFERROR(VLOOKUP($A435,'Azymut M'!$O$2:$U$36,7,0),"")</f>
        <v/>
      </c>
      <c r="AP435" s="12" t="str">
        <f>IFERROR(VLOOKUP($A435,'NM TR100 M'!$AD$5:$AJ$13,7,0),"")</f>
        <v/>
      </c>
      <c r="AQ435" s="26">
        <f>MIN(COUNT(F435:U435)+MIN(COUNT(X435:AP435)/2,2),6)</f>
        <v>0.5</v>
      </c>
      <c r="AR435" s="13">
        <f>COUNT(F435:U435)+COUNT(X435:AP435)/2</f>
        <v>0.5</v>
      </c>
    </row>
    <row r="436" spans="1:44">
      <c r="A436">
        <v>431</v>
      </c>
      <c r="B436" s="22" t="str">
        <f>VLOOKUP($A436,id!$C:$H,6,0)</f>
        <v>Baumgart Michał</v>
      </c>
      <c r="C436" s="22">
        <f>VLOOKUP($A436,id!$C:$H,4,0)</f>
        <v>0</v>
      </c>
      <c r="D436" s="2">
        <f>IF(E435=E436,D435,ROW(B434))</f>
        <v>434</v>
      </c>
      <c r="E436" s="11">
        <f>LARGE(F436:W436,1)+LARGE(F436:W436,2)+IFERROR(LARGE(F436:W436,3),0)+IFERROR(LARGE(F436:W436,4),0)+IFERROR(LARGE(F436:W436,5),0)+IFERROR(LARGE(F436:W436,6),0)</f>
        <v>19.328589310975477</v>
      </c>
      <c r="F436" s="12"/>
      <c r="G436" s="12"/>
      <c r="H436" s="12"/>
      <c r="I436" s="14"/>
      <c r="J436" s="19" t="str">
        <f>IFERROR(VLOOKUP($A436,'Dukty M'!$AU$1:$BA$45,7,0),"")</f>
        <v/>
      </c>
      <c r="K436" s="19" t="str">
        <f>IFERROR(VLOOKUP($A436,'Tropy M'!$Q$3:$X$155,7,0),"")</f>
        <v/>
      </c>
      <c r="L436" s="19" t="str">
        <f>IFERROR(VLOOKUP($A436,'Grassor TR300 M'!$BX$2:$CD$26,7,0),"")</f>
        <v/>
      </c>
      <c r="M436" s="19" t="str">
        <f>IFERROR(VLOOKUP($A436,'BO M'!$K$2:$Q$65,7,0),"")</f>
        <v/>
      </c>
      <c r="N436" s="19" t="str">
        <f>IFERROR(VLOOKUP($A436,'Konwalie M'!$K$3:$Q$33,7,0),"")</f>
        <v/>
      </c>
      <c r="O436" s="19" t="str">
        <f>IFERROR(VLOOKUP($A436,'Sudecka 150 M'!$M$2:$S$17,7,0),"")</f>
        <v/>
      </c>
      <c r="P436" s="19" t="str">
        <f>IFERROR(VLOOKUP($A436,'Korno M'!$BR$1:$BX$58,7,0),"")</f>
        <v/>
      </c>
      <c r="Q436" s="19" t="str">
        <f>IFERROR(VLOOKUP($A436,'Abentojra M'!$J$4:$P$36,7,0),"")</f>
        <v/>
      </c>
      <c r="R436" s="19" t="str">
        <f>IFERROR(VLOOKUP($A436,'Mordownik M'!$M$6:$S$36,7,0),"")</f>
        <v/>
      </c>
      <c r="S436" s="19" t="str">
        <f>IFERROR(VLOOKUP($A436,'XIV Szago M'!$BB$4:$BH$45,7,0),"")</f>
        <v/>
      </c>
      <c r="T436" s="19" t="str">
        <f>IFERROR(VLOOKUP($A436,'H54 TR200 M'!$AS$5:$AY$96,7,0),"")</f>
        <v/>
      </c>
      <c r="U436" s="19" t="str">
        <f>IFERROR(VLOOKUP($A436,'NM TR200 M'!$AN$5:$AT$32,7,0),"")</f>
        <v/>
      </c>
      <c r="V436" s="10">
        <f>IFERROR(LARGE(X436:AP436,1),0)+IFERROR(LARGE(X436:AP436,2),0)</f>
        <v>19.328589310975477</v>
      </c>
      <c r="W436" s="10">
        <f>IFERROR(LARGE(X436:AP436,3),0)+IFERROR(LARGE(X436:AP436,4),0)</f>
        <v>0</v>
      </c>
      <c r="X436" s="12"/>
      <c r="Y436" s="18"/>
      <c r="Z436" s="18"/>
      <c r="AA436" s="12"/>
      <c r="AB436" s="12"/>
      <c r="AC436" s="12"/>
      <c r="AD436" s="18"/>
      <c r="AE436" s="12"/>
      <c r="AF436" s="18">
        <f>IFERROR(VLOOKUP($A436,'XII z Kompasem M'!$K$1:$Q$38,7,0),"")</f>
        <v>19.328589310975477</v>
      </c>
      <c r="AG436" s="19" t="str">
        <f>IFERROR(VLOOKUP($A436,'Grassor TR150 M'!$BH$2:$BN$16,7,0),"")</f>
        <v/>
      </c>
      <c r="AH436" s="19" t="str">
        <f>IFERROR(VLOOKUP($A436,'Pazur Gryfa M'!$P$2:$V$23,7,0),"")</f>
        <v/>
      </c>
      <c r="AI436" s="19" t="str">
        <f>IFERROR(VLOOKUP($A436,'Szaga M'!$J$2:$P$31,7,0),"")</f>
        <v/>
      </c>
      <c r="AJ436" s="19" t="str">
        <f>IFERROR(VLOOKUP($A436,'Sudecka 100 M'!$M$2:$S$20,7,0),"")</f>
        <v/>
      </c>
      <c r="AK436" s="19" t="str">
        <f>IFERROR(VLOOKUP($A436,'XIII z Kompasem M'!$K$2:$Q$27,7,0),"")</f>
        <v/>
      </c>
      <c r="AL436" s="19" t="str">
        <f>IFERROR(VLOOKUP($A436,'Waligóra M'!$J$2:$P$17,7,0),"")</f>
        <v/>
      </c>
      <c r="AM436" s="19" t="str">
        <f>IFERROR(VLOOKUP($A436,'Jesienne 360 M'!$K$2:$Q$15,7,0),"")</f>
        <v/>
      </c>
      <c r="AN436" s="19" t="str">
        <f>IFERROR(VLOOKUP($A436,'H54 TR100 M'!$AG$6:$AM$161,7,0),"")</f>
        <v/>
      </c>
      <c r="AO436" s="19" t="str">
        <f>IFERROR(VLOOKUP($A436,'Azymut M'!$O$2:$U$36,7,0),"")</f>
        <v/>
      </c>
      <c r="AP436" s="12" t="str">
        <f>IFERROR(VLOOKUP($A436,'NM TR100 M'!$AD$5:$AJ$13,7,0),"")</f>
        <v/>
      </c>
      <c r="AQ436" s="26">
        <f>MIN(COUNT(F436:U436)+MIN(COUNT(X436:AP436)/2,2),6)</f>
        <v>0.5</v>
      </c>
      <c r="AR436" s="13">
        <f>COUNT(F436:U436)+COUNT(X436:AP436)/2</f>
        <v>0.5</v>
      </c>
    </row>
    <row r="437" spans="1:44">
      <c r="A437">
        <v>765</v>
      </c>
      <c r="B437" s="22" t="str">
        <f>VLOOKUP($A437,id!$C:$H,6,0)</f>
        <v>Juszczyk Sławomir</v>
      </c>
      <c r="C437" s="22" t="str">
        <f>VLOOKUP($A437,id!$C:$H,4,0)</f>
        <v>Przyjaciele Konrada</v>
      </c>
      <c r="D437" s="2">
        <f>IF(E436=E437,D436,ROW(B435))</f>
        <v>435</v>
      </c>
      <c r="E437" s="11">
        <f>LARGE(F437:W437,1)+LARGE(F437:W437,2)+IFERROR(LARGE(F437:W437,3),0)+IFERROR(LARGE(F437:W437,4),0)+IFERROR(LARGE(F437:W437,5),0)+IFERROR(LARGE(F437:W437,6),0)</f>
        <v>19.153238688173076</v>
      </c>
      <c r="F437" s="12"/>
      <c r="G437" s="12"/>
      <c r="H437" s="12"/>
      <c r="I437" s="14"/>
      <c r="J437" s="19"/>
      <c r="K437" s="19"/>
      <c r="L437" s="19"/>
      <c r="M437" s="19"/>
      <c r="N437" s="19"/>
      <c r="O437" s="19"/>
      <c r="P437" s="19"/>
      <c r="Q437" s="19"/>
      <c r="R437" s="19"/>
      <c r="S437" s="19"/>
      <c r="T437" s="19"/>
      <c r="U437" s="19">
        <f>IFERROR(VLOOKUP($A437,'NM TR200 M'!$AN$5:$AT$32,7,0),"")</f>
        <v>19.153238688173076</v>
      </c>
      <c r="V437" s="10">
        <f>IFERROR(LARGE(X437:AP437,1),0)+IFERROR(LARGE(X437:AP437,2),0)</f>
        <v>0</v>
      </c>
      <c r="W437" s="10">
        <f>IFERROR(LARGE(X437:AP437,3),0)+IFERROR(LARGE(X437:AP437,4),0)</f>
        <v>0</v>
      </c>
      <c r="X437" s="12"/>
      <c r="Y437" s="18"/>
      <c r="Z437" s="18"/>
      <c r="AA437" s="12"/>
      <c r="AB437" s="12"/>
      <c r="AC437" s="12"/>
      <c r="AD437" s="18"/>
      <c r="AE437" s="12"/>
      <c r="AF437" s="18"/>
      <c r="AG437" s="19"/>
      <c r="AH437" s="19"/>
      <c r="AI437" s="19"/>
      <c r="AJ437" s="19"/>
      <c r="AK437" s="19"/>
      <c r="AL437" s="19"/>
      <c r="AM437" s="19"/>
      <c r="AN437" s="19"/>
      <c r="AO437" s="19"/>
      <c r="AP437" s="12" t="str">
        <f>IFERROR(VLOOKUP($A437,'NM TR100 M'!$AD$5:$AJ$13,7,0),"")</f>
        <v/>
      </c>
      <c r="AQ437" s="26">
        <f>MIN(COUNT(F437:U437)+MIN(COUNT(X437:AP437)/2,2),6)</f>
        <v>1</v>
      </c>
      <c r="AR437" s="13">
        <f>COUNT(F437:U437)+COUNT(X437:AP437)/2</f>
        <v>1</v>
      </c>
    </row>
    <row r="438" spans="1:44">
      <c r="A438">
        <v>695</v>
      </c>
      <c r="B438" s="22" t="str">
        <f>VLOOKUP($A438,id!$C:$H,6,0)</f>
        <v>Krzywda Michał</v>
      </c>
      <c r="C438" s="22">
        <f>VLOOKUP($A438,id!$C:$H,4,0)</f>
        <v>0</v>
      </c>
      <c r="D438" s="2">
        <f>IF(E437=E438,D437,ROW(B436))</f>
        <v>436</v>
      </c>
      <c r="E438" s="11">
        <f>LARGE(F438:W438,1)+LARGE(F438:W438,2)+IFERROR(LARGE(F438:W438,3),0)+IFERROR(LARGE(F438:W438,4),0)+IFERROR(LARGE(F438:W438,5),0)+IFERROR(LARGE(F438:W438,6),0)</f>
        <v>18.994311476884832</v>
      </c>
      <c r="F438" s="12"/>
      <c r="G438" s="12"/>
      <c r="H438" s="12"/>
      <c r="I438" s="14"/>
      <c r="J438" s="19"/>
      <c r="K438" s="19"/>
      <c r="L438" s="19"/>
      <c r="M438" s="19"/>
      <c r="N438" s="19"/>
      <c r="O438" s="19"/>
      <c r="P438" s="19"/>
      <c r="Q438" s="19"/>
      <c r="R438" s="19"/>
      <c r="S438" s="19"/>
      <c r="T438" s="19" t="str">
        <f>IFERROR(VLOOKUP($A438,'H54 TR200 M'!$AS$5:$AY$96,7,0),"")</f>
        <v/>
      </c>
      <c r="U438" s="19" t="str">
        <f>IFERROR(VLOOKUP($A438,'NM TR200 M'!$AN$5:$AT$32,7,0),"")</f>
        <v/>
      </c>
      <c r="V438" s="10">
        <f>IFERROR(LARGE(X438:AP438,1),0)+IFERROR(LARGE(X438:AP438,2),0)</f>
        <v>18.994311476884832</v>
      </c>
      <c r="W438" s="10">
        <f>IFERROR(LARGE(X438:AP438,3),0)+IFERROR(LARGE(X438:AP438,4),0)</f>
        <v>0</v>
      </c>
      <c r="X438" s="12"/>
      <c r="Y438" s="18"/>
      <c r="Z438" s="18"/>
      <c r="AA438" s="12"/>
      <c r="AB438" s="12"/>
      <c r="AC438" s="12"/>
      <c r="AD438" s="18"/>
      <c r="AE438" s="12"/>
      <c r="AF438" s="18"/>
      <c r="AG438" s="19"/>
      <c r="AH438" s="19"/>
      <c r="AI438" s="19"/>
      <c r="AJ438" s="19"/>
      <c r="AK438" s="19"/>
      <c r="AL438" s="19"/>
      <c r="AM438" s="19"/>
      <c r="AN438" s="19">
        <f>IFERROR(VLOOKUP($A438,'H54 TR100 M'!$AG$6:$AM$161,7,0),"")</f>
        <v>18.994311476884832</v>
      </c>
      <c r="AO438" s="19" t="str">
        <f>IFERROR(VLOOKUP($A438,'Azymut M'!$O$2:$U$36,7,0),"")</f>
        <v/>
      </c>
      <c r="AP438" s="12" t="str">
        <f>IFERROR(VLOOKUP($A438,'NM TR100 M'!$AD$5:$AJ$13,7,0),"")</f>
        <v/>
      </c>
      <c r="AQ438" s="26">
        <f>MIN(COUNT(F438:U438)+MIN(COUNT(X438:AP438)/2,2),6)</f>
        <v>0.5</v>
      </c>
      <c r="AR438" s="13">
        <f>COUNT(F438:U438)+COUNT(X438:AP438)/2</f>
        <v>0.5</v>
      </c>
    </row>
    <row r="439" spans="1:44">
      <c r="A439">
        <v>148</v>
      </c>
      <c r="B439" s="22" t="str">
        <f>VLOOKUP($A439,id!$C:$H,6,0)</f>
        <v>Rajda Krzysztof</v>
      </c>
      <c r="C439" s="22" t="str">
        <f>VLOOKUP($A439,id!$C:$H,4,0)</f>
        <v>Timtirim Team</v>
      </c>
      <c r="D439" s="2">
        <f>IF(E438=E439,D438,ROW(B437))</f>
        <v>437</v>
      </c>
      <c r="E439" s="11">
        <f>LARGE(F439:W439,1)+LARGE(F439:W439,2)+IFERROR(LARGE(F439:W439,3),0)+IFERROR(LARGE(F439:W439,4),0)+IFERROR(LARGE(F439:W439,5),0)+IFERROR(LARGE(F439:W439,6),0)</f>
        <v>18.974069898534385</v>
      </c>
      <c r="F439" s="12"/>
      <c r="G439" s="12"/>
      <c r="H439" s="12" t="str">
        <f>IFERROR(VLOOKUP($A439,'H53 200 M'!$AL$5:$AR$90,7,0),"")</f>
        <v/>
      </c>
      <c r="I439" s="14" t="str">
        <f>IFERROR(VLOOKUP($A439,'Dymno M'!$BO$4:$BU$35,7,0),"")</f>
        <v/>
      </c>
      <c r="J439" s="19" t="str">
        <f>IFERROR(VLOOKUP($A439,'Dukty M'!$AU$1:$BA$45,7,0),"")</f>
        <v/>
      </c>
      <c r="K439" s="19" t="str">
        <f>IFERROR(VLOOKUP($A439,'Tropy M'!$Q$3:$X$155,7,0),"")</f>
        <v/>
      </c>
      <c r="L439" s="19" t="str">
        <f>IFERROR(VLOOKUP($A439,'Grassor TR300 M'!$BX$2:$CD$26,7,0),"")</f>
        <v/>
      </c>
      <c r="M439" s="19" t="str">
        <f>IFERROR(VLOOKUP($A439,'BO M'!$K$2:$Q$65,7,0),"")</f>
        <v/>
      </c>
      <c r="N439" s="19" t="str">
        <f>IFERROR(VLOOKUP($A439,'Konwalie M'!$K$3:$Q$33,7,0),"")</f>
        <v/>
      </c>
      <c r="O439" s="19" t="str">
        <f>IFERROR(VLOOKUP($A439,'Sudecka 150 M'!$M$2:$S$17,7,0),"")</f>
        <v/>
      </c>
      <c r="P439" s="19" t="str">
        <f>IFERROR(VLOOKUP($A439,'Korno M'!$BR$1:$BX$58,7,0),"")</f>
        <v/>
      </c>
      <c r="Q439" s="19" t="str">
        <f>IFERROR(VLOOKUP($A439,'Abentojra M'!$J$4:$P$36,7,0),"")</f>
        <v/>
      </c>
      <c r="R439" s="19" t="str">
        <f>IFERROR(VLOOKUP($A439,'Mordownik M'!$M$6:$S$36,7,0),"")</f>
        <v/>
      </c>
      <c r="S439" s="19" t="str">
        <f>IFERROR(VLOOKUP($A439,'XIV Szago M'!$BB$4:$BH$45,7,0),"")</f>
        <v/>
      </c>
      <c r="T439" s="19" t="str">
        <f>IFERROR(VLOOKUP($A439,'H54 TR200 M'!$AS$5:$AY$96,7,0),"")</f>
        <v/>
      </c>
      <c r="U439" s="19" t="str">
        <f>IFERROR(VLOOKUP($A439,'NM TR200 M'!$AN$5:$AT$32,7,0),"")</f>
        <v/>
      </c>
      <c r="V439" s="10">
        <f>IFERROR(LARGE(X439:AP439,1),0)+IFERROR(LARGE(X439:AP439,2),0)</f>
        <v>18.974069898534385</v>
      </c>
      <c r="W439" s="10">
        <f>IFERROR(LARGE(X439:AP439,3),0)+IFERROR(LARGE(X439:AP439,4),0)</f>
        <v>0</v>
      </c>
      <c r="X439" s="12"/>
      <c r="Y439" s="18"/>
      <c r="Z439" s="18"/>
      <c r="AA439" s="12">
        <f>IFERROR(VLOOKUP(A439,'NMnO M'!AT:AZ,7,0),"")</f>
        <v>18.974069898534385</v>
      </c>
      <c r="AB439" s="12" t="str">
        <f>IFERROR(VLOOKUP(A439,'Wertepy M'!M:S,7,0),"")</f>
        <v/>
      </c>
      <c r="AC439" s="12" t="str">
        <f>IFERROR(VLOOKUP($A439,'H53 100 M'!$AG$5:$AM$156,7,0),"")</f>
        <v/>
      </c>
      <c r="AD439" s="18" t="str">
        <f>IFERROR(VLOOKUP($A439,'Liczyrzepa - wiosna M'!$N$2:$T$26,7,0),"")</f>
        <v/>
      </c>
      <c r="AE439" s="12" t="str">
        <f>IFERROR(VLOOKUP($A439,'Harce M'!$H$2:$N$19,7,0),"")</f>
        <v/>
      </c>
      <c r="AF439" s="18" t="str">
        <f>IFERROR(VLOOKUP($A439,'XII z Kompasem M'!$K$1:$Q$38,7,0),"")</f>
        <v/>
      </c>
      <c r="AG439" s="19" t="str">
        <f>IFERROR(VLOOKUP($A439,'Grassor TR150 M'!$BH$2:$BN$16,7,0),"")</f>
        <v/>
      </c>
      <c r="AH439" s="19" t="str">
        <f>IFERROR(VLOOKUP($A439,'Pazur Gryfa M'!$P$2:$V$23,7,0),"")</f>
        <v/>
      </c>
      <c r="AI439" s="19" t="str">
        <f>IFERROR(VLOOKUP($A439,'Szaga M'!$J$2:$P$31,7,0),"")</f>
        <v/>
      </c>
      <c r="AJ439" s="19" t="str">
        <f>IFERROR(VLOOKUP($A439,'Sudecka 100 M'!$M$2:$S$20,7,0),"")</f>
        <v/>
      </c>
      <c r="AK439" s="19" t="str">
        <f>IFERROR(VLOOKUP($A439,'XIII z Kompasem M'!$K$2:$Q$27,7,0),"")</f>
        <v/>
      </c>
      <c r="AL439" s="19" t="str">
        <f>IFERROR(VLOOKUP($A439,'Waligóra M'!$J$2:$P$17,7,0),"")</f>
        <v/>
      </c>
      <c r="AM439" s="19" t="str">
        <f>IFERROR(VLOOKUP($A439,'Jesienne 360 M'!$K$2:$Q$15,7,0),"")</f>
        <v/>
      </c>
      <c r="AN439" s="19" t="str">
        <f>IFERROR(VLOOKUP($A439,'H54 TR100 M'!$AG$6:$AM$161,7,0),"")</f>
        <v/>
      </c>
      <c r="AO439" s="19" t="str">
        <f>IFERROR(VLOOKUP($A439,'Azymut M'!$O$2:$U$36,7,0),"")</f>
        <v/>
      </c>
      <c r="AP439" s="12" t="str">
        <f>IFERROR(VLOOKUP($A439,'NM TR100 M'!$AD$5:$AJ$13,7,0),"")</f>
        <v/>
      </c>
      <c r="AQ439" s="26">
        <f>MIN(COUNT(F439:U439)+MIN(COUNT(X439:AP439)/2,2),6)</f>
        <v>0.5</v>
      </c>
      <c r="AR439" s="13">
        <f>COUNT(F439:U439)+COUNT(X439:AP439)/2</f>
        <v>0.5</v>
      </c>
    </row>
    <row r="440" spans="1:44">
      <c r="A440">
        <v>149</v>
      </c>
      <c r="B440" s="22" t="str">
        <f>VLOOKUP($A440,id!$C:$H,6,0)</f>
        <v>Trzop Mateusz</v>
      </c>
      <c r="C440" s="22" t="str">
        <f>VLOOKUP($A440,id!$C:$H,4,0)</f>
        <v>Timtirim Team</v>
      </c>
      <c r="D440" s="2">
        <f>IF(E439=E440,D439,ROW(B438))</f>
        <v>437</v>
      </c>
      <c r="E440" s="11">
        <f>LARGE(F440:W440,1)+LARGE(F440:W440,2)+IFERROR(LARGE(F440:W440,3),0)+IFERROR(LARGE(F440:W440,4),0)+IFERROR(LARGE(F440:W440,5),0)+IFERROR(LARGE(F440:W440,6),0)</f>
        <v>18.974069898534385</v>
      </c>
      <c r="F440" s="12"/>
      <c r="G440" s="12"/>
      <c r="H440" s="12" t="str">
        <f>IFERROR(VLOOKUP($A440,'H53 200 M'!$AL$5:$AR$90,7,0),"")</f>
        <v/>
      </c>
      <c r="I440" s="14" t="str">
        <f>IFERROR(VLOOKUP($A440,'Dymno M'!$BO$4:$BU$35,7,0),"")</f>
        <v/>
      </c>
      <c r="J440" s="19" t="str">
        <f>IFERROR(VLOOKUP($A440,'Dukty M'!$AU$1:$BA$45,7,0),"")</f>
        <v/>
      </c>
      <c r="K440" s="19" t="str">
        <f>IFERROR(VLOOKUP($A440,'Tropy M'!$Q$3:$X$155,7,0),"")</f>
        <v/>
      </c>
      <c r="L440" s="19" t="str">
        <f>IFERROR(VLOOKUP($A440,'Grassor TR300 M'!$BX$2:$CD$26,7,0),"")</f>
        <v/>
      </c>
      <c r="M440" s="19" t="str">
        <f>IFERROR(VLOOKUP($A440,'BO M'!$K$2:$Q$65,7,0),"")</f>
        <v/>
      </c>
      <c r="N440" s="19" t="str">
        <f>IFERROR(VLOOKUP($A440,'Konwalie M'!$K$3:$Q$33,7,0),"")</f>
        <v/>
      </c>
      <c r="O440" s="19" t="str">
        <f>IFERROR(VLOOKUP($A440,'Sudecka 150 M'!$M$2:$S$17,7,0),"")</f>
        <v/>
      </c>
      <c r="P440" s="19" t="str">
        <f>IFERROR(VLOOKUP($A440,'Korno M'!$BR$1:$BX$58,7,0),"")</f>
        <v/>
      </c>
      <c r="Q440" s="19" t="str">
        <f>IFERROR(VLOOKUP($A440,'Abentojra M'!$J$4:$P$36,7,0),"")</f>
        <v/>
      </c>
      <c r="R440" s="19" t="str">
        <f>IFERROR(VLOOKUP($A440,'Mordownik M'!$M$6:$S$36,7,0),"")</f>
        <v/>
      </c>
      <c r="S440" s="19" t="str">
        <f>IFERROR(VLOOKUP($A440,'XIV Szago M'!$BB$4:$BH$45,7,0),"")</f>
        <v/>
      </c>
      <c r="T440" s="19" t="str">
        <f>IFERROR(VLOOKUP($A440,'H54 TR200 M'!$AS$5:$AY$96,7,0),"")</f>
        <v/>
      </c>
      <c r="U440" s="19" t="str">
        <f>IFERROR(VLOOKUP($A440,'NM TR200 M'!$AN$5:$AT$32,7,0),"")</f>
        <v/>
      </c>
      <c r="V440" s="10">
        <f>IFERROR(LARGE(X440:AP440,1),0)+IFERROR(LARGE(X440:AP440,2),0)</f>
        <v>18.974069898534385</v>
      </c>
      <c r="W440" s="10">
        <f>IFERROR(LARGE(X440:AP440,3),0)+IFERROR(LARGE(X440:AP440,4),0)</f>
        <v>0</v>
      </c>
      <c r="X440" s="12"/>
      <c r="Y440" s="18"/>
      <c r="Z440" s="18"/>
      <c r="AA440" s="12">
        <f>IFERROR(VLOOKUP(A440,'NMnO M'!AT:AZ,7,0),"")</f>
        <v>18.974069898534385</v>
      </c>
      <c r="AB440" s="12" t="str">
        <f>IFERROR(VLOOKUP(A440,'Wertepy M'!M:S,7,0),"")</f>
        <v/>
      </c>
      <c r="AC440" s="12" t="str">
        <f>IFERROR(VLOOKUP($A440,'H53 100 M'!$AG$5:$AM$156,7,0),"")</f>
        <v/>
      </c>
      <c r="AD440" s="18" t="str">
        <f>IFERROR(VLOOKUP($A440,'Liczyrzepa - wiosna M'!$N$2:$T$26,7,0),"")</f>
        <v/>
      </c>
      <c r="AE440" s="12" t="str">
        <f>IFERROR(VLOOKUP($A440,'Harce M'!$H$2:$N$19,7,0),"")</f>
        <v/>
      </c>
      <c r="AF440" s="18" t="str">
        <f>IFERROR(VLOOKUP($A440,'XII z Kompasem M'!$K$1:$Q$38,7,0),"")</f>
        <v/>
      </c>
      <c r="AG440" s="19" t="str">
        <f>IFERROR(VLOOKUP($A440,'Grassor TR150 M'!$BH$2:$BN$16,7,0),"")</f>
        <v/>
      </c>
      <c r="AH440" s="19" t="str">
        <f>IFERROR(VLOOKUP($A440,'Pazur Gryfa M'!$P$2:$V$23,7,0),"")</f>
        <v/>
      </c>
      <c r="AI440" s="19" t="str">
        <f>IFERROR(VLOOKUP($A440,'Szaga M'!$J$2:$P$31,7,0),"")</f>
        <v/>
      </c>
      <c r="AJ440" s="19" t="str">
        <f>IFERROR(VLOOKUP($A440,'Sudecka 100 M'!$M$2:$S$20,7,0),"")</f>
        <v/>
      </c>
      <c r="AK440" s="19" t="str">
        <f>IFERROR(VLOOKUP($A440,'XIII z Kompasem M'!$K$2:$Q$27,7,0),"")</f>
        <v/>
      </c>
      <c r="AL440" s="19" t="str">
        <f>IFERROR(VLOOKUP($A440,'Waligóra M'!$J$2:$P$17,7,0),"")</f>
        <v/>
      </c>
      <c r="AM440" s="19" t="str">
        <f>IFERROR(VLOOKUP($A440,'Jesienne 360 M'!$K$2:$Q$15,7,0),"")</f>
        <v/>
      </c>
      <c r="AN440" s="19" t="str">
        <f>IFERROR(VLOOKUP($A440,'H54 TR100 M'!$AG$6:$AM$161,7,0),"")</f>
        <v/>
      </c>
      <c r="AO440" s="19" t="str">
        <f>IFERROR(VLOOKUP($A440,'Azymut M'!$O$2:$U$36,7,0),"")</f>
        <v/>
      </c>
      <c r="AP440" s="12" t="str">
        <f>IFERROR(VLOOKUP($A440,'NM TR100 M'!$AD$5:$AJ$13,7,0),"")</f>
        <v/>
      </c>
      <c r="AQ440" s="26">
        <f>MIN(COUNT(F440:U440)+MIN(COUNT(X440:AP440)/2,2),6)</f>
        <v>0.5</v>
      </c>
      <c r="AR440" s="13">
        <f>COUNT(F440:U440)+COUNT(X440:AP440)/2</f>
        <v>0.5</v>
      </c>
    </row>
    <row r="441" spans="1:44">
      <c r="A441">
        <v>468</v>
      </c>
      <c r="B441" s="22" t="str">
        <f>VLOOKUP($A441,id!$C:$H,6,0)</f>
        <v>Mańczak Michał</v>
      </c>
      <c r="C441" s="22" t="str">
        <f>VLOOKUP($A441,id!$C:$H,4,0)</f>
        <v>Lumbago</v>
      </c>
      <c r="D441" s="2">
        <f>IF(E440=E441,D440,ROW(B439))</f>
        <v>439</v>
      </c>
      <c r="E441" s="11">
        <f>LARGE(F441:W441,1)+LARGE(F441:W441,2)+IFERROR(LARGE(F441:W441,3),0)+IFERROR(LARGE(F441:W441,4),0)+IFERROR(LARGE(F441:W441,5),0)+IFERROR(LARGE(F441:W441,6),0)</f>
        <v>18.852459016393443</v>
      </c>
      <c r="F441" s="12"/>
      <c r="G441" s="12"/>
      <c r="H441" s="12"/>
      <c r="I441" s="14"/>
      <c r="J441" s="19"/>
      <c r="K441" s="19"/>
      <c r="L441" s="19" t="str">
        <f>IFERROR(VLOOKUP($A441,'Grassor TR300 M'!$BX$2:$CD$26,7,0),"")</f>
        <v/>
      </c>
      <c r="M441" s="19" t="str">
        <f>IFERROR(VLOOKUP($A441,'BO M'!$K$2:$Q$65,7,0),"")</f>
        <v/>
      </c>
      <c r="N441" s="19" t="str">
        <f>IFERROR(VLOOKUP($A441,'Konwalie M'!$K$3:$Q$33,7,0),"")</f>
        <v/>
      </c>
      <c r="O441" s="19" t="str">
        <f>IFERROR(VLOOKUP($A441,'Sudecka 150 M'!$M$2:$S$17,7,0),"")</f>
        <v/>
      </c>
      <c r="P441" s="19" t="str">
        <f>IFERROR(VLOOKUP($A441,'Korno M'!$BR$1:$BX$58,7,0),"")</f>
        <v/>
      </c>
      <c r="Q441" s="19" t="str">
        <f>IFERROR(VLOOKUP($A441,'Abentojra M'!$J$4:$P$36,7,0),"")</f>
        <v/>
      </c>
      <c r="R441" s="19" t="str">
        <f>IFERROR(VLOOKUP($A441,'Mordownik M'!$M$6:$S$36,7,0),"")</f>
        <v/>
      </c>
      <c r="S441" s="19" t="str">
        <f>IFERROR(VLOOKUP($A441,'XIV Szago M'!$BB$4:$BH$45,7,0),"")</f>
        <v/>
      </c>
      <c r="T441" s="19" t="str">
        <f>IFERROR(VLOOKUP($A441,'H54 TR200 M'!$AS$5:$AY$96,7,0),"")</f>
        <v/>
      </c>
      <c r="U441" s="19" t="str">
        <f>IFERROR(VLOOKUP($A441,'NM TR200 M'!$AN$5:$AT$32,7,0),"")</f>
        <v/>
      </c>
      <c r="V441" s="10">
        <f>IFERROR(LARGE(X441:AP441,1),0)+IFERROR(LARGE(X441:AP441,2),0)</f>
        <v>18.852459016393443</v>
      </c>
      <c r="W441" s="10">
        <f>IFERROR(LARGE(X441:AP441,3),0)+IFERROR(LARGE(X441:AP441,4),0)</f>
        <v>0</v>
      </c>
      <c r="X441" s="12"/>
      <c r="Y441" s="18"/>
      <c r="Z441" s="18"/>
      <c r="AA441" s="12"/>
      <c r="AB441" s="12"/>
      <c r="AC441" s="12"/>
      <c r="AD441" s="18"/>
      <c r="AE441" s="12"/>
      <c r="AF441" s="18"/>
      <c r="AG441" s="19">
        <f>IFERROR(VLOOKUP($A441,'Grassor TR150 M'!$BH$2:$BN$16,7,0),"")</f>
        <v>18.852459016393443</v>
      </c>
      <c r="AH441" s="19" t="str">
        <f>IFERROR(VLOOKUP($A441,'Pazur Gryfa M'!$P$2:$V$23,7,0),"")</f>
        <v/>
      </c>
      <c r="AI441" s="19" t="str">
        <f>IFERROR(VLOOKUP($A441,'Szaga M'!$J$2:$P$31,7,0),"")</f>
        <v/>
      </c>
      <c r="AJ441" s="19" t="str">
        <f>IFERROR(VLOOKUP($A441,'Sudecka 100 M'!$M$2:$S$20,7,0),"")</f>
        <v/>
      </c>
      <c r="AK441" s="19" t="str">
        <f>IFERROR(VLOOKUP($A441,'XIII z Kompasem M'!$K$2:$Q$27,7,0),"")</f>
        <v/>
      </c>
      <c r="AL441" s="19" t="str">
        <f>IFERROR(VLOOKUP($A441,'Waligóra M'!$J$2:$P$17,7,0),"")</f>
        <v/>
      </c>
      <c r="AM441" s="19" t="str">
        <f>IFERROR(VLOOKUP($A441,'Jesienne 360 M'!$K$2:$Q$15,7,0),"")</f>
        <v/>
      </c>
      <c r="AN441" s="19" t="str">
        <f>IFERROR(VLOOKUP($A441,'H54 TR100 M'!$AG$6:$AM$161,7,0),"")</f>
        <v/>
      </c>
      <c r="AO441" s="19" t="str">
        <f>IFERROR(VLOOKUP($A441,'Azymut M'!$O$2:$U$36,7,0),"")</f>
        <v/>
      </c>
      <c r="AP441" s="12" t="str">
        <f>IFERROR(VLOOKUP($A441,'NM TR100 M'!$AD$5:$AJ$13,7,0),"")</f>
        <v/>
      </c>
      <c r="AQ441" s="26">
        <f>MIN(COUNT(F441:U441)+MIN(COUNT(X441:AP441)/2,2),6)</f>
        <v>0.5</v>
      </c>
      <c r="AR441" s="13">
        <f>COUNT(F441:U441)+COUNT(X441:AP441)/2</f>
        <v>0.5</v>
      </c>
    </row>
    <row r="442" spans="1:44">
      <c r="A442">
        <v>272</v>
      </c>
      <c r="B442" s="22" t="str">
        <f>VLOOKUP($A442,id!$C:$H,6,0)</f>
        <v>Jankowski Maciej</v>
      </c>
      <c r="C442" s="22" t="str">
        <f>VLOOKUP($A442,id!$C:$H,4,0)</f>
        <v>GR3miasto</v>
      </c>
      <c r="D442" s="2">
        <f>IF(E441=E442,D441,ROW(B440))</f>
        <v>440</v>
      </c>
      <c r="E442" s="11">
        <f>LARGE(F442:W442,1)+LARGE(F442:W442,2)+IFERROR(LARGE(F442:W442,3),0)+IFERROR(LARGE(F442:W442,4),0)+IFERROR(LARGE(F442:W442,5),0)+IFERROR(LARGE(F442:W442,6),0)</f>
        <v>18.687899173488326</v>
      </c>
      <c r="F442" s="12"/>
      <c r="G442" s="12"/>
      <c r="H442" s="12" t="str">
        <f>IFERROR(VLOOKUP($A442,'H53 200 M'!$AL$5:$AR$90,7,0),"")</f>
        <v/>
      </c>
      <c r="I442" s="14" t="str">
        <f>IFERROR(VLOOKUP($A442,'Dymno M'!$BO$4:$BU$35,7,0),"")</f>
        <v/>
      </c>
      <c r="J442" s="19" t="str">
        <f>IFERROR(VLOOKUP($A442,'Dukty M'!$AU$1:$BA$45,7,0),"")</f>
        <v/>
      </c>
      <c r="K442" s="19" t="str">
        <f>IFERROR(VLOOKUP($A442,'Tropy M'!$Q$3:$X$155,7,0),"")</f>
        <v/>
      </c>
      <c r="L442" s="19" t="str">
        <f>IFERROR(VLOOKUP($A442,'Grassor TR300 M'!$BX$2:$CD$26,7,0),"")</f>
        <v/>
      </c>
      <c r="M442" s="19" t="str">
        <f>IFERROR(VLOOKUP($A442,'BO M'!$K$2:$Q$65,7,0),"")</f>
        <v/>
      </c>
      <c r="N442" s="19" t="str">
        <f>IFERROR(VLOOKUP($A442,'Konwalie M'!$K$3:$Q$33,7,0),"")</f>
        <v/>
      </c>
      <c r="O442" s="19" t="str">
        <f>IFERROR(VLOOKUP($A442,'Sudecka 150 M'!$M$2:$S$17,7,0),"")</f>
        <v/>
      </c>
      <c r="P442" s="19" t="str">
        <f>IFERROR(VLOOKUP($A442,'Korno M'!$BR$1:$BX$58,7,0),"")</f>
        <v/>
      </c>
      <c r="Q442" s="19" t="str">
        <f>IFERROR(VLOOKUP($A442,'Abentojra M'!$J$4:$P$36,7,0),"")</f>
        <v/>
      </c>
      <c r="R442" s="19" t="str">
        <f>IFERROR(VLOOKUP($A442,'Mordownik M'!$M$6:$S$36,7,0),"")</f>
        <v/>
      </c>
      <c r="S442" s="19" t="str">
        <f>IFERROR(VLOOKUP($A442,'XIV Szago M'!$BB$4:$BH$45,7,0),"")</f>
        <v/>
      </c>
      <c r="T442" s="19" t="str">
        <f>IFERROR(VLOOKUP($A442,'H54 TR200 M'!$AS$5:$AY$96,7,0),"")</f>
        <v/>
      </c>
      <c r="U442" s="19" t="str">
        <f>IFERROR(VLOOKUP($A442,'NM TR200 M'!$AN$5:$AT$32,7,0),"")</f>
        <v/>
      </c>
      <c r="V442" s="10">
        <f>IFERROR(LARGE(X442:AP442,1),0)+IFERROR(LARGE(X442:AP442,2),0)</f>
        <v>18.687899173488326</v>
      </c>
      <c r="W442" s="10">
        <f>IFERROR(LARGE(X442:AP442,3),0)+IFERROR(LARGE(X442:AP442,4),0)</f>
        <v>0</v>
      </c>
      <c r="X442" s="12"/>
      <c r="Y442" s="18"/>
      <c r="Z442" s="18"/>
      <c r="AA442" s="12"/>
      <c r="AB442" s="12"/>
      <c r="AC442" s="12">
        <f>IFERROR(VLOOKUP($A442,'H53 100 M'!$AG$5:$AM$156,7,0),"")</f>
        <v>18.687899173488326</v>
      </c>
      <c r="AD442" s="18" t="str">
        <f>IFERROR(VLOOKUP($A442,'Liczyrzepa - wiosna M'!$N$2:$T$26,7,0),"")</f>
        <v/>
      </c>
      <c r="AE442" s="12" t="str">
        <f>IFERROR(VLOOKUP($A442,'Harce M'!$H$2:$N$19,7,0),"")</f>
        <v/>
      </c>
      <c r="AF442" s="18" t="str">
        <f>IFERROR(VLOOKUP($A442,'XII z Kompasem M'!$K$1:$Q$38,7,0),"")</f>
        <v/>
      </c>
      <c r="AG442" s="19" t="str">
        <f>IFERROR(VLOOKUP($A442,'Grassor TR150 M'!$BH$2:$BN$16,7,0),"")</f>
        <v/>
      </c>
      <c r="AH442" s="19" t="str">
        <f>IFERROR(VLOOKUP($A442,'Pazur Gryfa M'!$P$2:$V$23,7,0),"")</f>
        <v/>
      </c>
      <c r="AI442" s="19" t="str">
        <f>IFERROR(VLOOKUP($A442,'Szaga M'!$J$2:$P$31,7,0),"")</f>
        <v/>
      </c>
      <c r="AJ442" s="19" t="str">
        <f>IFERROR(VLOOKUP($A442,'Sudecka 100 M'!$M$2:$S$20,7,0),"")</f>
        <v/>
      </c>
      <c r="AK442" s="19" t="str">
        <f>IFERROR(VLOOKUP($A442,'XIII z Kompasem M'!$K$2:$Q$27,7,0),"")</f>
        <v/>
      </c>
      <c r="AL442" s="19" t="str">
        <f>IFERROR(VLOOKUP($A442,'Waligóra M'!$J$2:$P$17,7,0),"")</f>
        <v/>
      </c>
      <c r="AM442" s="19" t="str">
        <f>IFERROR(VLOOKUP($A442,'Jesienne 360 M'!$K$2:$Q$15,7,0),"")</f>
        <v/>
      </c>
      <c r="AN442" s="19" t="str">
        <f>IFERROR(VLOOKUP($A442,'H54 TR100 M'!$AG$6:$AM$161,7,0),"")</f>
        <v/>
      </c>
      <c r="AO442" s="19" t="str">
        <f>IFERROR(VLOOKUP($A442,'Azymut M'!$O$2:$U$36,7,0),"")</f>
        <v/>
      </c>
      <c r="AP442" s="12" t="str">
        <f>IFERROR(VLOOKUP($A442,'NM TR100 M'!$AD$5:$AJ$13,7,0),"")</f>
        <v/>
      </c>
      <c r="AQ442" s="26">
        <f>MIN(COUNT(F442:U442)+MIN(COUNT(X442:AP442)/2,2),6)</f>
        <v>0.5</v>
      </c>
      <c r="AR442" s="13">
        <f>COUNT(F442:U442)+COUNT(X442:AP442)/2</f>
        <v>0.5</v>
      </c>
    </row>
    <row r="443" spans="1:44">
      <c r="A443">
        <v>225</v>
      </c>
      <c r="B443" s="22" t="str">
        <f>VLOOKUP($A443,id!$C:$H,6,0)</f>
        <v>Wrześniewski Waldemar</v>
      </c>
      <c r="C443" s="22">
        <f>VLOOKUP($A443,id!$C:$H,4,0)</f>
        <v>0</v>
      </c>
      <c r="D443" s="2">
        <f>IF(E442=E443,D442,ROW(B441))</f>
        <v>441</v>
      </c>
      <c r="E443" s="11">
        <f>LARGE(F443:W443,1)+LARGE(F443:W443,2)+IFERROR(LARGE(F443:W443,3),0)+IFERROR(LARGE(F443:W443,4),0)+IFERROR(LARGE(F443:W443,5),0)+IFERROR(LARGE(F443:W443,6),0)</f>
        <v>18.679792680830555</v>
      </c>
      <c r="F443" s="12"/>
      <c r="G443" s="12"/>
      <c r="H443" s="12">
        <f>IFERROR(VLOOKUP($A443,'H53 200 M'!$AL$5:$AR$90,7,0),"")</f>
        <v>17.588432912332994</v>
      </c>
      <c r="I443" s="14" t="str">
        <f>IFERROR(VLOOKUP($A443,'Dymno M'!$BO$4:$BU$35,7,0),"")</f>
        <v/>
      </c>
      <c r="J443" s="19" t="str">
        <f>IFERROR(VLOOKUP($A443,'Dukty M'!$AU$1:$BA$45,7,0),"")</f>
        <v/>
      </c>
      <c r="K443" s="19" t="str">
        <f>IFERROR(VLOOKUP($A443,'Tropy M'!$Q$3:$X$155,7,0),"")</f>
        <v/>
      </c>
      <c r="L443" s="19" t="str">
        <f>IFERROR(VLOOKUP($A443,'Grassor TR300 M'!$BX$2:$CD$26,7,0),"")</f>
        <v/>
      </c>
      <c r="M443" s="19" t="str">
        <f>IFERROR(VLOOKUP($A443,'BO M'!$K$2:$Q$65,7,0),"")</f>
        <v/>
      </c>
      <c r="N443" s="19" t="str">
        <f>IFERROR(VLOOKUP($A443,'Konwalie M'!$K$3:$Q$33,7,0),"")</f>
        <v/>
      </c>
      <c r="O443" s="19" t="str">
        <f>IFERROR(VLOOKUP($A443,'Sudecka 150 M'!$M$2:$S$17,7,0),"")</f>
        <v/>
      </c>
      <c r="P443" s="19" t="str">
        <f>IFERROR(VLOOKUP($A443,'Korno M'!$BR$1:$BX$58,7,0),"")</f>
        <v/>
      </c>
      <c r="Q443" s="19" t="str">
        <f>IFERROR(VLOOKUP($A443,'Abentojra M'!$J$4:$P$36,7,0),"")</f>
        <v/>
      </c>
      <c r="R443" s="19" t="str">
        <f>IFERROR(VLOOKUP($A443,'Mordownik M'!$M$6:$S$36,7,0),"")</f>
        <v/>
      </c>
      <c r="S443" s="19" t="str">
        <f>IFERROR(VLOOKUP($A443,'XIV Szago M'!$BB$4:$BH$45,7,0),"")</f>
        <v/>
      </c>
      <c r="T443" s="19" t="str">
        <f>IFERROR(VLOOKUP($A443,'H54 TR200 M'!$AS$5:$AY$96,7,0),"")</f>
        <v/>
      </c>
      <c r="U443" s="19" t="str">
        <f>IFERROR(VLOOKUP($A443,'NM TR200 M'!$AN$5:$AT$32,7,0),"")</f>
        <v/>
      </c>
      <c r="V443" s="10">
        <f>IFERROR(LARGE(X443:AP443,1),0)+IFERROR(LARGE(X443:AP443,2),0)</f>
        <v>1.091359768497562</v>
      </c>
      <c r="W443" s="10">
        <f>IFERROR(LARGE(X443:AP443,3),0)+IFERROR(LARGE(X443:AP443,4),0)</f>
        <v>0</v>
      </c>
      <c r="X443" s="12"/>
      <c r="Y443" s="18"/>
      <c r="Z443" s="18"/>
      <c r="AA443" s="12"/>
      <c r="AB443" s="12"/>
      <c r="AC443" s="12" t="str">
        <f>IFERROR(VLOOKUP($A443,'H53 100 M'!$AG$5:$AM$156,7,0),"")</f>
        <v/>
      </c>
      <c r="AD443" s="18" t="str">
        <f>IFERROR(VLOOKUP($A443,'Liczyrzepa - wiosna M'!$N$2:$T$26,7,0),"")</f>
        <v/>
      </c>
      <c r="AE443" s="12" t="str">
        <f>IFERROR(VLOOKUP($A443,'Harce M'!$H$2:$N$19,7,0),"")</f>
        <v/>
      </c>
      <c r="AF443" s="18">
        <f>IFERROR(VLOOKUP($A443,'XII z Kompasem M'!$K$1:$Q$38,7,0),"")</f>
        <v>1.091359768497562</v>
      </c>
      <c r="AG443" s="19" t="str">
        <f>IFERROR(VLOOKUP($A443,'Grassor TR150 M'!$BH$2:$BN$16,7,0),"")</f>
        <v/>
      </c>
      <c r="AH443" s="19" t="str">
        <f>IFERROR(VLOOKUP($A443,'Pazur Gryfa M'!$P$2:$V$23,7,0),"")</f>
        <v/>
      </c>
      <c r="AI443" s="19" t="str">
        <f>IFERROR(VLOOKUP($A443,'Szaga M'!$J$2:$P$31,7,0),"")</f>
        <v/>
      </c>
      <c r="AJ443" s="19" t="str">
        <f>IFERROR(VLOOKUP($A443,'Sudecka 100 M'!$M$2:$S$20,7,0),"")</f>
        <v/>
      </c>
      <c r="AK443" s="19" t="str">
        <f>IFERROR(VLOOKUP($A443,'XIII z Kompasem M'!$K$2:$Q$27,7,0),"")</f>
        <v/>
      </c>
      <c r="AL443" s="19" t="str">
        <f>IFERROR(VLOOKUP($A443,'Waligóra M'!$J$2:$P$17,7,0),"")</f>
        <v/>
      </c>
      <c r="AM443" s="19" t="str">
        <f>IFERROR(VLOOKUP($A443,'Jesienne 360 M'!$K$2:$Q$15,7,0),"")</f>
        <v/>
      </c>
      <c r="AN443" s="19" t="str">
        <f>IFERROR(VLOOKUP($A443,'H54 TR100 M'!$AG$6:$AM$161,7,0),"")</f>
        <v/>
      </c>
      <c r="AO443" s="19" t="str">
        <f>IFERROR(VLOOKUP($A443,'Azymut M'!$O$2:$U$36,7,0),"")</f>
        <v/>
      </c>
      <c r="AP443" s="12" t="str">
        <f>IFERROR(VLOOKUP($A443,'NM TR100 M'!$AD$5:$AJ$13,7,0),"")</f>
        <v/>
      </c>
      <c r="AQ443" s="26">
        <f>MIN(COUNT(F443:U443)+MIN(COUNT(X443:AP443)/2,2),6)</f>
        <v>1.5</v>
      </c>
      <c r="AR443" s="13">
        <f>COUNT(F443:U443)+COUNT(X443:AP443)/2</f>
        <v>1.5</v>
      </c>
    </row>
    <row r="444" spans="1:44">
      <c r="A444">
        <v>301</v>
      </c>
      <c r="B444" s="22" t="str">
        <f>VLOOKUP($A444,id!$C:$H,6,0)</f>
        <v>Klain Zbigniew</v>
      </c>
      <c r="C444" s="22" t="str">
        <f>VLOOKUP($A444,id!$C:$H,4,0)</f>
        <v>Klan Klainów</v>
      </c>
      <c r="D444" s="2">
        <f>IF(E443=E444,D443,ROW(B442))</f>
        <v>442</v>
      </c>
      <c r="E444" s="11">
        <f>LARGE(F444:W444,1)+LARGE(F444:W444,2)+IFERROR(LARGE(F444:W444,3),0)+IFERROR(LARGE(F444:W444,4),0)+IFERROR(LARGE(F444:W444,5),0)+IFERROR(LARGE(F444:W444,6),0)</f>
        <v>18.244514760910178</v>
      </c>
      <c r="F444" s="12"/>
      <c r="G444" s="12"/>
      <c r="H444" s="12" t="str">
        <f>IFERROR(VLOOKUP($A444,'H53 200 M'!$AL$5:$AR$90,7,0),"")</f>
        <v/>
      </c>
      <c r="I444" s="14" t="str">
        <f>IFERROR(VLOOKUP($A444,'Dymno M'!$BO$4:$BU$35,7,0),"")</f>
        <v/>
      </c>
      <c r="J444" s="19" t="str">
        <f>IFERROR(VLOOKUP($A444,'Dukty M'!$AU$1:$BA$45,7,0),"")</f>
        <v/>
      </c>
      <c r="K444" s="19" t="str">
        <f>IFERROR(VLOOKUP($A444,'Tropy M'!$Q$3:$X$155,7,0),"")</f>
        <v/>
      </c>
      <c r="L444" s="19" t="str">
        <f>IFERROR(VLOOKUP($A444,'Grassor TR300 M'!$BX$2:$CD$26,7,0),"")</f>
        <v/>
      </c>
      <c r="M444" s="19" t="str">
        <f>IFERROR(VLOOKUP($A444,'BO M'!$K$2:$Q$65,7,0),"")</f>
        <v/>
      </c>
      <c r="N444" s="19" t="str">
        <f>IFERROR(VLOOKUP($A444,'Konwalie M'!$K$3:$Q$33,7,0),"")</f>
        <v/>
      </c>
      <c r="O444" s="19" t="str">
        <f>IFERROR(VLOOKUP($A444,'Sudecka 150 M'!$M$2:$S$17,7,0),"")</f>
        <v/>
      </c>
      <c r="P444" s="19" t="str">
        <f>IFERROR(VLOOKUP($A444,'Korno M'!$BR$1:$BX$58,7,0),"")</f>
        <v/>
      </c>
      <c r="Q444" s="19" t="str">
        <f>IFERROR(VLOOKUP($A444,'Abentojra M'!$J$4:$P$36,7,0),"")</f>
        <v/>
      </c>
      <c r="R444" s="19" t="str">
        <f>IFERROR(VLOOKUP($A444,'Mordownik M'!$M$6:$S$36,7,0),"")</f>
        <v/>
      </c>
      <c r="S444" s="19" t="str">
        <f>IFERROR(VLOOKUP($A444,'XIV Szago M'!$BB$4:$BH$45,7,0),"")</f>
        <v/>
      </c>
      <c r="T444" s="19" t="str">
        <f>IFERROR(VLOOKUP($A444,'H54 TR200 M'!$AS$5:$AY$96,7,0),"")</f>
        <v/>
      </c>
      <c r="U444" s="19" t="str">
        <f>IFERROR(VLOOKUP($A444,'NM TR200 M'!$AN$5:$AT$32,7,0),"")</f>
        <v/>
      </c>
      <c r="V444" s="10">
        <f>IFERROR(LARGE(X444:AP444,1),0)+IFERROR(LARGE(X444:AP444,2),0)</f>
        <v>18.244514760910178</v>
      </c>
      <c r="W444" s="10">
        <f>IFERROR(LARGE(X444:AP444,3),0)+IFERROR(LARGE(X444:AP444,4),0)</f>
        <v>0</v>
      </c>
      <c r="X444" s="12"/>
      <c r="Y444" s="18"/>
      <c r="Z444" s="18"/>
      <c r="AA444" s="12"/>
      <c r="AB444" s="12"/>
      <c r="AC444" s="12">
        <f>IFERROR(VLOOKUP($A444,'H53 100 M'!$AG$5:$AM$156,7,0),"")</f>
        <v>5.2125664216229008</v>
      </c>
      <c r="AD444" s="18" t="str">
        <f>IFERROR(VLOOKUP($A444,'Liczyrzepa - wiosna M'!$N$2:$T$26,7,0),"")</f>
        <v/>
      </c>
      <c r="AE444" s="12" t="str">
        <f>IFERROR(VLOOKUP($A444,'Harce M'!$H$2:$N$19,7,0),"")</f>
        <v/>
      </c>
      <c r="AF444" s="18" t="str">
        <f>IFERROR(VLOOKUP($A444,'XII z Kompasem M'!$K$1:$Q$38,7,0),"")</f>
        <v/>
      </c>
      <c r="AG444" s="19" t="str">
        <f>IFERROR(VLOOKUP($A444,'Grassor TR150 M'!$BH$2:$BN$16,7,0),"")</f>
        <v/>
      </c>
      <c r="AH444" s="19" t="str">
        <f>IFERROR(VLOOKUP($A444,'Pazur Gryfa M'!$P$2:$V$23,7,0),"")</f>
        <v/>
      </c>
      <c r="AI444" s="19" t="str">
        <f>IFERROR(VLOOKUP($A444,'Szaga M'!$J$2:$P$31,7,0),"")</f>
        <v/>
      </c>
      <c r="AJ444" s="19" t="str">
        <f>IFERROR(VLOOKUP($A444,'Sudecka 100 M'!$M$2:$S$20,7,0),"")</f>
        <v/>
      </c>
      <c r="AK444" s="19" t="str">
        <f>IFERROR(VLOOKUP($A444,'XIII z Kompasem M'!$K$2:$Q$27,7,0),"")</f>
        <v/>
      </c>
      <c r="AL444" s="19" t="str">
        <f>IFERROR(VLOOKUP($A444,'Waligóra M'!$J$2:$P$17,7,0),"")</f>
        <v/>
      </c>
      <c r="AM444" s="19" t="str">
        <f>IFERROR(VLOOKUP($A444,'Jesienne 360 M'!$K$2:$Q$15,7,0),"")</f>
        <v/>
      </c>
      <c r="AN444" s="19">
        <f>IFERROR(VLOOKUP($A444,'H54 TR100 M'!$AG$6:$AM$161,7,0),"")</f>
        <v>13.031948339287279</v>
      </c>
      <c r="AO444" s="19" t="str">
        <f>IFERROR(VLOOKUP($A444,'Azymut M'!$O$2:$U$36,7,0),"")</f>
        <v/>
      </c>
      <c r="AP444" s="12" t="str">
        <f>IFERROR(VLOOKUP($A444,'NM TR100 M'!$AD$5:$AJ$13,7,0),"")</f>
        <v/>
      </c>
      <c r="AQ444" s="26">
        <f>MIN(COUNT(F444:U444)+MIN(COUNT(X444:AP444)/2,2),6)</f>
        <v>1</v>
      </c>
      <c r="AR444" s="13">
        <f>COUNT(F444:U444)+COUNT(X444:AP444)/2</f>
        <v>1</v>
      </c>
    </row>
    <row r="445" spans="1:44">
      <c r="A445">
        <v>696</v>
      </c>
      <c r="B445" s="22" t="str">
        <f>VLOOKUP($A445,id!$C:$H,6,0)</f>
        <v>Wasilczyk Marcin</v>
      </c>
      <c r="C445" s="22">
        <f>VLOOKUP($A445,id!$C:$H,4,0)</f>
        <v>0</v>
      </c>
      <c r="D445" s="2">
        <f>IF(E444=E445,D444,ROW(B443))</f>
        <v>443</v>
      </c>
      <c r="E445" s="11">
        <f>LARGE(F445:W445,1)+LARGE(F445:W445,2)+IFERROR(LARGE(F445:W445,3),0)+IFERROR(LARGE(F445:W445,4),0)+IFERROR(LARGE(F445:W445,5),0)+IFERROR(LARGE(F445:W445,6),0)</f>
        <v>18.069559100411112</v>
      </c>
      <c r="F445" s="12"/>
      <c r="G445" s="12"/>
      <c r="H445" s="12"/>
      <c r="I445" s="14"/>
      <c r="J445" s="19"/>
      <c r="K445" s="19"/>
      <c r="L445" s="19"/>
      <c r="M445" s="19"/>
      <c r="N445" s="19"/>
      <c r="O445" s="19"/>
      <c r="P445" s="19"/>
      <c r="Q445" s="19"/>
      <c r="R445" s="19"/>
      <c r="S445" s="19"/>
      <c r="T445" s="19" t="str">
        <f>IFERROR(VLOOKUP($A445,'H54 TR200 M'!$AS$5:$AY$96,7,0),"")</f>
        <v/>
      </c>
      <c r="U445" s="19" t="str">
        <f>IFERROR(VLOOKUP($A445,'NM TR200 M'!$AN$5:$AT$32,7,0),"")</f>
        <v/>
      </c>
      <c r="V445" s="10">
        <f>IFERROR(LARGE(X445:AP445,1),0)+IFERROR(LARGE(X445:AP445,2),0)</f>
        <v>18.069559100411112</v>
      </c>
      <c r="W445" s="10">
        <f>IFERROR(LARGE(X445:AP445,3),0)+IFERROR(LARGE(X445:AP445,4),0)</f>
        <v>0</v>
      </c>
      <c r="X445" s="12"/>
      <c r="Y445" s="18"/>
      <c r="Z445" s="18"/>
      <c r="AA445" s="12"/>
      <c r="AB445" s="12"/>
      <c r="AC445" s="12"/>
      <c r="AD445" s="18"/>
      <c r="AE445" s="12"/>
      <c r="AF445" s="18"/>
      <c r="AG445" s="19"/>
      <c r="AH445" s="19"/>
      <c r="AI445" s="19"/>
      <c r="AJ445" s="19"/>
      <c r="AK445" s="19"/>
      <c r="AL445" s="19"/>
      <c r="AM445" s="19"/>
      <c r="AN445" s="19">
        <f>IFERROR(VLOOKUP($A445,'H54 TR100 M'!$AG$6:$AM$161,7,0),"")</f>
        <v>18.069559100411112</v>
      </c>
      <c r="AO445" s="19" t="str">
        <f>IFERROR(VLOOKUP($A445,'Azymut M'!$O$2:$U$36,7,0),"")</f>
        <v/>
      </c>
      <c r="AP445" s="12" t="str">
        <f>IFERROR(VLOOKUP($A445,'NM TR100 M'!$AD$5:$AJ$13,7,0),"")</f>
        <v/>
      </c>
      <c r="AQ445" s="26">
        <f>MIN(COUNT(F445:U445)+MIN(COUNT(X445:AP445)/2,2),6)</f>
        <v>0.5</v>
      </c>
      <c r="AR445" s="13">
        <f>COUNT(F445:U445)+COUNT(X445:AP445)/2</f>
        <v>0.5</v>
      </c>
    </row>
    <row r="446" spans="1:44">
      <c r="A446">
        <v>274</v>
      </c>
      <c r="B446" s="22" t="str">
        <f>VLOOKUP($A446,id!$C:$H,6,0)</f>
        <v>Halamus Robert</v>
      </c>
      <c r="C446" s="22" t="str">
        <f>VLOOKUP($A446,id!$C:$H,4,0)</f>
        <v>31 BLT</v>
      </c>
      <c r="D446" s="2">
        <f>IF(E445=E446,D445,ROW(B444))</f>
        <v>444</v>
      </c>
      <c r="E446" s="11">
        <f>LARGE(F446:W446,1)+LARGE(F446:W446,2)+IFERROR(LARGE(F446:W446,3),0)+IFERROR(LARGE(F446:W446,4),0)+IFERROR(LARGE(F446:W446,5),0)+IFERROR(LARGE(F446:W446,6),0)</f>
        <v>17.949381712813409</v>
      </c>
      <c r="F446" s="12"/>
      <c r="G446" s="12"/>
      <c r="H446" s="12" t="str">
        <f>IFERROR(VLOOKUP($A446,'H53 200 M'!$AL$5:$AR$90,7,0),"")</f>
        <v/>
      </c>
      <c r="I446" s="14" t="str">
        <f>IFERROR(VLOOKUP($A446,'Dymno M'!$BO$4:$BU$35,7,0),"")</f>
        <v/>
      </c>
      <c r="J446" s="19" t="str">
        <f>IFERROR(VLOOKUP($A446,'Dukty M'!$AU$1:$BA$45,7,0),"")</f>
        <v/>
      </c>
      <c r="K446" s="19" t="str">
        <f>IFERROR(VLOOKUP($A446,'Tropy M'!$Q$3:$X$155,7,0),"")</f>
        <v/>
      </c>
      <c r="L446" s="19" t="str">
        <f>IFERROR(VLOOKUP($A446,'Grassor TR300 M'!$BX$2:$CD$26,7,0),"")</f>
        <v/>
      </c>
      <c r="M446" s="19" t="str">
        <f>IFERROR(VLOOKUP($A446,'BO M'!$K$2:$Q$65,7,0),"")</f>
        <v/>
      </c>
      <c r="N446" s="19" t="str">
        <f>IFERROR(VLOOKUP($A446,'Konwalie M'!$K$3:$Q$33,7,0),"")</f>
        <v/>
      </c>
      <c r="O446" s="19" t="str">
        <f>IFERROR(VLOOKUP($A446,'Sudecka 150 M'!$M$2:$S$17,7,0),"")</f>
        <v/>
      </c>
      <c r="P446" s="19" t="str">
        <f>IFERROR(VLOOKUP($A446,'Korno M'!$BR$1:$BX$58,7,0),"")</f>
        <v/>
      </c>
      <c r="Q446" s="19" t="str">
        <f>IFERROR(VLOOKUP($A446,'Abentojra M'!$J$4:$P$36,7,0),"")</f>
        <v/>
      </c>
      <c r="R446" s="19" t="str">
        <f>IFERROR(VLOOKUP($A446,'Mordownik M'!$M$6:$S$36,7,0),"")</f>
        <v/>
      </c>
      <c r="S446" s="19" t="str">
        <f>IFERROR(VLOOKUP($A446,'XIV Szago M'!$BB$4:$BH$45,7,0),"")</f>
        <v/>
      </c>
      <c r="T446" s="19" t="str">
        <f>IFERROR(VLOOKUP($A446,'H54 TR200 M'!$AS$5:$AY$96,7,0),"")</f>
        <v/>
      </c>
      <c r="U446" s="19" t="str">
        <f>IFERROR(VLOOKUP($A446,'NM TR200 M'!$AN$5:$AT$32,7,0),"")</f>
        <v/>
      </c>
      <c r="V446" s="10">
        <f>IFERROR(LARGE(X446:AP446,1),0)+IFERROR(LARGE(X446:AP446,2),0)</f>
        <v>17.949381712813409</v>
      </c>
      <c r="W446" s="10">
        <f>IFERROR(LARGE(X446:AP446,3),0)+IFERROR(LARGE(X446:AP446,4),0)</f>
        <v>0</v>
      </c>
      <c r="X446" s="12"/>
      <c r="Y446" s="18"/>
      <c r="Z446" s="18"/>
      <c r="AA446" s="12"/>
      <c r="AB446" s="12"/>
      <c r="AC446" s="12">
        <f>IFERROR(VLOOKUP($A446,'H53 100 M'!$AG$5:$AM$156,7,0),"")</f>
        <v>17.949381712813409</v>
      </c>
      <c r="AD446" s="18" t="str">
        <f>IFERROR(VLOOKUP($A446,'Liczyrzepa - wiosna M'!$N$2:$T$26,7,0),"")</f>
        <v/>
      </c>
      <c r="AE446" s="12" t="str">
        <f>IFERROR(VLOOKUP($A446,'Harce M'!$H$2:$N$19,7,0),"")</f>
        <v/>
      </c>
      <c r="AF446" s="18" t="str">
        <f>IFERROR(VLOOKUP($A446,'XII z Kompasem M'!$K$1:$Q$38,7,0),"")</f>
        <v/>
      </c>
      <c r="AG446" s="19" t="str">
        <f>IFERROR(VLOOKUP($A446,'Grassor TR150 M'!$BH$2:$BN$16,7,0),"")</f>
        <v/>
      </c>
      <c r="AH446" s="19" t="str">
        <f>IFERROR(VLOOKUP($A446,'Pazur Gryfa M'!$P$2:$V$23,7,0),"")</f>
        <v/>
      </c>
      <c r="AI446" s="19" t="str">
        <f>IFERROR(VLOOKUP($A446,'Szaga M'!$J$2:$P$31,7,0),"")</f>
        <v/>
      </c>
      <c r="AJ446" s="19" t="str">
        <f>IFERROR(VLOOKUP($A446,'Sudecka 100 M'!$M$2:$S$20,7,0),"")</f>
        <v/>
      </c>
      <c r="AK446" s="19" t="str">
        <f>IFERROR(VLOOKUP($A446,'XIII z Kompasem M'!$K$2:$Q$27,7,0),"")</f>
        <v/>
      </c>
      <c r="AL446" s="19" t="str">
        <f>IFERROR(VLOOKUP($A446,'Waligóra M'!$J$2:$P$17,7,0),"")</f>
        <v/>
      </c>
      <c r="AM446" s="19" t="str">
        <f>IFERROR(VLOOKUP($A446,'Jesienne 360 M'!$K$2:$Q$15,7,0),"")</f>
        <v/>
      </c>
      <c r="AN446" s="19" t="str">
        <f>IFERROR(VLOOKUP($A446,'H54 TR100 M'!$AG$6:$AM$161,7,0),"")</f>
        <v/>
      </c>
      <c r="AO446" s="19" t="str">
        <f>IFERROR(VLOOKUP($A446,'Azymut M'!$O$2:$U$36,7,0),"")</f>
        <v/>
      </c>
      <c r="AP446" s="12" t="str">
        <f>IFERROR(VLOOKUP($A446,'NM TR100 M'!$AD$5:$AJ$13,7,0),"")</f>
        <v/>
      </c>
      <c r="AQ446" s="26">
        <f>MIN(COUNT(F446:U446)+MIN(COUNT(X446:AP446)/2,2),6)</f>
        <v>0.5</v>
      </c>
      <c r="AR446" s="13">
        <f>COUNT(F446:U446)+COUNT(X446:AP446)/2</f>
        <v>0.5</v>
      </c>
    </row>
    <row r="447" spans="1:44">
      <c r="A447">
        <v>537</v>
      </c>
      <c r="B447" s="22" t="str">
        <f>VLOOKUP($A447,id!$C:$H,6,0)</f>
        <v>Szychowski Stanisław</v>
      </c>
      <c r="C447" s="22">
        <f>VLOOKUP($A447,id!$C:$H,4,0)</f>
        <v>0</v>
      </c>
      <c r="D447" s="2">
        <f>IF(E446=E447,D446,ROW(B445))</f>
        <v>445</v>
      </c>
      <c r="E447" s="11">
        <f>LARGE(F447:W447,1)+LARGE(F447:W447,2)+IFERROR(LARGE(F447:W447,3),0)+IFERROR(LARGE(F447:W447,4),0)+IFERROR(LARGE(F447:W447,5),0)+IFERROR(LARGE(F447:W447,6),0)</f>
        <v>17.302841183096014</v>
      </c>
      <c r="F447" s="12"/>
      <c r="G447" s="12"/>
      <c r="H447" s="12"/>
      <c r="I447" s="14"/>
      <c r="J447" s="19"/>
      <c r="K447" s="19"/>
      <c r="L447" s="19"/>
      <c r="M447" s="19"/>
      <c r="N447" s="19" t="str">
        <f>IFERROR(VLOOKUP($A447,'Konwalie M'!$K$3:$Q$33,7,0),"")</f>
        <v/>
      </c>
      <c r="O447" s="19" t="str">
        <f>IFERROR(VLOOKUP($A447,'Sudecka 150 M'!$M$2:$S$17,7,0),"")</f>
        <v/>
      </c>
      <c r="P447" s="19" t="str">
        <f>IFERROR(VLOOKUP($A447,'Korno M'!$BR$1:$BX$58,7,0),"")</f>
        <v/>
      </c>
      <c r="Q447" s="19" t="str">
        <f>IFERROR(VLOOKUP($A447,'Abentojra M'!$J$4:$P$36,7,0),"")</f>
        <v/>
      </c>
      <c r="R447" s="19" t="str">
        <f>IFERROR(VLOOKUP($A447,'Mordownik M'!$M$6:$S$36,7,0),"")</f>
        <v/>
      </c>
      <c r="S447" s="19" t="str">
        <f>IFERROR(VLOOKUP($A447,'XIV Szago M'!$BB$4:$BH$45,7,0),"")</f>
        <v/>
      </c>
      <c r="T447" s="19" t="str">
        <f>IFERROR(VLOOKUP($A447,'H54 TR200 M'!$AS$5:$AY$96,7,0),"")</f>
        <v/>
      </c>
      <c r="U447" s="19" t="str">
        <f>IFERROR(VLOOKUP($A447,'NM TR200 M'!$AN$5:$AT$32,7,0),"")</f>
        <v/>
      </c>
      <c r="V447" s="10">
        <f>IFERROR(LARGE(X447:AP447,1),0)+IFERROR(LARGE(X447:AP447,2),0)</f>
        <v>17.302841183096014</v>
      </c>
      <c r="W447" s="10">
        <f>IFERROR(LARGE(X447:AP447,3),0)+IFERROR(LARGE(X447:AP447,4),0)</f>
        <v>0</v>
      </c>
      <c r="X447" s="12"/>
      <c r="Y447" s="18"/>
      <c r="Z447" s="18"/>
      <c r="AA447" s="12"/>
      <c r="AB447" s="12"/>
      <c r="AC447" s="12"/>
      <c r="AD447" s="18"/>
      <c r="AE447" s="12"/>
      <c r="AF447" s="18"/>
      <c r="AG447" s="19"/>
      <c r="AH447" s="19"/>
      <c r="AI447" s="19" t="str">
        <f>IFERROR(VLOOKUP($A447,'Szaga M'!$J$2:$P$31,7,0),"")</f>
        <v/>
      </c>
      <c r="AJ447" s="19">
        <f>IFERROR(VLOOKUP($A447,'Sudecka 100 M'!$M$2:$S$20,7,0),"")</f>
        <v>17.302841183096014</v>
      </c>
      <c r="AK447" s="19" t="str">
        <f>IFERROR(VLOOKUP($A447,'XIII z Kompasem M'!$K$2:$Q$27,7,0),"")</f>
        <v/>
      </c>
      <c r="AL447" s="19" t="str">
        <f>IFERROR(VLOOKUP($A447,'Waligóra M'!$J$2:$P$17,7,0),"")</f>
        <v/>
      </c>
      <c r="AM447" s="19" t="str">
        <f>IFERROR(VLOOKUP($A447,'Jesienne 360 M'!$K$2:$Q$15,7,0),"")</f>
        <v/>
      </c>
      <c r="AN447" s="19" t="str">
        <f>IFERROR(VLOOKUP($A447,'H54 TR100 M'!$AG$6:$AM$161,7,0),"")</f>
        <v/>
      </c>
      <c r="AO447" s="19" t="str">
        <f>IFERROR(VLOOKUP($A447,'Azymut M'!$O$2:$U$36,7,0),"")</f>
        <v/>
      </c>
      <c r="AP447" s="12" t="str">
        <f>IFERROR(VLOOKUP($A447,'NM TR100 M'!$AD$5:$AJ$13,7,0),"")</f>
        <v/>
      </c>
      <c r="AQ447" s="26">
        <f>MIN(COUNT(F447:U447)+MIN(COUNT(X447:AP447)/2,2),6)</f>
        <v>0.5</v>
      </c>
      <c r="AR447" s="13">
        <f>COUNT(F447:U447)+COUNT(X447:AP447)/2</f>
        <v>0.5</v>
      </c>
    </row>
    <row r="448" spans="1:44">
      <c r="A448">
        <v>697</v>
      </c>
      <c r="B448" s="22" t="str">
        <f>VLOOKUP($A448,id!$C:$H,6,0)</f>
        <v>Miller Jan</v>
      </c>
      <c r="C448" s="22">
        <f>VLOOKUP($A448,id!$C:$H,4,0)</f>
        <v>0</v>
      </c>
      <c r="D448" s="2">
        <f>IF(E447=E448,D447,ROW(B446))</f>
        <v>446</v>
      </c>
      <c r="E448" s="11">
        <f>LARGE(F448:W448,1)+LARGE(F448:W448,2)+IFERROR(LARGE(F448:W448,3),0)+IFERROR(LARGE(F448:W448,4),0)+IFERROR(LARGE(F448:W448,5),0)+IFERROR(LARGE(F448:W448,6),0)</f>
        <v>16.917103886653688</v>
      </c>
      <c r="F448" s="12"/>
      <c r="G448" s="12"/>
      <c r="H448" s="12"/>
      <c r="I448" s="14"/>
      <c r="J448" s="19"/>
      <c r="K448" s="19"/>
      <c r="L448" s="19"/>
      <c r="M448" s="19"/>
      <c r="N448" s="19"/>
      <c r="O448" s="19"/>
      <c r="P448" s="19"/>
      <c r="Q448" s="19"/>
      <c r="R448" s="19"/>
      <c r="S448" s="19"/>
      <c r="T448" s="19" t="str">
        <f>IFERROR(VLOOKUP($A448,'H54 TR200 M'!$AS$5:$AY$96,7,0),"")</f>
        <v/>
      </c>
      <c r="U448" s="19" t="str">
        <f>IFERROR(VLOOKUP($A448,'NM TR200 M'!$AN$5:$AT$32,7,0),"")</f>
        <v/>
      </c>
      <c r="V448" s="10">
        <f>IFERROR(LARGE(X448:AP448,1),0)+IFERROR(LARGE(X448:AP448,2),0)</f>
        <v>16.917103886653688</v>
      </c>
      <c r="W448" s="10">
        <f>IFERROR(LARGE(X448:AP448,3),0)+IFERROR(LARGE(X448:AP448,4),0)</f>
        <v>0</v>
      </c>
      <c r="X448" s="12"/>
      <c r="Y448" s="18"/>
      <c r="Z448" s="18"/>
      <c r="AA448" s="12"/>
      <c r="AB448" s="12"/>
      <c r="AC448" s="12"/>
      <c r="AD448" s="18"/>
      <c r="AE448" s="12"/>
      <c r="AF448" s="18"/>
      <c r="AG448" s="19"/>
      <c r="AH448" s="19"/>
      <c r="AI448" s="19"/>
      <c r="AJ448" s="19"/>
      <c r="AK448" s="19"/>
      <c r="AL448" s="19"/>
      <c r="AM448" s="19"/>
      <c r="AN448" s="19">
        <f>IFERROR(VLOOKUP($A448,'H54 TR100 M'!$AG$6:$AM$161,7,0),"")</f>
        <v>16.917103886653688</v>
      </c>
      <c r="AO448" s="19" t="str">
        <f>IFERROR(VLOOKUP($A448,'Azymut M'!$O$2:$U$36,7,0),"")</f>
        <v/>
      </c>
      <c r="AP448" s="12" t="str">
        <f>IFERROR(VLOOKUP($A448,'NM TR100 M'!$AD$5:$AJ$13,7,0),"")</f>
        <v/>
      </c>
      <c r="AQ448" s="26">
        <f>MIN(COUNT(F448:U448)+MIN(COUNT(X448:AP448)/2,2),6)</f>
        <v>0.5</v>
      </c>
      <c r="AR448" s="13">
        <f>COUNT(F448:U448)+COUNT(X448:AP448)/2</f>
        <v>0.5</v>
      </c>
    </row>
    <row r="449" spans="1:44">
      <c r="A449">
        <v>275</v>
      </c>
      <c r="B449" s="22" t="str">
        <f>VLOOKUP($A449,id!$C:$H,6,0)</f>
        <v>Stencel Krystian</v>
      </c>
      <c r="C449" s="22" t="str">
        <f>VLOOKUP($A449,id!$C:$H,4,0)</f>
        <v>OgryS</v>
      </c>
      <c r="D449" s="2">
        <f>IF(E448=E449,D448,ROW(B447))</f>
        <v>447</v>
      </c>
      <c r="E449" s="11">
        <f>LARGE(F449:W449,1)+LARGE(F449:W449,2)+IFERROR(LARGE(F449:W449,3),0)+IFERROR(LARGE(F449:W449,4),0)+IFERROR(LARGE(F449:W449,5),0)+IFERROR(LARGE(F449:W449,6),0)</f>
        <v>16.781233727885127</v>
      </c>
      <c r="F449" s="12"/>
      <c r="G449" s="12"/>
      <c r="H449" s="12" t="str">
        <f>IFERROR(VLOOKUP($A449,'H53 200 M'!$AL$5:$AR$90,7,0),"")</f>
        <v/>
      </c>
      <c r="I449" s="14" t="str">
        <f>IFERROR(VLOOKUP($A449,'Dymno M'!$BO$4:$BU$35,7,0),"")</f>
        <v/>
      </c>
      <c r="J449" s="19" t="str">
        <f>IFERROR(VLOOKUP($A449,'Dukty M'!$AU$1:$BA$45,7,0),"")</f>
        <v/>
      </c>
      <c r="K449" s="19" t="str">
        <f>IFERROR(VLOOKUP($A449,'Tropy M'!$Q$3:$X$155,7,0),"")</f>
        <v/>
      </c>
      <c r="L449" s="19" t="str">
        <f>IFERROR(VLOOKUP($A449,'Grassor TR300 M'!$BX$2:$CD$26,7,0),"")</f>
        <v/>
      </c>
      <c r="M449" s="19" t="str">
        <f>IFERROR(VLOOKUP($A449,'BO M'!$K$2:$Q$65,7,0),"")</f>
        <v/>
      </c>
      <c r="N449" s="19" t="str">
        <f>IFERROR(VLOOKUP($A449,'Konwalie M'!$K$3:$Q$33,7,0),"")</f>
        <v/>
      </c>
      <c r="O449" s="19" t="str">
        <f>IFERROR(VLOOKUP($A449,'Sudecka 150 M'!$M$2:$S$17,7,0),"")</f>
        <v/>
      </c>
      <c r="P449" s="19" t="str">
        <f>IFERROR(VLOOKUP($A449,'Korno M'!$BR$1:$BX$58,7,0),"")</f>
        <v/>
      </c>
      <c r="Q449" s="19" t="str">
        <f>IFERROR(VLOOKUP($A449,'Abentojra M'!$J$4:$P$36,7,0),"")</f>
        <v/>
      </c>
      <c r="R449" s="19" t="str">
        <f>IFERROR(VLOOKUP($A449,'Mordownik M'!$M$6:$S$36,7,0),"")</f>
        <v/>
      </c>
      <c r="S449" s="19" t="str">
        <f>IFERROR(VLOOKUP($A449,'XIV Szago M'!$BB$4:$BH$45,7,0),"")</f>
        <v/>
      </c>
      <c r="T449" s="19" t="str">
        <f>IFERROR(VLOOKUP($A449,'H54 TR200 M'!$AS$5:$AY$96,7,0),"")</f>
        <v/>
      </c>
      <c r="U449" s="19" t="str">
        <f>IFERROR(VLOOKUP($A449,'NM TR200 M'!$AN$5:$AT$32,7,0),"")</f>
        <v/>
      </c>
      <c r="V449" s="10">
        <f>IFERROR(LARGE(X449:AP449,1),0)+IFERROR(LARGE(X449:AP449,2),0)</f>
        <v>16.781233727885127</v>
      </c>
      <c r="W449" s="10">
        <f>IFERROR(LARGE(X449:AP449,3),0)+IFERROR(LARGE(X449:AP449,4),0)</f>
        <v>0</v>
      </c>
      <c r="X449" s="12"/>
      <c r="Y449" s="18"/>
      <c r="Z449" s="18"/>
      <c r="AA449" s="12"/>
      <c r="AB449" s="12"/>
      <c r="AC449" s="12">
        <f>IFERROR(VLOOKUP($A449,'H53 100 M'!$AG$5:$AM$156,7,0),"")</f>
        <v>16.781233727885127</v>
      </c>
      <c r="AD449" s="18" t="str">
        <f>IFERROR(VLOOKUP($A449,'Liczyrzepa - wiosna M'!$N$2:$T$26,7,0),"")</f>
        <v/>
      </c>
      <c r="AE449" s="12" t="str">
        <f>IFERROR(VLOOKUP($A449,'Harce M'!$H$2:$N$19,7,0),"")</f>
        <v/>
      </c>
      <c r="AF449" s="18" t="str">
        <f>IFERROR(VLOOKUP($A449,'XII z Kompasem M'!$K$1:$Q$38,7,0),"")</f>
        <v/>
      </c>
      <c r="AG449" s="19" t="str">
        <f>IFERROR(VLOOKUP($A449,'Grassor TR150 M'!$BH$2:$BN$16,7,0),"")</f>
        <v/>
      </c>
      <c r="AH449" s="19" t="str">
        <f>IFERROR(VLOOKUP($A449,'Pazur Gryfa M'!$P$2:$V$23,7,0),"")</f>
        <v/>
      </c>
      <c r="AI449" s="19" t="str">
        <f>IFERROR(VLOOKUP($A449,'Szaga M'!$J$2:$P$31,7,0),"")</f>
        <v/>
      </c>
      <c r="AJ449" s="19" t="str">
        <f>IFERROR(VLOOKUP($A449,'Sudecka 100 M'!$M$2:$S$20,7,0),"")</f>
        <v/>
      </c>
      <c r="AK449" s="19" t="str">
        <f>IFERROR(VLOOKUP($A449,'XIII z Kompasem M'!$K$2:$Q$27,7,0),"")</f>
        <v/>
      </c>
      <c r="AL449" s="19" t="str">
        <f>IFERROR(VLOOKUP($A449,'Waligóra M'!$J$2:$P$17,7,0),"")</f>
        <v/>
      </c>
      <c r="AM449" s="19" t="str">
        <f>IFERROR(VLOOKUP($A449,'Jesienne 360 M'!$K$2:$Q$15,7,0),"")</f>
        <v/>
      </c>
      <c r="AN449" s="19" t="str">
        <f>IFERROR(VLOOKUP($A449,'H54 TR100 M'!$AG$6:$AM$161,7,0),"")</f>
        <v/>
      </c>
      <c r="AO449" s="19" t="str">
        <f>IFERROR(VLOOKUP($A449,'Azymut M'!$O$2:$U$36,7,0),"")</f>
        <v/>
      </c>
      <c r="AP449" s="12" t="str">
        <f>IFERROR(VLOOKUP($A449,'NM TR100 M'!$AD$5:$AJ$13,7,0),"")</f>
        <v/>
      </c>
      <c r="AQ449" s="26">
        <f>MIN(COUNT(F449:U449)+MIN(COUNT(X449:AP449)/2,2),6)</f>
        <v>0.5</v>
      </c>
      <c r="AR449" s="13">
        <f>COUNT(F449:U449)+COUNT(X449:AP449)/2</f>
        <v>0.5</v>
      </c>
    </row>
    <row r="450" spans="1:44">
      <c r="A450">
        <v>698</v>
      </c>
      <c r="B450" s="22" t="str">
        <f>VLOOKUP($A450,id!$C:$H,6,0)</f>
        <v>Bukowski Bartosz</v>
      </c>
      <c r="C450" s="22" t="str">
        <f>VLOOKUP($A450,id!$C:$H,4,0)</f>
        <v>Vector</v>
      </c>
      <c r="D450" s="2">
        <f>IF(E449=E450,D449,ROW(B448))</f>
        <v>448</v>
      </c>
      <c r="E450" s="11">
        <f>LARGE(F450:W450,1)+LARGE(F450:W450,2)+IFERROR(LARGE(F450:W450,3),0)+IFERROR(LARGE(F450:W450,4),0)+IFERROR(LARGE(F450:W450,5),0)+IFERROR(LARGE(F450:W450,6),0)</f>
        <v>16.678367051994112</v>
      </c>
      <c r="F450" s="12"/>
      <c r="G450" s="12"/>
      <c r="H450" s="12"/>
      <c r="I450" s="14"/>
      <c r="J450" s="19"/>
      <c r="K450" s="19"/>
      <c r="L450" s="19"/>
      <c r="M450" s="19"/>
      <c r="N450" s="19"/>
      <c r="O450" s="19"/>
      <c r="P450" s="19"/>
      <c r="Q450" s="19"/>
      <c r="R450" s="19"/>
      <c r="S450" s="19"/>
      <c r="T450" s="19" t="str">
        <f>IFERROR(VLOOKUP($A450,'H54 TR200 M'!$AS$5:$AY$96,7,0),"")</f>
        <v/>
      </c>
      <c r="U450" s="19" t="str">
        <f>IFERROR(VLOOKUP($A450,'NM TR200 M'!$AN$5:$AT$32,7,0),"")</f>
        <v/>
      </c>
      <c r="V450" s="10">
        <f>IFERROR(LARGE(X450:AP450,1),0)+IFERROR(LARGE(X450:AP450,2),0)</f>
        <v>16.678367051994112</v>
      </c>
      <c r="W450" s="10">
        <f>IFERROR(LARGE(X450:AP450,3),0)+IFERROR(LARGE(X450:AP450,4),0)</f>
        <v>0</v>
      </c>
      <c r="X450" s="12"/>
      <c r="Y450" s="18"/>
      <c r="Z450" s="18"/>
      <c r="AA450" s="12"/>
      <c r="AB450" s="12"/>
      <c r="AC450" s="12"/>
      <c r="AD450" s="18"/>
      <c r="AE450" s="12"/>
      <c r="AF450" s="18"/>
      <c r="AG450" s="19"/>
      <c r="AH450" s="19"/>
      <c r="AI450" s="19"/>
      <c r="AJ450" s="19"/>
      <c r="AK450" s="19"/>
      <c r="AL450" s="19"/>
      <c r="AM450" s="19"/>
      <c r="AN450" s="19">
        <f>IFERROR(VLOOKUP($A450,'H54 TR100 M'!$AG$6:$AM$161,7,0),"")</f>
        <v>16.678367051994112</v>
      </c>
      <c r="AO450" s="19" t="str">
        <f>IFERROR(VLOOKUP($A450,'Azymut M'!$O$2:$U$36,7,0),"")</f>
        <v/>
      </c>
      <c r="AP450" s="12" t="str">
        <f>IFERROR(VLOOKUP($A450,'NM TR100 M'!$AD$5:$AJ$13,7,0),"")</f>
        <v/>
      </c>
      <c r="AQ450" s="26">
        <f>MIN(COUNT(F450:U450)+MIN(COUNT(X450:AP450)/2,2),6)</f>
        <v>0.5</v>
      </c>
      <c r="AR450" s="13">
        <f>COUNT(F450:U450)+COUNT(X450:AP450)/2</f>
        <v>0.5</v>
      </c>
    </row>
    <row r="451" spans="1:44">
      <c r="A451">
        <v>699</v>
      </c>
      <c r="B451" s="22" t="str">
        <f>VLOOKUP($A451,id!$C:$H,6,0)</f>
        <v>Sieńko Jarosław</v>
      </c>
      <c r="C451" s="22" t="str">
        <f>VLOOKUP($A451,id!$C:$H,4,0)</f>
        <v>Vector</v>
      </c>
      <c r="D451" s="2">
        <f>IF(E450=E451,D450,ROW(B449))</f>
        <v>449</v>
      </c>
      <c r="E451" s="11">
        <f>LARGE(F451:W451,1)+LARGE(F451:W451,2)+IFERROR(LARGE(F451:W451,3),0)+IFERROR(LARGE(F451:W451,4),0)+IFERROR(LARGE(F451:W451,5),0)+IFERROR(LARGE(F451:W451,6),0)</f>
        <v>16.675520347521893</v>
      </c>
      <c r="F451" s="12"/>
      <c r="G451" s="12"/>
      <c r="H451" s="12"/>
      <c r="I451" s="14"/>
      <c r="J451" s="19"/>
      <c r="K451" s="19"/>
      <c r="L451" s="19"/>
      <c r="M451" s="19"/>
      <c r="N451" s="19"/>
      <c r="O451" s="19"/>
      <c r="P451" s="19"/>
      <c r="Q451" s="19"/>
      <c r="R451" s="19"/>
      <c r="S451" s="19"/>
      <c r="T451" s="19" t="str">
        <f>IFERROR(VLOOKUP($A451,'H54 TR200 M'!$AS$5:$AY$96,7,0),"")</f>
        <v/>
      </c>
      <c r="U451" s="19" t="str">
        <f>IFERROR(VLOOKUP($A451,'NM TR200 M'!$AN$5:$AT$32,7,0),"")</f>
        <v/>
      </c>
      <c r="V451" s="10">
        <f>IFERROR(LARGE(X451:AP451,1),0)+IFERROR(LARGE(X451:AP451,2),0)</f>
        <v>16.675520347521893</v>
      </c>
      <c r="W451" s="10">
        <f>IFERROR(LARGE(X451:AP451,3),0)+IFERROR(LARGE(X451:AP451,4),0)</f>
        <v>0</v>
      </c>
      <c r="X451" s="12"/>
      <c r="Y451" s="18"/>
      <c r="Z451" s="18"/>
      <c r="AA451" s="12"/>
      <c r="AB451" s="12"/>
      <c r="AC451" s="12"/>
      <c r="AD451" s="18"/>
      <c r="AE451" s="12"/>
      <c r="AF451" s="18"/>
      <c r="AG451" s="19"/>
      <c r="AH451" s="19"/>
      <c r="AI451" s="19"/>
      <c r="AJ451" s="19"/>
      <c r="AK451" s="19"/>
      <c r="AL451" s="19"/>
      <c r="AM451" s="19"/>
      <c r="AN451" s="19">
        <f>IFERROR(VLOOKUP($A451,'H54 TR100 M'!$AG$6:$AM$161,7,0),"")</f>
        <v>16.675520347521893</v>
      </c>
      <c r="AO451" s="19" t="str">
        <f>IFERROR(VLOOKUP($A451,'Azymut M'!$O$2:$U$36,7,0),"")</f>
        <v/>
      </c>
      <c r="AP451" s="12" t="str">
        <f>IFERROR(VLOOKUP($A451,'NM TR100 M'!$AD$5:$AJ$13,7,0),"")</f>
        <v/>
      </c>
      <c r="AQ451" s="26">
        <f>MIN(COUNT(F451:U451)+MIN(COUNT(X451:AP451)/2,2),6)</f>
        <v>0.5</v>
      </c>
      <c r="AR451" s="13">
        <f>COUNT(F451:U451)+COUNT(X451:AP451)/2</f>
        <v>0.5</v>
      </c>
    </row>
    <row r="452" spans="1:44">
      <c r="A452">
        <v>700</v>
      </c>
      <c r="B452" s="22" t="str">
        <f>VLOOKUP($A452,id!$C:$H,6,0)</f>
        <v>Rynkiewicz Roman</v>
      </c>
      <c r="C452" s="22" t="str">
        <f>VLOOKUP($A452,id!$C:$H,4,0)</f>
        <v>Vector</v>
      </c>
      <c r="D452" s="2">
        <f>IF(E451=E452,D451,ROW(B450))</f>
        <v>450</v>
      </c>
      <c r="E452" s="11">
        <f>LARGE(F452:W452,1)+LARGE(F452:W452,2)+IFERROR(LARGE(F452:W452,3),0)+IFERROR(LARGE(F452:W452,4),0)+IFERROR(LARGE(F452:W452,5),0)+IFERROR(LARGE(F452:W452,6),0)</f>
        <v>16.674097359666543</v>
      </c>
      <c r="F452" s="12"/>
      <c r="G452" s="12"/>
      <c r="H452" s="12"/>
      <c r="I452" s="14"/>
      <c r="J452" s="19"/>
      <c r="K452" s="19"/>
      <c r="L452" s="19"/>
      <c r="M452" s="19"/>
      <c r="N452" s="19"/>
      <c r="O452" s="19"/>
      <c r="P452" s="19"/>
      <c r="Q452" s="19"/>
      <c r="R452" s="19"/>
      <c r="S452" s="19"/>
      <c r="T452" s="19" t="str">
        <f>IFERROR(VLOOKUP($A452,'H54 TR200 M'!$AS$5:$AY$96,7,0),"")</f>
        <v/>
      </c>
      <c r="U452" s="19" t="str">
        <f>IFERROR(VLOOKUP($A452,'NM TR200 M'!$AN$5:$AT$32,7,0),"")</f>
        <v/>
      </c>
      <c r="V452" s="10">
        <f>IFERROR(LARGE(X452:AP452,1),0)+IFERROR(LARGE(X452:AP452,2),0)</f>
        <v>16.674097359666543</v>
      </c>
      <c r="W452" s="10">
        <f>IFERROR(LARGE(X452:AP452,3),0)+IFERROR(LARGE(X452:AP452,4),0)</f>
        <v>0</v>
      </c>
      <c r="X452" s="12"/>
      <c r="Y452" s="18"/>
      <c r="Z452" s="18"/>
      <c r="AA452" s="12"/>
      <c r="AB452" s="12"/>
      <c r="AC452" s="12"/>
      <c r="AD452" s="18"/>
      <c r="AE452" s="12"/>
      <c r="AF452" s="18"/>
      <c r="AG452" s="19"/>
      <c r="AH452" s="19"/>
      <c r="AI452" s="19"/>
      <c r="AJ452" s="19"/>
      <c r="AK452" s="19"/>
      <c r="AL452" s="19"/>
      <c r="AM452" s="19"/>
      <c r="AN452" s="19">
        <f>IFERROR(VLOOKUP($A452,'H54 TR100 M'!$AG$6:$AM$161,7,0),"")</f>
        <v>16.674097359666543</v>
      </c>
      <c r="AO452" s="19" t="str">
        <f>IFERROR(VLOOKUP($A452,'Azymut M'!$O$2:$U$36,7,0),"")</f>
        <v/>
      </c>
      <c r="AP452" s="12" t="str">
        <f>IFERROR(VLOOKUP($A452,'NM TR100 M'!$AD$5:$AJ$13,7,0),"")</f>
        <v/>
      </c>
      <c r="AQ452" s="26">
        <f>MIN(COUNT(F452:U452)+MIN(COUNT(X452:AP452)/2,2),6)</f>
        <v>0.5</v>
      </c>
      <c r="AR452" s="13">
        <f>COUNT(F452:U452)+COUNT(X452:AP452)/2</f>
        <v>0.5</v>
      </c>
    </row>
    <row r="453" spans="1:44">
      <c r="A453">
        <v>701</v>
      </c>
      <c r="B453" s="22" t="str">
        <f>VLOOKUP($A453,id!$C:$H,6,0)</f>
        <v>Dargacz Arkadiusz</v>
      </c>
      <c r="C453" s="22" t="str">
        <f>VLOOKUP($A453,id!$C:$H,4,0)</f>
        <v>Dargacze team</v>
      </c>
      <c r="D453" s="2">
        <f>IF(E452=E453,D452,ROW(B451))</f>
        <v>451</v>
      </c>
      <c r="E453" s="11">
        <f>LARGE(F453:W453,1)+LARGE(F453:W453,2)+IFERROR(LARGE(F453:W453,3),0)+IFERROR(LARGE(F453:W453,4),0)+IFERROR(LARGE(F453:W453,5),0)+IFERROR(LARGE(F453:W453,6),0)</f>
        <v>16.386440328290409</v>
      </c>
      <c r="F453" s="12"/>
      <c r="G453" s="12"/>
      <c r="H453" s="12"/>
      <c r="I453" s="14"/>
      <c r="J453" s="19"/>
      <c r="K453" s="19"/>
      <c r="L453" s="19"/>
      <c r="M453" s="19"/>
      <c r="N453" s="19"/>
      <c r="O453" s="19"/>
      <c r="P453" s="19"/>
      <c r="Q453" s="19"/>
      <c r="R453" s="19"/>
      <c r="S453" s="19"/>
      <c r="T453" s="19" t="str">
        <f>IFERROR(VLOOKUP($A453,'H54 TR200 M'!$AS$5:$AY$96,7,0),"")</f>
        <v/>
      </c>
      <c r="U453" s="19" t="str">
        <f>IFERROR(VLOOKUP($A453,'NM TR200 M'!$AN$5:$AT$32,7,0),"")</f>
        <v/>
      </c>
      <c r="V453" s="10">
        <f>IFERROR(LARGE(X453:AP453,1),0)+IFERROR(LARGE(X453:AP453,2),0)</f>
        <v>16.386440328290409</v>
      </c>
      <c r="W453" s="10">
        <f>IFERROR(LARGE(X453:AP453,3),0)+IFERROR(LARGE(X453:AP453,4),0)</f>
        <v>0</v>
      </c>
      <c r="X453" s="12"/>
      <c r="Y453" s="18"/>
      <c r="Z453" s="18"/>
      <c r="AA453" s="12"/>
      <c r="AB453" s="12"/>
      <c r="AC453" s="12"/>
      <c r="AD453" s="18"/>
      <c r="AE453" s="12"/>
      <c r="AF453" s="18"/>
      <c r="AG453" s="19"/>
      <c r="AH453" s="19"/>
      <c r="AI453" s="19"/>
      <c r="AJ453" s="19"/>
      <c r="AK453" s="19"/>
      <c r="AL453" s="19"/>
      <c r="AM453" s="19"/>
      <c r="AN453" s="19">
        <f>IFERROR(VLOOKUP($A453,'H54 TR100 M'!$AG$6:$AM$161,7,0),"")</f>
        <v>16.386440328290409</v>
      </c>
      <c r="AO453" s="19" t="str">
        <f>IFERROR(VLOOKUP($A453,'Azymut M'!$O$2:$U$36,7,0),"")</f>
        <v/>
      </c>
      <c r="AP453" s="12" t="str">
        <f>IFERROR(VLOOKUP($A453,'NM TR100 M'!$AD$5:$AJ$13,7,0),"")</f>
        <v/>
      </c>
      <c r="AQ453" s="26">
        <f>MIN(COUNT(F453:U453)+MIN(COUNT(X453:AP453)/2,2),6)</f>
        <v>0.5</v>
      </c>
      <c r="AR453" s="13">
        <f>COUNT(F453:U453)+COUNT(X453:AP453)/2</f>
        <v>0.5</v>
      </c>
    </row>
    <row r="454" spans="1:44">
      <c r="A454">
        <v>123</v>
      </c>
      <c r="B454" s="22" t="str">
        <f>VLOOKUP($A454,id!$C:$H,6,0)</f>
        <v>Boiński Tomasz</v>
      </c>
      <c r="C454" s="22" t="str">
        <f>VLOOKUP($A454,id!$C:$H,4,0)</f>
        <v>mBank</v>
      </c>
      <c r="D454" s="2">
        <f>IF(E453=E454,D453,ROW(B452))</f>
        <v>452</v>
      </c>
      <c r="E454" s="11">
        <f>LARGE(F454:W454,1)+LARGE(F454:W454,2)+IFERROR(LARGE(F454:W454,3),0)+IFERROR(LARGE(F454:W454,4),0)+IFERROR(LARGE(F454:W454,5),0)+IFERROR(LARGE(F454:W454,6),0)</f>
        <v>16.381837554025832</v>
      </c>
      <c r="F454" s="12"/>
      <c r="G454" s="12" t="str">
        <f>IFERROR(VLOOKUP(A454,'Roza M'!N:T,7,0),"")</f>
        <v/>
      </c>
      <c r="H454" s="12" t="str">
        <f>IFERROR(VLOOKUP($A454,'H53 200 M'!$AL$5:$AR$90,7,0),"")</f>
        <v/>
      </c>
      <c r="I454" s="14" t="str">
        <f>IFERROR(VLOOKUP($A454,'Dymno M'!$BO$4:$BU$35,7,0),"")</f>
        <v/>
      </c>
      <c r="J454" s="19" t="str">
        <f>IFERROR(VLOOKUP($A454,'Dukty M'!$AU$1:$BA$45,7,0),"")</f>
        <v/>
      </c>
      <c r="K454" s="19" t="str">
        <f>IFERROR(VLOOKUP($A454,'Tropy M'!$Q$3:$X$155,7,0),"")</f>
        <v/>
      </c>
      <c r="L454" s="19" t="str">
        <f>IFERROR(VLOOKUP($A454,'Grassor TR300 M'!$BX$2:$CD$26,7,0),"")</f>
        <v/>
      </c>
      <c r="M454" s="19" t="str">
        <f>IFERROR(VLOOKUP($A454,'BO M'!$K$2:$Q$65,7,0),"")</f>
        <v/>
      </c>
      <c r="N454" s="19" t="str">
        <f>IFERROR(VLOOKUP($A454,'Konwalie M'!$K$3:$Q$33,7,0),"")</f>
        <v/>
      </c>
      <c r="O454" s="19" t="str">
        <f>IFERROR(VLOOKUP($A454,'Sudecka 150 M'!$M$2:$S$17,7,0),"")</f>
        <v/>
      </c>
      <c r="P454" s="19" t="str">
        <f>IFERROR(VLOOKUP($A454,'Korno M'!$BR$1:$BX$58,7,0),"")</f>
        <v/>
      </c>
      <c r="Q454" s="19" t="str">
        <f>IFERROR(VLOOKUP($A454,'Abentojra M'!$J$4:$P$36,7,0),"")</f>
        <v/>
      </c>
      <c r="R454" s="19" t="str">
        <f>IFERROR(VLOOKUP($A454,'Mordownik M'!$M$6:$S$36,7,0),"")</f>
        <v/>
      </c>
      <c r="S454" s="19" t="str">
        <f>IFERROR(VLOOKUP($A454,'XIV Szago M'!$BB$4:$BH$45,7,0),"")</f>
        <v/>
      </c>
      <c r="T454" s="19" t="str">
        <f>IFERROR(VLOOKUP($A454,'H54 TR200 M'!$AS$5:$AY$96,7,0),"")</f>
        <v/>
      </c>
      <c r="U454" s="19" t="str">
        <f>IFERROR(VLOOKUP($A454,'NM TR200 M'!$AN$5:$AT$32,7,0),"")</f>
        <v/>
      </c>
      <c r="V454" s="10">
        <f>IFERROR(LARGE(X454:AP454,1),0)+IFERROR(LARGE(X454:AP454,2),0)</f>
        <v>16.381837554025832</v>
      </c>
      <c r="W454" s="10">
        <f>IFERROR(LARGE(X454:AP454,3),0)+IFERROR(LARGE(X454:AP454,4),0)</f>
        <v>0</v>
      </c>
      <c r="X454" s="12"/>
      <c r="Y454" s="18" t="str">
        <f>IFERROR(VLOOKUP(A454,'XIII Szago M'!DJ:DP,7,0),"")</f>
        <v/>
      </c>
      <c r="Z454" s="18">
        <f>IFERROR(VLOOKUP(A454,'Wiosenne 360 M'!K:Q,7,0),"")</f>
        <v>16.381837554025832</v>
      </c>
      <c r="AA454" s="12" t="str">
        <f>IFERROR(VLOOKUP(A454,'NMnO M'!AT:AZ,7,0),"")</f>
        <v/>
      </c>
      <c r="AB454" s="12" t="str">
        <f>IFERROR(VLOOKUP(A454,'Wertepy M'!M:S,7,0),"")</f>
        <v/>
      </c>
      <c r="AC454" s="12" t="str">
        <f>IFERROR(VLOOKUP($A454,'H53 100 M'!$AG$5:$AM$156,7,0),"")</f>
        <v/>
      </c>
      <c r="AD454" s="18" t="str">
        <f>IFERROR(VLOOKUP($A454,'Liczyrzepa - wiosna M'!$N$2:$T$26,7,0),"")</f>
        <v/>
      </c>
      <c r="AE454" s="12" t="str">
        <f>IFERROR(VLOOKUP($A454,'Harce M'!$H$2:$N$19,7,0),"")</f>
        <v/>
      </c>
      <c r="AF454" s="18" t="str">
        <f>IFERROR(VLOOKUP($A454,'XII z Kompasem M'!$K$1:$Q$38,7,0),"")</f>
        <v/>
      </c>
      <c r="AG454" s="19" t="str">
        <f>IFERROR(VLOOKUP($A454,'Grassor TR150 M'!$BH$2:$BN$16,7,0),"")</f>
        <v/>
      </c>
      <c r="AH454" s="19" t="str">
        <f>IFERROR(VLOOKUP($A454,'Pazur Gryfa M'!$P$2:$V$23,7,0),"")</f>
        <v/>
      </c>
      <c r="AI454" s="19" t="str">
        <f>IFERROR(VLOOKUP($A454,'Szaga M'!$J$2:$P$31,7,0),"")</f>
        <v/>
      </c>
      <c r="AJ454" s="19" t="str">
        <f>IFERROR(VLOOKUP($A454,'Sudecka 100 M'!$M$2:$S$20,7,0),"")</f>
        <v/>
      </c>
      <c r="AK454" s="19" t="str">
        <f>IFERROR(VLOOKUP($A454,'XIII z Kompasem M'!$K$2:$Q$27,7,0),"")</f>
        <v/>
      </c>
      <c r="AL454" s="19" t="str">
        <f>IFERROR(VLOOKUP($A454,'Waligóra M'!$J$2:$P$17,7,0),"")</f>
        <v/>
      </c>
      <c r="AM454" s="19" t="str">
        <f>IFERROR(VLOOKUP($A454,'Jesienne 360 M'!$K$2:$Q$15,7,0),"")</f>
        <v/>
      </c>
      <c r="AN454" s="19" t="str">
        <f>IFERROR(VLOOKUP($A454,'H54 TR100 M'!$AG$6:$AM$161,7,0),"")</f>
        <v/>
      </c>
      <c r="AO454" s="19" t="str">
        <f>IFERROR(VLOOKUP($A454,'Azymut M'!$O$2:$U$36,7,0),"")</f>
        <v/>
      </c>
      <c r="AP454" s="12" t="str">
        <f>IFERROR(VLOOKUP($A454,'NM TR100 M'!$AD$5:$AJ$13,7,0),"")</f>
        <v/>
      </c>
      <c r="AQ454" s="26">
        <f>MIN(COUNT(F454:U454)+MIN(COUNT(X454:AP454)/2,2),6)</f>
        <v>0.5</v>
      </c>
      <c r="AR454" s="13">
        <f>COUNT(F454:U454)+COUNT(X454:AP454)/2</f>
        <v>0.5</v>
      </c>
    </row>
    <row r="455" spans="1:44">
      <c r="A455">
        <v>124</v>
      </c>
      <c r="B455" s="22" t="str">
        <f>VLOOKUP($A455,id!$C:$H,6,0)</f>
        <v>Wachtel Rally</v>
      </c>
      <c r="C455" s="22" t="str">
        <f>VLOOKUP($A455,id!$C:$H,4,0)</f>
        <v>mBank</v>
      </c>
      <c r="D455" s="2">
        <f>IF(E454=E455,D454,ROW(B453))</f>
        <v>452</v>
      </c>
      <c r="E455" s="11">
        <f>LARGE(F455:W455,1)+LARGE(F455:W455,2)+IFERROR(LARGE(F455:W455,3),0)+IFERROR(LARGE(F455:W455,4),0)+IFERROR(LARGE(F455:W455,5),0)+IFERROR(LARGE(F455:W455,6),0)</f>
        <v>16.381837554025832</v>
      </c>
      <c r="F455" s="12"/>
      <c r="G455" s="12" t="str">
        <f>IFERROR(VLOOKUP(A455,'Roza M'!N:T,7,0),"")</f>
        <v/>
      </c>
      <c r="H455" s="12" t="str">
        <f>IFERROR(VLOOKUP($A455,'H53 200 M'!$AL$5:$AR$90,7,0),"")</f>
        <v/>
      </c>
      <c r="I455" s="14" t="str">
        <f>IFERROR(VLOOKUP($A455,'Dymno M'!$BO$4:$BU$35,7,0),"")</f>
        <v/>
      </c>
      <c r="J455" s="19" t="str">
        <f>IFERROR(VLOOKUP($A455,'Dukty M'!$AU$1:$BA$45,7,0),"")</f>
        <v/>
      </c>
      <c r="K455" s="19" t="str">
        <f>IFERROR(VLOOKUP($A455,'Tropy M'!$Q$3:$X$155,7,0),"")</f>
        <v/>
      </c>
      <c r="L455" s="19" t="str">
        <f>IFERROR(VLOOKUP($A455,'Grassor TR300 M'!$BX$2:$CD$26,7,0),"")</f>
        <v/>
      </c>
      <c r="M455" s="19" t="str">
        <f>IFERROR(VLOOKUP($A455,'BO M'!$K$2:$Q$65,7,0),"")</f>
        <v/>
      </c>
      <c r="N455" s="19" t="str">
        <f>IFERROR(VLOOKUP($A455,'Konwalie M'!$K$3:$Q$33,7,0),"")</f>
        <v/>
      </c>
      <c r="O455" s="19" t="str">
        <f>IFERROR(VLOOKUP($A455,'Sudecka 150 M'!$M$2:$S$17,7,0),"")</f>
        <v/>
      </c>
      <c r="P455" s="19" t="str">
        <f>IFERROR(VLOOKUP($A455,'Korno M'!$BR$1:$BX$58,7,0),"")</f>
        <v/>
      </c>
      <c r="Q455" s="19" t="str">
        <f>IFERROR(VLOOKUP($A455,'Abentojra M'!$J$4:$P$36,7,0),"")</f>
        <v/>
      </c>
      <c r="R455" s="19" t="str">
        <f>IFERROR(VLOOKUP($A455,'Mordownik M'!$M$6:$S$36,7,0),"")</f>
        <v/>
      </c>
      <c r="S455" s="19" t="str">
        <f>IFERROR(VLOOKUP($A455,'XIV Szago M'!$BB$4:$BH$45,7,0),"")</f>
        <v/>
      </c>
      <c r="T455" s="19" t="str">
        <f>IFERROR(VLOOKUP($A455,'H54 TR200 M'!$AS$5:$AY$96,7,0),"")</f>
        <v/>
      </c>
      <c r="U455" s="19" t="str">
        <f>IFERROR(VLOOKUP($A455,'NM TR200 M'!$AN$5:$AT$32,7,0),"")</f>
        <v/>
      </c>
      <c r="V455" s="10">
        <f>IFERROR(LARGE(X455:AP455,1),0)+IFERROR(LARGE(X455:AP455,2),0)</f>
        <v>16.381837554025832</v>
      </c>
      <c r="W455" s="10">
        <f>IFERROR(LARGE(X455:AP455,3),0)+IFERROR(LARGE(X455:AP455,4),0)</f>
        <v>0</v>
      </c>
      <c r="X455" s="12"/>
      <c r="Y455" s="18" t="str">
        <f>IFERROR(VLOOKUP(A455,'XIII Szago M'!DJ:DP,7,0),"")</f>
        <v/>
      </c>
      <c r="Z455" s="18">
        <f>IFERROR(VLOOKUP(A455,'Wiosenne 360 M'!K:Q,7,0),"")</f>
        <v>16.381837554025832</v>
      </c>
      <c r="AA455" s="12" t="str">
        <f>IFERROR(VLOOKUP(A455,'NMnO M'!AT:AZ,7,0),"")</f>
        <v/>
      </c>
      <c r="AB455" s="12" t="str">
        <f>IFERROR(VLOOKUP(A455,'Wertepy M'!M:S,7,0),"")</f>
        <v/>
      </c>
      <c r="AC455" s="12" t="str">
        <f>IFERROR(VLOOKUP($A455,'H53 100 M'!$AG$5:$AM$156,7,0),"")</f>
        <v/>
      </c>
      <c r="AD455" s="18" t="str">
        <f>IFERROR(VLOOKUP($A455,'Liczyrzepa - wiosna M'!$N$2:$T$26,7,0),"")</f>
        <v/>
      </c>
      <c r="AE455" s="12" t="str">
        <f>IFERROR(VLOOKUP($A455,'Harce M'!$H$2:$N$19,7,0),"")</f>
        <v/>
      </c>
      <c r="AF455" s="18" t="str">
        <f>IFERROR(VLOOKUP($A455,'XII z Kompasem M'!$K$1:$Q$38,7,0),"")</f>
        <v/>
      </c>
      <c r="AG455" s="19" t="str">
        <f>IFERROR(VLOOKUP($A455,'Grassor TR150 M'!$BH$2:$BN$16,7,0),"")</f>
        <v/>
      </c>
      <c r="AH455" s="19" t="str">
        <f>IFERROR(VLOOKUP($A455,'Pazur Gryfa M'!$P$2:$V$23,7,0),"")</f>
        <v/>
      </c>
      <c r="AI455" s="19" t="str">
        <f>IFERROR(VLOOKUP($A455,'Szaga M'!$J$2:$P$31,7,0),"")</f>
        <v/>
      </c>
      <c r="AJ455" s="19" t="str">
        <f>IFERROR(VLOOKUP($A455,'Sudecka 100 M'!$M$2:$S$20,7,0),"")</f>
        <v/>
      </c>
      <c r="AK455" s="19" t="str">
        <f>IFERROR(VLOOKUP($A455,'XIII z Kompasem M'!$K$2:$Q$27,7,0),"")</f>
        <v/>
      </c>
      <c r="AL455" s="19" t="str">
        <f>IFERROR(VLOOKUP($A455,'Waligóra M'!$J$2:$P$17,7,0),"")</f>
        <v/>
      </c>
      <c r="AM455" s="19" t="str">
        <f>IFERROR(VLOOKUP($A455,'Jesienne 360 M'!$K$2:$Q$15,7,0),"")</f>
        <v/>
      </c>
      <c r="AN455" s="19" t="str">
        <f>IFERROR(VLOOKUP($A455,'H54 TR100 M'!$AG$6:$AM$161,7,0),"")</f>
        <v/>
      </c>
      <c r="AO455" s="19" t="str">
        <f>IFERROR(VLOOKUP($A455,'Azymut M'!$O$2:$U$36,7,0),"")</f>
        <v/>
      </c>
      <c r="AP455" s="12" t="str">
        <f>IFERROR(VLOOKUP($A455,'NM TR100 M'!$AD$5:$AJ$13,7,0),"")</f>
        <v/>
      </c>
      <c r="AQ455" s="26">
        <f>MIN(COUNT(F455:U455)+MIN(COUNT(X455:AP455)/2,2),6)</f>
        <v>0.5</v>
      </c>
      <c r="AR455" s="13">
        <f>COUNT(F455:U455)+COUNT(X455:AP455)/2</f>
        <v>0.5</v>
      </c>
    </row>
    <row r="456" spans="1:44">
      <c r="A456">
        <v>295</v>
      </c>
      <c r="B456" s="22" t="str">
        <f>VLOOKUP($A456,id!$C:$H,6,0)</f>
        <v>Sitek Tomasz</v>
      </c>
      <c r="C456" s="22" t="str">
        <f>VLOOKUP($A456,id!$C:$H,4,0)</f>
        <v>ArcheoStorage.pl</v>
      </c>
      <c r="D456" s="2">
        <f>IF(E455=E456,D455,ROW(B454))</f>
        <v>454</v>
      </c>
      <c r="E456" s="11">
        <f>LARGE(F456:W456,1)+LARGE(F456:W456,2)+IFERROR(LARGE(F456:W456,3),0)+IFERROR(LARGE(F456:W456,4),0)+IFERROR(LARGE(F456:W456,5),0)+IFERROR(LARGE(F456:W456,6),0)</f>
        <v>16.341416643288738</v>
      </c>
      <c r="F456" s="12"/>
      <c r="G456" s="12"/>
      <c r="H456" s="12" t="str">
        <f>IFERROR(VLOOKUP($A456,'H53 200 M'!$AL$5:$AR$90,7,0),"")</f>
        <v/>
      </c>
      <c r="I456" s="14" t="str">
        <f>IFERROR(VLOOKUP($A456,'Dymno M'!$BO$4:$BU$35,7,0),"")</f>
        <v/>
      </c>
      <c r="J456" s="19" t="str">
        <f>IFERROR(VLOOKUP($A456,'Dukty M'!$AU$1:$BA$45,7,0),"")</f>
        <v/>
      </c>
      <c r="K456" s="19" t="str">
        <f>IFERROR(VLOOKUP($A456,'Tropy M'!$Q$3:$X$155,7,0),"")</f>
        <v/>
      </c>
      <c r="L456" s="19" t="str">
        <f>IFERROR(VLOOKUP($A456,'Grassor TR300 M'!$BX$2:$CD$26,7,0),"")</f>
        <v/>
      </c>
      <c r="M456" s="19" t="str">
        <f>IFERROR(VLOOKUP($A456,'BO M'!$K$2:$Q$65,7,0),"")</f>
        <v/>
      </c>
      <c r="N456" s="19" t="str">
        <f>IFERROR(VLOOKUP($A456,'Konwalie M'!$K$3:$Q$33,7,0),"")</f>
        <v/>
      </c>
      <c r="O456" s="19" t="str">
        <f>IFERROR(VLOOKUP($A456,'Sudecka 150 M'!$M$2:$S$17,7,0),"")</f>
        <v/>
      </c>
      <c r="P456" s="19" t="str">
        <f>IFERROR(VLOOKUP($A456,'Korno M'!$BR$1:$BX$58,7,0),"")</f>
        <v/>
      </c>
      <c r="Q456" s="19" t="str">
        <f>IFERROR(VLOOKUP($A456,'Abentojra M'!$J$4:$P$36,7,0),"")</f>
        <v/>
      </c>
      <c r="R456" s="19" t="str">
        <f>IFERROR(VLOOKUP($A456,'Mordownik M'!$M$6:$S$36,7,0),"")</f>
        <v/>
      </c>
      <c r="S456" s="19" t="str">
        <f>IFERROR(VLOOKUP($A456,'XIV Szago M'!$BB$4:$BH$45,7,0),"")</f>
        <v/>
      </c>
      <c r="T456" s="19" t="str">
        <f>IFERROR(VLOOKUP($A456,'H54 TR200 M'!$AS$5:$AY$96,7,0),"")</f>
        <v/>
      </c>
      <c r="U456" s="19" t="str">
        <f>IFERROR(VLOOKUP($A456,'NM TR200 M'!$AN$5:$AT$32,7,0),"")</f>
        <v/>
      </c>
      <c r="V456" s="10">
        <f>IFERROR(LARGE(X456:AP456,1),0)+IFERROR(LARGE(X456:AP456,2),0)</f>
        <v>16.341416643288738</v>
      </c>
      <c r="W456" s="10">
        <f>IFERROR(LARGE(X456:AP456,3),0)+IFERROR(LARGE(X456:AP456,4),0)</f>
        <v>0</v>
      </c>
      <c r="X456" s="12"/>
      <c r="Y456" s="18"/>
      <c r="Z456" s="18"/>
      <c r="AA456" s="12"/>
      <c r="AB456" s="12"/>
      <c r="AC456" s="12">
        <f>IFERROR(VLOOKUP($A456,'H53 100 M'!$AG$5:$AM$156,7,0),"")</f>
        <v>8.0361326037334173</v>
      </c>
      <c r="AD456" s="18" t="str">
        <f>IFERROR(VLOOKUP($A456,'Liczyrzepa - wiosna M'!$N$2:$T$26,7,0),"")</f>
        <v/>
      </c>
      <c r="AE456" s="12" t="str">
        <f>IFERROR(VLOOKUP($A456,'Harce M'!$H$2:$N$19,7,0),"")</f>
        <v/>
      </c>
      <c r="AF456" s="18" t="str">
        <f>IFERROR(VLOOKUP($A456,'XII z Kompasem M'!$K$1:$Q$38,7,0),"")</f>
        <v/>
      </c>
      <c r="AG456" s="19" t="str">
        <f>IFERROR(VLOOKUP($A456,'Grassor TR150 M'!$BH$2:$BN$16,7,0),"")</f>
        <v/>
      </c>
      <c r="AH456" s="19" t="str">
        <f>IFERROR(VLOOKUP($A456,'Pazur Gryfa M'!$P$2:$V$23,7,0),"")</f>
        <v/>
      </c>
      <c r="AI456" s="19" t="str">
        <f>IFERROR(VLOOKUP($A456,'Szaga M'!$J$2:$P$31,7,0),"")</f>
        <v/>
      </c>
      <c r="AJ456" s="19" t="str">
        <f>IFERROR(VLOOKUP($A456,'Sudecka 100 M'!$M$2:$S$20,7,0),"")</f>
        <v/>
      </c>
      <c r="AK456" s="19" t="str">
        <f>IFERROR(VLOOKUP($A456,'XIII z Kompasem M'!$K$2:$Q$27,7,0),"")</f>
        <v/>
      </c>
      <c r="AL456" s="19" t="str">
        <f>IFERROR(VLOOKUP($A456,'Waligóra M'!$J$2:$P$17,7,0),"")</f>
        <v/>
      </c>
      <c r="AM456" s="19" t="str">
        <f>IFERROR(VLOOKUP($A456,'Jesienne 360 M'!$K$2:$Q$15,7,0),"")</f>
        <v/>
      </c>
      <c r="AN456" s="19">
        <f>IFERROR(VLOOKUP($A456,'H54 TR100 M'!$AG$6:$AM$161,7,0),"")</f>
        <v>8.3052840395553194</v>
      </c>
      <c r="AO456" s="19" t="str">
        <f>IFERROR(VLOOKUP($A456,'Azymut M'!$O$2:$U$36,7,0),"")</f>
        <v/>
      </c>
      <c r="AP456" s="12" t="str">
        <f>IFERROR(VLOOKUP($A456,'NM TR100 M'!$AD$5:$AJ$13,7,0),"")</f>
        <v/>
      </c>
      <c r="AQ456" s="26">
        <f>MIN(COUNT(F456:U456)+MIN(COUNT(X456:AP456)/2,2),6)</f>
        <v>1</v>
      </c>
      <c r="AR456" s="13">
        <f>COUNT(F456:U456)+COUNT(X456:AP456)/2</f>
        <v>1</v>
      </c>
    </row>
    <row r="457" spans="1:44">
      <c r="A457">
        <v>702</v>
      </c>
      <c r="B457" s="22" t="str">
        <f>VLOOKUP($A457,id!$C:$H,6,0)</f>
        <v>Popek Marcin.</v>
      </c>
      <c r="C457" s="22">
        <f>VLOOKUP($A457,id!$C:$H,4,0)</f>
        <v>0</v>
      </c>
      <c r="D457" s="2">
        <f>IF(E456=E457,D456,ROW(B455))</f>
        <v>455</v>
      </c>
      <c r="E457" s="11">
        <f>LARGE(F457:W457,1)+LARGE(F457:W457,2)+IFERROR(LARGE(F457:W457,3),0)+IFERROR(LARGE(F457:W457,4),0)+IFERROR(LARGE(F457:W457,5),0)+IFERROR(LARGE(F457:W457,6),0)</f>
        <v>16.330746759326892</v>
      </c>
      <c r="F457" s="12"/>
      <c r="G457" s="12"/>
      <c r="H457" s="12"/>
      <c r="I457" s="14"/>
      <c r="J457" s="19"/>
      <c r="K457" s="19"/>
      <c r="L457" s="19"/>
      <c r="M457" s="19"/>
      <c r="N457" s="19"/>
      <c r="O457" s="19"/>
      <c r="P457" s="19"/>
      <c r="Q457" s="19"/>
      <c r="R457" s="19"/>
      <c r="S457" s="19"/>
      <c r="T457" s="19" t="str">
        <f>IFERROR(VLOOKUP($A457,'H54 TR200 M'!$AS$5:$AY$96,7,0),"")</f>
        <v/>
      </c>
      <c r="U457" s="19" t="str">
        <f>IFERROR(VLOOKUP($A457,'NM TR200 M'!$AN$5:$AT$32,7,0),"")</f>
        <v/>
      </c>
      <c r="V457" s="10">
        <f>IFERROR(LARGE(X457:AP457,1),0)+IFERROR(LARGE(X457:AP457,2),0)</f>
        <v>16.330746759326892</v>
      </c>
      <c r="W457" s="10">
        <f>IFERROR(LARGE(X457:AP457,3),0)+IFERROR(LARGE(X457:AP457,4),0)</f>
        <v>0</v>
      </c>
      <c r="X457" s="12"/>
      <c r="Y457" s="18"/>
      <c r="Z457" s="18"/>
      <c r="AA457" s="12"/>
      <c r="AB457" s="12"/>
      <c r="AC457" s="12"/>
      <c r="AD457" s="18"/>
      <c r="AE457" s="12"/>
      <c r="AF457" s="18"/>
      <c r="AG457" s="19"/>
      <c r="AH457" s="19"/>
      <c r="AI457" s="19"/>
      <c r="AJ457" s="19"/>
      <c r="AK457" s="19"/>
      <c r="AL457" s="19"/>
      <c r="AM457" s="19"/>
      <c r="AN457" s="19">
        <f>IFERROR(VLOOKUP($A457,'H54 TR100 M'!$AG$6:$AM$161,7,0),"")</f>
        <v>16.330746759326892</v>
      </c>
      <c r="AO457" s="19" t="str">
        <f>IFERROR(VLOOKUP($A457,'Azymut M'!$O$2:$U$36,7,0),"")</f>
        <v/>
      </c>
      <c r="AP457" s="12" t="str">
        <f>IFERROR(VLOOKUP($A457,'NM TR100 M'!$AD$5:$AJ$13,7,0),"")</f>
        <v/>
      </c>
      <c r="AQ457" s="26">
        <f>MIN(COUNT(F457:U457)+MIN(COUNT(X457:AP457)/2,2),6)</f>
        <v>0.5</v>
      </c>
      <c r="AR457" s="13">
        <f>COUNT(F457:U457)+COUNT(X457:AP457)/2</f>
        <v>0.5</v>
      </c>
    </row>
    <row r="458" spans="1:44">
      <c r="A458">
        <v>402</v>
      </c>
      <c r="B458" s="22" t="str">
        <f>VLOOKUP($A458,id!$C:$H,6,0)</f>
        <v>Trzeciakiewicz Marcin</v>
      </c>
      <c r="C458" s="22" t="str">
        <f>VLOOKUP($A458,id!$C:$H,4,0)</f>
        <v>Smashing Pąpkins</v>
      </c>
      <c r="D458" s="2">
        <f>IF(E457=E458,D457,ROW(B456))</f>
        <v>456</v>
      </c>
      <c r="E458" s="11">
        <f>LARGE(F458:W458,1)+LARGE(F458:W458,2)+IFERROR(LARGE(F458:W458,3),0)+IFERROR(LARGE(F458:W458,4),0)+IFERROR(LARGE(F458:W458,5),0)+IFERROR(LARGE(F458:W458,6),0)</f>
        <v>15.999026357883011</v>
      </c>
      <c r="F458" s="12"/>
      <c r="G458" s="12"/>
      <c r="H458" s="12"/>
      <c r="I458" s="14">
        <f>IFERROR(VLOOKUP($A458,'Dymno M'!$BO$4:$BU$35,7,0),"")</f>
        <v>15.999026357883011</v>
      </c>
      <c r="J458" s="19" t="str">
        <f>IFERROR(VLOOKUP($A458,'Dukty M'!$AU$1:$BA$45,7,0),"")</f>
        <v/>
      </c>
      <c r="K458" s="19" t="str">
        <f>IFERROR(VLOOKUP($A458,'Tropy M'!$Q$3:$X$155,7,0),"")</f>
        <v/>
      </c>
      <c r="L458" s="19" t="str">
        <f>IFERROR(VLOOKUP($A458,'Grassor TR300 M'!$BX$2:$CD$26,7,0),"")</f>
        <v/>
      </c>
      <c r="M458" s="19" t="str">
        <f>IFERROR(VLOOKUP($A458,'BO M'!$K$2:$Q$65,7,0),"")</f>
        <v/>
      </c>
      <c r="N458" s="19" t="str">
        <f>IFERROR(VLOOKUP($A458,'Konwalie M'!$K$3:$Q$33,7,0),"")</f>
        <v/>
      </c>
      <c r="O458" s="19" t="str">
        <f>IFERROR(VLOOKUP($A458,'Sudecka 150 M'!$M$2:$S$17,7,0),"")</f>
        <v/>
      </c>
      <c r="P458" s="19" t="str">
        <f>IFERROR(VLOOKUP($A458,'Korno M'!$BR$1:$BX$58,7,0),"")</f>
        <v/>
      </c>
      <c r="Q458" s="19" t="str">
        <f>IFERROR(VLOOKUP($A458,'Abentojra M'!$J$4:$P$36,7,0),"")</f>
        <v/>
      </c>
      <c r="R458" s="19" t="str">
        <f>IFERROR(VLOOKUP($A458,'Mordownik M'!$M$6:$S$36,7,0),"")</f>
        <v/>
      </c>
      <c r="S458" s="19" t="str">
        <f>IFERROR(VLOOKUP($A458,'XIV Szago M'!$BB$4:$BH$45,7,0),"")</f>
        <v/>
      </c>
      <c r="T458" s="19" t="str">
        <f>IFERROR(VLOOKUP($A458,'H54 TR200 M'!$AS$5:$AY$96,7,0),"")</f>
        <v/>
      </c>
      <c r="U458" s="19" t="str">
        <f>IFERROR(VLOOKUP($A458,'NM TR200 M'!$AN$5:$AT$32,7,0),"")</f>
        <v/>
      </c>
      <c r="V458" s="10">
        <f>IFERROR(LARGE(X458:AP458,1),0)+IFERROR(LARGE(X458:AP458,2),0)</f>
        <v>0</v>
      </c>
      <c r="W458" s="10">
        <f>IFERROR(LARGE(X458:AP458,3),0)+IFERROR(LARGE(X458:AP458,4),0)</f>
        <v>0</v>
      </c>
      <c r="X458" s="12"/>
      <c r="Y458" s="18"/>
      <c r="Z458" s="18"/>
      <c r="AA458" s="12"/>
      <c r="AB458" s="12"/>
      <c r="AC458" s="12"/>
      <c r="AD458" s="18" t="str">
        <f>IFERROR(VLOOKUP($A458,'Liczyrzepa - wiosna M'!$N$2:$T$26,7,0),"")</f>
        <v/>
      </c>
      <c r="AE458" s="12" t="str">
        <f>IFERROR(VLOOKUP($A458,'Harce M'!$H$2:$N$19,7,0),"")</f>
        <v/>
      </c>
      <c r="AF458" s="18" t="str">
        <f>IFERROR(VLOOKUP($A458,'XII z Kompasem M'!$K$1:$Q$38,7,0),"")</f>
        <v/>
      </c>
      <c r="AG458" s="19" t="str">
        <f>IFERROR(VLOOKUP($A458,'Grassor TR150 M'!$BH$2:$BN$16,7,0),"")</f>
        <v/>
      </c>
      <c r="AH458" s="19" t="str">
        <f>IFERROR(VLOOKUP($A458,'Pazur Gryfa M'!$P$2:$V$23,7,0),"")</f>
        <v/>
      </c>
      <c r="AI458" s="19" t="str">
        <f>IFERROR(VLOOKUP($A458,'Szaga M'!$J$2:$P$31,7,0),"")</f>
        <v/>
      </c>
      <c r="AJ458" s="19" t="str">
        <f>IFERROR(VLOOKUP($A458,'Sudecka 100 M'!$M$2:$S$20,7,0),"")</f>
        <v/>
      </c>
      <c r="AK458" s="19" t="str">
        <f>IFERROR(VLOOKUP($A458,'XIII z Kompasem M'!$K$2:$Q$27,7,0),"")</f>
        <v/>
      </c>
      <c r="AL458" s="19" t="str">
        <f>IFERROR(VLOOKUP($A458,'Waligóra M'!$J$2:$P$17,7,0),"")</f>
        <v/>
      </c>
      <c r="AM458" s="19" t="str">
        <f>IFERROR(VLOOKUP($A458,'Jesienne 360 M'!$K$2:$Q$15,7,0),"")</f>
        <v/>
      </c>
      <c r="AN458" s="19" t="str">
        <f>IFERROR(VLOOKUP($A458,'H54 TR100 M'!$AG$6:$AM$161,7,0),"")</f>
        <v/>
      </c>
      <c r="AO458" s="19" t="str">
        <f>IFERROR(VLOOKUP($A458,'Azymut M'!$O$2:$U$36,7,0),"")</f>
        <v/>
      </c>
      <c r="AP458" s="12" t="str">
        <f>IFERROR(VLOOKUP($A458,'NM TR100 M'!$AD$5:$AJ$13,7,0),"")</f>
        <v/>
      </c>
      <c r="AQ458" s="26">
        <f>MIN(COUNT(F458:U458)+MIN(COUNT(X458:AP458)/2,2),6)</f>
        <v>1</v>
      </c>
      <c r="AR458" s="13">
        <f>COUNT(F458:U458)+COUNT(X458:AP458)/2</f>
        <v>1</v>
      </c>
    </row>
    <row r="459" spans="1:44">
      <c r="A459">
        <v>703</v>
      </c>
      <c r="B459" s="22" t="str">
        <f>VLOOKUP($A459,id!$C:$H,6,0)</f>
        <v>Manista Paweł.</v>
      </c>
      <c r="C459" s="22">
        <f>VLOOKUP($A459,id!$C:$H,4,0)</f>
        <v>0</v>
      </c>
      <c r="D459" s="2">
        <f>IF(E458=E459,D458,ROW(B457))</f>
        <v>457</v>
      </c>
      <c r="E459" s="11">
        <f>LARGE(F459:W459,1)+LARGE(F459:W459,2)+IFERROR(LARGE(F459:W459,3),0)+IFERROR(LARGE(F459:W459,4),0)+IFERROR(LARGE(F459:W459,5),0)+IFERROR(LARGE(F459:W459,6),0)</f>
        <v>15.682618490126325</v>
      </c>
      <c r="F459" s="12"/>
      <c r="G459" s="12"/>
      <c r="H459" s="12"/>
      <c r="I459" s="14"/>
      <c r="J459" s="19"/>
      <c r="K459" s="19"/>
      <c r="L459" s="19"/>
      <c r="M459" s="19"/>
      <c r="N459" s="19"/>
      <c r="O459" s="19"/>
      <c r="P459" s="19"/>
      <c r="Q459" s="19"/>
      <c r="R459" s="19"/>
      <c r="S459" s="19"/>
      <c r="T459" s="19" t="str">
        <f>IFERROR(VLOOKUP($A459,'H54 TR200 M'!$AS$5:$AY$96,7,0),"")</f>
        <v/>
      </c>
      <c r="U459" s="19" t="str">
        <f>IFERROR(VLOOKUP($A459,'NM TR200 M'!$AN$5:$AT$32,7,0),"")</f>
        <v/>
      </c>
      <c r="V459" s="10">
        <f>IFERROR(LARGE(X459:AP459,1),0)+IFERROR(LARGE(X459:AP459,2),0)</f>
        <v>15.682618490126325</v>
      </c>
      <c r="W459" s="10">
        <f>IFERROR(LARGE(X459:AP459,3),0)+IFERROR(LARGE(X459:AP459,4),0)</f>
        <v>0</v>
      </c>
      <c r="X459" s="12"/>
      <c r="Y459" s="18"/>
      <c r="Z459" s="18"/>
      <c r="AA459" s="12"/>
      <c r="AB459" s="12"/>
      <c r="AC459" s="12"/>
      <c r="AD459" s="18"/>
      <c r="AE459" s="12"/>
      <c r="AF459" s="18"/>
      <c r="AG459" s="19"/>
      <c r="AH459" s="19"/>
      <c r="AI459" s="19"/>
      <c r="AJ459" s="19"/>
      <c r="AK459" s="19"/>
      <c r="AL459" s="19"/>
      <c r="AM459" s="19"/>
      <c r="AN459" s="19">
        <f>IFERROR(VLOOKUP($A459,'H54 TR100 M'!$AG$6:$AM$161,7,0),"")</f>
        <v>15.682618490126325</v>
      </c>
      <c r="AO459" s="19" t="str">
        <f>IFERROR(VLOOKUP($A459,'Azymut M'!$O$2:$U$36,7,0),"")</f>
        <v/>
      </c>
      <c r="AP459" s="12" t="str">
        <f>IFERROR(VLOOKUP($A459,'NM TR100 M'!$AD$5:$AJ$13,7,0),"")</f>
        <v/>
      </c>
      <c r="AQ459" s="26">
        <f>MIN(COUNT(F459:U459)+MIN(COUNT(X459:AP459)/2,2),6)</f>
        <v>0.5</v>
      </c>
      <c r="AR459" s="13">
        <f>COUNT(F459:U459)+COUNT(X459:AP459)/2</f>
        <v>0.5</v>
      </c>
    </row>
    <row r="460" spans="1:44">
      <c r="A460">
        <v>351</v>
      </c>
      <c r="B460" s="22" t="str">
        <f>VLOOKUP($A460,id!$C:$H,6,0)</f>
        <v>Luks Krzysztof</v>
      </c>
      <c r="C460" s="22">
        <f>VLOOKUP($A460,id!$C:$H,4,0)</f>
        <v>0</v>
      </c>
      <c r="D460" s="2">
        <f>IF(E459=E460,D459,ROW(B458))</f>
        <v>458</v>
      </c>
      <c r="E460" s="11">
        <f>LARGE(F460:W460,1)+LARGE(F460:W460,2)+IFERROR(LARGE(F460:W460,3),0)+IFERROR(LARGE(F460:W460,4),0)+IFERROR(LARGE(F460:W460,5),0)+IFERROR(LARGE(F460:W460,6),0)</f>
        <v>15.081202037989998</v>
      </c>
      <c r="F460" s="12"/>
      <c r="G460" s="12"/>
      <c r="H460" s="12" t="str">
        <f>IFERROR(VLOOKUP($A460,'H53 200 M'!$AL$5:$AR$90,7,0),"")</f>
        <v/>
      </c>
      <c r="I460" s="14" t="str">
        <f>IFERROR(VLOOKUP($A460,'Dymno M'!$BO$4:$BU$35,7,0),"")</f>
        <v/>
      </c>
      <c r="J460" s="19" t="str">
        <f>IFERROR(VLOOKUP($A460,'Dukty M'!$AU$1:$BA$45,7,0),"")</f>
        <v/>
      </c>
      <c r="K460" s="19" t="str">
        <f>IFERROR(VLOOKUP($A460,'Tropy M'!$Q$3:$X$155,7,0),"")</f>
        <v/>
      </c>
      <c r="L460" s="19" t="str">
        <f>IFERROR(VLOOKUP($A460,'Grassor TR300 M'!$BX$2:$CD$26,7,0),"")</f>
        <v/>
      </c>
      <c r="M460" s="19" t="str">
        <f>IFERROR(VLOOKUP($A460,'BO M'!$K$2:$Q$65,7,0),"")</f>
        <v/>
      </c>
      <c r="N460" s="19" t="str">
        <f>IFERROR(VLOOKUP($A460,'Konwalie M'!$K$3:$Q$33,7,0),"")</f>
        <v/>
      </c>
      <c r="O460" s="19" t="str">
        <f>IFERROR(VLOOKUP($A460,'Sudecka 150 M'!$M$2:$S$17,7,0),"")</f>
        <v/>
      </c>
      <c r="P460" s="19" t="str">
        <f>IFERROR(VLOOKUP($A460,'Korno M'!$BR$1:$BX$58,7,0),"")</f>
        <v/>
      </c>
      <c r="Q460" s="19" t="str">
        <f>IFERROR(VLOOKUP($A460,'Abentojra M'!$J$4:$P$36,7,0),"")</f>
        <v/>
      </c>
      <c r="R460" s="19" t="str">
        <f>IFERROR(VLOOKUP($A460,'Mordownik M'!$M$6:$S$36,7,0),"")</f>
        <v/>
      </c>
      <c r="S460" s="19" t="str">
        <f>IFERROR(VLOOKUP($A460,'XIV Szago M'!$BB$4:$BH$45,7,0),"")</f>
        <v/>
      </c>
      <c r="T460" s="19" t="str">
        <f>IFERROR(VLOOKUP($A460,'H54 TR200 M'!$AS$5:$AY$96,7,0),"")</f>
        <v/>
      </c>
      <c r="U460" s="19" t="str">
        <f>IFERROR(VLOOKUP($A460,'NM TR200 M'!$AN$5:$AT$32,7,0),"")</f>
        <v/>
      </c>
      <c r="V460" s="10">
        <f>IFERROR(LARGE(X460:AP460,1),0)+IFERROR(LARGE(X460:AP460,2),0)</f>
        <v>15.081202037989998</v>
      </c>
      <c r="W460" s="10">
        <f>IFERROR(LARGE(X460:AP460,3),0)+IFERROR(LARGE(X460:AP460,4),0)</f>
        <v>0</v>
      </c>
      <c r="X460" s="12"/>
      <c r="Y460" s="18"/>
      <c r="Z460" s="18"/>
      <c r="AA460" s="12"/>
      <c r="AB460" s="12"/>
      <c r="AC460" s="12">
        <f>IFERROR(VLOOKUP($A460,'H53 100 M'!$AG$5:$AM$156,7,0),"")</f>
        <v>0</v>
      </c>
      <c r="AD460" s="18" t="str">
        <f>IFERROR(VLOOKUP($A460,'Liczyrzepa - wiosna M'!$N$2:$T$26,7,0),"")</f>
        <v/>
      </c>
      <c r="AE460" s="12" t="str">
        <f>IFERROR(VLOOKUP($A460,'Harce M'!$H$2:$N$19,7,0),"")</f>
        <v/>
      </c>
      <c r="AF460" s="18" t="str">
        <f>IFERROR(VLOOKUP($A460,'XII z Kompasem M'!$K$1:$Q$38,7,0),"")</f>
        <v/>
      </c>
      <c r="AG460" s="19" t="str">
        <f>IFERROR(VLOOKUP($A460,'Grassor TR150 M'!$BH$2:$BN$16,7,0),"")</f>
        <v/>
      </c>
      <c r="AH460" s="19" t="str">
        <f>IFERROR(VLOOKUP($A460,'Pazur Gryfa M'!$P$2:$V$23,7,0),"")</f>
        <v/>
      </c>
      <c r="AI460" s="19" t="str">
        <f>IFERROR(VLOOKUP($A460,'Szaga M'!$J$2:$P$31,7,0),"")</f>
        <v/>
      </c>
      <c r="AJ460" s="19" t="str">
        <f>IFERROR(VLOOKUP($A460,'Sudecka 100 M'!$M$2:$S$20,7,0),"")</f>
        <v/>
      </c>
      <c r="AK460" s="19" t="str">
        <f>IFERROR(VLOOKUP($A460,'XIII z Kompasem M'!$K$2:$Q$27,7,0),"")</f>
        <v/>
      </c>
      <c r="AL460" s="19" t="str">
        <f>IFERROR(VLOOKUP($A460,'Waligóra M'!$J$2:$P$17,7,0),"")</f>
        <v/>
      </c>
      <c r="AM460" s="19" t="str">
        <f>IFERROR(VLOOKUP($A460,'Jesienne 360 M'!$K$2:$Q$15,7,0),"")</f>
        <v/>
      </c>
      <c r="AN460" s="19">
        <f>IFERROR(VLOOKUP($A460,'H54 TR100 M'!$AG$6:$AM$161,7,0),"")</f>
        <v>15.081202037989998</v>
      </c>
      <c r="AO460" s="19" t="str">
        <f>IFERROR(VLOOKUP($A460,'Azymut M'!$O$2:$U$36,7,0),"")</f>
        <v/>
      </c>
      <c r="AP460" s="12" t="str">
        <f>IFERROR(VLOOKUP($A460,'NM TR100 M'!$AD$5:$AJ$13,7,0),"")</f>
        <v/>
      </c>
      <c r="AQ460" s="26">
        <f>MIN(COUNT(F460:U460)+MIN(COUNT(X460:AP460)/2,2),6)</f>
        <v>1</v>
      </c>
      <c r="AR460" s="13">
        <f>COUNT(F460:U460)+COUNT(X460:AP460)/2</f>
        <v>1</v>
      </c>
    </row>
    <row r="461" spans="1:44">
      <c r="A461">
        <v>641</v>
      </c>
      <c r="B461" s="22" t="str">
        <f>VLOOKUP($A461,id!$C:$H,6,0)</f>
        <v>Wanat Rafał</v>
      </c>
      <c r="C461" s="22" t="str">
        <f>VLOOKUP($A461,id!$C:$H,4,0)</f>
        <v>MTB4FUN</v>
      </c>
      <c r="D461" s="2">
        <f>IF(E460=E461,D460,ROW(B459))</f>
        <v>459</v>
      </c>
      <c r="E461" s="11">
        <f>LARGE(F461:W461,1)+LARGE(F461:W461,2)+IFERROR(LARGE(F461:W461,3),0)+IFERROR(LARGE(F461:W461,4),0)+IFERROR(LARGE(F461:W461,5),0)+IFERROR(LARGE(F461:W461,6),0)</f>
        <v>14.923965434200563</v>
      </c>
      <c r="F461" s="12"/>
      <c r="G461" s="12"/>
      <c r="H461" s="12"/>
      <c r="I461" s="14"/>
      <c r="J461" s="19"/>
      <c r="K461" s="19"/>
      <c r="L461" s="19"/>
      <c r="M461" s="19"/>
      <c r="N461" s="19"/>
      <c r="O461" s="19"/>
      <c r="P461" s="19"/>
      <c r="Q461" s="19"/>
      <c r="R461" s="19"/>
      <c r="S461" s="19"/>
      <c r="T461" s="19">
        <f>IFERROR(VLOOKUP($A461,'H54 TR200 M'!$AS$5:$AY$96,7,0),"")</f>
        <v>14.923965434200563</v>
      </c>
      <c r="U461" s="19" t="str">
        <f>IFERROR(VLOOKUP($A461,'NM TR200 M'!$AN$5:$AT$32,7,0),"")</f>
        <v/>
      </c>
      <c r="V461" s="10">
        <f>IFERROR(LARGE(X461:AP461,1),0)+IFERROR(LARGE(X461:AP461,2),0)</f>
        <v>0</v>
      </c>
      <c r="W461" s="10">
        <f>IFERROR(LARGE(X461:AP461,3),0)+IFERROR(LARGE(X461:AP461,4),0)</f>
        <v>0</v>
      </c>
      <c r="X461" s="12"/>
      <c r="Y461" s="18"/>
      <c r="Z461" s="18"/>
      <c r="AA461" s="12"/>
      <c r="AB461" s="12"/>
      <c r="AC461" s="12"/>
      <c r="AD461" s="18"/>
      <c r="AE461" s="12"/>
      <c r="AF461" s="18"/>
      <c r="AG461" s="19"/>
      <c r="AH461" s="19"/>
      <c r="AI461" s="19"/>
      <c r="AJ461" s="19"/>
      <c r="AK461" s="19"/>
      <c r="AL461" s="19"/>
      <c r="AM461" s="19"/>
      <c r="AN461" s="19" t="str">
        <f>IFERROR(VLOOKUP($A461,'H54 TR100 M'!$AG$6:$AM$161,7,0),"")</f>
        <v/>
      </c>
      <c r="AO461" s="19" t="str">
        <f>IFERROR(VLOOKUP($A461,'Azymut M'!$O$2:$U$36,7,0),"")</f>
        <v/>
      </c>
      <c r="AP461" s="12" t="str">
        <f>IFERROR(VLOOKUP($A461,'NM TR100 M'!$AD$5:$AJ$13,7,0),"")</f>
        <v/>
      </c>
      <c r="AQ461" s="26">
        <f>MIN(COUNT(F461:U461)+MIN(COUNT(X461:AP461)/2,2),6)</f>
        <v>1</v>
      </c>
      <c r="AR461" s="13">
        <f>COUNT(F461:U461)+COUNT(X461:AP461)/2</f>
        <v>1</v>
      </c>
    </row>
    <row r="462" spans="1:44">
      <c r="A462">
        <v>594</v>
      </c>
      <c r="B462" s="22" t="str">
        <f>VLOOKUP($A462,id!$C:$H,6,0)</f>
        <v>Sieradzki Grzegorz</v>
      </c>
      <c r="C462" s="22">
        <f>VLOOKUP($A462,id!$C:$H,4,0)</f>
        <v>0</v>
      </c>
      <c r="D462" s="2">
        <f>IF(E461=E462,D461,ROW(B460))</f>
        <v>460</v>
      </c>
      <c r="E462" s="11">
        <f>LARGE(F462:W462,1)+LARGE(F462:W462,2)+IFERROR(LARGE(F462:W462,3),0)+IFERROR(LARGE(F462:W462,4),0)+IFERROR(LARGE(F462:W462,5),0)+IFERROR(LARGE(F462:W462,6),0)</f>
        <v>14.889195446442828</v>
      </c>
      <c r="F462" s="12"/>
      <c r="G462" s="12"/>
      <c r="H462" s="12"/>
      <c r="I462" s="14"/>
      <c r="J462" s="19"/>
      <c r="K462" s="19"/>
      <c r="L462" s="19"/>
      <c r="M462" s="19"/>
      <c r="N462" s="19"/>
      <c r="O462" s="19"/>
      <c r="P462" s="19"/>
      <c r="Q462" s="19" t="str">
        <f>IFERROR(VLOOKUP($A462,'Abentojra M'!$J$4:$P$36,7,0),"")</f>
        <v/>
      </c>
      <c r="R462" s="19">
        <f>IFERROR(VLOOKUP($A462,'Mordownik M'!$M$6:$S$36,7,0),"")</f>
        <v>14.889195446442828</v>
      </c>
      <c r="S462" s="19" t="str">
        <f>IFERROR(VLOOKUP($A462,'XIV Szago M'!$BB$4:$BH$45,7,0),"")</f>
        <v/>
      </c>
      <c r="T462" s="19" t="str">
        <f>IFERROR(VLOOKUP($A462,'H54 TR200 M'!$AS$5:$AY$96,7,0),"")</f>
        <v/>
      </c>
      <c r="U462" s="19" t="str">
        <f>IFERROR(VLOOKUP($A462,'NM TR200 M'!$AN$5:$AT$32,7,0),"")</f>
        <v/>
      </c>
      <c r="V462" s="10">
        <f>IFERROR(LARGE(X462:AP462,1),0)+IFERROR(LARGE(X462:AP462,2),0)</f>
        <v>0</v>
      </c>
      <c r="W462" s="10">
        <f>IFERROR(LARGE(X462:AP462,3),0)+IFERROR(LARGE(X462:AP462,4),0)</f>
        <v>0</v>
      </c>
      <c r="X462" s="12"/>
      <c r="Y462" s="18"/>
      <c r="Z462" s="18"/>
      <c r="AA462" s="12"/>
      <c r="AB462" s="12"/>
      <c r="AC462" s="12"/>
      <c r="AD462" s="18"/>
      <c r="AE462" s="12"/>
      <c r="AF462" s="18"/>
      <c r="AG462" s="19"/>
      <c r="AH462" s="19"/>
      <c r="AI462" s="19"/>
      <c r="AJ462" s="19"/>
      <c r="AK462" s="19" t="str">
        <f>IFERROR(VLOOKUP($A462,'XIII z Kompasem M'!$K$2:$Q$27,7,0),"")</f>
        <v/>
      </c>
      <c r="AL462" s="19" t="str">
        <f>IFERROR(VLOOKUP($A462,'Waligóra M'!$J$2:$P$17,7,0),"")</f>
        <v/>
      </c>
      <c r="AM462" s="19" t="str">
        <f>IFERROR(VLOOKUP($A462,'Jesienne 360 M'!$K$2:$Q$15,7,0),"")</f>
        <v/>
      </c>
      <c r="AN462" s="19" t="str">
        <f>IFERROR(VLOOKUP($A462,'H54 TR100 M'!$AG$6:$AM$161,7,0),"")</f>
        <v/>
      </c>
      <c r="AO462" s="19" t="str">
        <f>IFERROR(VLOOKUP($A462,'Azymut M'!$O$2:$U$36,7,0),"")</f>
        <v/>
      </c>
      <c r="AP462" s="12" t="str">
        <f>IFERROR(VLOOKUP($A462,'NM TR100 M'!$AD$5:$AJ$13,7,0),"")</f>
        <v/>
      </c>
      <c r="AQ462" s="26">
        <f>MIN(COUNT(F462:U462)+MIN(COUNT(X462:AP462)/2,2),6)</f>
        <v>1</v>
      </c>
      <c r="AR462" s="13">
        <f>COUNT(F462:U462)+COUNT(X462:AP462)/2</f>
        <v>1</v>
      </c>
    </row>
    <row r="463" spans="1:44">
      <c r="A463">
        <v>595</v>
      </c>
      <c r="B463" s="22" t="str">
        <f>VLOOKUP($A463,id!$C:$H,6,0)</f>
        <v>Kopczewski Robert</v>
      </c>
      <c r="C463" s="22">
        <f>VLOOKUP($A463,id!$C:$H,4,0)</f>
        <v>0</v>
      </c>
      <c r="D463" s="2">
        <f>IF(E462=E463,D462,ROW(B461))</f>
        <v>460</v>
      </c>
      <c r="E463" s="11">
        <f>LARGE(F463:W463,1)+LARGE(F463:W463,2)+IFERROR(LARGE(F463:W463,3),0)+IFERROR(LARGE(F463:W463,4),0)+IFERROR(LARGE(F463:W463,5),0)+IFERROR(LARGE(F463:W463,6),0)</f>
        <v>14.889195446442828</v>
      </c>
      <c r="F463" s="12"/>
      <c r="G463" s="12"/>
      <c r="H463" s="12"/>
      <c r="I463" s="14"/>
      <c r="J463" s="19"/>
      <c r="K463" s="19"/>
      <c r="L463" s="19"/>
      <c r="M463" s="19"/>
      <c r="N463" s="19"/>
      <c r="O463" s="19"/>
      <c r="P463" s="19"/>
      <c r="Q463" s="19" t="str">
        <f>IFERROR(VLOOKUP($A463,'Abentojra M'!$J$4:$P$36,7,0),"")</f>
        <v/>
      </c>
      <c r="R463" s="19">
        <f>IFERROR(VLOOKUP($A463,'Mordownik M'!$M$6:$S$36,7,0),"")</f>
        <v>14.889195446442828</v>
      </c>
      <c r="S463" s="19" t="str">
        <f>IFERROR(VLOOKUP($A463,'XIV Szago M'!$BB$4:$BH$45,7,0),"")</f>
        <v/>
      </c>
      <c r="T463" s="19" t="str">
        <f>IFERROR(VLOOKUP($A463,'H54 TR200 M'!$AS$5:$AY$96,7,0),"")</f>
        <v/>
      </c>
      <c r="U463" s="19" t="str">
        <f>IFERROR(VLOOKUP($A463,'NM TR200 M'!$AN$5:$AT$32,7,0),"")</f>
        <v/>
      </c>
      <c r="V463" s="10">
        <f>IFERROR(LARGE(X463:AP463,1),0)+IFERROR(LARGE(X463:AP463,2),0)</f>
        <v>0</v>
      </c>
      <c r="W463" s="10">
        <f>IFERROR(LARGE(X463:AP463,3),0)+IFERROR(LARGE(X463:AP463,4),0)</f>
        <v>0</v>
      </c>
      <c r="X463" s="12"/>
      <c r="Y463" s="18"/>
      <c r="Z463" s="18"/>
      <c r="AA463" s="12"/>
      <c r="AB463" s="12"/>
      <c r="AC463" s="12"/>
      <c r="AD463" s="18"/>
      <c r="AE463" s="12"/>
      <c r="AF463" s="18"/>
      <c r="AG463" s="19"/>
      <c r="AH463" s="19"/>
      <c r="AI463" s="19"/>
      <c r="AJ463" s="19"/>
      <c r="AK463" s="19" t="str">
        <f>IFERROR(VLOOKUP($A463,'XIII z Kompasem M'!$K$2:$Q$27,7,0),"")</f>
        <v/>
      </c>
      <c r="AL463" s="19" t="str">
        <f>IFERROR(VLOOKUP($A463,'Waligóra M'!$J$2:$P$17,7,0),"")</f>
        <v/>
      </c>
      <c r="AM463" s="19" t="str">
        <f>IFERROR(VLOOKUP($A463,'Jesienne 360 M'!$K$2:$Q$15,7,0),"")</f>
        <v/>
      </c>
      <c r="AN463" s="19" t="str">
        <f>IFERROR(VLOOKUP($A463,'H54 TR100 M'!$AG$6:$AM$161,7,0),"")</f>
        <v/>
      </c>
      <c r="AO463" s="19" t="str">
        <f>IFERROR(VLOOKUP($A463,'Azymut M'!$O$2:$U$36,7,0),"")</f>
        <v/>
      </c>
      <c r="AP463" s="12" t="str">
        <f>IFERROR(VLOOKUP($A463,'NM TR100 M'!$AD$5:$AJ$13,7,0),"")</f>
        <v/>
      </c>
      <c r="AQ463" s="26">
        <f>MIN(COUNT(F463:U463)+MIN(COUNT(X463:AP463)/2,2),6)</f>
        <v>1</v>
      </c>
      <c r="AR463" s="13">
        <f>COUNT(F463:U463)+COUNT(X463:AP463)/2</f>
        <v>1</v>
      </c>
    </row>
    <row r="464" spans="1:44">
      <c r="A464">
        <v>518</v>
      </c>
      <c r="B464" s="22" t="str">
        <f>VLOOKUP($A464,id!$C:$H,6,0)</f>
        <v>Wydymus Szymon</v>
      </c>
      <c r="C464" s="22">
        <f>VLOOKUP($A464,id!$C:$H,4,0)</f>
        <v>0</v>
      </c>
      <c r="D464" s="2">
        <f>IF(E463=E464,D463,ROW(B462))</f>
        <v>462</v>
      </c>
      <c r="E464" s="11">
        <f>LARGE(F464:W464,1)+LARGE(F464:W464,2)+IFERROR(LARGE(F464:W464,3),0)+IFERROR(LARGE(F464:W464,4),0)+IFERROR(LARGE(F464:W464,5),0)+IFERROR(LARGE(F464:W464,6),0)</f>
        <v>14.717514124293785</v>
      </c>
      <c r="F464" s="12"/>
      <c r="G464" s="12"/>
      <c r="H464" s="12"/>
      <c r="I464" s="14"/>
      <c r="J464" s="19"/>
      <c r="K464" s="19"/>
      <c r="L464" s="19"/>
      <c r="M464" s="19"/>
      <c r="N464" s="19" t="str">
        <f>IFERROR(VLOOKUP($A464,'Konwalie M'!$K$3:$Q$33,7,0),"")</f>
        <v/>
      </c>
      <c r="O464" s="19" t="str">
        <f>IFERROR(VLOOKUP($A464,'Sudecka 150 M'!$M$2:$S$17,7,0),"")</f>
        <v/>
      </c>
      <c r="P464" s="19" t="str">
        <f>IFERROR(VLOOKUP($A464,'Korno M'!$BR$1:$BX$58,7,0),"")</f>
        <v/>
      </c>
      <c r="Q464" s="19" t="str">
        <f>IFERROR(VLOOKUP($A464,'Abentojra M'!$J$4:$P$36,7,0),"")</f>
        <v/>
      </c>
      <c r="R464" s="19" t="str">
        <f>IFERROR(VLOOKUP($A464,'Mordownik M'!$M$6:$S$36,7,0),"")</f>
        <v/>
      </c>
      <c r="S464" s="19" t="str">
        <f>IFERROR(VLOOKUP($A464,'XIV Szago M'!$BB$4:$BH$45,7,0),"")</f>
        <v/>
      </c>
      <c r="T464" s="19" t="str">
        <f>IFERROR(VLOOKUP($A464,'H54 TR200 M'!$AS$5:$AY$96,7,0),"")</f>
        <v/>
      </c>
      <c r="U464" s="19" t="str">
        <f>IFERROR(VLOOKUP($A464,'NM TR200 M'!$AN$5:$AT$32,7,0),"")</f>
        <v/>
      </c>
      <c r="V464" s="10">
        <f>IFERROR(LARGE(X464:AP464,1),0)+IFERROR(LARGE(X464:AP464,2),0)</f>
        <v>14.717514124293785</v>
      </c>
      <c r="W464" s="10">
        <f>IFERROR(LARGE(X464:AP464,3),0)+IFERROR(LARGE(X464:AP464,4),0)</f>
        <v>0</v>
      </c>
      <c r="X464" s="12"/>
      <c r="Y464" s="18"/>
      <c r="Z464" s="18"/>
      <c r="AA464" s="12"/>
      <c r="AB464" s="12"/>
      <c r="AC464" s="12"/>
      <c r="AD464" s="18"/>
      <c r="AE464" s="12"/>
      <c r="AF464" s="18"/>
      <c r="AG464" s="19"/>
      <c r="AH464" s="19"/>
      <c r="AI464" s="19">
        <f>IFERROR(VLOOKUP($A464,'Szaga M'!$J$2:$P$31,7,0),"")</f>
        <v>14.717514124293785</v>
      </c>
      <c r="AJ464" s="19" t="str">
        <f>IFERROR(VLOOKUP($A464,'Sudecka 100 M'!$M$2:$S$20,7,0),"")</f>
        <v/>
      </c>
      <c r="AK464" s="19" t="str">
        <f>IFERROR(VLOOKUP($A464,'XIII z Kompasem M'!$K$2:$Q$27,7,0),"")</f>
        <v/>
      </c>
      <c r="AL464" s="19" t="str">
        <f>IFERROR(VLOOKUP($A464,'Waligóra M'!$J$2:$P$17,7,0),"")</f>
        <v/>
      </c>
      <c r="AM464" s="19" t="str">
        <f>IFERROR(VLOOKUP($A464,'Jesienne 360 M'!$K$2:$Q$15,7,0),"")</f>
        <v/>
      </c>
      <c r="AN464" s="19" t="str">
        <f>IFERROR(VLOOKUP($A464,'H54 TR100 M'!$AG$6:$AM$161,7,0),"")</f>
        <v/>
      </c>
      <c r="AO464" s="19" t="str">
        <f>IFERROR(VLOOKUP($A464,'Azymut M'!$O$2:$U$36,7,0),"")</f>
        <v/>
      </c>
      <c r="AP464" s="12" t="str">
        <f>IFERROR(VLOOKUP($A464,'NM TR100 M'!$AD$5:$AJ$13,7,0),"")</f>
        <v/>
      </c>
      <c r="AQ464" s="26">
        <f>MIN(COUNT(F464:U464)+MIN(COUNT(X464:AP464)/2,2),6)</f>
        <v>0.5</v>
      </c>
      <c r="AR464" s="13">
        <f>COUNT(F464:U464)+COUNT(X464:AP464)/2</f>
        <v>0.5</v>
      </c>
    </row>
    <row r="465" spans="1:44">
      <c r="A465">
        <v>642</v>
      </c>
      <c r="B465" s="22" t="str">
        <f>VLOOKUP($A465,id!$C:$H,6,0)</f>
        <v>Stankiewicz Piotr</v>
      </c>
      <c r="C465" s="22">
        <f>VLOOKUP($A465,id!$C:$H,4,0)</f>
        <v>0</v>
      </c>
      <c r="D465" s="2">
        <f>IF(E464=E465,D464,ROW(B463))</f>
        <v>463</v>
      </c>
      <c r="E465" s="11">
        <f>LARGE(F465:W465,1)+LARGE(F465:W465,2)+IFERROR(LARGE(F465:W465,3),0)+IFERROR(LARGE(F465:W465,4),0)+IFERROR(LARGE(F465:W465,5),0)+IFERROR(LARGE(F465:W465,6),0)</f>
        <v>14.547575629780679</v>
      </c>
      <c r="F465" s="12"/>
      <c r="G465" s="12"/>
      <c r="H465" s="12"/>
      <c r="I465" s="14"/>
      <c r="J465" s="19"/>
      <c r="K465" s="19"/>
      <c r="L465" s="19"/>
      <c r="M465" s="19"/>
      <c r="N465" s="19"/>
      <c r="O465" s="19"/>
      <c r="P465" s="19"/>
      <c r="Q465" s="19"/>
      <c r="R465" s="19"/>
      <c r="S465" s="19"/>
      <c r="T465" s="19">
        <f>IFERROR(VLOOKUP($A465,'H54 TR200 M'!$AS$5:$AY$96,7,0),"")</f>
        <v>14.547575629780679</v>
      </c>
      <c r="U465" s="19" t="str">
        <f>IFERROR(VLOOKUP($A465,'NM TR200 M'!$AN$5:$AT$32,7,0),"")</f>
        <v/>
      </c>
      <c r="V465" s="10">
        <f>IFERROR(LARGE(X465:AP465,1),0)+IFERROR(LARGE(X465:AP465,2),0)</f>
        <v>0</v>
      </c>
      <c r="W465" s="10">
        <f>IFERROR(LARGE(X465:AP465,3),0)+IFERROR(LARGE(X465:AP465,4),0)</f>
        <v>0</v>
      </c>
      <c r="X465" s="12"/>
      <c r="Y465" s="18"/>
      <c r="Z465" s="18"/>
      <c r="AA465" s="12"/>
      <c r="AB465" s="12"/>
      <c r="AC465" s="12"/>
      <c r="AD465" s="18"/>
      <c r="AE465" s="12"/>
      <c r="AF465" s="18"/>
      <c r="AG465" s="19"/>
      <c r="AH465" s="19"/>
      <c r="AI465" s="19"/>
      <c r="AJ465" s="19"/>
      <c r="AK465" s="19"/>
      <c r="AL465" s="19"/>
      <c r="AM465" s="19"/>
      <c r="AN465" s="19" t="str">
        <f>IFERROR(VLOOKUP($A465,'H54 TR100 M'!$AG$6:$AM$161,7,0),"")</f>
        <v/>
      </c>
      <c r="AO465" s="19" t="str">
        <f>IFERROR(VLOOKUP($A465,'Azymut M'!$O$2:$U$36,7,0),"")</f>
        <v/>
      </c>
      <c r="AP465" s="12" t="str">
        <f>IFERROR(VLOOKUP($A465,'NM TR100 M'!$AD$5:$AJ$13,7,0),"")</f>
        <v/>
      </c>
      <c r="AQ465" s="26">
        <f>MIN(COUNT(F465:U465)+MIN(COUNT(X465:AP465)/2,2),6)</f>
        <v>1</v>
      </c>
      <c r="AR465" s="13">
        <f>COUNT(F465:U465)+COUNT(X465:AP465)/2</f>
        <v>1</v>
      </c>
    </row>
    <row r="466" spans="1:44">
      <c r="A466">
        <v>643</v>
      </c>
      <c r="B466" s="22" t="str">
        <f>VLOOKUP($A466,id!$C:$H,6,0)</f>
        <v>Kulesza Jarosław</v>
      </c>
      <c r="C466" s="22">
        <f>VLOOKUP($A466,id!$C:$H,4,0)</f>
        <v>0</v>
      </c>
      <c r="D466" s="2">
        <f>IF(E465=E466,D465,ROW(B464))</f>
        <v>464</v>
      </c>
      <c r="E466" s="11">
        <f>LARGE(F466:W466,1)+LARGE(F466:W466,2)+IFERROR(LARGE(F466:W466,3),0)+IFERROR(LARGE(F466:W466,4),0)+IFERROR(LARGE(F466:W466,5),0)+IFERROR(LARGE(F466:W466,6),0)</f>
        <v>14.540247491607671</v>
      </c>
      <c r="F466" s="12"/>
      <c r="G466" s="12"/>
      <c r="H466" s="12"/>
      <c r="I466" s="14"/>
      <c r="J466" s="19"/>
      <c r="K466" s="19"/>
      <c r="L466" s="19"/>
      <c r="M466" s="19"/>
      <c r="N466" s="19"/>
      <c r="O466" s="19"/>
      <c r="P466" s="19"/>
      <c r="Q466" s="19"/>
      <c r="R466" s="19"/>
      <c r="S466" s="19"/>
      <c r="T466" s="19">
        <f>IFERROR(VLOOKUP($A466,'H54 TR200 M'!$AS$5:$AY$96,7,0),"")</f>
        <v>14.540247491607671</v>
      </c>
      <c r="U466" s="19" t="str">
        <f>IFERROR(VLOOKUP($A466,'NM TR200 M'!$AN$5:$AT$32,7,0),"")</f>
        <v/>
      </c>
      <c r="V466" s="10">
        <f>IFERROR(LARGE(X466:AP466,1),0)+IFERROR(LARGE(X466:AP466,2),0)</f>
        <v>0</v>
      </c>
      <c r="W466" s="10">
        <f>IFERROR(LARGE(X466:AP466,3),0)+IFERROR(LARGE(X466:AP466,4),0)</f>
        <v>0</v>
      </c>
      <c r="X466" s="12"/>
      <c r="Y466" s="18"/>
      <c r="Z466" s="18"/>
      <c r="AA466" s="12"/>
      <c r="AB466" s="12"/>
      <c r="AC466" s="12"/>
      <c r="AD466" s="18"/>
      <c r="AE466" s="12"/>
      <c r="AF466" s="18"/>
      <c r="AG466" s="19"/>
      <c r="AH466" s="19"/>
      <c r="AI466" s="19"/>
      <c r="AJ466" s="19"/>
      <c r="AK466" s="19"/>
      <c r="AL466" s="19"/>
      <c r="AM466" s="19"/>
      <c r="AN466" s="19" t="str">
        <f>IFERROR(VLOOKUP($A466,'H54 TR100 M'!$AG$6:$AM$161,7,0),"")</f>
        <v/>
      </c>
      <c r="AO466" s="19" t="str">
        <f>IFERROR(VLOOKUP($A466,'Azymut M'!$O$2:$U$36,7,0),"")</f>
        <v/>
      </c>
      <c r="AP466" s="12" t="str">
        <f>IFERROR(VLOOKUP($A466,'NM TR100 M'!$AD$5:$AJ$13,7,0),"")</f>
        <v/>
      </c>
      <c r="AQ466" s="26">
        <f>MIN(COUNT(F466:U466)+MIN(COUNT(X466:AP466)/2,2),6)</f>
        <v>1</v>
      </c>
      <c r="AR466" s="13">
        <f>COUNT(F466:U466)+COUNT(X466:AP466)/2</f>
        <v>1</v>
      </c>
    </row>
    <row r="467" spans="1:44">
      <c r="A467">
        <v>506</v>
      </c>
      <c r="B467" s="22" t="str">
        <f>VLOOKUP($A467,id!$C:$H,6,0)</f>
        <v>Pytel Marek</v>
      </c>
      <c r="C467" s="22" t="str">
        <f>VLOOKUP($A467,id!$C:$H,4,0)</f>
        <v>Włóczęgi</v>
      </c>
      <c r="D467" s="2">
        <f>IF(E466=E467,D466,ROW(B465))</f>
        <v>465</v>
      </c>
      <c r="E467" s="11">
        <f>LARGE(F467:W467,1)+LARGE(F467:W467,2)+IFERROR(LARGE(F467:W467,3),0)+IFERROR(LARGE(F467:W467,4),0)+IFERROR(LARGE(F467:W467,5),0)+IFERROR(LARGE(F467:W467,6),0)</f>
        <v>14.498311347366769</v>
      </c>
      <c r="F467" s="12"/>
      <c r="G467" s="12"/>
      <c r="H467" s="12"/>
      <c r="I467" s="14"/>
      <c r="J467" s="19"/>
      <c r="K467" s="19"/>
      <c r="L467" s="19"/>
      <c r="M467" s="19">
        <f>IFERROR(VLOOKUP($A467,'BO M'!$K$2:$Q$65,7,0),"")</f>
        <v>14.498311347366769</v>
      </c>
      <c r="N467" s="19" t="str">
        <f>IFERROR(VLOOKUP($A467,'Konwalie M'!$K$3:$Q$33,7,0),"")</f>
        <v/>
      </c>
      <c r="O467" s="19" t="str">
        <f>IFERROR(VLOOKUP($A467,'Sudecka 150 M'!$M$2:$S$17,7,0),"")</f>
        <v/>
      </c>
      <c r="P467" s="19" t="str">
        <f>IFERROR(VLOOKUP($A467,'Korno M'!$BR$1:$BX$58,7,0),"")</f>
        <v/>
      </c>
      <c r="Q467" s="19" t="str">
        <f>IFERROR(VLOOKUP($A467,'Abentojra M'!$J$4:$P$36,7,0),"")</f>
        <v/>
      </c>
      <c r="R467" s="19" t="str">
        <f>IFERROR(VLOOKUP($A467,'Mordownik M'!$M$6:$S$36,7,0),"")</f>
        <v/>
      </c>
      <c r="S467" s="19" t="str">
        <f>IFERROR(VLOOKUP($A467,'XIV Szago M'!$BB$4:$BH$45,7,0),"")</f>
        <v/>
      </c>
      <c r="T467" s="19" t="str">
        <f>IFERROR(VLOOKUP($A467,'H54 TR200 M'!$AS$5:$AY$96,7,0),"")</f>
        <v/>
      </c>
      <c r="U467" s="19" t="str">
        <f>IFERROR(VLOOKUP($A467,'NM TR200 M'!$AN$5:$AT$32,7,0),"")</f>
        <v/>
      </c>
      <c r="V467" s="10">
        <f>IFERROR(LARGE(X467:AP467,1),0)+IFERROR(LARGE(X467:AP467,2),0)</f>
        <v>0</v>
      </c>
      <c r="W467" s="10">
        <f>IFERROR(LARGE(X467:AP467,3),0)+IFERROR(LARGE(X467:AP467,4),0)</f>
        <v>0</v>
      </c>
      <c r="X467" s="12"/>
      <c r="Y467" s="18"/>
      <c r="Z467" s="18"/>
      <c r="AA467" s="12"/>
      <c r="AB467" s="12"/>
      <c r="AC467" s="12"/>
      <c r="AD467" s="18"/>
      <c r="AE467" s="12"/>
      <c r="AF467" s="18"/>
      <c r="AG467" s="19"/>
      <c r="AH467" s="19" t="str">
        <f>IFERROR(VLOOKUP($A467,'Pazur Gryfa M'!$P$2:$V$23,7,0),"")</f>
        <v/>
      </c>
      <c r="AI467" s="19" t="str">
        <f>IFERROR(VLOOKUP($A467,'Szaga M'!$J$2:$P$31,7,0),"")</f>
        <v/>
      </c>
      <c r="AJ467" s="19" t="str">
        <f>IFERROR(VLOOKUP($A467,'Sudecka 100 M'!$M$2:$S$20,7,0),"")</f>
        <v/>
      </c>
      <c r="AK467" s="19" t="str">
        <f>IFERROR(VLOOKUP($A467,'XIII z Kompasem M'!$K$2:$Q$27,7,0),"")</f>
        <v/>
      </c>
      <c r="AL467" s="19" t="str">
        <f>IFERROR(VLOOKUP($A467,'Waligóra M'!$J$2:$P$17,7,0),"")</f>
        <v/>
      </c>
      <c r="AM467" s="19" t="str">
        <f>IFERROR(VLOOKUP($A467,'Jesienne 360 M'!$K$2:$Q$15,7,0),"")</f>
        <v/>
      </c>
      <c r="AN467" s="19" t="str">
        <f>IFERROR(VLOOKUP($A467,'H54 TR100 M'!$AG$6:$AM$161,7,0),"")</f>
        <v/>
      </c>
      <c r="AO467" s="19" t="str">
        <f>IFERROR(VLOOKUP($A467,'Azymut M'!$O$2:$U$36,7,0),"")</f>
        <v/>
      </c>
      <c r="AP467" s="12" t="str">
        <f>IFERROR(VLOOKUP($A467,'NM TR100 M'!$AD$5:$AJ$13,7,0),"")</f>
        <v/>
      </c>
      <c r="AQ467" s="26">
        <f>MIN(COUNT(F467:U467)+MIN(COUNT(X467:AP467)/2,2),6)</f>
        <v>1</v>
      </c>
      <c r="AR467" s="13">
        <f>COUNT(F467:U467)+COUNT(X467:AP467)/2</f>
        <v>1</v>
      </c>
    </row>
    <row r="468" spans="1:44">
      <c r="A468">
        <v>349</v>
      </c>
      <c r="B468" s="22" t="str">
        <f>VLOOKUP($A468,id!$C:$H,6,0)</f>
        <v>Burkiciak Marcin</v>
      </c>
      <c r="C468" s="22" t="str">
        <f>VLOOKUP($A468,id!$C:$H,4,0)</f>
        <v>Hashimoto-Benecol-Gandi Team</v>
      </c>
      <c r="D468" s="2">
        <f>IF(E467=E468,D467,ROW(B466))</f>
        <v>466</v>
      </c>
      <c r="E468" s="11">
        <f>LARGE(F468:W468,1)+LARGE(F468:W468,2)+IFERROR(LARGE(F468:W468,3),0)+IFERROR(LARGE(F468:W468,4),0)+IFERROR(LARGE(F468:W468,5),0)+IFERROR(LARGE(F468:W468,6),0)</f>
        <v>14.306062445506004</v>
      </c>
      <c r="F468" s="12"/>
      <c r="G468" s="12"/>
      <c r="H468" s="12" t="str">
        <f>IFERROR(VLOOKUP($A468,'H53 200 M'!$AL$5:$AR$90,7,0),"")</f>
        <v/>
      </c>
      <c r="I468" s="14" t="str">
        <f>IFERROR(VLOOKUP($A468,'Dymno M'!$BO$4:$BU$35,7,0),"")</f>
        <v/>
      </c>
      <c r="J468" s="19" t="str">
        <f>IFERROR(VLOOKUP($A468,'Dukty M'!$AU$1:$BA$45,7,0),"")</f>
        <v/>
      </c>
      <c r="K468" s="19" t="str">
        <f>IFERROR(VLOOKUP($A468,'Tropy M'!$Q$3:$X$155,7,0),"")</f>
        <v/>
      </c>
      <c r="L468" s="19" t="str">
        <f>IFERROR(VLOOKUP($A468,'Grassor TR300 M'!$BX$2:$CD$26,7,0),"")</f>
        <v/>
      </c>
      <c r="M468" s="19" t="str">
        <f>IFERROR(VLOOKUP($A468,'BO M'!$K$2:$Q$65,7,0),"")</f>
        <v/>
      </c>
      <c r="N468" s="19" t="str">
        <f>IFERROR(VLOOKUP($A468,'Konwalie M'!$K$3:$Q$33,7,0),"")</f>
        <v/>
      </c>
      <c r="O468" s="19" t="str">
        <f>IFERROR(VLOOKUP($A468,'Sudecka 150 M'!$M$2:$S$17,7,0),"")</f>
        <v/>
      </c>
      <c r="P468" s="19" t="str">
        <f>IFERROR(VLOOKUP($A468,'Korno M'!$BR$1:$BX$58,7,0),"")</f>
        <v/>
      </c>
      <c r="Q468" s="19" t="str">
        <f>IFERROR(VLOOKUP($A468,'Abentojra M'!$J$4:$P$36,7,0),"")</f>
        <v/>
      </c>
      <c r="R468" s="19" t="str">
        <f>IFERROR(VLOOKUP($A468,'Mordownik M'!$M$6:$S$36,7,0),"")</f>
        <v/>
      </c>
      <c r="S468" s="19" t="str">
        <f>IFERROR(VLOOKUP($A468,'XIV Szago M'!$BB$4:$BH$45,7,0),"")</f>
        <v/>
      </c>
      <c r="T468" s="19" t="str">
        <f>IFERROR(VLOOKUP($A468,'H54 TR200 M'!$AS$5:$AY$96,7,0),"")</f>
        <v/>
      </c>
      <c r="U468" s="19" t="str">
        <f>IFERROR(VLOOKUP($A468,'NM TR200 M'!$AN$5:$AT$32,7,0),"")</f>
        <v/>
      </c>
      <c r="V468" s="10">
        <f>IFERROR(LARGE(X468:AP468,1),0)+IFERROR(LARGE(X468:AP468,2),0)</f>
        <v>14.306062445506004</v>
      </c>
      <c r="W468" s="10">
        <f>IFERROR(LARGE(X468:AP468,3),0)+IFERROR(LARGE(X468:AP468,4),0)</f>
        <v>0</v>
      </c>
      <c r="X468" s="12"/>
      <c r="Y468" s="18"/>
      <c r="Z468" s="18"/>
      <c r="AA468" s="12"/>
      <c r="AB468" s="12"/>
      <c r="AC468" s="12">
        <f>IFERROR(VLOOKUP($A468,'H53 100 M'!$AG$5:$AM$156,7,0),"")</f>
        <v>0</v>
      </c>
      <c r="AD468" s="18" t="str">
        <f>IFERROR(VLOOKUP($A468,'Liczyrzepa - wiosna M'!$N$2:$T$26,7,0),"")</f>
        <v/>
      </c>
      <c r="AE468" s="12" t="str">
        <f>IFERROR(VLOOKUP($A468,'Harce M'!$H$2:$N$19,7,0),"")</f>
        <v/>
      </c>
      <c r="AF468" s="18" t="str">
        <f>IFERROR(VLOOKUP($A468,'XII z Kompasem M'!$K$1:$Q$38,7,0),"")</f>
        <v/>
      </c>
      <c r="AG468" s="19" t="str">
        <f>IFERROR(VLOOKUP($A468,'Grassor TR150 M'!$BH$2:$BN$16,7,0),"")</f>
        <v/>
      </c>
      <c r="AH468" s="19" t="str">
        <f>IFERROR(VLOOKUP($A468,'Pazur Gryfa M'!$P$2:$V$23,7,0),"")</f>
        <v/>
      </c>
      <c r="AI468" s="19" t="str">
        <f>IFERROR(VLOOKUP($A468,'Szaga M'!$J$2:$P$31,7,0),"")</f>
        <v/>
      </c>
      <c r="AJ468" s="19" t="str">
        <f>IFERROR(VLOOKUP($A468,'Sudecka 100 M'!$M$2:$S$20,7,0),"")</f>
        <v/>
      </c>
      <c r="AK468" s="19" t="str">
        <f>IFERROR(VLOOKUP($A468,'XIII z Kompasem M'!$K$2:$Q$27,7,0),"")</f>
        <v/>
      </c>
      <c r="AL468" s="19" t="str">
        <f>IFERROR(VLOOKUP($A468,'Waligóra M'!$J$2:$P$17,7,0),"")</f>
        <v/>
      </c>
      <c r="AM468" s="19" t="str">
        <f>IFERROR(VLOOKUP($A468,'Jesienne 360 M'!$K$2:$Q$15,7,0),"")</f>
        <v/>
      </c>
      <c r="AN468" s="19">
        <f>IFERROR(VLOOKUP($A468,'H54 TR100 M'!$AG$6:$AM$161,7,0),"")</f>
        <v>14.306062445506004</v>
      </c>
      <c r="AO468" s="19" t="str">
        <f>IFERROR(VLOOKUP($A468,'Azymut M'!$O$2:$U$36,7,0),"")</f>
        <v/>
      </c>
      <c r="AP468" s="12" t="str">
        <f>IFERROR(VLOOKUP($A468,'NM TR100 M'!$AD$5:$AJ$13,7,0),"")</f>
        <v/>
      </c>
      <c r="AQ468" s="26">
        <f>MIN(COUNT(F468:U468)+MIN(COUNT(X468:AP468)/2,2),6)</f>
        <v>1</v>
      </c>
      <c r="AR468" s="13">
        <f>COUNT(F468:U468)+COUNT(X468:AP468)/2</f>
        <v>1</v>
      </c>
    </row>
    <row r="469" spans="1:44">
      <c r="A469">
        <v>226</v>
      </c>
      <c r="B469" s="22" t="str">
        <f>VLOOKUP($A469,id!$C:$H,6,0)</f>
        <v>Kwiatkowski Krzysztof</v>
      </c>
      <c r="C469" s="22">
        <f>VLOOKUP($A469,id!$C:$H,4,0)</f>
        <v>0</v>
      </c>
      <c r="D469" s="2">
        <f>IF(E468=E469,D468,ROW(B467))</f>
        <v>467</v>
      </c>
      <c r="E469" s="11">
        <f>LARGE(F469:W469,1)+LARGE(F469:W469,2)+IFERROR(LARGE(F469:W469,3),0)+IFERROR(LARGE(F469:W469,4),0)+IFERROR(LARGE(F469:W469,5),0)+IFERROR(LARGE(F469:W469,6),0)</f>
        <v>14.064692265498541</v>
      </c>
      <c r="F469" s="12"/>
      <c r="G469" s="12"/>
      <c r="H469" s="12">
        <f>IFERROR(VLOOKUP($A469,'H53 200 M'!$AL$5:$AR$90,7,0),"")</f>
        <v>14.064692265498541</v>
      </c>
      <c r="I469" s="14" t="str">
        <f>IFERROR(VLOOKUP($A469,'Dymno M'!$BO$4:$BU$35,7,0),"")</f>
        <v/>
      </c>
      <c r="J469" s="19" t="str">
        <f>IFERROR(VLOOKUP($A469,'Dukty M'!$AU$1:$BA$45,7,0),"")</f>
        <v/>
      </c>
      <c r="K469" s="19" t="str">
        <f>IFERROR(VLOOKUP($A469,'Tropy M'!$Q$3:$X$155,7,0),"")</f>
        <v/>
      </c>
      <c r="L469" s="19" t="str">
        <f>IFERROR(VLOOKUP($A469,'Grassor TR300 M'!$BX$2:$CD$26,7,0),"")</f>
        <v/>
      </c>
      <c r="M469" s="19" t="str">
        <f>IFERROR(VLOOKUP($A469,'BO M'!$K$2:$Q$65,7,0),"")</f>
        <v/>
      </c>
      <c r="N469" s="19" t="str">
        <f>IFERROR(VLOOKUP($A469,'Konwalie M'!$K$3:$Q$33,7,0),"")</f>
        <v/>
      </c>
      <c r="O469" s="19" t="str">
        <f>IFERROR(VLOOKUP($A469,'Sudecka 150 M'!$M$2:$S$17,7,0),"")</f>
        <v/>
      </c>
      <c r="P469" s="19" t="str">
        <f>IFERROR(VLOOKUP($A469,'Korno M'!$BR$1:$BX$58,7,0),"")</f>
        <v/>
      </c>
      <c r="Q469" s="19" t="str">
        <f>IFERROR(VLOOKUP($A469,'Abentojra M'!$J$4:$P$36,7,0),"")</f>
        <v/>
      </c>
      <c r="R469" s="19" t="str">
        <f>IFERROR(VLOOKUP($A469,'Mordownik M'!$M$6:$S$36,7,0),"")</f>
        <v/>
      </c>
      <c r="S469" s="19" t="str">
        <f>IFERROR(VLOOKUP($A469,'XIV Szago M'!$BB$4:$BH$45,7,0),"")</f>
        <v/>
      </c>
      <c r="T469" s="19" t="str">
        <f>IFERROR(VLOOKUP($A469,'H54 TR200 M'!$AS$5:$AY$96,7,0),"")</f>
        <v/>
      </c>
      <c r="U469" s="19" t="str">
        <f>IFERROR(VLOOKUP($A469,'NM TR200 M'!$AN$5:$AT$32,7,0),"")</f>
        <v/>
      </c>
      <c r="V469" s="10">
        <f>IFERROR(LARGE(X469:AP469,1),0)+IFERROR(LARGE(X469:AP469,2),0)</f>
        <v>0</v>
      </c>
      <c r="W469" s="10">
        <f>IFERROR(LARGE(X469:AP469,3),0)+IFERROR(LARGE(X469:AP469,4),0)</f>
        <v>0</v>
      </c>
      <c r="X469" s="12"/>
      <c r="Y469" s="18"/>
      <c r="Z469" s="18"/>
      <c r="AA469" s="12"/>
      <c r="AB469" s="12"/>
      <c r="AC469" s="12" t="str">
        <f>IFERROR(VLOOKUP($A469,'H53 100 M'!$AG$5:$AM$156,7,0),"")</f>
        <v/>
      </c>
      <c r="AD469" s="18" t="str">
        <f>IFERROR(VLOOKUP($A469,'Liczyrzepa - wiosna M'!$N$2:$T$26,7,0),"")</f>
        <v/>
      </c>
      <c r="AE469" s="12" t="str">
        <f>IFERROR(VLOOKUP($A469,'Harce M'!$H$2:$N$19,7,0),"")</f>
        <v/>
      </c>
      <c r="AF469" s="18" t="str">
        <f>IFERROR(VLOOKUP($A469,'XII z Kompasem M'!$K$1:$Q$38,7,0),"")</f>
        <v/>
      </c>
      <c r="AG469" s="19" t="str">
        <f>IFERROR(VLOOKUP($A469,'Grassor TR150 M'!$BH$2:$BN$16,7,0),"")</f>
        <v/>
      </c>
      <c r="AH469" s="19" t="str">
        <f>IFERROR(VLOOKUP($A469,'Pazur Gryfa M'!$P$2:$V$23,7,0),"")</f>
        <v/>
      </c>
      <c r="AI469" s="19" t="str">
        <f>IFERROR(VLOOKUP($A469,'Szaga M'!$J$2:$P$31,7,0),"")</f>
        <v/>
      </c>
      <c r="AJ469" s="19" t="str">
        <f>IFERROR(VLOOKUP($A469,'Sudecka 100 M'!$M$2:$S$20,7,0),"")</f>
        <v/>
      </c>
      <c r="AK469" s="19" t="str">
        <f>IFERROR(VLOOKUP($A469,'XIII z Kompasem M'!$K$2:$Q$27,7,0),"")</f>
        <v/>
      </c>
      <c r="AL469" s="19" t="str">
        <f>IFERROR(VLOOKUP($A469,'Waligóra M'!$J$2:$P$17,7,0),"")</f>
        <v/>
      </c>
      <c r="AM469" s="19" t="str">
        <f>IFERROR(VLOOKUP($A469,'Jesienne 360 M'!$K$2:$Q$15,7,0),"")</f>
        <v/>
      </c>
      <c r="AN469" s="19" t="str">
        <f>IFERROR(VLOOKUP($A469,'H54 TR100 M'!$AG$6:$AM$161,7,0),"")</f>
        <v/>
      </c>
      <c r="AO469" s="19" t="str">
        <f>IFERROR(VLOOKUP($A469,'Azymut M'!$O$2:$U$36,7,0),"")</f>
        <v/>
      </c>
      <c r="AP469" s="12" t="str">
        <f>IFERROR(VLOOKUP($A469,'NM TR100 M'!$AD$5:$AJ$13,7,0),"")</f>
        <v/>
      </c>
      <c r="AQ469" s="26">
        <f>MIN(COUNT(F469:U469)+MIN(COUNT(X469:AP469)/2,2),6)</f>
        <v>1</v>
      </c>
      <c r="AR469" s="13">
        <f>COUNT(F469:U469)+COUNT(X469:AP469)/2</f>
        <v>1</v>
      </c>
    </row>
    <row r="470" spans="1:44">
      <c r="A470">
        <v>644</v>
      </c>
      <c r="B470" s="22" t="str">
        <f>VLOOKUP($A470,id!$C:$H,6,0)</f>
        <v>Sioch Radosław</v>
      </c>
      <c r="C470" s="22" t="str">
        <f>VLOOKUP($A470,id!$C:$H,4,0)</f>
        <v>PZU SPORT TEAM</v>
      </c>
      <c r="D470" s="2">
        <f>IF(E469=E470,D469,ROW(B468))</f>
        <v>468</v>
      </c>
      <c r="E470" s="11">
        <f>LARGE(F470:W470,1)+LARGE(F470:W470,2)+IFERROR(LARGE(F470:W470,3),0)+IFERROR(LARGE(F470:W470,4),0)+IFERROR(LARGE(F470:W470,5),0)+IFERROR(LARGE(F470:W470,6),0)</f>
        <v>13.728593108311989</v>
      </c>
      <c r="F470" s="12"/>
      <c r="G470" s="12"/>
      <c r="H470" s="12"/>
      <c r="I470" s="14"/>
      <c r="J470" s="19"/>
      <c r="K470" s="19"/>
      <c r="L470" s="19"/>
      <c r="M470" s="19"/>
      <c r="N470" s="19"/>
      <c r="O470" s="19"/>
      <c r="P470" s="19"/>
      <c r="Q470" s="19"/>
      <c r="R470" s="19"/>
      <c r="S470" s="19"/>
      <c r="T470" s="19">
        <f>IFERROR(VLOOKUP($A470,'H54 TR200 M'!$AS$5:$AY$96,7,0),"")</f>
        <v>13.728593108311989</v>
      </c>
      <c r="U470" s="19" t="str">
        <f>IFERROR(VLOOKUP($A470,'NM TR200 M'!$AN$5:$AT$32,7,0),"")</f>
        <v/>
      </c>
      <c r="V470" s="10">
        <f>IFERROR(LARGE(X470:AP470,1),0)+IFERROR(LARGE(X470:AP470,2),0)</f>
        <v>0</v>
      </c>
      <c r="W470" s="10">
        <f>IFERROR(LARGE(X470:AP470,3),0)+IFERROR(LARGE(X470:AP470,4),0)</f>
        <v>0</v>
      </c>
      <c r="X470" s="12"/>
      <c r="Y470" s="18"/>
      <c r="Z470" s="18"/>
      <c r="AA470" s="12"/>
      <c r="AB470" s="12"/>
      <c r="AC470" s="12"/>
      <c r="AD470" s="18"/>
      <c r="AE470" s="12"/>
      <c r="AF470" s="18"/>
      <c r="AG470" s="19"/>
      <c r="AH470" s="19"/>
      <c r="AI470" s="19"/>
      <c r="AJ470" s="19"/>
      <c r="AK470" s="19"/>
      <c r="AL470" s="19"/>
      <c r="AM470" s="19"/>
      <c r="AN470" s="19" t="str">
        <f>IFERROR(VLOOKUP($A470,'H54 TR100 M'!$AG$6:$AM$161,7,0),"")</f>
        <v/>
      </c>
      <c r="AO470" s="19" t="str">
        <f>IFERROR(VLOOKUP($A470,'Azymut M'!$O$2:$U$36,7,0),"")</f>
        <v/>
      </c>
      <c r="AP470" s="12" t="str">
        <f>IFERROR(VLOOKUP($A470,'NM TR100 M'!$AD$5:$AJ$13,7,0),"")</f>
        <v/>
      </c>
      <c r="AQ470" s="26">
        <f>MIN(COUNT(F470:U470)+MIN(COUNT(X470:AP470)/2,2),6)</f>
        <v>1</v>
      </c>
      <c r="AR470" s="13">
        <f>COUNT(F470:U470)+COUNT(X470:AP470)/2</f>
        <v>1</v>
      </c>
    </row>
    <row r="471" spans="1:44">
      <c r="A471">
        <v>538</v>
      </c>
      <c r="B471" s="22" t="str">
        <f>VLOOKUP($A471,id!$C:$H,6,0)</f>
        <v>Golis Jerzy</v>
      </c>
      <c r="C471" s="22">
        <f>VLOOKUP($A471,id!$C:$H,4,0)</f>
        <v>0</v>
      </c>
      <c r="D471" s="2">
        <f>IF(E470=E471,D470,ROW(B469))</f>
        <v>469</v>
      </c>
      <c r="E471" s="11">
        <f>LARGE(F471:W471,1)+LARGE(F471:W471,2)+IFERROR(LARGE(F471:W471,3),0)+IFERROR(LARGE(F471:W471,4),0)+IFERROR(LARGE(F471:W471,5),0)+IFERROR(LARGE(F471:W471,6),0)</f>
        <v>13.457765364630234</v>
      </c>
      <c r="F471" s="12"/>
      <c r="G471" s="12"/>
      <c r="H471" s="12"/>
      <c r="I471" s="14"/>
      <c r="J471" s="19"/>
      <c r="K471" s="19"/>
      <c r="L471" s="19"/>
      <c r="M471" s="19"/>
      <c r="N471" s="19" t="str">
        <f>IFERROR(VLOOKUP($A471,'Konwalie M'!$K$3:$Q$33,7,0),"")</f>
        <v/>
      </c>
      <c r="O471" s="19" t="str">
        <f>IFERROR(VLOOKUP($A471,'Sudecka 150 M'!$M$2:$S$17,7,0),"")</f>
        <v/>
      </c>
      <c r="P471" s="19" t="str">
        <f>IFERROR(VLOOKUP($A471,'Korno M'!$BR$1:$BX$58,7,0),"")</f>
        <v/>
      </c>
      <c r="Q471" s="19" t="str">
        <f>IFERROR(VLOOKUP($A471,'Abentojra M'!$J$4:$P$36,7,0),"")</f>
        <v/>
      </c>
      <c r="R471" s="19" t="str">
        <f>IFERROR(VLOOKUP($A471,'Mordownik M'!$M$6:$S$36,7,0),"")</f>
        <v/>
      </c>
      <c r="S471" s="19" t="str">
        <f>IFERROR(VLOOKUP($A471,'XIV Szago M'!$BB$4:$BH$45,7,0),"")</f>
        <v/>
      </c>
      <c r="T471" s="19" t="str">
        <f>IFERROR(VLOOKUP($A471,'H54 TR200 M'!$AS$5:$AY$96,7,0),"")</f>
        <v/>
      </c>
      <c r="U471" s="19" t="str">
        <f>IFERROR(VLOOKUP($A471,'NM TR200 M'!$AN$5:$AT$32,7,0),"")</f>
        <v/>
      </c>
      <c r="V471" s="10">
        <f>IFERROR(LARGE(X471:AP471,1),0)+IFERROR(LARGE(X471:AP471,2),0)</f>
        <v>13.457765364630234</v>
      </c>
      <c r="W471" s="10">
        <f>IFERROR(LARGE(X471:AP471,3),0)+IFERROR(LARGE(X471:AP471,4),0)</f>
        <v>0</v>
      </c>
      <c r="X471" s="12"/>
      <c r="Y471" s="18"/>
      <c r="Z471" s="18"/>
      <c r="AA471" s="12"/>
      <c r="AB471" s="12"/>
      <c r="AC471" s="12"/>
      <c r="AD471" s="18"/>
      <c r="AE471" s="12"/>
      <c r="AF471" s="18"/>
      <c r="AG471" s="19"/>
      <c r="AH471" s="19"/>
      <c r="AI471" s="19" t="str">
        <f>IFERROR(VLOOKUP($A471,'Szaga M'!$J$2:$P$31,7,0),"")</f>
        <v/>
      </c>
      <c r="AJ471" s="19">
        <f>IFERROR(VLOOKUP($A471,'Sudecka 100 M'!$M$2:$S$20,7,0),"")</f>
        <v>13.457765364630234</v>
      </c>
      <c r="AK471" s="19" t="str">
        <f>IFERROR(VLOOKUP($A471,'XIII z Kompasem M'!$K$2:$Q$27,7,0),"")</f>
        <v/>
      </c>
      <c r="AL471" s="19" t="str">
        <f>IFERROR(VLOOKUP($A471,'Waligóra M'!$J$2:$P$17,7,0),"")</f>
        <v/>
      </c>
      <c r="AM471" s="19" t="str">
        <f>IFERROR(VLOOKUP($A471,'Jesienne 360 M'!$K$2:$Q$15,7,0),"")</f>
        <v/>
      </c>
      <c r="AN471" s="19" t="str">
        <f>IFERROR(VLOOKUP($A471,'H54 TR100 M'!$AG$6:$AM$161,7,0),"")</f>
        <v/>
      </c>
      <c r="AO471" s="19" t="str">
        <f>IFERROR(VLOOKUP($A471,'Azymut M'!$O$2:$U$36,7,0),"")</f>
        <v/>
      </c>
      <c r="AP471" s="12" t="str">
        <f>IFERROR(VLOOKUP($A471,'NM TR100 M'!$AD$5:$AJ$13,7,0),"")</f>
        <v/>
      </c>
      <c r="AQ471" s="26">
        <f>MIN(COUNT(F471:U471)+MIN(COUNT(X471:AP471)/2,2),6)</f>
        <v>0.5</v>
      </c>
      <c r="AR471" s="13">
        <f>COUNT(F471:U471)+COUNT(X471:AP471)/2</f>
        <v>0.5</v>
      </c>
    </row>
    <row r="472" spans="1:44">
      <c r="A472">
        <v>300</v>
      </c>
      <c r="B472" s="22" t="str">
        <f>VLOOKUP($A472,id!$C:$H,6,0)</f>
        <v>Młyński Mariusz</v>
      </c>
      <c r="C472" s="22">
        <f>VLOOKUP($A472,id!$C:$H,4,0)</f>
        <v>0</v>
      </c>
      <c r="D472" s="2">
        <f>IF(E471=E472,D471,ROW(B470))</f>
        <v>470</v>
      </c>
      <c r="E472" s="11">
        <f>LARGE(F472:W472,1)+LARGE(F472:W472,2)+IFERROR(LARGE(F472:W472,3),0)+IFERROR(LARGE(F472:W472,4),0)+IFERROR(LARGE(F472:W472,5),0)+IFERROR(LARGE(F472:W472,6),0)</f>
        <v>13.444823544101791</v>
      </c>
      <c r="F472" s="12"/>
      <c r="G472" s="12"/>
      <c r="H472" s="12" t="str">
        <f>IFERROR(VLOOKUP($A472,'H53 200 M'!$AL$5:$AR$90,7,0),"")</f>
        <v/>
      </c>
      <c r="I472" s="14" t="str">
        <f>IFERROR(VLOOKUP($A472,'Dymno M'!$BO$4:$BU$35,7,0),"")</f>
        <v/>
      </c>
      <c r="J472" s="19" t="str">
        <f>IFERROR(VLOOKUP($A472,'Dukty M'!$AU$1:$BA$45,7,0),"")</f>
        <v/>
      </c>
      <c r="K472" s="19" t="str">
        <f>IFERROR(VLOOKUP($A472,'Tropy M'!$Q$3:$X$155,7,0),"")</f>
        <v/>
      </c>
      <c r="L472" s="19" t="str">
        <f>IFERROR(VLOOKUP($A472,'Grassor TR300 M'!$BX$2:$CD$26,7,0),"")</f>
        <v/>
      </c>
      <c r="M472" s="19" t="str">
        <f>IFERROR(VLOOKUP($A472,'BO M'!$K$2:$Q$65,7,0),"")</f>
        <v/>
      </c>
      <c r="N472" s="19" t="str">
        <f>IFERROR(VLOOKUP($A472,'Konwalie M'!$K$3:$Q$33,7,0),"")</f>
        <v/>
      </c>
      <c r="O472" s="19" t="str">
        <f>IFERROR(VLOOKUP($A472,'Sudecka 150 M'!$M$2:$S$17,7,0),"")</f>
        <v/>
      </c>
      <c r="P472" s="19" t="str">
        <f>IFERROR(VLOOKUP($A472,'Korno M'!$BR$1:$BX$58,7,0),"")</f>
        <v/>
      </c>
      <c r="Q472" s="19" t="str">
        <f>IFERROR(VLOOKUP($A472,'Abentojra M'!$J$4:$P$36,7,0),"")</f>
        <v/>
      </c>
      <c r="R472" s="19" t="str">
        <f>IFERROR(VLOOKUP($A472,'Mordownik M'!$M$6:$S$36,7,0),"")</f>
        <v/>
      </c>
      <c r="S472" s="19" t="str">
        <f>IFERROR(VLOOKUP($A472,'XIV Szago M'!$BB$4:$BH$45,7,0),"")</f>
        <v/>
      </c>
      <c r="T472" s="19" t="str">
        <f>IFERROR(VLOOKUP($A472,'H54 TR200 M'!$AS$5:$AY$96,7,0),"")</f>
        <v/>
      </c>
      <c r="U472" s="19" t="str">
        <f>IFERROR(VLOOKUP($A472,'NM TR200 M'!$AN$5:$AT$32,7,0),"")</f>
        <v/>
      </c>
      <c r="V472" s="10">
        <f>IFERROR(LARGE(X472:AP472,1),0)+IFERROR(LARGE(X472:AP472,2),0)</f>
        <v>13.444823544101791</v>
      </c>
      <c r="W472" s="10">
        <f>IFERROR(LARGE(X472:AP472,3),0)+IFERROR(LARGE(X472:AP472,4),0)</f>
        <v>0</v>
      </c>
      <c r="X472" s="12"/>
      <c r="Y472" s="18"/>
      <c r="Z472" s="18"/>
      <c r="AA472" s="12"/>
      <c r="AB472" s="12"/>
      <c r="AC472" s="12">
        <f>IFERROR(VLOOKUP($A472,'H53 100 M'!$AG$5:$AM$156,7,0),"")</f>
        <v>5.4731947427040462</v>
      </c>
      <c r="AD472" s="18" t="str">
        <f>IFERROR(VLOOKUP($A472,'Liczyrzepa - wiosna M'!$N$2:$T$26,7,0),"")</f>
        <v/>
      </c>
      <c r="AE472" s="12" t="str">
        <f>IFERROR(VLOOKUP($A472,'Harce M'!$H$2:$N$19,7,0),"")</f>
        <v/>
      </c>
      <c r="AF472" s="18" t="str">
        <f>IFERROR(VLOOKUP($A472,'XII z Kompasem M'!$K$1:$Q$38,7,0),"")</f>
        <v/>
      </c>
      <c r="AG472" s="19" t="str">
        <f>IFERROR(VLOOKUP($A472,'Grassor TR150 M'!$BH$2:$BN$16,7,0),"")</f>
        <v/>
      </c>
      <c r="AH472" s="19" t="str">
        <f>IFERROR(VLOOKUP($A472,'Pazur Gryfa M'!$P$2:$V$23,7,0),"")</f>
        <v/>
      </c>
      <c r="AI472" s="19" t="str">
        <f>IFERROR(VLOOKUP($A472,'Szaga M'!$J$2:$P$31,7,0),"")</f>
        <v/>
      </c>
      <c r="AJ472" s="19" t="str">
        <f>IFERROR(VLOOKUP($A472,'Sudecka 100 M'!$M$2:$S$20,7,0),"")</f>
        <v/>
      </c>
      <c r="AK472" s="19" t="str">
        <f>IFERROR(VLOOKUP($A472,'XIII z Kompasem M'!$K$2:$Q$27,7,0),"")</f>
        <v/>
      </c>
      <c r="AL472" s="19" t="str">
        <f>IFERROR(VLOOKUP($A472,'Waligóra M'!$J$2:$P$17,7,0),"")</f>
        <v/>
      </c>
      <c r="AM472" s="19" t="str">
        <f>IFERROR(VLOOKUP($A472,'Jesienne 360 M'!$K$2:$Q$15,7,0),"")</f>
        <v/>
      </c>
      <c r="AN472" s="19">
        <f>IFERROR(VLOOKUP($A472,'H54 TR100 M'!$AG$6:$AM$161,7,0),"")</f>
        <v>7.9716288013977437</v>
      </c>
      <c r="AO472" s="19" t="str">
        <f>IFERROR(VLOOKUP($A472,'Azymut M'!$O$2:$U$36,7,0),"")</f>
        <v/>
      </c>
      <c r="AP472" s="12" t="str">
        <f>IFERROR(VLOOKUP($A472,'NM TR100 M'!$AD$5:$AJ$13,7,0),"")</f>
        <v/>
      </c>
      <c r="AQ472" s="26">
        <f>MIN(COUNT(F472:U472)+MIN(COUNT(X472:AP472)/2,2),6)</f>
        <v>1</v>
      </c>
      <c r="AR472" s="13">
        <f>COUNT(F472:U472)+COUNT(X472:AP472)/2</f>
        <v>1</v>
      </c>
    </row>
    <row r="473" spans="1:44">
      <c r="A473">
        <v>151</v>
      </c>
      <c r="B473" s="22" t="str">
        <f>VLOOKUP($A473,id!$C:$H,6,0)</f>
        <v>Kucharczyk Seweryn</v>
      </c>
      <c r="C473" s="22" t="str">
        <f>VLOOKUP($A473,id!$C:$H,4,0)</f>
        <v>Ars Bona</v>
      </c>
      <c r="D473" s="2">
        <f>IF(E472=E473,D472,ROW(B471))</f>
        <v>471</v>
      </c>
      <c r="E473" s="11">
        <f>LARGE(F473:W473,1)+LARGE(F473:W473,2)+IFERROR(LARGE(F473:W473,3),0)+IFERROR(LARGE(F473:W473,4),0)+IFERROR(LARGE(F473:W473,5),0)+IFERROR(LARGE(F473:W473,6),0)</f>
        <v>13.280911011529755</v>
      </c>
      <c r="F473" s="12"/>
      <c r="G473" s="12"/>
      <c r="H473" s="12" t="str">
        <f>IFERROR(VLOOKUP($A473,'H53 200 M'!$AL$5:$AR$90,7,0),"")</f>
        <v/>
      </c>
      <c r="I473" s="14" t="str">
        <f>IFERROR(VLOOKUP($A473,'Dymno M'!$BO$4:$BU$35,7,0),"")</f>
        <v/>
      </c>
      <c r="J473" s="19" t="str">
        <f>IFERROR(VLOOKUP($A473,'Dukty M'!$AU$1:$BA$45,7,0),"")</f>
        <v/>
      </c>
      <c r="K473" s="19" t="str">
        <f>IFERROR(VLOOKUP($A473,'Tropy M'!$Q$3:$X$155,7,0),"")</f>
        <v/>
      </c>
      <c r="L473" s="19" t="str">
        <f>IFERROR(VLOOKUP($A473,'Grassor TR300 M'!$BX$2:$CD$26,7,0),"")</f>
        <v/>
      </c>
      <c r="M473" s="19" t="str">
        <f>IFERROR(VLOOKUP($A473,'BO M'!$K$2:$Q$65,7,0),"")</f>
        <v/>
      </c>
      <c r="N473" s="19" t="str">
        <f>IFERROR(VLOOKUP($A473,'Konwalie M'!$K$3:$Q$33,7,0),"")</f>
        <v/>
      </c>
      <c r="O473" s="19" t="str">
        <f>IFERROR(VLOOKUP($A473,'Sudecka 150 M'!$M$2:$S$17,7,0),"")</f>
        <v/>
      </c>
      <c r="P473" s="19" t="str">
        <f>IFERROR(VLOOKUP($A473,'Korno M'!$BR$1:$BX$58,7,0),"")</f>
        <v/>
      </c>
      <c r="Q473" s="19" t="str">
        <f>IFERROR(VLOOKUP($A473,'Abentojra M'!$J$4:$P$36,7,0),"")</f>
        <v/>
      </c>
      <c r="R473" s="19" t="str">
        <f>IFERROR(VLOOKUP($A473,'Mordownik M'!$M$6:$S$36,7,0),"")</f>
        <v/>
      </c>
      <c r="S473" s="19" t="str">
        <f>IFERROR(VLOOKUP($A473,'XIV Szago M'!$BB$4:$BH$45,7,0),"")</f>
        <v/>
      </c>
      <c r="T473" s="19" t="str">
        <f>IFERROR(VLOOKUP($A473,'H54 TR200 M'!$AS$5:$AY$96,7,0),"")</f>
        <v/>
      </c>
      <c r="U473" s="19" t="str">
        <f>IFERROR(VLOOKUP($A473,'NM TR200 M'!$AN$5:$AT$32,7,0),"")</f>
        <v/>
      </c>
      <c r="V473" s="10">
        <f>IFERROR(LARGE(X473:AP473,1),0)+IFERROR(LARGE(X473:AP473,2),0)</f>
        <v>13.280911011529755</v>
      </c>
      <c r="W473" s="10">
        <f>IFERROR(LARGE(X473:AP473,3),0)+IFERROR(LARGE(X473:AP473,4),0)</f>
        <v>0</v>
      </c>
      <c r="X473" s="12"/>
      <c r="Y473" s="18"/>
      <c r="Z473" s="18"/>
      <c r="AA473" s="12">
        <f>IFERROR(VLOOKUP(A473,'NMnO M'!AT:AZ,7,0),"")</f>
        <v>13.280911011529755</v>
      </c>
      <c r="AB473" s="12" t="str">
        <f>IFERROR(VLOOKUP(A473,'Wertepy M'!M:S,7,0),"")</f>
        <v/>
      </c>
      <c r="AC473" s="12" t="str">
        <f>IFERROR(VLOOKUP($A473,'H53 100 M'!$AG$5:$AM$156,7,0),"")</f>
        <v/>
      </c>
      <c r="AD473" s="18" t="str">
        <f>IFERROR(VLOOKUP($A473,'Liczyrzepa - wiosna M'!$N$2:$T$26,7,0),"")</f>
        <v/>
      </c>
      <c r="AE473" s="12" t="str">
        <f>IFERROR(VLOOKUP($A473,'Harce M'!$H$2:$N$19,7,0),"")</f>
        <v/>
      </c>
      <c r="AF473" s="18" t="str">
        <f>IFERROR(VLOOKUP($A473,'XII z Kompasem M'!$K$1:$Q$38,7,0),"")</f>
        <v/>
      </c>
      <c r="AG473" s="19" t="str">
        <f>IFERROR(VLOOKUP($A473,'Grassor TR150 M'!$BH$2:$BN$16,7,0),"")</f>
        <v/>
      </c>
      <c r="AH473" s="19" t="str">
        <f>IFERROR(VLOOKUP($A473,'Pazur Gryfa M'!$P$2:$V$23,7,0),"")</f>
        <v/>
      </c>
      <c r="AI473" s="19" t="str">
        <f>IFERROR(VLOOKUP($A473,'Szaga M'!$J$2:$P$31,7,0),"")</f>
        <v/>
      </c>
      <c r="AJ473" s="19" t="str">
        <f>IFERROR(VLOOKUP($A473,'Sudecka 100 M'!$M$2:$S$20,7,0),"")</f>
        <v/>
      </c>
      <c r="AK473" s="19" t="str">
        <f>IFERROR(VLOOKUP($A473,'XIII z Kompasem M'!$K$2:$Q$27,7,0),"")</f>
        <v/>
      </c>
      <c r="AL473" s="19" t="str">
        <f>IFERROR(VLOOKUP($A473,'Waligóra M'!$J$2:$P$17,7,0),"")</f>
        <v/>
      </c>
      <c r="AM473" s="19" t="str">
        <f>IFERROR(VLOOKUP($A473,'Jesienne 360 M'!$K$2:$Q$15,7,0),"")</f>
        <v/>
      </c>
      <c r="AN473" s="19" t="str">
        <f>IFERROR(VLOOKUP($A473,'H54 TR100 M'!$AG$6:$AM$161,7,0),"")</f>
        <v/>
      </c>
      <c r="AO473" s="19" t="str">
        <f>IFERROR(VLOOKUP($A473,'Azymut M'!$O$2:$U$36,7,0),"")</f>
        <v/>
      </c>
      <c r="AP473" s="12" t="str">
        <f>IFERROR(VLOOKUP($A473,'NM TR100 M'!$AD$5:$AJ$13,7,0),"")</f>
        <v/>
      </c>
      <c r="AQ473" s="26">
        <f>MIN(COUNT(F473:U473)+MIN(COUNT(X473:AP473)/2,2),6)</f>
        <v>0.5</v>
      </c>
      <c r="AR473" s="13">
        <f>COUNT(F473:U473)+COUNT(X473:AP473)/2</f>
        <v>0.5</v>
      </c>
    </row>
    <row r="474" spans="1:44">
      <c r="A474">
        <v>704</v>
      </c>
      <c r="B474" s="22" t="str">
        <f>VLOOKUP($A474,id!$C:$H,6,0)</f>
        <v>Omieczyński Andrzej</v>
      </c>
      <c r="C474" s="22" t="str">
        <f>VLOOKUP($A474,id!$C:$H,4,0)</f>
        <v>ROWEREK</v>
      </c>
      <c r="D474" s="2">
        <f>IF(E473=E474,D473,ROW(B472))</f>
        <v>472</v>
      </c>
      <c r="E474" s="11">
        <f>LARGE(F474:W474,1)+LARGE(F474:W474,2)+IFERROR(LARGE(F474:W474,3),0)+IFERROR(LARGE(F474:W474,4),0)+IFERROR(LARGE(F474:W474,5),0)+IFERROR(LARGE(F474:W474,6),0)</f>
        <v>13.235159698304789</v>
      </c>
      <c r="F474" s="12"/>
      <c r="G474" s="12"/>
      <c r="H474" s="12"/>
      <c r="I474" s="14"/>
      <c r="J474" s="19"/>
      <c r="K474" s="19"/>
      <c r="L474" s="19"/>
      <c r="M474" s="19"/>
      <c r="N474" s="19"/>
      <c r="O474" s="19"/>
      <c r="P474" s="19"/>
      <c r="Q474" s="19"/>
      <c r="R474" s="19"/>
      <c r="S474" s="19"/>
      <c r="T474" s="19" t="str">
        <f>IFERROR(VLOOKUP($A474,'H54 TR200 M'!$AS$5:$AY$96,7,0),"")</f>
        <v/>
      </c>
      <c r="U474" s="19" t="str">
        <f>IFERROR(VLOOKUP($A474,'NM TR200 M'!$AN$5:$AT$32,7,0),"")</f>
        <v/>
      </c>
      <c r="V474" s="10">
        <f>IFERROR(LARGE(X474:AP474,1),0)+IFERROR(LARGE(X474:AP474,2),0)</f>
        <v>13.235159698304789</v>
      </c>
      <c r="W474" s="10">
        <f>IFERROR(LARGE(X474:AP474,3),0)+IFERROR(LARGE(X474:AP474,4),0)</f>
        <v>0</v>
      </c>
      <c r="X474" s="12"/>
      <c r="Y474" s="18"/>
      <c r="Z474" s="18"/>
      <c r="AA474" s="12"/>
      <c r="AB474" s="12"/>
      <c r="AC474" s="12"/>
      <c r="AD474" s="18"/>
      <c r="AE474" s="12"/>
      <c r="AF474" s="18"/>
      <c r="AG474" s="19"/>
      <c r="AH474" s="19"/>
      <c r="AI474" s="19"/>
      <c r="AJ474" s="19"/>
      <c r="AK474" s="19"/>
      <c r="AL474" s="19"/>
      <c r="AM474" s="19"/>
      <c r="AN474" s="19">
        <f>IFERROR(VLOOKUP($A474,'H54 TR100 M'!$AG$6:$AM$161,7,0),"")</f>
        <v>13.235159698304789</v>
      </c>
      <c r="AO474" s="19" t="str">
        <f>IFERROR(VLOOKUP($A474,'Azymut M'!$O$2:$U$36,7,0),"")</f>
        <v/>
      </c>
      <c r="AP474" s="12" t="str">
        <f>IFERROR(VLOOKUP($A474,'NM TR100 M'!$AD$5:$AJ$13,7,0),"")</f>
        <v/>
      </c>
      <c r="AQ474" s="26">
        <f>MIN(COUNT(F474:U474)+MIN(COUNT(X474:AP474)/2,2),6)</f>
        <v>0.5</v>
      </c>
      <c r="AR474" s="13">
        <f>COUNT(F474:U474)+COUNT(X474:AP474)/2</f>
        <v>0.5</v>
      </c>
    </row>
    <row r="475" spans="1:44">
      <c r="A475">
        <v>705</v>
      </c>
      <c r="B475" s="22" t="str">
        <f>VLOOKUP($A475,id!$C:$H,6,0)</f>
        <v>Ceier Grzegorz</v>
      </c>
      <c r="C475" s="22">
        <f>VLOOKUP($A475,id!$C:$H,4,0)</f>
        <v>0</v>
      </c>
      <c r="D475" s="2">
        <f>IF(E474=E475,D474,ROW(B473))</f>
        <v>473</v>
      </c>
      <c r="E475" s="11">
        <f>LARGE(F475:W475,1)+LARGE(F475:W475,2)+IFERROR(LARGE(F475:W475,3),0)+IFERROR(LARGE(F475:W475,4),0)+IFERROR(LARGE(F475:W475,5),0)+IFERROR(LARGE(F475:W475,6),0)</f>
        <v>13.209559776257779</v>
      </c>
      <c r="F475" s="12"/>
      <c r="G475" s="12"/>
      <c r="H475" s="12"/>
      <c r="I475" s="14"/>
      <c r="J475" s="19"/>
      <c r="K475" s="19"/>
      <c r="L475" s="19"/>
      <c r="M475" s="19"/>
      <c r="N475" s="19"/>
      <c r="O475" s="19"/>
      <c r="P475" s="19"/>
      <c r="Q475" s="19"/>
      <c r="R475" s="19"/>
      <c r="S475" s="19"/>
      <c r="T475" s="19" t="str">
        <f>IFERROR(VLOOKUP($A475,'H54 TR200 M'!$AS$5:$AY$96,7,0),"")</f>
        <v/>
      </c>
      <c r="U475" s="19" t="str">
        <f>IFERROR(VLOOKUP($A475,'NM TR200 M'!$AN$5:$AT$32,7,0),"")</f>
        <v/>
      </c>
      <c r="V475" s="10">
        <f>IFERROR(LARGE(X475:AP475,1),0)+IFERROR(LARGE(X475:AP475,2),0)</f>
        <v>13.209559776257779</v>
      </c>
      <c r="W475" s="10">
        <f>IFERROR(LARGE(X475:AP475,3),0)+IFERROR(LARGE(X475:AP475,4),0)</f>
        <v>0</v>
      </c>
      <c r="X475" s="12"/>
      <c r="Y475" s="18"/>
      <c r="Z475" s="18"/>
      <c r="AA475" s="12"/>
      <c r="AB475" s="12"/>
      <c r="AC475" s="12"/>
      <c r="AD475" s="18"/>
      <c r="AE475" s="12"/>
      <c r="AF475" s="18"/>
      <c r="AG475" s="19"/>
      <c r="AH475" s="19"/>
      <c r="AI475" s="19"/>
      <c r="AJ475" s="19"/>
      <c r="AK475" s="19"/>
      <c r="AL475" s="19"/>
      <c r="AM475" s="19"/>
      <c r="AN475" s="19">
        <f>IFERROR(VLOOKUP($A475,'H54 TR100 M'!$AG$6:$AM$161,7,0),"")</f>
        <v>13.209559776257779</v>
      </c>
      <c r="AO475" s="19" t="str">
        <f>IFERROR(VLOOKUP($A475,'Azymut M'!$O$2:$U$36,7,0),"")</f>
        <v/>
      </c>
      <c r="AP475" s="12" t="str">
        <f>IFERROR(VLOOKUP($A475,'NM TR100 M'!$AD$5:$AJ$13,7,0),"")</f>
        <v/>
      </c>
      <c r="AQ475" s="26">
        <f>MIN(COUNT(F475:U475)+MIN(COUNT(X475:AP475)/2,2),6)</f>
        <v>0.5</v>
      </c>
      <c r="AR475" s="13">
        <f>COUNT(F475:U475)+COUNT(X475:AP475)/2</f>
        <v>0.5</v>
      </c>
    </row>
    <row r="476" spans="1:44">
      <c r="A476">
        <v>369</v>
      </c>
      <c r="B476" s="22" t="str">
        <f>VLOOKUP($A476,id!$C:$H,6,0)</f>
        <v>Nadolny Lech</v>
      </c>
      <c r="C476" s="22">
        <f>VLOOKUP($A476,id!$C:$H,4,0)</f>
        <v>0</v>
      </c>
      <c r="D476" s="2">
        <f>IF(E475=E476,D475,ROW(B474))</f>
        <v>474</v>
      </c>
      <c r="E476" s="11">
        <f>LARGE(F476:W476,1)+LARGE(F476:W476,2)+IFERROR(LARGE(F476:W476,3),0)+IFERROR(LARGE(F476:W476,4),0)+IFERROR(LARGE(F476:W476,5),0)+IFERROR(LARGE(F476:W476,6),0)</f>
        <v>13.170368084294395</v>
      </c>
      <c r="F476" s="12"/>
      <c r="G476" s="12"/>
      <c r="H476" s="12" t="str">
        <f>IFERROR(VLOOKUP($A476,'H53 200 M'!$AL$5:$AR$90,7,0),"")</f>
        <v/>
      </c>
      <c r="I476" s="14" t="str">
        <f>IFERROR(VLOOKUP($A476,'Dymno M'!$BO$4:$BU$35,7,0),"")</f>
        <v/>
      </c>
      <c r="J476" s="19" t="str">
        <f>IFERROR(VLOOKUP($A476,'Dukty M'!$AU$1:$BA$45,7,0),"")</f>
        <v/>
      </c>
      <c r="K476" s="19" t="str">
        <f>IFERROR(VLOOKUP($A476,'Tropy M'!$Q$3:$X$155,7,0),"")</f>
        <v/>
      </c>
      <c r="L476" s="19" t="str">
        <f>IFERROR(VLOOKUP($A476,'Grassor TR300 M'!$BX$2:$CD$26,7,0),"")</f>
        <v/>
      </c>
      <c r="M476" s="19" t="str">
        <f>IFERROR(VLOOKUP($A476,'BO M'!$K$2:$Q$65,7,0),"")</f>
        <v/>
      </c>
      <c r="N476" s="19" t="str">
        <f>IFERROR(VLOOKUP($A476,'Konwalie M'!$K$3:$Q$33,7,0),"")</f>
        <v/>
      </c>
      <c r="O476" s="19" t="str">
        <f>IFERROR(VLOOKUP($A476,'Sudecka 150 M'!$M$2:$S$17,7,0),"")</f>
        <v/>
      </c>
      <c r="P476" s="19" t="str">
        <f>IFERROR(VLOOKUP($A476,'Korno M'!$BR$1:$BX$58,7,0),"")</f>
        <v/>
      </c>
      <c r="Q476" s="19" t="str">
        <f>IFERROR(VLOOKUP($A476,'Abentojra M'!$J$4:$P$36,7,0),"")</f>
        <v/>
      </c>
      <c r="R476" s="19" t="str">
        <f>IFERROR(VLOOKUP($A476,'Mordownik M'!$M$6:$S$36,7,0),"")</f>
        <v/>
      </c>
      <c r="S476" s="19" t="str">
        <f>IFERROR(VLOOKUP($A476,'XIV Szago M'!$BB$4:$BH$45,7,0),"")</f>
        <v/>
      </c>
      <c r="T476" s="19" t="str">
        <f>IFERROR(VLOOKUP($A476,'H54 TR200 M'!$AS$5:$AY$96,7,0),"")</f>
        <v/>
      </c>
      <c r="U476" s="19" t="str">
        <f>IFERROR(VLOOKUP($A476,'NM TR200 M'!$AN$5:$AT$32,7,0),"")</f>
        <v/>
      </c>
      <c r="V476" s="10">
        <f>IFERROR(LARGE(X476:AP476,1),0)+IFERROR(LARGE(X476:AP476,2),0)</f>
        <v>13.170368084294395</v>
      </c>
      <c r="W476" s="10">
        <f>IFERROR(LARGE(X476:AP476,3),0)+IFERROR(LARGE(X476:AP476,4),0)</f>
        <v>0</v>
      </c>
      <c r="X476" s="12"/>
      <c r="Y476" s="18"/>
      <c r="Z476" s="18"/>
      <c r="AA476" s="12"/>
      <c r="AB476" s="12"/>
      <c r="AC476" s="12">
        <f>IFERROR(VLOOKUP($A476,'H53 100 M'!$AG$5:$AM$156,7,0),"")</f>
        <v>0</v>
      </c>
      <c r="AD476" s="18" t="str">
        <f>IFERROR(VLOOKUP($A476,'Liczyrzepa - wiosna M'!$N$2:$T$26,7,0),"")</f>
        <v/>
      </c>
      <c r="AE476" s="12" t="str">
        <f>IFERROR(VLOOKUP($A476,'Harce M'!$H$2:$N$19,7,0),"")</f>
        <v/>
      </c>
      <c r="AF476" s="18" t="str">
        <f>IFERROR(VLOOKUP($A476,'XII z Kompasem M'!$K$1:$Q$38,7,0),"")</f>
        <v/>
      </c>
      <c r="AG476" s="19" t="str">
        <f>IFERROR(VLOOKUP($A476,'Grassor TR150 M'!$BH$2:$BN$16,7,0),"")</f>
        <v/>
      </c>
      <c r="AH476" s="19" t="str">
        <f>IFERROR(VLOOKUP($A476,'Pazur Gryfa M'!$P$2:$V$23,7,0),"")</f>
        <v/>
      </c>
      <c r="AI476" s="19" t="str">
        <f>IFERROR(VLOOKUP($A476,'Szaga M'!$J$2:$P$31,7,0),"")</f>
        <v/>
      </c>
      <c r="AJ476" s="19" t="str">
        <f>IFERROR(VLOOKUP($A476,'Sudecka 100 M'!$M$2:$S$20,7,0),"")</f>
        <v/>
      </c>
      <c r="AK476" s="19" t="str">
        <f>IFERROR(VLOOKUP($A476,'XIII z Kompasem M'!$K$2:$Q$27,7,0),"")</f>
        <v/>
      </c>
      <c r="AL476" s="19" t="str">
        <f>IFERROR(VLOOKUP($A476,'Waligóra M'!$J$2:$P$17,7,0),"")</f>
        <v/>
      </c>
      <c r="AM476" s="19" t="str">
        <f>IFERROR(VLOOKUP($A476,'Jesienne 360 M'!$K$2:$Q$15,7,0),"")</f>
        <v/>
      </c>
      <c r="AN476" s="19">
        <f>IFERROR(VLOOKUP($A476,'H54 TR100 M'!$AG$6:$AM$161,7,0),"")</f>
        <v>13.170368084294395</v>
      </c>
      <c r="AO476" s="19" t="str">
        <f>IFERROR(VLOOKUP($A476,'Azymut M'!$O$2:$U$36,7,0),"")</f>
        <v/>
      </c>
      <c r="AP476" s="12" t="str">
        <f>IFERROR(VLOOKUP($A476,'NM TR100 M'!$AD$5:$AJ$13,7,0),"")</f>
        <v/>
      </c>
      <c r="AQ476" s="26">
        <f>MIN(COUNT(F476:U476)+MIN(COUNT(X476:AP476)/2,2),6)</f>
        <v>1</v>
      </c>
      <c r="AR476" s="13">
        <f>COUNT(F476:U476)+COUNT(X476:AP476)/2</f>
        <v>1</v>
      </c>
    </row>
    <row r="477" spans="1:44">
      <c r="A477">
        <v>152</v>
      </c>
      <c r="B477" s="22" t="str">
        <f>VLOOKUP($A477,id!$C:$H,6,0)</f>
        <v>Konopiński Maciek</v>
      </c>
      <c r="C477" s="22" t="str">
        <f>VLOOKUP($A477,id!$C:$H,4,0)</f>
        <v>Bikeholicy</v>
      </c>
      <c r="D477" s="2">
        <f>IF(E476=E477,D476,ROW(B475))</f>
        <v>475</v>
      </c>
      <c r="E477" s="11">
        <f>LARGE(F477:W477,1)+LARGE(F477:W477,2)+IFERROR(LARGE(F477:W477,3),0)+IFERROR(LARGE(F477:W477,4),0)+IFERROR(LARGE(F477:W477,5),0)+IFERROR(LARGE(F477:W477,6),0)</f>
        <v>13.159624152976971</v>
      </c>
      <c r="F477" s="12"/>
      <c r="G477" s="12"/>
      <c r="H477" s="12" t="str">
        <f>IFERROR(VLOOKUP($A477,'H53 200 M'!$AL$5:$AR$90,7,0),"")</f>
        <v/>
      </c>
      <c r="I477" s="14" t="str">
        <f>IFERROR(VLOOKUP($A477,'Dymno M'!$BO$4:$BU$35,7,0),"")</f>
        <v/>
      </c>
      <c r="J477" s="19" t="str">
        <f>IFERROR(VLOOKUP($A477,'Dukty M'!$AU$1:$BA$45,7,0),"")</f>
        <v/>
      </c>
      <c r="K477" s="19" t="str">
        <f>IFERROR(VLOOKUP($A477,'Tropy M'!$Q$3:$X$155,7,0),"")</f>
        <v/>
      </c>
      <c r="L477" s="19" t="str">
        <f>IFERROR(VLOOKUP($A477,'Grassor TR300 M'!$BX$2:$CD$26,7,0),"")</f>
        <v/>
      </c>
      <c r="M477" s="19" t="str">
        <f>IFERROR(VLOOKUP($A477,'BO M'!$K$2:$Q$65,7,0),"")</f>
        <v/>
      </c>
      <c r="N477" s="19" t="str">
        <f>IFERROR(VLOOKUP($A477,'Konwalie M'!$K$3:$Q$33,7,0),"")</f>
        <v/>
      </c>
      <c r="O477" s="19" t="str">
        <f>IFERROR(VLOOKUP($A477,'Sudecka 150 M'!$M$2:$S$17,7,0),"")</f>
        <v/>
      </c>
      <c r="P477" s="19" t="str">
        <f>IFERROR(VLOOKUP($A477,'Korno M'!$BR$1:$BX$58,7,0),"")</f>
        <v/>
      </c>
      <c r="Q477" s="19" t="str">
        <f>IFERROR(VLOOKUP($A477,'Abentojra M'!$J$4:$P$36,7,0),"")</f>
        <v/>
      </c>
      <c r="R477" s="19" t="str">
        <f>IFERROR(VLOOKUP($A477,'Mordownik M'!$M$6:$S$36,7,0),"")</f>
        <v/>
      </c>
      <c r="S477" s="19" t="str">
        <f>IFERROR(VLOOKUP($A477,'XIV Szago M'!$BB$4:$BH$45,7,0),"")</f>
        <v/>
      </c>
      <c r="T477" s="19" t="str">
        <f>IFERROR(VLOOKUP($A477,'H54 TR200 M'!$AS$5:$AY$96,7,0),"")</f>
        <v/>
      </c>
      <c r="U477" s="19" t="str">
        <f>IFERROR(VLOOKUP($A477,'NM TR200 M'!$AN$5:$AT$32,7,0),"")</f>
        <v/>
      </c>
      <c r="V477" s="10">
        <f>IFERROR(LARGE(X477:AP477,1),0)+IFERROR(LARGE(X477:AP477,2),0)</f>
        <v>13.159624152976971</v>
      </c>
      <c r="W477" s="10">
        <f>IFERROR(LARGE(X477:AP477,3),0)+IFERROR(LARGE(X477:AP477,4),0)</f>
        <v>0</v>
      </c>
      <c r="X477" s="12"/>
      <c r="Y477" s="18"/>
      <c r="Z477" s="18"/>
      <c r="AA477" s="12">
        <f>IFERROR(VLOOKUP(A477,'NMnO M'!AT:AZ,7,0),"")</f>
        <v>13.159624152976971</v>
      </c>
      <c r="AB477" s="12" t="str">
        <f>IFERROR(VLOOKUP(A477,'Wertepy M'!M:S,7,0),"")</f>
        <v/>
      </c>
      <c r="AC477" s="12" t="str">
        <f>IFERROR(VLOOKUP($A477,'H53 100 M'!$AG$5:$AM$156,7,0),"")</f>
        <v/>
      </c>
      <c r="AD477" s="18" t="str">
        <f>IFERROR(VLOOKUP($A477,'Liczyrzepa - wiosna M'!$N$2:$T$26,7,0),"")</f>
        <v/>
      </c>
      <c r="AE477" s="12" t="str">
        <f>IFERROR(VLOOKUP($A477,'Harce M'!$H$2:$N$19,7,0),"")</f>
        <v/>
      </c>
      <c r="AF477" s="18" t="str">
        <f>IFERROR(VLOOKUP($A477,'XII z Kompasem M'!$K$1:$Q$38,7,0),"")</f>
        <v/>
      </c>
      <c r="AG477" s="19" t="str">
        <f>IFERROR(VLOOKUP($A477,'Grassor TR150 M'!$BH$2:$BN$16,7,0),"")</f>
        <v/>
      </c>
      <c r="AH477" s="19" t="str">
        <f>IFERROR(VLOOKUP($A477,'Pazur Gryfa M'!$P$2:$V$23,7,0),"")</f>
        <v/>
      </c>
      <c r="AI477" s="19" t="str">
        <f>IFERROR(VLOOKUP($A477,'Szaga M'!$J$2:$P$31,7,0),"")</f>
        <v/>
      </c>
      <c r="AJ477" s="19" t="str">
        <f>IFERROR(VLOOKUP($A477,'Sudecka 100 M'!$M$2:$S$20,7,0),"")</f>
        <v/>
      </c>
      <c r="AK477" s="19" t="str">
        <f>IFERROR(VLOOKUP($A477,'XIII z Kompasem M'!$K$2:$Q$27,7,0),"")</f>
        <v/>
      </c>
      <c r="AL477" s="19" t="str">
        <f>IFERROR(VLOOKUP($A477,'Waligóra M'!$J$2:$P$17,7,0),"")</f>
        <v/>
      </c>
      <c r="AM477" s="19" t="str">
        <f>IFERROR(VLOOKUP($A477,'Jesienne 360 M'!$K$2:$Q$15,7,0),"")</f>
        <v/>
      </c>
      <c r="AN477" s="19" t="str">
        <f>IFERROR(VLOOKUP($A477,'H54 TR100 M'!$AG$6:$AM$161,7,0),"")</f>
        <v/>
      </c>
      <c r="AO477" s="19" t="str">
        <f>IFERROR(VLOOKUP($A477,'Azymut M'!$O$2:$U$36,7,0),"")</f>
        <v/>
      </c>
      <c r="AP477" s="12" t="str">
        <f>IFERROR(VLOOKUP($A477,'NM TR100 M'!$AD$5:$AJ$13,7,0),"")</f>
        <v/>
      </c>
      <c r="AQ477" s="26">
        <f>MIN(COUNT(F477:U477)+MIN(COUNT(X477:AP477)/2,2),6)</f>
        <v>0.5</v>
      </c>
      <c r="AR477" s="13">
        <f>COUNT(F477:U477)+COUNT(X477:AP477)/2</f>
        <v>0.5</v>
      </c>
    </row>
    <row r="478" spans="1:44">
      <c r="A478">
        <v>706</v>
      </c>
      <c r="B478" s="22" t="str">
        <f>VLOOKUP($A478,id!$C:$H,6,0)</f>
        <v>Formela Krzysztof</v>
      </c>
      <c r="C478" s="22">
        <f>VLOOKUP($A478,id!$C:$H,4,0)</f>
        <v>0</v>
      </c>
      <c r="D478" s="2">
        <f>IF(E477=E478,D477,ROW(B476))</f>
        <v>476</v>
      </c>
      <c r="E478" s="11">
        <f>LARGE(F478:W478,1)+LARGE(F478:W478,2)+IFERROR(LARGE(F478:W478,3),0)+IFERROR(LARGE(F478:W478,4),0)+IFERROR(LARGE(F478:W478,5),0)+IFERROR(LARGE(F478:W478,6),0)</f>
        <v>12.715033692745836</v>
      </c>
      <c r="F478" s="12"/>
      <c r="G478" s="12"/>
      <c r="H478" s="12"/>
      <c r="I478" s="14"/>
      <c r="J478" s="19"/>
      <c r="K478" s="19"/>
      <c r="L478" s="19"/>
      <c r="M478" s="19"/>
      <c r="N478" s="19"/>
      <c r="O478" s="19"/>
      <c r="P478" s="19"/>
      <c r="Q478" s="19"/>
      <c r="R478" s="19"/>
      <c r="S478" s="19"/>
      <c r="T478" s="19" t="str">
        <f>IFERROR(VLOOKUP($A478,'H54 TR200 M'!$AS$5:$AY$96,7,0),"")</f>
        <v/>
      </c>
      <c r="U478" s="19" t="str">
        <f>IFERROR(VLOOKUP($A478,'NM TR200 M'!$AN$5:$AT$32,7,0),"")</f>
        <v/>
      </c>
      <c r="V478" s="10">
        <f>IFERROR(LARGE(X478:AP478,1),0)+IFERROR(LARGE(X478:AP478,2),0)</f>
        <v>12.715033692745836</v>
      </c>
      <c r="W478" s="10">
        <f>IFERROR(LARGE(X478:AP478,3),0)+IFERROR(LARGE(X478:AP478,4),0)</f>
        <v>0</v>
      </c>
      <c r="X478" s="12"/>
      <c r="Y478" s="18"/>
      <c r="Z478" s="18"/>
      <c r="AA478" s="12"/>
      <c r="AB478" s="12"/>
      <c r="AC478" s="12"/>
      <c r="AD478" s="18"/>
      <c r="AE478" s="12"/>
      <c r="AF478" s="18"/>
      <c r="AG478" s="19"/>
      <c r="AH478" s="19"/>
      <c r="AI478" s="19"/>
      <c r="AJ478" s="19"/>
      <c r="AK478" s="19"/>
      <c r="AL478" s="19"/>
      <c r="AM478" s="19"/>
      <c r="AN478" s="19">
        <f>IFERROR(VLOOKUP($A478,'H54 TR100 M'!$AG$6:$AM$161,7,0),"")</f>
        <v>12.715033692745836</v>
      </c>
      <c r="AO478" s="19" t="str">
        <f>IFERROR(VLOOKUP($A478,'Azymut M'!$O$2:$U$36,7,0),"")</f>
        <v/>
      </c>
      <c r="AP478" s="12" t="str">
        <f>IFERROR(VLOOKUP($A478,'NM TR100 M'!$AD$5:$AJ$13,7,0),"")</f>
        <v/>
      </c>
      <c r="AQ478" s="26">
        <f>MIN(COUNT(F478:U478)+MIN(COUNT(X478:AP478)/2,2),6)</f>
        <v>0.5</v>
      </c>
      <c r="AR478" s="13">
        <f>COUNT(F478:U478)+COUNT(X478:AP478)/2</f>
        <v>0.5</v>
      </c>
    </row>
    <row r="479" spans="1:44">
      <c r="A479">
        <v>707</v>
      </c>
      <c r="B479" s="22" t="str">
        <f>VLOOKUP($A479,id!$C:$H,6,0)</f>
        <v>Ćwikliński Grzegorz</v>
      </c>
      <c r="C479" s="22" t="str">
        <f>VLOOKUP($A479,id!$C:$H,4,0)</f>
        <v>Bysewo Kolor Team</v>
      </c>
      <c r="D479" s="2">
        <f>IF(E478=E479,D478,ROW(B477))</f>
        <v>477</v>
      </c>
      <c r="E479" s="11">
        <f>LARGE(F479:W479,1)+LARGE(F479:W479,2)+IFERROR(LARGE(F479:W479,3),0)+IFERROR(LARGE(F479:W479,4),0)+IFERROR(LARGE(F479:W479,5),0)+IFERROR(LARGE(F479:W479,6),0)</f>
        <v>12.711028728377935</v>
      </c>
      <c r="F479" s="12"/>
      <c r="G479" s="12"/>
      <c r="H479" s="12"/>
      <c r="I479" s="14"/>
      <c r="J479" s="19"/>
      <c r="K479" s="19"/>
      <c r="L479" s="19"/>
      <c r="M479" s="19"/>
      <c r="N479" s="19"/>
      <c r="O479" s="19"/>
      <c r="P479" s="19"/>
      <c r="Q479" s="19"/>
      <c r="R479" s="19"/>
      <c r="S479" s="19"/>
      <c r="T479" s="19" t="str">
        <f>IFERROR(VLOOKUP($A479,'H54 TR200 M'!$AS$5:$AY$96,7,0),"")</f>
        <v/>
      </c>
      <c r="U479" s="19" t="str">
        <f>IFERROR(VLOOKUP($A479,'NM TR200 M'!$AN$5:$AT$32,7,0),"")</f>
        <v/>
      </c>
      <c r="V479" s="10">
        <f>IFERROR(LARGE(X479:AP479,1),0)+IFERROR(LARGE(X479:AP479,2),0)</f>
        <v>12.711028728377935</v>
      </c>
      <c r="W479" s="10">
        <f>IFERROR(LARGE(X479:AP479,3),0)+IFERROR(LARGE(X479:AP479,4),0)</f>
        <v>0</v>
      </c>
      <c r="X479" s="12"/>
      <c r="Y479" s="18"/>
      <c r="Z479" s="18"/>
      <c r="AA479" s="12"/>
      <c r="AB479" s="12"/>
      <c r="AC479" s="12"/>
      <c r="AD479" s="18"/>
      <c r="AE479" s="12"/>
      <c r="AF479" s="18"/>
      <c r="AG479" s="19"/>
      <c r="AH479" s="19"/>
      <c r="AI479" s="19"/>
      <c r="AJ479" s="19"/>
      <c r="AK479" s="19"/>
      <c r="AL479" s="19"/>
      <c r="AM479" s="19"/>
      <c r="AN479" s="19">
        <f>IFERROR(VLOOKUP($A479,'H54 TR100 M'!$AG$6:$AM$161,7,0),"")</f>
        <v>12.711028728377935</v>
      </c>
      <c r="AO479" s="19" t="str">
        <f>IFERROR(VLOOKUP($A479,'Azymut M'!$O$2:$U$36,7,0),"")</f>
        <v/>
      </c>
      <c r="AP479" s="12" t="str">
        <f>IFERROR(VLOOKUP($A479,'NM TR100 M'!$AD$5:$AJ$13,7,0),"")</f>
        <v/>
      </c>
      <c r="AQ479" s="26">
        <f>MIN(COUNT(F479:U479)+MIN(COUNT(X479:AP479)/2,2),6)</f>
        <v>0.5</v>
      </c>
      <c r="AR479" s="13">
        <f>COUNT(F479:U479)+COUNT(X479:AP479)/2</f>
        <v>0.5</v>
      </c>
    </row>
    <row r="480" spans="1:44">
      <c r="A480">
        <v>708</v>
      </c>
      <c r="B480" s="22" t="str">
        <f>VLOOKUP($A480,id!$C:$H,6,0)</f>
        <v>Ustianowski Przemko</v>
      </c>
      <c r="C480" s="22" t="str">
        <f>VLOOKUP($A480,id!$C:$H,4,0)</f>
        <v>GRBS</v>
      </c>
      <c r="D480" s="2">
        <f>IF(E479=E480,D479,ROW(B478))</f>
        <v>478</v>
      </c>
      <c r="E480" s="11">
        <f>LARGE(F480:W480,1)+LARGE(F480:W480,2)+IFERROR(LARGE(F480:W480,3),0)+IFERROR(LARGE(F480:W480,4),0)+IFERROR(LARGE(F480:W480,5),0)+IFERROR(LARGE(F480:W480,6),0)</f>
        <v>12.568155613848884</v>
      </c>
      <c r="F480" s="12"/>
      <c r="G480" s="12"/>
      <c r="H480" s="12"/>
      <c r="I480" s="14"/>
      <c r="J480" s="19"/>
      <c r="K480" s="19"/>
      <c r="L480" s="19"/>
      <c r="M480" s="19"/>
      <c r="N480" s="19"/>
      <c r="O480" s="19"/>
      <c r="P480" s="19"/>
      <c r="Q480" s="19"/>
      <c r="R480" s="19"/>
      <c r="S480" s="19"/>
      <c r="T480" s="19" t="str">
        <f>IFERROR(VLOOKUP($A480,'H54 TR200 M'!$AS$5:$AY$96,7,0),"")</f>
        <v/>
      </c>
      <c r="U480" s="19" t="str">
        <f>IFERROR(VLOOKUP($A480,'NM TR200 M'!$AN$5:$AT$32,7,0),"")</f>
        <v/>
      </c>
      <c r="V480" s="10">
        <f>IFERROR(LARGE(X480:AP480,1),0)+IFERROR(LARGE(X480:AP480,2),0)</f>
        <v>12.568155613848884</v>
      </c>
      <c r="W480" s="10">
        <f>IFERROR(LARGE(X480:AP480,3),0)+IFERROR(LARGE(X480:AP480,4),0)</f>
        <v>0</v>
      </c>
      <c r="X480" s="12"/>
      <c r="Y480" s="18"/>
      <c r="Z480" s="18"/>
      <c r="AA480" s="12"/>
      <c r="AB480" s="12"/>
      <c r="AC480" s="12"/>
      <c r="AD480" s="18"/>
      <c r="AE480" s="12"/>
      <c r="AF480" s="18"/>
      <c r="AG480" s="19"/>
      <c r="AH480" s="19"/>
      <c r="AI480" s="19"/>
      <c r="AJ480" s="19"/>
      <c r="AK480" s="19"/>
      <c r="AL480" s="19"/>
      <c r="AM480" s="19"/>
      <c r="AN480" s="19">
        <f>IFERROR(VLOOKUP($A480,'H54 TR100 M'!$AG$6:$AM$161,7,0),"")</f>
        <v>12.568155613848884</v>
      </c>
      <c r="AO480" s="19" t="str">
        <f>IFERROR(VLOOKUP($A480,'Azymut M'!$O$2:$U$36,7,0),"")</f>
        <v/>
      </c>
      <c r="AP480" s="12" t="str">
        <f>IFERROR(VLOOKUP($A480,'NM TR100 M'!$AD$5:$AJ$13,7,0),"")</f>
        <v/>
      </c>
      <c r="AQ480" s="26">
        <f>MIN(COUNT(F480:U480)+MIN(COUNT(X480:AP480)/2,2),6)</f>
        <v>0.5</v>
      </c>
      <c r="AR480" s="13">
        <f>COUNT(F480:U480)+COUNT(X480:AP480)/2</f>
        <v>0.5</v>
      </c>
    </row>
    <row r="481" spans="1:44">
      <c r="A481">
        <v>709</v>
      </c>
      <c r="B481" s="22" t="str">
        <f>VLOOKUP($A481,id!$C:$H,6,0)</f>
        <v>Olczak Marcin</v>
      </c>
      <c r="C481" s="22" t="str">
        <f>VLOOKUP($A481,id!$C:$H,4,0)</f>
        <v>GRBS</v>
      </c>
      <c r="D481" s="2">
        <f>IF(E480=E481,D480,ROW(B479))</f>
        <v>479</v>
      </c>
      <c r="E481" s="11">
        <f>LARGE(F481:W481,1)+LARGE(F481:W481,2)+IFERROR(LARGE(F481:W481,3),0)+IFERROR(LARGE(F481:W481,4),0)+IFERROR(LARGE(F481:W481,5),0)+IFERROR(LARGE(F481:W481,6),0)</f>
        <v>12.547196254307432</v>
      </c>
      <c r="F481" s="12"/>
      <c r="G481" s="12"/>
      <c r="H481" s="12"/>
      <c r="I481" s="14"/>
      <c r="J481" s="19"/>
      <c r="K481" s="19"/>
      <c r="L481" s="19"/>
      <c r="M481" s="19"/>
      <c r="N481" s="19"/>
      <c r="O481" s="19"/>
      <c r="P481" s="19"/>
      <c r="Q481" s="19"/>
      <c r="R481" s="19"/>
      <c r="S481" s="19"/>
      <c r="T481" s="19" t="str">
        <f>IFERROR(VLOOKUP($A481,'H54 TR200 M'!$AS$5:$AY$96,7,0),"")</f>
        <v/>
      </c>
      <c r="U481" s="19" t="str">
        <f>IFERROR(VLOOKUP($A481,'NM TR200 M'!$AN$5:$AT$32,7,0),"")</f>
        <v/>
      </c>
      <c r="V481" s="10">
        <f>IFERROR(LARGE(X481:AP481,1),0)+IFERROR(LARGE(X481:AP481,2),0)</f>
        <v>12.547196254307432</v>
      </c>
      <c r="W481" s="10">
        <f>IFERROR(LARGE(X481:AP481,3),0)+IFERROR(LARGE(X481:AP481,4),0)</f>
        <v>0</v>
      </c>
      <c r="X481" s="12"/>
      <c r="Y481" s="18"/>
      <c r="Z481" s="18"/>
      <c r="AA481" s="12"/>
      <c r="AB481" s="12"/>
      <c r="AC481" s="12"/>
      <c r="AD481" s="18"/>
      <c r="AE481" s="12"/>
      <c r="AF481" s="18"/>
      <c r="AG481" s="19"/>
      <c r="AH481" s="19"/>
      <c r="AI481" s="19"/>
      <c r="AJ481" s="19"/>
      <c r="AK481" s="19"/>
      <c r="AL481" s="19"/>
      <c r="AM481" s="19"/>
      <c r="AN481" s="19">
        <f>IFERROR(VLOOKUP($A481,'H54 TR100 M'!$AG$6:$AM$161,7,0),"")</f>
        <v>12.547196254307432</v>
      </c>
      <c r="AO481" s="19" t="str">
        <f>IFERROR(VLOOKUP($A481,'Azymut M'!$O$2:$U$36,7,0),"")</f>
        <v/>
      </c>
      <c r="AP481" s="12" t="str">
        <f>IFERROR(VLOOKUP($A481,'NM TR100 M'!$AD$5:$AJ$13,7,0),"")</f>
        <v/>
      </c>
      <c r="AQ481" s="26">
        <f>MIN(COUNT(F481:U481)+MIN(COUNT(X481:AP481)/2,2),6)</f>
        <v>0.5</v>
      </c>
      <c r="AR481" s="13">
        <f>COUNT(F481:U481)+COUNT(X481:AP481)/2</f>
        <v>0.5</v>
      </c>
    </row>
    <row r="482" spans="1:44">
      <c r="A482">
        <v>279</v>
      </c>
      <c r="B482" s="22" t="str">
        <f>VLOOKUP($A482,id!$C:$H,6,0)</f>
        <v>Szyngwelski Krzysztof</v>
      </c>
      <c r="C482" s="22">
        <f>VLOOKUP($A482,id!$C:$H,4,0)</f>
        <v>0</v>
      </c>
      <c r="D482" s="2">
        <f>IF(E481=E482,D481,ROW(B480))</f>
        <v>480</v>
      </c>
      <c r="E482" s="11">
        <f>LARGE(F482:W482,1)+LARGE(F482:W482,2)+IFERROR(LARGE(F482:W482,3),0)+IFERROR(LARGE(F482:W482,4),0)+IFERROR(LARGE(F482:W482,5),0)+IFERROR(LARGE(F482:W482,6),0)</f>
        <v>12.538406451331765</v>
      </c>
      <c r="F482" s="12"/>
      <c r="G482" s="12"/>
      <c r="H482" s="12" t="str">
        <f>IFERROR(VLOOKUP($A482,'H53 200 M'!$AL$5:$AR$90,7,0),"")</f>
        <v/>
      </c>
      <c r="I482" s="14" t="str">
        <f>IFERROR(VLOOKUP($A482,'Dymno M'!$BO$4:$BU$35,7,0),"")</f>
        <v/>
      </c>
      <c r="J482" s="19" t="str">
        <f>IFERROR(VLOOKUP($A482,'Dukty M'!$AU$1:$BA$45,7,0),"")</f>
        <v/>
      </c>
      <c r="K482" s="19" t="str">
        <f>IFERROR(VLOOKUP($A482,'Tropy M'!$Q$3:$X$155,7,0),"")</f>
        <v/>
      </c>
      <c r="L482" s="19" t="str">
        <f>IFERROR(VLOOKUP($A482,'Grassor TR300 M'!$BX$2:$CD$26,7,0),"")</f>
        <v/>
      </c>
      <c r="M482" s="19" t="str">
        <f>IFERROR(VLOOKUP($A482,'BO M'!$K$2:$Q$65,7,0),"")</f>
        <v/>
      </c>
      <c r="N482" s="19" t="str">
        <f>IFERROR(VLOOKUP($A482,'Konwalie M'!$K$3:$Q$33,7,0),"")</f>
        <v/>
      </c>
      <c r="O482" s="19" t="str">
        <f>IFERROR(VLOOKUP($A482,'Sudecka 150 M'!$M$2:$S$17,7,0),"")</f>
        <v/>
      </c>
      <c r="P482" s="19" t="str">
        <f>IFERROR(VLOOKUP($A482,'Korno M'!$BR$1:$BX$58,7,0),"")</f>
        <v/>
      </c>
      <c r="Q482" s="19" t="str">
        <f>IFERROR(VLOOKUP($A482,'Abentojra M'!$J$4:$P$36,7,0),"")</f>
        <v/>
      </c>
      <c r="R482" s="19" t="str">
        <f>IFERROR(VLOOKUP($A482,'Mordownik M'!$M$6:$S$36,7,0),"")</f>
        <v/>
      </c>
      <c r="S482" s="19" t="str">
        <f>IFERROR(VLOOKUP($A482,'XIV Szago M'!$BB$4:$BH$45,7,0),"")</f>
        <v/>
      </c>
      <c r="T482" s="19" t="str">
        <f>IFERROR(VLOOKUP($A482,'H54 TR200 M'!$AS$5:$AY$96,7,0),"")</f>
        <v/>
      </c>
      <c r="U482" s="19" t="str">
        <f>IFERROR(VLOOKUP($A482,'NM TR200 M'!$AN$5:$AT$32,7,0),"")</f>
        <v/>
      </c>
      <c r="V482" s="10">
        <f>IFERROR(LARGE(X482:AP482,1),0)+IFERROR(LARGE(X482:AP482,2),0)</f>
        <v>12.538406451331765</v>
      </c>
      <c r="W482" s="10">
        <f>IFERROR(LARGE(X482:AP482,3),0)+IFERROR(LARGE(X482:AP482,4),0)</f>
        <v>0</v>
      </c>
      <c r="X482" s="12"/>
      <c r="Y482" s="18"/>
      <c r="Z482" s="18"/>
      <c r="AA482" s="12"/>
      <c r="AB482" s="12"/>
      <c r="AC482" s="12">
        <f>IFERROR(VLOOKUP($A482,'H53 100 M'!$AG$5:$AM$156,7,0),"")</f>
        <v>12.538406451331765</v>
      </c>
      <c r="AD482" s="18" t="str">
        <f>IFERROR(VLOOKUP($A482,'Liczyrzepa - wiosna M'!$N$2:$T$26,7,0),"")</f>
        <v/>
      </c>
      <c r="AE482" s="12" t="str">
        <f>IFERROR(VLOOKUP($A482,'Harce M'!$H$2:$N$19,7,0),"")</f>
        <v/>
      </c>
      <c r="AF482" s="18" t="str">
        <f>IFERROR(VLOOKUP($A482,'XII z Kompasem M'!$K$1:$Q$38,7,0),"")</f>
        <v/>
      </c>
      <c r="AG482" s="19" t="str">
        <f>IFERROR(VLOOKUP($A482,'Grassor TR150 M'!$BH$2:$BN$16,7,0),"")</f>
        <v/>
      </c>
      <c r="AH482" s="19" t="str">
        <f>IFERROR(VLOOKUP($A482,'Pazur Gryfa M'!$P$2:$V$23,7,0),"")</f>
        <v/>
      </c>
      <c r="AI482" s="19" t="str">
        <f>IFERROR(VLOOKUP($A482,'Szaga M'!$J$2:$P$31,7,0),"")</f>
        <v/>
      </c>
      <c r="AJ482" s="19" t="str">
        <f>IFERROR(VLOOKUP($A482,'Sudecka 100 M'!$M$2:$S$20,7,0),"")</f>
        <v/>
      </c>
      <c r="AK482" s="19" t="str">
        <f>IFERROR(VLOOKUP($A482,'XIII z Kompasem M'!$K$2:$Q$27,7,0),"")</f>
        <v/>
      </c>
      <c r="AL482" s="19" t="str">
        <f>IFERROR(VLOOKUP($A482,'Waligóra M'!$J$2:$P$17,7,0),"")</f>
        <v/>
      </c>
      <c r="AM482" s="19" t="str">
        <f>IFERROR(VLOOKUP($A482,'Jesienne 360 M'!$K$2:$Q$15,7,0),"")</f>
        <v/>
      </c>
      <c r="AN482" s="19">
        <f>IFERROR(VLOOKUP($A482,'H54 TR100 M'!$AG$6:$AM$161,7,0),"")</f>
        <v>0</v>
      </c>
      <c r="AO482" s="19" t="str">
        <f>IFERROR(VLOOKUP($A482,'Azymut M'!$O$2:$U$36,7,0),"")</f>
        <v/>
      </c>
      <c r="AP482" s="12" t="str">
        <f>IFERROR(VLOOKUP($A482,'NM TR100 M'!$AD$5:$AJ$13,7,0),"")</f>
        <v/>
      </c>
      <c r="AQ482" s="26">
        <f>MIN(COUNT(F482:U482)+MIN(COUNT(X482:AP482)/2,2),6)</f>
        <v>1</v>
      </c>
      <c r="AR482" s="13">
        <f>COUNT(F482:U482)+COUNT(X482:AP482)/2</f>
        <v>1</v>
      </c>
    </row>
    <row r="483" spans="1:44">
      <c r="A483">
        <v>710</v>
      </c>
      <c r="B483" s="22" t="str">
        <f>VLOOKUP($A483,id!$C:$H,6,0)</f>
        <v>Kummer Adam</v>
      </c>
      <c r="C483" s="22" t="str">
        <f>VLOOKUP($A483,id!$C:$H,4,0)</f>
        <v>GRBS</v>
      </c>
      <c r="D483" s="2">
        <f>IF(E482=E483,D482,ROW(B481))</f>
        <v>481</v>
      </c>
      <c r="E483" s="11">
        <f>LARGE(F483:W483,1)+LARGE(F483:W483,2)+IFERROR(LARGE(F483:W483,3),0)+IFERROR(LARGE(F483:W483,4),0)+IFERROR(LARGE(F483:W483,5),0)+IFERROR(LARGE(F483:W483,6),0)</f>
        <v>12.489653263213738</v>
      </c>
      <c r="F483" s="12"/>
      <c r="G483" s="12"/>
      <c r="H483" s="12"/>
      <c r="I483" s="14"/>
      <c r="J483" s="19"/>
      <c r="K483" s="19"/>
      <c r="L483" s="19"/>
      <c r="M483" s="19"/>
      <c r="N483" s="19"/>
      <c r="O483" s="19"/>
      <c r="P483" s="19"/>
      <c r="Q483" s="19"/>
      <c r="R483" s="19"/>
      <c r="S483" s="19"/>
      <c r="T483" s="19" t="str">
        <f>IFERROR(VLOOKUP($A483,'H54 TR200 M'!$AS$5:$AY$96,7,0),"")</f>
        <v/>
      </c>
      <c r="U483" s="19" t="str">
        <f>IFERROR(VLOOKUP($A483,'NM TR200 M'!$AN$5:$AT$32,7,0),"")</f>
        <v/>
      </c>
      <c r="V483" s="10">
        <f>IFERROR(LARGE(X483:AP483,1),0)+IFERROR(LARGE(X483:AP483,2),0)</f>
        <v>12.489653263213738</v>
      </c>
      <c r="W483" s="10">
        <f>IFERROR(LARGE(X483:AP483,3),0)+IFERROR(LARGE(X483:AP483,4),0)</f>
        <v>0</v>
      </c>
      <c r="X483" s="12"/>
      <c r="Y483" s="18"/>
      <c r="Z483" s="18"/>
      <c r="AA483" s="12"/>
      <c r="AB483" s="12"/>
      <c r="AC483" s="12"/>
      <c r="AD483" s="18"/>
      <c r="AE483" s="12"/>
      <c r="AF483" s="18"/>
      <c r="AG483" s="19"/>
      <c r="AH483" s="19"/>
      <c r="AI483" s="19"/>
      <c r="AJ483" s="19"/>
      <c r="AK483" s="19"/>
      <c r="AL483" s="19"/>
      <c r="AM483" s="19"/>
      <c r="AN483" s="19">
        <f>IFERROR(VLOOKUP($A483,'H54 TR100 M'!$AG$6:$AM$161,7,0),"")</f>
        <v>12.489653263213738</v>
      </c>
      <c r="AO483" s="19" t="str">
        <f>IFERROR(VLOOKUP($A483,'Azymut M'!$O$2:$U$36,7,0),"")</f>
        <v/>
      </c>
      <c r="AP483" s="12" t="str">
        <f>IFERROR(VLOOKUP($A483,'NM TR100 M'!$AD$5:$AJ$13,7,0),"")</f>
        <v/>
      </c>
      <c r="AQ483" s="26">
        <f>MIN(COUNT(F483:U483)+MIN(COUNT(X483:AP483)/2,2),6)</f>
        <v>0.5</v>
      </c>
      <c r="AR483" s="13">
        <f>COUNT(F483:U483)+COUNT(X483:AP483)/2</f>
        <v>0.5</v>
      </c>
    </row>
    <row r="484" spans="1:44">
      <c r="A484">
        <v>711</v>
      </c>
      <c r="B484" s="22" t="str">
        <f>VLOOKUP($A484,id!$C:$H,6,0)</f>
        <v>Jarecki Mariusz</v>
      </c>
      <c r="C484" s="22" t="str">
        <f>VLOOKUP($A484,id!$C:$H,4,0)</f>
        <v>GRBS</v>
      </c>
      <c r="D484" s="2">
        <f>IF(E483=E484,D483,ROW(B482))</f>
        <v>482</v>
      </c>
      <c r="E484" s="11">
        <f>LARGE(F484:W484,1)+LARGE(F484:W484,2)+IFERROR(LARGE(F484:W484,3),0)+IFERROR(LARGE(F484:W484,4),0)+IFERROR(LARGE(F484:W484,5),0)+IFERROR(LARGE(F484:W484,6),0)</f>
        <v>12.489301867629145</v>
      </c>
      <c r="F484" s="12"/>
      <c r="G484" s="12"/>
      <c r="H484" s="12"/>
      <c r="I484" s="14"/>
      <c r="J484" s="19"/>
      <c r="K484" s="19"/>
      <c r="L484" s="19"/>
      <c r="M484" s="19"/>
      <c r="N484" s="19"/>
      <c r="O484" s="19"/>
      <c r="P484" s="19"/>
      <c r="Q484" s="19"/>
      <c r="R484" s="19"/>
      <c r="S484" s="19"/>
      <c r="T484" s="19" t="str">
        <f>IFERROR(VLOOKUP($A484,'H54 TR200 M'!$AS$5:$AY$96,7,0),"")</f>
        <v/>
      </c>
      <c r="U484" s="19" t="str">
        <f>IFERROR(VLOOKUP($A484,'NM TR200 M'!$AN$5:$AT$32,7,0),"")</f>
        <v/>
      </c>
      <c r="V484" s="10">
        <f>IFERROR(LARGE(X484:AP484,1),0)+IFERROR(LARGE(X484:AP484,2),0)</f>
        <v>12.489301867629145</v>
      </c>
      <c r="W484" s="10">
        <f>IFERROR(LARGE(X484:AP484,3),0)+IFERROR(LARGE(X484:AP484,4),0)</f>
        <v>0</v>
      </c>
      <c r="X484" s="12"/>
      <c r="Y484" s="18"/>
      <c r="Z484" s="18"/>
      <c r="AA484" s="12"/>
      <c r="AB484" s="12"/>
      <c r="AC484" s="12"/>
      <c r="AD484" s="18"/>
      <c r="AE484" s="12"/>
      <c r="AF484" s="18"/>
      <c r="AG484" s="19"/>
      <c r="AH484" s="19"/>
      <c r="AI484" s="19"/>
      <c r="AJ484" s="19"/>
      <c r="AK484" s="19"/>
      <c r="AL484" s="19"/>
      <c r="AM484" s="19"/>
      <c r="AN484" s="19">
        <f>IFERROR(VLOOKUP($A484,'H54 TR100 M'!$AG$6:$AM$161,7,0),"")</f>
        <v>12.489301867629145</v>
      </c>
      <c r="AO484" s="19" t="str">
        <f>IFERROR(VLOOKUP($A484,'Azymut M'!$O$2:$U$36,7,0),"")</f>
        <v/>
      </c>
      <c r="AP484" s="12" t="str">
        <f>IFERROR(VLOOKUP($A484,'NM TR100 M'!$AD$5:$AJ$13,7,0),"")</f>
        <v/>
      </c>
      <c r="AQ484" s="26">
        <f>MIN(COUNT(F484:U484)+MIN(COUNT(X484:AP484)/2,2),6)</f>
        <v>0.5</v>
      </c>
      <c r="AR484" s="13">
        <f>COUNT(F484:U484)+COUNT(X484:AP484)/2</f>
        <v>0.5</v>
      </c>
    </row>
    <row r="485" spans="1:44">
      <c r="A485">
        <v>712</v>
      </c>
      <c r="B485" s="22" t="str">
        <f>VLOOKUP($A485,id!$C:$H,6,0)</f>
        <v>Popek Marcin</v>
      </c>
      <c r="C485" s="22" t="str">
        <f>VLOOKUP($A485,id!$C:$H,4,0)</f>
        <v>GRBS</v>
      </c>
      <c r="D485" s="2">
        <f>IF(E484=E485,D484,ROW(B483))</f>
        <v>483</v>
      </c>
      <c r="E485" s="11">
        <f>LARGE(F485:W485,1)+LARGE(F485:W485,2)+IFERROR(LARGE(F485:W485,3),0)+IFERROR(LARGE(F485:W485,4),0)+IFERROR(LARGE(F485:W485,5),0)+IFERROR(LARGE(F485:W485,6),0)</f>
        <v>12.488599135775571</v>
      </c>
      <c r="F485" s="12"/>
      <c r="G485" s="12"/>
      <c r="H485" s="12"/>
      <c r="I485" s="14"/>
      <c r="J485" s="19"/>
      <c r="K485" s="19"/>
      <c r="L485" s="19"/>
      <c r="M485" s="19"/>
      <c r="N485" s="19"/>
      <c r="O485" s="19"/>
      <c r="P485" s="19"/>
      <c r="Q485" s="19"/>
      <c r="R485" s="19"/>
      <c r="S485" s="19"/>
      <c r="T485" s="19" t="str">
        <f>IFERROR(VLOOKUP($A485,'H54 TR200 M'!$AS$5:$AY$96,7,0),"")</f>
        <v/>
      </c>
      <c r="U485" s="19" t="str">
        <f>IFERROR(VLOOKUP($A485,'NM TR200 M'!$AN$5:$AT$32,7,0),"")</f>
        <v/>
      </c>
      <c r="V485" s="10">
        <f>IFERROR(LARGE(X485:AP485,1),0)+IFERROR(LARGE(X485:AP485,2),0)</f>
        <v>12.488599135775571</v>
      </c>
      <c r="W485" s="10">
        <f>IFERROR(LARGE(X485:AP485,3),0)+IFERROR(LARGE(X485:AP485,4),0)</f>
        <v>0</v>
      </c>
      <c r="X485" s="12"/>
      <c r="Y485" s="18"/>
      <c r="Z485" s="18"/>
      <c r="AA485" s="12"/>
      <c r="AB485" s="12"/>
      <c r="AC485" s="12"/>
      <c r="AD485" s="18"/>
      <c r="AE485" s="12"/>
      <c r="AF485" s="18"/>
      <c r="AG485" s="19"/>
      <c r="AH485" s="19"/>
      <c r="AI485" s="19"/>
      <c r="AJ485" s="19"/>
      <c r="AK485" s="19"/>
      <c r="AL485" s="19"/>
      <c r="AM485" s="19"/>
      <c r="AN485" s="19">
        <f>IFERROR(VLOOKUP($A485,'H54 TR100 M'!$AG$6:$AM$161,7,0),"")</f>
        <v>12.488599135775571</v>
      </c>
      <c r="AO485" s="19" t="str">
        <f>IFERROR(VLOOKUP($A485,'Azymut M'!$O$2:$U$36,7,0),"")</f>
        <v/>
      </c>
      <c r="AP485" s="12" t="str">
        <f>IFERROR(VLOOKUP($A485,'NM TR100 M'!$AD$5:$AJ$13,7,0),"")</f>
        <v/>
      </c>
      <c r="AQ485" s="26">
        <f>MIN(COUNT(F485:U485)+MIN(COUNT(X485:AP485)/2,2),6)</f>
        <v>0.5</v>
      </c>
      <c r="AR485" s="13">
        <f>COUNT(F485:U485)+COUNT(X485:AP485)/2</f>
        <v>0.5</v>
      </c>
    </row>
    <row r="486" spans="1:44">
      <c r="A486">
        <v>713</v>
      </c>
      <c r="B486" s="22" t="str">
        <f>VLOOKUP($A486,id!$C:$H,6,0)</f>
        <v>Musielski Kamil</v>
      </c>
      <c r="C486" s="22" t="str">
        <f>VLOOKUP($A486,id!$C:$H,4,0)</f>
        <v>GRBS</v>
      </c>
      <c r="D486" s="2">
        <f>IF(E485=E486,D485,ROW(B484))</f>
        <v>484</v>
      </c>
      <c r="E486" s="11">
        <f>LARGE(F486:W486,1)+LARGE(F486:W486,2)+IFERROR(LARGE(F486:W486,3),0)+IFERROR(LARGE(F486:W486,4),0)+IFERROR(LARGE(F486:W486,5),0)+IFERROR(LARGE(F486:W486,6),0)</f>
        <v>12.488247799503254</v>
      </c>
      <c r="F486" s="12"/>
      <c r="G486" s="12"/>
      <c r="H486" s="12"/>
      <c r="I486" s="14"/>
      <c r="J486" s="19"/>
      <c r="K486" s="19"/>
      <c r="L486" s="19"/>
      <c r="M486" s="19"/>
      <c r="N486" s="19"/>
      <c r="O486" s="19"/>
      <c r="P486" s="19"/>
      <c r="Q486" s="19"/>
      <c r="R486" s="19"/>
      <c r="S486" s="19"/>
      <c r="T486" s="19" t="str">
        <f>IFERROR(VLOOKUP($A486,'H54 TR200 M'!$AS$5:$AY$96,7,0),"")</f>
        <v/>
      </c>
      <c r="U486" s="19" t="str">
        <f>IFERROR(VLOOKUP($A486,'NM TR200 M'!$AN$5:$AT$32,7,0),"")</f>
        <v/>
      </c>
      <c r="V486" s="10">
        <f>IFERROR(LARGE(X486:AP486,1),0)+IFERROR(LARGE(X486:AP486,2),0)</f>
        <v>12.488247799503254</v>
      </c>
      <c r="W486" s="10">
        <f>IFERROR(LARGE(X486:AP486,3),0)+IFERROR(LARGE(X486:AP486,4),0)</f>
        <v>0</v>
      </c>
      <c r="X486" s="12"/>
      <c r="Y486" s="18"/>
      <c r="Z486" s="18"/>
      <c r="AA486" s="12"/>
      <c r="AB486" s="12"/>
      <c r="AC486" s="12"/>
      <c r="AD486" s="18"/>
      <c r="AE486" s="12"/>
      <c r="AF486" s="18"/>
      <c r="AG486" s="19"/>
      <c r="AH486" s="19"/>
      <c r="AI486" s="19"/>
      <c r="AJ486" s="19"/>
      <c r="AK486" s="19"/>
      <c r="AL486" s="19"/>
      <c r="AM486" s="19"/>
      <c r="AN486" s="19">
        <f>IFERROR(VLOOKUP($A486,'H54 TR100 M'!$AG$6:$AM$161,7,0),"")</f>
        <v>12.488247799503254</v>
      </c>
      <c r="AO486" s="19" t="str">
        <f>IFERROR(VLOOKUP($A486,'Azymut M'!$O$2:$U$36,7,0),"")</f>
        <v/>
      </c>
      <c r="AP486" s="12" t="str">
        <f>IFERROR(VLOOKUP($A486,'NM TR100 M'!$AD$5:$AJ$13,7,0),"")</f>
        <v/>
      </c>
      <c r="AQ486" s="26">
        <f>MIN(COUNT(F486:U486)+MIN(COUNT(X486:AP486)/2,2),6)</f>
        <v>0.5</v>
      </c>
      <c r="AR486" s="13">
        <f>COUNT(F486:U486)+COUNT(X486:AP486)/2</f>
        <v>0.5</v>
      </c>
    </row>
    <row r="487" spans="1:44">
      <c r="A487">
        <v>228</v>
      </c>
      <c r="B487" s="22" t="str">
        <f>VLOOKUP($A487,id!$C:$H,6,0)</f>
        <v>Gojtowski Tomasz</v>
      </c>
      <c r="C487" s="22" t="str">
        <f>VLOOKUP($A487,id!$C:$H,4,0)</f>
        <v>3Team</v>
      </c>
      <c r="D487" s="2">
        <f>IF(E486=E487,D486,ROW(B485))</f>
        <v>485</v>
      </c>
      <c r="E487" s="11">
        <f>LARGE(F487:W487,1)+LARGE(F487:W487,2)+IFERROR(LARGE(F487:W487,3),0)+IFERROR(LARGE(F487:W487,4),0)+IFERROR(LARGE(F487:W487,5),0)+IFERROR(LARGE(F487:W487,6),0)</f>
        <v>12.309113358275695</v>
      </c>
      <c r="F487" s="12"/>
      <c r="G487" s="12"/>
      <c r="H487" s="12">
        <f>IFERROR(VLOOKUP($A487,'H53 200 M'!$AL$5:$AR$90,7,0),"")</f>
        <v>12.309113358275695</v>
      </c>
      <c r="I487" s="14" t="str">
        <f>IFERROR(VLOOKUP($A487,'Dymno M'!$BO$4:$BU$35,7,0),"")</f>
        <v/>
      </c>
      <c r="J487" s="19" t="str">
        <f>IFERROR(VLOOKUP($A487,'Dukty M'!$AU$1:$BA$45,7,0),"")</f>
        <v/>
      </c>
      <c r="K487" s="19" t="str">
        <f>IFERROR(VLOOKUP($A487,'Tropy M'!$Q$3:$X$155,7,0),"")</f>
        <v/>
      </c>
      <c r="L487" s="19" t="str">
        <f>IFERROR(VLOOKUP($A487,'Grassor TR300 M'!$BX$2:$CD$26,7,0),"")</f>
        <v/>
      </c>
      <c r="M487" s="19" t="str">
        <f>IFERROR(VLOOKUP($A487,'BO M'!$K$2:$Q$65,7,0),"")</f>
        <v/>
      </c>
      <c r="N487" s="19" t="str">
        <f>IFERROR(VLOOKUP($A487,'Konwalie M'!$K$3:$Q$33,7,0),"")</f>
        <v/>
      </c>
      <c r="O487" s="19" t="str">
        <f>IFERROR(VLOOKUP($A487,'Sudecka 150 M'!$M$2:$S$17,7,0),"")</f>
        <v/>
      </c>
      <c r="P487" s="19" t="str">
        <f>IFERROR(VLOOKUP($A487,'Korno M'!$BR$1:$BX$58,7,0),"")</f>
        <v/>
      </c>
      <c r="Q487" s="19" t="str">
        <f>IFERROR(VLOOKUP($A487,'Abentojra M'!$J$4:$P$36,7,0),"")</f>
        <v/>
      </c>
      <c r="R487" s="19" t="str">
        <f>IFERROR(VLOOKUP($A487,'Mordownik M'!$M$6:$S$36,7,0),"")</f>
        <v/>
      </c>
      <c r="S487" s="19" t="str">
        <f>IFERROR(VLOOKUP($A487,'XIV Szago M'!$BB$4:$BH$45,7,0),"")</f>
        <v/>
      </c>
      <c r="T487" s="19" t="str">
        <f>IFERROR(VLOOKUP($A487,'H54 TR200 M'!$AS$5:$AY$96,7,0),"")</f>
        <v/>
      </c>
      <c r="U487" s="19" t="str">
        <f>IFERROR(VLOOKUP($A487,'NM TR200 M'!$AN$5:$AT$32,7,0),"")</f>
        <v/>
      </c>
      <c r="V487" s="10">
        <f>IFERROR(LARGE(X487:AP487,1),0)+IFERROR(LARGE(X487:AP487,2),0)</f>
        <v>0</v>
      </c>
      <c r="W487" s="10">
        <f>IFERROR(LARGE(X487:AP487,3),0)+IFERROR(LARGE(X487:AP487,4),0)</f>
        <v>0</v>
      </c>
      <c r="X487" s="12"/>
      <c r="Y487" s="18"/>
      <c r="Z487" s="18"/>
      <c r="AA487" s="12"/>
      <c r="AB487" s="12"/>
      <c r="AC487" s="12" t="str">
        <f>IFERROR(VLOOKUP($A487,'H53 100 M'!$AG$5:$AM$156,7,0),"")</f>
        <v/>
      </c>
      <c r="AD487" s="18" t="str">
        <f>IFERROR(VLOOKUP($A487,'Liczyrzepa - wiosna M'!$N$2:$T$26,7,0),"")</f>
        <v/>
      </c>
      <c r="AE487" s="12" t="str">
        <f>IFERROR(VLOOKUP($A487,'Harce M'!$H$2:$N$19,7,0),"")</f>
        <v/>
      </c>
      <c r="AF487" s="18" t="str">
        <f>IFERROR(VLOOKUP($A487,'XII z Kompasem M'!$K$1:$Q$38,7,0),"")</f>
        <v/>
      </c>
      <c r="AG487" s="19" t="str">
        <f>IFERROR(VLOOKUP($A487,'Grassor TR150 M'!$BH$2:$BN$16,7,0),"")</f>
        <v/>
      </c>
      <c r="AH487" s="19" t="str">
        <f>IFERROR(VLOOKUP($A487,'Pazur Gryfa M'!$P$2:$V$23,7,0),"")</f>
        <v/>
      </c>
      <c r="AI487" s="19" t="str">
        <f>IFERROR(VLOOKUP($A487,'Szaga M'!$J$2:$P$31,7,0),"")</f>
        <v/>
      </c>
      <c r="AJ487" s="19" t="str">
        <f>IFERROR(VLOOKUP($A487,'Sudecka 100 M'!$M$2:$S$20,7,0),"")</f>
        <v/>
      </c>
      <c r="AK487" s="19" t="str">
        <f>IFERROR(VLOOKUP($A487,'XIII z Kompasem M'!$K$2:$Q$27,7,0),"")</f>
        <v/>
      </c>
      <c r="AL487" s="19" t="str">
        <f>IFERROR(VLOOKUP($A487,'Waligóra M'!$J$2:$P$17,7,0),"")</f>
        <v/>
      </c>
      <c r="AM487" s="19" t="str">
        <f>IFERROR(VLOOKUP($A487,'Jesienne 360 M'!$K$2:$Q$15,7,0),"")</f>
        <v/>
      </c>
      <c r="AN487" s="19" t="str">
        <f>IFERROR(VLOOKUP($A487,'H54 TR100 M'!$AG$6:$AM$161,7,0),"")</f>
        <v/>
      </c>
      <c r="AO487" s="19" t="str">
        <f>IFERROR(VLOOKUP($A487,'Azymut M'!$O$2:$U$36,7,0),"")</f>
        <v/>
      </c>
      <c r="AP487" s="12" t="str">
        <f>IFERROR(VLOOKUP($A487,'NM TR100 M'!$AD$5:$AJ$13,7,0),"")</f>
        <v/>
      </c>
      <c r="AQ487" s="26">
        <f>MIN(COUNT(F487:U487)+MIN(COUNT(X487:AP487)/2,2),6)</f>
        <v>1</v>
      </c>
      <c r="AR487" s="13">
        <f>COUNT(F487:U487)+COUNT(X487:AP487)/2</f>
        <v>1</v>
      </c>
    </row>
    <row r="488" spans="1:44">
      <c r="A488">
        <v>280</v>
      </c>
      <c r="B488" s="22" t="str">
        <f>VLOOKUP($A488,id!$C:$H,6,0)</f>
        <v>Nowisz Jarosław</v>
      </c>
      <c r="C488" s="22">
        <f>VLOOKUP($A488,id!$C:$H,4,0)</f>
        <v>0</v>
      </c>
      <c r="D488" s="2">
        <f>IF(E487=E488,D487,ROW(B486))</f>
        <v>486</v>
      </c>
      <c r="E488" s="11">
        <f>LARGE(F488:W488,1)+LARGE(F488:W488,2)+IFERROR(LARGE(F488:W488,3),0)+IFERROR(LARGE(F488:W488,4),0)+IFERROR(LARGE(F488:W488,5),0)+IFERROR(LARGE(F488:W488,6),0)</f>
        <v>12.026466892058682</v>
      </c>
      <c r="F488" s="12"/>
      <c r="G488" s="12"/>
      <c r="H488" s="12" t="str">
        <f>IFERROR(VLOOKUP($A488,'H53 200 M'!$AL$5:$AR$90,7,0),"")</f>
        <v/>
      </c>
      <c r="I488" s="14" t="str">
        <f>IFERROR(VLOOKUP($A488,'Dymno M'!$BO$4:$BU$35,7,0),"")</f>
        <v/>
      </c>
      <c r="J488" s="19" t="str">
        <f>IFERROR(VLOOKUP($A488,'Dukty M'!$AU$1:$BA$45,7,0),"")</f>
        <v/>
      </c>
      <c r="K488" s="19" t="str">
        <f>IFERROR(VLOOKUP($A488,'Tropy M'!$Q$3:$X$155,7,0),"")</f>
        <v/>
      </c>
      <c r="L488" s="19" t="str">
        <f>IFERROR(VLOOKUP($A488,'Grassor TR300 M'!$BX$2:$CD$26,7,0),"")</f>
        <v/>
      </c>
      <c r="M488" s="19" t="str">
        <f>IFERROR(VLOOKUP($A488,'BO M'!$K$2:$Q$65,7,0),"")</f>
        <v/>
      </c>
      <c r="N488" s="19" t="str">
        <f>IFERROR(VLOOKUP($A488,'Konwalie M'!$K$3:$Q$33,7,0),"")</f>
        <v/>
      </c>
      <c r="O488" s="19" t="str">
        <f>IFERROR(VLOOKUP($A488,'Sudecka 150 M'!$M$2:$S$17,7,0),"")</f>
        <v/>
      </c>
      <c r="P488" s="19" t="str">
        <f>IFERROR(VLOOKUP($A488,'Korno M'!$BR$1:$BX$58,7,0),"")</f>
        <v/>
      </c>
      <c r="Q488" s="19" t="str">
        <f>IFERROR(VLOOKUP($A488,'Abentojra M'!$J$4:$P$36,7,0),"")</f>
        <v/>
      </c>
      <c r="R488" s="19" t="str">
        <f>IFERROR(VLOOKUP($A488,'Mordownik M'!$M$6:$S$36,7,0),"")</f>
        <v/>
      </c>
      <c r="S488" s="19" t="str">
        <f>IFERROR(VLOOKUP($A488,'XIV Szago M'!$BB$4:$BH$45,7,0),"")</f>
        <v/>
      </c>
      <c r="T488" s="19" t="str">
        <f>IFERROR(VLOOKUP($A488,'H54 TR200 M'!$AS$5:$AY$96,7,0),"")</f>
        <v/>
      </c>
      <c r="U488" s="19" t="str">
        <f>IFERROR(VLOOKUP($A488,'NM TR200 M'!$AN$5:$AT$32,7,0),"")</f>
        <v/>
      </c>
      <c r="V488" s="10">
        <f>IFERROR(LARGE(X488:AP488,1),0)+IFERROR(LARGE(X488:AP488,2),0)</f>
        <v>12.026466892058682</v>
      </c>
      <c r="W488" s="10">
        <f>IFERROR(LARGE(X488:AP488,3),0)+IFERROR(LARGE(X488:AP488,4),0)</f>
        <v>0</v>
      </c>
      <c r="X488" s="12"/>
      <c r="Y488" s="18"/>
      <c r="Z488" s="18"/>
      <c r="AA488" s="12"/>
      <c r="AB488" s="12"/>
      <c r="AC488" s="12">
        <f>IFERROR(VLOOKUP($A488,'H53 100 M'!$AG$5:$AM$156,7,0),"")</f>
        <v>12.026466892058682</v>
      </c>
      <c r="AD488" s="18" t="str">
        <f>IFERROR(VLOOKUP($A488,'Liczyrzepa - wiosna M'!$N$2:$T$26,7,0),"")</f>
        <v/>
      </c>
      <c r="AE488" s="12" t="str">
        <f>IFERROR(VLOOKUP($A488,'Harce M'!$H$2:$N$19,7,0),"")</f>
        <v/>
      </c>
      <c r="AF488" s="18" t="str">
        <f>IFERROR(VLOOKUP($A488,'XII z Kompasem M'!$K$1:$Q$38,7,0),"")</f>
        <v/>
      </c>
      <c r="AG488" s="19" t="str">
        <f>IFERROR(VLOOKUP($A488,'Grassor TR150 M'!$BH$2:$BN$16,7,0),"")</f>
        <v/>
      </c>
      <c r="AH488" s="19" t="str">
        <f>IFERROR(VLOOKUP($A488,'Pazur Gryfa M'!$P$2:$V$23,7,0),"")</f>
        <v/>
      </c>
      <c r="AI488" s="19" t="str">
        <f>IFERROR(VLOOKUP($A488,'Szaga M'!$J$2:$P$31,7,0),"")</f>
        <v/>
      </c>
      <c r="AJ488" s="19" t="str">
        <f>IFERROR(VLOOKUP($A488,'Sudecka 100 M'!$M$2:$S$20,7,0),"")</f>
        <v/>
      </c>
      <c r="AK488" s="19" t="str">
        <f>IFERROR(VLOOKUP($A488,'XIII z Kompasem M'!$K$2:$Q$27,7,0),"")</f>
        <v/>
      </c>
      <c r="AL488" s="19" t="str">
        <f>IFERROR(VLOOKUP($A488,'Waligóra M'!$J$2:$P$17,7,0),"")</f>
        <v/>
      </c>
      <c r="AM488" s="19" t="str">
        <f>IFERROR(VLOOKUP($A488,'Jesienne 360 M'!$K$2:$Q$15,7,0),"")</f>
        <v/>
      </c>
      <c r="AN488" s="19" t="str">
        <f>IFERROR(VLOOKUP($A488,'H54 TR100 M'!$AG$6:$AM$161,7,0),"")</f>
        <v/>
      </c>
      <c r="AO488" s="19" t="str">
        <f>IFERROR(VLOOKUP($A488,'Azymut M'!$O$2:$U$36,7,0),"")</f>
        <v/>
      </c>
      <c r="AP488" s="12" t="str">
        <f>IFERROR(VLOOKUP($A488,'NM TR100 M'!$AD$5:$AJ$13,7,0),"")</f>
        <v/>
      </c>
      <c r="AQ488" s="26">
        <f>MIN(COUNT(F488:U488)+MIN(COUNT(X488:AP488)/2,2),6)</f>
        <v>0.5</v>
      </c>
      <c r="AR488" s="13">
        <f>COUNT(F488:U488)+COUNT(X488:AP488)/2</f>
        <v>0.5</v>
      </c>
    </row>
    <row r="489" spans="1:44">
      <c r="A489">
        <v>281</v>
      </c>
      <c r="B489" s="22" t="str">
        <f>VLOOKUP($A489,id!$C:$H,6,0)</f>
        <v>Kamyk Marcin</v>
      </c>
      <c r="C489" s="22">
        <f>VLOOKUP($A489,id!$C:$H,4,0)</f>
        <v>0</v>
      </c>
      <c r="D489" s="2">
        <f>IF(E488=E489,D488,ROW(B487))</f>
        <v>487</v>
      </c>
      <c r="E489" s="11">
        <f>LARGE(F489:W489,1)+LARGE(F489:W489,2)+IFERROR(LARGE(F489:W489,3),0)+IFERROR(LARGE(F489:W489,4),0)+IFERROR(LARGE(F489:W489,5),0)+IFERROR(LARGE(F489:W489,6),0)</f>
        <v>12.024213126829199</v>
      </c>
      <c r="F489" s="12"/>
      <c r="G489" s="12"/>
      <c r="H489" s="12" t="str">
        <f>IFERROR(VLOOKUP($A489,'H53 200 M'!$AL$5:$AR$90,7,0),"")</f>
        <v/>
      </c>
      <c r="I489" s="14" t="str">
        <f>IFERROR(VLOOKUP($A489,'Dymno M'!$BO$4:$BU$35,7,0),"")</f>
        <v/>
      </c>
      <c r="J489" s="19" t="str">
        <f>IFERROR(VLOOKUP($A489,'Dukty M'!$AU$1:$BA$45,7,0),"")</f>
        <v/>
      </c>
      <c r="K489" s="19" t="str">
        <f>IFERROR(VLOOKUP($A489,'Tropy M'!$Q$3:$X$155,7,0),"")</f>
        <v/>
      </c>
      <c r="L489" s="19" t="str">
        <f>IFERROR(VLOOKUP($A489,'Grassor TR300 M'!$BX$2:$CD$26,7,0),"")</f>
        <v/>
      </c>
      <c r="M489" s="19" t="str">
        <f>IFERROR(VLOOKUP($A489,'BO M'!$K$2:$Q$65,7,0),"")</f>
        <v/>
      </c>
      <c r="N489" s="19" t="str">
        <f>IFERROR(VLOOKUP($A489,'Konwalie M'!$K$3:$Q$33,7,0),"")</f>
        <v/>
      </c>
      <c r="O489" s="19" t="str">
        <f>IFERROR(VLOOKUP($A489,'Sudecka 150 M'!$M$2:$S$17,7,0),"")</f>
        <v/>
      </c>
      <c r="P489" s="19" t="str">
        <f>IFERROR(VLOOKUP($A489,'Korno M'!$BR$1:$BX$58,7,0),"")</f>
        <v/>
      </c>
      <c r="Q489" s="19" t="str">
        <f>IFERROR(VLOOKUP($A489,'Abentojra M'!$J$4:$P$36,7,0),"")</f>
        <v/>
      </c>
      <c r="R489" s="19" t="str">
        <f>IFERROR(VLOOKUP($A489,'Mordownik M'!$M$6:$S$36,7,0),"")</f>
        <v/>
      </c>
      <c r="S489" s="19" t="str">
        <f>IFERROR(VLOOKUP($A489,'XIV Szago M'!$BB$4:$BH$45,7,0),"")</f>
        <v/>
      </c>
      <c r="T489" s="19" t="str">
        <f>IFERROR(VLOOKUP($A489,'H54 TR200 M'!$AS$5:$AY$96,7,0),"")</f>
        <v/>
      </c>
      <c r="U489" s="19" t="str">
        <f>IFERROR(VLOOKUP($A489,'NM TR200 M'!$AN$5:$AT$32,7,0),"")</f>
        <v/>
      </c>
      <c r="V489" s="10">
        <f>IFERROR(LARGE(X489:AP489,1),0)+IFERROR(LARGE(X489:AP489,2),0)</f>
        <v>12.024213126829199</v>
      </c>
      <c r="W489" s="10">
        <f>IFERROR(LARGE(X489:AP489,3),0)+IFERROR(LARGE(X489:AP489,4),0)</f>
        <v>0</v>
      </c>
      <c r="X489" s="12"/>
      <c r="Y489" s="18"/>
      <c r="Z489" s="18"/>
      <c r="AA489" s="12"/>
      <c r="AB489" s="12"/>
      <c r="AC489" s="12">
        <f>IFERROR(VLOOKUP($A489,'H53 100 M'!$AG$5:$AM$156,7,0),"")</f>
        <v>12.024213126829199</v>
      </c>
      <c r="AD489" s="18" t="str">
        <f>IFERROR(VLOOKUP($A489,'Liczyrzepa - wiosna M'!$N$2:$T$26,7,0),"")</f>
        <v/>
      </c>
      <c r="AE489" s="12" t="str">
        <f>IFERROR(VLOOKUP($A489,'Harce M'!$H$2:$N$19,7,0),"")</f>
        <v/>
      </c>
      <c r="AF489" s="18" t="str">
        <f>IFERROR(VLOOKUP($A489,'XII z Kompasem M'!$K$1:$Q$38,7,0),"")</f>
        <v/>
      </c>
      <c r="AG489" s="19" t="str">
        <f>IFERROR(VLOOKUP($A489,'Grassor TR150 M'!$BH$2:$BN$16,7,0),"")</f>
        <v/>
      </c>
      <c r="AH489" s="19" t="str">
        <f>IFERROR(VLOOKUP($A489,'Pazur Gryfa M'!$P$2:$V$23,7,0),"")</f>
        <v/>
      </c>
      <c r="AI489" s="19" t="str">
        <f>IFERROR(VLOOKUP($A489,'Szaga M'!$J$2:$P$31,7,0),"")</f>
        <v/>
      </c>
      <c r="AJ489" s="19" t="str">
        <f>IFERROR(VLOOKUP($A489,'Sudecka 100 M'!$M$2:$S$20,7,0),"")</f>
        <v/>
      </c>
      <c r="AK489" s="19" t="str">
        <f>IFERROR(VLOOKUP($A489,'XIII z Kompasem M'!$K$2:$Q$27,7,0),"")</f>
        <v/>
      </c>
      <c r="AL489" s="19" t="str">
        <f>IFERROR(VLOOKUP($A489,'Waligóra M'!$J$2:$P$17,7,0),"")</f>
        <v/>
      </c>
      <c r="AM489" s="19" t="str">
        <f>IFERROR(VLOOKUP($A489,'Jesienne 360 M'!$K$2:$Q$15,7,0),"")</f>
        <v/>
      </c>
      <c r="AN489" s="19" t="str">
        <f>IFERROR(VLOOKUP($A489,'H54 TR100 M'!$AG$6:$AM$161,7,0),"")</f>
        <v/>
      </c>
      <c r="AO489" s="19" t="str">
        <f>IFERROR(VLOOKUP($A489,'Azymut M'!$O$2:$U$36,7,0),"")</f>
        <v/>
      </c>
      <c r="AP489" s="12" t="str">
        <f>IFERROR(VLOOKUP($A489,'NM TR100 M'!$AD$5:$AJ$13,7,0),"")</f>
        <v/>
      </c>
      <c r="AQ489" s="26">
        <f>MIN(COUNT(F489:U489)+MIN(COUNT(X489:AP489)/2,2),6)</f>
        <v>0.5</v>
      </c>
      <c r="AR489" s="13">
        <f>COUNT(F489:U489)+COUNT(X489:AP489)/2</f>
        <v>0.5</v>
      </c>
    </row>
    <row r="490" spans="1:44">
      <c r="A490">
        <v>282</v>
      </c>
      <c r="B490" s="22" t="str">
        <f>VLOOKUP($A490,id!$C:$H,6,0)</f>
        <v>Stolarski Łukasz</v>
      </c>
      <c r="C490" s="22">
        <f>VLOOKUP($A490,id!$C:$H,4,0)</f>
        <v>0</v>
      </c>
      <c r="D490" s="2">
        <f>IF(E489=E490,D489,ROW(B488))</f>
        <v>488</v>
      </c>
      <c r="E490" s="11">
        <f>LARGE(F490:W490,1)+LARGE(F490:W490,2)+IFERROR(LARGE(F490:W490,3),0)+IFERROR(LARGE(F490:W490,4),0)+IFERROR(LARGE(F490:W490,5),0)+IFERROR(LARGE(F490:W490,6),0)</f>
        <v>11.833135540717111</v>
      </c>
      <c r="F490" s="12"/>
      <c r="G490" s="12"/>
      <c r="H490" s="12" t="str">
        <f>IFERROR(VLOOKUP($A490,'H53 200 M'!$AL$5:$AR$90,7,0),"")</f>
        <v/>
      </c>
      <c r="I490" s="14" t="str">
        <f>IFERROR(VLOOKUP($A490,'Dymno M'!$BO$4:$BU$35,7,0),"")</f>
        <v/>
      </c>
      <c r="J490" s="19" t="str">
        <f>IFERROR(VLOOKUP($A490,'Dukty M'!$AU$1:$BA$45,7,0),"")</f>
        <v/>
      </c>
      <c r="K490" s="19" t="str">
        <f>IFERROR(VLOOKUP($A490,'Tropy M'!$Q$3:$X$155,7,0),"")</f>
        <v/>
      </c>
      <c r="L490" s="19" t="str">
        <f>IFERROR(VLOOKUP($A490,'Grassor TR300 M'!$BX$2:$CD$26,7,0),"")</f>
        <v/>
      </c>
      <c r="M490" s="19" t="str">
        <f>IFERROR(VLOOKUP($A490,'BO M'!$K$2:$Q$65,7,0),"")</f>
        <v/>
      </c>
      <c r="N490" s="19" t="str">
        <f>IFERROR(VLOOKUP($A490,'Konwalie M'!$K$3:$Q$33,7,0),"")</f>
        <v/>
      </c>
      <c r="O490" s="19" t="str">
        <f>IFERROR(VLOOKUP($A490,'Sudecka 150 M'!$M$2:$S$17,7,0),"")</f>
        <v/>
      </c>
      <c r="P490" s="19" t="str">
        <f>IFERROR(VLOOKUP($A490,'Korno M'!$BR$1:$BX$58,7,0),"")</f>
        <v/>
      </c>
      <c r="Q490" s="19" t="str">
        <f>IFERROR(VLOOKUP($A490,'Abentojra M'!$J$4:$P$36,7,0),"")</f>
        <v/>
      </c>
      <c r="R490" s="19" t="str">
        <f>IFERROR(VLOOKUP($A490,'Mordownik M'!$M$6:$S$36,7,0),"")</f>
        <v/>
      </c>
      <c r="S490" s="19" t="str">
        <f>IFERROR(VLOOKUP($A490,'XIV Szago M'!$BB$4:$BH$45,7,0),"")</f>
        <v/>
      </c>
      <c r="T490" s="19" t="str">
        <f>IFERROR(VLOOKUP($A490,'H54 TR200 M'!$AS$5:$AY$96,7,0),"")</f>
        <v/>
      </c>
      <c r="U490" s="19" t="str">
        <f>IFERROR(VLOOKUP($A490,'NM TR200 M'!$AN$5:$AT$32,7,0),"")</f>
        <v/>
      </c>
      <c r="V490" s="10">
        <f>IFERROR(LARGE(X490:AP490,1),0)+IFERROR(LARGE(X490:AP490,2),0)</f>
        <v>11.833135540717111</v>
      </c>
      <c r="W490" s="10">
        <f>IFERROR(LARGE(X490:AP490,3),0)+IFERROR(LARGE(X490:AP490,4),0)</f>
        <v>0</v>
      </c>
      <c r="X490" s="12"/>
      <c r="Y490" s="18"/>
      <c r="Z490" s="18"/>
      <c r="AA490" s="12"/>
      <c r="AB490" s="12"/>
      <c r="AC490" s="12">
        <f>IFERROR(VLOOKUP($A490,'H53 100 M'!$AG$5:$AM$156,7,0),"")</f>
        <v>11.833135540717111</v>
      </c>
      <c r="AD490" s="18" t="str">
        <f>IFERROR(VLOOKUP($A490,'Liczyrzepa - wiosna M'!$N$2:$T$26,7,0),"")</f>
        <v/>
      </c>
      <c r="AE490" s="12" t="str">
        <f>IFERROR(VLOOKUP($A490,'Harce M'!$H$2:$N$19,7,0),"")</f>
        <v/>
      </c>
      <c r="AF490" s="18" t="str">
        <f>IFERROR(VLOOKUP($A490,'XII z Kompasem M'!$K$1:$Q$38,7,0),"")</f>
        <v/>
      </c>
      <c r="AG490" s="19" t="str">
        <f>IFERROR(VLOOKUP($A490,'Grassor TR150 M'!$BH$2:$BN$16,7,0),"")</f>
        <v/>
      </c>
      <c r="AH490" s="19" t="str">
        <f>IFERROR(VLOOKUP($A490,'Pazur Gryfa M'!$P$2:$V$23,7,0),"")</f>
        <v/>
      </c>
      <c r="AI490" s="19" t="str">
        <f>IFERROR(VLOOKUP($A490,'Szaga M'!$J$2:$P$31,7,0),"")</f>
        <v/>
      </c>
      <c r="AJ490" s="19" t="str">
        <f>IFERROR(VLOOKUP($A490,'Sudecka 100 M'!$M$2:$S$20,7,0),"")</f>
        <v/>
      </c>
      <c r="AK490" s="19" t="str">
        <f>IFERROR(VLOOKUP($A490,'XIII z Kompasem M'!$K$2:$Q$27,7,0),"")</f>
        <v/>
      </c>
      <c r="AL490" s="19" t="str">
        <f>IFERROR(VLOOKUP($A490,'Waligóra M'!$J$2:$P$17,7,0),"")</f>
        <v/>
      </c>
      <c r="AM490" s="19" t="str">
        <f>IFERROR(VLOOKUP($A490,'Jesienne 360 M'!$K$2:$Q$15,7,0),"")</f>
        <v/>
      </c>
      <c r="AN490" s="19" t="str">
        <f>IFERROR(VLOOKUP($A490,'H54 TR100 M'!$AG$6:$AM$161,7,0),"")</f>
        <v/>
      </c>
      <c r="AO490" s="19" t="str">
        <f>IFERROR(VLOOKUP($A490,'Azymut M'!$O$2:$U$36,7,0),"")</f>
        <v/>
      </c>
      <c r="AP490" s="12" t="str">
        <f>IFERROR(VLOOKUP($A490,'NM TR100 M'!$AD$5:$AJ$13,7,0),"")</f>
        <v/>
      </c>
      <c r="AQ490" s="26">
        <f>MIN(COUNT(F490:U490)+MIN(COUNT(X490:AP490)/2,2),6)</f>
        <v>0.5</v>
      </c>
      <c r="AR490" s="13">
        <f>COUNT(F490:U490)+COUNT(X490:AP490)/2</f>
        <v>0.5</v>
      </c>
    </row>
    <row r="491" spans="1:44">
      <c r="A491">
        <v>283</v>
      </c>
      <c r="B491" s="22" t="str">
        <f>VLOOKUP($A491,id!$C:$H,6,0)</f>
        <v>Babula Konrad</v>
      </c>
      <c r="C491" s="22">
        <f>VLOOKUP($A491,id!$C:$H,4,0)</f>
        <v>0</v>
      </c>
      <c r="D491" s="2">
        <f>IF(E490=E491,D490,ROW(B489))</f>
        <v>489</v>
      </c>
      <c r="E491" s="11">
        <f>LARGE(F491:W491,1)+LARGE(F491:W491,2)+IFERROR(LARGE(F491:W491,3),0)+IFERROR(LARGE(F491:W491,4),0)+IFERROR(LARGE(F491:W491,5),0)+IFERROR(LARGE(F491:W491,6),0)</f>
        <v>11.831317240286749</v>
      </c>
      <c r="F491" s="12"/>
      <c r="G491" s="12"/>
      <c r="H491" s="12" t="str">
        <f>IFERROR(VLOOKUP($A491,'H53 200 M'!$AL$5:$AR$90,7,0),"")</f>
        <v/>
      </c>
      <c r="I491" s="14" t="str">
        <f>IFERROR(VLOOKUP($A491,'Dymno M'!$BO$4:$BU$35,7,0),"")</f>
        <v/>
      </c>
      <c r="J491" s="19" t="str">
        <f>IFERROR(VLOOKUP($A491,'Dukty M'!$AU$1:$BA$45,7,0),"")</f>
        <v/>
      </c>
      <c r="K491" s="19" t="str">
        <f>IFERROR(VLOOKUP($A491,'Tropy M'!$Q$3:$X$155,7,0),"")</f>
        <v/>
      </c>
      <c r="L491" s="19" t="str">
        <f>IFERROR(VLOOKUP($A491,'Grassor TR300 M'!$BX$2:$CD$26,7,0),"")</f>
        <v/>
      </c>
      <c r="M491" s="19" t="str">
        <f>IFERROR(VLOOKUP($A491,'BO M'!$K$2:$Q$65,7,0),"")</f>
        <v/>
      </c>
      <c r="N491" s="19" t="str">
        <f>IFERROR(VLOOKUP($A491,'Konwalie M'!$K$3:$Q$33,7,0),"")</f>
        <v/>
      </c>
      <c r="O491" s="19" t="str">
        <f>IFERROR(VLOOKUP($A491,'Sudecka 150 M'!$M$2:$S$17,7,0),"")</f>
        <v/>
      </c>
      <c r="P491" s="19" t="str">
        <f>IFERROR(VLOOKUP($A491,'Korno M'!$BR$1:$BX$58,7,0),"")</f>
        <v/>
      </c>
      <c r="Q491" s="19" t="str">
        <f>IFERROR(VLOOKUP($A491,'Abentojra M'!$J$4:$P$36,7,0),"")</f>
        <v/>
      </c>
      <c r="R491" s="19" t="str">
        <f>IFERROR(VLOOKUP($A491,'Mordownik M'!$M$6:$S$36,7,0),"")</f>
        <v/>
      </c>
      <c r="S491" s="19" t="str">
        <f>IFERROR(VLOOKUP($A491,'XIV Szago M'!$BB$4:$BH$45,7,0),"")</f>
        <v/>
      </c>
      <c r="T491" s="19" t="str">
        <f>IFERROR(VLOOKUP($A491,'H54 TR200 M'!$AS$5:$AY$96,7,0),"")</f>
        <v/>
      </c>
      <c r="U491" s="19" t="str">
        <f>IFERROR(VLOOKUP($A491,'NM TR200 M'!$AN$5:$AT$32,7,0),"")</f>
        <v/>
      </c>
      <c r="V491" s="10">
        <f>IFERROR(LARGE(X491:AP491,1),0)+IFERROR(LARGE(X491:AP491,2),0)</f>
        <v>11.831317240286749</v>
      </c>
      <c r="W491" s="10">
        <f>IFERROR(LARGE(X491:AP491,3),0)+IFERROR(LARGE(X491:AP491,4),0)</f>
        <v>0</v>
      </c>
      <c r="X491" s="12"/>
      <c r="Y491" s="18"/>
      <c r="Z491" s="18"/>
      <c r="AA491" s="12"/>
      <c r="AB491" s="12"/>
      <c r="AC491" s="12">
        <f>IFERROR(VLOOKUP($A491,'H53 100 M'!$AG$5:$AM$156,7,0),"")</f>
        <v>11.831317240286749</v>
      </c>
      <c r="AD491" s="18" t="str">
        <f>IFERROR(VLOOKUP($A491,'Liczyrzepa - wiosna M'!$N$2:$T$26,7,0),"")</f>
        <v/>
      </c>
      <c r="AE491" s="12" t="str">
        <f>IFERROR(VLOOKUP($A491,'Harce M'!$H$2:$N$19,7,0),"")</f>
        <v/>
      </c>
      <c r="AF491" s="18" t="str">
        <f>IFERROR(VLOOKUP($A491,'XII z Kompasem M'!$K$1:$Q$38,7,0),"")</f>
        <v/>
      </c>
      <c r="AG491" s="19" t="str">
        <f>IFERROR(VLOOKUP($A491,'Grassor TR150 M'!$BH$2:$BN$16,7,0),"")</f>
        <v/>
      </c>
      <c r="AH491" s="19" t="str">
        <f>IFERROR(VLOOKUP($A491,'Pazur Gryfa M'!$P$2:$V$23,7,0),"")</f>
        <v/>
      </c>
      <c r="AI491" s="19" t="str">
        <f>IFERROR(VLOOKUP($A491,'Szaga M'!$J$2:$P$31,7,0),"")</f>
        <v/>
      </c>
      <c r="AJ491" s="19" t="str">
        <f>IFERROR(VLOOKUP($A491,'Sudecka 100 M'!$M$2:$S$20,7,0),"")</f>
        <v/>
      </c>
      <c r="AK491" s="19" t="str">
        <f>IFERROR(VLOOKUP($A491,'XIII z Kompasem M'!$K$2:$Q$27,7,0),"")</f>
        <v/>
      </c>
      <c r="AL491" s="19" t="str">
        <f>IFERROR(VLOOKUP($A491,'Waligóra M'!$J$2:$P$17,7,0),"")</f>
        <v/>
      </c>
      <c r="AM491" s="19" t="str">
        <f>IFERROR(VLOOKUP($A491,'Jesienne 360 M'!$K$2:$Q$15,7,0),"")</f>
        <v/>
      </c>
      <c r="AN491" s="19" t="str">
        <f>IFERROR(VLOOKUP($A491,'H54 TR100 M'!$AG$6:$AM$161,7,0),"")</f>
        <v/>
      </c>
      <c r="AO491" s="19" t="str">
        <f>IFERROR(VLOOKUP($A491,'Azymut M'!$O$2:$U$36,7,0),"")</f>
        <v/>
      </c>
      <c r="AP491" s="12" t="str">
        <f>IFERROR(VLOOKUP($A491,'NM TR100 M'!$AD$5:$AJ$13,7,0),"")</f>
        <v/>
      </c>
      <c r="AQ491" s="26">
        <f>MIN(COUNT(F491:U491)+MIN(COUNT(X491:AP491)/2,2),6)</f>
        <v>0.5</v>
      </c>
      <c r="AR491" s="13">
        <f>COUNT(F491:U491)+COUNT(X491:AP491)/2</f>
        <v>0.5</v>
      </c>
    </row>
    <row r="492" spans="1:44">
      <c r="A492">
        <v>619</v>
      </c>
      <c r="B492" s="22" t="str">
        <f>VLOOKUP($A492,id!$C:$H,6,0)</f>
        <v>Rodziewicz Marcin</v>
      </c>
      <c r="C492" s="22" t="str">
        <f>VLOOKUP($A492,id!$C:$H,4,0)</f>
        <v>Siedlce</v>
      </c>
      <c r="D492" s="2">
        <f>IF(E491=E492,D491,ROW(B490))</f>
        <v>490</v>
      </c>
      <c r="E492" s="11">
        <f>LARGE(F492:W492,1)+LARGE(F492:W492,2)+IFERROR(LARGE(F492:W492,3),0)+IFERROR(LARGE(F492:W492,4),0)+IFERROR(LARGE(F492:W492,5),0)+IFERROR(LARGE(F492:W492,6),0)</f>
        <v>11.780331725766915</v>
      </c>
      <c r="F492" s="12"/>
      <c r="G492" s="12"/>
      <c r="H492" s="12"/>
      <c r="I492" s="14"/>
      <c r="J492" s="19"/>
      <c r="K492" s="19"/>
      <c r="L492" s="19"/>
      <c r="M492" s="19"/>
      <c r="N492" s="19"/>
      <c r="O492" s="19"/>
      <c r="P492" s="19"/>
      <c r="Q492" s="19"/>
      <c r="R492" s="19"/>
      <c r="S492" s="19"/>
      <c r="T492" s="19" t="str">
        <f>IFERROR(VLOOKUP($A492,'H54 TR200 M'!$AS$5:$AY$96,7,0),"")</f>
        <v/>
      </c>
      <c r="U492" s="19" t="str">
        <f>IFERROR(VLOOKUP($A492,'NM TR200 M'!$AN$5:$AT$32,7,0),"")</f>
        <v/>
      </c>
      <c r="V492" s="10">
        <f>IFERROR(LARGE(X492:AP492,1),0)+IFERROR(LARGE(X492:AP492,2),0)</f>
        <v>11.780331725766915</v>
      </c>
      <c r="W492" s="10">
        <f>IFERROR(LARGE(X492:AP492,3),0)+IFERROR(LARGE(X492:AP492,4),0)</f>
        <v>0</v>
      </c>
      <c r="X492" s="12"/>
      <c r="Y492" s="18"/>
      <c r="Z492" s="18"/>
      <c r="AA492" s="12"/>
      <c r="AB492" s="12"/>
      <c r="AC492" s="12"/>
      <c r="AD492" s="18"/>
      <c r="AE492" s="12"/>
      <c r="AF492" s="18"/>
      <c r="AG492" s="19"/>
      <c r="AH492" s="19"/>
      <c r="AI492" s="19"/>
      <c r="AJ492" s="19"/>
      <c r="AK492" s="19"/>
      <c r="AL492" s="19"/>
      <c r="AM492" s="19">
        <f>IFERROR(VLOOKUP($A492,'Jesienne 360 M'!$K$2:$Q$15,7,0),"")</f>
        <v>11.780331725766915</v>
      </c>
      <c r="AN492" s="19" t="str">
        <f>IFERROR(VLOOKUP($A492,'H54 TR100 M'!$AG$6:$AM$161,7,0),"")</f>
        <v/>
      </c>
      <c r="AO492" s="19" t="str">
        <f>IFERROR(VLOOKUP($A492,'Azymut M'!$O$2:$U$36,7,0),"")</f>
        <v/>
      </c>
      <c r="AP492" s="12" t="str">
        <f>IFERROR(VLOOKUP($A492,'NM TR100 M'!$AD$5:$AJ$13,7,0),"")</f>
        <v/>
      </c>
      <c r="AQ492" s="26">
        <f>MIN(COUNT(F492:U492)+MIN(COUNT(X492:AP492)/2,2),6)</f>
        <v>0.5</v>
      </c>
      <c r="AR492" s="13">
        <f>COUNT(F492:U492)+COUNT(X492:AP492)/2</f>
        <v>0.5</v>
      </c>
    </row>
    <row r="493" spans="1:44">
      <c r="A493">
        <v>620</v>
      </c>
      <c r="B493" s="22" t="str">
        <f>VLOOKUP($A493,id!$C:$H,6,0)</f>
        <v>Szkutowicz Sylwester</v>
      </c>
      <c r="C493" s="22" t="str">
        <f>VLOOKUP($A493,id!$C:$H,4,0)</f>
        <v>Siedlce</v>
      </c>
      <c r="D493" s="2">
        <f>IF(E492=E493,D492,ROW(B491))</f>
        <v>490</v>
      </c>
      <c r="E493" s="11">
        <f>LARGE(F493:W493,1)+LARGE(F493:W493,2)+IFERROR(LARGE(F493:W493,3),0)+IFERROR(LARGE(F493:W493,4),0)+IFERROR(LARGE(F493:W493,5),0)+IFERROR(LARGE(F493:W493,6),0)</f>
        <v>11.780331725766915</v>
      </c>
      <c r="F493" s="12"/>
      <c r="G493" s="12"/>
      <c r="H493" s="12"/>
      <c r="I493" s="14"/>
      <c r="J493" s="19"/>
      <c r="K493" s="19"/>
      <c r="L493" s="19"/>
      <c r="M493" s="19"/>
      <c r="N493" s="19"/>
      <c r="O493" s="19"/>
      <c r="P493" s="19"/>
      <c r="Q493" s="19"/>
      <c r="R493" s="19"/>
      <c r="S493" s="19"/>
      <c r="T493" s="19" t="str">
        <f>IFERROR(VLOOKUP($A493,'H54 TR200 M'!$AS$5:$AY$96,7,0),"")</f>
        <v/>
      </c>
      <c r="U493" s="19" t="str">
        <f>IFERROR(VLOOKUP($A493,'NM TR200 M'!$AN$5:$AT$32,7,0),"")</f>
        <v/>
      </c>
      <c r="V493" s="10">
        <f>IFERROR(LARGE(X493:AP493,1),0)+IFERROR(LARGE(X493:AP493,2),0)</f>
        <v>11.780331725766915</v>
      </c>
      <c r="W493" s="10">
        <f>IFERROR(LARGE(X493:AP493,3),0)+IFERROR(LARGE(X493:AP493,4),0)</f>
        <v>0</v>
      </c>
      <c r="X493" s="12"/>
      <c r="Y493" s="18"/>
      <c r="Z493" s="18"/>
      <c r="AA493" s="12"/>
      <c r="AB493" s="12"/>
      <c r="AC493" s="12"/>
      <c r="AD493" s="18"/>
      <c r="AE493" s="12"/>
      <c r="AF493" s="18"/>
      <c r="AG493" s="19"/>
      <c r="AH493" s="19"/>
      <c r="AI493" s="19"/>
      <c r="AJ493" s="19"/>
      <c r="AK493" s="19"/>
      <c r="AL493" s="19"/>
      <c r="AM493" s="19">
        <f>IFERROR(VLOOKUP($A493,'Jesienne 360 M'!$K$2:$Q$15,7,0),"")</f>
        <v>11.780331725766915</v>
      </c>
      <c r="AN493" s="19" t="str">
        <f>IFERROR(VLOOKUP($A493,'H54 TR100 M'!$AG$6:$AM$161,7,0),"")</f>
        <v/>
      </c>
      <c r="AO493" s="19" t="str">
        <f>IFERROR(VLOOKUP($A493,'Azymut M'!$O$2:$U$36,7,0),"")</f>
        <v/>
      </c>
      <c r="AP493" s="12" t="str">
        <f>IFERROR(VLOOKUP($A493,'NM TR100 M'!$AD$5:$AJ$13,7,0),"")</f>
        <v/>
      </c>
      <c r="AQ493" s="26">
        <f>MIN(COUNT(F493:U493)+MIN(COUNT(X493:AP493)/2,2),6)</f>
        <v>0.5</v>
      </c>
      <c r="AR493" s="13">
        <f>COUNT(F493:U493)+COUNT(X493:AP493)/2</f>
        <v>0.5</v>
      </c>
    </row>
    <row r="494" spans="1:44">
      <c r="A494">
        <v>621</v>
      </c>
      <c r="B494" s="22" t="str">
        <f>VLOOKUP($A494,id!$C:$H,6,0)</f>
        <v>Radzikowski Sławomir</v>
      </c>
      <c r="C494" s="22" t="str">
        <f>VLOOKUP($A494,id!$C:$H,4,0)</f>
        <v>Siedlce</v>
      </c>
      <c r="D494" s="2">
        <f>IF(E493=E494,D493,ROW(B492))</f>
        <v>490</v>
      </c>
      <c r="E494" s="11">
        <f>LARGE(F494:W494,1)+LARGE(F494:W494,2)+IFERROR(LARGE(F494:W494,3),0)+IFERROR(LARGE(F494:W494,4),0)+IFERROR(LARGE(F494:W494,5),0)+IFERROR(LARGE(F494:W494,6),0)</f>
        <v>11.780331725766915</v>
      </c>
      <c r="F494" s="12"/>
      <c r="G494" s="12"/>
      <c r="H494" s="12"/>
      <c r="I494" s="14"/>
      <c r="J494" s="19"/>
      <c r="K494" s="19"/>
      <c r="L494" s="19"/>
      <c r="M494" s="19"/>
      <c r="N494" s="19"/>
      <c r="O494" s="19"/>
      <c r="P494" s="19"/>
      <c r="Q494" s="19"/>
      <c r="R494" s="19"/>
      <c r="S494" s="19"/>
      <c r="T494" s="19" t="str">
        <f>IFERROR(VLOOKUP($A494,'H54 TR200 M'!$AS$5:$AY$96,7,0),"")</f>
        <v/>
      </c>
      <c r="U494" s="19" t="str">
        <f>IFERROR(VLOOKUP($A494,'NM TR200 M'!$AN$5:$AT$32,7,0),"")</f>
        <v/>
      </c>
      <c r="V494" s="10">
        <f>IFERROR(LARGE(X494:AP494,1),0)+IFERROR(LARGE(X494:AP494,2),0)</f>
        <v>11.780331725766915</v>
      </c>
      <c r="W494" s="10">
        <f>IFERROR(LARGE(X494:AP494,3),0)+IFERROR(LARGE(X494:AP494,4),0)</f>
        <v>0</v>
      </c>
      <c r="X494" s="12"/>
      <c r="Y494" s="18"/>
      <c r="Z494" s="18"/>
      <c r="AA494" s="12"/>
      <c r="AB494" s="12"/>
      <c r="AC494" s="12"/>
      <c r="AD494" s="18"/>
      <c r="AE494" s="12"/>
      <c r="AF494" s="18"/>
      <c r="AG494" s="19"/>
      <c r="AH494" s="19"/>
      <c r="AI494" s="19"/>
      <c r="AJ494" s="19"/>
      <c r="AK494" s="19"/>
      <c r="AL494" s="19"/>
      <c r="AM494" s="19">
        <f>IFERROR(VLOOKUP($A494,'Jesienne 360 M'!$K$2:$Q$15,7,0),"")</f>
        <v>11.780331725766915</v>
      </c>
      <c r="AN494" s="19" t="str">
        <f>IFERROR(VLOOKUP($A494,'H54 TR100 M'!$AG$6:$AM$161,7,0),"")</f>
        <v/>
      </c>
      <c r="AO494" s="19" t="str">
        <f>IFERROR(VLOOKUP($A494,'Azymut M'!$O$2:$U$36,7,0),"")</f>
        <v/>
      </c>
      <c r="AP494" s="12" t="str">
        <f>IFERROR(VLOOKUP($A494,'NM TR100 M'!$AD$5:$AJ$13,7,0),"")</f>
        <v/>
      </c>
      <c r="AQ494" s="26">
        <f>MIN(COUNT(F494:U494)+MIN(COUNT(X494:AP494)/2,2),6)</f>
        <v>0.5</v>
      </c>
      <c r="AR494" s="13">
        <f>COUNT(F494:U494)+COUNT(X494:AP494)/2</f>
        <v>0.5</v>
      </c>
    </row>
    <row r="495" spans="1:44">
      <c r="A495">
        <v>714</v>
      </c>
      <c r="B495" s="22" t="str">
        <f>VLOOKUP($A495,id!$C:$H,6,0)</f>
        <v>Dobrzański Piotr</v>
      </c>
      <c r="C495" s="22">
        <f>VLOOKUP($A495,id!$C:$H,4,0)</f>
        <v>0</v>
      </c>
      <c r="D495" s="2">
        <f>IF(E494=E495,D494,ROW(B493))</f>
        <v>493</v>
      </c>
      <c r="E495" s="11">
        <f>LARGE(F495:W495,1)+LARGE(F495:W495,2)+IFERROR(LARGE(F495:W495,3),0)+IFERROR(LARGE(F495:W495,4),0)+IFERROR(LARGE(F495:W495,5),0)+IFERROR(LARGE(F495:W495,6),0)</f>
        <v>11.588901315618839</v>
      </c>
      <c r="F495" s="12"/>
      <c r="G495" s="12"/>
      <c r="H495" s="12"/>
      <c r="I495" s="14"/>
      <c r="J495" s="19"/>
      <c r="K495" s="19"/>
      <c r="L495" s="19"/>
      <c r="M495" s="19"/>
      <c r="N495" s="19"/>
      <c r="O495" s="19"/>
      <c r="P495" s="19"/>
      <c r="Q495" s="19"/>
      <c r="R495" s="19"/>
      <c r="S495" s="19"/>
      <c r="T495" s="19" t="str">
        <f>IFERROR(VLOOKUP($A495,'H54 TR200 M'!$AS$5:$AY$96,7,0),"")</f>
        <v/>
      </c>
      <c r="U495" s="19" t="str">
        <f>IFERROR(VLOOKUP($A495,'NM TR200 M'!$AN$5:$AT$32,7,0),"")</f>
        <v/>
      </c>
      <c r="V495" s="10">
        <f>IFERROR(LARGE(X495:AP495,1),0)+IFERROR(LARGE(X495:AP495,2),0)</f>
        <v>11.588901315618839</v>
      </c>
      <c r="W495" s="10">
        <f>IFERROR(LARGE(X495:AP495,3),0)+IFERROR(LARGE(X495:AP495,4),0)</f>
        <v>0</v>
      </c>
      <c r="X495" s="12"/>
      <c r="Y495" s="18"/>
      <c r="Z495" s="18"/>
      <c r="AA495" s="12"/>
      <c r="AB495" s="12"/>
      <c r="AC495" s="12"/>
      <c r="AD495" s="18"/>
      <c r="AE495" s="12"/>
      <c r="AF495" s="18"/>
      <c r="AG495" s="19"/>
      <c r="AH495" s="19"/>
      <c r="AI495" s="19"/>
      <c r="AJ495" s="19"/>
      <c r="AK495" s="19"/>
      <c r="AL495" s="19"/>
      <c r="AM495" s="19"/>
      <c r="AN495" s="19">
        <f>IFERROR(VLOOKUP($A495,'H54 TR100 M'!$AG$6:$AM$161,7,0),"")</f>
        <v>11.588901315618839</v>
      </c>
      <c r="AO495" s="19" t="str">
        <f>IFERROR(VLOOKUP($A495,'Azymut M'!$O$2:$U$36,7,0),"")</f>
        <v/>
      </c>
      <c r="AP495" s="12" t="str">
        <f>IFERROR(VLOOKUP($A495,'NM TR100 M'!$AD$5:$AJ$13,7,0),"")</f>
        <v/>
      </c>
      <c r="AQ495" s="26">
        <f>MIN(COUNT(F495:U495)+MIN(COUNT(X495:AP495)/2,2),6)</f>
        <v>0.5</v>
      </c>
      <c r="AR495" s="13">
        <f>COUNT(F495:U495)+COUNT(X495:AP495)/2</f>
        <v>0.5</v>
      </c>
    </row>
    <row r="496" spans="1:44">
      <c r="A496">
        <v>153</v>
      </c>
      <c r="B496" s="22" t="str">
        <f>VLOOKUP($A496,id!$C:$H,6,0)</f>
        <v>Tomaszczyk Ludwik</v>
      </c>
      <c r="C496" s="22">
        <f>VLOOKUP($A496,id!$C:$H,4,0)</f>
        <v>0</v>
      </c>
      <c r="D496" s="2">
        <f>IF(E495=E496,D495,ROW(B494))</f>
        <v>494</v>
      </c>
      <c r="E496" s="11">
        <f>LARGE(F496:W496,1)+LARGE(F496:W496,2)+IFERROR(LARGE(F496:W496,3),0)+IFERROR(LARGE(F496:W496,4),0)+IFERROR(LARGE(F496:W496,5),0)+IFERROR(LARGE(F496:W496,6),0)</f>
        <v>11.461608133238007</v>
      </c>
      <c r="F496" s="12"/>
      <c r="G496" s="12"/>
      <c r="H496" s="12" t="str">
        <f>IFERROR(VLOOKUP($A496,'H53 200 M'!$AL$5:$AR$90,7,0),"")</f>
        <v/>
      </c>
      <c r="I496" s="14" t="str">
        <f>IFERROR(VLOOKUP($A496,'Dymno M'!$BO$4:$BU$35,7,0),"")</f>
        <v/>
      </c>
      <c r="J496" s="19" t="str">
        <f>IFERROR(VLOOKUP($A496,'Dukty M'!$AU$1:$BA$45,7,0),"")</f>
        <v/>
      </c>
      <c r="K496" s="19" t="str">
        <f>IFERROR(VLOOKUP($A496,'Tropy M'!$Q$3:$X$155,7,0),"")</f>
        <v/>
      </c>
      <c r="L496" s="19" t="str">
        <f>IFERROR(VLOOKUP($A496,'Grassor TR300 M'!$BX$2:$CD$26,7,0),"")</f>
        <v/>
      </c>
      <c r="M496" s="19" t="str">
        <f>IFERROR(VLOOKUP($A496,'BO M'!$K$2:$Q$65,7,0),"")</f>
        <v/>
      </c>
      <c r="N496" s="19" t="str">
        <f>IFERROR(VLOOKUP($A496,'Konwalie M'!$K$3:$Q$33,7,0),"")</f>
        <v/>
      </c>
      <c r="O496" s="19" t="str">
        <f>IFERROR(VLOOKUP($A496,'Sudecka 150 M'!$M$2:$S$17,7,0),"")</f>
        <v/>
      </c>
      <c r="P496" s="19" t="str">
        <f>IFERROR(VLOOKUP($A496,'Korno M'!$BR$1:$BX$58,7,0),"")</f>
        <v/>
      </c>
      <c r="Q496" s="19" t="str">
        <f>IFERROR(VLOOKUP($A496,'Abentojra M'!$J$4:$P$36,7,0),"")</f>
        <v/>
      </c>
      <c r="R496" s="19" t="str">
        <f>IFERROR(VLOOKUP($A496,'Mordownik M'!$M$6:$S$36,7,0),"")</f>
        <v/>
      </c>
      <c r="S496" s="19" t="str">
        <f>IFERROR(VLOOKUP($A496,'XIV Szago M'!$BB$4:$BH$45,7,0),"")</f>
        <v/>
      </c>
      <c r="T496" s="19" t="str">
        <f>IFERROR(VLOOKUP($A496,'H54 TR200 M'!$AS$5:$AY$96,7,0),"")</f>
        <v/>
      </c>
      <c r="U496" s="19" t="str">
        <f>IFERROR(VLOOKUP($A496,'NM TR200 M'!$AN$5:$AT$32,7,0),"")</f>
        <v/>
      </c>
      <c r="V496" s="10">
        <f>IFERROR(LARGE(X496:AP496,1),0)+IFERROR(LARGE(X496:AP496,2),0)</f>
        <v>11.461608133238007</v>
      </c>
      <c r="W496" s="10">
        <f>IFERROR(LARGE(X496:AP496,3),0)+IFERROR(LARGE(X496:AP496,4),0)</f>
        <v>0</v>
      </c>
      <c r="X496" s="12"/>
      <c r="Y496" s="18"/>
      <c r="Z496" s="18"/>
      <c r="AA496" s="12">
        <f>IFERROR(VLOOKUP(A496,'NMnO M'!AT:AZ,7,0),"")</f>
        <v>11.461608133238007</v>
      </c>
      <c r="AB496" s="12" t="str">
        <f>IFERROR(VLOOKUP(A496,'Wertepy M'!M:S,7,0),"")</f>
        <v/>
      </c>
      <c r="AC496" s="12" t="str">
        <f>IFERROR(VLOOKUP($A496,'H53 100 M'!$AG$5:$AM$156,7,0),"")</f>
        <v/>
      </c>
      <c r="AD496" s="18" t="str">
        <f>IFERROR(VLOOKUP($A496,'Liczyrzepa - wiosna M'!$N$2:$T$26,7,0),"")</f>
        <v/>
      </c>
      <c r="AE496" s="12" t="str">
        <f>IFERROR(VLOOKUP($A496,'Harce M'!$H$2:$N$19,7,0),"")</f>
        <v/>
      </c>
      <c r="AF496" s="18" t="str">
        <f>IFERROR(VLOOKUP($A496,'XII z Kompasem M'!$K$1:$Q$38,7,0),"")</f>
        <v/>
      </c>
      <c r="AG496" s="19" t="str">
        <f>IFERROR(VLOOKUP($A496,'Grassor TR150 M'!$BH$2:$BN$16,7,0),"")</f>
        <v/>
      </c>
      <c r="AH496" s="19" t="str">
        <f>IFERROR(VLOOKUP($A496,'Pazur Gryfa M'!$P$2:$V$23,7,0),"")</f>
        <v/>
      </c>
      <c r="AI496" s="19" t="str">
        <f>IFERROR(VLOOKUP($A496,'Szaga M'!$J$2:$P$31,7,0),"")</f>
        <v/>
      </c>
      <c r="AJ496" s="19" t="str">
        <f>IFERROR(VLOOKUP($A496,'Sudecka 100 M'!$M$2:$S$20,7,0),"")</f>
        <v/>
      </c>
      <c r="AK496" s="19" t="str">
        <f>IFERROR(VLOOKUP($A496,'XIII z Kompasem M'!$K$2:$Q$27,7,0),"")</f>
        <v/>
      </c>
      <c r="AL496" s="19" t="str">
        <f>IFERROR(VLOOKUP($A496,'Waligóra M'!$J$2:$P$17,7,0),"")</f>
        <v/>
      </c>
      <c r="AM496" s="19" t="str">
        <f>IFERROR(VLOOKUP($A496,'Jesienne 360 M'!$K$2:$Q$15,7,0),"")</f>
        <v/>
      </c>
      <c r="AN496" s="19" t="str">
        <f>IFERROR(VLOOKUP($A496,'H54 TR100 M'!$AG$6:$AM$161,7,0),"")</f>
        <v/>
      </c>
      <c r="AO496" s="19" t="str">
        <f>IFERROR(VLOOKUP($A496,'Azymut M'!$O$2:$U$36,7,0),"")</f>
        <v/>
      </c>
      <c r="AP496" s="12" t="str">
        <f>IFERROR(VLOOKUP($A496,'NM TR100 M'!$AD$5:$AJ$13,7,0),"")</f>
        <v/>
      </c>
      <c r="AQ496" s="26">
        <f>MIN(COUNT(F496:U496)+MIN(COUNT(X496:AP496)/2,2),6)</f>
        <v>0.5</v>
      </c>
      <c r="AR496" s="13">
        <f>COUNT(F496:U496)+COUNT(X496:AP496)/2</f>
        <v>0.5</v>
      </c>
    </row>
    <row r="497" spans="1:44">
      <c r="A497">
        <v>154</v>
      </c>
      <c r="B497" s="22" t="str">
        <f>VLOOKUP($A497,id!$C:$H,6,0)</f>
        <v>Kidoń Janusz</v>
      </c>
      <c r="C497" s="22">
        <f>VLOOKUP($A497,id!$C:$H,4,0)</f>
        <v>0</v>
      </c>
      <c r="D497" s="2">
        <f>IF(E496=E497,D496,ROW(B495))</f>
        <v>494</v>
      </c>
      <c r="E497" s="11">
        <f>LARGE(F497:W497,1)+LARGE(F497:W497,2)+IFERROR(LARGE(F497:W497,3),0)+IFERROR(LARGE(F497:W497,4),0)+IFERROR(LARGE(F497:W497,5),0)+IFERROR(LARGE(F497:W497,6),0)</f>
        <v>11.461608133238007</v>
      </c>
      <c r="F497" s="12"/>
      <c r="G497" s="12"/>
      <c r="H497" s="12" t="str">
        <f>IFERROR(VLOOKUP($A497,'H53 200 M'!$AL$5:$AR$90,7,0),"")</f>
        <v/>
      </c>
      <c r="I497" s="14" t="str">
        <f>IFERROR(VLOOKUP($A497,'Dymno M'!$BO$4:$BU$35,7,0),"")</f>
        <v/>
      </c>
      <c r="J497" s="19" t="str">
        <f>IFERROR(VLOOKUP($A497,'Dukty M'!$AU$1:$BA$45,7,0),"")</f>
        <v/>
      </c>
      <c r="K497" s="19" t="str">
        <f>IFERROR(VLOOKUP($A497,'Tropy M'!$Q$3:$X$155,7,0),"")</f>
        <v/>
      </c>
      <c r="L497" s="19" t="str">
        <f>IFERROR(VLOOKUP($A497,'Grassor TR300 M'!$BX$2:$CD$26,7,0),"")</f>
        <v/>
      </c>
      <c r="M497" s="19" t="str">
        <f>IFERROR(VLOOKUP($A497,'BO M'!$K$2:$Q$65,7,0),"")</f>
        <v/>
      </c>
      <c r="N497" s="19" t="str">
        <f>IFERROR(VLOOKUP($A497,'Konwalie M'!$K$3:$Q$33,7,0),"")</f>
        <v/>
      </c>
      <c r="O497" s="19" t="str">
        <f>IFERROR(VLOOKUP($A497,'Sudecka 150 M'!$M$2:$S$17,7,0),"")</f>
        <v/>
      </c>
      <c r="P497" s="19" t="str">
        <f>IFERROR(VLOOKUP($A497,'Korno M'!$BR$1:$BX$58,7,0),"")</f>
        <v/>
      </c>
      <c r="Q497" s="19" t="str">
        <f>IFERROR(VLOOKUP($A497,'Abentojra M'!$J$4:$P$36,7,0),"")</f>
        <v/>
      </c>
      <c r="R497" s="19" t="str">
        <f>IFERROR(VLOOKUP($A497,'Mordownik M'!$M$6:$S$36,7,0),"")</f>
        <v/>
      </c>
      <c r="S497" s="19" t="str">
        <f>IFERROR(VLOOKUP($A497,'XIV Szago M'!$BB$4:$BH$45,7,0),"")</f>
        <v/>
      </c>
      <c r="T497" s="19" t="str">
        <f>IFERROR(VLOOKUP($A497,'H54 TR200 M'!$AS$5:$AY$96,7,0),"")</f>
        <v/>
      </c>
      <c r="U497" s="19" t="str">
        <f>IFERROR(VLOOKUP($A497,'NM TR200 M'!$AN$5:$AT$32,7,0),"")</f>
        <v/>
      </c>
      <c r="V497" s="10">
        <f>IFERROR(LARGE(X497:AP497,1),0)+IFERROR(LARGE(X497:AP497,2),0)</f>
        <v>11.461608133238007</v>
      </c>
      <c r="W497" s="10">
        <f>IFERROR(LARGE(X497:AP497,3),0)+IFERROR(LARGE(X497:AP497,4),0)</f>
        <v>0</v>
      </c>
      <c r="X497" s="12"/>
      <c r="Y497" s="18"/>
      <c r="Z497" s="18"/>
      <c r="AA497" s="12">
        <f>IFERROR(VLOOKUP(A497,'NMnO M'!AT:AZ,7,0),"")</f>
        <v>11.461608133238007</v>
      </c>
      <c r="AB497" s="12" t="str">
        <f>IFERROR(VLOOKUP(A497,'Wertepy M'!M:S,7,0),"")</f>
        <v/>
      </c>
      <c r="AC497" s="12" t="str">
        <f>IFERROR(VLOOKUP($A497,'H53 100 M'!$AG$5:$AM$156,7,0),"")</f>
        <v/>
      </c>
      <c r="AD497" s="18" t="str">
        <f>IFERROR(VLOOKUP($A497,'Liczyrzepa - wiosna M'!$N$2:$T$26,7,0),"")</f>
        <v/>
      </c>
      <c r="AE497" s="12" t="str">
        <f>IFERROR(VLOOKUP($A497,'Harce M'!$H$2:$N$19,7,0),"")</f>
        <v/>
      </c>
      <c r="AF497" s="18" t="str">
        <f>IFERROR(VLOOKUP($A497,'XII z Kompasem M'!$K$1:$Q$38,7,0),"")</f>
        <v/>
      </c>
      <c r="AG497" s="19" t="str">
        <f>IFERROR(VLOOKUP($A497,'Grassor TR150 M'!$BH$2:$BN$16,7,0),"")</f>
        <v/>
      </c>
      <c r="AH497" s="19" t="str">
        <f>IFERROR(VLOOKUP($A497,'Pazur Gryfa M'!$P$2:$V$23,7,0),"")</f>
        <v/>
      </c>
      <c r="AI497" s="19" t="str">
        <f>IFERROR(VLOOKUP($A497,'Szaga M'!$J$2:$P$31,7,0),"")</f>
        <v/>
      </c>
      <c r="AJ497" s="19" t="str">
        <f>IFERROR(VLOOKUP($A497,'Sudecka 100 M'!$M$2:$S$20,7,0),"")</f>
        <v/>
      </c>
      <c r="AK497" s="19" t="str">
        <f>IFERROR(VLOOKUP($A497,'XIII z Kompasem M'!$K$2:$Q$27,7,0),"")</f>
        <v/>
      </c>
      <c r="AL497" s="19" t="str">
        <f>IFERROR(VLOOKUP($A497,'Waligóra M'!$J$2:$P$17,7,0),"")</f>
        <v/>
      </c>
      <c r="AM497" s="19" t="str">
        <f>IFERROR(VLOOKUP($A497,'Jesienne 360 M'!$K$2:$Q$15,7,0),"")</f>
        <v/>
      </c>
      <c r="AN497" s="19" t="str">
        <f>IFERROR(VLOOKUP($A497,'H54 TR100 M'!$AG$6:$AM$161,7,0),"")</f>
        <v/>
      </c>
      <c r="AO497" s="19" t="str">
        <f>IFERROR(VLOOKUP($A497,'Azymut M'!$O$2:$U$36,7,0),"")</f>
        <v/>
      </c>
      <c r="AP497" s="12" t="str">
        <f>IFERROR(VLOOKUP($A497,'NM TR100 M'!$AD$5:$AJ$13,7,0),"")</f>
        <v/>
      </c>
      <c r="AQ497" s="26">
        <f>MIN(COUNT(F497:U497)+MIN(COUNT(X497:AP497)/2,2),6)</f>
        <v>0.5</v>
      </c>
      <c r="AR497" s="13">
        <f>COUNT(F497:U497)+COUNT(X497:AP497)/2</f>
        <v>0.5</v>
      </c>
    </row>
    <row r="498" spans="1:44">
      <c r="A498">
        <v>155</v>
      </c>
      <c r="B498" s="22" t="str">
        <f>VLOOKUP($A498,id!$C:$H,6,0)</f>
        <v>Kurzawa Bogdan</v>
      </c>
      <c r="C498" s="22">
        <f>VLOOKUP($A498,id!$C:$H,4,0)</f>
        <v>0</v>
      </c>
      <c r="D498" s="2">
        <f>IF(E497=E498,D497,ROW(B496))</f>
        <v>494</v>
      </c>
      <c r="E498" s="11">
        <f>LARGE(F498:W498,1)+LARGE(F498:W498,2)+IFERROR(LARGE(F498:W498,3),0)+IFERROR(LARGE(F498:W498,4),0)+IFERROR(LARGE(F498:W498,5),0)+IFERROR(LARGE(F498:W498,6),0)</f>
        <v>11.461608133238007</v>
      </c>
      <c r="F498" s="12"/>
      <c r="G498" s="12"/>
      <c r="H498" s="12" t="str">
        <f>IFERROR(VLOOKUP($A498,'H53 200 M'!$AL$5:$AR$90,7,0),"")</f>
        <v/>
      </c>
      <c r="I498" s="14" t="str">
        <f>IFERROR(VLOOKUP($A498,'Dymno M'!$BO$4:$BU$35,7,0),"")</f>
        <v/>
      </c>
      <c r="J498" s="19" t="str">
        <f>IFERROR(VLOOKUP($A498,'Dukty M'!$AU$1:$BA$45,7,0),"")</f>
        <v/>
      </c>
      <c r="K498" s="19" t="str">
        <f>IFERROR(VLOOKUP($A498,'Tropy M'!$Q$3:$X$155,7,0),"")</f>
        <v/>
      </c>
      <c r="L498" s="19" t="str">
        <f>IFERROR(VLOOKUP($A498,'Grassor TR300 M'!$BX$2:$CD$26,7,0),"")</f>
        <v/>
      </c>
      <c r="M498" s="19" t="str">
        <f>IFERROR(VLOOKUP($A498,'BO M'!$K$2:$Q$65,7,0),"")</f>
        <v/>
      </c>
      <c r="N498" s="19" t="str">
        <f>IFERROR(VLOOKUP($A498,'Konwalie M'!$K$3:$Q$33,7,0),"")</f>
        <v/>
      </c>
      <c r="O498" s="19" t="str">
        <f>IFERROR(VLOOKUP($A498,'Sudecka 150 M'!$M$2:$S$17,7,0),"")</f>
        <v/>
      </c>
      <c r="P498" s="19" t="str">
        <f>IFERROR(VLOOKUP($A498,'Korno M'!$BR$1:$BX$58,7,0),"")</f>
        <v/>
      </c>
      <c r="Q498" s="19" t="str">
        <f>IFERROR(VLOOKUP($A498,'Abentojra M'!$J$4:$P$36,7,0),"")</f>
        <v/>
      </c>
      <c r="R498" s="19" t="str">
        <f>IFERROR(VLOOKUP($A498,'Mordownik M'!$M$6:$S$36,7,0),"")</f>
        <v/>
      </c>
      <c r="S498" s="19" t="str">
        <f>IFERROR(VLOOKUP($A498,'XIV Szago M'!$BB$4:$BH$45,7,0),"")</f>
        <v/>
      </c>
      <c r="T498" s="19" t="str">
        <f>IFERROR(VLOOKUP($A498,'H54 TR200 M'!$AS$5:$AY$96,7,0),"")</f>
        <v/>
      </c>
      <c r="U498" s="19" t="str">
        <f>IFERROR(VLOOKUP($A498,'NM TR200 M'!$AN$5:$AT$32,7,0),"")</f>
        <v/>
      </c>
      <c r="V498" s="10">
        <f>IFERROR(LARGE(X498:AP498,1),0)+IFERROR(LARGE(X498:AP498,2),0)</f>
        <v>11.461608133238007</v>
      </c>
      <c r="W498" s="10">
        <f>IFERROR(LARGE(X498:AP498,3),0)+IFERROR(LARGE(X498:AP498,4),0)</f>
        <v>0</v>
      </c>
      <c r="X498" s="12"/>
      <c r="Y498" s="18"/>
      <c r="Z498" s="18"/>
      <c r="AA498" s="12">
        <f>IFERROR(VLOOKUP(A498,'NMnO M'!AT:AZ,7,0),"")</f>
        <v>11.461608133238007</v>
      </c>
      <c r="AB498" s="12" t="str">
        <f>IFERROR(VLOOKUP(A498,'Wertepy M'!M:S,7,0),"")</f>
        <v/>
      </c>
      <c r="AC498" s="12" t="str">
        <f>IFERROR(VLOOKUP($A498,'H53 100 M'!$AG$5:$AM$156,7,0),"")</f>
        <v/>
      </c>
      <c r="AD498" s="18" t="str">
        <f>IFERROR(VLOOKUP($A498,'Liczyrzepa - wiosna M'!$N$2:$T$26,7,0),"")</f>
        <v/>
      </c>
      <c r="AE498" s="12" t="str">
        <f>IFERROR(VLOOKUP($A498,'Harce M'!$H$2:$N$19,7,0),"")</f>
        <v/>
      </c>
      <c r="AF498" s="18" t="str">
        <f>IFERROR(VLOOKUP($A498,'XII z Kompasem M'!$K$1:$Q$38,7,0),"")</f>
        <v/>
      </c>
      <c r="AG498" s="19" t="str">
        <f>IFERROR(VLOOKUP($A498,'Grassor TR150 M'!$BH$2:$BN$16,7,0),"")</f>
        <v/>
      </c>
      <c r="AH498" s="19" t="str">
        <f>IFERROR(VLOOKUP($A498,'Pazur Gryfa M'!$P$2:$V$23,7,0),"")</f>
        <v/>
      </c>
      <c r="AI498" s="19" t="str">
        <f>IFERROR(VLOOKUP($A498,'Szaga M'!$J$2:$P$31,7,0),"")</f>
        <v/>
      </c>
      <c r="AJ498" s="19" t="str">
        <f>IFERROR(VLOOKUP($A498,'Sudecka 100 M'!$M$2:$S$20,7,0),"")</f>
        <v/>
      </c>
      <c r="AK498" s="19" t="str">
        <f>IFERROR(VLOOKUP($A498,'XIII z Kompasem M'!$K$2:$Q$27,7,0),"")</f>
        <v/>
      </c>
      <c r="AL498" s="19" t="str">
        <f>IFERROR(VLOOKUP($A498,'Waligóra M'!$J$2:$P$17,7,0),"")</f>
        <v/>
      </c>
      <c r="AM498" s="19" t="str">
        <f>IFERROR(VLOOKUP($A498,'Jesienne 360 M'!$K$2:$Q$15,7,0),"")</f>
        <v/>
      </c>
      <c r="AN498" s="19" t="str">
        <f>IFERROR(VLOOKUP($A498,'H54 TR100 M'!$AG$6:$AM$161,7,0),"")</f>
        <v/>
      </c>
      <c r="AO498" s="19" t="str">
        <f>IFERROR(VLOOKUP($A498,'Azymut M'!$O$2:$U$36,7,0),"")</f>
        <v/>
      </c>
      <c r="AP498" s="12" t="str">
        <f>IFERROR(VLOOKUP($A498,'NM TR100 M'!$AD$5:$AJ$13,7,0),"")</f>
        <v/>
      </c>
      <c r="AQ498" s="26">
        <f>MIN(COUNT(F498:U498)+MIN(COUNT(X498:AP498)/2,2),6)</f>
        <v>0.5</v>
      </c>
      <c r="AR498" s="13">
        <f>COUNT(F498:U498)+COUNT(X498:AP498)/2</f>
        <v>0.5</v>
      </c>
    </row>
    <row r="499" spans="1:44">
      <c r="A499">
        <v>323</v>
      </c>
      <c r="B499" s="22" t="str">
        <f>VLOOKUP($A499,id!$C:$H,6,0)</f>
        <v>Karaś Tomasz</v>
      </c>
      <c r="C499" s="22">
        <f>VLOOKUP($A499,id!$C:$H,4,0)</f>
        <v>0</v>
      </c>
      <c r="D499" s="2">
        <f>IF(E498=E499,D498,ROW(B497))</f>
        <v>497</v>
      </c>
      <c r="E499" s="11">
        <f>LARGE(F499:W499,1)+LARGE(F499:W499,2)+IFERROR(LARGE(F499:W499,3),0)+IFERROR(LARGE(F499:W499,4),0)+IFERROR(LARGE(F499:W499,5),0)+IFERROR(LARGE(F499:W499,6),0)</f>
        <v>11.147523514452507</v>
      </c>
      <c r="F499" s="12"/>
      <c r="G499" s="12"/>
      <c r="H499" s="12" t="str">
        <f>IFERROR(VLOOKUP($A499,'H53 200 M'!$AL$5:$AR$90,7,0),"")</f>
        <v/>
      </c>
      <c r="I499" s="14" t="str">
        <f>IFERROR(VLOOKUP($A499,'Dymno M'!$BO$4:$BU$35,7,0),"")</f>
        <v/>
      </c>
      <c r="J499" s="19" t="str">
        <f>IFERROR(VLOOKUP($A499,'Dukty M'!$AU$1:$BA$45,7,0),"")</f>
        <v/>
      </c>
      <c r="K499" s="19" t="str">
        <f>IFERROR(VLOOKUP($A499,'Tropy M'!$Q$3:$X$155,7,0),"")</f>
        <v/>
      </c>
      <c r="L499" s="19" t="str">
        <f>IFERROR(VLOOKUP($A499,'Grassor TR300 M'!$BX$2:$CD$26,7,0),"")</f>
        <v/>
      </c>
      <c r="M499" s="19" t="str">
        <f>IFERROR(VLOOKUP($A499,'BO M'!$K$2:$Q$65,7,0),"")</f>
        <v/>
      </c>
      <c r="N499" s="19" t="str">
        <f>IFERROR(VLOOKUP($A499,'Konwalie M'!$K$3:$Q$33,7,0),"")</f>
        <v/>
      </c>
      <c r="O499" s="19" t="str">
        <f>IFERROR(VLOOKUP($A499,'Sudecka 150 M'!$M$2:$S$17,7,0),"")</f>
        <v/>
      </c>
      <c r="P499" s="19" t="str">
        <f>IFERROR(VLOOKUP($A499,'Korno M'!$BR$1:$BX$58,7,0),"")</f>
        <v/>
      </c>
      <c r="Q499" s="19" t="str">
        <f>IFERROR(VLOOKUP($A499,'Abentojra M'!$J$4:$P$36,7,0),"")</f>
        <v/>
      </c>
      <c r="R499" s="19" t="str">
        <f>IFERROR(VLOOKUP($A499,'Mordownik M'!$M$6:$S$36,7,0),"")</f>
        <v/>
      </c>
      <c r="S499" s="19" t="str">
        <f>IFERROR(VLOOKUP($A499,'XIV Szago M'!$BB$4:$BH$45,7,0),"")</f>
        <v/>
      </c>
      <c r="T499" s="19" t="str">
        <f>IFERROR(VLOOKUP($A499,'H54 TR200 M'!$AS$5:$AY$96,7,0),"")</f>
        <v/>
      </c>
      <c r="U499" s="19" t="str">
        <f>IFERROR(VLOOKUP($A499,'NM TR200 M'!$AN$5:$AT$32,7,0),"")</f>
        <v/>
      </c>
      <c r="V499" s="10">
        <f>IFERROR(LARGE(X499:AP499,1),0)+IFERROR(LARGE(X499:AP499,2),0)</f>
        <v>11.147523514452507</v>
      </c>
      <c r="W499" s="10">
        <f>IFERROR(LARGE(X499:AP499,3),0)+IFERROR(LARGE(X499:AP499,4),0)</f>
        <v>0</v>
      </c>
      <c r="X499" s="12"/>
      <c r="Y499" s="18"/>
      <c r="Z499" s="18"/>
      <c r="AA499" s="12"/>
      <c r="AB499" s="12"/>
      <c r="AC499" s="12">
        <f>IFERROR(VLOOKUP($A499,'H53 100 M'!$AG$5:$AM$156,7,0),"")</f>
        <v>1.3441725435257281</v>
      </c>
      <c r="AD499" s="18" t="str">
        <f>IFERROR(VLOOKUP($A499,'Liczyrzepa - wiosna M'!$N$2:$T$26,7,0),"")</f>
        <v/>
      </c>
      <c r="AE499" s="12" t="str">
        <f>IFERROR(VLOOKUP($A499,'Harce M'!$H$2:$N$19,7,0),"")</f>
        <v/>
      </c>
      <c r="AF499" s="18" t="str">
        <f>IFERROR(VLOOKUP($A499,'XII z Kompasem M'!$K$1:$Q$38,7,0),"")</f>
        <v/>
      </c>
      <c r="AG499" s="19" t="str">
        <f>IFERROR(VLOOKUP($A499,'Grassor TR150 M'!$BH$2:$BN$16,7,0),"")</f>
        <v/>
      </c>
      <c r="AH499" s="19" t="str">
        <f>IFERROR(VLOOKUP($A499,'Pazur Gryfa M'!$P$2:$V$23,7,0),"")</f>
        <v/>
      </c>
      <c r="AI499" s="19" t="str">
        <f>IFERROR(VLOOKUP($A499,'Szaga M'!$J$2:$P$31,7,0),"")</f>
        <v/>
      </c>
      <c r="AJ499" s="19" t="str">
        <f>IFERROR(VLOOKUP($A499,'Sudecka 100 M'!$M$2:$S$20,7,0),"")</f>
        <v/>
      </c>
      <c r="AK499" s="19" t="str">
        <f>IFERROR(VLOOKUP($A499,'XIII z Kompasem M'!$K$2:$Q$27,7,0),"")</f>
        <v/>
      </c>
      <c r="AL499" s="19" t="str">
        <f>IFERROR(VLOOKUP($A499,'Waligóra M'!$J$2:$P$17,7,0),"")</f>
        <v/>
      </c>
      <c r="AM499" s="19" t="str">
        <f>IFERROR(VLOOKUP($A499,'Jesienne 360 M'!$K$2:$Q$15,7,0),"")</f>
        <v/>
      </c>
      <c r="AN499" s="19">
        <f>IFERROR(VLOOKUP($A499,'H54 TR100 M'!$AG$6:$AM$161,7,0),"")</f>
        <v>9.803350970926779</v>
      </c>
      <c r="AO499" s="19" t="str">
        <f>IFERROR(VLOOKUP($A499,'Azymut M'!$O$2:$U$36,7,0),"")</f>
        <v/>
      </c>
      <c r="AP499" s="12" t="str">
        <f>IFERROR(VLOOKUP($A499,'NM TR100 M'!$AD$5:$AJ$13,7,0),"")</f>
        <v/>
      </c>
      <c r="AQ499" s="26">
        <f>MIN(COUNT(F499:U499)+MIN(COUNT(X499:AP499)/2,2),6)</f>
        <v>1</v>
      </c>
      <c r="AR499" s="13">
        <f>COUNT(F499:U499)+COUNT(X499:AP499)/2</f>
        <v>1</v>
      </c>
    </row>
    <row r="500" spans="1:44">
      <c r="A500">
        <v>324</v>
      </c>
      <c r="B500" s="22" t="str">
        <f>VLOOKUP($A500,id!$C:$H,6,0)</f>
        <v>Prażanowski Mariusz</v>
      </c>
      <c r="C500" s="22" t="str">
        <f>VLOOKUP($A500,id!$C:$H,4,0)</f>
        <v>CykloKwidzyn</v>
      </c>
      <c r="D500" s="2">
        <f>IF(E499=E500,D499,ROW(B498))</f>
        <v>498</v>
      </c>
      <c r="E500" s="11">
        <f>LARGE(F500:W500,1)+LARGE(F500:W500,2)+IFERROR(LARGE(F500:W500,3),0)+IFERROR(LARGE(F500:W500,4),0)+IFERROR(LARGE(F500:W500,5),0)+IFERROR(LARGE(F500:W500,6),0)</f>
        <v>10.994367846813162</v>
      </c>
      <c r="F500" s="12"/>
      <c r="G500" s="12"/>
      <c r="H500" s="12" t="str">
        <f>IFERROR(VLOOKUP($A500,'H53 200 M'!$AL$5:$AR$90,7,0),"")</f>
        <v/>
      </c>
      <c r="I500" s="14" t="str">
        <f>IFERROR(VLOOKUP($A500,'Dymno M'!$BO$4:$BU$35,7,0),"")</f>
        <v/>
      </c>
      <c r="J500" s="19" t="str">
        <f>IFERROR(VLOOKUP($A500,'Dukty M'!$AU$1:$BA$45,7,0),"")</f>
        <v/>
      </c>
      <c r="K500" s="19" t="str">
        <f>IFERROR(VLOOKUP($A500,'Tropy M'!$Q$3:$X$155,7,0),"")</f>
        <v/>
      </c>
      <c r="L500" s="19" t="str">
        <f>IFERROR(VLOOKUP($A500,'Grassor TR300 M'!$BX$2:$CD$26,7,0),"")</f>
        <v/>
      </c>
      <c r="M500" s="19" t="str">
        <f>IFERROR(VLOOKUP($A500,'BO M'!$K$2:$Q$65,7,0),"")</f>
        <v/>
      </c>
      <c r="N500" s="19" t="str">
        <f>IFERROR(VLOOKUP($A500,'Konwalie M'!$K$3:$Q$33,7,0),"")</f>
        <v/>
      </c>
      <c r="O500" s="19" t="str">
        <f>IFERROR(VLOOKUP($A500,'Sudecka 150 M'!$M$2:$S$17,7,0),"")</f>
        <v/>
      </c>
      <c r="P500" s="19" t="str">
        <f>IFERROR(VLOOKUP($A500,'Korno M'!$BR$1:$BX$58,7,0),"")</f>
        <v/>
      </c>
      <c r="Q500" s="19" t="str">
        <f>IFERROR(VLOOKUP($A500,'Abentojra M'!$J$4:$P$36,7,0),"")</f>
        <v/>
      </c>
      <c r="R500" s="19" t="str">
        <f>IFERROR(VLOOKUP($A500,'Mordownik M'!$M$6:$S$36,7,0),"")</f>
        <v/>
      </c>
      <c r="S500" s="19" t="str">
        <f>IFERROR(VLOOKUP($A500,'XIV Szago M'!$BB$4:$BH$45,7,0),"")</f>
        <v/>
      </c>
      <c r="T500" s="19" t="str">
        <f>IFERROR(VLOOKUP($A500,'H54 TR200 M'!$AS$5:$AY$96,7,0),"")</f>
        <v/>
      </c>
      <c r="U500" s="19" t="str">
        <f>IFERROR(VLOOKUP($A500,'NM TR200 M'!$AN$5:$AT$32,7,0),"")</f>
        <v/>
      </c>
      <c r="V500" s="10">
        <f>IFERROR(LARGE(X500:AP500,1),0)+IFERROR(LARGE(X500:AP500,2),0)</f>
        <v>10.994367846813162</v>
      </c>
      <c r="W500" s="10">
        <f>IFERROR(LARGE(X500:AP500,3),0)+IFERROR(LARGE(X500:AP500,4),0)</f>
        <v>0</v>
      </c>
      <c r="X500" s="12"/>
      <c r="Y500" s="18"/>
      <c r="Z500" s="18"/>
      <c r="AA500" s="12"/>
      <c r="AB500" s="12"/>
      <c r="AC500" s="12">
        <f>IFERROR(VLOOKUP($A500,'H53 100 M'!$AG$5:$AM$156,7,0),"")</f>
        <v>1.1907120074024018</v>
      </c>
      <c r="AD500" s="18" t="str">
        <f>IFERROR(VLOOKUP($A500,'Liczyrzepa - wiosna M'!$N$2:$T$26,7,0),"")</f>
        <v/>
      </c>
      <c r="AE500" s="12" t="str">
        <f>IFERROR(VLOOKUP($A500,'Harce M'!$H$2:$N$19,7,0),"")</f>
        <v/>
      </c>
      <c r="AF500" s="18" t="str">
        <f>IFERROR(VLOOKUP($A500,'XII z Kompasem M'!$K$1:$Q$38,7,0),"")</f>
        <v/>
      </c>
      <c r="AG500" s="19" t="str">
        <f>IFERROR(VLOOKUP($A500,'Grassor TR150 M'!$BH$2:$BN$16,7,0),"")</f>
        <v/>
      </c>
      <c r="AH500" s="19" t="str">
        <f>IFERROR(VLOOKUP($A500,'Pazur Gryfa M'!$P$2:$V$23,7,0),"")</f>
        <v/>
      </c>
      <c r="AI500" s="19" t="str">
        <f>IFERROR(VLOOKUP($A500,'Szaga M'!$J$2:$P$31,7,0),"")</f>
        <v/>
      </c>
      <c r="AJ500" s="19" t="str">
        <f>IFERROR(VLOOKUP($A500,'Sudecka 100 M'!$M$2:$S$20,7,0),"")</f>
        <v/>
      </c>
      <c r="AK500" s="19" t="str">
        <f>IFERROR(VLOOKUP($A500,'XIII z Kompasem M'!$K$2:$Q$27,7,0),"")</f>
        <v/>
      </c>
      <c r="AL500" s="19" t="str">
        <f>IFERROR(VLOOKUP($A500,'Waligóra M'!$J$2:$P$17,7,0),"")</f>
        <v/>
      </c>
      <c r="AM500" s="19" t="str">
        <f>IFERROR(VLOOKUP($A500,'Jesienne 360 M'!$K$2:$Q$15,7,0),"")</f>
        <v/>
      </c>
      <c r="AN500" s="19">
        <f>IFERROR(VLOOKUP($A500,'H54 TR100 M'!$AG$6:$AM$161,7,0),"")</f>
        <v>9.8036558394107605</v>
      </c>
      <c r="AO500" s="19" t="str">
        <f>IFERROR(VLOOKUP($A500,'Azymut M'!$O$2:$U$36,7,0),"")</f>
        <v/>
      </c>
      <c r="AP500" s="12" t="str">
        <f>IFERROR(VLOOKUP($A500,'NM TR100 M'!$AD$5:$AJ$13,7,0),"")</f>
        <v/>
      </c>
      <c r="AQ500" s="26">
        <f>MIN(COUNT(F500:U500)+MIN(COUNT(X500:AP500)/2,2),6)</f>
        <v>1</v>
      </c>
      <c r="AR500" s="13">
        <f>COUNT(F500:U500)+COUNT(X500:AP500)/2</f>
        <v>1</v>
      </c>
    </row>
    <row r="501" spans="1:44">
      <c r="A501">
        <v>715</v>
      </c>
      <c r="B501" s="22" t="str">
        <f>VLOOKUP($A501,id!$C:$H,6,0)</f>
        <v>Cywiński Krzysztof</v>
      </c>
      <c r="C501" s="22" t="str">
        <f>VLOOKUP($A501,id!$C:$H,4,0)</f>
        <v>Korniszon</v>
      </c>
      <c r="D501" s="2">
        <f>IF(E500=E501,D500,ROW(B499))</f>
        <v>499</v>
      </c>
      <c r="E501" s="11">
        <f>LARGE(F501:W501,1)+LARGE(F501:W501,2)+IFERROR(LARGE(F501:W501,3),0)+IFERROR(LARGE(F501:W501,4),0)+IFERROR(LARGE(F501:W501,5),0)+IFERROR(LARGE(F501:W501,6),0)</f>
        <v>10.862206188108647</v>
      </c>
      <c r="F501" s="12"/>
      <c r="G501" s="12"/>
      <c r="H501" s="12"/>
      <c r="I501" s="14"/>
      <c r="J501" s="19"/>
      <c r="K501" s="19"/>
      <c r="L501" s="19"/>
      <c r="M501" s="19"/>
      <c r="N501" s="19"/>
      <c r="O501" s="19"/>
      <c r="P501" s="19"/>
      <c r="Q501" s="19"/>
      <c r="R501" s="19"/>
      <c r="S501" s="19"/>
      <c r="T501" s="19" t="str">
        <f>IFERROR(VLOOKUP($A501,'H54 TR200 M'!$AS$5:$AY$96,7,0),"")</f>
        <v/>
      </c>
      <c r="U501" s="19" t="str">
        <f>IFERROR(VLOOKUP($A501,'NM TR200 M'!$AN$5:$AT$32,7,0),"")</f>
        <v/>
      </c>
      <c r="V501" s="10">
        <f>IFERROR(LARGE(X501:AP501,1),0)+IFERROR(LARGE(X501:AP501,2),0)</f>
        <v>10.862206188108647</v>
      </c>
      <c r="W501" s="10">
        <f>IFERROR(LARGE(X501:AP501,3),0)+IFERROR(LARGE(X501:AP501,4),0)</f>
        <v>0</v>
      </c>
      <c r="X501" s="12"/>
      <c r="Y501" s="18"/>
      <c r="Z501" s="18"/>
      <c r="AA501" s="12"/>
      <c r="AB501" s="12"/>
      <c r="AC501" s="12"/>
      <c r="AD501" s="18"/>
      <c r="AE501" s="12"/>
      <c r="AF501" s="18"/>
      <c r="AG501" s="19"/>
      <c r="AH501" s="19"/>
      <c r="AI501" s="19"/>
      <c r="AJ501" s="19"/>
      <c r="AK501" s="19"/>
      <c r="AL501" s="19"/>
      <c r="AM501" s="19"/>
      <c r="AN501" s="19">
        <f>IFERROR(VLOOKUP($A501,'H54 TR100 M'!$AG$6:$AM$161,7,0),"")</f>
        <v>10.862206188108647</v>
      </c>
      <c r="AO501" s="19" t="str">
        <f>IFERROR(VLOOKUP($A501,'Azymut M'!$O$2:$U$36,7,0),"")</f>
        <v/>
      </c>
      <c r="AP501" s="12" t="str">
        <f>IFERROR(VLOOKUP($A501,'NM TR100 M'!$AD$5:$AJ$13,7,0),"")</f>
        <v/>
      </c>
      <c r="AQ501" s="26">
        <f>MIN(COUNT(F501:U501)+MIN(COUNT(X501:AP501)/2,2),6)</f>
        <v>0.5</v>
      </c>
      <c r="AR501" s="13">
        <f>COUNT(F501:U501)+COUNT(X501:AP501)/2</f>
        <v>0.5</v>
      </c>
    </row>
    <row r="502" spans="1:44">
      <c r="A502">
        <v>546</v>
      </c>
      <c r="B502" s="22" t="str">
        <f>VLOOKUP($A502,id!$C:$H,6,0)</f>
        <v>Klepacki Bartek</v>
      </c>
      <c r="C502" s="22">
        <f>VLOOKUP($A502,id!$C:$H,4,0)</f>
        <v>0</v>
      </c>
      <c r="D502" s="2">
        <f>IF(E501=E502,D501,ROW(B500))</f>
        <v>500</v>
      </c>
      <c r="E502" s="11">
        <f>LARGE(F502:W502,1)+LARGE(F502:W502,2)+IFERROR(LARGE(F502:W502,3),0)+IFERROR(LARGE(F502:W502,4),0)+IFERROR(LARGE(F502:W502,5),0)+IFERROR(LARGE(F502:W502,6),0)</f>
        <v>10.811875967047483</v>
      </c>
      <c r="F502" s="12"/>
      <c r="G502" s="12"/>
      <c r="H502" s="12"/>
      <c r="I502" s="14"/>
      <c r="J502" s="19"/>
      <c r="K502" s="19"/>
      <c r="L502" s="19"/>
      <c r="M502" s="19"/>
      <c r="N502" s="19">
        <f>IFERROR(VLOOKUP($A502,'Konwalie M'!$K$3:$Q$33,7,0),"")</f>
        <v>10.811875967047483</v>
      </c>
      <c r="O502" s="19"/>
      <c r="P502" s="19" t="str">
        <f>IFERROR(VLOOKUP($A502,'Korno M'!$BR$1:$BX$58,7,0),"")</f>
        <v/>
      </c>
      <c r="Q502" s="19" t="str">
        <f>IFERROR(VLOOKUP($A502,'Abentojra M'!$J$4:$P$36,7,0),"")</f>
        <v/>
      </c>
      <c r="R502" s="19" t="str">
        <f>IFERROR(VLOOKUP($A502,'Mordownik M'!$M$6:$S$36,7,0),"")</f>
        <v/>
      </c>
      <c r="S502" s="19" t="str">
        <f>IFERROR(VLOOKUP($A502,'XIV Szago M'!$BB$4:$BH$45,7,0),"")</f>
        <v/>
      </c>
      <c r="T502" s="19" t="str">
        <f>IFERROR(VLOOKUP($A502,'H54 TR200 M'!$AS$5:$AY$96,7,0),"")</f>
        <v/>
      </c>
      <c r="U502" s="19" t="str">
        <f>IFERROR(VLOOKUP($A502,'NM TR200 M'!$AN$5:$AT$32,7,0),"")</f>
        <v/>
      </c>
      <c r="V502" s="10">
        <f>IFERROR(LARGE(X502:AP502,1),0)+IFERROR(LARGE(X502:AP502,2),0)</f>
        <v>0</v>
      </c>
      <c r="W502" s="10">
        <f>IFERROR(LARGE(X502:AP502,3),0)+IFERROR(LARGE(X502:AP502,4),0)</f>
        <v>0</v>
      </c>
      <c r="X502" s="12"/>
      <c r="Y502" s="18"/>
      <c r="Z502" s="18"/>
      <c r="AA502" s="12"/>
      <c r="AB502" s="12"/>
      <c r="AC502" s="12"/>
      <c r="AD502" s="18"/>
      <c r="AE502" s="12"/>
      <c r="AF502" s="18"/>
      <c r="AG502" s="19"/>
      <c r="AH502" s="19"/>
      <c r="AI502" s="19"/>
      <c r="AJ502" s="19"/>
      <c r="AK502" s="19" t="str">
        <f>IFERROR(VLOOKUP($A502,'XIII z Kompasem M'!$K$2:$Q$27,7,0),"")</f>
        <v/>
      </c>
      <c r="AL502" s="19" t="str">
        <f>IFERROR(VLOOKUP($A502,'Waligóra M'!$J$2:$P$17,7,0),"")</f>
        <v/>
      </c>
      <c r="AM502" s="19" t="str">
        <f>IFERROR(VLOOKUP($A502,'Jesienne 360 M'!$K$2:$Q$15,7,0),"")</f>
        <v/>
      </c>
      <c r="AN502" s="19" t="str">
        <f>IFERROR(VLOOKUP($A502,'H54 TR100 M'!$AG$6:$AM$161,7,0),"")</f>
        <v/>
      </c>
      <c r="AO502" s="19" t="str">
        <f>IFERROR(VLOOKUP($A502,'Azymut M'!$O$2:$U$36,7,0),"")</f>
        <v/>
      </c>
      <c r="AP502" s="12" t="str">
        <f>IFERROR(VLOOKUP($A502,'NM TR100 M'!$AD$5:$AJ$13,7,0),"")</f>
        <v/>
      </c>
      <c r="AQ502" s="26">
        <f>MIN(COUNT(F502:U502)+MIN(COUNT(X502:AP502)/2,2),6)</f>
        <v>1</v>
      </c>
      <c r="AR502" s="13">
        <f>COUNT(F502:U502)+COUNT(X502:AP502)/2</f>
        <v>1</v>
      </c>
    </row>
    <row r="503" spans="1:44">
      <c r="A503">
        <v>547</v>
      </c>
      <c r="B503" s="22" t="str">
        <f>VLOOKUP($A503,id!$C:$H,6,0)</f>
        <v>Kasperowicz Mariusz</v>
      </c>
      <c r="C503" s="22">
        <f>VLOOKUP($A503,id!$C:$H,4,0)</f>
        <v>0</v>
      </c>
      <c r="D503" s="2">
        <f>IF(E502=E503,D502,ROW(B501))</f>
        <v>500</v>
      </c>
      <c r="E503" s="11">
        <f>LARGE(F503:W503,1)+LARGE(F503:W503,2)+IFERROR(LARGE(F503:W503,3),0)+IFERROR(LARGE(F503:W503,4),0)+IFERROR(LARGE(F503:W503,5),0)+IFERROR(LARGE(F503:W503,6),0)</f>
        <v>10.811875967047483</v>
      </c>
      <c r="F503" s="12"/>
      <c r="G503" s="12"/>
      <c r="H503" s="12"/>
      <c r="I503" s="14"/>
      <c r="J503" s="19"/>
      <c r="K503" s="19"/>
      <c r="L503" s="19"/>
      <c r="M503" s="19"/>
      <c r="N503" s="19">
        <f>IFERROR(VLOOKUP($A503,'Konwalie M'!$K$3:$Q$33,7,0),"")</f>
        <v>10.811875967047483</v>
      </c>
      <c r="O503" s="19"/>
      <c r="P503" s="19" t="str">
        <f>IFERROR(VLOOKUP($A503,'Korno M'!$BR$1:$BX$58,7,0),"")</f>
        <v/>
      </c>
      <c r="Q503" s="19" t="str">
        <f>IFERROR(VLOOKUP($A503,'Abentojra M'!$J$4:$P$36,7,0),"")</f>
        <v/>
      </c>
      <c r="R503" s="19" t="str">
        <f>IFERROR(VLOOKUP($A503,'Mordownik M'!$M$6:$S$36,7,0),"")</f>
        <v/>
      </c>
      <c r="S503" s="19" t="str">
        <f>IFERROR(VLOOKUP($A503,'XIV Szago M'!$BB$4:$BH$45,7,0),"")</f>
        <v/>
      </c>
      <c r="T503" s="19" t="str">
        <f>IFERROR(VLOOKUP($A503,'H54 TR200 M'!$AS$5:$AY$96,7,0),"")</f>
        <v/>
      </c>
      <c r="U503" s="19" t="str">
        <f>IFERROR(VLOOKUP($A503,'NM TR200 M'!$AN$5:$AT$32,7,0),"")</f>
        <v/>
      </c>
      <c r="V503" s="10">
        <f>IFERROR(LARGE(X503:AP503,1),0)+IFERROR(LARGE(X503:AP503,2),0)</f>
        <v>0</v>
      </c>
      <c r="W503" s="10">
        <f>IFERROR(LARGE(X503:AP503,3),0)+IFERROR(LARGE(X503:AP503,4),0)</f>
        <v>0</v>
      </c>
      <c r="X503" s="12"/>
      <c r="Y503" s="18"/>
      <c r="Z503" s="18"/>
      <c r="AA503" s="12"/>
      <c r="AB503" s="12"/>
      <c r="AC503" s="12"/>
      <c r="AD503" s="18"/>
      <c r="AE503" s="12"/>
      <c r="AF503" s="18"/>
      <c r="AG503" s="19"/>
      <c r="AH503" s="19"/>
      <c r="AI503" s="19"/>
      <c r="AJ503" s="19"/>
      <c r="AK503" s="19" t="str">
        <f>IFERROR(VLOOKUP($A503,'XIII z Kompasem M'!$K$2:$Q$27,7,0),"")</f>
        <v/>
      </c>
      <c r="AL503" s="19" t="str">
        <f>IFERROR(VLOOKUP($A503,'Waligóra M'!$J$2:$P$17,7,0),"")</f>
        <v/>
      </c>
      <c r="AM503" s="19" t="str">
        <f>IFERROR(VLOOKUP($A503,'Jesienne 360 M'!$K$2:$Q$15,7,0),"")</f>
        <v/>
      </c>
      <c r="AN503" s="19" t="str">
        <f>IFERROR(VLOOKUP($A503,'H54 TR100 M'!$AG$6:$AM$161,7,0),"")</f>
        <v/>
      </c>
      <c r="AO503" s="19" t="str">
        <f>IFERROR(VLOOKUP($A503,'Azymut M'!$O$2:$U$36,7,0),"")</f>
        <v/>
      </c>
      <c r="AP503" s="12" t="str">
        <f>IFERROR(VLOOKUP($A503,'NM TR100 M'!$AD$5:$AJ$13,7,0),"")</f>
        <v/>
      </c>
      <c r="AQ503" s="26">
        <f>MIN(COUNT(F503:U503)+MIN(COUNT(X503:AP503)/2,2),6)</f>
        <v>1</v>
      </c>
      <c r="AR503" s="13">
        <f>COUNT(F503:U503)+COUNT(X503:AP503)/2</f>
        <v>1</v>
      </c>
    </row>
    <row r="504" spans="1:44">
      <c r="A504">
        <v>331</v>
      </c>
      <c r="B504" s="22" t="str">
        <f>VLOOKUP($A504,id!$C:$H,6,0)</f>
        <v>Tomaszewski Piotr</v>
      </c>
      <c r="C504" s="22" t="str">
        <f>VLOOKUP($A504,id!$C:$H,4,0)</f>
        <v>BYSEWO KOLOR TEAM</v>
      </c>
      <c r="D504" s="2">
        <f>IF(E503=E504,D503,ROW(B502))</f>
        <v>502</v>
      </c>
      <c r="E504" s="11">
        <f>LARGE(F504:W504,1)+LARGE(F504:W504,2)+IFERROR(LARGE(F504:W504,3),0)+IFERROR(LARGE(F504:W504,4),0)+IFERROR(LARGE(F504:W504,5),0)+IFERROR(LARGE(F504:W504,6),0)</f>
        <v>10.759188021158417</v>
      </c>
      <c r="F504" s="12"/>
      <c r="G504" s="12"/>
      <c r="H504" s="12" t="str">
        <f>IFERROR(VLOOKUP($A504,'H53 200 M'!$AL$5:$AR$90,7,0),"")</f>
        <v/>
      </c>
      <c r="I504" s="14" t="str">
        <f>IFERROR(VLOOKUP($A504,'Dymno M'!$BO$4:$BU$35,7,0),"")</f>
        <v/>
      </c>
      <c r="J504" s="19" t="str">
        <f>IFERROR(VLOOKUP($A504,'Dukty M'!$AU$1:$BA$45,7,0),"")</f>
        <v/>
      </c>
      <c r="K504" s="19" t="str">
        <f>IFERROR(VLOOKUP($A504,'Tropy M'!$Q$3:$X$155,7,0),"")</f>
        <v/>
      </c>
      <c r="L504" s="19" t="str">
        <f>IFERROR(VLOOKUP($A504,'Grassor TR300 M'!$BX$2:$CD$26,7,0),"")</f>
        <v/>
      </c>
      <c r="M504" s="19" t="str">
        <f>IFERROR(VLOOKUP($A504,'BO M'!$K$2:$Q$65,7,0),"")</f>
        <v/>
      </c>
      <c r="N504" s="19" t="str">
        <f>IFERROR(VLOOKUP($A504,'Konwalie M'!$K$3:$Q$33,7,0),"")</f>
        <v/>
      </c>
      <c r="O504" s="19" t="str">
        <f>IFERROR(VLOOKUP($A504,'Sudecka 150 M'!$M$2:$S$17,7,0),"")</f>
        <v/>
      </c>
      <c r="P504" s="19" t="str">
        <f>IFERROR(VLOOKUP($A504,'Korno M'!$BR$1:$BX$58,7,0),"")</f>
        <v/>
      </c>
      <c r="Q504" s="19" t="str">
        <f>IFERROR(VLOOKUP($A504,'Abentojra M'!$J$4:$P$36,7,0),"")</f>
        <v/>
      </c>
      <c r="R504" s="19" t="str">
        <f>IFERROR(VLOOKUP($A504,'Mordownik M'!$M$6:$S$36,7,0),"")</f>
        <v/>
      </c>
      <c r="S504" s="19" t="str">
        <f>IFERROR(VLOOKUP($A504,'XIV Szago M'!$BB$4:$BH$45,7,0),"")</f>
        <v/>
      </c>
      <c r="T504" s="19" t="str">
        <f>IFERROR(VLOOKUP($A504,'H54 TR200 M'!$AS$5:$AY$96,7,0),"")</f>
        <v/>
      </c>
      <c r="U504" s="19" t="str">
        <f>IFERROR(VLOOKUP($A504,'NM TR200 M'!$AN$5:$AT$32,7,0),"")</f>
        <v/>
      </c>
      <c r="V504" s="10">
        <f>IFERROR(LARGE(X504:AP504,1),0)+IFERROR(LARGE(X504:AP504,2),0)</f>
        <v>10.759188021158417</v>
      </c>
      <c r="W504" s="10">
        <f>IFERROR(LARGE(X504:AP504,3),0)+IFERROR(LARGE(X504:AP504,4),0)</f>
        <v>0</v>
      </c>
      <c r="X504" s="12"/>
      <c r="Y504" s="18"/>
      <c r="Z504" s="18"/>
      <c r="AA504" s="12"/>
      <c r="AB504" s="12"/>
      <c r="AC504" s="12">
        <f>IFERROR(VLOOKUP($A504,'H53 100 M'!$AG$5:$AM$156,7,0),"")</f>
        <v>0.50178173216494959</v>
      </c>
      <c r="AD504" s="18" t="str">
        <f>IFERROR(VLOOKUP($A504,'Liczyrzepa - wiosna M'!$N$2:$T$26,7,0),"")</f>
        <v/>
      </c>
      <c r="AE504" s="12" t="str">
        <f>IFERROR(VLOOKUP($A504,'Harce M'!$H$2:$N$19,7,0),"")</f>
        <v/>
      </c>
      <c r="AF504" s="18" t="str">
        <f>IFERROR(VLOOKUP($A504,'XII z Kompasem M'!$K$1:$Q$38,7,0),"")</f>
        <v/>
      </c>
      <c r="AG504" s="19" t="str">
        <f>IFERROR(VLOOKUP($A504,'Grassor TR150 M'!$BH$2:$BN$16,7,0),"")</f>
        <v/>
      </c>
      <c r="AH504" s="19" t="str">
        <f>IFERROR(VLOOKUP($A504,'Pazur Gryfa M'!$P$2:$V$23,7,0),"")</f>
        <v/>
      </c>
      <c r="AI504" s="19" t="str">
        <f>IFERROR(VLOOKUP($A504,'Szaga M'!$J$2:$P$31,7,0),"")</f>
        <v/>
      </c>
      <c r="AJ504" s="19" t="str">
        <f>IFERROR(VLOOKUP($A504,'Sudecka 100 M'!$M$2:$S$20,7,0),"")</f>
        <v/>
      </c>
      <c r="AK504" s="19" t="str">
        <f>IFERROR(VLOOKUP($A504,'XIII z Kompasem M'!$K$2:$Q$27,7,0),"")</f>
        <v/>
      </c>
      <c r="AL504" s="19" t="str">
        <f>IFERROR(VLOOKUP($A504,'Waligóra M'!$J$2:$P$17,7,0),"")</f>
        <v/>
      </c>
      <c r="AM504" s="19" t="str">
        <f>IFERROR(VLOOKUP($A504,'Jesienne 360 M'!$K$2:$Q$15,7,0),"")</f>
        <v/>
      </c>
      <c r="AN504" s="19">
        <f>IFERROR(VLOOKUP($A504,'H54 TR100 M'!$AG$6:$AM$161,7,0),"")</f>
        <v>10.257406288993467</v>
      </c>
      <c r="AO504" s="19" t="str">
        <f>IFERROR(VLOOKUP($A504,'Azymut M'!$O$2:$U$36,7,0),"")</f>
        <v/>
      </c>
      <c r="AP504" s="12" t="str">
        <f>IFERROR(VLOOKUP($A504,'NM TR100 M'!$AD$5:$AJ$13,7,0),"")</f>
        <v/>
      </c>
      <c r="AQ504" s="26">
        <f>MIN(COUNT(F504:U504)+MIN(COUNT(X504:AP504)/2,2),6)</f>
        <v>1</v>
      </c>
      <c r="AR504" s="13">
        <f>COUNT(F504:U504)+COUNT(X504:AP504)/2</f>
        <v>1</v>
      </c>
    </row>
    <row r="505" spans="1:44">
      <c r="A505">
        <v>333</v>
      </c>
      <c r="B505" s="22" t="str">
        <f>VLOOKUP($A505,id!$C:$H,6,0)</f>
        <v>Mikołajczyk Mikołaj</v>
      </c>
      <c r="C505" s="22" t="str">
        <f>VLOOKUP($A505,id!$C:$H,4,0)</f>
        <v>Bysewo Kolor Team</v>
      </c>
      <c r="D505" s="2">
        <f>IF(E504=E505,D504,ROW(B503))</f>
        <v>503</v>
      </c>
      <c r="E505" s="11">
        <f>LARGE(F505:W505,1)+LARGE(F505:W505,2)+IFERROR(LARGE(F505:W505,3),0)+IFERROR(LARGE(F505:W505,4),0)+IFERROR(LARGE(F505:W505,5),0)+IFERROR(LARGE(F505:W505,6),0)</f>
        <v>10.755299488508781</v>
      </c>
      <c r="F505" s="12"/>
      <c r="G505" s="12"/>
      <c r="H505" s="12" t="str">
        <f>IFERROR(VLOOKUP($A505,'H53 200 M'!$AL$5:$AR$90,7,0),"")</f>
        <v/>
      </c>
      <c r="I505" s="14" t="str">
        <f>IFERROR(VLOOKUP($A505,'Dymno M'!$BO$4:$BU$35,7,0),"")</f>
        <v/>
      </c>
      <c r="J505" s="19" t="str">
        <f>IFERROR(VLOOKUP($A505,'Dukty M'!$AU$1:$BA$45,7,0),"")</f>
        <v/>
      </c>
      <c r="K505" s="19" t="str">
        <f>IFERROR(VLOOKUP($A505,'Tropy M'!$Q$3:$X$155,7,0),"")</f>
        <v/>
      </c>
      <c r="L505" s="19" t="str">
        <f>IFERROR(VLOOKUP($A505,'Grassor TR300 M'!$BX$2:$CD$26,7,0),"")</f>
        <v/>
      </c>
      <c r="M505" s="19" t="str">
        <f>IFERROR(VLOOKUP($A505,'BO M'!$K$2:$Q$65,7,0),"")</f>
        <v/>
      </c>
      <c r="N505" s="19" t="str">
        <f>IFERROR(VLOOKUP($A505,'Konwalie M'!$K$3:$Q$33,7,0),"")</f>
        <v/>
      </c>
      <c r="O505" s="19" t="str">
        <f>IFERROR(VLOOKUP($A505,'Sudecka 150 M'!$M$2:$S$17,7,0),"")</f>
        <v/>
      </c>
      <c r="P505" s="19" t="str">
        <f>IFERROR(VLOOKUP($A505,'Korno M'!$BR$1:$BX$58,7,0),"")</f>
        <v/>
      </c>
      <c r="Q505" s="19" t="str">
        <f>IFERROR(VLOOKUP($A505,'Abentojra M'!$J$4:$P$36,7,0),"")</f>
        <v/>
      </c>
      <c r="R505" s="19" t="str">
        <f>IFERROR(VLOOKUP($A505,'Mordownik M'!$M$6:$S$36,7,0),"")</f>
        <v/>
      </c>
      <c r="S505" s="19" t="str">
        <f>IFERROR(VLOOKUP($A505,'XIV Szago M'!$BB$4:$BH$45,7,0),"")</f>
        <v/>
      </c>
      <c r="T505" s="19" t="str">
        <f>IFERROR(VLOOKUP($A505,'H54 TR200 M'!$AS$5:$AY$96,7,0),"")</f>
        <v/>
      </c>
      <c r="U505" s="19" t="str">
        <f>IFERROR(VLOOKUP($A505,'NM TR200 M'!$AN$5:$AT$32,7,0),"")</f>
        <v/>
      </c>
      <c r="V505" s="10">
        <f>IFERROR(LARGE(X505:AP505,1),0)+IFERROR(LARGE(X505:AP505,2),0)</f>
        <v>10.755299488508781</v>
      </c>
      <c r="W505" s="10">
        <f>IFERROR(LARGE(X505:AP505,3),0)+IFERROR(LARGE(X505:AP505,4),0)</f>
        <v>0</v>
      </c>
      <c r="X505" s="12"/>
      <c r="Y505" s="18"/>
      <c r="Z505" s="18"/>
      <c r="AA505" s="12"/>
      <c r="AB505" s="12"/>
      <c r="AC505" s="12">
        <f>IFERROR(VLOOKUP($A505,'H53 100 M'!$AG$5:$AM$156,7,0),"")</f>
        <v>0.50148187255939303</v>
      </c>
      <c r="AD505" s="18" t="str">
        <f>IFERROR(VLOOKUP($A505,'Liczyrzepa - wiosna M'!$N$2:$T$26,7,0),"")</f>
        <v/>
      </c>
      <c r="AE505" s="12" t="str">
        <f>IFERROR(VLOOKUP($A505,'Harce M'!$H$2:$N$19,7,0),"")</f>
        <v/>
      </c>
      <c r="AF505" s="18" t="str">
        <f>IFERROR(VLOOKUP($A505,'XII z Kompasem M'!$K$1:$Q$38,7,0),"")</f>
        <v/>
      </c>
      <c r="AG505" s="19" t="str">
        <f>IFERROR(VLOOKUP($A505,'Grassor TR150 M'!$BH$2:$BN$16,7,0),"")</f>
        <v/>
      </c>
      <c r="AH505" s="19" t="str">
        <f>IFERROR(VLOOKUP($A505,'Pazur Gryfa M'!$P$2:$V$23,7,0),"")</f>
        <v/>
      </c>
      <c r="AI505" s="19" t="str">
        <f>IFERROR(VLOOKUP($A505,'Szaga M'!$J$2:$P$31,7,0),"")</f>
        <v/>
      </c>
      <c r="AJ505" s="19" t="str">
        <f>IFERROR(VLOOKUP($A505,'Sudecka 100 M'!$M$2:$S$20,7,0),"")</f>
        <v/>
      </c>
      <c r="AK505" s="19" t="str">
        <f>IFERROR(VLOOKUP($A505,'XIII z Kompasem M'!$K$2:$Q$27,7,0),"")</f>
        <v/>
      </c>
      <c r="AL505" s="19" t="str">
        <f>IFERROR(VLOOKUP($A505,'Waligóra M'!$J$2:$P$17,7,0),"")</f>
        <v/>
      </c>
      <c r="AM505" s="19" t="str">
        <f>IFERROR(VLOOKUP($A505,'Jesienne 360 M'!$K$2:$Q$15,7,0),"")</f>
        <v/>
      </c>
      <c r="AN505" s="19">
        <f>IFERROR(VLOOKUP($A505,'H54 TR100 M'!$AG$6:$AM$161,7,0),"")</f>
        <v>10.253817615949387</v>
      </c>
      <c r="AO505" s="19" t="str">
        <f>IFERROR(VLOOKUP($A505,'Azymut M'!$O$2:$U$36,7,0),"")</f>
        <v/>
      </c>
      <c r="AP505" s="12" t="str">
        <f>IFERROR(VLOOKUP($A505,'NM TR100 M'!$AD$5:$AJ$13,7,0),"")</f>
        <v/>
      </c>
      <c r="AQ505" s="26">
        <f>MIN(COUNT(F505:U505)+MIN(COUNT(X505:AP505)/2,2),6)</f>
        <v>1</v>
      </c>
      <c r="AR505" s="13">
        <f>COUNT(F505:U505)+COUNT(X505:AP505)/2</f>
        <v>1</v>
      </c>
    </row>
    <row r="506" spans="1:44">
      <c r="A506">
        <v>716</v>
      </c>
      <c r="B506" s="22" t="str">
        <f>VLOOKUP($A506,id!$C:$H,6,0)</f>
        <v>Kotowski Marcin</v>
      </c>
      <c r="C506" s="22">
        <f>VLOOKUP($A506,id!$C:$H,4,0)</f>
        <v>0</v>
      </c>
      <c r="D506" s="2">
        <f>IF(E505=E506,D505,ROW(B504))</f>
        <v>504</v>
      </c>
      <c r="E506" s="11">
        <f>LARGE(F506:W506,1)+LARGE(F506:W506,2)+IFERROR(LARGE(F506:W506,3),0)+IFERROR(LARGE(F506:W506,4),0)+IFERROR(LARGE(F506:W506,5),0)+IFERROR(LARGE(F506:W506,6),0)</f>
        <v>10.255122297390486</v>
      </c>
      <c r="F506" s="12"/>
      <c r="G506" s="12"/>
      <c r="H506" s="12"/>
      <c r="I506" s="14"/>
      <c r="J506" s="19"/>
      <c r="K506" s="19"/>
      <c r="L506" s="19"/>
      <c r="M506" s="19"/>
      <c r="N506" s="19"/>
      <c r="O506" s="19"/>
      <c r="P506" s="19"/>
      <c r="Q506" s="19"/>
      <c r="R506" s="19"/>
      <c r="S506" s="19"/>
      <c r="T506" s="19" t="str">
        <f>IFERROR(VLOOKUP($A506,'H54 TR200 M'!$AS$5:$AY$96,7,0),"")</f>
        <v/>
      </c>
      <c r="U506" s="19" t="str">
        <f>IFERROR(VLOOKUP($A506,'NM TR200 M'!$AN$5:$AT$32,7,0),"")</f>
        <v/>
      </c>
      <c r="V506" s="10">
        <f>IFERROR(LARGE(X506:AP506,1),0)+IFERROR(LARGE(X506:AP506,2),0)</f>
        <v>10.255122297390486</v>
      </c>
      <c r="W506" s="10">
        <f>IFERROR(LARGE(X506:AP506,3),0)+IFERROR(LARGE(X506:AP506,4),0)</f>
        <v>0</v>
      </c>
      <c r="X506" s="12"/>
      <c r="Y506" s="18"/>
      <c r="Z506" s="18"/>
      <c r="AA506" s="12"/>
      <c r="AB506" s="12"/>
      <c r="AC506" s="12"/>
      <c r="AD506" s="18"/>
      <c r="AE506" s="12"/>
      <c r="AF506" s="18"/>
      <c r="AG506" s="19"/>
      <c r="AH506" s="19"/>
      <c r="AI506" s="19"/>
      <c r="AJ506" s="19"/>
      <c r="AK506" s="19"/>
      <c r="AL506" s="19"/>
      <c r="AM506" s="19"/>
      <c r="AN506" s="19">
        <f>IFERROR(VLOOKUP($A506,'H54 TR100 M'!$AG$6:$AM$161,7,0),"")</f>
        <v>10.255122297390486</v>
      </c>
      <c r="AO506" s="19" t="str">
        <f>IFERROR(VLOOKUP($A506,'Azymut M'!$O$2:$U$36,7,0),"")</f>
        <v/>
      </c>
      <c r="AP506" s="12" t="str">
        <f>IFERROR(VLOOKUP($A506,'NM TR100 M'!$AD$5:$AJ$13,7,0),"")</f>
        <v/>
      </c>
      <c r="AQ506" s="26">
        <f>MIN(COUNT(F506:U506)+MIN(COUNT(X506:AP506)/2,2),6)</f>
        <v>0.5</v>
      </c>
      <c r="AR506" s="13">
        <f>COUNT(F506:U506)+COUNT(X506:AP506)/2</f>
        <v>0.5</v>
      </c>
    </row>
    <row r="507" spans="1:44">
      <c r="A507">
        <v>717</v>
      </c>
      <c r="B507" s="22" t="str">
        <f>VLOOKUP($A507,id!$C:$H,6,0)</f>
        <v>Plenikowski PaweŁ</v>
      </c>
      <c r="C507" s="22" t="str">
        <f>VLOOKUP($A507,id!$C:$H,4,0)</f>
        <v>BYSEWO KOLOR TEAM</v>
      </c>
      <c r="D507" s="2">
        <f>IF(E506=E507,D506,ROW(B505))</f>
        <v>505</v>
      </c>
      <c r="E507" s="11">
        <f>LARGE(F507:W507,1)+LARGE(F507:W507,2)+IFERROR(LARGE(F507:W507,3),0)+IFERROR(LARGE(F507:W507,4),0)+IFERROR(LARGE(F507:W507,5),0)+IFERROR(LARGE(F507:W507,6),0)</f>
        <v>10.251209248722207</v>
      </c>
      <c r="F507" s="12"/>
      <c r="G507" s="12"/>
      <c r="H507" s="12"/>
      <c r="I507" s="14"/>
      <c r="J507" s="19"/>
      <c r="K507" s="19"/>
      <c r="L507" s="19"/>
      <c r="M507" s="19"/>
      <c r="N507" s="19"/>
      <c r="O507" s="19"/>
      <c r="P507" s="19"/>
      <c r="Q507" s="19"/>
      <c r="R507" s="19"/>
      <c r="S507" s="19"/>
      <c r="T507" s="19" t="str">
        <f>IFERROR(VLOOKUP($A507,'H54 TR200 M'!$AS$5:$AY$96,7,0),"")</f>
        <v/>
      </c>
      <c r="U507" s="19" t="str">
        <f>IFERROR(VLOOKUP($A507,'NM TR200 M'!$AN$5:$AT$32,7,0),"")</f>
        <v/>
      </c>
      <c r="V507" s="10">
        <f>IFERROR(LARGE(X507:AP507,1),0)+IFERROR(LARGE(X507:AP507,2),0)</f>
        <v>10.251209248722207</v>
      </c>
      <c r="W507" s="10">
        <f>IFERROR(LARGE(X507:AP507,3),0)+IFERROR(LARGE(X507:AP507,4),0)</f>
        <v>0</v>
      </c>
      <c r="X507" s="12"/>
      <c r="Y507" s="18"/>
      <c r="Z507" s="18"/>
      <c r="AA507" s="12"/>
      <c r="AB507" s="12"/>
      <c r="AC507" s="12"/>
      <c r="AD507" s="18"/>
      <c r="AE507" s="12"/>
      <c r="AF507" s="18"/>
      <c r="AG507" s="19"/>
      <c r="AH507" s="19"/>
      <c r="AI507" s="19"/>
      <c r="AJ507" s="19"/>
      <c r="AK507" s="19"/>
      <c r="AL507" s="19"/>
      <c r="AM507" s="19"/>
      <c r="AN507" s="19">
        <f>IFERROR(VLOOKUP($A507,'H54 TR100 M'!$AG$6:$AM$161,7,0),"")</f>
        <v>10.251209248722207</v>
      </c>
      <c r="AO507" s="19" t="str">
        <f>IFERROR(VLOOKUP($A507,'Azymut M'!$O$2:$U$36,7,0),"")</f>
        <v/>
      </c>
      <c r="AP507" s="12" t="str">
        <f>IFERROR(VLOOKUP($A507,'NM TR100 M'!$AD$5:$AJ$13,7,0),"")</f>
        <v/>
      </c>
      <c r="AQ507" s="26">
        <f>MIN(COUNT(F507:U507)+MIN(COUNT(X507:AP507)/2,2),6)</f>
        <v>0.5</v>
      </c>
      <c r="AR507" s="13">
        <f>COUNT(F507:U507)+COUNT(X507:AP507)/2</f>
        <v>0.5</v>
      </c>
    </row>
    <row r="508" spans="1:44">
      <c r="A508">
        <v>350</v>
      </c>
      <c r="B508" s="22" t="str">
        <f>VLOOKUP($A508,id!$C:$H,6,0)</f>
        <v>Mikołajczyk Przemysław</v>
      </c>
      <c r="C508" s="22">
        <f>VLOOKUP($A508,id!$C:$H,4,0)</f>
        <v>0</v>
      </c>
      <c r="D508" s="2">
        <f>IF(E507=E508,D507,ROW(B506))</f>
        <v>506</v>
      </c>
      <c r="E508" s="11">
        <f>LARGE(F508:W508,1)+LARGE(F508:W508,2)+IFERROR(LARGE(F508:W508,3),0)+IFERROR(LARGE(F508:W508,4),0)+IFERROR(LARGE(F508:W508,5),0)+IFERROR(LARGE(F508:W508,6),0)</f>
        <v>10.248602208191011</v>
      </c>
      <c r="F508" s="12"/>
      <c r="G508" s="12"/>
      <c r="H508" s="12" t="str">
        <f>IFERROR(VLOOKUP($A508,'H53 200 M'!$AL$5:$AR$90,7,0),"")</f>
        <v/>
      </c>
      <c r="I508" s="14" t="str">
        <f>IFERROR(VLOOKUP($A508,'Dymno M'!$BO$4:$BU$35,7,0),"")</f>
        <v/>
      </c>
      <c r="J508" s="19" t="str">
        <f>IFERROR(VLOOKUP($A508,'Dukty M'!$AU$1:$BA$45,7,0),"")</f>
        <v/>
      </c>
      <c r="K508" s="19" t="str">
        <f>IFERROR(VLOOKUP($A508,'Tropy M'!$Q$3:$X$155,7,0),"")</f>
        <v/>
      </c>
      <c r="L508" s="19" t="str">
        <f>IFERROR(VLOOKUP($A508,'Grassor TR300 M'!$BX$2:$CD$26,7,0),"")</f>
        <v/>
      </c>
      <c r="M508" s="19" t="str">
        <f>IFERROR(VLOOKUP($A508,'BO M'!$K$2:$Q$65,7,0),"")</f>
        <v/>
      </c>
      <c r="N508" s="19" t="str">
        <f>IFERROR(VLOOKUP($A508,'Konwalie M'!$K$3:$Q$33,7,0),"")</f>
        <v/>
      </c>
      <c r="O508" s="19" t="str">
        <f>IFERROR(VLOOKUP($A508,'Sudecka 150 M'!$M$2:$S$17,7,0),"")</f>
        <v/>
      </c>
      <c r="P508" s="19" t="str">
        <f>IFERROR(VLOOKUP($A508,'Korno M'!$BR$1:$BX$58,7,0),"")</f>
        <v/>
      </c>
      <c r="Q508" s="19" t="str">
        <f>IFERROR(VLOOKUP($A508,'Abentojra M'!$J$4:$P$36,7,0),"")</f>
        <v/>
      </c>
      <c r="R508" s="19" t="str">
        <f>IFERROR(VLOOKUP($A508,'Mordownik M'!$M$6:$S$36,7,0),"")</f>
        <v/>
      </c>
      <c r="S508" s="19" t="str">
        <f>IFERROR(VLOOKUP($A508,'XIV Szago M'!$BB$4:$BH$45,7,0),"")</f>
        <v/>
      </c>
      <c r="T508" s="19" t="str">
        <f>IFERROR(VLOOKUP($A508,'H54 TR200 M'!$AS$5:$AY$96,7,0),"")</f>
        <v/>
      </c>
      <c r="U508" s="19" t="str">
        <f>IFERROR(VLOOKUP($A508,'NM TR200 M'!$AN$5:$AT$32,7,0),"")</f>
        <v/>
      </c>
      <c r="V508" s="10">
        <f>IFERROR(LARGE(X508:AP508,1),0)+IFERROR(LARGE(X508:AP508,2),0)</f>
        <v>10.248602208191011</v>
      </c>
      <c r="W508" s="10">
        <f>IFERROR(LARGE(X508:AP508,3),0)+IFERROR(LARGE(X508:AP508,4),0)</f>
        <v>0</v>
      </c>
      <c r="X508" s="12"/>
      <c r="Y508" s="18"/>
      <c r="Z508" s="18"/>
      <c r="AA508" s="12"/>
      <c r="AB508" s="12"/>
      <c r="AC508" s="12">
        <f>IFERROR(VLOOKUP($A508,'H53 100 M'!$AG$5:$AM$156,7,0),"")</f>
        <v>0</v>
      </c>
      <c r="AD508" s="18" t="str">
        <f>IFERROR(VLOOKUP($A508,'Liczyrzepa - wiosna M'!$N$2:$T$26,7,0),"")</f>
        <v/>
      </c>
      <c r="AE508" s="12" t="str">
        <f>IFERROR(VLOOKUP($A508,'Harce M'!$H$2:$N$19,7,0),"")</f>
        <v/>
      </c>
      <c r="AF508" s="18" t="str">
        <f>IFERROR(VLOOKUP($A508,'XII z Kompasem M'!$K$1:$Q$38,7,0),"")</f>
        <v/>
      </c>
      <c r="AG508" s="19" t="str">
        <f>IFERROR(VLOOKUP($A508,'Grassor TR150 M'!$BH$2:$BN$16,7,0),"")</f>
        <v/>
      </c>
      <c r="AH508" s="19" t="str">
        <f>IFERROR(VLOOKUP($A508,'Pazur Gryfa M'!$P$2:$V$23,7,0),"")</f>
        <v/>
      </c>
      <c r="AI508" s="19" t="str">
        <f>IFERROR(VLOOKUP($A508,'Szaga M'!$J$2:$P$31,7,0),"")</f>
        <v/>
      </c>
      <c r="AJ508" s="19" t="str">
        <f>IFERROR(VLOOKUP($A508,'Sudecka 100 M'!$M$2:$S$20,7,0),"")</f>
        <v/>
      </c>
      <c r="AK508" s="19" t="str">
        <f>IFERROR(VLOOKUP($A508,'XIII z Kompasem M'!$K$2:$Q$27,7,0),"")</f>
        <v/>
      </c>
      <c r="AL508" s="19" t="str">
        <f>IFERROR(VLOOKUP($A508,'Waligóra M'!$J$2:$P$17,7,0),"")</f>
        <v/>
      </c>
      <c r="AM508" s="19" t="str">
        <f>IFERROR(VLOOKUP($A508,'Jesienne 360 M'!$K$2:$Q$15,7,0),"")</f>
        <v/>
      </c>
      <c r="AN508" s="19">
        <f>IFERROR(VLOOKUP($A508,'H54 TR100 M'!$AG$6:$AM$161,7,0),"")</f>
        <v>10.248602208191011</v>
      </c>
      <c r="AO508" s="19" t="str">
        <f>IFERROR(VLOOKUP($A508,'Azymut M'!$O$2:$U$36,7,0),"")</f>
        <v/>
      </c>
      <c r="AP508" s="12" t="str">
        <f>IFERROR(VLOOKUP($A508,'NM TR100 M'!$AD$5:$AJ$13,7,0),"")</f>
        <v/>
      </c>
      <c r="AQ508" s="26">
        <f>MIN(COUNT(F508:U508)+MIN(COUNT(X508:AP508)/2,2),6)</f>
        <v>1</v>
      </c>
      <c r="AR508" s="13">
        <f>COUNT(F508:U508)+COUNT(X508:AP508)/2</f>
        <v>1</v>
      </c>
    </row>
    <row r="509" spans="1:44">
      <c r="A509">
        <v>718</v>
      </c>
      <c r="B509" s="22" t="str">
        <f>VLOOKUP($A509,id!$C:$H,6,0)</f>
        <v>Modrzyński Dawid</v>
      </c>
      <c r="C509" s="22">
        <f>VLOOKUP($A509,id!$C:$H,4,0)</f>
        <v>0</v>
      </c>
      <c r="D509" s="2">
        <f>IF(E508=E509,D508,ROW(B507))</f>
        <v>507</v>
      </c>
      <c r="E509" s="11">
        <f>LARGE(F509:W509,1)+LARGE(F509:W509,2)+IFERROR(LARGE(F509:W509,3),0)+IFERROR(LARGE(F509:W509,4),0)+IFERROR(LARGE(F509:W509,5),0)+IFERROR(LARGE(F509:W509,6),0)</f>
        <v>10.24729918512014</v>
      </c>
      <c r="F509" s="12"/>
      <c r="G509" s="12"/>
      <c r="H509" s="12"/>
      <c r="I509" s="14"/>
      <c r="J509" s="19"/>
      <c r="K509" s="19"/>
      <c r="L509" s="19"/>
      <c r="M509" s="19"/>
      <c r="N509" s="19"/>
      <c r="O509" s="19"/>
      <c r="P509" s="19"/>
      <c r="Q509" s="19"/>
      <c r="R509" s="19"/>
      <c r="S509" s="19"/>
      <c r="T509" s="19" t="str">
        <f>IFERROR(VLOOKUP($A509,'H54 TR200 M'!$AS$5:$AY$96,7,0),"")</f>
        <v/>
      </c>
      <c r="U509" s="19" t="str">
        <f>IFERROR(VLOOKUP($A509,'NM TR200 M'!$AN$5:$AT$32,7,0),"")</f>
        <v/>
      </c>
      <c r="V509" s="10">
        <f>IFERROR(LARGE(X509:AP509,1),0)+IFERROR(LARGE(X509:AP509,2),0)</f>
        <v>10.24729918512014</v>
      </c>
      <c r="W509" s="10">
        <f>IFERROR(LARGE(X509:AP509,3),0)+IFERROR(LARGE(X509:AP509,4),0)</f>
        <v>0</v>
      </c>
      <c r="X509" s="12"/>
      <c r="Y509" s="18"/>
      <c r="Z509" s="18"/>
      <c r="AA509" s="12"/>
      <c r="AB509" s="12"/>
      <c r="AC509" s="12"/>
      <c r="AD509" s="18"/>
      <c r="AE509" s="12"/>
      <c r="AF509" s="18"/>
      <c r="AG509" s="19"/>
      <c r="AH509" s="19"/>
      <c r="AI509" s="19"/>
      <c r="AJ509" s="19"/>
      <c r="AK509" s="19"/>
      <c r="AL509" s="19"/>
      <c r="AM509" s="19"/>
      <c r="AN509" s="19">
        <f>IFERROR(VLOOKUP($A509,'H54 TR100 M'!$AG$6:$AM$161,7,0),"")</f>
        <v>10.24729918512014</v>
      </c>
      <c r="AO509" s="19" t="str">
        <f>IFERROR(VLOOKUP($A509,'Azymut M'!$O$2:$U$36,7,0),"")</f>
        <v/>
      </c>
      <c r="AP509" s="12" t="str">
        <f>IFERROR(VLOOKUP($A509,'NM TR100 M'!$AD$5:$AJ$13,7,0),"")</f>
        <v/>
      </c>
      <c r="AQ509" s="26">
        <f>MIN(COUNT(F509:U509)+MIN(COUNT(X509:AP509)/2,2),6)</f>
        <v>0.5</v>
      </c>
      <c r="AR509" s="13">
        <f>COUNT(F509:U509)+COUNT(X509:AP509)/2</f>
        <v>0.5</v>
      </c>
    </row>
    <row r="510" spans="1:44">
      <c r="A510">
        <v>353</v>
      </c>
      <c r="B510" s="22" t="str">
        <f>VLOOKUP($A510,id!$C:$H,6,0)</f>
        <v>Morawski Mikołaj</v>
      </c>
      <c r="C510" s="22" t="str">
        <f>VLOOKUP($A510,id!$C:$H,4,0)</f>
        <v>WARMATeam</v>
      </c>
      <c r="D510" s="2">
        <f>IF(E509=E510,D509,ROW(B508))</f>
        <v>508</v>
      </c>
      <c r="E510" s="11">
        <f>LARGE(F510:W510,1)+LARGE(F510:W510,2)+IFERROR(LARGE(F510:W510,3),0)+IFERROR(LARGE(F510:W510,4),0)+IFERROR(LARGE(F510:W510,5),0)+IFERROR(LARGE(F510:W510,6),0)</f>
        <v>10.102685505748035</v>
      </c>
      <c r="F510" s="12"/>
      <c r="G510" s="12"/>
      <c r="H510" s="12" t="str">
        <f>IFERROR(VLOOKUP($A510,'H53 200 M'!$AL$5:$AR$90,7,0),"")</f>
        <v/>
      </c>
      <c r="I510" s="14" t="str">
        <f>IFERROR(VLOOKUP($A510,'Dymno M'!$BO$4:$BU$35,7,0),"")</f>
        <v/>
      </c>
      <c r="J510" s="19" t="str">
        <f>IFERROR(VLOOKUP($A510,'Dukty M'!$AU$1:$BA$45,7,0),"")</f>
        <v/>
      </c>
      <c r="K510" s="19" t="str">
        <f>IFERROR(VLOOKUP($A510,'Tropy M'!$Q$3:$X$155,7,0),"")</f>
        <v/>
      </c>
      <c r="L510" s="19" t="str">
        <f>IFERROR(VLOOKUP($A510,'Grassor TR300 M'!$BX$2:$CD$26,7,0),"")</f>
        <v/>
      </c>
      <c r="M510" s="19" t="str">
        <f>IFERROR(VLOOKUP($A510,'BO M'!$K$2:$Q$65,7,0),"")</f>
        <v/>
      </c>
      <c r="N510" s="19" t="str">
        <f>IFERROR(VLOOKUP($A510,'Konwalie M'!$K$3:$Q$33,7,0),"")</f>
        <v/>
      </c>
      <c r="O510" s="19" t="str">
        <f>IFERROR(VLOOKUP($A510,'Sudecka 150 M'!$M$2:$S$17,7,0),"")</f>
        <v/>
      </c>
      <c r="P510" s="19" t="str">
        <f>IFERROR(VLOOKUP($A510,'Korno M'!$BR$1:$BX$58,7,0),"")</f>
        <v/>
      </c>
      <c r="Q510" s="19" t="str">
        <f>IFERROR(VLOOKUP($A510,'Abentojra M'!$J$4:$P$36,7,0),"")</f>
        <v/>
      </c>
      <c r="R510" s="19" t="str">
        <f>IFERROR(VLOOKUP($A510,'Mordownik M'!$M$6:$S$36,7,0),"")</f>
        <v/>
      </c>
      <c r="S510" s="19" t="str">
        <f>IFERROR(VLOOKUP($A510,'XIV Szago M'!$BB$4:$BH$45,7,0),"")</f>
        <v/>
      </c>
      <c r="T510" s="19" t="str">
        <f>IFERROR(VLOOKUP($A510,'H54 TR200 M'!$AS$5:$AY$96,7,0),"")</f>
        <v/>
      </c>
      <c r="U510" s="19" t="str">
        <f>IFERROR(VLOOKUP($A510,'NM TR200 M'!$AN$5:$AT$32,7,0),"")</f>
        <v/>
      </c>
      <c r="V510" s="10">
        <f>IFERROR(LARGE(X510:AP510,1),0)+IFERROR(LARGE(X510:AP510,2),0)</f>
        <v>10.102685505748035</v>
      </c>
      <c r="W510" s="10">
        <f>IFERROR(LARGE(X510:AP510,3),0)+IFERROR(LARGE(X510:AP510,4),0)</f>
        <v>0</v>
      </c>
      <c r="X510" s="12"/>
      <c r="Y510" s="18"/>
      <c r="Z510" s="18"/>
      <c r="AA510" s="12"/>
      <c r="AB510" s="12"/>
      <c r="AC510" s="12">
        <f>IFERROR(VLOOKUP($A510,'H53 100 M'!$AG$5:$AM$156,7,0),"")</f>
        <v>0</v>
      </c>
      <c r="AD510" s="18" t="str">
        <f>IFERROR(VLOOKUP($A510,'Liczyrzepa - wiosna M'!$N$2:$T$26,7,0),"")</f>
        <v/>
      </c>
      <c r="AE510" s="12" t="str">
        <f>IFERROR(VLOOKUP($A510,'Harce M'!$H$2:$N$19,7,0),"")</f>
        <v/>
      </c>
      <c r="AF510" s="18">
        <f>IFERROR(VLOOKUP($A510,'XII z Kompasem M'!$K$1:$Q$38,7,0),"")</f>
        <v>4.682431537869209</v>
      </c>
      <c r="AG510" s="19" t="str">
        <f>IFERROR(VLOOKUP($A510,'Grassor TR150 M'!$BH$2:$BN$16,7,0),"")</f>
        <v/>
      </c>
      <c r="AH510" s="19" t="str">
        <f>IFERROR(VLOOKUP($A510,'Pazur Gryfa M'!$P$2:$V$23,7,0),"")</f>
        <v/>
      </c>
      <c r="AI510" s="19" t="str">
        <f>IFERROR(VLOOKUP($A510,'Szaga M'!$J$2:$P$31,7,0),"")</f>
        <v/>
      </c>
      <c r="AJ510" s="19" t="str">
        <f>IFERROR(VLOOKUP($A510,'Sudecka 100 M'!$M$2:$S$20,7,0),"")</f>
        <v/>
      </c>
      <c r="AK510" s="19" t="str">
        <f>IFERROR(VLOOKUP($A510,'XIII z Kompasem M'!$K$2:$Q$27,7,0),"")</f>
        <v/>
      </c>
      <c r="AL510" s="19" t="str">
        <f>IFERROR(VLOOKUP($A510,'Waligóra M'!$J$2:$P$17,7,0),"")</f>
        <v/>
      </c>
      <c r="AM510" s="19" t="str">
        <f>IFERROR(VLOOKUP($A510,'Jesienne 360 M'!$K$2:$Q$15,7,0),"")</f>
        <v/>
      </c>
      <c r="AN510" s="19">
        <f>IFERROR(VLOOKUP($A510,'H54 TR100 M'!$AG$6:$AM$161,7,0),"")</f>
        <v>5.4202539678788249</v>
      </c>
      <c r="AO510" s="19" t="str">
        <f>IFERROR(VLOOKUP($A510,'Azymut M'!$O$2:$U$36,7,0),"")</f>
        <v/>
      </c>
      <c r="AP510" s="12" t="str">
        <f>IFERROR(VLOOKUP($A510,'NM TR100 M'!$AD$5:$AJ$13,7,0),"")</f>
        <v/>
      </c>
      <c r="AQ510" s="26">
        <f>MIN(COUNT(F510:U510)+MIN(COUNT(X510:AP510)/2,2),6)</f>
        <v>1.5</v>
      </c>
      <c r="AR510" s="13">
        <f>COUNT(F510:U510)+COUNT(X510:AP510)/2</f>
        <v>1.5</v>
      </c>
    </row>
    <row r="511" spans="1:44">
      <c r="A511">
        <v>719</v>
      </c>
      <c r="B511" s="22" t="str">
        <f>VLOOKUP($A511,id!$C:$H,6,0)</f>
        <v>Puckowski Karol</v>
      </c>
      <c r="C511" s="22">
        <f>VLOOKUP($A511,id!$C:$H,4,0)</f>
        <v>0</v>
      </c>
      <c r="D511" s="2">
        <f>IF(E510=E511,D510,ROW(B509))</f>
        <v>509</v>
      </c>
      <c r="E511" s="11">
        <f>LARGE(F511:W511,1)+LARGE(F511:W511,2)+IFERROR(LARGE(F511:W511,3),0)+IFERROR(LARGE(F511:W511,4),0)+IFERROR(LARGE(F511:W511,5),0)+IFERROR(LARGE(F511:W511,6),0)</f>
        <v>10.041121240323438</v>
      </c>
      <c r="F511" s="12"/>
      <c r="G511" s="12"/>
      <c r="H511" s="12"/>
      <c r="I511" s="14"/>
      <c r="J511" s="19"/>
      <c r="K511" s="19"/>
      <c r="L511" s="19"/>
      <c r="M511" s="19"/>
      <c r="N511" s="19"/>
      <c r="O511" s="19"/>
      <c r="P511" s="19"/>
      <c r="Q511" s="19"/>
      <c r="R511" s="19"/>
      <c r="S511" s="19"/>
      <c r="T511" s="19" t="str">
        <f>IFERROR(VLOOKUP($A511,'H54 TR200 M'!$AS$5:$AY$96,7,0),"")</f>
        <v/>
      </c>
      <c r="U511" s="19" t="str">
        <f>IFERROR(VLOOKUP($A511,'NM TR200 M'!$AN$5:$AT$32,7,0),"")</f>
        <v/>
      </c>
      <c r="V511" s="10">
        <f>IFERROR(LARGE(X511:AP511,1),0)+IFERROR(LARGE(X511:AP511,2),0)</f>
        <v>10.041121240323438</v>
      </c>
      <c r="W511" s="10">
        <f>IFERROR(LARGE(X511:AP511,3),0)+IFERROR(LARGE(X511:AP511,4),0)</f>
        <v>0</v>
      </c>
      <c r="X511" s="12"/>
      <c r="Y511" s="18"/>
      <c r="Z511" s="18"/>
      <c r="AA511" s="12"/>
      <c r="AB511" s="12"/>
      <c r="AC511" s="12"/>
      <c r="AD511" s="18"/>
      <c r="AE511" s="12"/>
      <c r="AF511" s="18"/>
      <c r="AG511" s="19"/>
      <c r="AH511" s="19"/>
      <c r="AI511" s="19"/>
      <c r="AJ511" s="19"/>
      <c r="AK511" s="19"/>
      <c r="AL511" s="19"/>
      <c r="AM511" s="19"/>
      <c r="AN511" s="19">
        <f>IFERROR(VLOOKUP($A511,'H54 TR100 M'!$AG$6:$AM$161,7,0),"")</f>
        <v>10.041121240323438</v>
      </c>
      <c r="AO511" s="19" t="str">
        <f>IFERROR(VLOOKUP($A511,'Azymut M'!$O$2:$U$36,7,0),"")</f>
        <v/>
      </c>
      <c r="AP511" s="12" t="str">
        <f>IFERROR(VLOOKUP($A511,'NM TR100 M'!$AD$5:$AJ$13,7,0),"")</f>
        <v/>
      </c>
      <c r="AQ511" s="26">
        <f>MIN(COUNT(F511:U511)+MIN(COUNT(X511:AP511)/2,2),6)</f>
        <v>0.5</v>
      </c>
      <c r="AR511" s="13">
        <f>COUNT(F511:U511)+COUNT(X511:AP511)/2</f>
        <v>0.5</v>
      </c>
    </row>
    <row r="512" spans="1:44">
      <c r="A512">
        <v>720</v>
      </c>
      <c r="B512" s="22" t="str">
        <f>VLOOKUP($A512,id!$C:$H,6,0)</f>
        <v>Dobek Łukasz</v>
      </c>
      <c r="C512" s="22">
        <f>VLOOKUP($A512,id!$C:$H,4,0)</f>
        <v>0</v>
      </c>
      <c r="D512" s="2">
        <f>IF(E511=E512,D511,ROW(B510))</f>
        <v>510</v>
      </c>
      <c r="E512" s="11">
        <f>LARGE(F512:W512,1)+LARGE(F512:W512,2)+IFERROR(LARGE(F512:W512,3),0)+IFERROR(LARGE(F512:W512,4),0)+IFERROR(LARGE(F512:W512,5),0)+IFERROR(LARGE(F512:W512,6),0)</f>
        <v>10.039245155017115</v>
      </c>
      <c r="F512" s="12"/>
      <c r="G512" s="12"/>
      <c r="H512" s="12"/>
      <c r="I512" s="14"/>
      <c r="J512" s="19"/>
      <c r="K512" s="19"/>
      <c r="L512" s="19"/>
      <c r="M512" s="19"/>
      <c r="N512" s="19"/>
      <c r="O512" s="19"/>
      <c r="P512" s="19"/>
      <c r="Q512" s="19"/>
      <c r="R512" s="19"/>
      <c r="S512" s="19"/>
      <c r="T512" s="19" t="str">
        <f>IFERROR(VLOOKUP($A512,'H54 TR200 M'!$AS$5:$AY$96,7,0),"")</f>
        <v/>
      </c>
      <c r="U512" s="19" t="str">
        <f>IFERROR(VLOOKUP($A512,'NM TR200 M'!$AN$5:$AT$32,7,0),"")</f>
        <v/>
      </c>
      <c r="V512" s="10">
        <f>IFERROR(LARGE(X512:AP512,1),0)+IFERROR(LARGE(X512:AP512,2),0)</f>
        <v>10.039245155017115</v>
      </c>
      <c r="W512" s="10">
        <f>IFERROR(LARGE(X512:AP512,3),0)+IFERROR(LARGE(X512:AP512,4),0)</f>
        <v>0</v>
      </c>
      <c r="X512" s="12"/>
      <c r="Y512" s="18"/>
      <c r="Z512" s="18"/>
      <c r="AA512" s="12"/>
      <c r="AB512" s="12"/>
      <c r="AC512" s="12"/>
      <c r="AD512" s="18"/>
      <c r="AE512" s="12"/>
      <c r="AF512" s="18"/>
      <c r="AG512" s="19"/>
      <c r="AH512" s="19"/>
      <c r="AI512" s="19"/>
      <c r="AJ512" s="19"/>
      <c r="AK512" s="19"/>
      <c r="AL512" s="19"/>
      <c r="AM512" s="19"/>
      <c r="AN512" s="19">
        <f>IFERROR(VLOOKUP($A512,'H54 TR100 M'!$AG$6:$AM$161,7,0),"")</f>
        <v>10.039245155017115</v>
      </c>
      <c r="AO512" s="19" t="str">
        <f>IFERROR(VLOOKUP($A512,'Azymut M'!$O$2:$U$36,7,0),"")</f>
        <v/>
      </c>
      <c r="AP512" s="12" t="str">
        <f>IFERROR(VLOOKUP($A512,'NM TR100 M'!$AD$5:$AJ$13,7,0),"")</f>
        <v/>
      </c>
      <c r="AQ512" s="26">
        <f>MIN(COUNT(F512:U512)+MIN(COUNT(X512:AP512)/2,2),6)</f>
        <v>0.5</v>
      </c>
      <c r="AR512" s="13">
        <f>COUNT(F512:U512)+COUNT(X512:AP512)/2</f>
        <v>0.5</v>
      </c>
    </row>
    <row r="513" spans="1:44">
      <c r="A513">
        <v>721</v>
      </c>
      <c r="B513" s="22" t="str">
        <f>VLOOKUP($A513,id!$C:$H,6,0)</f>
        <v>Pejas Maciej</v>
      </c>
      <c r="C513" s="22" t="str">
        <f>VLOOKUP($A513,id!$C:$H,4,0)</f>
        <v>GRBS</v>
      </c>
      <c r="D513" s="2">
        <f>IF(E512=E513,D512,ROW(B511))</f>
        <v>511</v>
      </c>
      <c r="E513" s="11">
        <f>LARGE(F513:W513,1)+LARGE(F513:W513,2)+IFERROR(LARGE(F513:W513,3),0)+IFERROR(LARGE(F513:W513,4),0)+IFERROR(LARGE(F513:W513,5),0)+IFERROR(LARGE(F513:W513,6),0)</f>
        <v>10.012431431506092</v>
      </c>
      <c r="F513" s="12"/>
      <c r="G513" s="12"/>
      <c r="H513" s="12"/>
      <c r="I513" s="14"/>
      <c r="J513" s="19"/>
      <c r="K513" s="19"/>
      <c r="L513" s="19"/>
      <c r="M513" s="19"/>
      <c r="N513" s="19"/>
      <c r="O513" s="19"/>
      <c r="P513" s="19"/>
      <c r="Q513" s="19"/>
      <c r="R513" s="19"/>
      <c r="S513" s="19"/>
      <c r="T513" s="19" t="str">
        <f>IFERROR(VLOOKUP($A513,'H54 TR200 M'!$AS$5:$AY$96,7,0),"")</f>
        <v/>
      </c>
      <c r="U513" s="19" t="str">
        <f>IFERROR(VLOOKUP($A513,'NM TR200 M'!$AN$5:$AT$32,7,0),"")</f>
        <v/>
      </c>
      <c r="V513" s="10">
        <f>IFERROR(LARGE(X513:AP513,1),0)+IFERROR(LARGE(X513:AP513,2),0)</f>
        <v>10.012431431506092</v>
      </c>
      <c r="W513" s="10">
        <f>IFERROR(LARGE(X513:AP513,3),0)+IFERROR(LARGE(X513:AP513,4),0)</f>
        <v>0</v>
      </c>
      <c r="X513" s="12"/>
      <c r="Y513" s="18"/>
      <c r="Z513" s="18"/>
      <c r="AA513" s="12"/>
      <c r="AB513" s="12"/>
      <c r="AC513" s="12"/>
      <c r="AD513" s="18"/>
      <c r="AE513" s="12"/>
      <c r="AF513" s="18"/>
      <c r="AG513" s="19"/>
      <c r="AH513" s="19"/>
      <c r="AI513" s="19"/>
      <c r="AJ513" s="19"/>
      <c r="AK513" s="19"/>
      <c r="AL513" s="19"/>
      <c r="AM513" s="19"/>
      <c r="AN513" s="19">
        <f>IFERROR(VLOOKUP($A513,'H54 TR100 M'!$AG$6:$AM$161,7,0),"")</f>
        <v>10.012431431506092</v>
      </c>
      <c r="AO513" s="19" t="str">
        <f>IFERROR(VLOOKUP($A513,'Azymut M'!$O$2:$U$36,7,0),"")</f>
        <v/>
      </c>
      <c r="AP513" s="12" t="str">
        <f>IFERROR(VLOOKUP($A513,'NM TR100 M'!$AD$5:$AJ$13,7,0),"")</f>
        <v/>
      </c>
      <c r="AQ513" s="26">
        <f>MIN(COUNT(F513:U513)+MIN(COUNT(X513:AP513)/2,2),6)</f>
        <v>0.5</v>
      </c>
      <c r="AR513" s="13">
        <f>COUNT(F513:U513)+COUNT(X513:AP513)/2</f>
        <v>0.5</v>
      </c>
    </row>
    <row r="514" spans="1:44">
      <c r="A514">
        <v>596</v>
      </c>
      <c r="B514" s="22" t="str">
        <f>VLOOKUP($A514,id!$C:$H,6,0)</f>
        <v>Radczuk Tomasz</v>
      </c>
      <c r="C514" s="22">
        <f>VLOOKUP($A514,id!$C:$H,4,0)</f>
        <v>0</v>
      </c>
      <c r="D514" s="2">
        <f>IF(E513=E514,D513,ROW(B512))</f>
        <v>512</v>
      </c>
      <c r="E514" s="11">
        <f>LARGE(F514:W514,1)+LARGE(F514:W514,2)+IFERROR(LARGE(F514:W514,3),0)+IFERROR(LARGE(F514:W514,4),0)+IFERROR(LARGE(F514:W514,5),0)+IFERROR(LARGE(F514:W514,6),0)</f>
        <v>9.9261302976285517</v>
      </c>
      <c r="F514" s="12"/>
      <c r="G514" s="12"/>
      <c r="H514" s="12"/>
      <c r="I514" s="14"/>
      <c r="J514" s="19"/>
      <c r="K514" s="19"/>
      <c r="L514" s="19"/>
      <c r="M514" s="19"/>
      <c r="N514" s="19"/>
      <c r="O514" s="19"/>
      <c r="P514" s="19"/>
      <c r="Q514" s="19" t="str">
        <f>IFERROR(VLOOKUP($A514,'Abentojra M'!$J$4:$P$36,7,0),"")</f>
        <v/>
      </c>
      <c r="R514" s="19">
        <f>IFERROR(VLOOKUP($A514,'Mordownik M'!$M$6:$S$36,7,0),"")</f>
        <v>9.9261302976285517</v>
      </c>
      <c r="S514" s="19" t="str">
        <f>IFERROR(VLOOKUP($A514,'XIV Szago M'!$BB$4:$BH$45,7,0),"")</f>
        <v/>
      </c>
      <c r="T514" s="19" t="str">
        <f>IFERROR(VLOOKUP($A514,'H54 TR200 M'!$AS$5:$AY$96,7,0),"")</f>
        <v/>
      </c>
      <c r="U514" s="19" t="str">
        <f>IFERROR(VLOOKUP($A514,'NM TR200 M'!$AN$5:$AT$32,7,0),"")</f>
        <v/>
      </c>
      <c r="V514" s="10">
        <f>IFERROR(LARGE(X514:AP514,1),0)+IFERROR(LARGE(X514:AP514,2),0)</f>
        <v>0</v>
      </c>
      <c r="W514" s="10">
        <f>IFERROR(LARGE(X514:AP514,3),0)+IFERROR(LARGE(X514:AP514,4),0)</f>
        <v>0</v>
      </c>
      <c r="X514" s="12"/>
      <c r="Y514" s="18"/>
      <c r="Z514" s="18"/>
      <c r="AA514" s="12"/>
      <c r="AB514" s="12"/>
      <c r="AC514" s="12"/>
      <c r="AD514" s="18"/>
      <c r="AE514" s="12"/>
      <c r="AF514" s="18"/>
      <c r="AG514" s="19"/>
      <c r="AH514" s="19"/>
      <c r="AI514" s="19"/>
      <c r="AJ514" s="19"/>
      <c r="AK514" s="19" t="str">
        <f>IFERROR(VLOOKUP($A514,'XIII z Kompasem M'!$K$2:$Q$27,7,0),"")</f>
        <v/>
      </c>
      <c r="AL514" s="19" t="str">
        <f>IFERROR(VLOOKUP($A514,'Waligóra M'!$J$2:$P$17,7,0),"")</f>
        <v/>
      </c>
      <c r="AM514" s="19" t="str">
        <f>IFERROR(VLOOKUP($A514,'Jesienne 360 M'!$K$2:$Q$15,7,0),"")</f>
        <v/>
      </c>
      <c r="AN514" s="19" t="str">
        <f>IFERROR(VLOOKUP($A514,'H54 TR100 M'!$AG$6:$AM$161,7,0),"")</f>
        <v/>
      </c>
      <c r="AO514" s="19" t="str">
        <f>IFERROR(VLOOKUP($A514,'Azymut M'!$O$2:$U$36,7,0),"")</f>
        <v/>
      </c>
      <c r="AP514" s="12" t="str">
        <f>IFERROR(VLOOKUP($A514,'NM TR100 M'!$AD$5:$AJ$13,7,0),"")</f>
        <v/>
      </c>
      <c r="AQ514" s="26">
        <f>MIN(COUNT(F514:U514)+MIN(COUNT(X514:AP514)/2,2),6)</f>
        <v>1</v>
      </c>
      <c r="AR514" s="13">
        <f>COUNT(F514:U514)+COUNT(X514:AP514)/2</f>
        <v>1</v>
      </c>
    </row>
    <row r="515" spans="1:44">
      <c r="A515">
        <v>288</v>
      </c>
      <c r="B515" s="22" t="str">
        <f>VLOOKUP($A515,id!$C:$H,6,0)</f>
        <v>Dadasiewicz Adam</v>
      </c>
      <c r="C515" s="22">
        <f>VLOOKUP($A515,id!$C:$H,4,0)</f>
        <v>0</v>
      </c>
      <c r="D515" s="2">
        <f>IF(E514=E515,D514,ROW(B513))</f>
        <v>513</v>
      </c>
      <c r="E515" s="11">
        <f>LARGE(F515:W515,1)+LARGE(F515:W515,2)+IFERROR(LARGE(F515:W515,3),0)+IFERROR(LARGE(F515:W515,4),0)+IFERROR(LARGE(F515:W515,5),0)+IFERROR(LARGE(F515:W515,6),0)</f>
        <v>9.916501639937696</v>
      </c>
      <c r="F515" s="12"/>
      <c r="G515" s="12"/>
      <c r="H515" s="12" t="str">
        <f>IFERROR(VLOOKUP($A515,'H53 200 M'!$AL$5:$AR$90,7,0),"")</f>
        <v/>
      </c>
      <c r="I515" s="14" t="str">
        <f>IFERROR(VLOOKUP($A515,'Dymno M'!$BO$4:$BU$35,7,0),"")</f>
        <v/>
      </c>
      <c r="J515" s="19" t="str">
        <f>IFERROR(VLOOKUP($A515,'Dukty M'!$AU$1:$BA$45,7,0),"")</f>
        <v/>
      </c>
      <c r="K515" s="19" t="str">
        <f>IFERROR(VLOOKUP($A515,'Tropy M'!$Q$3:$X$155,7,0),"")</f>
        <v/>
      </c>
      <c r="L515" s="19" t="str">
        <f>IFERROR(VLOOKUP($A515,'Grassor TR300 M'!$BX$2:$CD$26,7,0),"")</f>
        <v/>
      </c>
      <c r="M515" s="19" t="str">
        <f>IFERROR(VLOOKUP($A515,'BO M'!$K$2:$Q$65,7,0),"")</f>
        <v/>
      </c>
      <c r="N515" s="19" t="str">
        <f>IFERROR(VLOOKUP($A515,'Konwalie M'!$K$3:$Q$33,7,0),"")</f>
        <v/>
      </c>
      <c r="O515" s="19" t="str">
        <f>IFERROR(VLOOKUP($A515,'Sudecka 150 M'!$M$2:$S$17,7,0),"")</f>
        <v/>
      </c>
      <c r="P515" s="19" t="str">
        <f>IFERROR(VLOOKUP($A515,'Korno M'!$BR$1:$BX$58,7,0),"")</f>
        <v/>
      </c>
      <c r="Q515" s="19" t="str">
        <f>IFERROR(VLOOKUP($A515,'Abentojra M'!$J$4:$P$36,7,0),"")</f>
        <v/>
      </c>
      <c r="R515" s="19" t="str">
        <f>IFERROR(VLOOKUP($A515,'Mordownik M'!$M$6:$S$36,7,0),"")</f>
        <v/>
      </c>
      <c r="S515" s="19" t="str">
        <f>IFERROR(VLOOKUP($A515,'XIV Szago M'!$BB$4:$BH$45,7,0),"")</f>
        <v/>
      </c>
      <c r="T515" s="19" t="str">
        <f>IFERROR(VLOOKUP($A515,'H54 TR200 M'!$AS$5:$AY$96,7,0),"")</f>
        <v/>
      </c>
      <c r="U515" s="19" t="str">
        <f>IFERROR(VLOOKUP($A515,'NM TR200 M'!$AN$5:$AT$32,7,0),"")</f>
        <v/>
      </c>
      <c r="V515" s="10">
        <f>IFERROR(LARGE(X515:AP515,1),0)+IFERROR(LARGE(X515:AP515,2),0)</f>
        <v>9.916501639937696</v>
      </c>
      <c r="W515" s="10">
        <f>IFERROR(LARGE(X515:AP515,3),0)+IFERROR(LARGE(X515:AP515,4),0)</f>
        <v>0</v>
      </c>
      <c r="X515" s="12"/>
      <c r="Y515" s="18"/>
      <c r="Z515" s="18"/>
      <c r="AA515" s="12"/>
      <c r="AB515" s="12"/>
      <c r="AC515" s="12">
        <f>IFERROR(VLOOKUP($A515,'H53 100 M'!$AG$5:$AM$156,7,0),"")</f>
        <v>9.916501639937696</v>
      </c>
      <c r="AD515" s="18" t="str">
        <f>IFERROR(VLOOKUP($A515,'Liczyrzepa - wiosna M'!$N$2:$T$26,7,0),"")</f>
        <v/>
      </c>
      <c r="AE515" s="12" t="str">
        <f>IFERROR(VLOOKUP($A515,'Harce M'!$H$2:$N$19,7,0),"")</f>
        <v/>
      </c>
      <c r="AF515" s="18" t="str">
        <f>IFERROR(VLOOKUP($A515,'XII z Kompasem M'!$K$1:$Q$38,7,0),"")</f>
        <v/>
      </c>
      <c r="AG515" s="19" t="str">
        <f>IFERROR(VLOOKUP($A515,'Grassor TR150 M'!$BH$2:$BN$16,7,0),"")</f>
        <v/>
      </c>
      <c r="AH515" s="19" t="str">
        <f>IFERROR(VLOOKUP($A515,'Pazur Gryfa M'!$P$2:$V$23,7,0),"")</f>
        <v/>
      </c>
      <c r="AI515" s="19" t="str">
        <f>IFERROR(VLOOKUP($A515,'Szaga M'!$J$2:$P$31,7,0),"")</f>
        <v/>
      </c>
      <c r="AJ515" s="19" t="str">
        <f>IFERROR(VLOOKUP($A515,'Sudecka 100 M'!$M$2:$S$20,7,0),"")</f>
        <v/>
      </c>
      <c r="AK515" s="19" t="str">
        <f>IFERROR(VLOOKUP($A515,'XIII z Kompasem M'!$K$2:$Q$27,7,0),"")</f>
        <v/>
      </c>
      <c r="AL515" s="19" t="str">
        <f>IFERROR(VLOOKUP($A515,'Waligóra M'!$J$2:$P$17,7,0),"")</f>
        <v/>
      </c>
      <c r="AM515" s="19" t="str">
        <f>IFERROR(VLOOKUP($A515,'Jesienne 360 M'!$K$2:$Q$15,7,0),"")</f>
        <v/>
      </c>
      <c r="AN515" s="19" t="str">
        <f>IFERROR(VLOOKUP($A515,'H54 TR100 M'!$AG$6:$AM$161,7,0),"")</f>
        <v/>
      </c>
      <c r="AO515" s="19" t="str">
        <f>IFERROR(VLOOKUP($A515,'Azymut M'!$O$2:$U$36,7,0),"")</f>
        <v/>
      </c>
      <c r="AP515" s="12" t="str">
        <f>IFERROR(VLOOKUP($A515,'NM TR100 M'!$AD$5:$AJ$13,7,0),"")</f>
        <v/>
      </c>
      <c r="AQ515" s="26">
        <f>MIN(COUNT(F515:U515)+MIN(COUNT(X515:AP515)/2,2),6)</f>
        <v>0.5</v>
      </c>
      <c r="AR515" s="13">
        <f>COUNT(F515:U515)+COUNT(X515:AP515)/2</f>
        <v>0.5</v>
      </c>
    </row>
    <row r="516" spans="1:44">
      <c r="A516">
        <v>156</v>
      </c>
      <c r="B516" s="22" t="str">
        <f>VLOOKUP($A516,id!$C:$H,6,0)</f>
        <v>Jeliński Tomasz</v>
      </c>
      <c r="C516" s="22" t="str">
        <f>VLOOKUP($A516,id!$C:$H,4,0)</f>
        <v>Rowerowa Norka</v>
      </c>
      <c r="D516" s="2">
        <f>IF(E515=E516,D515,ROW(B514))</f>
        <v>514</v>
      </c>
      <c r="E516" s="11">
        <f>LARGE(F516:W516,1)+LARGE(F516:W516,2)+IFERROR(LARGE(F516:W516,3),0)+IFERROR(LARGE(F516:W516,4),0)+IFERROR(LARGE(F516:W516,5),0)+IFERROR(LARGE(F516:W516,6),0)</f>
        <v>9.763592113499044</v>
      </c>
      <c r="F516" s="12"/>
      <c r="G516" s="12"/>
      <c r="H516" s="12" t="str">
        <f>IFERROR(VLOOKUP($A516,'H53 200 M'!$AL$5:$AR$90,7,0),"")</f>
        <v/>
      </c>
      <c r="I516" s="14" t="str">
        <f>IFERROR(VLOOKUP($A516,'Dymno M'!$BO$4:$BU$35,7,0),"")</f>
        <v/>
      </c>
      <c r="J516" s="19" t="str">
        <f>IFERROR(VLOOKUP($A516,'Dukty M'!$AU$1:$BA$45,7,0),"")</f>
        <v/>
      </c>
      <c r="K516" s="19" t="str">
        <f>IFERROR(VLOOKUP($A516,'Tropy M'!$Q$3:$X$155,7,0),"")</f>
        <v/>
      </c>
      <c r="L516" s="19" t="str">
        <f>IFERROR(VLOOKUP($A516,'Grassor TR300 M'!$BX$2:$CD$26,7,0),"")</f>
        <v/>
      </c>
      <c r="M516" s="19" t="str">
        <f>IFERROR(VLOOKUP($A516,'BO M'!$K$2:$Q$65,7,0),"")</f>
        <v/>
      </c>
      <c r="N516" s="19" t="str">
        <f>IFERROR(VLOOKUP($A516,'Konwalie M'!$K$3:$Q$33,7,0),"")</f>
        <v/>
      </c>
      <c r="O516" s="19" t="str">
        <f>IFERROR(VLOOKUP($A516,'Sudecka 150 M'!$M$2:$S$17,7,0),"")</f>
        <v/>
      </c>
      <c r="P516" s="19" t="str">
        <f>IFERROR(VLOOKUP($A516,'Korno M'!$BR$1:$BX$58,7,0),"")</f>
        <v/>
      </c>
      <c r="Q516" s="19" t="str">
        <f>IFERROR(VLOOKUP($A516,'Abentojra M'!$J$4:$P$36,7,0),"")</f>
        <v/>
      </c>
      <c r="R516" s="19" t="str">
        <f>IFERROR(VLOOKUP($A516,'Mordownik M'!$M$6:$S$36,7,0),"")</f>
        <v/>
      </c>
      <c r="S516" s="19" t="str">
        <f>IFERROR(VLOOKUP($A516,'XIV Szago M'!$BB$4:$BH$45,7,0),"")</f>
        <v/>
      </c>
      <c r="T516" s="19" t="str">
        <f>IFERROR(VLOOKUP($A516,'H54 TR200 M'!$AS$5:$AY$96,7,0),"")</f>
        <v/>
      </c>
      <c r="U516" s="19" t="str">
        <f>IFERROR(VLOOKUP($A516,'NM TR200 M'!$AN$5:$AT$32,7,0),"")</f>
        <v/>
      </c>
      <c r="V516" s="10">
        <f>IFERROR(LARGE(X516:AP516,1),0)+IFERROR(LARGE(X516:AP516,2),0)</f>
        <v>9.763592113499044</v>
      </c>
      <c r="W516" s="10">
        <f>IFERROR(LARGE(X516:AP516,3),0)+IFERROR(LARGE(X516:AP516,4),0)</f>
        <v>0</v>
      </c>
      <c r="X516" s="12"/>
      <c r="Y516" s="18"/>
      <c r="Z516" s="18"/>
      <c r="AA516" s="12">
        <f>IFERROR(VLOOKUP(A516,'NMnO M'!AT:AZ,7,0),"")</f>
        <v>9.763592113499044</v>
      </c>
      <c r="AB516" s="12" t="str">
        <f>IFERROR(VLOOKUP(A516,'Wertepy M'!M:S,7,0),"")</f>
        <v/>
      </c>
      <c r="AC516" s="12" t="str">
        <f>IFERROR(VLOOKUP($A516,'H53 100 M'!$AG$5:$AM$156,7,0),"")</f>
        <v/>
      </c>
      <c r="AD516" s="18" t="str">
        <f>IFERROR(VLOOKUP($A516,'Liczyrzepa - wiosna M'!$N$2:$T$26,7,0),"")</f>
        <v/>
      </c>
      <c r="AE516" s="12" t="str">
        <f>IFERROR(VLOOKUP($A516,'Harce M'!$H$2:$N$19,7,0),"")</f>
        <v/>
      </c>
      <c r="AF516" s="18" t="str">
        <f>IFERROR(VLOOKUP($A516,'XII z Kompasem M'!$K$1:$Q$38,7,0),"")</f>
        <v/>
      </c>
      <c r="AG516" s="19" t="str">
        <f>IFERROR(VLOOKUP($A516,'Grassor TR150 M'!$BH$2:$BN$16,7,0),"")</f>
        <v/>
      </c>
      <c r="AH516" s="19" t="str">
        <f>IFERROR(VLOOKUP($A516,'Pazur Gryfa M'!$P$2:$V$23,7,0),"")</f>
        <v/>
      </c>
      <c r="AI516" s="19" t="str">
        <f>IFERROR(VLOOKUP($A516,'Szaga M'!$J$2:$P$31,7,0),"")</f>
        <v/>
      </c>
      <c r="AJ516" s="19" t="str">
        <f>IFERROR(VLOOKUP($A516,'Sudecka 100 M'!$M$2:$S$20,7,0),"")</f>
        <v/>
      </c>
      <c r="AK516" s="19" t="str">
        <f>IFERROR(VLOOKUP($A516,'XIII z Kompasem M'!$K$2:$Q$27,7,0),"")</f>
        <v/>
      </c>
      <c r="AL516" s="19" t="str">
        <f>IFERROR(VLOOKUP($A516,'Waligóra M'!$J$2:$P$17,7,0),"")</f>
        <v/>
      </c>
      <c r="AM516" s="19" t="str">
        <f>IFERROR(VLOOKUP($A516,'Jesienne 360 M'!$K$2:$Q$15,7,0),"")</f>
        <v/>
      </c>
      <c r="AN516" s="19" t="str">
        <f>IFERROR(VLOOKUP($A516,'H54 TR100 M'!$AG$6:$AM$161,7,0),"")</f>
        <v/>
      </c>
      <c r="AO516" s="19" t="str">
        <f>IFERROR(VLOOKUP($A516,'Azymut M'!$O$2:$U$36,7,0),"")</f>
        <v/>
      </c>
      <c r="AP516" s="12" t="str">
        <f>IFERROR(VLOOKUP($A516,'NM TR100 M'!$AD$5:$AJ$13,7,0),"")</f>
        <v/>
      </c>
      <c r="AQ516" s="26">
        <f>MIN(COUNT(F516:U516)+MIN(COUNT(X516:AP516)/2,2),6)</f>
        <v>0.5</v>
      </c>
      <c r="AR516" s="13">
        <f>COUNT(F516:U516)+COUNT(X516:AP516)/2</f>
        <v>0.5</v>
      </c>
    </row>
    <row r="517" spans="1:44">
      <c r="A517">
        <v>722</v>
      </c>
      <c r="B517" s="22" t="str">
        <f>VLOOKUP($A517,id!$C:$H,6,0)</f>
        <v>Skierka Tomasz</v>
      </c>
      <c r="C517" s="22" t="str">
        <f>VLOOKUP($A517,id!$C:$H,4,0)</f>
        <v>Rehabilitacja Skierka</v>
      </c>
      <c r="D517" s="2">
        <f>IF(E516=E517,D516,ROW(B515))</f>
        <v>515</v>
      </c>
      <c r="E517" s="11">
        <f>LARGE(F517:W517,1)+LARGE(F517:W517,2)+IFERROR(LARGE(F517:W517,3),0)+IFERROR(LARGE(F517:W517,4),0)+IFERROR(LARGE(F517:W517,5),0)+IFERROR(LARGE(F517:W517,6),0)</f>
        <v>9.4402638979294906</v>
      </c>
      <c r="F517" s="12"/>
      <c r="G517" s="12"/>
      <c r="H517" s="12"/>
      <c r="I517" s="14"/>
      <c r="J517" s="19"/>
      <c r="K517" s="19"/>
      <c r="L517" s="19"/>
      <c r="M517" s="19"/>
      <c r="N517" s="19"/>
      <c r="O517" s="19"/>
      <c r="P517" s="19"/>
      <c r="Q517" s="19"/>
      <c r="R517" s="19"/>
      <c r="S517" s="19"/>
      <c r="T517" s="19" t="str">
        <f>IFERROR(VLOOKUP($A517,'H54 TR200 M'!$AS$5:$AY$96,7,0),"")</f>
        <v/>
      </c>
      <c r="U517" s="19" t="str">
        <f>IFERROR(VLOOKUP($A517,'NM TR200 M'!$AN$5:$AT$32,7,0),"")</f>
        <v/>
      </c>
      <c r="V517" s="10">
        <f>IFERROR(LARGE(X517:AP517,1),0)+IFERROR(LARGE(X517:AP517,2),0)</f>
        <v>9.4402638979294906</v>
      </c>
      <c r="W517" s="10">
        <f>IFERROR(LARGE(X517:AP517,3),0)+IFERROR(LARGE(X517:AP517,4),0)</f>
        <v>0</v>
      </c>
      <c r="X517" s="12"/>
      <c r="Y517" s="18"/>
      <c r="Z517" s="18"/>
      <c r="AA517" s="12"/>
      <c r="AB517" s="12"/>
      <c r="AC517" s="12"/>
      <c r="AD517" s="18"/>
      <c r="AE517" s="12"/>
      <c r="AF517" s="18"/>
      <c r="AG517" s="19"/>
      <c r="AH517" s="19"/>
      <c r="AI517" s="19"/>
      <c r="AJ517" s="19"/>
      <c r="AK517" s="19"/>
      <c r="AL517" s="19"/>
      <c r="AM517" s="19"/>
      <c r="AN517" s="19">
        <f>IFERROR(VLOOKUP($A517,'H54 TR100 M'!$AG$6:$AM$161,7,0),"")</f>
        <v>9.4402638979294906</v>
      </c>
      <c r="AO517" s="19" t="str">
        <f>IFERROR(VLOOKUP($A517,'Azymut M'!$O$2:$U$36,7,0),"")</f>
        <v/>
      </c>
      <c r="AP517" s="12" t="str">
        <f>IFERROR(VLOOKUP($A517,'NM TR100 M'!$AD$5:$AJ$13,7,0),"")</f>
        <v/>
      </c>
      <c r="AQ517" s="26">
        <f>MIN(COUNT(F517:U517)+MIN(COUNT(X517:AP517)/2,2),6)</f>
        <v>0.5</v>
      </c>
      <c r="AR517" s="13">
        <f>COUNT(F517:U517)+COUNT(X517:AP517)/2</f>
        <v>0.5</v>
      </c>
    </row>
    <row r="518" spans="1:44">
      <c r="A518">
        <v>289</v>
      </c>
      <c r="B518" s="22" t="str">
        <f>VLOOKUP($A518,id!$C:$H,6,0)</f>
        <v>Muńko Łukasz</v>
      </c>
      <c r="C518" s="22" t="str">
        <f>VLOOKUP($A518,id!$C:$H,4,0)</f>
        <v>Ogrys</v>
      </c>
      <c r="D518" s="2">
        <f>IF(E517=E518,D517,ROW(B516))</f>
        <v>516</v>
      </c>
      <c r="E518" s="11">
        <f>LARGE(F518:W518,1)+LARGE(F518:W518,2)+IFERROR(LARGE(F518:W518,3),0)+IFERROR(LARGE(F518:W518,4),0)+IFERROR(LARGE(F518:W518,5),0)+IFERROR(LARGE(F518:W518,6),0)</f>
        <v>9.3620453540005943</v>
      </c>
      <c r="F518" s="12"/>
      <c r="G518" s="12"/>
      <c r="H518" s="12" t="str">
        <f>IFERROR(VLOOKUP($A518,'H53 200 M'!$AL$5:$AR$90,7,0),"")</f>
        <v/>
      </c>
      <c r="I518" s="14" t="str">
        <f>IFERROR(VLOOKUP($A518,'Dymno M'!$BO$4:$BU$35,7,0),"")</f>
        <v/>
      </c>
      <c r="J518" s="19" t="str">
        <f>IFERROR(VLOOKUP($A518,'Dukty M'!$AU$1:$BA$45,7,0),"")</f>
        <v/>
      </c>
      <c r="K518" s="19" t="str">
        <f>IFERROR(VLOOKUP($A518,'Tropy M'!$Q$3:$X$155,7,0),"")</f>
        <v/>
      </c>
      <c r="L518" s="19" t="str">
        <f>IFERROR(VLOOKUP($A518,'Grassor TR300 M'!$BX$2:$CD$26,7,0),"")</f>
        <v/>
      </c>
      <c r="M518" s="19" t="str">
        <f>IFERROR(VLOOKUP($A518,'BO M'!$K$2:$Q$65,7,0),"")</f>
        <v/>
      </c>
      <c r="N518" s="19" t="str">
        <f>IFERROR(VLOOKUP($A518,'Konwalie M'!$K$3:$Q$33,7,0),"")</f>
        <v/>
      </c>
      <c r="O518" s="19" t="str">
        <f>IFERROR(VLOOKUP($A518,'Sudecka 150 M'!$M$2:$S$17,7,0),"")</f>
        <v/>
      </c>
      <c r="P518" s="19" t="str">
        <f>IFERROR(VLOOKUP($A518,'Korno M'!$BR$1:$BX$58,7,0),"")</f>
        <v/>
      </c>
      <c r="Q518" s="19" t="str">
        <f>IFERROR(VLOOKUP($A518,'Abentojra M'!$J$4:$P$36,7,0),"")</f>
        <v/>
      </c>
      <c r="R518" s="19" t="str">
        <f>IFERROR(VLOOKUP($A518,'Mordownik M'!$M$6:$S$36,7,0),"")</f>
        <v/>
      </c>
      <c r="S518" s="19" t="str">
        <f>IFERROR(VLOOKUP($A518,'XIV Szago M'!$BB$4:$BH$45,7,0),"")</f>
        <v/>
      </c>
      <c r="T518" s="19" t="str">
        <f>IFERROR(VLOOKUP($A518,'H54 TR200 M'!$AS$5:$AY$96,7,0),"")</f>
        <v/>
      </c>
      <c r="U518" s="19" t="str">
        <f>IFERROR(VLOOKUP($A518,'NM TR200 M'!$AN$5:$AT$32,7,0),"")</f>
        <v/>
      </c>
      <c r="V518" s="10">
        <f>IFERROR(LARGE(X518:AP518,1),0)+IFERROR(LARGE(X518:AP518,2),0)</f>
        <v>9.3620453540005943</v>
      </c>
      <c r="W518" s="10">
        <f>IFERROR(LARGE(X518:AP518,3),0)+IFERROR(LARGE(X518:AP518,4),0)</f>
        <v>0</v>
      </c>
      <c r="X518" s="12"/>
      <c r="Y518" s="18"/>
      <c r="Z518" s="18"/>
      <c r="AA518" s="12"/>
      <c r="AB518" s="12"/>
      <c r="AC518" s="12">
        <f>IFERROR(VLOOKUP($A518,'H53 100 M'!$AG$5:$AM$156,7,0),"")</f>
        <v>9.3620453540005943</v>
      </c>
      <c r="AD518" s="18" t="str">
        <f>IFERROR(VLOOKUP($A518,'Liczyrzepa - wiosna M'!$N$2:$T$26,7,0),"")</f>
        <v/>
      </c>
      <c r="AE518" s="12" t="str">
        <f>IFERROR(VLOOKUP($A518,'Harce M'!$H$2:$N$19,7,0),"")</f>
        <v/>
      </c>
      <c r="AF518" s="18" t="str">
        <f>IFERROR(VLOOKUP($A518,'XII z Kompasem M'!$K$1:$Q$38,7,0),"")</f>
        <v/>
      </c>
      <c r="AG518" s="19" t="str">
        <f>IFERROR(VLOOKUP($A518,'Grassor TR150 M'!$BH$2:$BN$16,7,0),"")</f>
        <v/>
      </c>
      <c r="AH518" s="19" t="str">
        <f>IFERROR(VLOOKUP($A518,'Pazur Gryfa M'!$P$2:$V$23,7,0),"")</f>
        <v/>
      </c>
      <c r="AI518" s="19" t="str">
        <f>IFERROR(VLOOKUP($A518,'Szaga M'!$J$2:$P$31,7,0),"")</f>
        <v/>
      </c>
      <c r="AJ518" s="19" t="str">
        <f>IFERROR(VLOOKUP($A518,'Sudecka 100 M'!$M$2:$S$20,7,0),"")</f>
        <v/>
      </c>
      <c r="AK518" s="19" t="str">
        <f>IFERROR(VLOOKUP($A518,'XIII z Kompasem M'!$K$2:$Q$27,7,0),"")</f>
        <v/>
      </c>
      <c r="AL518" s="19" t="str">
        <f>IFERROR(VLOOKUP($A518,'Waligóra M'!$J$2:$P$17,7,0),"")</f>
        <v/>
      </c>
      <c r="AM518" s="19" t="str">
        <f>IFERROR(VLOOKUP($A518,'Jesienne 360 M'!$K$2:$Q$15,7,0),"")</f>
        <v/>
      </c>
      <c r="AN518" s="19" t="str">
        <f>IFERROR(VLOOKUP($A518,'H54 TR100 M'!$AG$6:$AM$161,7,0),"")</f>
        <v/>
      </c>
      <c r="AO518" s="19" t="str">
        <f>IFERROR(VLOOKUP($A518,'Azymut M'!$O$2:$U$36,7,0),"")</f>
        <v/>
      </c>
      <c r="AP518" s="12" t="str">
        <f>IFERROR(VLOOKUP($A518,'NM TR100 M'!$AD$5:$AJ$13,7,0),"")</f>
        <v/>
      </c>
      <c r="AQ518" s="26">
        <f>MIN(COUNT(F518:U518)+MIN(COUNT(X518:AP518)/2,2),6)</f>
        <v>0.5</v>
      </c>
      <c r="AR518" s="13">
        <f>COUNT(F518:U518)+COUNT(X518:AP518)/2</f>
        <v>0.5</v>
      </c>
    </row>
    <row r="519" spans="1:44">
      <c r="A519">
        <v>623</v>
      </c>
      <c r="B519" s="22" t="str">
        <f>VLOOKUP($A519,id!$C:$H,6,0)</f>
        <v>Brudło Zbych</v>
      </c>
      <c r="C519" s="22" t="str">
        <f>VLOOKUP($A519,id!$C:$H,4,0)</f>
        <v>Ba-Bi</v>
      </c>
      <c r="D519" s="2">
        <f>IF(E518=E519,D518,ROW(B517))</f>
        <v>517</v>
      </c>
      <c r="E519" s="11">
        <f>LARGE(F519:W519,1)+LARGE(F519:W519,2)+IFERROR(LARGE(F519:W519,3),0)+IFERROR(LARGE(F519:W519,4),0)+IFERROR(LARGE(F519:W519,5),0)+IFERROR(LARGE(F519:W519,6),0)</f>
        <v>9.3002618887633535</v>
      </c>
      <c r="F519" s="12"/>
      <c r="G519" s="12"/>
      <c r="H519" s="12"/>
      <c r="I519" s="14"/>
      <c r="J519" s="19"/>
      <c r="K519" s="19"/>
      <c r="L519" s="19"/>
      <c r="M519" s="19"/>
      <c r="N519" s="19"/>
      <c r="O519" s="19"/>
      <c r="P519" s="19"/>
      <c r="Q519" s="19"/>
      <c r="R519" s="19"/>
      <c r="S519" s="19"/>
      <c r="T519" s="19" t="str">
        <f>IFERROR(VLOOKUP($A519,'H54 TR200 M'!$AS$5:$AY$96,7,0),"")</f>
        <v/>
      </c>
      <c r="U519" s="19" t="str">
        <f>IFERROR(VLOOKUP($A519,'NM TR200 M'!$AN$5:$AT$32,7,0),"")</f>
        <v/>
      </c>
      <c r="V519" s="10">
        <f>IFERROR(LARGE(X519:AP519,1),0)+IFERROR(LARGE(X519:AP519,2),0)</f>
        <v>9.3002618887633535</v>
      </c>
      <c r="W519" s="10">
        <f>IFERROR(LARGE(X519:AP519,3),0)+IFERROR(LARGE(X519:AP519,4),0)</f>
        <v>0</v>
      </c>
      <c r="X519" s="12"/>
      <c r="Y519" s="18"/>
      <c r="Z519" s="18"/>
      <c r="AA519" s="12"/>
      <c r="AB519" s="12"/>
      <c r="AC519" s="12"/>
      <c r="AD519" s="18"/>
      <c r="AE519" s="12"/>
      <c r="AF519" s="18"/>
      <c r="AG519" s="19"/>
      <c r="AH519" s="19"/>
      <c r="AI519" s="19"/>
      <c r="AJ519" s="19"/>
      <c r="AK519" s="19"/>
      <c r="AL519" s="19"/>
      <c r="AM519" s="19">
        <f>IFERROR(VLOOKUP($A519,'Jesienne 360 M'!$K$2:$Q$15,7,0),"")</f>
        <v>9.3002618887633535</v>
      </c>
      <c r="AN519" s="19" t="str">
        <f>IFERROR(VLOOKUP($A519,'H54 TR100 M'!$AG$6:$AM$161,7,0),"")</f>
        <v/>
      </c>
      <c r="AO519" s="19" t="str">
        <f>IFERROR(VLOOKUP($A519,'Azymut M'!$O$2:$U$36,7,0),"")</f>
        <v/>
      </c>
      <c r="AP519" s="12" t="str">
        <f>IFERROR(VLOOKUP($A519,'NM TR100 M'!$AD$5:$AJ$13,7,0),"")</f>
        <v/>
      </c>
      <c r="AQ519" s="26">
        <f>MIN(COUNT(F519:U519)+MIN(COUNT(X519:AP519)/2,2),6)</f>
        <v>0.5</v>
      </c>
      <c r="AR519" s="13">
        <f>COUNT(F519:U519)+COUNT(X519:AP519)/2</f>
        <v>0.5</v>
      </c>
    </row>
    <row r="520" spans="1:44">
      <c r="A520">
        <v>290</v>
      </c>
      <c r="B520" s="22" t="str">
        <f>VLOOKUP($A520,id!$C:$H,6,0)</f>
        <v>Muńko Szymon</v>
      </c>
      <c r="C520" s="22" t="str">
        <f>VLOOKUP($A520,id!$C:$H,4,0)</f>
        <v>Ogrys</v>
      </c>
      <c r="D520" s="2">
        <f>IF(E519=E520,D519,ROW(B518))</f>
        <v>518</v>
      </c>
      <c r="E520" s="11">
        <f>LARGE(F520:W520,1)+LARGE(F520:W520,2)+IFERROR(LARGE(F520:W520,3),0)+IFERROR(LARGE(F520:W520,4),0)+IFERROR(LARGE(F520:W520,5),0)+IFERROR(LARGE(F520:W520,6),0)</f>
        <v>9.2918651039706042</v>
      </c>
      <c r="F520" s="12"/>
      <c r="G520" s="12"/>
      <c r="H520" s="12" t="str">
        <f>IFERROR(VLOOKUP($A520,'H53 200 M'!$AL$5:$AR$90,7,0),"")</f>
        <v/>
      </c>
      <c r="I520" s="14" t="str">
        <f>IFERROR(VLOOKUP($A520,'Dymno M'!$BO$4:$BU$35,7,0),"")</f>
        <v/>
      </c>
      <c r="J520" s="19" t="str">
        <f>IFERROR(VLOOKUP($A520,'Dukty M'!$AU$1:$BA$45,7,0),"")</f>
        <v/>
      </c>
      <c r="K520" s="19" t="str">
        <f>IFERROR(VLOOKUP($A520,'Tropy M'!$Q$3:$X$155,7,0),"")</f>
        <v/>
      </c>
      <c r="L520" s="19" t="str">
        <f>IFERROR(VLOOKUP($A520,'Grassor TR300 M'!$BX$2:$CD$26,7,0),"")</f>
        <v/>
      </c>
      <c r="M520" s="19" t="str">
        <f>IFERROR(VLOOKUP($A520,'BO M'!$K$2:$Q$65,7,0),"")</f>
        <v/>
      </c>
      <c r="N520" s="19" t="str">
        <f>IFERROR(VLOOKUP($A520,'Konwalie M'!$K$3:$Q$33,7,0),"")</f>
        <v/>
      </c>
      <c r="O520" s="19" t="str">
        <f>IFERROR(VLOOKUP($A520,'Sudecka 150 M'!$M$2:$S$17,7,0),"")</f>
        <v/>
      </c>
      <c r="P520" s="19" t="str">
        <f>IFERROR(VLOOKUP($A520,'Korno M'!$BR$1:$BX$58,7,0),"")</f>
        <v/>
      </c>
      <c r="Q520" s="19" t="str">
        <f>IFERROR(VLOOKUP($A520,'Abentojra M'!$J$4:$P$36,7,0),"")</f>
        <v/>
      </c>
      <c r="R520" s="19" t="str">
        <f>IFERROR(VLOOKUP($A520,'Mordownik M'!$M$6:$S$36,7,0),"")</f>
        <v/>
      </c>
      <c r="S520" s="19" t="str">
        <f>IFERROR(VLOOKUP($A520,'XIV Szago M'!$BB$4:$BH$45,7,0),"")</f>
        <v/>
      </c>
      <c r="T520" s="19" t="str">
        <f>IFERROR(VLOOKUP($A520,'H54 TR200 M'!$AS$5:$AY$96,7,0),"")</f>
        <v/>
      </c>
      <c r="U520" s="19" t="str">
        <f>IFERROR(VLOOKUP($A520,'NM TR200 M'!$AN$5:$AT$32,7,0),"")</f>
        <v/>
      </c>
      <c r="V520" s="10">
        <f>IFERROR(LARGE(X520:AP520,1),0)+IFERROR(LARGE(X520:AP520,2),0)</f>
        <v>9.2918651039706042</v>
      </c>
      <c r="W520" s="10">
        <f>IFERROR(LARGE(X520:AP520,3),0)+IFERROR(LARGE(X520:AP520,4),0)</f>
        <v>0</v>
      </c>
      <c r="X520" s="12"/>
      <c r="Y520" s="18"/>
      <c r="Z520" s="18"/>
      <c r="AA520" s="12"/>
      <c r="AB520" s="12"/>
      <c r="AC520" s="12">
        <f>IFERROR(VLOOKUP($A520,'H53 100 M'!$AG$5:$AM$156,7,0),"")</f>
        <v>9.2918651039706042</v>
      </c>
      <c r="AD520" s="18" t="str">
        <f>IFERROR(VLOOKUP($A520,'Liczyrzepa - wiosna M'!$N$2:$T$26,7,0),"")</f>
        <v/>
      </c>
      <c r="AE520" s="12" t="str">
        <f>IFERROR(VLOOKUP($A520,'Harce M'!$H$2:$N$19,7,0),"")</f>
        <v/>
      </c>
      <c r="AF520" s="18" t="str">
        <f>IFERROR(VLOOKUP($A520,'XII z Kompasem M'!$K$1:$Q$38,7,0),"")</f>
        <v/>
      </c>
      <c r="AG520" s="19" t="str">
        <f>IFERROR(VLOOKUP($A520,'Grassor TR150 M'!$BH$2:$BN$16,7,0),"")</f>
        <v/>
      </c>
      <c r="AH520" s="19" t="str">
        <f>IFERROR(VLOOKUP($A520,'Pazur Gryfa M'!$P$2:$V$23,7,0),"")</f>
        <v/>
      </c>
      <c r="AI520" s="19" t="str">
        <f>IFERROR(VLOOKUP($A520,'Szaga M'!$J$2:$P$31,7,0),"")</f>
        <v/>
      </c>
      <c r="AJ520" s="19" t="str">
        <f>IFERROR(VLOOKUP($A520,'Sudecka 100 M'!$M$2:$S$20,7,0),"")</f>
        <v/>
      </c>
      <c r="AK520" s="19" t="str">
        <f>IFERROR(VLOOKUP($A520,'XIII z Kompasem M'!$K$2:$Q$27,7,0),"")</f>
        <v/>
      </c>
      <c r="AL520" s="19" t="str">
        <f>IFERROR(VLOOKUP($A520,'Waligóra M'!$J$2:$P$17,7,0),"")</f>
        <v/>
      </c>
      <c r="AM520" s="19" t="str">
        <f>IFERROR(VLOOKUP($A520,'Jesienne 360 M'!$K$2:$Q$15,7,0),"")</f>
        <v/>
      </c>
      <c r="AN520" s="19" t="str">
        <f>IFERROR(VLOOKUP($A520,'H54 TR100 M'!$AG$6:$AM$161,7,0),"")</f>
        <v/>
      </c>
      <c r="AO520" s="19" t="str">
        <f>IFERROR(VLOOKUP($A520,'Azymut M'!$O$2:$U$36,7,0),"")</f>
        <v/>
      </c>
      <c r="AP520" s="12" t="str">
        <f>IFERROR(VLOOKUP($A520,'NM TR100 M'!$AD$5:$AJ$13,7,0),"")</f>
        <v/>
      </c>
      <c r="AQ520" s="26">
        <f>MIN(COUNT(F520:U520)+MIN(COUNT(X520:AP520)/2,2),6)</f>
        <v>0.5</v>
      </c>
      <c r="AR520" s="13">
        <f>COUNT(F520:U520)+COUNT(X520:AP520)/2</f>
        <v>0.5</v>
      </c>
    </row>
    <row r="521" spans="1:44">
      <c r="A521">
        <v>231</v>
      </c>
      <c r="B521" s="22" t="str">
        <f>VLOOKUP($A521,id!$C:$H,6,0)</f>
        <v>Tomaszewski Marcin</v>
      </c>
      <c r="C521" s="22" t="str">
        <f>VLOOKUP($A521,id!$C:$H,4,0)</f>
        <v>Nexus Team</v>
      </c>
      <c r="D521" s="2">
        <f>IF(E520=E521,D520,ROW(B519))</f>
        <v>519</v>
      </c>
      <c r="E521" s="11">
        <f>LARGE(F521:W521,1)+LARGE(F521:W521,2)+IFERROR(LARGE(F521:W521,3),0)+IFERROR(LARGE(F521:W521,4),0)+IFERROR(LARGE(F521:W521,5),0)+IFERROR(LARGE(F521:W521,6),0)</f>
        <v>9.2318350187067715</v>
      </c>
      <c r="F521" s="12"/>
      <c r="G521" s="12"/>
      <c r="H521" s="12">
        <f>IFERROR(VLOOKUP($A521,'H53 200 M'!$AL$5:$AR$90,7,0),"")</f>
        <v>9.2318350187067715</v>
      </c>
      <c r="I521" s="14" t="str">
        <f>IFERROR(VLOOKUP($A521,'Dymno M'!$BO$4:$BU$35,7,0),"")</f>
        <v/>
      </c>
      <c r="J521" s="19" t="str">
        <f>IFERROR(VLOOKUP($A521,'Dukty M'!$AU$1:$BA$45,7,0),"")</f>
        <v/>
      </c>
      <c r="K521" s="19" t="str">
        <f>IFERROR(VLOOKUP($A521,'Tropy M'!$Q$3:$X$155,7,0),"")</f>
        <v/>
      </c>
      <c r="L521" s="19" t="str">
        <f>IFERROR(VLOOKUP($A521,'Grassor TR300 M'!$BX$2:$CD$26,7,0),"")</f>
        <v/>
      </c>
      <c r="M521" s="19" t="str">
        <f>IFERROR(VLOOKUP($A521,'BO M'!$K$2:$Q$65,7,0),"")</f>
        <v/>
      </c>
      <c r="N521" s="19" t="str">
        <f>IFERROR(VLOOKUP($A521,'Konwalie M'!$K$3:$Q$33,7,0),"")</f>
        <v/>
      </c>
      <c r="O521" s="19" t="str">
        <f>IFERROR(VLOOKUP($A521,'Sudecka 150 M'!$M$2:$S$17,7,0),"")</f>
        <v/>
      </c>
      <c r="P521" s="19" t="str">
        <f>IFERROR(VLOOKUP($A521,'Korno M'!$BR$1:$BX$58,7,0),"")</f>
        <v/>
      </c>
      <c r="Q521" s="19" t="str">
        <f>IFERROR(VLOOKUP($A521,'Abentojra M'!$J$4:$P$36,7,0),"")</f>
        <v/>
      </c>
      <c r="R521" s="19" t="str">
        <f>IFERROR(VLOOKUP($A521,'Mordownik M'!$M$6:$S$36,7,0),"")</f>
        <v/>
      </c>
      <c r="S521" s="19" t="str">
        <f>IFERROR(VLOOKUP($A521,'XIV Szago M'!$BB$4:$BH$45,7,0),"")</f>
        <v/>
      </c>
      <c r="T521" s="19" t="str">
        <f>IFERROR(VLOOKUP($A521,'H54 TR200 M'!$AS$5:$AY$96,7,0),"")</f>
        <v/>
      </c>
      <c r="U521" s="19" t="str">
        <f>IFERROR(VLOOKUP($A521,'NM TR200 M'!$AN$5:$AT$32,7,0),"")</f>
        <v/>
      </c>
      <c r="V521" s="10">
        <f>IFERROR(LARGE(X521:AP521,1),0)+IFERROR(LARGE(X521:AP521,2),0)</f>
        <v>0</v>
      </c>
      <c r="W521" s="10">
        <f>IFERROR(LARGE(X521:AP521,3),0)+IFERROR(LARGE(X521:AP521,4),0)</f>
        <v>0</v>
      </c>
      <c r="X521" s="12"/>
      <c r="Y521" s="18"/>
      <c r="Z521" s="18"/>
      <c r="AA521" s="12"/>
      <c r="AB521" s="12"/>
      <c r="AC521" s="12" t="str">
        <f>IFERROR(VLOOKUP($A521,'H53 100 M'!$AG$5:$AM$156,7,0),"")</f>
        <v/>
      </c>
      <c r="AD521" s="18" t="str">
        <f>IFERROR(VLOOKUP($A521,'Liczyrzepa - wiosna M'!$N$2:$T$26,7,0),"")</f>
        <v/>
      </c>
      <c r="AE521" s="12" t="str">
        <f>IFERROR(VLOOKUP($A521,'Harce M'!$H$2:$N$19,7,0),"")</f>
        <v/>
      </c>
      <c r="AF521" s="18" t="str">
        <f>IFERROR(VLOOKUP($A521,'XII z Kompasem M'!$K$1:$Q$38,7,0),"")</f>
        <v/>
      </c>
      <c r="AG521" s="19" t="str">
        <f>IFERROR(VLOOKUP($A521,'Grassor TR150 M'!$BH$2:$BN$16,7,0),"")</f>
        <v/>
      </c>
      <c r="AH521" s="19" t="str">
        <f>IFERROR(VLOOKUP($A521,'Pazur Gryfa M'!$P$2:$V$23,7,0),"")</f>
        <v/>
      </c>
      <c r="AI521" s="19" t="str">
        <f>IFERROR(VLOOKUP($A521,'Szaga M'!$J$2:$P$31,7,0),"")</f>
        <v/>
      </c>
      <c r="AJ521" s="19" t="str">
        <f>IFERROR(VLOOKUP($A521,'Sudecka 100 M'!$M$2:$S$20,7,0),"")</f>
        <v/>
      </c>
      <c r="AK521" s="19" t="str">
        <f>IFERROR(VLOOKUP($A521,'XIII z Kompasem M'!$K$2:$Q$27,7,0),"")</f>
        <v/>
      </c>
      <c r="AL521" s="19" t="str">
        <f>IFERROR(VLOOKUP($A521,'Waligóra M'!$J$2:$P$17,7,0),"")</f>
        <v/>
      </c>
      <c r="AM521" s="19" t="str">
        <f>IFERROR(VLOOKUP($A521,'Jesienne 360 M'!$K$2:$Q$15,7,0),"")</f>
        <v/>
      </c>
      <c r="AN521" s="19" t="str">
        <f>IFERROR(VLOOKUP($A521,'H54 TR100 M'!$AG$6:$AM$161,7,0),"")</f>
        <v/>
      </c>
      <c r="AO521" s="19" t="str">
        <f>IFERROR(VLOOKUP($A521,'Azymut M'!$O$2:$U$36,7,0),"")</f>
        <v/>
      </c>
      <c r="AP521" s="12" t="str">
        <f>IFERROR(VLOOKUP($A521,'NM TR100 M'!$AD$5:$AJ$13,7,0),"")</f>
        <v/>
      </c>
      <c r="AQ521" s="26">
        <f>MIN(COUNT(F521:U521)+MIN(COUNT(X521:AP521)/2,2),6)</f>
        <v>1</v>
      </c>
      <c r="AR521" s="13">
        <f>COUNT(F521:U521)+COUNT(X521:AP521)/2</f>
        <v>1</v>
      </c>
    </row>
    <row r="522" spans="1:44">
      <c r="A522">
        <v>723</v>
      </c>
      <c r="B522" s="22" t="str">
        <f>VLOOKUP($A522,id!$C:$H,6,0)</f>
        <v>Koropecki Juliusz</v>
      </c>
      <c r="C522" s="22">
        <f>VLOOKUP($A522,id!$C:$H,4,0)</f>
        <v>0</v>
      </c>
      <c r="D522" s="2">
        <f>IF(E521=E522,D521,ROW(B520))</f>
        <v>520</v>
      </c>
      <c r="E522" s="11">
        <f>LARGE(F522:W522,1)+LARGE(F522:W522,2)+IFERROR(LARGE(F522:W522,3),0)+IFERROR(LARGE(F522:W522,4),0)+IFERROR(LARGE(F522:W522,5),0)+IFERROR(LARGE(F522:W522,6),0)</f>
        <v>9.2165352845691562</v>
      </c>
      <c r="F522" s="12"/>
      <c r="G522" s="12"/>
      <c r="H522" s="12"/>
      <c r="I522" s="14"/>
      <c r="J522" s="19"/>
      <c r="K522" s="19"/>
      <c r="L522" s="19"/>
      <c r="M522" s="19"/>
      <c r="N522" s="19"/>
      <c r="O522" s="19"/>
      <c r="P522" s="19"/>
      <c r="Q522" s="19"/>
      <c r="R522" s="19"/>
      <c r="S522" s="19"/>
      <c r="T522" s="19" t="str">
        <f>IFERROR(VLOOKUP($A522,'H54 TR200 M'!$AS$5:$AY$96,7,0),"")</f>
        <v/>
      </c>
      <c r="U522" s="19" t="str">
        <f>IFERROR(VLOOKUP($A522,'NM TR200 M'!$AN$5:$AT$32,7,0),"")</f>
        <v/>
      </c>
      <c r="V522" s="10">
        <f>IFERROR(LARGE(X522:AP522,1),0)+IFERROR(LARGE(X522:AP522,2),0)</f>
        <v>9.2165352845691562</v>
      </c>
      <c r="W522" s="10">
        <f>IFERROR(LARGE(X522:AP522,3),0)+IFERROR(LARGE(X522:AP522,4),0)</f>
        <v>0</v>
      </c>
      <c r="X522" s="12"/>
      <c r="Y522" s="18"/>
      <c r="Z522" s="18"/>
      <c r="AA522" s="12"/>
      <c r="AB522" s="12"/>
      <c r="AC522" s="12"/>
      <c r="AD522" s="18"/>
      <c r="AE522" s="12"/>
      <c r="AF522" s="18"/>
      <c r="AG522" s="19"/>
      <c r="AH522" s="19"/>
      <c r="AI522" s="19"/>
      <c r="AJ522" s="19"/>
      <c r="AK522" s="19"/>
      <c r="AL522" s="19"/>
      <c r="AM522" s="19"/>
      <c r="AN522" s="19">
        <f>IFERROR(VLOOKUP($A522,'H54 TR100 M'!$AG$6:$AM$161,7,0),"")</f>
        <v>9.2165352845691562</v>
      </c>
      <c r="AO522" s="19" t="str">
        <f>IFERROR(VLOOKUP($A522,'Azymut M'!$O$2:$U$36,7,0),"")</f>
        <v/>
      </c>
      <c r="AP522" s="12" t="str">
        <f>IFERROR(VLOOKUP($A522,'NM TR100 M'!$AD$5:$AJ$13,7,0),"")</f>
        <v/>
      </c>
      <c r="AQ522" s="26">
        <f>MIN(COUNT(F522:U522)+MIN(COUNT(X522:AP522)/2,2),6)</f>
        <v>0.5</v>
      </c>
      <c r="AR522" s="13">
        <f>COUNT(F522:U522)+COUNT(X522:AP522)/2</f>
        <v>0.5</v>
      </c>
    </row>
    <row r="523" spans="1:44">
      <c r="A523">
        <v>291</v>
      </c>
      <c r="B523" s="22" t="str">
        <f>VLOOKUP($A523,id!$C:$H,6,0)</f>
        <v>Prażyński Michał</v>
      </c>
      <c r="C523" s="22">
        <f>VLOOKUP($A523,id!$C:$H,4,0)</f>
        <v>0</v>
      </c>
      <c r="D523" s="2">
        <f>IF(E522=E523,D522,ROW(B521))</f>
        <v>521</v>
      </c>
      <c r="E523" s="11">
        <f>LARGE(F523:W523,1)+LARGE(F523:W523,2)+IFERROR(LARGE(F523:W523,3),0)+IFERROR(LARGE(F523:W523,4),0)+IFERROR(LARGE(F523:W523,5),0)+IFERROR(LARGE(F523:W523,6),0)</f>
        <v>8.8878709690153599</v>
      </c>
      <c r="F523" s="12"/>
      <c r="G523" s="12"/>
      <c r="H523" s="12" t="str">
        <f>IFERROR(VLOOKUP($A523,'H53 200 M'!$AL$5:$AR$90,7,0),"")</f>
        <v/>
      </c>
      <c r="I523" s="14" t="str">
        <f>IFERROR(VLOOKUP($A523,'Dymno M'!$BO$4:$BU$35,7,0),"")</f>
        <v/>
      </c>
      <c r="J523" s="19" t="str">
        <f>IFERROR(VLOOKUP($A523,'Dukty M'!$AU$1:$BA$45,7,0),"")</f>
        <v/>
      </c>
      <c r="K523" s="19" t="str">
        <f>IFERROR(VLOOKUP($A523,'Tropy M'!$Q$3:$X$155,7,0),"")</f>
        <v/>
      </c>
      <c r="L523" s="19" t="str">
        <f>IFERROR(VLOOKUP($A523,'Grassor TR300 M'!$BX$2:$CD$26,7,0),"")</f>
        <v/>
      </c>
      <c r="M523" s="19" t="str">
        <f>IFERROR(VLOOKUP($A523,'BO M'!$K$2:$Q$65,7,0),"")</f>
        <v/>
      </c>
      <c r="N523" s="19" t="str">
        <f>IFERROR(VLOOKUP($A523,'Konwalie M'!$K$3:$Q$33,7,0),"")</f>
        <v/>
      </c>
      <c r="O523" s="19" t="str">
        <f>IFERROR(VLOOKUP($A523,'Sudecka 150 M'!$M$2:$S$17,7,0),"")</f>
        <v/>
      </c>
      <c r="P523" s="19" t="str">
        <f>IFERROR(VLOOKUP($A523,'Korno M'!$BR$1:$BX$58,7,0),"")</f>
        <v/>
      </c>
      <c r="Q523" s="19" t="str">
        <f>IFERROR(VLOOKUP($A523,'Abentojra M'!$J$4:$P$36,7,0),"")</f>
        <v/>
      </c>
      <c r="R523" s="19" t="str">
        <f>IFERROR(VLOOKUP($A523,'Mordownik M'!$M$6:$S$36,7,0),"")</f>
        <v/>
      </c>
      <c r="S523" s="19" t="str">
        <f>IFERROR(VLOOKUP($A523,'XIV Szago M'!$BB$4:$BH$45,7,0),"")</f>
        <v/>
      </c>
      <c r="T523" s="19" t="str">
        <f>IFERROR(VLOOKUP($A523,'H54 TR200 M'!$AS$5:$AY$96,7,0),"")</f>
        <v/>
      </c>
      <c r="U523" s="19" t="str">
        <f>IFERROR(VLOOKUP($A523,'NM TR200 M'!$AN$5:$AT$32,7,0),"")</f>
        <v/>
      </c>
      <c r="V523" s="10">
        <f>IFERROR(LARGE(X523:AP523,1),0)+IFERROR(LARGE(X523:AP523,2),0)</f>
        <v>8.8878709690153599</v>
      </c>
      <c r="W523" s="10">
        <f>IFERROR(LARGE(X523:AP523,3),0)+IFERROR(LARGE(X523:AP523,4),0)</f>
        <v>0</v>
      </c>
      <c r="X523" s="12"/>
      <c r="Y523" s="18"/>
      <c r="Z523" s="18"/>
      <c r="AA523" s="12"/>
      <c r="AB523" s="12"/>
      <c r="AC523" s="12">
        <f>IFERROR(VLOOKUP($A523,'H53 100 M'!$AG$5:$AM$156,7,0),"")</f>
        <v>8.8878709690153599</v>
      </c>
      <c r="AD523" s="18" t="str">
        <f>IFERROR(VLOOKUP($A523,'Liczyrzepa - wiosna M'!$N$2:$T$26,7,0),"")</f>
        <v/>
      </c>
      <c r="AE523" s="12" t="str">
        <f>IFERROR(VLOOKUP($A523,'Harce M'!$H$2:$N$19,7,0),"")</f>
        <v/>
      </c>
      <c r="AF523" s="18" t="str">
        <f>IFERROR(VLOOKUP($A523,'XII z Kompasem M'!$K$1:$Q$38,7,0),"")</f>
        <v/>
      </c>
      <c r="AG523" s="19" t="str">
        <f>IFERROR(VLOOKUP($A523,'Grassor TR150 M'!$BH$2:$BN$16,7,0),"")</f>
        <v/>
      </c>
      <c r="AH523" s="19" t="str">
        <f>IFERROR(VLOOKUP($A523,'Pazur Gryfa M'!$P$2:$V$23,7,0),"")</f>
        <v/>
      </c>
      <c r="AI523" s="19" t="str">
        <f>IFERROR(VLOOKUP($A523,'Szaga M'!$J$2:$P$31,7,0),"")</f>
        <v/>
      </c>
      <c r="AJ523" s="19" t="str">
        <f>IFERROR(VLOOKUP($A523,'Sudecka 100 M'!$M$2:$S$20,7,0),"")</f>
        <v/>
      </c>
      <c r="AK523" s="19" t="str">
        <f>IFERROR(VLOOKUP($A523,'XIII z Kompasem M'!$K$2:$Q$27,7,0),"")</f>
        <v/>
      </c>
      <c r="AL523" s="19" t="str">
        <f>IFERROR(VLOOKUP($A523,'Waligóra M'!$J$2:$P$17,7,0),"")</f>
        <v/>
      </c>
      <c r="AM523" s="19" t="str">
        <f>IFERROR(VLOOKUP($A523,'Jesienne 360 M'!$K$2:$Q$15,7,0),"")</f>
        <v/>
      </c>
      <c r="AN523" s="19" t="str">
        <f>IFERROR(VLOOKUP($A523,'H54 TR100 M'!$AG$6:$AM$161,7,0),"")</f>
        <v/>
      </c>
      <c r="AO523" s="19" t="str">
        <f>IFERROR(VLOOKUP($A523,'Azymut M'!$O$2:$U$36,7,0),"")</f>
        <v/>
      </c>
      <c r="AP523" s="12" t="str">
        <f>IFERROR(VLOOKUP($A523,'NM TR100 M'!$AD$5:$AJ$13,7,0),"")</f>
        <v/>
      </c>
      <c r="AQ523" s="26">
        <f>MIN(COUNT(F523:U523)+MIN(COUNT(X523:AP523)/2,2),6)</f>
        <v>0.5</v>
      </c>
      <c r="AR523" s="13">
        <f>COUNT(F523:U523)+COUNT(X523:AP523)/2</f>
        <v>0.5</v>
      </c>
    </row>
    <row r="524" spans="1:44">
      <c r="A524">
        <v>724</v>
      </c>
      <c r="B524" s="22" t="str">
        <f>VLOOKUP($A524,id!$C:$H,6,0)</f>
        <v>Gabryś Bartłomiej</v>
      </c>
      <c r="C524" s="22" t="str">
        <f>VLOOKUP($A524,id!$C:$H,4,0)</f>
        <v>KK Cyklon Warszawa</v>
      </c>
      <c r="D524" s="2">
        <f>IF(E523=E524,D523,ROW(B522))</f>
        <v>522</v>
      </c>
      <c r="E524" s="11">
        <f>LARGE(F524:W524,1)+LARGE(F524:W524,2)+IFERROR(LARGE(F524:W524,3),0)+IFERROR(LARGE(F524:W524,4),0)+IFERROR(LARGE(F524:W524,5),0)+IFERROR(LARGE(F524:W524,6),0)</f>
        <v>8.7923668812954237</v>
      </c>
      <c r="F524" s="12"/>
      <c r="G524" s="12"/>
      <c r="H524" s="12"/>
      <c r="I524" s="14"/>
      <c r="J524" s="19"/>
      <c r="K524" s="19"/>
      <c r="L524" s="19"/>
      <c r="M524" s="19"/>
      <c r="N524" s="19"/>
      <c r="O524" s="19"/>
      <c r="P524" s="19"/>
      <c r="Q524" s="19"/>
      <c r="R524" s="19"/>
      <c r="S524" s="19"/>
      <c r="T524" s="19" t="str">
        <f>IFERROR(VLOOKUP($A524,'H54 TR200 M'!$AS$5:$AY$96,7,0),"")</f>
        <v/>
      </c>
      <c r="U524" s="19" t="str">
        <f>IFERROR(VLOOKUP($A524,'NM TR200 M'!$AN$5:$AT$32,7,0),"")</f>
        <v/>
      </c>
      <c r="V524" s="10">
        <f>IFERROR(LARGE(X524:AP524,1),0)+IFERROR(LARGE(X524:AP524,2),0)</f>
        <v>8.7923668812954237</v>
      </c>
      <c r="W524" s="10">
        <f>IFERROR(LARGE(X524:AP524,3),0)+IFERROR(LARGE(X524:AP524,4),0)</f>
        <v>0</v>
      </c>
      <c r="X524" s="12"/>
      <c r="Y524" s="18"/>
      <c r="Z524" s="18"/>
      <c r="AA524" s="12"/>
      <c r="AB524" s="12"/>
      <c r="AC524" s="12"/>
      <c r="AD524" s="18"/>
      <c r="AE524" s="12"/>
      <c r="AF524" s="18"/>
      <c r="AG524" s="19"/>
      <c r="AH524" s="19"/>
      <c r="AI524" s="19"/>
      <c r="AJ524" s="19"/>
      <c r="AK524" s="19"/>
      <c r="AL524" s="19"/>
      <c r="AM524" s="19"/>
      <c r="AN524" s="19">
        <f>IFERROR(VLOOKUP($A524,'H54 TR100 M'!$AG$6:$AM$161,7,0),"")</f>
        <v>8.7923668812954237</v>
      </c>
      <c r="AO524" s="19" t="str">
        <f>IFERROR(VLOOKUP($A524,'Azymut M'!$O$2:$U$36,7,0),"")</f>
        <v/>
      </c>
      <c r="AP524" s="12" t="str">
        <f>IFERROR(VLOOKUP($A524,'NM TR100 M'!$AD$5:$AJ$13,7,0),"")</f>
        <v/>
      </c>
      <c r="AQ524" s="26">
        <f>MIN(COUNT(F524:U524)+MIN(COUNT(X524:AP524)/2,2),6)</f>
        <v>0.5</v>
      </c>
      <c r="AR524" s="13">
        <f>COUNT(F524:U524)+COUNT(X524:AP524)/2</f>
        <v>0.5</v>
      </c>
    </row>
    <row r="525" spans="1:44">
      <c r="A525">
        <v>625</v>
      </c>
      <c r="B525" s="22" t="str">
        <f>VLOOKUP($A525,id!$C:$H,6,0)</f>
        <v>Kondracki Rafał</v>
      </c>
      <c r="C525" s="22" t="str">
        <f>VLOOKUP($A525,id!$C:$H,4,0)</f>
        <v>Bżeszczotem po ...</v>
      </c>
      <c r="D525" s="2">
        <f>IF(E524=E525,D524,ROW(B523))</f>
        <v>523</v>
      </c>
      <c r="E525" s="11">
        <f>LARGE(F525:W525,1)+LARGE(F525:W525,2)+IFERROR(LARGE(F525:W525,3),0)+IFERROR(LARGE(F525:W525,4),0)+IFERROR(LARGE(F525:W525,5),0)+IFERROR(LARGE(F525:W525,6),0)</f>
        <v>8.680244429512463</v>
      </c>
      <c r="F525" s="12"/>
      <c r="G525" s="12"/>
      <c r="H525" s="12"/>
      <c r="I525" s="14"/>
      <c r="J525" s="19"/>
      <c r="K525" s="19"/>
      <c r="L525" s="19"/>
      <c r="M525" s="19"/>
      <c r="N525" s="19"/>
      <c r="O525" s="19"/>
      <c r="P525" s="19"/>
      <c r="Q525" s="19"/>
      <c r="R525" s="19"/>
      <c r="S525" s="19"/>
      <c r="T525" s="19" t="str">
        <f>IFERROR(VLOOKUP($A525,'H54 TR200 M'!$AS$5:$AY$96,7,0),"")</f>
        <v/>
      </c>
      <c r="U525" s="19" t="str">
        <f>IFERROR(VLOOKUP($A525,'NM TR200 M'!$AN$5:$AT$32,7,0),"")</f>
        <v/>
      </c>
      <c r="V525" s="10">
        <f>IFERROR(LARGE(X525:AP525,1),0)+IFERROR(LARGE(X525:AP525,2),0)</f>
        <v>8.680244429512463</v>
      </c>
      <c r="W525" s="10">
        <f>IFERROR(LARGE(X525:AP525,3),0)+IFERROR(LARGE(X525:AP525,4),0)</f>
        <v>0</v>
      </c>
      <c r="X525" s="12"/>
      <c r="Y525" s="18"/>
      <c r="Z525" s="18"/>
      <c r="AA525" s="12"/>
      <c r="AB525" s="12"/>
      <c r="AC525" s="12"/>
      <c r="AD525" s="18"/>
      <c r="AE525" s="12"/>
      <c r="AF525" s="18"/>
      <c r="AG525" s="19"/>
      <c r="AH525" s="19"/>
      <c r="AI525" s="19"/>
      <c r="AJ525" s="19"/>
      <c r="AK525" s="19"/>
      <c r="AL525" s="19"/>
      <c r="AM525" s="19">
        <f>IFERROR(VLOOKUP($A525,'Jesienne 360 M'!$K$2:$Q$15,7,0),"")</f>
        <v>8.680244429512463</v>
      </c>
      <c r="AN525" s="19" t="str">
        <f>IFERROR(VLOOKUP($A525,'H54 TR100 M'!$AG$6:$AM$161,7,0),"")</f>
        <v/>
      </c>
      <c r="AO525" s="19" t="str">
        <f>IFERROR(VLOOKUP($A525,'Azymut M'!$O$2:$U$36,7,0),"")</f>
        <v/>
      </c>
      <c r="AP525" s="12" t="str">
        <f>IFERROR(VLOOKUP($A525,'NM TR100 M'!$AD$5:$AJ$13,7,0),"")</f>
        <v/>
      </c>
      <c r="AQ525" s="26">
        <f>MIN(COUNT(F525:U525)+MIN(COUNT(X525:AP525)/2,2),6)</f>
        <v>0.5</v>
      </c>
      <c r="AR525" s="13">
        <f>COUNT(F525:U525)+COUNT(X525:AP525)/2</f>
        <v>0.5</v>
      </c>
    </row>
    <row r="526" spans="1:44">
      <c r="A526">
        <v>626</v>
      </c>
      <c r="B526" s="22" t="str">
        <f>VLOOKUP($A526,id!$C:$H,6,0)</f>
        <v>Wędroch Mariusz</v>
      </c>
      <c r="C526" s="22" t="str">
        <f>VLOOKUP($A526,id!$C:$H,4,0)</f>
        <v>BPJ</v>
      </c>
      <c r="D526" s="2">
        <f>IF(E525=E526,D525,ROW(B524))</f>
        <v>523</v>
      </c>
      <c r="E526" s="11">
        <f>LARGE(F526:W526,1)+LARGE(F526:W526,2)+IFERROR(LARGE(F526:W526,3),0)+IFERROR(LARGE(F526:W526,4),0)+IFERROR(LARGE(F526:W526,5),0)+IFERROR(LARGE(F526:W526,6),0)</f>
        <v>8.680244429512463</v>
      </c>
      <c r="F526" s="12"/>
      <c r="G526" s="12"/>
      <c r="H526" s="12"/>
      <c r="I526" s="14"/>
      <c r="J526" s="19"/>
      <c r="K526" s="19"/>
      <c r="L526" s="19"/>
      <c r="M526" s="19"/>
      <c r="N526" s="19"/>
      <c r="O526" s="19"/>
      <c r="P526" s="19"/>
      <c r="Q526" s="19"/>
      <c r="R526" s="19"/>
      <c r="S526" s="19"/>
      <c r="T526" s="19" t="str">
        <f>IFERROR(VLOOKUP($A526,'H54 TR200 M'!$AS$5:$AY$96,7,0),"")</f>
        <v/>
      </c>
      <c r="U526" s="19" t="str">
        <f>IFERROR(VLOOKUP($A526,'NM TR200 M'!$AN$5:$AT$32,7,0),"")</f>
        <v/>
      </c>
      <c r="V526" s="10">
        <f>IFERROR(LARGE(X526:AP526,1),0)+IFERROR(LARGE(X526:AP526,2),0)</f>
        <v>8.680244429512463</v>
      </c>
      <c r="W526" s="10">
        <f>IFERROR(LARGE(X526:AP526,3),0)+IFERROR(LARGE(X526:AP526,4),0)</f>
        <v>0</v>
      </c>
      <c r="X526" s="12"/>
      <c r="Y526" s="18"/>
      <c r="Z526" s="18"/>
      <c r="AA526" s="12"/>
      <c r="AB526" s="12"/>
      <c r="AC526" s="12"/>
      <c r="AD526" s="18"/>
      <c r="AE526" s="12"/>
      <c r="AF526" s="18"/>
      <c r="AG526" s="19"/>
      <c r="AH526" s="19"/>
      <c r="AI526" s="19"/>
      <c r="AJ526" s="19"/>
      <c r="AK526" s="19"/>
      <c r="AL526" s="19"/>
      <c r="AM526" s="19">
        <f>IFERROR(VLOOKUP($A526,'Jesienne 360 M'!$K$2:$Q$15,7,0),"")</f>
        <v>8.680244429512463</v>
      </c>
      <c r="AN526" s="19" t="str">
        <f>IFERROR(VLOOKUP($A526,'H54 TR100 M'!$AG$6:$AM$161,7,0),"")</f>
        <v/>
      </c>
      <c r="AO526" s="19" t="str">
        <f>IFERROR(VLOOKUP($A526,'Azymut M'!$O$2:$U$36,7,0),"")</f>
        <v/>
      </c>
      <c r="AP526" s="12" t="str">
        <f>IFERROR(VLOOKUP($A526,'NM TR100 M'!$AD$5:$AJ$13,7,0),"")</f>
        <v/>
      </c>
      <c r="AQ526" s="26">
        <f>MIN(COUNT(F526:U526)+MIN(COUNT(X526:AP526)/2,2),6)</f>
        <v>0.5</v>
      </c>
      <c r="AR526" s="13">
        <f>COUNT(F526:U526)+COUNT(X526:AP526)/2</f>
        <v>0.5</v>
      </c>
    </row>
    <row r="527" spans="1:44">
      <c r="A527">
        <v>585</v>
      </c>
      <c r="B527" s="22" t="str">
        <f>VLOOKUP($A527,id!$C:$H,6,0)</f>
        <v>Krom Wojciech</v>
      </c>
      <c r="C527" s="22">
        <f>VLOOKUP($A527,id!$C:$H,4,0)</f>
        <v>0</v>
      </c>
      <c r="D527" s="2">
        <f>IF(E526=E527,D526,ROW(B525))</f>
        <v>525</v>
      </c>
      <c r="E527" s="11">
        <f>LARGE(F527:W527,1)+LARGE(F527:W527,2)+IFERROR(LARGE(F527:W527,3),0)+IFERROR(LARGE(F527:W527,4),0)+IFERROR(LARGE(F527:W527,5),0)+IFERROR(LARGE(F527:W527,6),0)</f>
        <v>8.6479657924451523</v>
      </c>
      <c r="F527" s="12"/>
      <c r="G527" s="12"/>
      <c r="H527" s="12"/>
      <c r="I527" s="14"/>
      <c r="J527" s="19"/>
      <c r="K527" s="19"/>
      <c r="L527" s="19"/>
      <c r="M527" s="19"/>
      <c r="N527" s="19"/>
      <c r="O527" s="19"/>
      <c r="P527" s="19"/>
      <c r="Q527" s="19">
        <f>IFERROR(VLOOKUP($A527,'Abentojra M'!$J$4:$P$36,7,0),"")</f>
        <v>8.6479657924451523</v>
      </c>
      <c r="R527" s="19" t="str">
        <f>IFERROR(VLOOKUP($A527,'Mordownik M'!$M$6:$S$36,7,0),"")</f>
        <v/>
      </c>
      <c r="S527" s="19" t="str">
        <f>IFERROR(VLOOKUP($A527,'XIV Szago M'!$BB$4:$BH$45,7,0),"")</f>
        <v/>
      </c>
      <c r="T527" s="19" t="str">
        <f>IFERROR(VLOOKUP($A527,'H54 TR200 M'!$AS$5:$AY$96,7,0),"")</f>
        <v/>
      </c>
      <c r="U527" s="19" t="str">
        <f>IFERROR(VLOOKUP($A527,'NM TR200 M'!$AN$5:$AT$32,7,0),"")</f>
        <v/>
      </c>
      <c r="V527" s="10">
        <f>IFERROR(LARGE(X527:AP527,1),0)+IFERROR(LARGE(X527:AP527,2),0)</f>
        <v>0</v>
      </c>
      <c r="W527" s="10">
        <f>IFERROR(LARGE(X527:AP527,3),0)+IFERROR(LARGE(X527:AP527,4),0)</f>
        <v>0</v>
      </c>
      <c r="X527" s="12"/>
      <c r="Y527" s="18"/>
      <c r="Z527" s="18"/>
      <c r="AA527" s="12"/>
      <c r="AB527" s="12"/>
      <c r="AC527" s="12"/>
      <c r="AD527" s="18"/>
      <c r="AE527" s="12"/>
      <c r="AF527" s="18"/>
      <c r="AG527" s="19"/>
      <c r="AH527" s="19"/>
      <c r="AI527" s="19"/>
      <c r="AJ527" s="19"/>
      <c r="AK527" s="19" t="str">
        <f>IFERROR(VLOOKUP($A527,'XIII z Kompasem M'!$K$2:$Q$27,7,0),"")</f>
        <v/>
      </c>
      <c r="AL527" s="19" t="str">
        <f>IFERROR(VLOOKUP($A527,'Waligóra M'!$J$2:$P$17,7,0),"")</f>
        <v/>
      </c>
      <c r="AM527" s="19" t="str">
        <f>IFERROR(VLOOKUP($A527,'Jesienne 360 M'!$K$2:$Q$15,7,0),"")</f>
        <v/>
      </c>
      <c r="AN527" s="19" t="str">
        <f>IFERROR(VLOOKUP($A527,'H54 TR100 M'!$AG$6:$AM$161,7,0),"")</f>
        <v/>
      </c>
      <c r="AO527" s="19" t="str">
        <f>IFERROR(VLOOKUP($A527,'Azymut M'!$O$2:$U$36,7,0),"")</f>
        <v/>
      </c>
      <c r="AP527" s="12" t="str">
        <f>IFERROR(VLOOKUP($A527,'NM TR100 M'!$AD$5:$AJ$13,7,0),"")</f>
        <v/>
      </c>
      <c r="AQ527" s="26">
        <f>MIN(COUNT(F527:U527)+MIN(COUNT(X527:AP527)/2,2),6)</f>
        <v>1</v>
      </c>
      <c r="AR527" s="13">
        <f>COUNT(F527:U527)+COUNT(X527:AP527)/2</f>
        <v>1</v>
      </c>
    </row>
    <row r="528" spans="1:44">
      <c r="A528">
        <v>232</v>
      </c>
      <c r="B528" s="22" t="str">
        <f>VLOOKUP($A528,id!$C:$H,6,0)</f>
        <v>Sobczak Robert</v>
      </c>
      <c r="C528" s="22">
        <f>VLOOKUP($A528,id!$C:$H,4,0)</f>
        <v>0</v>
      </c>
      <c r="D528" s="2">
        <f>IF(E527=E528,D527,ROW(B526))</f>
        <v>526</v>
      </c>
      <c r="E528" s="11">
        <f>LARGE(F528:W528,1)+LARGE(F528:W528,2)+IFERROR(LARGE(F528:W528,3),0)+IFERROR(LARGE(F528:W528,4),0)+IFERROR(LARGE(F528:W528,5),0)+IFERROR(LARGE(F528:W528,6),0)</f>
        <v>8.616379350792986</v>
      </c>
      <c r="F528" s="12"/>
      <c r="G528" s="12"/>
      <c r="H528" s="12">
        <f>IFERROR(VLOOKUP($A528,'H53 200 M'!$AL$5:$AR$90,7,0),"")</f>
        <v>8.616379350792986</v>
      </c>
      <c r="I528" s="14" t="str">
        <f>IFERROR(VLOOKUP($A528,'Dymno M'!$BO$4:$BU$35,7,0),"")</f>
        <v/>
      </c>
      <c r="J528" s="19" t="str">
        <f>IFERROR(VLOOKUP($A528,'Dukty M'!$AU$1:$BA$45,7,0),"")</f>
        <v/>
      </c>
      <c r="K528" s="19" t="str">
        <f>IFERROR(VLOOKUP($A528,'Tropy M'!$Q$3:$X$155,7,0),"")</f>
        <v/>
      </c>
      <c r="L528" s="19" t="str">
        <f>IFERROR(VLOOKUP($A528,'Grassor TR300 M'!$BX$2:$CD$26,7,0),"")</f>
        <v/>
      </c>
      <c r="M528" s="19" t="str">
        <f>IFERROR(VLOOKUP($A528,'BO M'!$K$2:$Q$65,7,0),"")</f>
        <v/>
      </c>
      <c r="N528" s="19" t="str">
        <f>IFERROR(VLOOKUP($A528,'Konwalie M'!$K$3:$Q$33,7,0),"")</f>
        <v/>
      </c>
      <c r="O528" s="19" t="str">
        <f>IFERROR(VLOOKUP($A528,'Sudecka 150 M'!$M$2:$S$17,7,0),"")</f>
        <v/>
      </c>
      <c r="P528" s="19" t="str">
        <f>IFERROR(VLOOKUP($A528,'Korno M'!$BR$1:$BX$58,7,0),"")</f>
        <v/>
      </c>
      <c r="Q528" s="19" t="str">
        <f>IFERROR(VLOOKUP($A528,'Abentojra M'!$J$4:$P$36,7,0),"")</f>
        <v/>
      </c>
      <c r="R528" s="19" t="str">
        <f>IFERROR(VLOOKUP($A528,'Mordownik M'!$M$6:$S$36,7,0),"")</f>
        <v/>
      </c>
      <c r="S528" s="19" t="str">
        <f>IFERROR(VLOOKUP($A528,'XIV Szago M'!$BB$4:$BH$45,7,0),"")</f>
        <v/>
      </c>
      <c r="T528" s="19" t="str">
        <f>IFERROR(VLOOKUP($A528,'H54 TR200 M'!$AS$5:$AY$96,7,0),"")</f>
        <v/>
      </c>
      <c r="U528" s="19" t="str">
        <f>IFERROR(VLOOKUP($A528,'NM TR200 M'!$AN$5:$AT$32,7,0),"")</f>
        <v/>
      </c>
      <c r="V528" s="10">
        <f>IFERROR(LARGE(X528:AP528,1),0)+IFERROR(LARGE(X528:AP528,2),0)</f>
        <v>0</v>
      </c>
      <c r="W528" s="10">
        <f>IFERROR(LARGE(X528:AP528,3),0)+IFERROR(LARGE(X528:AP528,4),0)</f>
        <v>0</v>
      </c>
      <c r="X528" s="12"/>
      <c r="Y528" s="18"/>
      <c r="Z528" s="18"/>
      <c r="AA528" s="12"/>
      <c r="AB528" s="12"/>
      <c r="AC528" s="12" t="str">
        <f>IFERROR(VLOOKUP($A528,'H53 100 M'!$AG$5:$AM$156,7,0),"")</f>
        <v/>
      </c>
      <c r="AD528" s="18" t="str">
        <f>IFERROR(VLOOKUP($A528,'Liczyrzepa - wiosna M'!$N$2:$T$26,7,0),"")</f>
        <v/>
      </c>
      <c r="AE528" s="12" t="str">
        <f>IFERROR(VLOOKUP($A528,'Harce M'!$H$2:$N$19,7,0),"")</f>
        <v/>
      </c>
      <c r="AF528" s="18" t="str">
        <f>IFERROR(VLOOKUP($A528,'XII z Kompasem M'!$K$1:$Q$38,7,0),"")</f>
        <v/>
      </c>
      <c r="AG528" s="19" t="str">
        <f>IFERROR(VLOOKUP($A528,'Grassor TR150 M'!$BH$2:$BN$16,7,0),"")</f>
        <v/>
      </c>
      <c r="AH528" s="19" t="str">
        <f>IFERROR(VLOOKUP($A528,'Pazur Gryfa M'!$P$2:$V$23,7,0),"")</f>
        <v/>
      </c>
      <c r="AI528" s="19" t="str">
        <f>IFERROR(VLOOKUP($A528,'Szaga M'!$J$2:$P$31,7,0),"")</f>
        <v/>
      </c>
      <c r="AJ528" s="19" t="str">
        <f>IFERROR(VLOOKUP($A528,'Sudecka 100 M'!$M$2:$S$20,7,0),"")</f>
        <v/>
      </c>
      <c r="AK528" s="19" t="str">
        <f>IFERROR(VLOOKUP($A528,'XIII z Kompasem M'!$K$2:$Q$27,7,0),"")</f>
        <v/>
      </c>
      <c r="AL528" s="19" t="str">
        <f>IFERROR(VLOOKUP($A528,'Waligóra M'!$J$2:$P$17,7,0),"")</f>
        <v/>
      </c>
      <c r="AM528" s="19" t="str">
        <f>IFERROR(VLOOKUP($A528,'Jesienne 360 M'!$K$2:$Q$15,7,0),"")</f>
        <v/>
      </c>
      <c r="AN528" s="19" t="str">
        <f>IFERROR(VLOOKUP($A528,'H54 TR100 M'!$AG$6:$AM$161,7,0),"")</f>
        <v/>
      </c>
      <c r="AO528" s="19" t="str">
        <f>IFERROR(VLOOKUP($A528,'Azymut M'!$O$2:$U$36,7,0),"")</f>
        <v/>
      </c>
      <c r="AP528" s="12" t="str">
        <f>IFERROR(VLOOKUP($A528,'NM TR100 M'!$AD$5:$AJ$13,7,0),"")</f>
        <v/>
      </c>
      <c r="AQ528" s="26">
        <f>MIN(COUNT(F528:U528)+MIN(COUNT(X528:AP528)/2,2),6)</f>
        <v>1</v>
      </c>
      <c r="AR528" s="13">
        <f>COUNT(F528:U528)+COUNT(X528:AP528)/2</f>
        <v>1</v>
      </c>
    </row>
    <row r="529" spans="1:44">
      <c r="A529">
        <v>292</v>
      </c>
      <c r="B529" s="22" t="str">
        <f>VLOOKUP($A529,id!$C:$H,6,0)</f>
        <v>Świątkiewicz Grzegorz</v>
      </c>
      <c r="C529" s="22">
        <f>VLOOKUP($A529,id!$C:$H,4,0)</f>
        <v>0</v>
      </c>
      <c r="D529" s="2">
        <f>IF(E528=E529,D528,ROW(B527))</f>
        <v>527</v>
      </c>
      <c r="E529" s="11">
        <f>LARGE(F529:W529,1)+LARGE(F529:W529,2)+IFERROR(LARGE(F529:W529,3),0)+IFERROR(LARGE(F529:W529,4),0)+IFERROR(LARGE(F529:W529,5),0)+IFERROR(LARGE(F529:W529,6),0)</f>
        <v>8.5037512309860723</v>
      </c>
      <c r="F529" s="12"/>
      <c r="G529" s="12"/>
      <c r="H529" s="12" t="str">
        <f>IFERROR(VLOOKUP($A529,'H53 200 M'!$AL$5:$AR$90,7,0),"")</f>
        <v/>
      </c>
      <c r="I529" s="14" t="str">
        <f>IFERROR(VLOOKUP($A529,'Dymno M'!$BO$4:$BU$35,7,0),"")</f>
        <v/>
      </c>
      <c r="J529" s="19" t="str">
        <f>IFERROR(VLOOKUP($A529,'Dukty M'!$AU$1:$BA$45,7,0),"")</f>
        <v/>
      </c>
      <c r="K529" s="19" t="str">
        <f>IFERROR(VLOOKUP($A529,'Tropy M'!$Q$3:$X$155,7,0),"")</f>
        <v/>
      </c>
      <c r="L529" s="19" t="str">
        <f>IFERROR(VLOOKUP($A529,'Grassor TR300 M'!$BX$2:$CD$26,7,0),"")</f>
        <v/>
      </c>
      <c r="M529" s="19" t="str">
        <f>IFERROR(VLOOKUP($A529,'BO M'!$K$2:$Q$65,7,0),"")</f>
        <v/>
      </c>
      <c r="N529" s="19" t="str">
        <f>IFERROR(VLOOKUP($A529,'Konwalie M'!$K$3:$Q$33,7,0),"")</f>
        <v/>
      </c>
      <c r="O529" s="19" t="str">
        <f>IFERROR(VLOOKUP($A529,'Sudecka 150 M'!$M$2:$S$17,7,0),"")</f>
        <v/>
      </c>
      <c r="P529" s="19" t="str">
        <f>IFERROR(VLOOKUP($A529,'Korno M'!$BR$1:$BX$58,7,0),"")</f>
        <v/>
      </c>
      <c r="Q529" s="19" t="str">
        <f>IFERROR(VLOOKUP($A529,'Abentojra M'!$J$4:$P$36,7,0),"")</f>
        <v/>
      </c>
      <c r="R529" s="19" t="str">
        <f>IFERROR(VLOOKUP($A529,'Mordownik M'!$M$6:$S$36,7,0),"")</f>
        <v/>
      </c>
      <c r="S529" s="19" t="str">
        <f>IFERROR(VLOOKUP($A529,'XIV Szago M'!$BB$4:$BH$45,7,0),"")</f>
        <v/>
      </c>
      <c r="T529" s="19" t="str">
        <f>IFERROR(VLOOKUP($A529,'H54 TR200 M'!$AS$5:$AY$96,7,0),"")</f>
        <v/>
      </c>
      <c r="U529" s="19" t="str">
        <f>IFERROR(VLOOKUP($A529,'NM TR200 M'!$AN$5:$AT$32,7,0),"")</f>
        <v/>
      </c>
      <c r="V529" s="10">
        <f>IFERROR(LARGE(X529:AP529,1),0)+IFERROR(LARGE(X529:AP529,2),0)</f>
        <v>8.5037512309860723</v>
      </c>
      <c r="W529" s="10">
        <f>IFERROR(LARGE(X529:AP529,3),0)+IFERROR(LARGE(X529:AP529,4),0)</f>
        <v>0</v>
      </c>
      <c r="X529" s="12"/>
      <c r="Y529" s="18"/>
      <c r="Z529" s="18"/>
      <c r="AA529" s="12"/>
      <c r="AB529" s="12"/>
      <c r="AC529" s="12">
        <f>IFERROR(VLOOKUP($A529,'H53 100 M'!$AG$5:$AM$156,7,0),"")</f>
        <v>8.5037512309860723</v>
      </c>
      <c r="AD529" s="18" t="str">
        <f>IFERROR(VLOOKUP($A529,'Liczyrzepa - wiosna M'!$N$2:$T$26,7,0),"")</f>
        <v/>
      </c>
      <c r="AE529" s="12" t="str">
        <f>IFERROR(VLOOKUP($A529,'Harce M'!$H$2:$N$19,7,0),"")</f>
        <v/>
      </c>
      <c r="AF529" s="18" t="str">
        <f>IFERROR(VLOOKUP($A529,'XII z Kompasem M'!$K$1:$Q$38,7,0),"")</f>
        <v/>
      </c>
      <c r="AG529" s="19" t="str">
        <f>IFERROR(VLOOKUP($A529,'Grassor TR150 M'!$BH$2:$BN$16,7,0),"")</f>
        <v/>
      </c>
      <c r="AH529" s="19" t="str">
        <f>IFERROR(VLOOKUP($A529,'Pazur Gryfa M'!$P$2:$V$23,7,0),"")</f>
        <v/>
      </c>
      <c r="AI529" s="19" t="str">
        <f>IFERROR(VLOOKUP($A529,'Szaga M'!$J$2:$P$31,7,0),"")</f>
        <v/>
      </c>
      <c r="AJ529" s="19" t="str">
        <f>IFERROR(VLOOKUP($A529,'Sudecka 100 M'!$M$2:$S$20,7,0),"")</f>
        <v/>
      </c>
      <c r="AK529" s="19" t="str">
        <f>IFERROR(VLOOKUP($A529,'XIII z Kompasem M'!$K$2:$Q$27,7,0),"")</f>
        <v/>
      </c>
      <c r="AL529" s="19" t="str">
        <f>IFERROR(VLOOKUP($A529,'Waligóra M'!$J$2:$P$17,7,0),"")</f>
        <v/>
      </c>
      <c r="AM529" s="19" t="str">
        <f>IFERROR(VLOOKUP($A529,'Jesienne 360 M'!$K$2:$Q$15,7,0),"")</f>
        <v/>
      </c>
      <c r="AN529" s="19" t="str">
        <f>IFERROR(VLOOKUP($A529,'H54 TR100 M'!$AG$6:$AM$161,7,0),"")</f>
        <v/>
      </c>
      <c r="AO529" s="19" t="str">
        <f>IFERROR(VLOOKUP($A529,'Azymut M'!$O$2:$U$36,7,0),"")</f>
        <v/>
      </c>
      <c r="AP529" s="12" t="str">
        <f>IFERROR(VLOOKUP($A529,'NM TR100 M'!$AD$5:$AJ$13,7,0),"")</f>
        <v/>
      </c>
      <c r="AQ529" s="26">
        <f>MIN(COUNT(F529:U529)+MIN(COUNT(X529:AP529)/2,2),6)</f>
        <v>0.5</v>
      </c>
      <c r="AR529" s="13">
        <f>COUNT(F529:U529)+COUNT(X529:AP529)/2</f>
        <v>0.5</v>
      </c>
    </row>
    <row r="530" spans="1:44">
      <c r="A530">
        <v>293</v>
      </c>
      <c r="B530" s="22" t="str">
        <f>VLOOKUP($A530,id!$C:$H,6,0)</f>
        <v>Świątkiewicz Jerzy</v>
      </c>
      <c r="C530" s="22">
        <f>VLOOKUP($A530,id!$C:$H,4,0)</f>
        <v>0</v>
      </c>
      <c r="D530" s="2">
        <f>IF(E529=E530,D529,ROW(B528))</f>
        <v>528</v>
      </c>
      <c r="E530" s="11">
        <f>LARGE(F530:W530,1)+LARGE(F530:W530,2)+IFERROR(LARGE(F530:W530,3),0)+IFERROR(LARGE(F530:W530,4),0)+IFERROR(LARGE(F530:W530,5),0)+IFERROR(LARGE(F530:W530,6),0)</f>
        <v>8.4715087624325278</v>
      </c>
      <c r="F530" s="12"/>
      <c r="G530" s="12"/>
      <c r="H530" s="12" t="str">
        <f>IFERROR(VLOOKUP($A530,'H53 200 M'!$AL$5:$AR$90,7,0),"")</f>
        <v/>
      </c>
      <c r="I530" s="14" t="str">
        <f>IFERROR(VLOOKUP($A530,'Dymno M'!$BO$4:$BU$35,7,0),"")</f>
        <v/>
      </c>
      <c r="J530" s="19" t="str">
        <f>IFERROR(VLOOKUP($A530,'Dukty M'!$AU$1:$BA$45,7,0),"")</f>
        <v/>
      </c>
      <c r="K530" s="19" t="str">
        <f>IFERROR(VLOOKUP($A530,'Tropy M'!$Q$3:$X$155,7,0),"")</f>
        <v/>
      </c>
      <c r="L530" s="19" t="str">
        <f>IFERROR(VLOOKUP($A530,'Grassor TR300 M'!$BX$2:$CD$26,7,0),"")</f>
        <v/>
      </c>
      <c r="M530" s="19" t="str">
        <f>IFERROR(VLOOKUP($A530,'BO M'!$K$2:$Q$65,7,0),"")</f>
        <v/>
      </c>
      <c r="N530" s="19" t="str">
        <f>IFERROR(VLOOKUP($A530,'Konwalie M'!$K$3:$Q$33,7,0),"")</f>
        <v/>
      </c>
      <c r="O530" s="19" t="str">
        <f>IFERROR(VLOOKUP($A530,'Sudecka 150 M'!$M$2:$S$17,7,0),"")</f>
        <v/>
      </c>
      <c r="P530" s="19" t="str">
        <f>IFERROR(VLOOKUP($A530,'Korno M'!$BR$1:$BX$58,7,0),"")</f>
        <v/>
      </c>
      <c r="Q530" s="19" t="str">
        <f>IFERROR(VLOOKUP($A530,'Abentojra M'!$J$4:$P$36,7,0),"")</f>
        <v/>
      </c>
      <c r="R530" s="19" t="str">
        <f>IFERROR(VLOOKUP($A530,'Mordownik M'!$M$6:$S$36,7,0),"")</f>
        <v/>
      </c>
      <c r="S530" s="19" t="str">
        <f>IFERROR(VLOOKUP($A530,'XIV Szago M'!$BB$4:$BH$45,7,0),"")</f>
        <v/>
      </c>
      <c r="T530" s="19" t="str">
        <f>IFERROR(VLOOKUP($A530,'H54 TR200 M'!$AS$5:$AY$96,7,0),"")</f>
        <v/>
      </c>
      <c r="U530" s="19" t="str">
        <f>IFERROR(VLOOKUP($A530,'NM TR200 M'!$AN$5:$AT$32,7,0),"")</f>
        <v/>
      </c>
      <c r="V530" s="10">
        <f>IFERROR(LARGE(X530:AP530,1),0)+IFERROR(LARGE(X530:AP530,2),0)</f>
        <v>8.4715087624325278</v>
      </c>
      <c r="W530" s="10">
        <f>IFERROR(LARGE(X530:AP530,3),0)+IFERROR(LARGE(X530:AP530,4),0)</f>
        <v>0</v>
      </c>
      <c r="X530" s="12"/>
      <c r="Y530" s="18"/>
      <c r="Z530" s="18"/>
      <c r="AA530" s="12"/>
      <c r="AB530" s="12"/>
      <c r="AC530" s="12">
        <f>IFERROR(VLOOKUP($A530,'H53 100 M'!$AG$5:$AM$156,7,0),"")</f>
        <v>8.4715087624325278</v>
      </c>
      <c r="AD530" s="18" t="str">
        <f>IFERROR(VLOOKUP($A530,'Liczyrzepa - wiosna M'!$N$2:$T$26,7,0),"")</f>
        <v/>
      </c>
      <c r="AE530" s="12" t="str">
        <f>IFERROR(VLOOKUP($A530,'Harce M'!$H$2:$N$19,7,0),"")</f>
        <v/>
      </c>
      <c r="AF530" s="18" t="str">
        <f>IFERROR(VLOOKUP($A530,'XII z Kompasem M'!$K$1:$Q$38,7,0),"")</f>
        <v/>
      </c>
      <c r="AG530" s="19" t="str">
        <f>IFERROR(VLOOKUP($A530,'Grassor TR150 M'!$BH$2:$BN$16,7,0),"")</f>
        <v/>
      </c>
      <c r="AH530" s="19" t="str">
        <f>IFERROR(VLOOKUP($A530,'Pazur Gryfa M'!$P$2:$V$23,7,0),"")</f>
        <v/>
      </c>
      <c r="AI530" s="19" t="str">
        <f>IFERROR(VLOOKUP($A530,'Szaga M'!$J$2:$P$31,7,0),"")</f>
        <v/>
      </c>
      <c r="AJ530" s="19" t="str">
        <f>IFERROR(VLOOKUP($A530,'Sudecka 100 M'!$M$2:$S$20,7,0),"")</f>
        <v/>
      </c>
      <c r="AK530" s="19" t="str">
        <f>IFERROR(VLOOKUP($A530,'XIII z Kompasem M'!$K$2:$Q$27,7,0),"")</f>
        <v/>
      </c>
      <c r="AL530" s="19" t="str">
        <f>IFERROR(VLOOKUP($A530,'Waligóra M'!$J$2:$P$17,7,0),"")</f>
        <v/>
      </c>
      <c r="AM530" s="19" t="str">
        <f>IFERROR(VLOOKUP($A530,'Jesienne 360 M'!$K$2:$Q$15,7,0),"")</f>
        <v/>
      </c>
      <c r="AN530" s="19" t="str">
        <f>IFERROR(VLOOKUP($A530,'H54 TR100 M'!$AG$6:$AM$161,7,0),"")</f>
        <v/>
      </c>
      <c r="AO530" s="19" t="str">
        <f>IFERROR(VLOOKUP($A530,'Azymut M'!$O$2:$U$36,7,0),"")</f>
        <v/>
      </c>
      <c r="AP530" s="12" t="str">
        <f>IFERROR(VLOOKUP($A530,'NM TR100 M'!$AD$5:$AJ$13,7,0),"")</f>
        <v/>
      </c>
      <c r="AQ530" s="26">
        <f>MIN(COUNT(F530:U530)+MIN(COUNT(X530:AP530)/2,2),6)</f>
        <v>0.5</v>
      </c>
      <c r="AR530" s="13">
        <f>COUNT(F530:U530)+COUNT(X530:AP530)/2</f>
        <v>0.5</v>
      </c>
    </row>
    <row r="531" spans="1:44">
      <c r="A531">
        <v>298</v>
      </c>
      <c r="B531" s="22" t="str">
        <f>VLOOKUP($A531,id!$C:$H,6,0)</f>
        <v>Sawicki Krzysztof</v>
      </c>
      <c r="C531" s="22">
        <f>VLOOKUP($A531,id!$C:$H,4,0)</f>
        <v>0</v>
      </c>
      <c r="D531" s="2">
        <f>IF(E530=E531,D530,ROW(B529))</f>
        <v>529</v>
      </c>
      <c r="E531" s="11">
        <f>LARGE(F531:W531,1)+LARGE(F531:W531,2)+IFERROR(LARGE(F531:W531,3),0)+IFERROR(LARGE(F531:W531,4),0)+IFERROR(LARGE(F531:W531,5),0)+IFERROR(LARGE(F531:W531,6),0)</f>
        <v>8.353740917010235</v>
      </c>
      <c r="F531" s="12"/>
      <c r="G531" s="12"/>
      <c r="H531" s="12" t="str">
        <f>IFERROR(VLOOKUP($A531,'H53 200 M'!$AL$5:$AR$90,7,0),"")</f>
        <v/>
      </c>
      <c r="I531" s="14" t="str">
        <f>IFERROR(VLOOKUP($A531,'Dymno M'!$BO$4:$BU$35,7,0),"")</f>
        <v/>
      </c>
      <c r="J531" s="19" t="str">
        <f>IFERROR(VLOOKUP($A531,'Dukty M'!$AU$1:$BA$45,7,0),"")</f>
        <v/>
      </c>
      <c r="K531" s="19" t="str">
        <f>IFERROR(VLOOKUP($A531,'Tropy M'!$Q$3:$X$155,7,0),"")</f>
        <v/>
      </c>
      <c r="L531" s="19" t="str">
        <f>IFERROR(VLOOKUP($A531,'Grassor TR300 M'!$BX$2:$CD$26,7,0),"")</f>
        <v/>
      </c>
      <c r="M531" s="19" t="str">
        <f>IFERROR(VLOOKUP($A531,'BO M'!$K$2:$Q$65,7,0),"")</f>
        <v/>
      </c>
      <c r="N531" s="19" t="str">
        <f>IFERROR(VLOOKUP($A531,'Konwalie M'!$K$3:$Q$33,7,0),"")</f>
        <v/>
      </c>
      <c r="O531" s="19" t="str">
        <f>IFERROR(VLOOKUP($A531,'Sudecka 150 M'!$M$2:$S$17,7,0),"")</f>
        <v/>
      </c>
      <c r="P531" s="19" t="str">
        <f>IFERROR(VLOOKUP($A531,'Korno M'!$BR$1:$BX$58,7,0),"")</f>
        <v/>
      </c>
      <c r="Q531" s="19" t="str">
        <f>IFERROR(VLOOKUP($A531,'Abentojra M'!$J$4:$P$36,7,0),"")</f>
        <v/>
      </c>
      <c r="R531" s="19" t="str">
        <f>IFERROR(VLOOKUP($A531,'Mordownik M'!$M$6:$S$36,7,0),"")</f>
        <v/>
      </c>
      <c r="S531" s="19" t="str">
        <f>IFERROR(VLOOKUP($A531,'XIV Szago M'!$BB$4:$BH$45,7,0),"")</f>
        <v/>
      </c>
      <c r="T531" s="19" t="str">
        <f>IFERROR(VLOOKUP($A531,'H54 TR200 M'!$AS$5:$AY$96,7,0),"")</f>
        <v/>
      </c>
      <c r="U531" s="19" t="str">
        <f>IFERROR(VLOOKUP($A531,'NM TR200 M'!$AN$5:$AT$32,7,0),"")</f>
        <v/>
      </c>
      <c r="V531" s="10">
        <f>IFERROR(LARGE(X531:AP531,1),0)+IFERROR(LARGE(X531:AP531,2),0)</f>
        <v>8.353740917010235</v>
      </c>
      <c r="W531" s="10">
        <f>IFERROR(LARGE(X531:AP531,3),0)+IFERROR(LARGE(X531:AP531,4),0)</f>
        <v>0</v>
      </c>
      <c r="X531" s="12"/>
      <c r="Y531" s="18"/>
      <c r="Z531" s="18"/>
      <c r="AA531" s="12"/>
      <c r="AB531" s="12"/>
      <c r="AC531" s="12">
        <f>IFERROR(VLOOKUP($A531,'H53 100 M'!$AG$5:$AM$156,7,0),"")</f>
        <v>5.5230615487002064</v>
      </c>
      <c r="AD531" s="18" t="str">
        <f>IFERROR(VLOOKUP($A531,'Liczyrzepa - wiosna M'!$N$2:$T$26,7,0),"")</f>
        <v/>
      </c>
      <c r="AE531" s="12" t="str">
        <f>IFERROR(VLOOKUP($A531,'Harce M'!$H$2:$N$19,7,0),"")</f>
        <v/>
      </c>
      <c r="AF531" s="18" t="str">
        <f>IFERROR(VLOOKUP($A531,'XII z Kompasem M'!$K$1:$Q$38,7,0),"")</f>
        <v/>
      </c>
      <c r="AG531" s="19" t="str">
        <f>IFERROR(VLOOKUP($A531,'Grassor TR150 M'!$BH$2:$BN$16,7,0),"")</f>
        <v/>
      </c>
      <c r="AH531" s="19" t="str">
        <f>IFERROR(VLOOKUP($A531,'Pazur Gryfa M'!$P$2:$V$23,7,0),"")</f>
        <v/>
      </c>
      <c r="AI531" s="19" t="str">
        <f>IFERROR(VLOOKUP($A531,'Szaga M'!$J$2:$P$31,7,0),"")</f>
        <v/>
      </c>
      <c r="AJ531" s="19" t="str">
        <f>IFERROR(VLOOKUP($A531,'Sudecka 100 M'!$M$2:$S$20,7,0),"")</f>
        <v/>
      </c>
      <c r="AK531" s="19" t="str">
        <f>IFERROR(VLOOKUP($A531,'XIII z Kompasem M'!$K$2:$Q$27,7,0),"")</f>
        <v/>
      </c>
      <c r="AL531" s="19" t="str">
        <f>IFERROR(VLOOKUP($A531,'Waligóra M'!$J$2:$P$17,7,0),"")</f>
        <v/>
      </c>
      <c r="AM531" s="19" t="str">
        <f>IFERROR(VLOOKUP($A531,'Jesienne 360 M'!$K$2:$Q$15,7,0),"")</f>
        <v/>
      </c>
      <c r="AN531" s="19">
        <f>IFERROR(VLOOKUP($A531,'H54 TR100 M'!$AG$6:$AM$161,7,0),"")</f>
        <v>2.8306793683100286</v>
      </c>
      <c r="AO531" s="19" t="str">
        <f>IFERROR(VLOOKUP($A531,'Azymut M'!$O$2:$U$36,7,0),"")</f>
        <v/>
      </c>
      <c r="AP531" s="12" t="str">
        <f>IFERROR(VLOOKUP($A531,'NM TR100 M'!$AD$5:$AJ$13,7,0),"")</f>
        <v/>
      </c>
      <c r="AQ531" s="26">
        <f>MIN(COUNT(F531:U531)+MIN(COUNT(X531:AP531)/2,2),6)</f>
        <v>1</v>
      </c>
      <c r="AR531" s="13">
        <f>COUNT(F531:U531)+COUNT(X531:AP531)/2</f>
        <v>1</v>
      </c>
    </row>
    <row r="532" spans="1:44">
      <c r="A532">
        <v>299</v>
      </c>
      <c r="B532" s="22" t="str">
        <f>VLOOKUP($A532,id!$C:$H,6,0)</f>
        <v>Kałka Tadeusz</v>
      </c>
      <c r="C532" s="22">
        <f>VLOOKUP($A532,id!$C:$H,4,0)</f>
        <v>0</v>
      </c>
      <c r="D532" s="2">
        <f>IF(E531=E532,D531,ROW(B530))</f>
        <v>530</v>
      </c>
      <c r="E532" s="11">
        <f>LARGE(F532:W532,1)+LARGE(F532:W532,2)+IFERROR(LARGE(F532:W532,3),0)+IFERROR(LARGE(F532:W532,4),0)+IFERROR(LARGE(F532:W532,5),0)+IFERROR(LARGE(F532:W532,6),0)</f>
        <v>8.3502364957158246</v>
      </c>
      <c r="F532" s="12"/>
      <c r="G532" s="12"/>
      <c r="H532" s="12" t="str">
        <f>IFERROR(VLOOKUP($A532,'H53 200 M'!$AL$5:$AR$90,7,0),"")</f>
        <v/>
      </c>
      <c r="I532" s="14" t="str">
        <f>IFERROR(VLOOKUP($A532,'Dymno M'!$BO$4:$BU$35,7,0),"")</f>
        <v/>
      </c>
      <c r="J532" s="19" t="str">
        <f>IFERROR(VLOOKUP($A532,'Dukty M'!$AU$1:$BA$45,7,0),"")</f>
        <v/>
      </c>
      <c r="K532" s="19" t="str">
        <f>IFERROR(VLOOKUP($A532,'Tropy M'!$Q$3:$X$155,7,0),"")</f>
        <v/>
      </c>
      <c r="L532" s="19" t="str">
        <f>IFERROR(VLOOKUP($A532,'Grassor TR300 M'!$BX$2:$CD$26,7,0),"")</f>
        <v/>
      </c>
      <c r="M532" s="19" t="str">
        <f>IFERROR(VLOOKUP($A532,'BO M'!$K$2:$Q$65,7,0),"")</f>
        <v/>
      </c>
      <c r="N532" s="19" t="str">
        <f>IFERROR(VLOOKUP($A532,'Konwalie M'!$K$3:$Q$33,7,0),"")</f>
        <v/>
      </c>
      <c r="O532" s="19" t="str">
        <f>IFERROR(VLOOKUP($A532,'Sudecka 150 M'!$M$2:$S$17,7,0),"")</f>
        <v/>
      </c>
      <c r="P532" s="19" t="str">
        <f>IFERROR(VLOOKUP($A532,'Korno M'!$BR$1:$BX$58,7,0),"")</f>
        <v/>
      </c>
      <c r="Q532" s="19" t="str">
        <f>IFERROR(VLOOKUP($A532,'Abentojra M'!$J$4:$P$36,7,0),"")</f>
        <v/>
      </c>
      <c r="R532" s="19" t="str">
        <f>IFERROR(VLOOKUP($A532,'Mordownik M'!$M$6:$S$36,7,0),"")</f>
        <v/>
      </c>
      <c r="S532" s="19" t="str">
        <f>IFERROR(VLOOKUP($A532,'XIV Szago M'!$BB$4:$BH$45,7,0),"")</f>
        <v/>
      </c>
      <c r="T532" s="19" t="str">
        <f>IFERROR(VLOOKUP($A532,'H54 TR200 M'!$AS$5:$AY$96,7,0),"")</f>
        <v/>
      </c>
      <c r="U532" s="19" t="str">
        <f>IFERROR(VLOOKUP($A532,'NM TR200 M'!$AN$5:$AT$32,7,0),"")</f>
        <v/>
      </c>
      <c r="V532" s="10">
        <f>IFERROR(LARGE(X532:AP532,1),0)+IFERROR(LARGE(X532:AP532,2),0)</f>
        <v>8.3502364957158246</v>
      </c>
      <c r="W532" s="10">
        <f>IFERROR(LARGE(X532:AP532,3),0)+IFERROR(LARGE(X532:AP532,4),0)</f>
        <v>0</v>
      </c>
      <c r="X532" s="12"/>
      <c r="Y532" s="18"/>
      <c r="Z532" s="18"/>
      <c r="AA532" s="12"/>
      <c r="AB532" s="12"/>
      <c r="AC532" s="12">
        <f>IFERROR(VLOOKUP($A532,'H53 100 M'!$AG$5:$AM$156,7,0),"")</f>
        <v>5.5208980461022952</v>
      </c>
      <c r="AD532" s="18" t="str">
        <f>IFERROR(VLOOKUP($A532,'Liczyrzepa - wiosna M'!$N$2:$T$26,7,0),"")</f>
        <v/>
      </c>
      <c r="AE532" s="12" t="str">
        <f>IFERROR(VLOOKUP($A532,'Harce M'!$H$2:$N$19,7,0),"")</f>
        <v/>
      </c>
      <c r="AF532" s="18" t="str">
        <f>IFERROR(VLOOKUP($A532,'XII z Kompasem M'!$K$1:$Q$38,7,0),"")</f>
        <v/>
      </c>
      <c r="AG532" s="19" t="str">
        <f>IFERROR(VLOOKUP($A532,'Grassor TR150 M'!$BH$2:$BN$16,7,0),"")</f>
        <v/>
      </c>
      <c r="AH532" s="19" t="str">
        <f>IFERROR(VLOOKUP($A532,'Pazur Gryfa M'!$P$2:$V$23,7,0),"")</f>
        <v/>
      </c>
      <c r="AI532" s="19" t="str">
        <f>IFERROR(VLOOKUP($A532,'Szaga M'!$J$2:$P$31,7,0),"")</f>
        <v/>
      </c>
      <c r="AJ532" s="19" t="str">
        <f>IFERROR(VLOOKUP($A532,'Sudecka 100 M'!$M$2:$S$20,7,0),"")</f>
        <v/>
      </c>
      <c r="AK532" s="19" t="str">
        <f>IFERROR(VLOOKUP($A532,'XIII z Kompasem M'!$K$2:$Q$27,7,0),"")</f>
        <v/>
      </c>
      <c r="AL532" s="19" t="str">
        <f>IFERROR(VLOOKUP($A532,'Waligóra M'!$J$2:$P$17,7,0),"")</f>
        <v/>
      </c>
      <c r="AM532" s="19" t="str">
        <f>IFERROR(VLOOKUP($A532,'Jesienne 360 M'!$K$2:$Q$15,7,0),"")</f>
        <v/>
      </c>
      <c r="AN532" s="19">
        <f>IFERROR(VLOOKUP($A532,'H54 TR100 M'!$AG$6:$AM$161,7,0),"")</f>
        <v>2.8293384496135294</v>
      </c>
      <c r="AO532" s="19" t="str">
        <f>IFERROR(VLOOKUP($A532,'Azymut M'!$O$2:$U$36,7,0),"")</f>
        <v/>
      </c>
      <c r="AP532" s="12" t="str">
        <f>IFERROR(VLOOKUP($A532,'NM TR100 M'!$AD$5:$AJ$13,7,0),"")</f>
        <v/>
      </c>
      <c r="AQ532" s="26">
        <f>MIN(COUNT(F532:U532)+MIN(COUNT(X532:AP532)/2,2),6)</f>
        <v>1</v>
      </c>
      <c r="AR532" s="13">
        <f>COUNT(F532:U532)+COUNT(X532:AP532)/2</f>
        <v>1</v>
      </c>
    </row>
    <row r="533" spans="1:44">
      <c r="A533">
        <v>725</v>
      </c>
      <c r="B533" s="22" t="str">
        <f>VLOOKUP($A533,id!$C:$H,6,0)</f>
        <v>Benasiewicz Marek</v>
      </c>
      <c r="C533" s="22">
        <f>VLOOKUP($A533,id!$C:$H,4,0)</f>
        <v>0</v>
      </c>
      <c r="D533" s="2">
        <f>IF(E532=E533,D532,ROW(B531))</f>
        <v>531</v>
      </c>
      <c r="E533" s="11">
        <f>LARGE(F533:W533,1)+LARGE(F533:W533,2)+IFERROR(LARGE(F533:W533,3),0)+IFERROR(LARGE(F533:W533,4),0)+IFERROR(LARGE(F533:W533,5),0)+IFERROR(LARGE(F533:W533,6),0)</f>
        <v>8.3057893962159763</v>
      </c>
      <c r="F533" s="12"/>
      <c r="G533" s="12"/>
      <c r="H533" s="12"/>
      <c r="I533" s="14"/>
      <c r="J533" s="19"/>
      <c r="K533" s="19"/>
      <c r="L533" s="19"/>
      <c r="M533" s="19"/>
      <c r="N533" s="19"/>
      <c r="O533" s="19"/>
      <c r="P533" s="19"/>
      <c r="Q533" s="19"/>
      <c r="R533" s="19"/>
      <c r="S533" s="19"/>
      <c r="T533" s="19" t="str">
        <f>IFERROR(VLOOKUP($A533,'H54 TR200 M'!$AS$5:$AY$96,7,0),"")</f>
        <v/>
      </c>
      <c r="U533" s="19" t="str">
        <f>IFERROR(VLOOKUP($A533,'NM TR200 M'!$AN$5:$AT$32,7,0),"")</f>
        <v/>
      </c>
      <c r="V533" s="10">
        <f>IFERROR(LARGE(X533:AP533,1),0)+IFERROR(LARGE(X533:AP533,2),0)</f>
        <v>8.3057893962159763</v>
      </c>
      <c r="W533" s="10">
        <f>IFERROR(LARGE(X533:AP533,3),0)+IFERROR(LARGE(X533:AP533,4),0)</f>
        <v>0</v>
      </c>
      <c r="X533" s="12"/>
      <c r="Y533" s="18"/>
      <c r="Z533" s="18"/>
      <c r="AA533" s="12"/>
      <c r="AB533" s="12"/>
      <c r="AC533" s="12"/>
      <c r="AD533" s="18"/>
      <c r="AE533" s="12"/>
      <c r="AF533" s="18"/>
      <c r="AG533" s="19"/>
      <c r="AH533" s="19"/>
      <c r="AI533" s="19"/>
      <c r="AJ533" s="19"/>
      <c r="AK533" s="19"/>
      <c r="AL533" s="19"/>
      <c r="AM533" s="19"/>
      <c r="AN533" s="19">
        <f>IFERROR(VLOOKUP($A533,'H54 TR100 M'!$AG$6:$AM$161,7,0),"")</f>
        <v>8.3057893962159763</v>
      </c>
      <c r="AO533" s="19" t="str">
        <f>IFERROR(VLOOKUP($A533,'Azymut M'!$O$2:$U$36,7,0),"")</f>
        <v/>
      </c>
      <c r="AP533" s="12" t="str">
        <f>IFERROR(VLOOKUP($A533,'NM TR100 M'!$AD$5:$AJ$13,7,0),"")</f>
        <v/>
      </c>
      <c r="AQ533" s="26">
        <f>MIN(COUNT(F533:U533)+MIN(COUNT(X533:AP533)/2,2),6)</f>
        <v>0.5</v>
      </c>
      <c r="AR533" s="13">
        <f>COUNT(F533:U533)+COUNT(X533:AP533)/2</f>
        <v>0.5</v>
      </c>
    </row>
    <row r="534" spans="1:44">
      <c r="A534">
        <v>726</v>
      </c>
      <c r="B534" s="22" t="str">
        <f>VLOOKUP($A534,id!$C:$H,6,0)</f>
        <v>Chylak Pawel</v>
      </c>
      <c r="C534" s="22" t="str">
        <f>VLOOKUP($A534,id!$C:$H,4,0)</f>
        <v>ArcheoStorage.pl</v>
      </c>
      <c r="D534" s="2">
        <f>IF(E533=E534,D533,ROW(B532))</f>
        <v>532</v>
      </c>
      <c r="E534" s="11">
        <f>LARGE(F534:W534,1)+LARGE(F534:W534,2)+IFERROR(LARGE(F534:W534,3),0)+IFERROR(LARGE(F534:W534,4),0)+IFERROR(LARGE(F534:W534,5),0)+IFERROR(LARGE(F534:W534,6),0)</f>
        <v>8.2997291722926754</v>
      </c>
      <c r="F534" s="12"/>
      <c r="G534" s="12"/>
      <c r="H534" s="12"/>
      <c r="I534" s="14"/>
      <c r="J534" s="19"/>
      <c r="K534" s="19"/>
      <c r="L534" s="19"/>
      <c r="M534" s="19"/>
      <c r="N534" s="19"/>
      <c r="O534" s="19"/>
      <c r="P534" s="19"/>
      <c r="Q534" s="19"/>
      <c r="R534" s="19"/>
      <c r="S534" s="19"/>
      <c r="T534" s="19" t="str">
        <f>IFERROR(VLOOKUP($A534,'H54 TR200 M'!$AS$5:$AY$96,7,0),"")</f>
        <v/>
      </c>
      <c r="U534" s="19" t="str">
        <f>IFERROR(VLOOKUP($A534,'NM TR200 M'!$AN$5:$AT$32,7,0),"")</f>
        <v/>
      </c>
      <c r="V534" s="10">
        <f>IFERROR(LARGE(X534:AP534,1),0)+IFERROR(LARGE(X534:AP534,2),0)</f>
        <v>8.2997291722926754</v>
      </c>
      <c r="W534" s="10">
        <f>IFERROR(LARGE(X534:AP534,3),0)+IFERROR(LARGE(X534:AP534,4),0)</f>
        <v>0</v>
      </c>
      <c r="X534" s="12"/>
      <c r="Y534" s="18"/>
      <c r="Z534" s="18"/>
      <c r="AA534" s="12"/>
      <c r="AB534" s="12"/>
      <c r="AC534" s="12"/>
      <c r="AD534" s="18"/>
      <c r="AE534" s="12"/>
      <c r="AF534" s="18"/>
      <c r="AG534" s="19"/>
      <c r="AH534" s="19"/>
      <c r="AI534" s="19"/>
      <c r="AJ534" s="19"/>
      <c r="AK534" s="19"/>
      <c r="AL534" s="19"/>
      <c r="AM534" s="19"/>
      <c r="AN534" s="19">
        <f>IFERROR(VLOOKUP($A534,'H54 TR100 M'!$AG$6:$AM$161,7,0),"")</f>
        <v>8.2997291722926754</v>
      </c>
      <c r="AO534" s="19" t="str">
        <f>IFERROR(VLOOKUP($A534,'Azymut M'!$O$2:$U$36,7,0),"")</f>
        <v/>
      </c>
      <c r="AP534" s="12" t="str">
        <f>IFERROR(VLOOKUP($A534,'NM TR100 M'!$AD$5:$AJ$13,7,0),"")</f>
        <v/>
      </c>
      <c r="AQ534" s="26">
        <f>MIN(COUNT(F534:U534)+MIN(COUNT(X534:AP534)/2,2),6)</f>
        <v>0.5</v>
      </c>
      <c r="AR534" s="13">
        <f>COUNT(F534:U534)+COUNT(X534:AP534)/2</f>
        <v>0.5</v>
      </c>
    </row>
    <row r="535" spans="1:44">
      <c r="A535">
        <v>233</v>
      </c>
      <c r="B535" s="22" t="str">
        <f>VLOOKUP($A535,id!$C:$H,6,0)</f>
        <v>Rutka Radoslaw</v>
      </c>
      <c r="C535" s="22" t="str">
        <f>VLOOKUP($A535,id!$C:$H,4,0)</f>
        <v>KTS Ironman Kwidzyn</v>
      </c>
      <c r="D535" s="2">
        <f>IF(E534=E535,D534,ROW(B533))</f>
        <v>533</v>
      </c>
      <c r="E535" s="11">
        <f>LARGE(F535:W535,1)+LARGE(F535:W535,2)+IFERROR(LARGE(F535:W535,3),0)+IFERROR(LARGE(F535:W535,4),0)+IFERROR(LARGE(F535:W535,5),0)+IFERROR(LARGE(F535:W535,6),0)</f>
        <v>8.2402959312701292</v>
      </c>
      <c r="F535" s="12"/>
      <c r="G535" s="12"/>
      <c r="H535" s="12">
        <f>IFERROR(VLOOKUP($A535,'H53 200 M'!$AL$5:$AR$90,7,0),"")</f>
        <v>8.2402959312701292</v>
      </c>
      <c r="I535" s="14" t="str">
        <f>IFERROR(VLOOKUP($A535,'Dymno M'!$BO$4:$BU$35,7,0),"")</f>
        <v/>
      </c>
      <c r="J535" s="19" t="str">
        <f>IFERROR(VLOOKUP($A535,'Dukty M'!$AU$1:$BA$45,7,0),"")</f>
        <v/>
      </c>
      <c r="K535" s="19" t="str">
        <f>IFERROR(VLOOKUP($A535,'Tropy M'!$Q$3:$X$155,7,0),"")</f>
        <v/>
      </c>
      <c r="L535" s="19" t="str">
        <f>IFERROR(VLOOKUP($A535,'Grassor TR300 M'!$BX$2:$CD$26,7,0),"")</f>
        <v/>
      </c>
      <c r="M535" s="19" t="str">
        <f>IFERROR(VLOOKUP($A535,'BO M'!$K$2:$Q$65,7,0),"")</f>
        <v/>
      </c>
      <c r="N535" s="19" t="str">
        <f>IFERROR(VLOOKUP($A535,'Konwalie M'!$K$3:$Q$33,7,0),"")</f>
        <v/>
      </c>
      <c r="O535" s="19" t="str">
        <f>IFERROR(VLOOKUP($A535,'Sudecka 150 M'!$M$2:$S$17,7,0),"")</f>
        <v/>
      </c>
      <c r="P535" s="19" t="str">
        <f>IFERROR(VLOOKUP($A535,'Korno M'!$BR$1:$BX$58,7,0),"")</f>
        <v/>
      </c>
      <c r="Q535" s="19" t="str">
        <f>IFERROR(VLOOKUP($A535,'Abentojra M'!$J$4:$P$36,7,0),"")</f>
        <v/>
      </c>
      <c r="R535" s="19" t="str">
        <f>IFERROR(VLOOKUP($A535,'Mordownik M'!$M$6:$S$36,7,0),"")</f>
        <v/>
      </c>
      <c r="S535" s="19" t="str">
        <f>IFERROR(VLOOKUP($A535,'XIV Szago M'!$BB$4:$BH$45,7,0),"")</f>
        <v/>
      </c>
      <c r="T535" s="19" t="str">
        <f>IFERROR(VLOOKUP($A535,'H54 TR200 M'!$AS$5:$AY$96,7,0),"")</f>
        <v/>
      </c>
      <c r="U535" s="19" t="str">
        <f>IFERROR(VLOOKUP($A535,'NM TR200 M'!$AN$5:$AT$32,7,0),"")</f>
        <v/>
      </c>
      <c r="V535" s="10">
        <f>IFERROR(LARGE(X535:AP535,1),0)+IFERROR(LARGE(X535:AP535,2),0)</f>
        <v>0</v>
      </c>
      <c r="W535" s="10">
        <f>IFERROR(LARGE(X535:AP535,3),0)+IFERROR(LARGE(X535:AP535,4),0)</f>
        <v>0</v>
      </c>
      <c r="X535" s="12"/>
      <c r="Y535" s="18"/>
      <c r="Z535" s="18"/>
      <c r="AA535" s="12"/>
      <c r="AB535" s="12"/>
      <c r="AC535" s="12" t="str">
        <f>IFERROR(VLOOKUP($A535,'H53 100 M'!$AG$5:$AM$156,7,0),"")</f>
        <v/>
      </c>
      <c r="AD535" s="18" t="str">
        <f>IFERROR(VLOOKUP($A535,'Liczyrzepa - wiosna M'!$N$2:$T$26,7,0),"")</f>
        <v/>
      </c>
      <c r="AE535" s="12" t="str">
        <f>IFERROR(VLOOKUP($A535,'Harce M'!$H$2:$N$19,7,0),"")</f>
        <v/>
      </c>
      <c r="AF535" s="18" t="str">
        <f>IFERROR(VLOOKUP($A535,'XII z Kompasem M'!$K$1:$Q$38,7,0),"")</f>
        <v/>
      </c>
      <c r="AG535" s="19" t="str">
        <f>IFERROR(VLOOKUP($A535,'Grassor TR150 M'!$BH$2:$BN$16,7,0),"")</f>
        <v/>
      </c>
      <c r="AH535" s="19" t="str">
        <f>IFERROR(VLOOKUP($A535,'Pazur Gryfa M'!$P$2:$V$23,7,0),"")</f>
        <v/>
      </c>
      <c r="AI535" s="19" t="str">
        <f>IFERROR(VLOOKUP($A535,'Szaga M'!$J$2:$P$31,7,0),"")</f>
        <v/>
      </c>
      <c r="AJ535" s="19" t="str">
        <f>IFERROR(VLOOKUP($A535,'Sudecka 100 M'!$M$2:$S$20,7,0),"")</f>
        <v/>
      </c>
      <c r="AK535" s="19" t="str">
        <f>IFERROR(VLOOKUP($A535,'XIII z Kompasem M'!$K$2:$Q$27,7,0),"")</f>
        <v/>
      </c>
      <c r="AL535" s="19" t="str">
        <f>IFERROR(VLOOKUP($A535,'Waligóra M'!$J$2:$P$17,7,0),"")</f>
        <v/>
      </c>
      <c r="AM535" s="19" t="str">
        <f>IFERROR(VLOOKUP($A535,'Jesienne 360 M'!$K$2:$Q$15,7,0),"")</f>
        <v/>
      </c>
      <c r="AN535" s="19" t="str">
        <f>IFERROR(VLOOKUP($A535,'H54 TR100 M'!$AG$6:$AM$161,7,0),"")</f>
        <v/>
      </c>
      <c r="AO535" s="19" t="str">
        <f>IFERROR(VLOOKUP($A535,'Azymut M'!$O$2:$U$36,7,0),"")</f>
        <v/>
      </c>
      <c r="AP535" s="12" t="str">
        <f>IFERROR(VLOOKUP($A535,'NM TR100 M'!$AD$5:$AJ$13,7,0),"")</f>
        <v/>
      </c>
      <c r="AQ535" s="26">
        <f>MIN(COUNT(F535:U535)+MIN(COUNT(X535:AP535)/2,2),6)</f>
        <v>1</v>
      </c>
      <c r="AR535" s="13">
        <f>COUNT(F535:U535)+COUNT(X535:AP535)/2</f>
        <v>1</v>
      </c>
    </row>
    <row r="536" spans="1:44">
      <c r="A536">
        <v>600</v>
      </c>
      <c r="B536" s="22" t="str">
        <f>VLOOKUP($A536,id!$C:$H,6,0)</f>
        <v>Kalczuk Sebastian</v>
      </c>
      <c r="C536" s="22" t="str">
        <f>VLOOKUP($A536,id!$C:$H,4,0)</f>
        <v>Lęborskie Tygrysy</v>
      </c>
      <c r="D536" s="2">
        <f>IF(E535=E536,D535,ROW(B534))</f>
        <v>534</v>
      </c>
      <c r="E536" s="11">
        <f>LARGE(F536:W536,1)+LARGE(F536:W536,2)+IFERROR(LARGE(F536:W536,3),0)+IFERROR(LARGE(F536:W536,4),0)+IFERROR(LARGE(F536:W536,5),0)+IFERROR(LARGE(F536:W536,6),0)</f>
        <v>8.1488667430990382</v>
      </c>
      <c r="F536" s="12"/>
      <c r="G536" s="12"/>
      <c r="H536" s="12"/>
      <c r="I536" s="14"/>
      <c r="J536" s="19"/>
      <c r="K536" s="19"/>
      <c r="L536" s="19"/>
      <c r="M536" s="19"/>
      <c r="N536" s="19"/>
      <c r="O536" s="19"/>
      <c r="P536" s="19"/>
      <c r="Q536" s="19"/>
      <c r="R536" s="19"/>
      <c r="S536" s="19" t="str">
        <f>IFERROR(VLOOKUP($A536,'XIV Szago M'!$BB$4:$BH$45,7,0),"")</f>
        <v/>
      </c>
      <c r="T536" s="19" t="str">
        <f>IFERROR(VLOOKUP($A536,'H54 TR200 M'!$AS$5:$AY$96,7,0),"")</f>
        <v/>
      </c>
      <c r="U536" s="19" t="str">
        <f>IFERROR(VLOOKUP($A536,'NM TR200 M'!$AN$5:$AT$32,7,0),"")</f>
        <v/>
      </c>
      <c r="V536" s="10">
        <f>IFERROR(LARGE(X536:AP536,1),0)+IFERROR(LARGE(X536:AP536,2),0)</f>
        <v>8.1488667430990382</v>
      </c>
      <c r="W536" s="10">
        <f>IFERROR(LARGE(X536:AP536,3),0)+IFERROR(LARGE(X536:AP536,4),0)</f>
        <v>0</v>
      </c>
      <c r="X536" s="12"/>
      <c r="Y536" s="18"/>
      <c r="Z536" s="18"/>
      <c r="AA536" s="12"/>
      <c r="AB536" s="12"/>
      <c r="AC536" s="12"/>
      <c r="AD536" s="18"/>
      <c r="AE536" s="12"/>
      <c r="AF536" s="18"/>
      <c r="AG536" s="19"/>
      <c r="AH536" s="19"/>
      <c r="AI536" s="19"/>
      <c r="AJ536" s="19"/>
      <c r="AK536" s="19">
        <f>IFERROR(VLOOKUP($A536,'XIII z Kompasem M'!$K$2:$Q$27,7,0),"")</f>
        <v>8.1488667430990382</v>
      </c>
      <c r="AL536" s="19" t="str">
        <f>IFERROR(VLOOKUP($A536,'Waligóra M'!$J$2:$P$17,7,0),"")</f>
        <v/>
      </c>
      <c r="AM536" s="19" t="str">
        <f>IFERROR(VLOOKUP($A536,'Jesienne 360 M'!$K$2:$Q$15,7,0),"")</f>
        <v/>
      </c>
      <c r="AN536" s="19" t="str">
        <f>IFERROR(VLOOKUP($A536,'H54 TR100 M'!$AG$6:$AM$161,7,0),"")</f>
        <v/>
      </c>
      <c r="AO536" s="19" t="str">
        <f>IFERROR(VLOOKUP($A536,'Azymut M'!$O$2:$U$36,7,0),"")</f>
        <v/>
      </c>
      <c r="AP536" s="12" t="str">
        <f>IFERROR(VLOOKUP($A536,'NM TR100 M'!$AD$5:$AJ$13,7,0),"")</f>
        <v/>
      </c>
      <c r="AQ536" s="26">
        <f>MIN(COUNT(F536:U536)+MIN(COUNT(X536:AP536)/2,2),6)</f>
        <v>0.5</v>
      </c>
      <c r="AR536" s="13">
        <f>COUNT(F536:U536)+COUNT(X536:AP536)/2</f>
        <v>0.5</v>
      </c>
    </row>
    <row r="537" spans="1:44">
      <c r="A537">
        <v>601</v>
      </c>
      <c r="B537" s="22" t="str">
        <f>VLOOKUP($A537,id!$C:$H,6,0)</f>
        <v>Kosiński Łukasz</v>
      </c>
      <c r="C537" s="22" t="str">
        <f>VLOOKUP($A537,id!$C:$H,4,0)</f>
        <v>Lęborskie Tygrysy</v>
      </c>
      <c r="D537" s="2">
        <f>IF(E536=E537,D536,ROW(B535))</f>
        <v>534</v>
      </c>
      <c r="E537" s="11">
        <f>LARGE(F537:W537,1)+LARGE(F537:W537,2)+IFERROR(LARGE(F537:W537,3),0)+IFERROR(LARGE(F537:W537,4),0)+IFERROR(LARGE(F537:W537,5),0)+IFERROR(LARGE(F537:W537,6),0)</f>
        <v>8.1488667430990382</v>
      </c>
      <c r="F537" s="12"/>
      <c r="G537" s="12"/>
      <c r="H537" s="12"/>
      <c r="I537" s="14"/>
      <c r="J537" s="19"/>
      <c r="K537" s="19"/>
      <c r="L537" s="19"/>
      <c r="M537" s="19"/>
      <c r="N537" s="19"/>
      <c r="O537" s="19"/>
      <c r="P537" s="19"/>
      <c r="Q537" s="19"/>
      <c r="R537" s="19"/>
      <c r="S537" s="19" t="str">
        <f>IFERROR(VLOOKUP($A537,'XIV Szago M'!$BB$4:$BH$45,7,0),"")</f>
        <v/>
      </c>
      <c r="T537" s="19" t="str">
        <f>IFERROR(VLOOKUP($A537,'H54 TR200 M'!$AS$5:$AY$96,7,0),"")</f>
        <v/>
      </c>
      <c r="U537" s="19" t="str">
        <f>IFERROR(VLOOKUP($A537,'NM TR200 M'!$AN$5:$AT$32,7,0),"")</f>
        <v/>
      </c>
      <c r="V537" s="10">
        <f>IFERROR(LARGE(X537:AP537,1),0)+IFERROR(LARGE(X537:AP537,2),0)</f>
        <v>8.1488667430990382</v>
      </c>
      <c r="W537" s="10">
        <f>IFERROR(LARGE(X537:AP537,3),0)+IFERROR(LARGE(X537:AP537,4),0)</f>
        <v>0</v>
      </c>
      <c r="X537" s="12"/>
      <c r="Y537" s="18"/>
      <c r="Z537" s="18"/>
      <c r="AA537" s="12"/>
      <c r="AB537" s="12"/>
      <c r="AC537" s="12"/>
      <c r="AD537" s="18"/>
      <c r="AE537" s="12"/>
      <c r="AF537" s="18"/>
      <c r="AG537" s="19"/>
      <c r="AH537" s="19"/>
      <c r="AI537" s="19"/>
      <c r="AJ537" s="19"/>
      <c r="AK537" s="19">
        <f>IFERROR(VLOOKUP($A537,'XIII z Kompasem M'!$K$2:$Q$27,7,0),"")</f>
        <v>8.1488667430990382</v>
      </c>
      <c r="AL537" s="19" t="str">
        <f>IFERROR(VLOOKUP($A537,'Waligóra M'!$J$2:$P$17,7,0),"")</f>
        <v/>
      </c>
      <c r="AM537" s="19" t="str">
        <f>IFERROR(VLOOKUP($A537,'Jesienne 360 M'!$K$2:$Q$15,7,0),"")</f>
        <v/>
      </c>
      <c r="AN537" s="19" t="str">
        <f>IFERROR(VLOOKUP($A537,'H54 TR100 M'!$AG$6:$AM$161,7,0),"")</f>
        <v/>
      </c>
      <c r="AO537" s="19" t="str">
        <f>IFERROR(VLOOKUP($A537,'Azymut M'!$O$2:$U$36,7,0),"")</f>
        <v/>
      </c>
      <c r="AP537" s="12" t="str">
        <f>IFERROR(VLOOKUP($A537,'NM TR100 M'!$AD$5:$AJ$13,7,0),"")</f>
        <v/>
      </c>
      <c r="AQ537" s="26">
        <f>MIN(COUNT(F537:U537)+MIN(COUNT(X537:AP537)/2,2),6)</f>
        <v>0.5</v>
      </c>
      <c r="AR537" s="13">
        <f>COUNT(F537:U537)+COUNT(X537:AP537)/2</f>
        <v>0.5</v>
      </c>
    </row>
    <row r="538" spans="1:44">
      <c r="A538">
        <v>296</v>
      </c>
      <c r="B538" s="22" t="str">
        <f>VLOOKUP($A538,id!$C:$H,6,0)</f>
        <v>Chylak Paweł</v>
      </c>
      <c r="C538" s="22" t="str">
        <f>VLOOKUP($A538,id!$C:$H,4,0)</f>
        <v>Misys</v>
      </c>
      <c r="D538" s="2">
        <f>IF(E537=E538,D537,ROW(B536))</f>
        <v>536</v>
      </c>
      <c r="E538" s="11">
        <f>LARGE(F538:W538,1)+LARGE(F538:W538,2)+IFERROR(LARGE(F538:W538,3),0)+IFERROR(LARGE(F538:W538,4),0)+IFERROR(LARGE(F538:W538,5),0)+IFERROR(LARGE(F538:W538,6),0)</f>
        <v>8.0331340467917247</v>
      </c>
      <c r="F538" s="12"/>
      <c r="G538" s="12"/>
      <c r="H538" s="12" t="str">
        <f>IFERROR(VLOOKUP($A538,'H53 200 M'!$AL$5:$AR$90,7,0),"")</f>
        <v/>
      </c>
      <c r="I538" s="14" t="str">
        <f>IFERROR(VLOOKUP($A538,'Dymno M'!$BO$4:$BU$35,7,0),"")</f>
        <v/>
      </c>
      <c r="J538" s="19" t="str">
        <f>IFERROR(VLOOKUP($A538,'Dukty M'!$AU$1:$BA$45,7,0),"")</f>
        <v/>
      </c>
      <c r="K538" s="19" t="str">
        <f>IFERROR(VLOOKUP($A538,'Tropy M'!$Q$3:$X$155,7,0),"")</f>
        <v/>
      </c>
      <c r="L538" s="19" t="str">
        <f>IFERROR(VLOOKUP($A538,'Grassor TR300 M'!$BX$2:$CD$26,7,0),"")</f>
        <v/>
      </c>
      <c r="M538" s="19" t="str">
        <f>IFERROR(VLOOKUP($A538,'BO M'!$K$2:$Q$65,7,0),"")</f>
        <v/>
      </c>
      <c r="N538" s="19" t="str">
        <f>IFERROR(VLOOKUP($A538,'Konwalie M'!$K$3:$Q$33,7,0),"")</f>
        <v/>
      </c>
      <c r="O538" s="19" t="str">
        <f>IFERROR(VLOOKUP($A538,'Sudecka 150 M'!$M$2:$S$17,7,0),"")</f>
        <v/>
      </c>
      <c r="P538" s="19" t="str">
        <f>IFERROR(VLOOKUP($A538,'Korno M'!$BR$1:$BX$58,7,0),"")</f>
        <v/>
      </c>
      <c r="Q538" s="19" t="str">
        <f>IFERROR(VLOOKUP($A538,'Abentojra M'!$J$4:$P$36,7,0),"")</f>
        <v/>
      </c>
      <c r="R538" s="19" t="str">
        <f>IFERROR(VLOOKUP($A538,'Mordownik M'!$M$6:$S$36,7,0),"")</f>
        <v/>
      </c>
      <c r="S538" s="19" t="str">
        <f>IFERROR(VLOOKUP($A538,'XIV Szago M'!$BB$4:$BH$45,7,0),"")</f>
        <v/>
      </c>
      <c r="T538" s="19" t="str">
        <f>IFERROR(VLOOKUP($A538,'H54 TR200 M'!$AS$5:$AY$96,7,0),"")</f>
        <v/>
      </c>
      <c r="U538" s="19" t="str">
        <f>IFERROR(VLOOKUP($A538,'NM TR200 M'!$AN$5:$AT$32,7,0),"")</f>
        <v/>
      </c>
      <c r="V538" s="10">
        <f>IFERROR(LARGE(X538:AP538,1),0)+IFERROR(LARGE(X538:AP538,2),0)</f>
        <v>8.0331340467917247</v>
      </c>
      <c r="W538" s="10">
        <f>IFERROR(LARGE(X538:AP538,3),0)+IFERROR(LARGE(X538:AP538,4),0)</f>
        <v>0</v>
      </c>
      <c r="X538" s="12"/>
      <c r="Y538" s="18"/>
      <c r="Z538" s="18"/>
      <c r="AA538" s="12"/>
      <c r="AB538" s="12"/>
      <c r="AC538" s="12">
        <f>IFERROR(VLOOKUP($A538,'H53 100 M'!$AG$5:$AM$156,7,0),"")</f>
        <v>8.0331340467917247</v>
      </c>
      <c r="AD538" s="18" t="str">
        <f>IFERROR(VLOOKUP($A538,'Liczyrzepa - wiosna M'!$N$2:$T$26,7,0),"")</f>
        <v/>
      </c>
      <c r="AE538" s="12" t="str">
        <f>IFERROR(VLOOKUP($A538,'Harce M'!$H$2:$N$19,7,0),"")</f>
        <v/>
      </c>
      <c r="AF538" s="18" t="str">
        <f>IFERROR(VLOOKUP($A538,'XII z Kompasem M'!$K$1:$Q$38,7,0),"")</f>
        <v/>
      </c>
      <c r="AG538" s="19" t="str">
        <f>IFERROR(VLOOKUP($A538,'Grassor TR150 M'!$BH$2:$BN$16,7,0),"")</f>
        <v/>
      </c>
      <c r="AH538" s="19" t="str">
        <f>IFERROR(VLOOKUP($A538,'Pazur Gryfa M'!$P$2:$V$23,7,0),"")</f>
        <v/>
      </c>
      <c r="AI538" s="19" t="str">
        <f>IFERROR(VLOOKUP($A538,'Szaga M'!$J$2:$P$31,7,0),"")</f>
        <v/>
      </c>
      <c r="AJ538" s="19" t="str">
        <f>IFERROR(VLOOKUP($A538,'Sudecka 100 M'!$M$2:$S$20,7,0),"")</f>
        <v/>
      </c>
      <c r="AK538" s="19" t="str">
        <f>IFERROR(VLOOKUP($A538,'XIII z Kompasem M'!$K$2:$Q$27,7,0),"")</f>
        <v/>
      </c>
      <c r="AL538" s="19" t="str">
        <f>IFERROR(VLOOKUP($A538,'Waligóra M'!$J$2:$P$17,7,0),"")</f>
        <v/>
      </c>
      <c r="AM538" s="19" t="str">
        <f>IFERROR(VLOOKUP($A538,'Jesienne 360 M'!$K$2:$Q$15,7,0),"")</f>
        <v/>
      </c>
      <c r="AN538" s="19" t="str">
        <f>IFERROR(VLOOKUP($A538,'H54 TR100 M'!$AG$6:$AM$161,7,0),"")</f>
        <v/>
      </c>
      <c r="AO538" s="19" t="str">
        <f>IFERROR(VLOOKUP($A538,'Azymut M'!$O$2:$U$36,7,0),"")</f>
        <v/>
      </c>
      <c r="AP538" s="12" t="str">
        <f>IFERROR(VLOOKUP($A538,'NM TR100 M'!$AD$5:$AJ$13,7,0),"")</f>
        <v/>
      </c>
      <c r="AQ538" s="26">
        <f>MIN(COUNT(F538:U538)+MIN(COUNT(X538:AP538)/2,2),6)</f>
        <v>0.5</v>
      </c>
      <c r="AR538" s="13">
        <f>COUNT(F538:U538)+COUNT(X538:AP538)/2</f>
        <v>0.5</v>
      </c>
    </row>
    <row r="539" spans="1:44">
      <c r="A539">
        <v>645</v>
      </c>
      <c r="B539" s="22" t="str">
        <f>VLOOKUP($A539,id!$C:$H,6,0)</f>
        <v>Górski Bartosz</v>
      </c>
      <c r="C539" s="22" t="str">
        <f>VLOOKUP($A539,id!$C:$H,4,0)</f>
        <v>T-Mobile Cycling Team</v>
      </c>
      <c r="D539" s="2">
        <f>IF(E538=E539,D538,ROW(B537))</f>
        <v>537</v>
      </c>
      <c r="E539" s="11">
        <f>LARGE(F539:W539,1)+LARGE(F539:W539,2)+IFERROR(LARGE(F539:W539,3),0)+IFERROR(LARGE(F539:W539,4),0)+IFERROR(LARGE(F539:W539,5),0)+IFERROR(LARGE(F539:W539,6),0)</f>
        <v>7.8457923044876425</v>
      </c>
      <c r="F539" s="12"/>
      <c r="G539" s="12"/>
      <c r="H539" s="12"/>
      <c r="I539" s="14"/>
      <c r="J539" s="19"/>
      <c r="K539" s="19"/>
      <c r="L539" s="19"/>
      <c r="M539" s="19"/>
      <c r="N539" s="19"/>
      <c r="O539" s="19"/>
      <c r="P539" s="19"/>
      <c r="Q539" s="19"/>
      <c r="R539" s="19"/>
      <c r="S539" s="19"/>
      <c r="T539" s="19">
        <f>IFERROR(VLOOKUP($A539,'H54 TR200 M'!$AS$5:$AY$96,7,0),"")</f>
        <v>7.8457923044876425</v>
      </c>
      <c r="U539" s="19" t="str">
        <f>IFERROR(VLOOKUP($A539,'NM TR200 M'!$AN$5:$AT$32,7,0),"")</f>
        <v/>
      </c>
      <c r="V539" s="10">
        <f>IFERROR(LARGE(X539:AP539,1),0)+IFERROR(LARGE(X539:AP539,2),0)</f>
        <v>0</v>
      </c>
      <c r="W539" s="10">
        <f>IFERROR(LARGE(X539:AP539,3),0)+IFERROR(LARGE(X539:AP539,4),0)</f>
        <v>0</v>
      </c>
      <c r="X539" s="12"/>
      <c r="Y539" s="18"/>
      <c r="Z539" s="18"/>
      <c r="AA539" s="12"/>
      <c r="AB539" s="12"/>
      <c r="AC539" s="12"/>
      <c r="AD539" s="18"/>
      <c r="AE539" s="12"/>
      <c r="AF539" s="18"/>
      <c r="AG539" s="19"/>
      <c r="AH539" s="19"/>
      <c r="AI539" s="19"/>
      <c r="AJ539" s="19"/>
      <c r="AK539" s="19"/>
      <c r="AL539" s="19"/>
      <c r="AM539" s="19"/>
      <c r="AN539" s="19" t="str">
        <f>IFERROR(VLOOKUP($A539,'H54 TR100 M'!$AG$6:$AM$161,7,0),"")</f>
        <v/>
      </c>
      <c r="AO539" s="19" t="str">
        <f>IFERROR(VLOOKUP($A539,'Azymut M'!$O$2:$U$36,7,0),"")</f>
        <v/>
      </c>
      <c r="AP539" s="12" t="str">
        <f>IFERROR(VLOOKUP($A539,'NM TR100 M'!$AD$5:$AJ$13,7,0),"")</f>
        <v/>
      </c>
      <c r="AQ539" s="26">
        <f>MIN(COUNT(F539:U539)+MIN(COUNT(X539:AP539)/2,2),6)</f>
        <v>1</v>
      </c>
      <c r="AR539" s="13">
        <f>COUNT(F539:U539)+COUNT(X539:AP539)/2</f>
        <v>1</v>
      </c>
    </row>
    <row r="540" spans="1:44">
      <c r="A540">
        <v>297</v>
      </c>
      <c r="B540" s="22" t="str">
        <f>VLOOKUP($A540,id!$C:$H,6,0)</f>
        <v>Priebe Jakub</v>
      </c>
      <c r="C540" s="22">
        <f>VLOOKUP($A540,id!$C:$H,4,0)</f>
        <v>0</v>
      </c>
      <c r="D540" s="2">
        <f>IF(E539=E540,D539,ROW(B538))</f>
        <v>538</v>
      </c>
      <c r="E540" s="11">
        <f>LARGE(F540:W540,1)+LARGE(F540:W540,2)+IFERROR(LARGE(F540:W540,3),0)+IFERROR(LARGE(F540:W540,4),0)+IFERROR(LARGE(F540:W540,5),0)+IFERROR(LARGE(F540:W540,6),0)</f>
        <v>7.8375824062420749</v>
      </c>
      <c r="F540" s="12"/>
      <c r="G540" s="12"/>
      <c r="H540" s="12" t="str">
        <f>IFERROR(VLOOKUP($A540,'H53 200 M'!$AL$5:$AR$90,7,0),"")</f>
        <v/>
      </c>
      <c r="I540" s="14" t="str">
        <f>IFERROR(VLOOKUP($A540,'Dymno M'!$BO$4:$BU$35,7,0),"")</f>
        <v/>
      </c>
      <c r="J540" s="19" t="str">
        <f>IFERROR(VLOOKUP($A540,'Dukty M'!$AU$1:$BA$45,7,0),"")</f>
        <v/>
      </c>
      <c r="K540" s="19" t="str">
        <f>IFERROR(VLOOKUP($A540,'Tropy M'!$Q$3:$X$155,7,0),"")</f>
        <v/>
      </c>
      <c r="L540" s="19" t="str">
        <f>IFERROR(VLOOKUP($A540,'Grassor TR300 M'!$BX$2:$CD$26,7,0),"")</f>
        <v/>
      </c>
      <c r="M540" s="19" t="str">
        <f>IFERROR(VLOOKUP($A540,'BO M'!$K$2:$Q$65,7,0),"")</f>
        <v/>
      </c>
      <c r="N540" s="19" t="str">
        <f>IFERROR(VLOOKUP($A540,'Konwalie M'!$K$3:$Q$33,7,0),"")</f>
        <v/>
      </c>
      <c r="O540" s="19" t="str">
        <f>IFERROR(VLOOKUP($A540,'Sudecka 150 M'!$M$2:$S$17,7,0),"")</f>
        <v/>
      </c>
      <c r="P540" s="19" t="str">
        <f>IFERROR(VLOOKUP($A540,'Korno M'!$BR$1:$BX$58,7,0),"")</f>
        <v/>
      </c>
      <c r="Q540" s="19" t="str">
        <f>IFERROR(VLOOKUP($A540,'Abentojra M'!$J$4:$P$36,7,0),"")</f>
        <v/>
      </c>
      <c r="R540" s="19" t="str">
        <f>IFERROR(VLOOKUP($A540,'Mordownik M'!$M$6:$S$36,7,0),"")</f>
        <v/>
      </c>
      <c r="S540" s="19" t="str">
        <f>IFERROR(VLOOKUP($A540,'XIV Szago M'!$BB$4:$BH$45,7,0),"")</f>
        <v/>
      </c>
      <c r="T540" s="19" t="str">
        <f>IFERROR(VLOOKUP($A540,'H54 TR200 M'!$AS$5:$AY$96,7,0),"")</f>
        <v/>
      </c>
      <c r="U540" s="19" t="str">
        <f>IFERROR(VLOOKUP($A540,'NM TR200 M'!$AN$5:$AT$32,7,0),"")</f>
        <v/>
      </c>
      <c r="V540" s="10">
        <f>IFERROR(LARGE(X540:AP540,1),0)+IFERROR(LARGE(X540:AP540,2),0)</f>
        <v>7.8375824062420749</v>
      </c>
      <c r="W540" s="10">
        <f>IFERROR(LARGE(X540:AP540,3),0)+IFERROR(LARGE(X540:AP540,4),0)</f>
        <v>0</v>
      </c>
      <c r="X540" s="12"/>
      <c r="Y540" s="18"/>
      <c r="Z540" s="18"/>
      <c r="AA540" s="12"/>
      <c r="AB540" s="12"/>
      <c r="AC540" s="12">
        <f>IFERROR(VLOOKUP($A540,'H53 100 M'!$AG$5:$AM$156,7,0),"")</f>
        <v>7.8375824062420749</v>
      </c>
      <c r="AD540" s="18" t="str">
        <f>IFERROR(VLOOKUP($A540,'Liczyrzepa - wiosna M'!$N$2:$T$26,7,0),"")</f>
        <v/>
      </c>
      <c r="AE540" s="12" t="str">
        <f>IFERROR(VLOOKUP($A540,'Harce M'!$H$2:$N$19,7,0),"")</f>
        <v/>
      </c>
      <c r="AF540" s="18" t="str">
        <f>IFERROR(VLOOKUP($A540,'XII z Kompasem M'!$K$1:$Q$38,7,0),"")</f>
        <v/>
      </c>
      <c r="AG540" s="19" t="str">
        <f>IFERROR(VLOOKUP($A540,'Grassor TR150 M'!$BH$2:$BN$16,7,0),"")</f>
        <v/>
      </c>
      <c r="AH540" s="19" t="str">
        <f>IFERROR(VLOOKUP($A540,'Pazur Gryfa M'!$P$2:$V$23,7,0),"")</f>
        <v/>
      </c>
      <c r="AI540" s="19" t="str">
        <f>IFERROR(VLOOKUP($A540,'Szaga M'!$J$2:$P$31,7,0),"")</f>
        <v/>
      </c>
      <c r="AJ540" s="19" t="str">
        <f>IFERROR(VLOOKUP($A540,'Sudecka 100 M'!$M$2:$S$20,7,0),"")</f>
        <v/>
      </c>
      <c r="AK540" s="19" t="str">
        <f>IFERROR(VLOOKUP($A540,'XIII z Kompasem M'!$K$2:$Q$27,7,0),"")</f>
        <v/>
      </c>
      <c r="AL540" s="19" t="str">
        <f>IFERROR(VLOOKUP($A540,'Waligóra M'!$J$2:$P$17,7,0),"")</f>
        <v/>
      </c>
      <c r="AM540" s="19" t="str">
        <f>IFERROR(VLOOKUP($A540,'Jesienne 360 M'!$K$2:$Q$15,7,0),"")</f>
        <v/>
      </c>
      <c r="AN540" s="19" t="str">
        <f>IFERROR(VLOOKUP($A540,'H54 TR100 M'!$AG$6:$AM$161,7,0),"")</f>
        <v/>
      </c>
      <c r="AO540" s="19" t="str">
        <f>IFERROR(VLOOKUP($A540,'Azymut M'!$O$2:$U$36,7,0),"")</f>
        <v/>
      </c>
      <c r="AP540" s="12" t="str">
        <f>IFERROR(VLOOKUP($A540,'NM TR100 M'!$AD$5:$AJ$13,7,0),"")</f>
        <v/>
      </c>
      <c r="AQ540" s="26">
        <f>MIN(COUNT(F540:U540)+MIN(COUNT(X540:AP540)/2,2),6)</f>
        <v>0.5</v>
      </c>
      <c r="AR540" s="13">
        <f>COUNT(F540:U540)+COUNT(X540:AP540)/2</f>
        <v>0.5</v>
      </c>
    </row>
    <row r="541" spans="1:44">
      <c r="A541">
        <v>727</v>
      </c>
      <c r="B541" s="22" t="str">
        <f>VLOOKUP($A541,id!$C:$H,6,0)</f>
        <v>Galek Tomasz</v>
      </c>
      <c r="C541" s="22" t="str">
        <f>VLOOKUP($A541,id!$C:$H,4,0)</f>
        <v>Ten TeGes Team</v>
      </c>
      <c r="D541" s="2">
        <f>IF(E540=E541,D540,ROW(B539))</f>
        <v>539</v>
      </c>
      <c r="E541" s="11">
        <f>LARGE(F541:W541,1)+LARGE(F541:W541,2)+IFERROR(LARGE(F541:W541,3),0)+IFERROR(LARGE(F541:W541,4),0)+IFERROR(LARGE(F541:W541,5),0)+IFERROR(LARGE(F541:W541,6),0)</f>
        <v>7.8054072862381974</v>
      </c>
      <c r="F541" s="12"/>
      <c r="G541" s="12"/>
      <c r="H541" s="12"/>
      <c r="I541" s="14"/>
      <c r="J541" s="19"/>
      <c r="K541" s="19"/>
      <c r="L541" s="19"/>
      <c r="M541" s="19"/>
      <c r="N541" s="19"/>
      <c r="O541" s="19"/>
      <c r="P541" s="19"/>
      <c r="Q541" s="19"/>
      <c r="R541" s="19"/>
      <c r="S541" s="19"/>
      <c r="T541" s="19" t="str">
        <f>IFERROR(VLOOKUP($A541,'H54 TR200 M'!$AS$5:$AY$96,7,0),"")</f>
        <v/>
      </c>
      <c r="U541" s="19" t="str">
        <f>IFERROR(VLOOKUP($A541,'NM TR200 M'!$AN$5:$AT$32,7,0),"")</f>
        <v/>
      </c>
      <c r="V541" s="10">
        <f>IFERROR(LARGE(X541:AP541,1),0)+IFERROR(LARGE(X541:AP541,2),0)</f>
        <v>7.8054072862381974</v>
      </c>
      <c r="W541" s="10">
        <f>IFERROR(LARGE(X541:AP541,3),0)+IFERROR(LARGE(X541:AP541,4),0)</f>
        <v>0</v>
      </c>
      <c r="X541" s="12"/>
      <c r="Y541" s="18"/>
      <c r="Z541" s="18"/>
      <c r="AA541" s="12"/>
      <c r="AB541" s="12"/>
      <c r="AC541" s="12"/>
      <c r="AD541" s="18"/>
      <c r="AE541" s="12"/>
      <c r="AF541" s="18"/>
      <c r="AG541" s="19"/>
      <c r="AH541" s="19"/>
      <c r="AI541" s="19"/>
      <c r="AJ541" s="19"/>
      <c r="AK541" s="19"/>
      <c r="AL541" s="19"/>
      <c r="AM541" s="19"/>
      <c r="AN541" s="19">
        <f>IFERROR(VLOOKUP($A541,'H54 TR100 M'!$AG$6:$AM$161,7,0),"")</f>
        <v>7.8054072862381974</v>
      </c>
      <c r="AO541" s="19" t="str">
        <f>IFERROR(VLOOKUP($A541,'Azymut M'!$O$2:$U$36,7,0),"")</f>
        <v/>
      </c>
      <c r="AP541" s="12" t="str">
        <f>IFERROR(VLOOKUP($A541,'NM TR100 M'!$AD$5:$AJ$13,7,0),"")</f>
        <v/>
      </c>
      <c r="AQ541" s="26">
        <f>MIN(COUNT(F541:U541)+MIN(COUNT(X541:AP541)/2,2),6)</f>
        <v>0.5</v>
      </c>
      <c r="AR541" s="13">
        <f>COUNT(F541:U541)+COUNT(X541:AP541)/2</f>
        <v>0.5</v>
      </c>
    </row>
    <row r="542" spans="1:44">
      <c r="A542">
        <v>728</v>
      </c>
      <c r="B542" s="22" t="str">
        <f>VLOOKUP($A542,id!$C:$H,6,0)</f>
        <v>Galek Gustaw</v>
      </c>
      <c r="C542" s="22" t="str">
        <f>VLOOKUP($A542,id!$C:$H,4,0)</f>
        <v>Ten TeGes Team</v>
      </c>
      <c r="D542" s="2">
        <f>IF(E541=E542,D541,ROW(B540))</f>
        <v>540</v>
      </c>
      <c r="E542" s="11">
        <f>LARGE(F542:W542,1)+LARGE(F542:W542,2)+IFERROR(LARGE(F542:W542,3),0)+IFERROR(LARGE(F542:W542,4),0)+IFERROR(LARGE(F542:W542,5),0)+IFERROR(LARGE(F542:W542,6),0)</f>
        <v>7.8035871772737506</v>
      </c>
      <c r="F542" s="12"/>
      <c r="G542" s="12"/>
      <c r="H542" s="12"/>
      <c r="I542" s="14"/>
      <c r="J542" s="19"/>
      <c r="K542" s="19"/>
      <c r="L542" s="19"/>
      <c r="M542" s="19"/>
      <c r="N542" s="19"/>
      <c r="O542" s="19"/>
      <c r="P542" s="19"/>
      <c r="Q542" s="19"/>
      <c r="R542" s="19"/>
      <c r="S542" s="19"/>
      <c r="T542" s="19" t="str">
        <f>IFERROR(VLOOKUP($A542,'H54 TR200 M'!$AS$5:$AY$96,7,0),"")</f>
        <v/>
      </c>
      <c r="U542" s="19" t="str">
        <f>IFERROR(VLOOKUP($A542,'NM TR200 M'!$AN$5:$AT$32,7,0),"")</f>
        <v/>
      </c>
      <c r="V542" s="10">
        <f>IFERROR(LARGE(X542:AP542,1),0)+IFERROR(LARGE(X542:AP542,2),0)</f>
        <v>7.8035871772737506</v>
      </c>
      <c r="W542" s="10">
        <f>IFERROR(LARGE(X542:AP542,3),0)+IFERROR(LARGE(X542:AP542,4),0)</f>
        <v>0</v>
      </c>
      <c r="X542" s="12"/>
      <c r="Y542" s="18"/>
      <c r="Z542" s="18"/>
      <c r="AA542" s="12"/>
      <c r="AB542" s="12"/>
      <c r="AC542" s="12"/>
      <c r="AD542" s="18"/>
      <c r="AE542" s="12"/>
      <c r="AF542" s="18"/>
      <c r="AG542" s="19"/>
      <c r="AH542" s="19"/>
      <c r="AI542" s="19"/>
      <c r="AJ542" s="19"/>
      <c r="AK542" s="19"/>
      <c r="AL542" s="19"/>
      <c r="AM542" s="19"/>
      <c r="AN542" s="19">
        <f>IFERROR(VLOOKUP($A542,'H54 TR100 M'!$AG$6:$AM$161,7,0),"")</f>
        <v>7.8035871772737506</v>
      </c>
      <c r="AO542" s="19" t="str">
        <f>IFERROR(VLOOKUP($A542,'Azymut M'!$O$2:$U$36,7,0),"")</f>
        <v/>
      </c>
      <c r="AP542" s="12" t="str">
        <f>IFERROR(VLOOKUP($A542,'NM TR100 M'!$AD$5:$AJ$13,7,0),"")</f>
        <v/>
      </c>
      <c r="AQ542" s="26">
        <f>MIN(COUNT(F542:U542)+MIN(COUNT(X542:AP542)/2,2),6)</f>
        <v>0.5</v>
      </c>
      <c r="AR542" s="13">
        <f>COUNT(F542:U542)+COUNT(X542:AP542)/2</f>
        <v>0.5</v>
      </c>
    </row>
    <row r="543" spans="1:44">
      <c r="A543">
        <v>157</v>
      </c>
      <c r="B543" s="22" t="str">
        <f>VLOOKUP($A543,id!$C:$H,6,0)</f>
        <v>Borgieł Marek</v>
      </c>
      <c r="C543" s="22" t="str">
        <f>VLOOKUP($A543,id!$C:$H,4,0)</f>
        <v>Rozbiegamy To Miasto - Czechowice-Dziedzice</v>
      </c>
      <c r="D543" s="2">
        <f>IF(E542=E543,D542,ROW(B541))</f>
        <v>541</v>
      </c>
      <c r="E543" s="11">
        <f>LARGE(F543:W543,1)+LARGE(F543:W543,2)+IFERROR(LARGE(F543:W543,3),0)+IFERROR(LARGE(F543:W543,4),0)+IFERROR(LARGE(F543:W543,5),0)+IFERROR(LARGE(F543:W543,6),0)</f>
        <v>7.4288200863579688</v>
      </c>
      <c r="F543" s="12"/>
      <c r="G543" s="12"/>
      <c r="H543" s="12" t="str">
        <f>IFERROR(VLOOKUP($A543,'H53 200 M'!$AL$5:$AR$90,7,0),"")</f>
        <v/>
      </c>
      <c r="I543" s="14" t="str">
        <f>IFERROR(VLOOKUP($A543,'Dymno M'!$BO$4:$BU$35,7,0),"")</f>
        <v/>
      </c>
      <c r="J543" s="19" t="str">
        <f>IFERROR(VLOOKUP($A543,'Dukty M'!$AU$1:$BA$45,7,0),"")</f>
        <v/>
      </c>
      <c r="K543" s="19" t="str">
        <f>IFERROR(VLOOKUP($A543,'Tropy M'!$Q$3:$X$155,7,0),"")</f>
        <v/>
      </c>
      <c r="L543" s="19" t="str">
        <f>IFERROR(VLOOKUP($A543,'Grassor TR300 M'!$BX$2:$CD$26,7,0),"")</f>
        <v/>
      </c>
      <c r="M543" s="19" t="str">
        <f>IFERROR(VLOOKUP($A543,'BO M'!$K$2:$Q$65,7,0),"")</f>
        <v/>
      </c>
      <c r="N543" s="19" t="str">
        <f>IFERROR(VLOOKUP($A543,'Konwalie M'!$K$3:$Q$33,7,0),"")</f>
        <v/>
      </c>
      <c r="O543" s="19" t="str">
        <f>IFERROR(VLOOKUP($A543,'Sudecka 150 M'!$M$2:$S$17,7,0),"")</f>
        <v/>
      </c>
      <c r="P543" s="19" t="str">
        <f>IFERROR(VLOOKUP($A543,'Korno M'!$BR$1:$BX$58,7,0),"")</f>
        <v/>
      </c>
      <c r="Q543" s="19" t="str">
        <f>IFERROR(VLOOKUP($A543,'Abentojra M'!$J$4:$P$36,7,0),"")</f>
        <v/>
      </c>
      <c r="R543" s="19" t="str">
        <f>IFERROR(VLOOKUP($A543,'Mordownik M'!$M$6:$S$36,7,0),"")</f>
        <v/>
      </c>
      <c r="S543" s="19" t="str">
        <f>IFERROR(VLOOKUP($A543,'XIV Szago M'!$BB$4:$BH$45,7,0),"")</f>
        <v/>
      </c>
      <c r="T543" s="19" t="str">
        <f>IFERROR(VLOOKUP($A543,'H54 TR200 M'!$AS$5:$AY$96,7,0),"")</f>
        <v/>
      </c>
      <c r="U543" s="19" t="str">
        <f>IFERROR(VLOOKUP($A543,'NM TR200 M'!$AN$5:$AT$32,7,0),"")</f>
        <v/>
      </c>
      <c r="V543" s="10">
        <f>IFERROR(LARGE(X543:AP543,1),0)+IFERROR(LARGE(X543:AP543,2),0)</f>
        <v>7.4288200863579688</v>
      </c>
      <c r="W543" s="10">
        <f>IFERROR(LARGE(X543:AP543,3),0)+IFERROR(LARGE(X543:AP543,4),0)</f>
        <v>0</v>
      </c>
      <c r="X543" s="12"/>
      <c r="Y543" s="18"/>
      <c r="Z543" s="18"/>
      <c r="AA543" s="12">
        <f>IFERROR(VLOOKUP(A543,'NMnO M'!AT:AZ,7,0),"")</f>
        <v>7.4288200863579688</v>
      </c>
      <c r="AB543" s="12" t="str">
        <f>IFERROR(VLOOKUP(A543,'Wertepy M'!M:S,7,0),"")</f>
        <v/>
      </c>
      <c r="AC543" s="12" t="str">
        <f>IFERROR(VLOOKUP($A543,'H53 100 M'!$AG$5:$AM$156,7,0),"")</f>
        <v/>
      </c>
      <c r="AD543" s="18" t="str">
        <f>IFERROR(VLOOKUP($A543,'Liczyrzepa - wiosna M'!$N$2:$T$26,7,0),"")</f>
        <v/>
      </c>
      <c r="AE543" s="12" t="str">
        <f>IFERROR(VLOOKUP($A543,'Harce M'!$H$2:$N$19,7,0),"")</f>
        <v/>
      </c>
      <c r="AF543" s="18" t="str">
        <f>IFERROR(VLOOKUP($A543,'XII z Kompasem M'!$K$1:$Q$38,7,0),"")</f>
        <v/>
      </c>
      <c r="AG543" s="19" t="str">
        <f>IFERROR(VLOOKUP($A543,'Grassor TR150 M'!$BH$2:$BN$16,7,0),"")</f>
        <v/>
      </c>
      <c r="AH543" s="19" t="str">
        <f>IFERROR(VLOOKUP($A543,'Pazur Gryfa M'!$P$2:$V$23,7,0),"")</f>
        <v/>
      </c>
      <c r="AI543" s="19" t="str">
        <f>IFERROR(VLOOKUP($A543,'Szaga M'!$J$2:$P$31,7,0),"")</f>
        <v/>
      </c>
      <c r="AJ543" s="19" t="str">
        <f>IFERROR(VLOOKUP($A543,'Sudecka 100 M'!$M$2:$S$20,7,0),"")</f>
        <v/>
      </c>
      <c r="AK543" s="19" t="str">
        <f>IFERROR(VLOOKUP($A543,'XIII z Kompasem M'!$K$2:$Q$27,7,0),"")</f>
        <v/>
      </c>
      <c r="AL543" s="19" t="str">
        <f>IFERROR(VLOOKUP($A543,'Waligóra M'!$J$2:$P$17,7,0),"")</f>
        <v/>
      </c>
      <c r="AM543" s="19" t="str">
        <f>IFERROR(VLOOKUP($A543,'Jesienne 360 M'!$K$2:$Q$15,7,0),"")</f>
        <v/>
      </c>
      <c r="AN543" s="19" t="str">
        <f>IFERROR(VLOOKUP($A543,'H54 TR100 M'!$AG$6:$AM$161,7,0),"")</f>
        <v/>
      </c>
      <c r="AO543" s="19" t="str">
        <f>IFERROR(VLOOKUP($A543,'Azymut M'!$O$2:$U$36,7,0),"")</f>
        <v/>
      </c>
      <c r="AP543" s="12" t="str">
        <f>IFERROR(VLOOKUP($A543,'NM TR100 M'!$AD$5:$AJ$13,7,0),"")</f>
        <v/>
      </c>
      <c r="AQ543" s="26">
        <f>MIN(COUNT(F543:U543)+MIN(COUNT(X543:AP543)/2,2),6)</f>
        <v>0.5</v>
      </c>
      <c r="AR543" s="13">
        <f>COUNT(F543:U543)+COUNT(X543:AP543)/2</f>
        <v>0.5</v>
      </c>
    </row>
    <row r="544" spans="1:44">
      <c r="A544">
        <v>355</v>
      </c>
      <c r="B544" s="22" t="str">
        <f>VLOOKUP($A544,id!$C:$H,6,0)</f>
        <v>Witaszewski Krzysztof</v>
      </c>
      <c r="C544" s="22">
        <f>VLOOKUP($A544,id!$C:$H,4,0)</f>
        <v>0</v>
      </c>
      <c r="D544" s="2">
        <f>IF(E543=E544,D543,ROW(B542))</f>
        <v>542</v>
      </c>
      <c r="E544" s="11">
        <f>LARGE(F544:W544,1)+LARGE(F544:W544,2)+IFERROR(LARGE(F544:W544,3),0)+IFERROR(LARGE(F544:W544,4),0)+IFERROR(LARGE(F544:W544,5),0)+IFERROR(LARGE(F544:W544,6),0)</f>
        <v>7.3621032410982865</v>
      </c>
      <c r="F544" s="12"/>
      <c r="G544" s="12"/>
      <c r="H544" s="12" t="str">
        <f>IFERROR(VLOOKUP($A544,'H53 200 M'!$AL$5:$AR$90,7,0),"")</f>
        <v/>
      </c>
      <c r="I544" s="14" t="str">
        <f>IFERROR(VLOOKUP($A544,'Dymno M'!$BO$4:$BU$35,7,0),"")</f>
        <v/>
      </c>
      <c r="J544" s="19" t="str">
        <f>IFERROR(VLOOKUP($A544,'Dukty M'!$AU$1:$BA$45,7,0),"")</f>
        <v/>
      </c>
      <c r="K544" s="19" t="str">
        <f>IFERROR(VLOOKUP($A544,'Tropy M'!$Q$3:$X$155,7,0),"")</f>
        <v/>
      </c>
      <c r="L544" s="19" t="str">
        <f>IFERROR(VLOOKUP($A544,'Grassor TR300 M'!$BX$2:$CD$26,7,0),"")</f>
        <v/>
      </c>
      <c r="M544" s="19" t="str">
        <f>IFERROR(VLOOKUP($A544,'BO M'!$K$2:$Q$65,7,0),"")</f>
        <v/>
      </c>
      <c r="N544" s="19" t="str">
        <f>IFERROR(VLOOKUP($A544,'Konwalie M'!$K$3:$Q$33,7,0),"")</f>
        <v/>
      </c>
      <c r="O544" s="19" t="str">
        <f>IFERROR(VLOOKUP($A544,'Sudecka 150 M'!$M$2:$S$17,7,0),"")</f>
        <v/>
      </c>
      <c r="P544" s="19" t="str">
        <f>IFERROR(VLOOKUP($A544,'Korno M'!$BR$1:$BX$58,7,0),"")</f>
        <v/>
      </c>
      <c r="Q544" s="19" t="str">
        <f>IFERROR(VLOOKUP($A544,'Abentojra M'!$J$4:$P$36,7,0),"")</f>
        <v/>
      </c>
      <c r="R544" s="19" t="str">
        <f>IFERROR(VLOOKUP($A544,'Mordownik M'!$M$6:$S$36,7,0),"")</f>
        <v/>
      </c>
      <c r="S544" s="19" t="str">
        <f>IFERROR(VLOOKUP($A544,'XIV Szago M'!$BB$4:$BH$45,7,0),"")</f>
        <v/>
      </c>
      <c r="T544" s="19">
        <f>IFERROR(VLOOKUP($A544,'H54 TR200 M'!$AS$5:$AY$96,7,0),"")</f>
        <v>7.3621032410982865</v>
      </c>
      <c r="U544" s="19" t="str">
        <f>IFERROR(VLOOKUP($A544,'NM TR200 M'!$AN$5:$AT$32,7,0),"")</f>
        <v/>
      </c>
      <c r="V544" s="10">
        <f>IFERROR(LARGE(X544:AP544,1),0)+IFERROR(LARGE(X544:AP544,2),0)</f>
        <v>0</v>
      </c>
      <c r="W544" s="10">
        <f>IFERROR(LARGE(X544:AP544,3),0)+IFERROR(LARGE(X544:AP544,4),0)</f>
        <v>0</v>
      </c>
      <c r="X544" s="12"/>
      <c r="Y544" s="18"/>
      <c r="Z544" s="18"/>
      <c r="AA544" s="12"/>
      <c r="AB544" s="12"/>
      <c r="AC544" s="12">
        <f>IFERROR(VLOOKUP($A544,'H53 100 M'!$AG$5:$AM$156,7,0),"")</f>
        <v>0</v>
      </c>
      <c r="AD544" s="18" t="str">
        <f>IFERROR(VLOOKUP($A544,'Liczyrzepa - wiosna M'!$N$2:$T$26,7,0),"")</f>
        <v/>
      </c>
      <c r="AE544" s="12" t="str">
        <f>IFERROR(VLOOKUP($A544,'Harce M'!$H$2:$N$19,7,0),"")</f>
        <v/>
      </c>
      <c r="AF544" s="18" t="str">
        <f>IFERROR(VLOOKUP($A544,'XII z Kompasem M'!$K$1:$Q$38,7,0),"")</f>
        <v/>
      </c>
      <c r="AG544" s="19" t="str">
        <f>IFERROR(VLOOKUP($A544,'Grassor TR150 M'!$BH$2:$BN$16,7,0),"")</f>
        <v/>
      </c>
      <c r="AH544" s="19" t="str">
        <f>IFERROR(VLOOKUP($A544,'Pazur Gryfa M'!$P$2:$V$23,7,0),"")</f>
        <v/>
      </c>
      <c r="AI544" s="19" t="str">
        <f>IFERROR(VLOOKUP($A544,'Szaga M'!$J$2:$P$31,7,0),"")</f>
        <v/>
      </c>
      <c r="AJ544" s="19" t="str">
        <f>IFERROR(VLOOKUP($A544,'Sudecka 100 M'!$M$2:$S$20,7,0),"")</f>
        <v/>
      </c>
      <c r="AK544" s="19" t="str">
        <f>IFERROR(VLOOKUP($A544,'XIII z Kompasem M'!$K$2:$Q$27,7,0),"")</f>
        <v/>
      </c>
      <c r="AL544" s="19" t="str">
        <f>IFERROR(VLOOKUP($A544,'Waligóra M'!$J$2:$P$17,7,0),"")</f>
        <v/>
      </c>
      <c r="AM544" s="19" t="str">
        <f>IFERROR(VLOOKUP($A544,'Jesienne 360 M'!$K$2:$Q$15,7,0),"")</f>
        <v/>
      </c>
      <c r="AN544" s="19" t="str">
        <f>IFERROR(VLOOKUP($A544,'H54 TR100 M'!$AG$6:$AM$161,7,0),"")</f>
        <v/>
      </c>
      <c r="AO544" s="19" t="str">
        <f>IFERROR(VLOOKUP($A544,'Azymut M'!$O$2:$U$36,7,0),"")</f>
        <v/>
      </c>
      <c r="AP544" s="12" t="str">
        <f>IFERROR(VLOOKUP($A544,'NM TR100 M'!$AD$5:$AJ$13,7,0),"")</f>
        <v/>
      </c>
      <c r="AQ544" s="26">
        <f>MIN(COUNT(F544:U544)+MIN(COUNT(X544:AP544)/2,2),6)</f>
        <v>1.5</v>
      </c>
      <c r="AR544" s="13">
        <f>COUNT(F544:U544)+COUNT(X544:AP544)/2</f>
        <v>1.5</v>
      </c>
    </row>
    <row r="545" spans="1:44">
      <c r="A545">
        <v>469</v>
      </c>
      <c r="B545" s="22" t="str">
        <f>VLOOKUP($A545,id!$C:$H,6,0)</f>
        <v>Czynszak Krystian</v>
      </c>
      <c r="C545" s="22">
        <f>VLOOKUP($A545,id!$C:$H,4,0)</f>
        <v>0</v>
      </c>
      <c r="D545" s="2">
        <f>IF(E544=E545,D544,ROW(B543))</f>
        <v>543</v>
      </c>
      <c r="E545" s="11">
        <f>LARGE(F545:W545,1)+LARGE(F545:W545,2)+IFERROR(LARGE(F545:W545,3),0)+IFERROR(LARGE(F545:W545,4),0)+IFERROR(LARGE(F545:W545,5),0)+IFERROR(LARGE(F545:W545,6),0)</f>
        <v>6.9672131147540979</v>
      </c>
      <c r="F545" s="12"/>
      <c r="G545" s="12"/>
      <c r="H545" s="12"/>
      <c r="I545" s="14"/>
      <c r="J545" s="19"/>
      <c r="K545" s="19"/>
      <c r="L545" s="19" t="str">
        <f>IFERROR(VLOOKUP($A545,'Grassor TR300 M'!$BX$2:$CD$26,7,0),"")</f>
        <v/>
      </c>
      <c r="M545" s="19" t="str">
        <f>IFERROR(VLOOKUP($A545,'BO M'!$K$2:$Q$65,7,0),"")</f>
        <v/>
      </c>
      <c r="N545" s="19" t="str">
        <f>IFERROR(VLOOKUP($A545,'Konwalie M'!$K$3:$Q$33,7,0),"")</f>
        <v/>
      </c>
      <c r="O545" s="19" t="str">
        <f>IFERROR(VLOOKUP($A545,'Sudecka 150 M'!$M$2:$S$17,7,0),"")</f>
        <v/>
      </c>
      <c r="P545" s="19" t="str">
        <f>IFERROR(VLOOKUP($A545,'Korno M'!$BR$1:$BX$58,7,0),"")</f>
        <v/>
      </c>
      <c r="Q545" s="19" t="str">
        <f>IFERROR(VLOOKUP($A545,'Abentojra M'!$J$4:$P$36,7,0),"")</f>
        <v/>
      </c>
      <c r="R545" s="19" t="str">
        <f>IFERROR(VLOOKUP($A545,'Mordownik M'!$M$6:$S$36,7,0),"")</f>
        <v/>
      </c>
      <c r="S545" s="19" t="str">
        <f>IFERROR(VLOOKUP($A545,'XIV Szago M'!$BB$4:$BH$45,7,0),"")</f>
        <v/>
      </c>
      <c r="T545" s="19" t="str">
        <f>IFERROR(VLOOKUP($A545,'H54 TR200 M'!$AS$5:$AY$96,7,0),"")</f>
        <v/>
      </c>
      <c r="U545" s="19" t="str">
        <f>IFERROR(VLOOKUP($A545,'NM TR200 M'!$AN$5:$AT$32,7,0),"")</f>
        <v/>
      </c>
      <c r="V545" s="10">
        <f>IFERROR(LARGE(X545:AP545,1),0)+IFERROR(LARGE(X545:AP545,2),0)</f>
        <v>6.9672131147540979</v>
      </c>
      <c r="W545" s="10">
        <f>IFERROR(LARGE(X545:AP545,3),0)+IFERROR(LARGE(X545:AP545,4),0)</f>
        <v>0</v>
      </c>
      <c r="X545" s="12"/>
      <c r="Y545" s="18"/>
      <c r="Z545" s="18"/>
      <c r="AA545" s="12"/>
      <c r="AB545" s="12"/>
      <c r="AC545" s="12"/>
      <c r="AD545" s="18"/>
      <c r="AE545" s="12"/>
      <c r="AF545" s="18"/>
      <c r="AG545" s="19">
        <f>IFERROR(VLOOKUP($A545,'Grassor TR150 M'!$BH$2:$BN$16,7,0),"")</f>
        <v>6.9672131147540979</v>
      </c>
      <c r="AH545" s="19" t="str">
        <f>IFERROR(VLOOKUP($A545,'Pazur Gryfa M'!$P$2:$V$23,7,0),"")</f>
        <v/>
      </c>
      <c r="AI545" s="19" t="str">
        <f>IFERROR(VLOOKUP($A545,'Szaga M'!$J$2:$P$31,7,0),"")</f>
        <v/>
      </c>
      <c r="AJ545" s="19" t="str">
        <f>IFERROR(VLOOKUP($A545,'Sudecka 100 M'!$M$2:$S$20,7,0),"")</f>
        <v/>
      </c>
      <c r="AK545" s="19" t="str">
        <f>IFERROR(VLOOKUP($A545,'XIII z Kompasem M'!$K$2:$Q$27,7,0),"")</f>
        <v/>
      </c>
      <c r="AL545" s="19" t="str">
        <f>IFERROR(VLOOKUP($A545,'Waligóra M'!$J$2:$P$17,7,0),"")</f>
        <v/>
      </c>
      <c r="AM545" s="19" t="str">
        <f>IFERROR(VLOOKUP($A545,'Jesienne 360 M'!$K$2:$Q$15,7,0),"")</f>
        <v/>
      </c>
      <c r="AN545" s="19" t="str">
        <f>IFERROR(VLOOKUP($A545,'H54 TR100 M'!$AG$6:$AM$161,7,0),"")</f>
        <v/>
      </c>
      <c r="AO545" s="19" t="str">
        <f>IFERROR(VLOOKUP($A545,'Azymut M'!$O$2:$U$36,7,0),"")</f>
        <v/>
      </c>
      <c r="AP545" s="12" t="str">
        <f>IFERROR(VLOOKUP($A545,'NM TR100 M'!$AD$5:$AJ$13,7,0),"")</f>
        <v/>
      </c>
      <c r="AQ545" s="26">
        <f>MIN(COUNT(F545:U545)+MIN(COUNT(X545:AP545)/2,2),6)</f>
        <v>0.5</v>
      </c>
      <c r="AR545" s="13">
        <f>COUNT(F545:U545)+COUNT(X545:AP545)/2</f>
        <v>0.5</v>
      </c>
    </row>
    <row r="546" spans="1:44">
      <c r="A546">
        <v>234</v>
      </c>
      <c r="B546" s="22" t="str">
        <f>VLOOKUP($A546,id!$C:$H,6,0)</f>
        <v>Dzido Karol</v>
      </c>
      <c r="C546" s="22" t="str">
        <f>VLOOKUP($A546,id!$C:$H,4,0)</f>
        <v>3Team</v>
      </c>
      <c r="D546" s="2">
        <f>IF(E545=E546,D545,ROW(B544))</f>
        <v>544</v>
      </c>
      <c r="E546" s="11">
        <f>LARGE(F546:W546,1)+LARGE(F546:W546,2)+IFERROR(LARGE(F546:W546,3),0)+IFERROR(LARGE(F546:W546,4),0)+IFERROR(LARGE(F546:W546,5),0)+IFERROR(LARGE(F546:W546,6),0)</f>
        <v>6.4745182317122438</v>
      </c>
      <c r="F546" s="12"/>
      <c r="G546" s="12"/>
      <c r="H546" s="12">
        <f>IFERROR(VLOOKUP($A546,'H53 200 M'!$AL$5:$AR$90,7,0),"")</f>
        <v>6.4745182317122438</v>
      </c>
      <c r="I546" s="14" t="str">
        <f>IFERROR(VLOOKUP($A546,'Dymno M'!$BO$4:$BU$35,7,0),"")</f>
        <v/>
      </c>
      <c r="J546" s="19" t="str">
        <f>IFERROR(VLOOKUP($A546,'Dukty M'!$AU$1:$BA$45,7,0),"")</f>
        <v/>
      </c>
      <c r="K546" s="19" t="str">
        <f>IFERROR(VLOOKUP($A546,'Tropy M'!$Q$3:$X$155,7,0),"")</f>
        <v/>
      </c>
      <c r="L546" s="19" t="str">
        <f>IFERROR(VLOOKUP($A546,'Grassor TR300 M'!$BX$2:$CD$26,7,0),"")</f>
        <v/>
      </c>
      <c r="M546" s="19" t="str">
        <f>IFERROR(VLOOKUP($A546,'BO M'!$K$2:$Q$65,7,0),"")</f>
        <v/>
      </c>
      <c r="N546" s="19" t="str">
        <f>IFERROR(VLOOKUP($A546,'Konwalie M'!$K$3:$Q$33,7,0),"")</f>
        <v/>
      </c>
      <c r="O546" s="19" t="str">
        <f>IFERROR(VLOOKUP($A546,'Sudecka 150 M'!$M$2:$S$17,7,0),"")</f>
        <v/>
      </c>
      <c r="P546" s="19" t="str">
        <f>IFERROR(VLOOKUP($A546,'Korno M'!$BR$1:$BX$58,7,0),"")</f>
        <v/>
      </c>
      <c r="Q546" s="19" t="str">
        <f>IFERROR(VLOOKUP($A546,'Abentojra M'!$J$4:$P$36,7,0),"")</f>
        <v/>
      </c>
      <c r="R546" s="19" t="str">
        <f>IFERROR(VLOOKUP($A546,'Mordownik M'!$M$6:$S$36,7,0),"")</f>
        <v/>
      </c>
      <c r="S546" s="19" t="str">
        <f>IFERROR(VLOOKUP($A546,'XIV Szago M'!$BB$4:$BH$45,7,0),"")</f>
        <v/>
      </c>
      <c r="T546" s="19" t="str">
        <f>IFERROR(VLOOKUP($A546,'H54 TR200 M'!$AS$5:$AY$96,7,0),"")</f>
        <v/>
      </c>
      <c r="U546" s="19" t="str">
        <f>IFERROR(VLOOKUP($A546,'NM TR200 M'!$AN$5:$AT$32,7,0),"")</f>
        <v/>
      </c>
      <c r="V546" s="10">
        <f>IFERROR(LARGE(X546:AP546,1),0)+IFERROR(LARGE(X546:AP546,2),0)</f>
        <v>0</v>
      </c>
      <c r="W546" s="10">
        <f>IFERROR(LARGE(X546:AP546,3),0)+IFERROR(LARGE(X546:AP546,4),0)</f>
        <v>0</v>
      </c>
      <c r="X546" s="12"/>
      <c r="Y546" s="18"/>
      <c r="Z546" s="18"/>
      <c r="AA546" s="12"/>
      <c r="AB546" s="12"/>
      <c r="AC546" s="12" t="str">
        <f>IFERROR(VLOOKUP($A546,'H53 100 M'!$AG$5:$AM$156,7,0),"")</f>
        <v/>
      </c>
      <c r="AD546" s="18" t="str">
        <f>IFERROR(VLOOKUP($A546,'Liczyrzepa - wiosna M'!$N$2:$T$26,7,0),"")</f>
        <v/>
      </c>
      <c r="AE546" s="12" t="str">
        <f>IFERROR(VLOOKUP($A546,'Harce M'!$H$2:$N$19,7,0),"")</f>
        <v/>
      </c>
      <c r="AF546" s="18" t="str">
        <f>IFERROR(VLOOKUP($A546,'XII z Kompasem M'!$K$1:$Q$38,7,0),"")</f>
        <v/>
      </c>
      <c r="AG546" s="19" t="str">
        <f>IFERROR(VLOOKUP($A546,'Grassor TR150 M'!$BH$2:$BN$16,7,0),"")</f>
        <v/>
      </c>
      <c r="AH546" s="19" t="str">
        <f>IFERROR(VLOOKUP($A546,'Pazur Gryfa M'!$P$2:$V$23,7,0),"")</f>
        <v/>
      </c>
      <c r="AI546" s="19" t="str">
        <f>IFERROR(VLOOKUP($A546,'Szaga M'!$J$2:$P$31,7,0),"")</f>
        <v/>
      </c>
      <c r="AJ546" s="19" t="str">
        <f>IFERROR(VLOOKUP($A546,'Sudecka 100 M'!$M$2:$S$20,7,0),"")</f>
        <v/>
      </c>
      <c r="AK546" s="19" t="str">
        <f>IFERROR(VLOOKUP($A546,'XIII z Kompasem M'!$K$2:$Q$27,7,0),"")</f>
        <v/>
      </c>
      <c r="AL546" s="19" t="str">
        <f>IFERROR(VLOOKUP($A546,'Waligóra M'!$J$2:$P$17,7,0),"")</f>
        <v/>
      </c>
      <c r="AM546" s="19" t="str">
        <f>IFERROR(VLOOKUP($A546,'Jesienne 360 M'!$K$2:$Q$15,7,0),"")</f>
        <v/>
      </c>
      <c r="AN546" s="19" t="str">
        <f>IFERROR(VLOOKUP($A546,'H54 TR100 M'!$AG$6:$AM$161,7,0),"")</f>
        <v/>
      </c>
      <c r="AO546" s="19" t="str">
        <f>IFERROR(VLOOKUP($A546,'Azymut M'!$O$2:$U$36,7,0),"")</f>
        <v/>
      </c>
      <c r="AP546" s="12" t="str">
        <f>IFERROR(VLOOKUP($A546,'NM TR100 M'!$AD$5:$AJ$13,7,0),"")</f>
        <v/>
      </c>
      <c r="AQ546" s="26">
        <f>MIN(COUNT(F546:U546)+MIN(COUNT(X546:AP546)/2,2),6)</f>
        <v>1</v>
      </c>
      <c r="AR546" s="13">
        <f>COUNT(F546:U546)+COUNT(X546:AP546)/2</f>
        <v>1</v>
      </c>
    </row>
    <row r="547" spans="1:44">
      <c r="A547">
        <v>344</v>
      </c>
      <c r="B547" s="22" t="str">
        <f>VLOOKUP($A547,id!$C:$H,6,0)</f>
        <v>Miotk Szymon</v>
      </c>
      <c r="C547" s="22" t="str">
        <f>VLOOKUP($A547,id!$C:$H,4,0)</f>
        <v>Intel/Grupa Trójmiasto</v>
      </c>
      <c r="D547" s="2">
        <f>IF(E546=E547,D546,ROW(B545))</f>
        <v>545</v>
      </c>
      <c r="E547" s="11">
        <f>LARGE(F547:W547,1)+LARGE(F547:W547,2)+IFERROR(LARGE(F547:W547,3),0)+IFERROR(LARGE(F547:W547,4),0)+IFERROR(LARGE(F547:W547,5),0)+IFERROR(LARGE(F547:W547,6),0)</f>
        <v>6.4457071253645291</v>
      </c>
      <c r="F547" s="12"/>
      <c r="G547" s="12"/>
      <c r="H547" s="12" t="str">
        <f>IFERROR(VLOOKUP($A547,'H53 200 M'!$AL$5:$AR$90,7,0),"")</f>
        <v/>
      </c>
      <c r="I547" s="14" t="str">
        <f>IFERROR(VLOOKUP($A547,'Dymno M'!$BO$4:$BU$35,7,0),"")</f>
        <v/>
      </c>
      <c r="J547" s="19" t="str">
        <f>IFERROR(VLOOKUP($A547,'Dukty M'!$AU$1:$BA$45,7,0),"")</f>
        <v/>
      </c>
      <c r="K547" s="19" t="str">
        <f>IFERROR(VLOOKUP($A547,'Tropy M'!$Q$3:$X$155,7,0),"")</f>
        <v/>
      </c>
      <c r="L547" s="19" t="str">
        <f>IFERROR(VLOOKUP($A547,'Grassor TR300 M'!$BX$2:$CD$26,7,0),"")</f>
        <v/>
      </c>
      <c r="M547" s="19" t="str">
        <f>IFERROR(VLOOKUP($A547,'BO M'!$K$2:$Q$65,7,0),"")</f>
        <v/>
      </c>
      <c r="N547" s="19" t="str">
        <f>IFERROR(VLOOKUP($A547,'Konwalie M'!$K$3:$Q$33,7,0),"")</f>
        <v/>
      </c>
      <c r="O547" s="19" t="str">
        <f>IFERROR(VLOOKUP($A547,'Sudecka 150 M'!$M$2:$S$17,7,0),"")</f>
        <v/>
      </c>
      <c r="P547" s="19" t="str">
        <f>IFERROR(VLOOKUP($A547,'Korno M'!$BR$1:$BX$58,7,0),"")</f>
        <v/>
      </c>
      <c r="Q547" s="19" t="str">
        <f>IFERROR(VLOOKUP($A547,'Abentojra M'!$J$4:$P$36,7,0),"")</f>
        <v/>
      </c>
      <c r="R547" s="19" t="str">
        <f>IFERROR(VLOOKUP($A547,'Mordownik M'!$M$6:$S$36,7,0),"")</f>
        <v/>
      </c>
      <c r="S547" s="19" t="str">
        <f>IFERROR(VLOOKUP($A547,'XIV Szago M'!$BB$4:$BH$45,7,0),"")</f>
        <v/>
      </c>
      <c r="T547" s="19" t="str">
        <f>IFERROR(VLOOKUP($A547,'H54 TR200 M'!$AS$5:$AY$96,7,0),"")</f>
        <v/>
      </c>
      <c r="U547" s="19" t="str">
        <f>IFERROR(VLOOKUP($A547,'NM TR200 M'!$AN$5:$AT$32,7,0),"")</f>
        <v/>
      </c>
      <c r="V547" s="10">
        <f>IFERROR(LARGE(X547:AP547,1),0)+IFERROR(LARGE(X547:AP547,2),0)</f>
        <v>6.4457071253645291</v>
      </c>
      <c r="W547" s="10">
        <f>IFERROR(LARGE(X547:AP547,3),0)+IFERROR(LARGE(X547:AP547,4),0)</f>
        <v>0</v>
      </c>
      <c r="X547" s="12"/>
      <c r="Y547" s="18"/>
      <c r="Z547" s="18"/>
      <c r="AA547" s="12"/>
      <c r="AB547" s="12"/>
      <c r="AC547" s="12">
        <f>IFERROR(VLOOKUP($A547,'H53 100 M'!$AG$5:$AM$156,7,0),"")</f>
        <v>0.14863918342459434</v>
      </c>
      <c r="AD547" s="18" t="str">
        <f>IFERROR(VLOOKUP($A547,'Liczyrzepa - wiosna M'!$N$2:$T$26,7,0),"")</f>
        <v/>
      </c>
      <c r="AE547" s="12" t="str">
        <f>IFERROR(VLOOKUP($A547,'Harce M'!$H$2:$N$19,7,0),"")</f>
        <v/>
      </c>
      <c r="AF547" s="18" t="str">
        <f>IFERROR(VLOOKUP($A547,'XII z Kompasem M'!$K$1:$Q$38,7,0),"")</f>
        <v/>
      </c>
      <c r="AG547" s="19" t="str">
        <f>IFERROR(VLOOKUP($A547,'Grassor TR150 M'!$BH$2:$BN$16,7,0),"")</f>
        <v/>
      </c>
      <c r="AH547" s="19" t="str">
        <f>IFERROR(VLOOKUP($A547,'Pazur Gryfa M'!$P$2:$V$23,7,0),"")</f>
        <v/>
      </c>
      <c r="AI547" s="19" t="str">
        <f>IFERROR(VLOOKUP($A547,'Szaga M'!$J$2:$P$31,7,0),"")</f>
        <v/>
      </c>
      <c r="AJ547" s="19" t="str">
        <f>IFERROR(VLOOKUP($A547,'Sudecka 100 M'!$M$2:$S$20,7,0),"")</f>
        <v/>
      </c>
      <c r="AK547" s="19" t="str">
        <f>IFERROR(VLOOKUP($A547,'XIII z Kompasem M'!$K$2:$Q$27,7,0),"")</f>
        <v/>
      </c>
      <c r="AL547" s="19" t="str">
        <f>IFERROR(VLOOKUP($A547,'Waligóra M'!$J$2:$P$17,7,0),"")</f>
        <v/>
      </c>
      <c r="AM547" s="19" t="str">
        <f>IFERROR(VLOOKUP($A547,'Jesienne 360 M'!$K$2:$Q$15,7,0),"")</f>
        <v/>
      </c>
      <c r="AN547" s="19">
        <f>IFERROR(VLOOKUP($A547,'H54 TR100 M'!$AG$6:$AM$161,7,0),"")</f>
        <v>6.2970679419399351</v>
      </c>
      <c r="AO547" s="19" t="str">
        <f>IFERROR(VLOOKUP($A547,'Azymut M'!$O$2:$U$36,7,0),"")</f>
        <v/>
      </c>
      <c r="AP547" s="12" t="str">
        <f>IFERROR(VLOOKUP($A547,'NM TR100 M'!$AD$5:$AJ$13,7,0),"")</f>
        <v/>
      </c>
      <c r="AQ547" s="26">
        <f>MIN(COUNT(F547:U547)+MIN(COUNT(X547:AP547)/2,2),6)</f>
        <v>1</v>
      </c>
      <c r="AR547" s="13">
        <f>COUNT(F547:U547)+COUNT(X547:AP547)/2</f>
        <v>1</v>
      </c>
    </row>
    <row r="548" spans="1:44">
      <c r="A548">
        <v>470</v>
      </c>
      <c r="B548" s="22" t="str">
        <f>VLOOKUP($A548,id!$C:$H,6,0)</f>
        <v>Wesołowski Stefan</v>
      </c>
      <c r="C548" s="22" t="str">
        <f>VLOOKUP($A548,id!$C:$H,4,0)</f>
        <v>The Walkie Talkies</v>
      </c>
      <c r="D548" s="2">
        <f>IF(E547=E548,D547,ROW(B546))</f>
        <v>546</v>
      </c>
      <c r="E548" s="11">
        <f>LARGE(F548:W548,1)+LARGE(F548:W548,2)+IFERROR(LARGE(F548:W548,3),0)+IFERROR(LARGE(F548:W548,4),0)+IFERROR(LARGE(F548:W548,5),0)+IFERROR(LARGE(F548:W548,6),0)</f>
        <v>6.1475409836065564</v>
      </c>
      <c r="F548" s="12"/>
      <c r="G548" s="12"/>
      <c r="H548" s="12"/>
      <c r="I548" s="14"/>
      <c r="J548" s="19"/>
      <c r="K548" s="19"/>
      <c r="L548" s="19" t="str">
        <f>IFERROR(VLOOKUP($A548,'Grassor TR300 M'!$BX$2:$CD$26,7,0),"")</f>
        <v/>
      </c>
      <c r="M548" s="19" t="str">
        <f>IFERROR(VLOOKUP($A548,'BO M'!$K$2:$Q$65,7,0),"")</f>
        <v/>
      </c>
      <c r="N548" s="19" t="str">
        <f>IFERROR(VLOOKUP($A548,'Konwalie M'!$K$3:$Q$33,7,0),"")</f>
        <v/>
      </c>
      <c r="O548" s="19" t="str">
        <f>IFERROR(VLOOKUP($A548,'Sudecka 150 M'!$M$2:$S$17,7,0),"")</f>
        <v/>
      </c>
      <c r="P548" s="19" t="str">
        <f>IFERROR(VLOOKUP($A548,'Korno M'!$BR$1:$BX$58,7,0),"")</f>
        <v/>
      </c>
      <c r="Q548" s="19" t="str">
        <f>IFERROR(VLOOKUP($A548,'Abentojra M'!$J$4:$P$36,7,0),"")</f>
        <v/>
      </c>
      <c r="R548" s="19" t="str">
        <f>IFERROR(VLOOKUP($A548,'Mordownik M'!$M$6:$S$36,7,0),"")</f>
        <v/>
      </c>
      <c r="S548" s="19" t="str">
        <f>IFERROR(VLOOKUP($A548,'XIV Szago M'!$BB$4:$BH$45,7,0),"")</f>
        <v/>
      </c>
      <c r="T548" s="19" t="str">
        <f>IFERROR(VLOOKUP($A548,'H54 TR200 M'!$AS$5:$AY$96,7,0),"")</f>
        <v/>
      </c>
      <c r="U548" s="19" t="str">
        <f>IFERROR(VLOOKUP($A548,'NM TR200 M'!$AN$5:$AT$32,7,0),"")</f>
        <v/>
      </c>
      <c r="V548" s="10">
        <f>IFERROR(LARGE(X548:AP548,1),0)+IFERROR(LARGE(X548:AP548,2),0)</f>
        <v>6.1475409836065564</v>
      </c>
      <c r="W548" s="10">
        <f>IFERROR(LARGE(X548:AP548,3),0)+IFERROR(LARGE(X548:AP548,4),0)</f>
        <v>0</v>
      </c>
      <c r="X548" s="12"/>
      <c r="Y548" s="18"/>
      <c r="Z548" s="18"/>
      <c r="AA548" s="12"/>
      <c r="AB548" s="12"/>
      <c r="AC548" s="12"/>
      <c r="AD548" s="18"/>
      <c r="AE548" s="12"/>
      <c r="AF548" s="18"/>
      <c r="AG548" s="19">
        <f>IFERROR(VLOOKUP($A548,'Grassor TR150 M'!$BH$2:$BN$16,7,0),"")</f>
        <v>6.1475409836065564</v>
      </c>
      <c r="AH548" s="19" t="str">
        <f>IFERROR(VLOOKUP($A548,'Pazur Gryfa M'!$P$2:$V$23,7,0),"")</f>
        <v/>
      </c>
      <c r="AI548" s="19" t="str">
        <f>IFERROR(VLOOKUP($A548,'Szaga M'!$J$2:$P$31,7,0),"")</f>
        <v/>
      </c>
      <c r="AJ548" s="19" t="str">
        <f>IFERROR(VLOOKUP($A548,'Sudecka 100 M'!$M$2:$S$20,7,0),"")</f>
        <v/>
      </c>
      <c r="AK548" s="19" t="str">
        <f>IFERROR(VLOOKUP($A548,'XIII z Kompasem M'!$K$2:$Q$27,7,0),"")</f>
        <v/>
      </c>
      <c r="AL548" s="19" t="str">
        <f>IFERROR(VLOOKUP($A548,'Waligóra M'!$J$2:$P$17,7,0),"")</f>
        <v/>
      </c>
      <c r="AM548" s="19" t="str">
        <f>IFERROR(VLOOKUP($A548,'Jesienne 360 M'!$K$2:$Q$15,7,0),"")</f>
        <v/>
      </c>
      <c r="AN548" s="19" t="str">
        <f>IFERROR(VLOOKUP($A548,'H54 TR100 M'!$AG$6:$AM$161,7,0),"")</f>
        <v/>
      </c>
      <c r="AO548" s="19" t="str">
        <f>IFERROR(VLOOKUP($A548,'Azymut M'!$O$2:$U$36,7,0),"")</f>
        <v/>
      </c>
      <c r="AP548" s="12" t="str">
        <f>IFERROR(VLOOKUP($A548,'NM TR100 M'!$AD$5:$AJ$13,7,0),"")</f>
        <v/>
      </c>
      <c r="AQ548" s="26">
        <f>MIN(COUNT(F548:U548)+MIN(COUNT(X548:AP548)/2,2),6)</f>
        <v>0.5</v>
      </c>
      <c r="AR548" s="13">
        <f>COUNT(F548:U548)+COUNT(X548:AP548)/2</f>
        <v>0.5</v>
      </c>
    </row>
    <row r="549" spans="1:44">
      <c r="A549">
        <v>158</v>
      </c>
      <c r="B549" s="22" t="str">
        <f>VLOOKUP($A549,id!$C:$H,6,0)</f>
        <v>Kawecki Dariusz</v>
      </c>
      <c r="C549" s="22" t="str">
        <f>VLOOKUP($A549,id!$C:$H,4,0)</f>
        <v>ETISOFT BIKE TEAM</v>
      </c>
      <c r="D549" s="2">
        <f>IF(E548=E549,D548,ROW(B547))</f>
        <v>547</v>
      </c>
      <c r="E549" s="11">
        <f>LARGE(F549:W549,1)+LARGE(F549:W549,2)+IFERROR(LARGE(F549:W549,3),0)+IFERROR(LARGE(F549:W549,4),0)+IFERROR(LARGE(F549:W549,5),0)+IFERROR(LARGE(F549:W549,6),0)</f>
        <v>6.1268368612144783</v>
      </c>
      <c r="F549" s="12"/>
      <c r="G549" s="12"/>
      <c r="H549" s="12" t="str">
        <f>IFERROR(VLOOKUP($A549,'H53 200 M'!$AL$5:$AR$90,7,0),"")</f>
        <v/>
      </c>
      <c r="I549" s="14" t="str">
        <f>IFERROR(VLOOKUP($A549,'Dymno M'!$BO$4:$BU$35,7,0),"")</f>
        <v/>
      </c>
      <c r="J549" s="19" t="str">
        <f>IFERROR(VLOOKUP($A549,'Dukty M'!$AU$1:$BA$45,7,0),"")</f>
        <v/>
      </c>
      <c r="K549" s="19" t="str">
        <f>IFERROR(VLOOKUP($A549,'Tropy M'!$Q$3:$X$155,7,0),"")</f>
        <v/>
      </c>
      <c r="L549" s="19" t="str">
        <f>IFERROR(VLOOKUP($A549,'Grassor TR300 M'!$BX$2:$CD$26,7,0),"")</f>
        <v/>
      </c>
      <c r="M549" s="19" t="str">
        <f>IFERROR(VLOOKUP($A549,'BO M'!$K$2:$Q$65,7,0),"")</f>
        <v/>
      </c>
      <c r="N549" s="19" t="str">
        <f>IFERROR(VLOOKUP($A549,'Konwalie M'!$K$3:$Q$33,7,0),"")</f>
        <v/>
      </c>
      <c r="O549" s="19" t="str">
        <f>IFERROR(VLOOKUP($A549,'Sudecka 150 M'!$M$2:$S$17,7,0),"")</f>
        <v/>
      </c>
      <c r="P549" s="19">
        <f>IFERROR(VLOOKUP($A549,'Korno M'!$BR$1:$BX$58,7,0),"")</f>
        <v>6.1268368612144783</v>
      </c>
      <c r="Q549" s="19" t="str">
        <f>IFERROR(VLOOKUP($A549,'Abentojra M'!$J$4:$P$36,7,0),"")</f>
        <v/>
      </c>
      <c r="R549" s="19" t="str">
        <f>IFERROR(VLOOKUP($A549,'Mordownik M'!$M$6:$S$36,7,0),"")</f>
        <v/>
      </c>
      <c r="S549" s="19" t="str">
        <f>IFERROR(VLOOKUP($A549,'XIV Szago M'!$BB$4:$BH$45,7,0),"")</f>
        <v/>
      </c>
      <c r="T549" s="19" t="str">
        <f>IFERROR(VLOOKUP($A549,'H54 TR200 M'!$AS$5:$AY$96,7,0),"")</f>
        <v/>
      </c>
      <c r="U549" s="19" t="str">
        <f>IFERROR(VLOOKUP($A549,'NM TR200 M'!$AN$5:$AT$32,7,0),"")</f>
        <v/>
      </c>
      <c r="V549" s="10">
        <f>IFERROR(LARGE(X549:AP549,1),0)+IFERROR(LARGE(X549:AP549,2),0)</f>
        <v>0</v>
      </c>
      <c r="W549" s="10">
        <f>IFERROR(LARGE(X549:AP549,3),0)+IFERROR(LARGE(X549:AP549,4),0)</f>
        <v>0</v>
      </c>
      <c r="X549" s="12"/>
      <c r="Y549" s="18"/>
      <c r="Z549" s="18"/>
      <c r="AA549" s="12">
        <f>IFERROR(VLOOKUP(A549,'NMnO M'!AT:AZ,7,0),"")</f>
        <v>0</v>
      </c>
      <c r="AB549" s="12" t="str">
        <f>IFERROR(VLOOKUP(A549,'Wertepy M'!M:S,7,0),"")</f>
        <v/>
      </c>
      <c r="AC549" s="12" t="str">
        <f>IFERROR(VLOOKUP($A549,'H53 100 M'!$AG$5:$AM$156,7,0),"")</f>
        <v/>
      </c>
      <c r="AD549" s="18" t="str">
        <f>IFERROR(VLOOKUP($A549,'Liczyrzepa - wiosna M'!$N$2:$T$26,7,0),"")</f>
        <v/>
      </c>
      <c r="AE549" s="12" t="str">
        <f>IFERROR(VLOOKUP($A549,'Harce M'!$H$2:$N$19,7,0),"")</f>
        <v/>
      </c>
      <c r="AF549" s="18" t="str">
        <f>IFERROR(VLOOKUP($A549,'XII z Kompasem M'!$K$1:$Q$38,7,0),"")</f>
        <v/>
      </c>
      <c r="AG549" s="19" t="str">
        <f>IFERROR(VLOOKUP($A549,'Grassor TR150 M'!$BH$2:$BN$16,7,0),"")</f>
        <v/>
      </c>
      <c r="AH549" s="19" t="str">
        <f>IFERROR(VLOOKUP($A549,'Pazur Gryfa M'!$P$2:$V$23,7,0),"")</f>
        <v/>
      </c>
      <c r="AI549" s="19" t="str">
        <f>IFERROR(VLOOKUP($A549,'Szaga M'!$J$2:$P$31,7,0),"")</f>
        <v/>
      </c>
      <c r="AJ549" s="19" t="str">
        <f>IFERROR(VLOOKUP($A549,'Sudecka 100 M'!$M$2:$S$20,7,0),"")</f>
        <v/>
      </c>
      <c r="AK549" s="19" t="str">
        <f>IFERROR(VLOOKUP($A549,'XIII z Kompasem M'!$K$2:$Q$27,7,0),"")</f>
        <v/>
      </c>
      <c r="AL549" s="19" t="str">
        <f>IFERROR(VLOOKUP($A549,'Waligóra M'!$J$2:$P$17,7,0),"")</f>
        <v/>
      </c>
      <c r="AM549" s="19" t="str">
        <f>IFERROR(VLOOKUP($A549,'Jesienne 360 M'!$K$2:$Q$15,7,0),"")</f>
        <v/>
      </c>
      <c r="AN549" s="19" t="str">
        <f>IFERROR(VLOOKUP($A549,'H54 TR100 M'!$AG$6:$AM$161,7,0),"")</f>
        <v/>
      </c>
      <c r="AO549" s="19" t="str">
        <f>IFERROR(VLOOKUP($A549,'Azymut M'!$O$2:$U$36,7,0),"")</f>
        <v/>
      </c>
      <c r="AP549" s="12" t="str">
        <f>IFERROR(VLOOKUP($A549,'NM TR100 M'!$AD$5:$AJ$13,7,0),"")</f>
        <v/>
      </c>
      <c r="AQ549" s="26">
        <f>MIN(COUNT(F549:U549)+MIN(COUNT(X549:AP549)/2,2),6)</f>
        <v>1.5</v>
      </c>
      <c r="AR549" s="13">
        <f>COUNT(F549:U549)+COUNT(X549:AP549)/2</f>
        <v>1.5</v>
      </c>
    </row>
    <row r="550" spans="1:44">
      <c r="A550">
        <v>574</v>
      </c>
      <c r="B550" s="22" t="str">
        <f>VLOOKUP($A550,id!$C:$H,6,0)</f>
        <v>Kawecki Wiktor</v>
      </c>
      <c r="C550" s="22">
        <f>VLOOKUP($A550,id!$C:$H,4,0)</f>
        <v>0</v>
      </c>
      <c r="D550" s="2">
        <f>IF(E549=E550,D549,ROW(B548))</f>
        <v>547</v>
      </c>
      <c r="E550" s="11">
        <f>LARGE(F550:W550,1)+LARGE(F550:W550,2)+IFERROR(LARGE(F550:W550,3),0)+IFERROR(LARGE(F550:W550,4),0)+IFERROR(LARGE(F550:W550,5),0)+IFERROR(LARGE(F550:W550,6),0)</f>
        <v>6.1268368612144783</v>
      </c>
      <c r="F550" s="12"/>
      <c r="G550" s="12"/>
      <c r="H550" s="12"/>
      <c r="I550" s="14"/>
      <c r="J550" s="19"/>
      <c r="K550" s="19"/>
      <c r="L550" s="19"/>
      <c r="M550" s="19"/>
      <c r="N550" s="19"/>
      <c r="O550" s="19"/>
      <c r="P550" s="19">
        <f>IFERROR(VLOOKUP($A550,'Korno M'!$BR$1:$BX$58,7,0),"")</f>
        <v>6.1268368612144783</v>
      </c>
      <c r="Q550" s="19" t="str">
        <f>IFERROR(VLOOKUP($A550,'Abentojra M'!$J$4:$P$36,7,0),"")</f>
        <v/>
      </c>
      <c r="R550" s="19" t="str">
        <f>IFERROR(VLOOKUP($A550,'Mordownik M'!$M$6:$S$36,7,0),"")</f>
        <v/>
      </c>
      <c r="S550" s="19" t="str">
        <f>IFERROR(VLOOKUP($A550,'XIV Szago M'!$BB$4:$BH$45,7,0),"")</f>
        <v/>
      </c>
      <c r="T550" s="19" t="str">
        <f>IFERROR(VLOOKUP($A550,'H54 TR200 M'!$AS$5:$AY$96,7,0),"")</f>
        <v/>
      </c>
      <c r="U550" s="19" t="str">
        <f>IFERROR(VLOOKUP($A550,'NM TR200 M'!$AN$5:$AT$32,7,0),"")</f>
        <v/>
      </c>
      <c r="V550" s="10">
        <f>IFERROR(LARGE(X550:AP550,1),0)+IFERROR(LARGE(X550:AP550,2),0)</f>
        <v>0</v>
      </c>
      <c r="W550" s="10">
        <f>IFERROR(LARGE(X550:AP550,3),0)+IFERROR(LARGE(X550:AP550,4),0)</f>
        <v>0</v>
      </c>
      <c r="X550" s="12"/>
      <c r="Y550" s="18"/>
      <c r="Z550" s="18"/>
      <c r="AA550" s="12"/>
      <c r="AB550" s="12"/>
      <c r="AC550" s="12"/>
      <c r="AD550" s="18"/>
      <c r="AE550" s="12"/>
      <c r="AF550" s="18"/>
      <c r="AG550" s="19"/>
      <c r="AH550" s="19"/>
      <c r="AI550" s="19"/>
      <c r="AJ550" s="19"/>
      <c r="AK550" s="19" t="str">
        <f>IFERROR(VLOOKUP($A550,'XIII z Kompasem M'!$K$2:$Q$27,7,0),"")</f>
        <v/>
      </c>
      <c r="AL550" s="19" t="str">
        <f>IFERROR(VLOOKUP($A550,'Waligóra M'!$J$2:$P$17,7,0),"")</f>
        <v/>
      </c>
      <c r="AM550" s="19" t="str">
        <f>IFERROR(VLOOKUP($A550,'Jesienne 360 M'!$K$2:$Q$15,7,0),"")</f>
        <v/>
      </c>
      <c r="AN550" s="19" t="str">
        <f>IFERROR(VLOOKUP($A550,'H54 TR100 M'!$AG$6:$AM$161,7,0),"")</f>
        <v/>
      </c>
      <c r="AO550" s="19" t="str">
        <f>IFERROR(VLOOKUP($A550,'Azymut M'!$O$2:$U$36,7,0),"")</f>
        <v/>
      </c>
      <c r="AP550" s="12" t="str">
        <f>IFERROR(VLOOKUP($A550,'NM TR100 M'!$AD$5:$AJ$13,7,0),"")</f>
        <v/>
      </c>
      <c r="AQ550" s="26">
        <f>MIN(COUNT(F550:U550)+MIN(COUNT(X550:AP550)/2,2),6)</f>
        <v>1</v>
      </c>
      <c r="AR550" s="13">
        <f>COUNT(F550:U550)+COUNT(X550:AP550)/2</f>
        <v>1</v>
      </c>
    </row>
    <row r="551" spans="1:44">
      <c r="A551">
        <v>586</v>
      </c>
      <c r="B551" s="22" t="str">
        <f>VLOOKUP($A551,id!$C:$H,6,0)</f>
        <v>Filipek Piotr</v>
      </c>
      <c r="C551" s="22">
        <f>VLOOKUP($A551,id!$C:$H,4,0)</f>
        <v>0</v>
      </c>
      <c r="D551" s="2">
        <f>IF(E550=E551,D550,ROW(B549))</f>
        <v>549</v>
      </c>
      <c r="E551" s="11">
        <f>LARGE(F551:W551,1)+LARGE(F551:W551,2)+IFERROR(LARGE(F551:W551,3),0)+IFERROR(LARGE(F551:W551,4),0)+IFERROR(LARGE(F551:W551,5),0)+IFERROR(LARGE(F551:W551,6),0)</f>
        <v>5.7653105282967676</v>
      </c>
      <c r="F551" s="12"/>
      <c r="G551" s="12"/>
      <c r="H551" s="12"/>
      <c r="I551" s="14"/>
      <c r="J551" s="19"/>
      <c r="K551" s="19"/>
      <c r="L551" s="19"/>
      <c r="M551" s="19"/>
      <c r="N551" s="19"/>
      <c r="O551" s="19"/>
      <c r="P551" s="19"/>
      <c r="Q551" s="19">
        <f>IFERROR(VLOOKUP($A551,'Abentojra M'!$J$4:$P$36,7,0),"")</f>
        <v>5.7653105282967676</v>
      </c>
      <c r="R551" s="19" t="str">
        <f>IFERROR(VLOOKUP($A551,'Mordownik M'!$M$6:$S$36,7,0),"")</f>
        <v/>
      </c>
      <c r="S551" s="19" t="str">
        <f>IFERROR(VLOOKUP($A551,'XIV Szago M'!$BB$4:$BH$45,7,0),"")</f>
        <v/>
      </c>
      <c r="T551" s="19" t="str">
        <f>IFERROR(VLOOKUP($A551,'H54 TR200 M'!$AS$5:$AY$96,7,0),"")</f>
        <v/>
      </c>
      <c r="U551" s="19" t="str">
        <f>IFERROR(VLOOKUP($A551,'NM TR200 M'!$AN$5:$AT$32,7,0),"")</f>
        <v/>
      </c>
      <c r="V551" s="10">
        <f>IFERROR(LARGE(X551:AP551,1),0)+IFERROR(LARGE(X551:AP551,2),0)</f>
        <v>0</v>
      </c>
      <c r="W551" s="10">
        <f>IFERROR(LARGE(X551:AP551,3),0)+IFERROR(LARGE(X551:AP551,4),0)</f>
        <v>0</v>
      </c>
      <c r="X551" s="12"/>
      <c r="Y551" s="18"/>
      <c r="Z551" s="18"/>
      <c r="AA551" s="12"/>
      <c r="AB551" s="12"/>
      <c r="AC551" s="12"/>
      <c r="AD551" s="18"/>
      <c r="AE551" s="12"/>
      <c r="AF551" s="18"/>
      <c r="AG551" s="19"/>
      <c r="AH551" s="19"/>
      <c r="AI551" s="19"/>
      <c r="AJ551" s="19"/>
      <c r="AK551" s="19" t="str">
        <f>IFERROR(VLOOKUP($A551,'XIII z Kompasem M'!$K$2:$Q$27,7,0),"")</f>
        <v/>
      </c>
      <c r="AL551" s="19" t="str">
        <f>IFERROR(VLOOKUP($A551,'Waligóra M'!$J$2:$P$17,7,0),"")</f>
        <v/>
      </c>
      <c r="AM551" s="19" t="str">
        <f>IFERROR(VLOOKUP($A551,'Jesienne 360 M'!$K$2:$Q$15,7,0),"")</f>
        <v/>
      </c>
      <c r="AN551" s="19" t="str">
        <f>IFERROR(VLOOKUP($A551,'H54 TR100 M'!$AG$6:$AM$161,7,0),"")</f>
        <v/>
      </c>
      <c r="AO551" s="19" t="str">
        <f>IFERROR(VLOOKUP($A551,'Azymut M'!$O$2:$U$36,7,0),"")</f>
        <v/>
      </c>
      <c r="AP551" s="12" t="str">
        <f>IFERROR(VLOOKUP($A551,'NM TR100 M'!$AD$5:$AJ$13,7,0),"")</f>
        <v/>
      </c>
      <c r="AQ551" s="26">
        <f>MIN(COUNT(F551:U551)+MIN(COUNT(X551:AP551)/2,2),6)</f>
        <v>1</v>
      </c>
      <c r="AR551" s="13">
        <f>COUNT(F551:U551)+COUNT(X551:AP551)/2</f>
        <v>1</v>
      </c>
    </row>
    <row r="552" spans="1:44">
      <c r="A552">
        <v>646</v>
      </c>
      <c r="B552" s="22" t="str">
        <f>VLOOKUP($A552,id!$C:$H,6,0)</f>
        <v>Łuczak Waldemar</v>
      </c>
      <c r="C552" s="22">
        <f>VLOOKUP($A552,id!$C:$H,4,0)</f>
        <v>0</v>
      </c>
      <c r="D552" s="2">
        <f>IF(E551=E552,D551,ROW(B550))</f>
        <v>550</v>
      </c>
      <c r="E552" s="11">
        <f>LARGE(F552:W552,1)+LARGE(F552:W552,2)+IFERROR(LARGE(F552:W552,3),0)+IFERROR(LARGE(F552:W552,4),0)+IFERROR(LARGE(F552:W552,5),0)+IFERROR(LARGE(F552:W552,6),0)</f>
        <v>5.2675138821496228</v>
      </c>
      <c r="F552" s="12"/>
      <c r="G552" s="12"/>
      <c r="H552" s="12"/>
      <c r="I552" s="14"/>
      <c r="J552" s="19"/>
      <c r="K552" s="19"/>
      <c r="L552" s="19"/>
      <c r="M552" s="19"/>
      <c r="N552" s="19"/>
      <c r="O552" s="19"/>
      <c r="P552" s="19"/>
      <c r="Q552" s="19"/>
      <c r="R552" s="19"/>
      <c r="S552" s="19"/>
      <c r="T552" s="19">
        <f>IFERROR(VLOOKUP($A552,'H54 TR200 M'!$AS$5:$AY$96,7,0),"")</f>
        <v>5.2675138821496228</v>
      </c>
      <c r="U552" s="19" t="str">
        <f>IFERROR(VLOOKUP($A552,'NM TR200 M'!$AN$5:$AT$32,7,0),"")</f>
        <v/>
      </c>
      <c r="V552" s="10">
        <f>IFERROR(LARGE(X552:AP552,1),0)+IFERROR(LARGE(X552:AP552,2),0)</f>
        <v>0</v>
      </c>
      <c r="W552" s="10">
        <f>IFERROR(LARGE(X552:AP552,3),0)+IFERROR(LARGE(X552:AP552,4),0)</f>
        <v>0</v>
      </c>
      <c r="X552" s="12"/>
      <c r="Y552" s="18"/>
      <c r="Z552" s="18"/>
      <c r="AA552" s="12"/>
      <c r="AB552" s="12"/>
      <c r="AC552" s="12"/>
      <c r="AD552" s="18"/>
      <c r="AE552" s="12"/>
      <c r="AF552" s="18"/>
      <c r="AG552" s="19"/>
      <c r="AH552" s="19"/>
      <c r="AI552" s="19"/>
      <c r="AJ552" s="19"/>
      <c r="AK552" s="19"/>
      <c r="AL552" s="19"/>
      <c r="AM552" s="19"/>
      <c r="AN552" s="19" t="str">
        <f>IFERROR(VLOOKUP($A552,'H54 TR100 M'!$AG$6:$AM$161,7,0),"")</f>
        <v/>
      </c>
      <c r="AO552" s="19" t="str">
        <f>IFERROR(VLOOKUP($A552,'Azymut M'!$O$2:$U$36,7,0),"")</f>
        <v/>
      </c>
      <c r="AP552" s="12" t="str">
        <f>IFERROR(VLOOKUP($A552,'NM TR100 M'!$AD$5:$AJ$13,7,0),"")</f>
        <v/>
      </c>
      <c r="AQ552" s="26">
        <f>MIN(COUNT(F552:U552)+MIN(COUNT(X552:AP552)/2,2),6)</f>
        <v>1</v>
      </c>
      <c r="AR552" s="13">
        <f>COUNT(F552:U552)+COUNT(X552:AP552)/2</f>
        <v>1</v>
      </c>
    </row>
    <row r="553" spans="1:44">
      <c r="A553">
        <v>329</v>
      </c>
      <c r="B553" s="22" t="str">
        <f>VLOOKUP($A553,id!$C:$H,6,0)</f>
        <v>Kochanowicz Krzysztof</v>
      </c>
      <c r="C553" s="22" t="str">
        <f>VLOOKUP($A553,id!$C:$H,4,0)</f>
        <v>GR3miasto</v>
      </c>
      <c r="D553" s="2">
        <f>IF(E552=E553,D552,ROW(B551))</f>
        <v>551</v>
      </c>
      <c r="E553" s="11">
        <f>LARGE(F553:W553,1)+LARGE(F553:W553,2)+IFERROR(LARGE(F553:W553,3),0)+IFERROR(LARGE(F553:W553,4),0)+IFERROR(LARGE(F553:W553,5),0)+IFERROR(LARGE(F553:W553,6),0)</f>
        <v>5.2290018062619739</v>
      </c>
      <c r="F553" s="12"/>
      <c r="G553" s="12"/>
      <c r="H553" s="12" t="str">
        <f>IFERROR(VLOOKUP($A553,'H53 200 M'!$AL$5:$AR$90,7,0),"")</f>
        <v/>
      </c>
      <c r="I553" s="14" t="str">
        <f>IFERROR(VLOOKUP($A553,'Dymno M'!$BO$4:$BU$35,7,0),"")</f>
        <v/>
      </c>
      <c r="J553" s="19" t="str">
        <f>IFERROR(VLOOKUP($A553,'Dukty M'!$AU$1:$BA$45,7,0),"")</f>
        <v/>
      </c>
      <c r="K553" s="19" t="str">
        <f>IFERROR(VLOOKUP($A553,'Tropy M'!$Q$3:$X$155,7,0),"")</f>
        <v/>
      </c>
      <c r="L553" s="19" t="str">
        <f>IFERROR(VLOOKUP($A553,'Grassor TR300 M'!$BX$2:$CD$26,7,0),"")</f>
        <v/>
      </c>
      <c r="M553" s="19" t="str">
        <f>IFERROR(VLOOKUP($A553,'BO M'!$K$2:$Q$65,7,0),"")</f>
        <v/>
      </c>
      <c r="N553" s="19" t="str">
        <f>IFERROR(VLOOKUP($A553,'Konwalie M'!$K$3:$Q$33,7,0),"")</f>
        <v/>
      </c>
      <c r="O553" s="19" t="str">
        <f>IFERROR(VLOOKUP($A553,'Sudecka 150 M'!$M$2:$S$17,7,0),"")</f>
        <v/>
      </c>
      <c r="P553" s="19" t="str">
        <f>IFERROR(VLOOKUP($A553,'Korno M'!$BR$1:$BX$58,7,0),"")</f>
        <v/>
      </c>
      <c r="Q553" s="19" t="str">
        <f>IFERROR(VLOOKUP($A553,'Abentojra M'!$J$4:$P$36,7,0),"")</f>
        <v/>
      </c>
      <c r="R553" s="19" t="str">
        <f>IFERROR(VLOOKUP($A553,'Mordownik M'!$M$6:$S$36,7,0),"")</f>
        <v/>
      </c>
      <c r="S553" s="19" t="str">
        <f>IFERROR(VLOOKUP($A553,'XIV Szago M'!$BB$4:$BH$45,7,0),"")</f>
        <v/>
      </c>
      <c r="T553" s="19" t="str">
        <f>IFERROR(VLOOKUP($A553,'H54 TR200 M'!$AS$5:$AY$96,7,0),"")</f>
        <v/>
      </c>
      <c r="U553" s="19" t="str">
        <f>IFERROR(VLOOKUP($A553,'NM TR200 M'!$AN$5:$AT$32,7,0),"")</f>
        <v/>
      </c>
      <c r="V553" s="10">
        <f>IFERROR(LARGE(X553:AP553,1),0)+IFERROR(LARGE(X553:AP553,2),0)</f>
        <v>5.2290018062619739</v>
      </c>
      <c r="W553" s="10">
        <f>IFERROR(LARGE(X553:AP553,3),0)+IFERROR(LARGE(X553:AP553,4),0)</f>
        <v>0</v>
      </c>
      <c r="X553" s="12"/>
      <c r="Y553" s="18"/>
      <c r="Z553" s="18"/>
      <c r="AA553" s="12"/>
      <c r="AB553" s="12"/>
      <c r="AC553" s="12">
        <f>IFERROR(VLOOKUP($A553,'H53 100 M'!$AG$5:$AM$156,7,0),"")</f>
        <v>0.60232197371251051</v>
      </c>
      <c r="AD553" s="18" t="str">
        <f>IFERROR(VLOOKUP($A553,'Liczyrzepa - wiosna M'!$N$2:$T$26,7,0),"")</f>
        <v/>
      </c>
      <c r="AE553" s="12" t="str">
        <f>IFERROR(VLOOKUP($A553,'Harce M'!$H$2:$N$19,7,0),"")</f>
        <v/>
      </c>
      <c r="AF553" s="18" t="str">
        <f>IFERROR(VLOOKUP($A553,'XII z Kompasem M'!$K$1:$Q$38,7,0),"")</f>
        <v/>
      </c>
      <c r="AG553" s="19" t="str">
        <f>IFERROR(VLOOKUP($A553,'Grassor TR150 M'!$BH$2:$BN$16,7,0),"")</f>
        <v/>
      </c>
      <c r="AH553" s="19" t="str">
        <f>IFERROR(VLOOKUP($A553,'Pazur Gryfa M'!$P$2:$V$23,7,0),"")</f>
        <v/>
      </c>
      <c r="AI553" s="19" t="str">
        <f>IFERROR(VLOOKUP($A553,'Szaga M'!$J$2:$P$31,7,0),"")</f>
        <v/>
      </c>
      <c r="AJ553" s="19" t="str">
        <f>IFERROR(VLOOKUP($A553,'Sudecka 100 M'!$M$2:$S$20,7,0),"")</f>
        <v/>
      </c>
      <c r="AK553" s="19" t="str">
        <f>IFERROR(VLOOKUP($A553,'XIII z Kompasem M'!$K$2:$Q$27,7,0),"")</f>
        <v/>
      </c>
      <c r="AL553" s="19" t="str">
        <f>IFERROR(VLOOKUP($A553,'Waligóra M'!$J$2:$P$17,7,0),"")</f>
        <v/>
      </c>
      <c r="AM553" s="19" t="str">
        <f>IFERROR(VLOOKUP($A553,'Jesienne 360 M'!$K$2:$Q$15,7,0),"")</f>
        <v/>
      </c>
      <c r="AN553" s="19">
        <f>IFERROR(VLOOKUP($A553,'H54 TR100 M'!$AG$6:$AM$161,7,0),"")</f>
        <v>4.6266798325494634</v>
      </c>
      <c r="AO553" s="19" t="str">
        <f>IFERROR(VLOOKUP($A553,'Azymut M'!$O$2:$U$36,7,0),"")</f>
        <v/>
      </c>
      <c r="AP553" s="12" t="str">
        <f>IFERROR(VLOOKUP($A553,'NM TR100 M'!$AD$5:$AJ$13,7,0),"")</f>
        <v/>
      </c>
      <c r="AQ553" s="26">
        <f>MIN(COUNT(F553:U553)+MIN(COUNT(X553:AP553)/2,2),6)</f>
        <v>1</v>
      </c>
      <c r="AR553" s="13">
        <f>COUNT(F553:U553)+COUNT(X553:AP553)/2</f>
        <v>1</v>
      </c>
    </row>
    <row r="554" spans="1:44">
      <c r="A554">
        <v>729</v>
      </c>
      <c r="B554" s="22" t="str">
        <f>VLOOKUP($A554,id!$C:$H,6,0)</f>
        <v>Grabowski Łukasz</v>
      </c>
      <c r="C554" s="22">
        <f>VLOOKUP($A554,id!$C:$H,4,0)</f>
        <v>0</v>
      </c>
      <c r="D554" s="2">
        <f>IF(E553=E554,D553,ROW(B552))</f>
        <v>552</v>
      </c>
      <c r="E554" s="11">
        <f>LARGE(F554:W554,1)+LARGE(F554:W554,2)+IFERROR(LARGE(F554:W554,3),0)+IFERROR(LARGE(F554:W554,4),0)+IFERROR(LARGE(F554:W554,5),0)+IFERROR(LARGE(F554:W554,6),0)</f>
        <v>5.2034438091636721</v>
      </c>
      <c r="F554" s="12"/>
      <c r="G554" s="12"/>
      <c r="H554" s="12"/>
      <c r="I554" s="14"/>
      <c r="J554" s="19"/>
      <c r="K554" s="19"/>
      <c r="L554" s="19"/>
      <c r="M554" s="19"/>
      <c r="N554" s="19"/>
      <c r="O554" s="19"/>
      <c r="P554" s="19"/>
      <c r="Q554" s="19"/>
      <c r="R554" s="19"/>
      <c r="S554" s="19"/>
      <c r="T554" s="19" t="str">
        <f>IFERROR(VLOOKUP($A554,'H54 TR200 M'!$AS$5:$AY$96,7,0),"")</f>
        <v/>
      </c>
      <c r="U554" s="19" t="str">
        <f>IFERROR(VLOOKUP($A554,'NM TR200 M'!$AN$5:$AT$32,7,0),"")</f>
        <v/>
      </c>
      <c r="V554" s="10">
        <f>IFERROR(LARGE(X554:AP554,1),0)+IFERROR(LARGE(X554:AP554,2),0)</f>
        <v>5.2034438091636721</v>
      </c>
      <c r="W554" s="10">
        <f>IFERROR(LARGE(X554:AP554,3),0)+IFERROR(LARGE(X554:AP554,4),0)</f>
        <v>0</v>
      </c>
      <c r="X554" s="12"/>
      <c r="Y554" s="18"/>
      <c r="Z554" s="18"/>
      <c r="AA554" s="12"/>
      <c r="AB554" s="12"/>
      <c r="AC554" s="12"/>
      <c r="AD554" s="18"/>
      <c r="AE554" s="12"/>
      <c r="AF554" s="18"/>
      <c r="AG554" s="19"/>
      <c r="AH554" s="19"/>
      <c r="AI554" s="19"/>
      <c r="AJ554" s="19"/>
      <c r="AK554" s="19"/>
      <c r="AL554" s="19"/>
      <c r="AM554" s="19"/>
      <c r="AN554" s="19">
        <f>IFERROR(VLOOKUP($A554,'H54 TR100 M'!$AG$6:$AM$161,7,0),"")</f>
        <v>5.2034438091636721</v>
      </c>
      <c r="AO554" s="19" t="str">
        <f>IFERROR(VLOOKUP($A554,'Azymut M'!$O$2:$U$36,7,0),"")</f>
        <v/>
      </c>
      <c r="AP554" s="12" t="str">
        <f>IFERROR(VLOOKUP($A554,'NM TR100 M'!$AD$5:$AJ$13,7,0),"")</f>
        <v/>
      </c>
      <c r="AQ554" s="26">
        <f>MIN(COUNT(F554:U554)+MIN(COUNT(X554:AP554)/2,2),6)</f>
        <v>0.5</v>
      </c>
      <c r="AR554" s="13">
        <f>COUNT(F554:U554)+COUNT(X554:AP554)/2</f>
        <v>0.5</v>
      </c>
    </row>
    <row r="555" spans="1:44">
      <c r="A555">
        <v>768</v>
      </c>
      <c r="B555" s="22" t="str">
        <f>VLOOKUP($A555,id!$C:$H,6,0)</f>
        <v>Adamski Janusz</v>
      </c>
      <c r="C555" s="22" t="str">
        <f>VLOOKUP($A555,id!$C:$H,4,0)</f>
        <v/>
      </c>
      <c r="D555" s="2">
        <f>IF(E554=E555,D554,ROW(B553))</f>
        <v>553</v>
      </c>
      <c r="E555" s="11">
        <f>LARGE(F555:W555,1)+LARGE(F555:W555,2)+IFERROR(LARGE(F555:W555,3),0)+IFERROR(LARGE(F555:W555,4),0)+IFERROR(LARGE(F555:W555,5),0)+IFERROR(LARGE(F555:W555,6),0)</f>
        <v>5.0335570469798645</v>
      </c>
      <c r="F555" s="12"/>
      <c r="G555" s="12"/>
      <c r="H555" s="12"/>
      <c r="I555" s="14"/>
      <c r="J555" s="19"/>
      <c r="K555" s="19"/>
      <c r="L555" s="19"/>
      <c r="M555" s="19"/>
      <c r="N555" s="19"/>
      <c r="O555" s="19"/>
      <c r="P555" s="19"/>
      <c r="Q555" s="19"/>
      <c r="R555" s="19"/>
      <c r="S555" s="19"/>
      <c r="T555" s="19"/>
      <c r="U555" s="19" t="str">
        <f>IFERROR(VLOOKUP($A555,'NM TR200 M'!$AN$5:$AT$32,7,0),"")</f>
        <v/>
      </c>
      <c r="V555" s="10">
        <f>IFERROR(LARGE(X555:AP555,1),0)+IFERROR(LARGE(X555:AP555,2),0)</f>
        <v>5.0335570469798645</v>
      </c>
      <c r="W555" s="10">
        <f>IFERROR(LARGE(X555:AP555,3),0)+IFERROR(LARGE(X555:AP555,4),0)</f>
        <v>0</v>
      </c>
      <c r="X555" s="12"/>
      <c r="Y555" s="18"/>
      <c r="Z555" s="18"/>
      <c r="AA555" s="12"/>
      <c r="AB555" s="12"/>
      <c r="AC555" s="12"/>
      <c r="AD555" s="18"/>
      <c r="AE555" s="12"/>
      <c r="AF555" s="18"/>
      <c r="AG555" s="19"/>
      <c r="AH555" s="19"/>
      <c r="AI555" s="19"/>
      <c r="AJ555" s="19"/>
      <c r="AK555" s="19"/>
      <c r="AL555" s="19"/>
      <c r="AM555" s="19"/>
      <c r="AN555" s="19"/>
      <c r="AO555" s="19"/>
      <c r="AP555" s="12">
        <f>IFERROR(VLOOKUP($A555,'NM TR100 M'!$AD$5:$AJ$13,7,0),"")</f>
        <v>5.0335570469798645</v>
      </c>
      <c r="AQ555" s="26">
        <f>MIN(COUNT(F555:U555)+MIN(COUNT(X555:AP555)/2,2),6)</f>
        <v>0.5</v>
      </c>
      <c r="AR555" s="13">
        <f>COUNT(F555:U555)+COUNT(X555:AP555)/2</f>
        <v>0.5</v>
      </c>
    </row>
    <row r="556" spans="1:44">
      <c r="A556">
        <v>371</v>
      </c>
      <c r="B556" s="22" t="str">
        <f>VLOOKUP($A556,id!$C:$H,6,0)</f>
        <v>Szymkun Dariusz</v>
      </c>
      <c r="C556" s="22" t="str">
        <f>VLOOKUP($A556,id!$C:$H,4,0)</f>
        <v>Wataha</v>
      </c>
      <c r="D556" s="2">
        <f>IF(E555=E556,D555,ROW(B554))</f>
        <v>554</v>
      </c>
      <c r="E556" s="11">
        <f>LARGE(F556:W556,1)+LARGE(F556:W556,2)+IFERROR(LARGE(F556:W556,3),0)+IFERROR(LARGE(F556:W556,4),0)+IFERROR(LARGE(F556:W556,5),0)+IFERROR(LARGE(F556:W556,6),0)</f>
        <v>5.0171215157944902</v>
      </c>
      <c r="F556" s="12"/>
      <c r="G556" s="12"/>
      <c r="H556" s="12" t="str">
        <f>IFERROR(VLOOKUP($A556,'H53 200 M'!$AL$5:$AR$90,7,0),"")</f>
        <v/>
      </c>
      <c r="I556" s="14" t="str">
        <f>IFERROR(VLOOKUP($A556,'Dymno M'!$BO$4:$BU$35,7,0),"")</f>
        <v/>
      </c>
      <c r="J556" s="19" t="str">
        <f>IFERROR(VLOOKUP($A556,'Dukty M'!$AU$1:$BA$45,7,0),"")</f>
        <v/>
      </c>
      <c r="K556" s="19" t="str">
        <f>IFERROR(VLOOKUP($A556,'Tropy M'!$Q$3:$X$155,7,0),"")</f>
        <v/>
      </c>
      <c r="L556" s="19" t="str">
        <f>IFERROR(VLOOKUP($A556,'Grassor TR300 M'!$BX$2:$CD$26,7,0),"")</f>
        <v/>
      </c>
      <c r="M556" s="19" t="str">
        <f>IFERROR(VLOOKUP($A556,'BO M'!$K$2:$Q$65,7,0),"")</f>
        <v/>
      </c>
      <c r="N556" s="19" t="str">
        <f>IFERROR(VLOOKUP($A556,'Konwalie M'!$K$3:$Q$33,7,0),"")</f>
        <v/>
      </c>
      <c r="O556" s="19" t="str">
        <f>IFERROR(VLOOKUP($A556,'Sudecka 150 M'!$M$2:$S$17,7,0),"")</f>
        <v/>
      </c>
      <c r="P556" s="19" t="str">
        <f>IFERROR(VLOOKUP($A556,'Korno M'!$BR$1:$BX$58,7,0),"")</f>
        <v/>
      </c>
      <c r="Q556" s="19" t="str">
        <f>IFERROR(VLOOKUP($A556,'Abentojra M'!$J$4:$P$36,7,0),"")</f>
        <v/>
      </c>
      <c r="R556" s="19" t="str">
        <f>IFERROR(VLOOKUP($A556,'Mordownik M'!$M$6:$S$36,7,0),"")</f>
        <v/>
      </c>
      <c r="S556" s="19" t="str">
        <f>IFERROR(VLOOKUP($A556,'XIV Szago M'!$BB$4:$BH$45,7,0),"")</f>
        <v/>
      </c>
      <c r="T556" s="19" t="str">
        <f>IFERROR(VLOOKUP($A556,'H54 TR200 M'!$AS$5:$AY$96,7,0),"")</f>
        <v/>
      </c>
      <c r="U556" s="19" t="str">
        <f>IFERROR(VLOOKUP($A556,'NM TR200 M'!$AN$5:$AT$32,7,0),"")</f>
        <v/>
      </c>
      <c r="V556" s="10">
        <f>IFERROR(LARGE(X556:AP556,1),0)+IFERROR(LARGE(X556:AP556,2),0)</f>
        <v>5.0171215157944902</v>
      </c>
      <c r="W556" s="10">
        <f>IFERROR(LARGE(X556:AP556,3),0)+IFERROR(LARGE(X556:AP556,4),0)</f>
        <v>0</v>
      </c>
      <c r="X556" s="12"/>
      <c r="Y556" s="18"/>
      <c r="Z556" s="18"/>
      <c r="AA556" s="12"/>
      <c r="AB556" s="12"/>
      <c r="AC556" s="12">
        <f>IFERROR(VLOOKUP($A556,'H53 100 M'!$AG$5:$AM$156,7,0),"")</f>
        <v>0</v>
      </c>
      <c r="AD556" s="18" t="str">
        <f>IFERROR(VLOOKUP($A556,'Liczyrzepa - wiosna M'!$N$2:$T$26,7,0),"")</f>
        <v/>
      </c>
      <c r="AE556" s="12" t="str">
        <f>IFERROR(VLOOKUP($A556,'Harce M'!$H$2:$N$19,7,0),"")</f>
        <v/>
      </c>
      <c r="AF556" s="18" t="str">
        <f>IFERROR(VLOOKUP($A556,'XII z Kompasem M'!$K$1:$Q$38,7,0),"")</f>
        <v/>
      </c>
      <c r="AG556" s="19" t="str">
        <f>IFERROR(VLOOKUP($A556,'Grassor TR150 M'!$BH$2:$BN$16,7,0),"")</f>
        <v/>
      </c>
      <c r="AH556" s="19" t="str">
        <f>IFERROR(VLOOKUP($A556,'Pazur Gryfa M'!$P$2:$V$23,7,0),"")</f>
        <v/>
      </c>
      <c r="AI556" s="19" t="str">
        <f>IFERROR(VLOOKUP($A556,'Szaga M'!$J$2:$P$31,7,0),"")</f>
        <v/>
      </c>
      <c r="AJ556" s="19" t="str">
        <f>IFERROR(VLOOKUP($A556,'Sudecka 100 M'!$M$2:$S$20,7,0),"")</f>
        <v/>
      </c>
      <c r="AK556" s="19" t="str">
        <f>IFERROR(VLOOKUP($A556,'XIII z Kompasem M'!$K$2:$Q$27,7,0),"")</f>
        <v/>
      </c>
      <c r="AL556" s="19" t="str">
        <f>IFERROR(VLOOKUP($A556,'Waligóra M'!$J$2:$P$17,7,0),"")</f>
        <v/>
      </c>
      <c r="AM556" s="19" t="str">
        <f>IFERROR(VLOOKUP($A556,'Jesienne 360 M'!$K$2:$Q$15,7,0),"")</f>
        <v/>
      </c>
      <c r="AN556" s="19">
        <f>IFERROR(VLOOKUP($A556,'H54 TR100 M'!$AG$6:$AM$161,7,0),"")</f>
        <v>5.0171215157944902</v>
      </c>
      <c r="AO556" s="19" t="str">
        <f>IFERROR(VLOOKUP($A556,'Azymut M'!$O$2:$U$36,7,0),"")</f>
        <v/>
      </c>
      <c r="AP556" s="12" t="str">
        <f>IFERROR(VLOOKUP($A556,'NM TR100 M'!$AD$5:$AJ$13,7,0),"")</f>
        <v/>
      </c>
      <c r="AQ556" s="26">
        <f>MIN(COUNT(F556:U556)+MIN(COUNT(X556:AP556)/2,2),6)</f>
        <v>1</v>
      </c>
      <c r="AR556" s="13">
        <f>COUNT(F556:U556)+COUNT(X556:AP556)/2</f>
        <v>1</v>
      </c>
    </row>
    <row r="557" spans="1:44">
      <c r="A557">
        <v>373</v>
      </c>
      <c r="B557" s="22" t="str">
        <f>VLOOKUP($A557,id!$C:$H,6,0)</f>
        <v>Szymkun Marek</v>
      </c>
      <c r="C557" s="22" t="str">
        <f>VLOOKUP($A557,id!$C:$H,4,0)</f>
        <v>Wataha</v>
      </c>
      <c r="D557" s="2">
        <f>IF(E556=E557,D556,ROW(B555))</f>
        <v>555</v>
      </c>
      <c r="E557" s="11">
        <f>LARGE(F557:W557,1)+LARGE(F557:W557,2)+IFERROR(LARGE(F557:W557,3),0)+IFERROR(LARGE(F557:W557,4),0)+IFERROR(LARGE(F557:W557,5),0)+IFERROR(LARGE(F557:W557,6),0)</f>
        <v>5.0166779283804033</v>
      </c>
      <c r="F557" s="12"/>
      <c r="G557" s="12"/>
      <c r="H557" s="12" t="str">
        <f>IFERROR(VLOOKUP($A557,'H53 200 M'!$AL$5:$AR$90,7,0),"")</f>
        <v/>
      </c>
      <c r="I557" s="14" t="str">
        <f>IFERROR(VLOOKUP($A557,'Dymno M'!$BO$4:$BU$35,7,0),"")</f>
        <v/>
      </c>
      <c r="J557" s="19" t="str">
        <f>IFERROR(VLOOKUP($A557,'Dukty M'!$AU$1:$BA$45,7,0),"")</f>
        <v/>
      </c>
      <c r="K557" s="19" t="str">
        <f>IFERROR(VLOOKUP($A557,'Tropy M'!$Q$3:$X$155,7,0),"")</f>
        <v/>
      </c>
      <c r="L557" s="19" t="str">
        <f>IFERROR(VLOOKUP($A557,'Grassor TR300 M'!$BX$2:$CD$26,7,0),"")</f>
        <v/>
      </c>
      <c r="M557" s="19" t="str">
        <f>IFERROR(VLOOKUP($A557,'BO M'!$K$2:$Q$65,7,0),"")</f>
        <v/>
      </c>
      <c r="N557" s="19" t="str">
        <f>IFERROR(VLOOKUP($A557,'Konwalie M'!$K$3:$Q$33,7,0),"")</f>
        <v/>
      </c>
      <c r="O557" s="19" t="str">
        <f>IFERROR(VLOOKUP($A557,'Sudecka 150 M'!$M$2:$S$17,7,0),"")</f>
        <v/>
      </c>
      <c r="P557" s="19" t="str">
        <f>IFERROR(VLOOKUP($A557,'Korno M'!$BR$1:$BX$58,7,0),"")</f>
        <v/>
      </c>
      <c r="Q557" s="19" t="str">
        <f>IFERROR(VLOOKUP($A557,'Abentojra M'!$J$4:$P$36,7,0),"")</f>
        <v/>
      </c>
      <c r="R557" s="19" t="str">
        <f>IFERROR(VLOOKUP($A557,'Mordownik M'!$M$6:$S$36,7,0),"")</f>
        <v/>
      </c>
      <c r="S557" s="19" t="str">
        <f>IFERROR(VLOOKUP($A557,'XIV Szago M'!$BB$4:$BH$45,7,0),"")</f>
        <v/>
      </c>
      <c r="T557" s="19" t="str">
        <f>IFERROR(VLOOKUP($A557,'H54 TR200 M'!$AS$5:$AY$96,7,0),"")</f>
        <v/>
      </c>
      <c r="U557" s="19" t="str">
        <f>IFERROR(VLOOKUP($A557,'NM TR200 M'!$AN$5:$AT$32,7,0),"")</f>
        <v/>
      </c>
      <c r="V557" s="10">
        <f>IFERROR(LARGE(X557:AP557,1),0)+IFERROR(LARGE(X557:AP557,2),0)</f>
        <v>5.0166779283804033</v>
      </c>
      <c r="W557" s="10">
        <f>IFERROR(LARGE(X557:AP557,3),0)+IFERROR(LARGE(X557:AP557,4),0)</f>
        <v>0</v>
      </c>
      <c r="X557" s="12"/>
      <c r="Y557" s="18"/>
      <c r="Z557" s="18"/>
      <c r="AA557" s="12"/>
      <c r="AB557" s="12"/>
      <c r="AC557" s="12">
        <f>IFERROR(VLOOKUP($A557,'H53 100 M'!$AG$5:$AM$156,7,0),"")</f>
        <v>0</v>
      </c>
      <c r="AD557" s="18" t="str">
        <f>IFERROR(VLOOKUP($A557,'Liczyrzepa - wiosna M'!$N$2:$T$26,7,0),"")</f>
        <v/>
      </c>
      <c r="AE557" s="12" t="str">
        <f>IFERROR(VLOOKUP($A557,'Harce M'!$H$2:$N$19,7,0),"")</f>
        <v/>
      </c>
      <c r="AF557" s="18" t="str">
        <f>IFERROR(VLOOKUP($A557,'XII z Kompasem M'!$K$1:$Q$38,7,0),"")</f>
        <v/>
      </c>
      <c r="AG557" s="19" t="str">
        <f>IFERROR(VLOOKUP($A557,'Grassor TR150 M'!$BH$2:$BN$16,7,0),"")</f>
        <v/>
      </c>
      <c r="AH557" s="19" t="str">
        <f>IFERROR(VLOOKUP($A557,'Pazur Gryfa M'!$P$2:$V$23,7,0),"")</f>
        <v/>
      </c>
      <c r="AI557" s="19" t="str">
        <f>IFERROR(VLOOKUP($A557,'Szaga M'!$J$2:$P$31,7,0),"")</f>
        <v/>
      </c>
      <c r="AJ557" s="19" t="str">
        <f>IFERROR(VLOOKUP($A557,'Sudecka 100 M'!$M$2:$S$20,7,0),"")</f>
        <v/>
      </c>
      <c r="AK557" s="19" t="str">
        <f>IFERROR(VLOOKUP($A557,'XIII z Kompasem M'!$K$2:$Q$27,7,0),"")</f>
        <v/>
      </c>
      <c r="AL557" s="19" t="str">
        <f>IFERROR(VLOOKUP($A557,'Waligóra M'!$J$2:$P$17,7,0),"")</f>
        <v/>
      </c>
      <c r="AM557" s="19" t="str">
        <f>IFERROR(VLOOKUP($A557,'Jesienne 360 M'!$K$2:$Q$15,7,0),"")</f>
        <v/>
      </c>
      <c r="AN557" s="19">
        <f>IFERROR(VLOOKUP($A557,'H54 TR100 M'!$AG$6:$AM$161,7,0),"")</f>
        <v>5.0166779283804033</v>
      </c>
      <c r="AO557" s="19" t="str">
        <f>IFERROR(VLOOKUP($A557,'Azymut M'!$O$2:$U$36,7,0),"")</f>
        <v/>
      </c>
      <c r="AP557" s="12" t="str">
        <f>IFERROR(VLOOKUP($A557,'NM TR100 M'!$AD$5:$AJ$13,7,0),"")</f>
        <v/>
      </c>
      <c r="AQ557" s="26">
        <f>MIN(COUNT(F557:U557)+MIN(COUNT(X557:AP557)/2,2),6)</f>
        <v>1</v>
      </c>
      <c r="AR557" s="13">
        <f>COUNT(F557:U557)+COUNT(X557:AP557)/2</f>
        <v>1</v>
      </c>
    </row>
    <row r="558" spans="1:44">
      <c r="A558">
        <v>730</v>
      </c>
      <c r="B558" s="22" t="str">
        <f>VLOOKUP($A558,id!$C:$H,6,0)</f>
        <v>Szymkun Marcin</v>
      </c>
      <c r="C558" s="22" t="str">
        <f>VLOOKUP($A558,id!$C:$H,4,0)</f>
        <v>WATAHA</v>
      </c>
      <c r="D558" s="2">
        <f>IF(E557=E558,D557,ROW(B556))</f>
        <v>556</v>
      </c>
      <c r="E558" s="11">
        <f>LARGE(F558:W558,1)+LARGE(F558:W558,2)+IFERROR(LARGE(F558:W558,3),0)+IFERROR(LARGE(F558:W558,4),0)+IFERROR(LARGE(F558:W558,5),0)+IFERROR(LARGE(F558:W558,6),0)</f>
        <v>5.0163822470125092</v>
      </c>
      <c r="F558" s="12"/>
      <c r="G558" s="12"/>
      <c r="H558" s="12"/>
      <c r="I558" s="14"/>
      <c r="J558" s="19"/>
      <c r="K558" s="19"/>
      <c r="L558" s="19"/>
      <c r="M558" s="19"/>
      <c r="N558" s="19"/>
      <c r="O558" s="19"/>
      <c r="P558" s="19"/>
      <c r="Q558" s="19"/>
      <c r="R558" s="19"/>
      <c r="S558" s="19"/>
      <c r="T558" s="19" t="str">
        <f>IFERROR(VLOOKUP($A558,'H54 TR200 M'!$AS$5:$AY$96,7,0),"")</f>
        <v/>
      </c>
      <c r="U558" s="19" t="str">
        <f>IFERROR(VLOOKUP($A558,'NM TR200 M'!$AN$5:$AT$32,7,0),"")</f>
        <v/>
      </c>
      <c r="V558" s="10">
        <f>IFERROR(LARGE(X558:AP558,1),0)+IFERROR(LARGE(X558:AP558,2),0)</f>
        <v>5.0163822470125092</v>
      </c>
      <c r="W558" s="10">
        <f>IFERROR(LARGE(X558:AP558,3),0)+IFERROR(LARGE(X558:AP558,4),0)</f>
        <v>0</v>
      </c>
      <c r="X558" s="12"/>
      <c r="Y558" s="18"/>
      <c r="Z558" s="18"/>
      <c r="AA558" s="12"/>
      <c r="AB558" s="12"/>
      <c r="AC558" s="12"/>
      <c r="AD558" s="18"/>
      <c r="AE558" s="12"/>
      <c r="AF558" s="18"/>
      <c r="AG558" s="19"/>
      <c r="AH558" s="19"/>
      <c r="AI558" s="19"/>
      <c r="AJ558" s="19"/>
      <c r="AK558" s="19"/>
      <c r="AL558" s="19"/>
      <c r="AM558" s="19"/>
      <c r="AN558" s="19">
        <f>IFERROR(VLOOKUP($A558,'H54 TR100 M'!$AG$6:$AM$161,7,0),"")</f>
        <v>5.0163822470125092</v>
      </c>
      <c r="AO558" s="19" t="str">
        <f>IFERROR(VLOOKUP($A558,'Azymut M'!$O$2:$U$36,7,0),"")</f>
        <v/>
      </c>
      <c r="AP558" s="12" t="str">
        <f>IFERROR(VLOOKUP($A558,'NM TR100 M'!$AD$5:$AJ$13,7,0),"")</f>
        <v/>
      </c>
      <c r="AQ558" s="26">
        <f>MIN(COUNT(F558:U558)+MIN(COUNT(X558:AP558)/2,2),6)</f>
        <v>0.5</v>
      </c>
      <c r="AR558" s="13">
        <f>COUNT(F558:U558)+COUNT(X558:AP558)/2</f>
        <v>0.5</v>
      </c>
    </row>
    <row r="559" spans="1:44">
      <c r="A559">
        <v>731</v>
      </c>
      <c r="B559" s="22" t="str">
        <f>VLOOKUP($A559,id!$C:$H,6,0)</f>
        <v>Czajkowski Michał</v>
      </c>
      <c r="C559" s="22" t="str">
        <f>VLOOKUP($A559,id!$C:$H,4,0)</f>
        <v>WATAHA</v>
      </c>
      <c r="D559" s="2">
        <f>IF(E558=E559,D558,ROW(B557))</f>
        <v>557</v>
      </c>
      <c r="E559" s="11">
        <f>LARGE(F559:W559,1)+LARGE(F559:W559,2)+IFERROR(LARGE(F559:W559,3),0)+IFERROR(LARGE(F559:W559,4),0)+IFERROR(LARGE(F559:W559,5),0)+IFERROR(LARGE(F559:W559,6),0)</f>
        <v>5.0146088904956683</v>
      </c>
      <c r="F559" s="12"/>
      <c r="G559" s="12"/>
      <c r="H559" s="12"/>
      <c r="I559" s="14"/>
      <c r="J559" s="19"/>
      <c r="K559" s="19"/>
      <c r="L559" s="19"/>
      <c r="M559" s="19"/>
      <c r="N559" s="19"/>
      <c r="O559" s="19"/>
      <c r="P559" s="19"/>
      <c r="Q559" s="19"/>
      <c r="R559" s="19"/>
      <c r="S559" s="19"/>
      <c r="T559" s="19" t="str">
        <f>IFERROR(VLOOKUP($A559,'H54 TR200 M'!$AS$5:$AY$96,7,0),"")</f>
        <v/>
      </c>
      <c r="U559" s="19" t="str">
        <f>IFERROR(VLOOKUP($A559,'NM TR200 M'!$AN$5:$AT$32,7,0),"")</f>
        <v/>
      </c>
      <c r="V559" s="10">
        <f>IFERROR(LARGE(X559:AP559,1),0)+IFERROR(LARGE(X559:AP559,2),0)</f>
        <v>5.0146088904956683</v>
      </c>
      <c r="W559" s="10">
        <f>IFERROR(LARGE(X559:AP559,3),0)+IFERROR(LARGE(X559:AP559,4),0)</f>
        <v>0</v>
      </c>
      <c r="X559" s="12"/>
      <c r="Y559" s="18"/>
      <c r="Z559" s="18"/>
      <c r="AA559" s="12"/>
      <c r="AB559" s="12"/>
      <c r="AC559" s="12"/>
      <c r="AD559" s="18"/>
      <c r="AE559" s="12"/>
      <c r="AF559" s="18"/>
      <c r="AG559" s="19"/>
      <c r="AH559" s="19"/>
      <c r="AI559" s="19"/>
      <c r="AJ559" s="19"/>
      <c r="AK559" s="19"/>
      <c r="AL559" s="19"/>
      <c r="AM559" s="19"/>
      <c r="AN559" s="19">
        <f>IFERROR(VLOOKUP($A559,'H54 TR100 M'!$AG$6:$AM$161,7,0),"")</f>
        <v>5.0146088904956683</v>
      </c>
      <c r="AO559" s="19" t="str">
        <f>IFERROR(VLOOKUP($A559,'Azymut M'!$O$2:$U$36,7,0),"")</f>
        <v/>
      </c>
      <c r="AP559" s="12" t="str">
        <f>IFERROR(VLOOKUP($A559,'NM TR100 M'!$AD$5:$AJ$13,7,0),"")</f>
        <v/>
      </c>
      <c r="AQ559" s="26">
        <f>MIN(COUNT(F559:U559)+MIN(COUNT(X559:AP559)/2,2),6)</f>
        <v>0.5</v>
      </c>
      <c r="AR559" s="13">
        <f>COUNT(F559:U559)+COUNT(X559:AP559)/2</f>
        <v>0.5</v>
      </c>
    </row>
    <row r="560" spans="1:44">
      <c r="A560">
        <v>321</v>
      </c>
      <c r="B560" s="22" t="str">
        <f>VLOOKUP($A560,id!$C:$H,6,0)</f>
        <v>Maciak Krzysztof</v>
      </c>
      <c r="C560" s="22">
        <f>VLOOKUP($A560,id!$C:$H,4,0)</f>
        <v>0</v>
      </c>
      <c r="D560" s="2">
        <f>IF(E559=E560,D559,ROW(B558))</f>
        <v>558</v>
      </c>
      <c r="E560" s="11">
        <f>LARGE(F560:W560,1)+LARGE(F560:W560,2)+IFERROR(LARGE(F560:W560,3),0)+IFERROR(LARGE(F560:W560,4),0)+IFERROR(LARGE(F560:W560,5),0)+IFERROR(LARGE(F560:W560,6),0)</f>
        <v>4.9444941915796585</v>
      </c>
      <c r="F560" s="12"/>
      <c r="G560" s="12"/>
      <c r="H560" s="12" t="str">
        <f>IFERROR(VLOOKUP($A560,'H53 200 M'!$AL$5:$AR$90,7,0),"")</f>
        <v/>
      </c>
      <c r="I560" s="14" t="str">
        <f>IFERROR(VLOOKUP($A560,'Dymno M'!$BO$4:$BU$35,7,0),"")</f>
        <v/>
      </c>
      <c r="J560" s="19" t="str">
        <f>IFERROR(VLOOKUP($A560,'Dukty M'!$AU$1:$BA$45,7,0),"")</f>
        <v/>
      </c>
      <c r="K560" s="19" t="str">
        <f>IFERROR(VLOOKUP($A560,'Tropy M'!$Q$3:$X$155,7,0),"")</f>
        <v/>
      </c>
      <c r="L560" s="19" t="str">
        <f>IFERROR(VLOOKUP($A560,'Grassor TR300 M'!$BX$2:$CD$26,7,0),"")</f>
        <v/>
      </c>
      <c r="M560" s="19" t="str">
        <f>IFERROR(VLOOKUP($A560,'BO M'!$K$2:$Q$65,7,0),"")</f>
        <v/>
      </c>
      <c r="N560" s="19" t="str">
        <f>IFERROR(VLOOKUP($A560,'Konwalie M'!$K$3:$Q$33,7,0),"")</f>
        <v/>
      </c>
      <c r="O560" s="19" t="str">
        <f>IFERROR(VLOOKUP($A560,'Sudecka 150 M'!$M$2:$S$17,7,0),"")</f>
        <v/>
      </c>
      <c r="P560" s="19" t="str">
        <f>IFERROR(VLOOKUP($A560,'Korno M'!$BR$1:$BX$58,7,0),"")</f>
        <v/>
      </c>
      <c r="Q560" s="19" t="str">
        <f>IFERROR(VLOOKUP($A560,'Abentojra M'!$J$4:$P$36,7,0),"")</f>
        <v/>
      </c>
      <c r="R560" s="19" t="str">
        <f>IFERROR(VLOOKUP($A560,'Mordownik M'!$M$6:$S$36,7,0),"")</f>
        <v/>
      </c>
      <c r="S560" s="19" t="str">
        <f>IFERROR(VLOOKUP($A560,'XIV Szago M'!$BB$4:$BH$45,7,0),"")</f>
        <v/>
      </c>
      <c r="T560" s="19" t="str">
        <f>IFERROR(VLOOKUP($A560,'H54 TR200 M'!$AS$5:$AY$96,7,0),"")</f>
        <v/>
      </c>
      <c r="U560" s="19" t="str">
        <f>IFERROR(VLOOKUP($A560,'NM TR200 M'!$AN$5:$AT$32,7,0),"")</f>
        <v/>
      </c>
      <c r="V560" s="10">
        <f>IFERROR(LARGE(X560:AP560,1),0)+IFERROR(LARGE(X560:AP560,2),0)</f>
        <v>4.9444941915796585</v>
      </c>
      <c r="W560" s="10">
        <f>IFERROR(LARGE(X560:AP560,3),0)+IFERROR(LARGE(X560:AP560,4),0)</f>
        <v>0</v>
      </c>
      <c r="X560" s="12"/>
      <c r="Y560" s="18"/>
      <c r="Z560" s="18"/>
      <c r="AA560" s="12"/>
      <c r="AB560" s="12"/>
      <c r="AC560" s="12">
        <f>IFERROR(VLOOKUP($A560,'H53 100 M'!$AG$5:$AM$156,7,0),"")</f>
        <v>1.4406264168220118</v>
      </c>
      <c r="AD560" s="18" t="str">
        <f>IFERROR(VLOOKUP($A560,'Liczyrzepa - wiosna M'!$N$2:$T$26,7,0),"")</f>
        <v/>
      </c>
      <c r="AE560" s="12" t="str">
        <f>IFERROR(VLOOKUP($A560,'Harce M'!$H$2:$N$19,7,0),"")</f>
        <v/>
      </c>
      <c r="AF560" s="18" t="str">
        <f>IFERROR(VLOOKUP($A560,'XII z Kompasem M'!$K$1:$Q$38,7,0),"")</f>
        <v/>
      </c>
      <c r="AG560" s="19" t="str">
        <f>IFERROR(VLOOKUP($A560,'Grassor TR150 M'!$BH$2:$BN$16,7,0),"")</f>
        <v/>
      </c>
      <c r="AH560" s="19" t="str">
        <f>IFERROR(VLOOKUP($A560,'Pazur Gryfa M'!$P$2:$V$23,7,0),"")</f>
        <v/>
      </c>
      <c r="AI560" s="19" t="str">
        <f>IFERROR(VLOOKUP($A560,'Szaga M'!$J$2:$P$31,7,0),"")</f>
        <v/>
      </c>
      <c r="AJ560" s="19" t="str">
        <f>IFERROR(VLOOKUP($A560,'Sudecka 100 M'!$M$2:$S$20,7,0),"")</f>
        <v/>
      </c>
      <c r="AK560" s="19" t="str">
        <f>IFERROR(VLOOKUP($A560,'XIII z Kompasem M'!$K$2:$Q$27,7,0),"")</f>
        <v/>
      </c>
      <c r="AL560" s="19" t="str">
        <f>IFERROR(VLOOKUP($A560,'Waligóra M'!$J$2:$P$17,7,0),"")</f>
        <v/>
      </c>
      <c r="AM560" s="19" t="str">
        <f>IFERROR(VLOOKUP($A560,'Jesienne 360 M'!$K$2:$Q$15,7,0),"")</f>
        <v/>
      </c>
      <c r="AN560" s="19">
        <f>IFERROR(VLOOKUP($A560,'H54 TR100 M'!$AG$6:$AM$161,7,0),"")</f>
        <v>3.503867774757647</v>
      </c>
      <c r="AO560" s="19" t="str">
        <f>IFERROR(VLOOKUP($A560,'Azymut M'!$O$2:$U$36,7,0),"")</f>
        <v/>
      </c>
      <c r="AP560" s="12" t="str">
        <f>IFERROR(VLOOKUP($A560,'NM TR100 M'!$AD$5:$AJ$13,7,0),"")</f>
        <v/>
      </c>
      <c r="AQ560" s="26">
        <f>MIN(COUNT(F560:U560)+MIN(COUNT(X560:AP560)/2,2),6)</f>
        <v>1</v>
      </c>
      <c r="AR560" s="13">
        <f>COUNT(F560:U560)+COUNT(X560:AP560)/2</f>
        <v>1</v>
      </c>
    </row>
    <row r="561" spans="1:44">
      <c r="A561">
        <v>548</v>
      </c>
      <c r="B561" s="22" t="str">
        <f>VLOOKUP($A561,id!$C:$H,6,0)</f>
        <v>Batogowski Marek</v>
      </c>
      <c r="C561" s="22">
        <f>VLOOKUP($A561,id!$C:$H,4,0)</f>
        <v>0</v>
      </c>
      <c r="D561" s="2">
        <f>IF(E560=E561,D560,ROW(B559))</f>
        <v>559</v>
      </c>
      <c r="E561" s="11">
        <f>LARGE(F561:W561,1)+LARGE(F561:W561,2)+IFERROR(LARGE(F561:W561,3),0)+IFERROR(LARGE(F561:W561,4),0)+IFERROR(LARGE(F561:W561,5),0)+IFERROR(LARGE(F561:W561,6),0)</f>
        <v>4.9144890759306739</v>
      </c>
      <c r="F561" s="12"/>
      <c r="G561" s="12"/>
      <c r="H561" s="12"/>
      <c r="I561" s="14"/>
      <c r="J561" s="19"/>
      <c r="K561" s="19"/>
      <c r="L561" s="19"/>
      <c r="M561" s="19"/>
      <c r="N561" s="19">
        <f>IFERROR(VLOOKUP($A561,'Konwalie M'!$K$3:$Q$33,7,0),"")</f>
        <v>4.9144890759306739</v>
      </c>
      <c r="O561" s="19"/>
      <c r="P561" s="19" t="str">
        <f>IFERROR(VLOOKUP($A561,'Korno M'!$BR$1:$BX$58,7,0),"")</f>
        <v/>
      </c>
      <c r="Q561" s="19" t="str">
        <f>IFERROR(VLOOKUP($A561,'Abentojra M'!$J$4:$P$36,7,0),"")</f>
        <v/>
      </c>
      <c r="R561" s="19" t="str">
        <f>IFERROR(VLOOKUP($A561,'Mordownik M'!$M$6:$S$36,7,0),"")</f>
        <v/>
      </c>
      <c r="S561" s="19" t="str">
        <f>IFERROR(VLOOKUP($A561,'XIV Szago M'!$BB$4:$BH$45,7,0),"")</f>
        <v/>
      </c>
      <c r="T561" s="19" t="str">
        <f>IFERROR(VLOOKUP($A561,'H54 TR200 M'!$AS$5:$AY$96,7,0),"")</f>
        <v/>
      </c>
      <c r="U561" s="19" t="str">
        <f>IFERROR(VLOOKUP($A561,'NM TR200 M'!$AN$5:$AT$32,7,0),"")</f>
        <v/>
      </c>
      <c r="V561" s="10">
        <f>IFERROR(LARGE(X561:AP561,1),0)+IFERROR(LARGE(X561:AP561,2),0)</f>
        <v>0</v>
      </c>
      <c r="W561" s="10">
        <f>IFERROR(LARGE(X561:AP561,3),0)+IFERROR(LARGE(X561:AP561,4),0)</f>
        <v>0</v>
      </c>
      <c r="X561" s="12"/>
      <c r="Y561" s="18"/>
      <c r="Z561" s="18"/>
      <c r="AA561" s="12"/>
      <c r="AB561" s="12"/>
      <c r="AC561" s="12"/>
      <c r="AD561" s="18"/>
      <c r="AE561" s="12"/>
      <c r="AF561" s="18"/>
      <c r="AG561" s="19"/>
      <c r="AH561" s="19"/>
      <c r="AI561" s="19"/>
      <c r="AJ561" s="19"/>
      <c r="AK561" s="19" t="str">
        <f>IFERROR(VLOOKUP($A561,'XIII z Kompasem M'!$K$2:$Q$27,7,0),"")</f>
        <v/>
      </c>
      <c r="AL561" s="19" t="str">
        <f>IFERROR(VLOOKUP($A561,'Waligóra M'!$J$2:$P$17,7,0),"")</f>
        <v/>
      </c>
      <c r="AM561" s="19" t="str">
        <f>IFERROR(VLOOKUP($A561,'Jesienne 360 M'!$K$2:$Q$15,7,0),"")</f>
        <v/>
      </c>
      <c r="AN561" s="19" t="str">
        <f>IFERROR(VLOOKUP($A561,'H54 TR100 M'!$AG$6:$AM$161,7,0),"")</f>
        <v/>
      </c>
      <c r="AO561" s="19" t="str">
        <f>IFERROR(VLOOKUP($A561,'Azymut M'!$O$2:$U$36,7,0),"")</f>
        <v/>
      </c>
      <c r="AP561" s="12" t="str">
        <f>IFERROR(VLOOKUP($A561,'NM TR100 M'!$AD$5:$AJ$13,7,0),"")</f>
        <v/>
      </c>
      <c r="AQ561" s="26">
        <f>MIN(COUNT(F561:U561)+MIN(COUNT(X561:AP561)/2,2),6)</f>
        <v>1</v>
      </c>
      <c r="AR561" s="13">
        <f>COUNT(F561:U561)+COUNT(X561:AP561)/2</f>
        <v>1</v>
      </c>
    </row>
    <row r="562" spans="1:44">
      <c r="A562">
        <v>732</v>
      </c>
      <c r="B562" s="22" t="str">
        <f>VLOOKUP($A562,id!$C:$H,6,0)</f>
        <v>Ciskowski Waldemar</v>
      </c>
      <c r="C562" s="22">
        <f>VLOOKUP($A562,id!$C:$H,4,0)</f>
        <v>0</v>
      </c>
      <c r="D562" s="2">
        <f>IF(E561=E562,D561,ROW(B560))</f>
        <v>560</v>
      </c>
      <c r="E562" s="11">
        <f>LARGE(F562:W562,1)+LARGE(F562:W562,2)+IFERROR(LARGE(F562:W562,3),0)+IFERROR(LARGE(F562:W562,4),0)+IFERROR(LARGE(F562:W562,5),0)+IFERROR(LARGE(F562:W562,6),0)</f>
        <v>4.7252081608892817</v>
      </c>
      <c r="F562" s="12"/>
      <c r="G562" s="12"/>
      <c r="H562" s="12"/>
      <c r="I562" s="14"/>
      <c r="J562" s="19"/>
      <c r="K562" s="19"/>
      <c r="L562" s="19"/>
      <c r="M562" s="19"/>
      <c r="N562" s="19"/>
      <c r="O562" s="19"/>
      <c r="P562" s="19"/>
      <c r="Q562" s="19"/>
      <c r="R562" s="19"/>
      <c r="S562" s="19"/>
      <c r="T562" s="19" t="str">
        <f>IFERROR(VLOOKUP($A562,'H54 TR200 M'!$AS$5:$AY$96,7,0),"")</f>
        <v/>
      </c>
      <c r="U562" s="19" t="str">
        <f>IFERROR(VLOOKUP($A562,'NM TR200 M'!$AN$5:$AT$32,7,0),"")</f>
        <v/>
      </c>
      <c r="V562" s="10">
        <f>IFERROR(LARGE(X562:AP562,1),0)+IFERROR(LARGE(X562:AP562,2),0)</f>
        <v>4.7252081608892817</v>
      </c>
      <c r="W562" s="10">
        <f>IFERROR(LARGE(X562:AP562,3),0)+IFERROR(LARGE(X562:AP562,4),0)</f>
        <v>0</v>
      </c>
      <c r="X562" s="12"/>
      <c r="Y562" s="18"/>
      <c r="Z562" s="18"/>
      <c r="AA562" s="12"/>
      <c r="AB562" s="12"/>
      <c r="AC562" s="12"/>
      <c r="AD562" s="18"/>
      <c r="AE562" s="12"/>
      <c r="AF562" s="18"/>
      <c r="AG562" s="19"/>
      <c r="AH562" s="19"/>
      <c r="AI562" s="19"/>
      <c r="AJ562" s="19"/>
      <c r="AK562" s="19"/>
      <c r="AL562" s="19"/>
      <c r="AM562" s="19"/>
      <c r="AN562" s="19">
        <f>IFERROR(VLOOKUP($A562,'H54 TR100 M'!$AG$6:$AM$161,7,0),"")</f>
        <v>4.7252081608892817</v>
      </c>
      <c r="AO562" s="19" t="str">
        <f>IFERROR(VLOOKUP($A562,'Azymut M'!$O$2:$U$36,7,0),"")</f>
        <v/>
      </c>
      <c r="AP562" s="12" t="str">
        <f>IFERROR(VLOOKUP($A562,'NM TR100 M'!$AD$5:$AJ$13,7,0),"")</f>
        <v/>
      </c>
      <c r="AQ562" s="26">
        <f>MIN(COUNT(F562:U562)+MIN(COUNT(X562:AP562)/2,2),6)</f>
        <v>0.5</v>
      </c>
      <c r="AR562" s="13">
        <f>COUNT(F562:U562)+COUNT(X562:AP562)/2</f>
        <v>0.5</v>
      </c>
    </row>
    <row r="563" spans="1:44">
      <c r="A563">
        <v>436</v>
      </c>
      <c r="B563" s="22" t="str">
        <f>VLOOKUP($A563,id!$C:$H,6,0)</f>
        <v>Warmowski Marcin</v>
      </c>
      <c r="C563" s="22" t="str">
        <f>VLOOKUP($A563,id!$C:$H,4,0)</f>
        <v>WARMA Team</v>
      </c>
      <c r="D563" s="2">
        <f>IF(E562=E563,D562,ROW(B561))</f>
        <v>561</v>
      </c>
      <c r="E563" s="11">
        <f>LARGE(F563:W563,1)+LARGE(F563:W563,2)+IFERROR(LARGE(F563:W563,3),0)+IFERROR(LARGE(F563:W563,4),0)+IFERROR(LARGE(F563:W563,5),0)+IFERROR(LARGE(F563:W563,6),0)</f>
        <v>4.682431537869209</v>
      </c>
      <c r="F563" s="12"/>
      <c r="G563" s="12"/>
      <c r="H563" s="12"/>
      <c r="I563" s="14"/>
      <c r="J563" s="19" t="str">
        <f>IFERROR(VLOOKUP($A563,'Dukty M'!$AU$1:$BA$45,7,0),"")</f>
        <v/>
      </c>
      <c r="K563" s="19" t="str">
        <f>IFERROR(VLOOKUP($A563,'Tropy M'!$Q$3:$X$155,7,0),"")</f>
        <v/>
      </c>
      <c r="L563" s="19" t="str">
        <f>IFERROR(VLOOKUP($A563,'Grassor TR300 M'!$BX$2:$CD$26,7,0),"")</f>
        <v/>
      </c>
      <c r="M563" s="19" t="str">
        <f>IFERROR(VLOOKUP($A563,'BO M'!$K$2:$Q$65,7,0),"")</f>
        <v/>
      </c>
      <c r="N563" s="19" t="str">
        <f>IFERROR(VLOOKUP($A563,'Konwalie M'!$K$3:$Q$33,7,0),"")</f>
        <v/>
      </c>
      <c r="O563" s="19" t="str">
        <f>IFERROR(VLOOKUP($A563,'Sudecka 150 M'!$M$2:$S$17,7,0),"")</f>
        <v/>
      </c>
      <c r="P563" s="19" t="str">
        <f>IFERROR(VLOOKUP($A563,'Korno M'!$BR$1:$BX$58,7,0),"")</f>
        <v/>
      </c>
      <c r="Q563" s="19" t="str">
        <f>IFERROR(VLOOKUP($A563,'Abentojra M'!$J$4:$P$36,7,0),"")</f>
        <v/>
      </c>
      <c r="R563" s="19" t="str">
        <f>IFERROR(VLOOKUP($A563,'Mordownik M'!$M$6:$S$36,7,0),"")</f>
        <v/>
      </c>
      <c r="S563" s="19" t="str">
        <f>IFERROR(VLOOKUP($A563,'XIV Szago M'!$BB$4:$BH$45,7,0),"")</f>
        <v/>
      </c>
      <c r="T563" s="19" t="str">
        <f>IFERROR(VLOOKUP($A563,'H54 TR200 M'!$AS$5:$AY$96,7,0),"")</f>
        <v/>
      </c>
      <c r="U563" s="19" t="str">
        <f>IFERROR(VLOOKUP($A563,'NM TR200 M'!$AN$5:$AT$32,7,0),"")</f>
        <v/>
      </c>
      <c r="V563" s="10">
        <f>IFERROR(LARGE(X563:AP563,1),0)+IFERROR(LARGE(X563:AP563,2),0)</f>
        <v>4.682431537869209</v>
      </c>
      <c r="W563" s="10">
        <f>IFERROR(LARGE(X563:AP563,3),0)+IFERROR(LARGE(X563:AP563,4),0)</f>
        <v>0</v>
      </c>
      <c r="X563" s="12"/>
      <c r="Y563" s="18"/>
      <c r="Z563" s="18"/>
      <c r="AA563" s="12"/>
      <c r="AB563" s="12"/>
      <c r="AC563" s="12"/>
      <c r="AD563" s="18"/>
      <c r="AE563" s="12"/>
      <c r="AF563" s="18">
        <f>IFERROR(VLOOKUP($A563,'XII z Kompasem M'!$K$1:$Q$38,7,0),"")</f>
        <v>4.682431537869209</v>
      </c>
      <c r="AG563" s="19" t="str">
        <f>IFERROR(VLOOKUP($A563,'Grassor TR150 M'!$BH$2:$BN$16,7,0),"")</f>
        <v/>
      </c>
      <c r="AH563" s="19" t="str">
        <f>IFERROR(VLOOKUP($A563,'Pazur Gryfa M'!$P$2:$V$23,7,0),"")</f>
        <v/>
      </c>
      <c r="AI563" s="19" t="str">
        <f>IFERROR(VLOOKUP($A563,'Szaga M'!$J$2:$P$31,7,0),"")</f>
        <v/>
      </c>
      <c r="AJ563" s="19" t="str">
        <f>IFERROR(VLOOKUP($A563,'Sudecka 100 M'!$M$2:$S$20,7,0),"")</f>
        <v/>
      </c>
      <c r="AK563" s="19" t="str">
        <f>IFERROR(VLOOKUP($A563,'XIII z Kompasem M'!$K$2:$Q$27,7,0),"")</f>
        <v/>
      </c>
      <c r="AL563" s="19" t="str">
        <f>IFERROR(VLOOKUP($A563,'Waligóra M'!$J$2:$P$17,7,0),"")</f>
        <v/>
      </c>
      <c r="AM563" s="19" t="str">
        <f>IFERROR(VLOOKUP($A563,'Jesienne 360 M'!$K$2:$Q$15,7,0),"")</f>
        <v/>
      </c>
      <c r="AN563" s="19" t="str">
        <f>IFERROR(VLOOKUP($A563,'H54 TR100 M'!$AG$6:$AM$161,7,0),"")</f>
        <v/>
      </c>
      <c r="AO563" s="19" t="str">
        <f>IFERROR(VLOOKUP($A563,'Azymut M'!$O$2:$U$36,7,0),"")</f>
        <v/>
      </c>
      <c r="AP563" s="12" t="str">
        <f>IFERROR(VLOOKUP($A563,'NM TR100 M'!$AD$5:$AJ$13,7,0),"")</f>
        <v/>
      </c>
      <c r="AQ563" s="26">
        <f>MIN(COUNT(F563:U563)+MIN(COUNT(X563:AP563)/2,2),6)</f>
        <v>0.5</v>
      </c>
      <c r="AR563" s="13">
        <f>COUNT(F563:U563)+COUNT(X563:AP563)/2</f>
        <v>0.5</v>
      </c>
    </row>
    <row r="564" spans="1:44">
      <c r="A564">
        <v>647</v>
      </c>
      <c r="B564" s="22" t="str">
        <f>VLOOKUP($A564,id!$C:$H,6,0)</f>
        <v>Ziaja Adam</v>
      </c>
      <c r="C564" s="22">
        <f>VLOOKUP($A564,id!$C:$H,4,0)</f>
        <v>0</v>
      </c>
      <c r="D564" s="2">
        <f>IF(E563=E564,D563,ROW(B562))</f>
        <v>562</v>
      </c>
      <c r="E564" s="11">
        <f>LARGE(F564:W564,1)+LARGE(F564:W564,2)+IFERROR(LARGE(F564:W564,3),0)+IFERROR(LARGE(F564:W564,4),0)+IFERROR(LARGE(F564:W564,5),0)+IFERROR(LARGE(F564:W564,6),0)</f>
        <v>4.5464275384142532</v>
      </c>
      <c r="F564" s="12"/>
      <c r="G564" s="12"/>
      <c r="H564" s="12"/>
      <c r="I564" s="14"/>
      <c r="J564" s="19"/>
      <c r="K564" s="19"/>
      <c r="L564" s="19"/>
      <c r="M564" s="19"/>
      <c r="N564" s="19"/>
      <c r="O564" s="19"/>
      <c r="P564" s="19"/>
      <c r="Q564" s="19"/>
      <c r="R564" s="19"/>
      <c r="S564" s="19"/>
      <c r="T564" s="19">
        <f>IFERROR(VLOOKUP($A564,'H54 TR200 M'!$AS$5:$AY$96,7,0),"")</f>
        <v>4.5464275384142532</v>
      </c>
      <c r="U564" s="19" t="str">
        <f>IFERROR(VLOOKUP($A564,'NM TR200 M'!$AN$5:$AT$32,7,0),"")</f>
        <v/>
      </c>
      <c r="V564" s="10">
        <f>IFERROR(LARGE(X564:AP564,1),0)+IFERROR(LARGE(X564:AP564,2),0)</f>
        <v>0</v>
      </c>
      <c r="W564" s="10">
        <f>IFERROR(LARGE(X564:AP564,3),0)+IFERROR(LARGE(X564:AP564,4),0)</f>
        <v>0</v>
      </c>
      <c r="X564" s="12"/>
      <c r="Y564" s="18"/>
      <c r="Z564" s="18"/>
      <c r="AA564" s="12"/>
      <c r="AB564" s="12"/>
      <c r="AC564" s="12"/>
      <c r="AD564" s="18"/>
      <c r="AE564" s="12"/>
      <c r="AF564" s="18"/>
      <c r="AG564" s="19"/>
      <c r="AH564" s="19"/>
      <c r="AI564" s="19"/>
      <c r="AJ564" s="19"/>
      <c r="AK564" s="19"/>
      <c r="AL564" s="19"/>
      <c r="AM564" s="19"/>
      <c r="AN564" s="19" t="str">
        <f>IFERROR(VLOOKUP($A564,'H54 TR100 M'!$AG$6:$AM$161,7,0),"")</f>
        <v/>
      </c>
      <c r="AO564" s="19" t="str">
        <f>IFERROR(VLOOKUP($A564,'Azymut M'!$O$2:$U$36,7,0),"")</f>
        <v/>
      </c>
      <c r="AP564" s="12" t="str">
        <f>IFERROR(VLOOKUP($A564,'NM TR100 M'!$AD$5:$AJ$13,7,0),"")</f>
        <v/>
      </c>
      <c r="AQ564" s="26">
        <f>MIN(COUNT(F564:U564)+MIN(COUNT(X564:AP564)/2,2),6)</f>
        <v>1</v>
      </c>
      <c r="AR564" s="13">
        <f>COUNT(F564:U564)+COUNT(X564:AP564)/2</f>
        <v>1</v>
      </c>
    </row>
    <row r="565" spans="1:44">
      <c r="A565">
        <v>302</v>
      </c>
      <c r="B565" s="22" t="str">
        <f>VLOOKUP($A565,id!$C:$H,6,0)</f>
        <v>Gołąb Aleksander</v>
      </c>
      <c r="C565" s="22" t="str">
        <f>VLOOKUP($A565,id!$C:$H,4,0)</f>
        <v>Balticparts</v>
      </c>
      <c r="D565" s="2">
        <f>IF(E564=E565,D564,ROW(B563))</f>
        <v>563</v>
      </c>
      <c r="E565" s="11">
        <f>LARGE(F565:W565,1)+LARGE(F565:W565,2)+IFERROR(LARGE(F565:W565,3),0)+IFERROR(LARGE(F565:W565,4),0)+IFERROR(LARGE(F565:W565,5),0)+IFERROR(LARGE(F565:W565,6),0)</f>
        <v>4.4558178784657931</v>
      </c>
      <c r="F565" s="12"/>
      <c r="G565" s="12"/>
      <c r="H565" s="12" t="str">
        <f>IFERROR(VLOOKUP($A565,'H53 200 M'!$AL$5:$AR$90,7,0),"")</f>
        <v/>
      </c>
      <c r="I565" s="14" t="str">
        <f>IFERROR(VLOOKUP($A565,'Dymno M'!$BO$4:$BU$35,7,0),"")</f>
        <v/>
      </c>
      <c r="J565" s="19" t="str">
        <f>IFERROR(VLOOKUP($A565,'Dukty M'!$AU$1:$BA$45,7,0),"")</f>
        <v/>
      </c>
      <c r="K565" s="19" t="str">
        <f>IFERROR(VLOOKUP($A565,'Tropy M'!$Q$3:$X$155,7,0),"")</f>
        <v/>
      </c>
      <c r="L565" s="19" t="str">
        <f>IFERROR(VLOOKUP($A565,'Grassor TR300 M'!$BX$2:$CD$26,7,0),"")</f>
        <v/>
      </c>
      <c r="M565" s="19" t="str">
        <f>IFERROR(VLOOKUP($A565,'BO M'!$K$2:$Q$65,7,0),"")</f>
        <v/>
      </c>
      <c r="N565" s="19" t="str">
        <f>IFERROR(VLOOKUP($A565,'Konwalie M'!$K$3:$Q$33,7,0),"")</f>
        <v/>
      </c>
      <c r="O565" s="19" t="str">
        <f>IFERROR(VLOOKUP($A565,'Sudecka 150 M'!$M$2:$S$17,7,0),"")</f>
        <v/>
      </c>
      <c r="P565" s="19" t="str">
        <f>IFERROR(VLOOKUP($A565,'Korno M'!$BR$1:$BX$58,7,0),"")</f>
        <v/>
      </c>
      <c r="Q565" s="19" t="str">
        <f>IFERROR(VLOOKUP($A565,'Abentojra M'!$J$4:$P$36,7,0),"")</f>
        <v/>
      </c>
      <c r="R565" s="19" t="str">
        <f>IFERROR(VLOOKUP($A565,'Mordownik M'!$M$6:$S$36,7,0),"")</f>
        <v/>
      </c>
      <c r="S565" s="19" t="str">
        <f>IFERROR(VLOOKUP($A565,'XIV Szago M'!$BB$4:$BH$45,7,0),"")</f>
        <v/>
      </c>
      <c r="T565" s="19" t="str">
        <f>IFERROR(VLOOKUP($A565,'H54 TR200 M'!$AS$5:$AY$96,7,0),"")</f>
        <v/>
      </c>
      <c r="U565" s="19" t="str">
        <f>IFERROR(VLOOKUP($A565,'NM TR200 M'!$AN$5:$AT$32,7,0),"")</f>
        <v/>
      </c>
      <c r="V565" s="10">
        <f>IFERROR(LARGE(X565:AP565,1),0)+IFERROR(LARGE(X565:AP565,2),0)</f>
        <v>4.4558178784657931</v>
      </c>
      <c r="W565" s="10">
        <f>IFERROR(LARGE(X565:AP565,3),0)+IFERROR(LARGE(X565:AP565,4),0)</f>
        <v>0</v>
      </c>
      <c r="X565" s="12"/>
      <c r="Y565" s="18"/>
      <c r="Z565" s="18"/>
      <c r="AA565" s="12"/>
      <c r="AB565" s="12"/>
      <c r="AC565" s="12">
        <f>IFERROR(VLOOKUP($A565,'H53 100 M'!$AG$5:$AM$156,7,0),"")</f>
        <v>4.4558178784657931</v>
      </c>
      <c r="AD565" s="18" t="str">
        <f>IFERROR(VLOOKUP($A565,'Liczyrzepa - wiosna M'!$N$2:$T$26,7,0),"")</f>
        <v/>
      </c>
      <c r="AE565" s="12" t="str">
        <f>IFERROR(VLOOKUP($A565,'Harce M'!$H$2:$N$19,7,0),"")</f>
        <v/>
      </c>
      <c r="AF565" s="18" t="str">
        <f>IFERROR(VLOOKUP($A565,'XII z Kompasem M'!$K$1:$Q$38,7,0),"")</f>
        <v/>
      </c>
      <c r="AG565" s="19" t="str">
        <f>IFERROR(VLOOKUP($A565,'Grassor TR150 M'!$BH$2:$BN$16,7,0),"")</f>
        <v/>
      </c>
      <c r="AH565" s="19" t="str">
        <f>IFERROR(VLOOKUP($A565,'Pazur Gryfa M'!$P$2:$V$23,7,0),"")</f>
        <v/>
      </c>
      <c r="AI565" s="19" t="str">
        <f>IFERROR(VLOOKUP($A565,'Szaga M'!$J$2:$P$31,7,0),"")</f>
        <v/>
      </c>
      <c r="AJ565" s="19" t="str">
        <f>IFERROR(VLOOKUP($A565,'Sudecka 100 M'!$M$2:$S$20,7,0),"")</f>
        <v/>
      </c>
      <c r="AK565" s="19" t="str">
        <f>IFERROR(VLOOKUP($A565,'XIII z Kompasem M'!$K$2:$Q$27,7,0),"")</f>
        <v/>
      </c>
      <c r="AL565" s="19" t="str">
        <f>IFERROR(VLOOKUP($A565,'Waligóra M'!$J$2:$P$17,7,0),"")</f>
        <v/>
      </c>
      <c r="AM565" s="19" t="str">
        <f>IFERROR(VLOOKUP($A565,'Jesienne 360 M'!$K$2:$Q$15,7,0),"")</f>
        <v/>
      </c>
      <c r="AN565" s="19" t="str">
        <f>IFERROR(VLOOKUP($A565,'H54 TR100 M'!$AG$6:$AM$161,7,0),"")</f>
        <v/>
      </c>
      <c r="AO565" s="19" t="str">
        <f>IFERROR(VLOOKUP($A565,'Azymut M'!$O$2:$U$36,7,0),"")</f>
        <v/>
      </c>
      <c r="AP565" s="12" t="str">
        <f>IFERROR(VLOOKUP($A565,'NM TR100 M'!$AD$5:$AJ$13,7,0),"")</f>
        <v/>
      </c>
      <c r="AQ565" s="26">
        <f>MIN(COUNT(F565:U565)+MIN(COUNT(X565:AP565)/2,2),6)</f>
        <v>0.5</v>
      </c>
      <c r="AR565" s="13">
        <f>COUNT(F565:U565)+COUNT(X565:AP565)/2</f>
        <v>0.5</v>
      </c>
    </row>
    <row r="566" spans="1:44">
      <c r="A566">
        <v>304</v>
      </c>
      <c r="B566" s="22" t="str">
        <f>VLOOKUP($A566,id!$C:$H,6,0)</f>
        <v>Manista Paweł</v>
      </c>
      <c r="C566" s="22">
        <f>VLOOKUP($A566,id!$C:$H,4,0)</f>
        <v>0</v>
      </c>
      <c r="D566" s="2">
        <f>IF(E565=E566,D565,ROW(B564))</f>
        <v>564</v>
      </c>
      <c r="E566" s="11">
        <f>LARGE(F566:W566,1)+LARGE(F566:W566,2)+IFERROR(LARGE(F566:W566,3),0)+IFERROR(LARGE(F566:W566,4),0)+IFERROR(LARGE(F566:W566,5),0)+IFERROR(LARGE(F566:W566,6),0)</f>
        <v>4.4537011003762599</v>
      </c>
      <c r="F566" s="12"/>
      <c r="G566" s="12"/>
      <c r="H566" s="12" t="str">
        <f>IFERROR(VLOOKUP($A566,'H53 200 M'!$AL$5:$AR$90,7,0),"")</f>
        <v/>
      </c>
      <c r="I566" s="14" t="str">
        <f>IFERROR(VLOOKUP($A566,'Dymno M'!$BO$4:$BU$35,7,0),"")</f>
        <v/>
      </c>
      <c r="J566" s="19" t="str">
        <f>IFERROR(VLOOKUP($A566,'Dukty M'!$AU$1:$BA$45,7,0),"")</f>
        <v/>
      </c>
      <c r="K566" s="19" t="str">
        <f>IFERROR(VLOOKUP($A566,'Tropy M'!$Q$3:$X$155,7,0),"")</f>
        <v/>
      </c>
      <c r="L566" s="19" t="str">
        <f>IFERROR(VLOOKUP($A566,'Grassor TR300 M'!$BX$2:$CD$26,7,0),"")</f>
        <v/>
      </c>
      <c r="M566" s="19" t="str">
        <f>IFERROR(VLOOKUP($A566,'BO M'!$K$2:$Q$65,7,0),"")</f>
        <v/>
      </c>
      <c r="N566" s="19" t="str">
        <f>IFERROR(VLOOKUP($A566,'Konwalie M'!$K$3:$Q$33,7,0),"")</f>
        <v/>
      </c>
      <c r="O566" s="19" t="str">
        <f>IFERROR(VLOOKUP($A566,'Sudecka 150 M'!$M$2:$S$17,7,0),"")</f>
        <v/>
      </c>
      <c r="P566" s="19" t="str">
        <f>IFERROR(VLOOKUP($A566,'Korno M'!$BR$1:$BX$58,7,0),"")</f>
        <v/>
      </c>
      <c r="Q566" s="19" t="str">
        <f>IFERROR(VLOOKUP($A566,'Abentojra M'!$J$4:$P$36,7,0),"")</f>
        <v/>
      </c>
      <c r="R566" s="19" t="str">
        <f>IFERROR(VLOOKUP($A566,'Mordownik M'!$M$6:$S$36,7,0),"")</f>
        <v/>
      </c>
      <c r="S566" s="19" t="str">
        <f>IFERROR(VLOOKUP($A566,'XIV Szago M'!$BB$4:$BH$45,7,0),"")</f>
        <v/>
      </c>
      <c r="T566" s="19" t="str">
        <f>IFERROR(VLOOKUP($A566,'H54 TR200 M'!$AS$5:$AY$96,7,0),"")</f>
        <v/>
      </c>
      <c r="U566" s="19" t="str">
        <f>IFERROR(VLOOKUP($A566,'NM TR200 M'!$AN$5:$AT$32,7,0),"")</f>
        <v/>
      </c>
      <c r="V566" s="10">
        <f>IFERROR(LARGE(X566:AP566,1),0)+IFERROR(LARGE(X566:AP566,2),0)</f>
        <v>4.4537011003762599</v>
      </c>
      <c r="W566" s="10">
        <f>IFERROR(LARGE(X566:AP566,3),0)+IFERROR(LARGE(X566:AP566,4),0)</f>
        <v>0</v>
      </c>
      <c r="X566" s="12"/>
      <c r="Y566" s="18"/>
      <c r="Z566" s="18"/>
      <c r="AA566" s="12"/>
      <c r="AB566" s="12"/>
      <c r="AC566" s="12">
        <f>IFERROR(VLOOKUP($A566,'H53 100 M'!$AG$5:$AM$156,7,0),"")</f>
        <v>4.4537011003762599</v>
      </c>
      <c r="AD566" s="18" t="str">
        <f>IFERROR(VLOOKUP($A566,'Liczyrzepa - wiosna M'!$N$2:$T$26,7,0),"")</f>
        <v/>
      </c>
      <c r="AE566" s="12" t="str">
        <f>IFERROR(VLOOKUP($A566,'Harce M'!$H$2:$N$19,7,0),"")</f>
        <v/>
      </c>
      <c r="AF566" s="18" t="str">
        <f>IFERROR(VLOOKUP($A566,'XII z Kompasem M'!$K$1:$Q$38,7,0),"")</f>
        <v/>
      </c>
      <c r="AG566" s="19" t="str">
        <f>IFERROR(VLOOKUP($A566,'Grassor TR150 M'!$BH$2:$BN$16,7,0),"")</f>
        <v/>
      </c>
      <c r="AH566" s="19" t="str">
        <f>IFERROR(VLOOKUP($A566,'Pazur Gryfa M'!$P$2:$V$23,7,0),"")</f>
        <v/>
      </c>
      <c r="AI566" s="19" t="str">
        <f>IFERROR(VLOOKUP($A566,'Szaga M'!$J$2:$P$31,7,0),"")</f>
        <v/>
      </c>
      <c r="AJ566" s="19" t="str">
        <f>IFERROR(VLOOKUP($A566,'Sudecka 100 M'!$M$2:$S$20,7,0),"")</f>
        <v/>
      </c>
      <c r="AK566" s="19" t="str">
        <f>IFERROR(VLOOKUP($A566,'XIII z Kompasem M'!$K$2:$Q$27,7,0),"")</f>
        <v/>
      </c>
      <c r="AL566" s="19" t="str">
        <f>IFERROR(VLOOKUP($A566,'Waligóra M'!$J$2:$P$17,7,0),"")</f>
        <v/>
      </c>
      <c r="AM566" s="19" t="str">
        <f>IFERROR(VLOOKUP($A566,'Jesienne 360 M'!$K$2:$Q$15,7,0),"")</f>
        <v/>
      </c>
      <c r="AN566" s="19" t="str">
        <f>IFERROR(VLOOKUP($A566,'H54 TR100 M'!$AG$6:$AM$161,7,0),"")</f>
        <v/>
      </c>
      <c r="AO566" s="19" t="str">
        <f>IFERROR(VLOOKUP($A566,'Azymut M'!$O$2:$U$36,7,0),"")</f>
        <v/>
      </c>
      <c r="AP566" s="12" t="str">
        <f>IFERROR(VLOOKUP($A566,'NM TR100 M'!$AD$5:$AJ$13,7,0),"")</f>
        <v/>
      </c>
      <c r="AQ566" s="26">
        <f>MIN(COUNT(F566:U566)+MIN(COUNT(X566:AP566)/2,2),6)</f>
        <v>0.5</v>
      </c>
      <c r="AR566" s="13">
        <f>COUNT(F566:U566)+COUNT(X566:AP566)/2</f>
        <v>0.5</v>
      </c>
    </row>
    <row r="567" spans="1:44">
      <c r="A567">
        <v>733</v>
      </c>
      <c r="B567" s="22" t="str">
        <f>VLOOKUP($A567,id!$C:$H,6,0)</f>
        <v>Dworski Adrian</v>
      </c>
      <c r="C567" s="22">
        <f>VLOOKUP($A567,id!$C:$H,4,0)</f>
        <v>0</v>
      </c>
      <c r="D567" s="2">
        <f>IF(E566=E567,D566,ROW(B565))</f>
        <v>565</v>
      </c>
      <c r="E567" s="11">
        <f>LARGE(F567:W567,1)+LARGE(F567:W567,2)+IFERROR(LARGE(F567:W567,3),0)+IFERROR(LARGE(F567:W567,4),0)+IFERROR(LARGE(F567:W567,5),0)+IFERROR(LARGE(F567:W567,6),0)</f>
        <v>4.3414473986589757</v>
      </c>
      <c r="F567" s="12"/>
      <c r="G567" s="12"/>
      <c r="H567" s="12"/>
      <c r="I567" s="14"/>
      <c r="J567" s="19"/>
      <c r="K567" s="19"/>
      <c r="L567" s="19"/>
      <c r="M567" s="19"/>
      <c r="N567" s="19"/>
      <c r="O567" s="19"/>
      <c r="P567" s="19"/>
      <c r="Q567" s="19"/>
      <c r="R567" s="19"/>
      <c r="S567" s="19"/>
      <c r="T567" s="19" t="str">
        <f>IFERROR(VLOOKUP($A567,'H54 TR200 M'!$AS$5:$AY$96,7,0),"")</f>
        <v/>
      </c>
      <c r="U567" s="19" t="str">
        <f>IFERROR(VLOOKUP($A567,'NM TR200 M'!$AN$5:$AT$32,7,0),"")</f>
        <v/>
      </c>
      <c r="V567" s="10">
        <f>IFERROR(LARGE(X567:AP567,1),0)+IFERROR(LARGE(X567:AP567,2),0)</f>
        <v>4.3414473986589757</v>
      </c>
      <c r="W567" s="10">
        <f>IFERROR(LARGE(X567:AP567,3),0)+IFERROR(LARGE(X567:AP567,4),0)</f>
        <v>0</v>
      </c>
      <c r="X567" s="12"/>
      <c r="Y567" s="18"/>
      <c r="Z567" s="18"/>
      <c r="AA567" s="12"/>
      <c r="AB567" s="12"/>
      <c r="AC567" s="12"/>
      <c r="AD567" s="18"/>
      <c r="AE567" s="12"/>
      <c r="AF567" s="18"/>
      <c r="AG567" s="19"/>
      <c r="AH567" s="19"/>
      <c r="AI567" s="19"/>
      <c r="AJ567" s="19"/>
      <c r="AK567" s="19"/>
      <c r="AL567" s="19"/>
      <c r="AM567" s="19"/>
      <c r="AN567" s="19">
        <f>IFERROR(VLOOKUP($A567,'H54 TR100 M'!$AG$6:$AM$161,7,0),"")</f>
        <v>4.3414473986589757</v>
      </c>
      <c r="AO567" s="19" t="str">
        <f>IFERROR(VLOOKUP($A567,'Azymut M'!$O$2:$U$36,7,0),"")</f>
        <v/>
      </c>
      <c r="AP567" s="12" t="str">
        <f>IFERROR(VLOOKUP($A567,'NM TR100 M'!$AD$5:$AJ$13,7,0),"")</f>
        <v/>
      </c>
      <c r="AQ567" s="26">
        <f>MIN(COUNT(F567:U567)+MIN(COUNT(X567:AP567)/2,2),6)</f>
        <v>0.5</v>
      </c>
      <c r="AR567" s="13">
        <f>COUNT(F567:U567)+COUNT(X567:AP567)/2</f>
        <v>0.5</v>
      </c>
    </row>
    <row r="568" spans="1:44">
      <c r="A568">
        <v>734</v>
      </c>
      <c r="B568" s="22" t="str">
        <f>VLOOKUP($A568,id!$C:$H,6,0)</f>
        <v>Ciupa Marcin</v>
      </c>
      <c r="C568" s="22" t="str">
        <f>VLOOKUP($A568,id!$C:$H,4,0)</f>
        <v>UKS Orientuś</v>
      </c>
      <c r="D568" s="2">
        <f>IF(E567=E568,D567,ROW(B566))</f>
        <v>566</v>
      </c>
      <c r="E568" s="11">
        <f>LARGE(F568:W568,1)+LARGE(F568:W568,2)+IFERROR(LARGE(F568:W568,3),0)+IFERROR(LARGE(F568:W568,4),0)+IFERROR(LARGE(F568:W568,5),0)+IFERROR(LARGE(F568:W568,6),0)</f>
        <v>4.3002383043378876</v>
      </c>
      <c r="F568" s="12"/>
      <c r="G568" s="12"/>
      <c r="H568" s="12"/>
      <c r="I568" s="14"/>
      <c r="J568" s="19"/>
      <c r="K568" s="19"/>
      <c r="L568" s="19"/>
      <c r="M568" s="19"/>
      <c r="N568" s="19"/>
      <c r="O568" s="19"/>
      <c r="P568" s="19"/>
      <c r="Q568" s="19"/>
      <c r="R568" s="19"/>
      <c r="S568" s="19"/>
      <c r="T568" s="19" t="str">
        <f>IFERROR(VLOOKUP($A568,'H54 TR200 M'!$AS$5:$AY$96,7,0),"")</f>
        <v/>
      </c>
      <c r="U568" s="19" t="str">
        <f>IFERROR(VLOOKUP($A568,'NM TR200 M'!$AN$5:$AT$32,7,0),"")</f>
        <v/>
      </c>
      <c r="V568" s="10">
        <f>IFERROR(LARGE(X568:AP568,1),0)+IFERROR(LARGE(X568:AP568,2),0)</f>
        <v>4.3002383043378876</v>
      </c>
      <c r="W568" s="10">
        <f>IFERROR(LARGE(X568:AP568,3),0)+IFERROR(LARGE(X568:AP568,4),0)</f>
        <v>0</v>
      </c>
      <c r="X568" s="12"/>
      <c r="Y568" s="18"/>
      <c r="Z568" s="18"/>
      <c r="AA568" s="12"/>
      <c r="AB568" s="12"/>
      <c r="AC568" s="12"/>
      <c r="AD568" s="18"/>
      <c r="AE568" s="12"/>
      <c r="AF568" s="18"/>
      <c r="AG568" s="19"/>
      <c r="AH568" s="19"/>
      <c r="AI568" s="19"/>
      <c r="AJ568" s="19"/>
      <c r="AK568" s="19"/>
      <c r="AL568" s="19"/>
      <c r="AM568" s="19"/>
      <c r="AN568" s="19">
        <f>IFERROR(VLOOKUP($A568,'H54 TR100 M'!$AG$6:$AM$161,7,0),"")</f>
        <v>4.3002383043378876</v>
      </c>
      <c r="AO568" s="19" t="str">
        <f>IFERROR(VLOOKUP($A568,'Azymut M'!$O$2:$U$36,7,0),"")</f>
        <v/>
      </c>
      <c r="AP568" s="12" t="str">
        <f>IFERROR(VLOOKUP($A568,'NM TR100 M'!$AD$5:$AJ$13,7,0),"")</f>
        <v/>
      </c>
      <c r="AQ568" s="26">
        <f>MIN(COUNT(F568:U568)+MIN(COUNT(X568:AP568)/2,2),6)</f>
        <v>0.5</v>
      </c>
      <c r="AR568" s="13">
        <f>COUNT(F568:U568)+COUNT(X568:AP568)/2</f>
        <v>0.5</v>
      </c>
    </row>
    <row r="569" spans="1:44">
      <c r="A569">
        <v>735</v>
      </c>
      <c r="B569" s="22" t="str">
        <f>VLOOKUP($A569,id!$C:$H,6,0)</f>
        <v>Dalasiński Andrzej</v>
      </c>
      <c r="C569" s="22">
        <f>VLOOKUP($A569,id!$C:$H,4,0)</f>
        <v>0</v>
      </c>
      <c r="D569" s="2">
        <f>IF(E568=E569,D568,ROW(B567))</f>
        <v>567</v>
      </c>
      <c r="E569" s="11">
        <f>LARGE(F569:W569,1)+LARGE(F569:W569,2)+IFERROR(LARGE(F569:W569,3),0)+IFERROR(LARGE(F569:W569,4),0)+IFERROR(LARGE(F569:W569,5),0)+IFERROR(LARGE(F569:W569,6),0)</f>
        <v>4.3001134824661182</v>
      </c>
      <c r="F569" s="12"/>
      <c r="G569" s="12"/>
      <c r="H569" s="12"/>
      <c r="I569" s="14"/>
      <c r="J569" s="19"/>
      <c r="K569" s="19"/>
      <c r="L569" s="19"/>
      <c r="M569" s="19"/>
      <c r="N569" s="19"/>
      <c r="O569" s="19"/>
      <c r="P569" s="19"/>
      <c r="Q569" s="19"/>
      <c r="R569" s="19"/>
      <c r="S569" s="19"/>
      <c r="T569" s="19" t="str">
        <f>IFERROR(VLOOKUP($A569,'H54 TR200 M'!$AS$5:$AY$96,7,0),"")</f>
        <v/>
      </c>
      <c r="U569" s="19" t="str">
        <f>IFERROR(VLOOKUP($A569,'NM TR200 M'!$AN$5:$AT$32,7,0),"")</f>
        <v/>
      </c>
      <c r="V569" s="10">
        <f>IFERROR(LARGE(X569:AP569,1),0)+IFERROR(LARGE(X569:AP569,2),0)</f>
        <v>4.3001134824661182</v>
      </c>
      <c r="W569" s="10">
        <f>IFERROR(LARGE(X569:AP569,3),0)+IFERROR(LARGE(X569:AP569,4),0)</f>
        <v>0</v>
      </c>
      <c r="X569" s="12"/>
      <c r="Y569" s="18"/>
      <c r="Z569" s="18"/>
      <c r="AA569" s="12"/>
      <c r="AB569" s="12"/>
      <c r="AC569" s="12"/>
      <c r="AD569" s="18"/>
      <c r="AE569" s="12"/>
      <c r="AF569" s="18"/>
      <c r="AG569" s="19"/>
      <c r="AH569" s="19"/>
      <c r="AI569" s="19"/>
      <c r="AJ569" s="19"/>
      <c r="AK569" s="19"/>
      <c r="AL569" s="19"/>
      <c r="AM569" s="19"/>
      <c r="AN569" s="19">
        <f>IFERROR(VLOOKUP($A569,'H54 TR100 M'!$AG$6:$AM$161,7,0),"")</f>
        <v>4.3001134824661182</v>
      </c>
      <c r="AO569" s="19" t="str">
        <f>IFERROR(VLOOKUP($A569,'Azymut M'!$O$2:$U$36,7,0),"")</f>
        <v/>
      </c>
      <c r="AP569" s="12" t="str">
        <f>IFERROR(VLOOKUP($A569,'NM TR100 M'!$AD$5:$AJ$13,7,0),"")</f>
        <v/>
      </c>
      <c r="AQ569" s="26">
        <f>MIN(COUNT(F569:U569)+MIN(COUNT(X569:AP569)/2,2),6)</f>
        <v>0.5</v>
      </c>
      <c r="AR569" s="13">
        <f>COUNT(F569:U569)+COUNT(X569:AP569)/2</f>
        <v>0.5</v>
      </c>
    </row>
    <row r="570" spans="1:44">
      <c r="A570">
        <v>736</v>
      </c>
      <c r="B570" s="22" t="str">
        <f>VLOOKUP($A570,id!$C:$H,6,0)</f>
        <v>Oss Mateusz</v>
      </c>
      <c r="C570" s="22" t="str">
        <f>VLOOKUP($A570,id!$C:$H,4,0)</f>
        <v>IgKiMa</v>
      </c>
      <c r="D570" s="2">
        <f>IF(E569=E570,D569,ROW(B568))</f>
        <v>568</v>
      </c>
      <c r="E570" s="11">
        <f>LARGE(F570:W570,1)+LARGE(F570:W570,2)+IFERROR(LARGE(F570:W570,3),0)+IFERROR(LARGE(F570:W570,4),0)+IFERROR(LARGE(F570:W570,5),0)+IFERROR(LARGE(F570:W570,6),0)</f>
        <v>4.2000011810479965</v>
      </c>
      <c r="F570" s="12"/>
      <c r="G570" s="12"/>
      <c r="H570" s="12"/>
      <c r="I570" s="14"/>
      <c r="J570" s="19"/>
      <c r="K570" s="19"/>
      <c r="L570" s="19"/>
      <c r="M570" s="19"/>
      <c r="N570" s="19"/>
      <c r="O570" s="19"/>
      <c r="P570" s="19"/>
      <c r="Q570" s="19"/>
      <c r="R570" s="19"/>
      <c r="S570" s="19"/>
      <c r="T570" s="19" t="str">
        <f>IFERROR(VLOOKUP($A570,'H54 TR200 M'!$AS$5:$AY$96,7,0),"")</f>
        <v/>
      </c>
      <c r="U570" s="19" t="str">
        <f>IFERROR(VLOOKUP($A570,'NM TR200 M'!$AN$5:$AT$32,7,0),"")</f>
        <v/>
      </c>
      <c r="V570" s="10">
        <f>IFERROR(LARGE(X570:AP570,1),0)+IFERROR(LARGE(X570:AP570,2),0)</f>
        <v>4.2000011810479965</v>
      </c>
      <c r="W570" s="10">
        <f>IFERROR(LARGE(X570:AP570,3),0)+IFERROR(LARGE(X570:AP570,4),0)</f>
        <v>0</v>
      </c>
      <c r="X570" s="12"/>
      <c r="Y570" s="18"/>
      <c r="Z570" s="18"/>
      <c r="AA570" s="12"/>
      <c r="AB570" s="12"/>
      <c r="AC570" s="12"/>
      <c r="AD570" s="18"/>
      <c r="AE570" s="12"/>
      <c r="AF570" s="18"/>
      <c r="AG570" s="19"/>
      <c r="AH570" s="19"/>
      <c r="AI570" s="19"/>
      <c r="AJ570" s="19"/>
      <c r="AK570" s="19"/>
      <c r="AL570" s="19"/>
      <c r="AM570" s="19"/>
      <c r="AN570" s="19">
        <f>IFERROR(VLOOKUP($A570,'H54 TR100 M'!$AG$6:$AM$161,7,0),"")</f>
        <v>4.2000011810479965</v>
      </c>
      <c r="AO570" s="19" t="str">
        <f>IFERROR(VLOOKUP($A570,'Azymut M'!$O$2:$U$36,7,0),"")</f>
        <v/>
      </c>
      <c r="AP570" s="12" t="str">
        <f>IFERROR(VLOOKUP($A570,'NM TR100 M'!$AD$5:$AJ$13,7,0),"")</f>
        <v/>
      </c>
      <c r="AQ570" s="26">
        <f>MIN(COUNT(F570:U570)+MIN(COUNT(X570:AP570)/2,2),6)</f>
        <v>0.5</v>
      </c>
      <c r="AR570" s="13">
        <f>COUNT(F570:U570)+COUNT(X570:AP570)/2</f>
        <v>0.5</v>
      </c>
    </row>
    <row r="571" spans="1:44">
      <c r="A571">
        <v>737</v>
      </c>
      <c r="B571" s="22" t="str">
        <f>VLOOKUP($A571,id!$C:$H,6,0)</f>
        <v>Reszka Witek</v>
      </c>
      <c r="C571" s="22" t="str">
        <f>VLOOKUP($A571,id!$C:$H,4,0)</f>
        <v>IronTeam3City</v>
      </c>
      <c r="D571" s="2">
        <f>IF(E570=E571,D570,ROW(B569))</f>
        <v>569</v>
      </c>
      <c r="E571" s="11">
        <f>LARGE(F571:W571,1)+LARGE(F571:W571,2)+IFERROR(LARGE(F571:W571,3),0)+IFERROR(LARGE(F571:W571,4),0)+IFERROR(LARGE(F571:W571,5),0)+IFERROR(LARGE(F571:W571,6),0)</f>
        <v>4.0173924340459095</v>
      </c>
      <c r="F571" s="12"/>
      <c r="G571" s="12"/>
      <c r="H571" s="12"/>
      <c r="I571" s="14"/>
      <c r="J571" s="19"/>
      <c r="K571" s="19"/>
      <c r="L571" s="19"/>
      <c r="M571" s="19"/>
      <c r="N571" s="19"/>
      <c r="O571" s="19"/>
      <c r="P571" s="19"/>
      <c r="Q571" s="19"/>
      <c r="R571" s="19"/>
      <c r="S571" s="19"/>
      <c r="T571" s="19" t="str">
        <f>IFERROR(VLOOKUP($A571,'H54 TR200 M'!$AS$5:$AY$96,7,0),"")</f>
        <v/>
      </c>
      <c r="U571" s="19" t="str">
        <f>IFERROR(VLOOKUP($A571,'NM TR200 M'!$AN$5:$AT$32,7,0),"")</f>
        <v/>
      </c>
      <c r="V571" s="10">
        <f>IFERROR(LARGE(X571:AP571,1),0)+IFERROR(LARGE(X571:AP571,2),0)</f>
        <v>4.0173924340459095</v>
      </c>
      <c r="W571" s="10">
        <f>IFERROR(LARGE(X571:AP571,3),0)+IFERROR(LARGE(X571:AP571,4),0)</f>
        <v>0</v>
      </c>
      <c r="X571" s="12"/>
      <c r="Y571" s="18"/>
      <c r="Z571" s="18"/>
      <c r="AA571" s="12"/>
      <c r="AB571" s="12"/>
      <c r="AC571" s="12"/>
      <c r="AD571" s="18"/>
      <c r="AE571" s="12"/>
      <c r="AF571" s="18"/>
      <c r="AG571" s="19"/>
      <c r="AH571" s="19"/>
      <c r="AI571" s="19"/>
      <c r="AJ571" s="19"/>
      <c r="AK571" s="19"/>
      <c r="AL571" s="19"/>
      <c r="AM571" s="19"/>
      <c r="AN571" s="19">
        <f>IFERROR(VLOOKUP($A571,'H54 TR100 M'!$AG$6:$AM$161,7,0),"")</f>
        <v>4.0173924340459095</v>
      </c>
      <c r="AO571" s="19" t="str">
        <f>IFERROR(VLOOKUP($A571,'Azymut M'!$O$2:$U$36,7,0),"")</f>
        <v/>
      </c>
      <c r="AP571" s="12" t="str">
        <f>IFERROR(VLOOKUP($A571,'NM TR100 M'!$AD$5:$AJ$13,7,0),"")</f>
        <v/>
      </c>
      <c r="AQ571" s="26">
        <f>MIN(COUNT(F571:U571)+MIN(COUNT(X571:AP571)/2,2),6)</f>
        <v>0.5</v>
      </c>
      <c r="AR571" s="13">
        <f>COUNT(F571:U571)+COUNT(X571:AP571)/2</f>
        <v>0.5</v>
      </c>
    </row>
    <row r="572" spans="1:44">
      <c r="A572">
        <v>738</v>
      </c>
      <c r="B572" s="22" t="str">
        <f>VLOOKUP($A572,id!$C:$H,6,0)</f>
        <v>Pachulski Michał</v>
      </c>
      <c r="C572" s="22" t="str">
        <f>VLOOKUP($A572,id!$C:$H,4,0)</f>
        <v>GREY WOLF</v>
      </c>
      <c r="D572" s="2">
        <f>IF(E571=E572,D571,ROW(B570))</f>
        <v>570</v>
      </c>
      <c r="E572" s="11">
        <f>LARGE(F572:W572,1)+LARGE(F572:W572,2)+IFERROR(LARGE(F572:W572,3),0)+IFERROR(LARGE(F572:W572,4),0)+IFERROR(LARGE(F572:W572,5),0)+IFERROR(LARGE(F572:W572,6),0)</f>
        <v>3.834783687043823</v>
      </c>
      <c r="F572" s="12"/>
      <c r="G572" s="12"/>
      <c r="H572" s="12"/>
      <c r="I572" s="14"/>
      <c r="J572" s="19"/>
      <c r="K572" s="19"/>
      <c r="L572" s="19"/>
      <c r="M572" s="19"/>
      <c r="N572" s="19"/>
      <c r="O572" s="19"/>
      <c r="P572" s="19"/>
      <c r="Q572" s="19"/>
      <c r="R572" s="19"/>
      <c r="S572" s="19"/>
      <c r="T572" s="19" t="str">
        <f>IFERROR(VLOOKUP($A572,'H54 TR200 M'!$AS$5:$AY$96,7,0),"")</f>
        <v/>
      </c>
      <c r="U572" s="19" t="str">
        <f>IFERROR(VLOOKUP($A572,'NM TR200 M'!$AN$5:$AT$32,7,0),"")</f>
        <v/>
      </c>
      <c r="V572" s="10">
        <f>IFERROR(LARGE(X572:AP572,1),0)+IFERROR(LARGE(X572:AP572,2),0)</f>
        <v>3.834783687043823</v>
      </c>
      <c r="W572" s="10">
        <f>IFERROR(LARGE(X572:AP572,3),0)+IFERROR(LARGE(X572:AP572,4),0)</f>
        <v>0</v>
      </c>
      <c r="X572" s="12"/>
      <c r="Y572" s="18"/>
      <c r="Z572" s="18"/>
      <c r="AA572" s="12"/>
      <c r="AB572" s="12"/>
      <c r="AC572" s="12"/>
      <c r="AD572" s="18"/>
      <c r="AE572" s="12"/>
      <c r="AF572" s="18"/>
      <c r="AG572" s="19"/>
      <c r="AH572" s="19"/>
      <c r="AI572" s="19"/>
      <c r="AJ572" s="19"/>
      <c r="AK572" s="19"/>
      <c r="AL572" s="19"/>
      <c r="AM572" s="19"/>
      <c r="AN572" s="19">
        <f>IFERROR(VLOOKUP($A572,'H54 TR100 M'!$AG$6:$AM$161,7,0),"")</f>
        <v>3.834783687043823</v>
      </c>
      <c r="AO572" s="19" t="str">
        <f>IFERROR(VLOOKUP($A572,'Azymut M'!$O$2:$U$36,7,0),"")</f>
        <v/>
      </c>
      <c r="AP572" s="12" t="str">
        <f>IFERROR(VLOOKUP($A572,'NM TR100 M'!$AD$5:$AJ$13,7,0),"")</f>
        <v/>
      </c>
      <c r="AQ572" s="26">
        <f>MIN(COUNT(F572:U572)+MIN(COUNT(X572:AP572)/2,2),6)</f>
        <v>0.5</v>
      </c>
      <c r="AR572" s="13">
        <f>COUNT(F572:U572)+COUNT(X572:AP572)/2</f>
        <v>0.5</v>
      </c>
    </row>
    <row r="573" spans="1:44">
      <c r="A573">
        <v>305</v>
      </c>
      <c r="B573" s="22" t="str">
        <f>VLOOKUP($A573,id!$C:$H,6,0)</f>
        <v>Graczyk Rafał</v>
      </c>
      <c r="C573" s="22">
        <f>VLOOKUP($A573,id!$C:$H,4,0)</f>
        <v>0</v>
      </c>
      <c r="D573" s="2">
        <f>IF(E572=E573,D572,ROW(B571))</f>
        <v>571</v>
      </c>
      <c r="E573" s="11">
        <f>LARGE(F573:W573,1)+LARGE(F573:W573,2)+IFERROR(LARGE(F573:W573,3),0)+IFERROR(LARGE(F573:W573,4),0)+IFERROR(LARGE(F573:W573,5),0)+IFERROR(LARGE(F573:W573,6),0)</f>
        <v>3.6970256258792094</v>
      </c>
      <c r="F573" s="12"/>
      <c r="G573" s="12"/>
      <c r="H573" s="12" t="str">
        <f>IFERROR(VLOOKUP($A573,'H53 200 M'!$AL$5:$AR$90,7,0),"")</f>
        <v/>
      </c>
      <c r="I573" s="14" t="str">
        <f>IFERROR(VLOOKUP($A573,'Dymno M'!$BO$4:$BU$35,7,0),"")</f>
        <v/>
      </c>
      <c r="J573" s="19" t="str">
        <f>IFERROR(VLOOKUP($A573,'Dukty M'!$AU$1:$BA$45,7,0),"")</f>
        <v/>
      </c>
      <c r="K573" s="19" t="str">
        <f>IFERROR(VLOOKUP($A573,'Tropy M'!$Q$3:$X$155,7,0),"")</f>
        <v/>
      </c>
      <c r="L573" s="19" t="str">
        <f>IFERROR(VLOOKUP($A573,'Grassor TR300 M'!$BX$2:$CD$26,7,0),"")</f>
        <v/>
      </c>
      <c r="M573" s="19" t="str">
        <f>IFERROR(VLOOKUP($A573,'BO M'!$K$2:$Q$65,7,0),"")</f>
        <v/>
      </c>
      <c r="N573" s="19" t="str">
        <f>IFERROR(VLOOKUP($A573,'Konwalie M'!$K$3:$Q$33,7,0),"")</f>
        <v/>
      </c>
      <c r="O573" s="19" t="str">
        <f>IFERROR(VLOOKUP($A573,'Sudecka 150 M'!$M$2:$S$17,7,0),"")</f>
        <v/>
      </c>
      <c r="P573" s="19" t="str">
        <f>IFERROR(VLOOKUP($A573,'Korno M'!$BR$1:$BX$58,7,0),"")</f>
        <v/>
      </c>
      <c r="Q573" s="19" t="str">
        <f>IFERROR(VLOOKUP($A573,'Abentojra M'!$J$4:$P$36,7,0),"")</f>
        <v/>
      </c>
      <c r="R573" s="19" t="str">
        <f>IFERROR(VLOOKUP($A573,'Mordownik M'!$M$6:$S$36,7,0),"")</f>
        <v/>
      </c>
      <c r="S573" s="19" t="str">
        <f>IFERROR(VLOOKUP($A573,'XIV Szago M'!$BB$4:$BH$45,7,0),"")</f>
        <v/>
      </c>
      <c r="T573" s="19" t="str">
        <f>IFERROR(VLOOKUP($A573,'H54 TR200 M'!$AS$5:$AY$96,7,0),"")</f>
        <v/>
      </c>
      <c r="U573" s="19" t="str">
        <f>IFERROR(VLOOKUP($A573,'NM TR200 M'!$AN$5:$AT$32,7,0),"")</f>
        <v/>
      </c>
      <c r="V573" s="10">
        <f>IFERROR(LARGE(X573:AP573,1),0)+IFERROR(LARGE(X573:AP573,2),0)</f>
        <v>3.6970256258792094</v>
      </c>
      <c r="W573" s="10">
        <f>IFERROR(LARGE(X573:AP573,3),0)+IFERROR(LARGE(X573:AP573,4),0)</f>
        <v>0</v>
      </c>
      <c r="X573" s="12"/>
      <c r="Y573" s="18"/>
      <c r="Z573" s="18"/>
      <c r="AA573" s="12"/>
      <c r="AB573" s="12"/>
      <c r="AC573" s="12">
        <f>IFERROR(VLOOKUP($A573,'H53 100 M'!$AG$5:$AM$156,7,0),"")</f>
        <v>3.6970256258792094</v>
      </c>
      <c r="AD573" s="18" t="str">
        <f>IFERROR(VLOOKUP($A573,'Liczyrzepa - wiosna M'!$N$2:$T$26,7,0),"")</f>
        <v/>
      </c>
      <c r="AE573" s="12" t="str">
        <f>IFERROR(VLOOKUP($A573,'Harce M'!$H$2:$N$19,7,0),"")</f>
        <v/>
      </c>
      <c r="AF573" s="18" t="str">
        <f>IFERROR(VLOOKUP($A573,'XII z Kompasem M'!$K$1:$Q$38,7,0),"")</f>
        <v/>
      </c>
      <c r="AG573" s="19" t="str">
        <f>IFERROR(VLOOKUP($A573,'Grassor TR150 M'!$BH$2:$BN$16,7,0),"")</f>
        <v/>
      </c>
      <c r="AH573" s="19" t="str">
        <f>IFERROR(VLOOKUP($A573,'Pazur Gryfa M'!$P$2:$V$23,7,0),"")</f>
        <v/>
      </c>
      <c r="AI573" s="19" t="str">
        <f>IFERROR(VLOOKUP($A573,'Szaga M'!$J$2:$P$31,7,0),"")</f>
        <v/>
      </c>
      <c r="AJ573" s="19" t="str">
        <f>IFERROR(VLOOKUP($A573,'Sudecka 100 M'!$M$2:$S$20,7,0),"")</f>
        <v/>
      </c>
      <c r="AK573" s="19" t="str">
        <f>IFERROR(VLOOKUP($A573,'XIII z Kompasem M'!$K$2:$Q$27,7,0),"")</f>
        <v/>
      </c>
      <c r="AL573" s="19" t="str">
        <f>IFERROR(VLOOKUP($A573,'Waligóra M'!$J$2:$P$17,7,0),"")</f>
        <v/>
      </c>
      <c r="AM573" s="19" t="str">
        <f>IFERROR(VLOOKUP($A573,'Jesienne 360 M'!$K$2:$Q$15,7,0),"")</f>
        <v/>
      </c>
      <c r="AN573" s="19" t="str">
        <f>IFERROR(VLOOKUP($A573,'H54 TR100 M'!$AG$6:$AM$161,7,0),"")</f>
        <v/>
      </c>
      <c r="AO573" s="19" t="str">
        <f>IFERROR(VLOOKUP($A573,'Azymut M'!$O$2:$U$36,7,0),"")</f>
        <v/>
      </c>
      <c r="AP573" s="12" t="str">
        <f>IFERROR(VLOOKUP($A573,'NM TR100 M'!$AD$5:$AJ$13,7,0),"")</f>
        <v/>
      </c>
      <c r="AQ573" s="26">
        <f>MIN(COUNT(F573:U573)+MIN(COUNT(X573:AP573)/2,2),6)</f>
        <v>0.5</v>
      </c>
      <c r="AR573" s="13">
        <f>COUNT(F573:U573)+COUNT(X573:AP573)/2</f>
        <v>0.5</v>
      </c>
    </row>
    <row r="574" spans="1:44">
      <c r="A574">
        <v>359</v>
      </c>
      <c r="B574" s="22" t="str">
        <f>VLOOKUP($A574,id!$C:$H,6,0)</f>
        <v>Trzynski Marek</v>
      </c>
      <c r="C574" s="22" t="str">
        <f>VLOOKUP($A574,id!$C:$H,4,0)</f>
        <v>Stojące wentyle</v>
      </c>
      <c r="D574" s="2">
        <f>IF(E573=E574,D573,ROW(B572))</f>
        <v>572</v>
      </c>
      <c r="E574" s="11">
        <f>LARGE(F574:W574,1)+LARGE(F574:W574,2)+IFERROR(LARGE(F574:W574,3),0)+IFERROR(LARGE(F574:W574,4),0)+IFERROR(LARGE(F574:W574,5),0)+IFERROR(LARGE(F574:W574,6),0)</f>
        <v>3.652174940041736</v>
      </c>
      <c r="F574" s="12"/>
      <c r="G574" s="12"/>
      <c r="H574" s="12" t="str">
        <f>IFERROR(VLOOKUP($A574,'H53 200 M'!$AL$5:$AR$90,7,0),"")</f>
        <v/>
      </c>
      <c r="I574" s="14" t="str">
        <f>IFERROR(VLOOKUP($A574,'Dymno M'!$BO$4:$BU$35,7,0),"")</f>
        <v/>
      </c>
      <c r="J574" s="19" t="str">
        <f>IFERROR(VLOOKUP($A574,'Dukty M'!$AU$1:$BA$45,7,0),"")</f>
        <v/>
      </c>
      <c r="K574" s="19" t="str">
        <f>IFERROR(VLOOKUP($A574,'Tropy M'!$Q$3:$X$155,7,0),"")</f>
        <v/>
      </c>
      <c r="L574" s="19" t="str">
        <f>IFERROR(VLOOKUP($A574,'Grassor TR300 M'!$BX$2:$CD$26,7,0),"")</f>
        <v/>
      </c>
      <c r="M574" s="19" t="str">
        <f>IFERROR(VLOOKUP($A574,'BO M'!$K$2:$Q$65,7,0),"")</f>
        <v/>
      </c>
      <c r="N574" s="19" t="str">
        <f>IFERROR(VLOOKUP($A574,'Konwalie M'!$K$3:$Q$33,7,0),"")</f>
        <v/>
      </c>
      <c r="O574" s="19" t="str">
        <f>IFERROR(VLOOKUP($A574,'Sudecka 150 M'!$M$2:$S$17,7,0),"")</f>
        <v/>
      </c>
      <c r="P574" s="19" t="str">
        <f>IFERROR(VLOOKUP($A574,'Korno M'!$BR$1:$BX$58,7,0),"")</f>
        <v/>
      </c>
      <c r="Q574" s="19" t="str">
        <f>IFERROR(VLOOKUP($A574,'Abentojra M'!$J$4:$P$36,7,0),"")</f>
        <v/>
      </c>
      <c r="R574" s="19" t="str">
        <f>IFERROR(VLOOKUP($A574,'Mordownik M'!$M$6:$S$36,7,0),"")</f>
        <v/>
      </c>
      <c r="S574" s="19" t="str">
        <f>IFERROR(VLOOKUP($A574,'XIV Szago M'!$BB$4:$BH$45,7,0),"")</f>
        <v/>
      </c>
      <c r="T574" s="19" t="str">
        <f>IFERROR(VLOOKUP($A574,'H54 TR200 M'!$AS$5:$AY$96,7,0),"")</f>
        <v/>
      </c>
      <c r="U574" s="19" t="str">
        <f>IFERROR(VLOOKUP($A574,'NM TR200 M'!$AN$5:$AT$32,7,0),"")</f>
        <v/>
      </c>
      <c r="V574" s="10">
        <f>IFERROR(LARGE(X574:AP574,1),0)+IFERROR(LARGE(X574:AP574,2),0)</f>
        <v>3.652174940041736</v>
      </c>
      <c r="W574" s="10">
        <f>IFERROR(LARGE(X574:AP574,3),0)+IFERROR(LARGE(X574:AP574,4),0)</f>
        <v>0</v>
      </c>
      <c r="X574" s="12"/>
      <c r="Y574" s="18"/>
      <c r="Z574" s="18"/>
      <c r="AA574" s="12"/>
      <c r="AB574" s="12"/>
      <c r="AC574" s="12">
        <f>IFERROR(VLOOKUP($A574,'H53 100 M'!$AG$5:$AM$156,7,0),"")</f>
        <v>0</v>
      </c>
      <c r="AD574" s="18" t="str">
        <f>IFERROR(VLOOKUP($A574,'Liczyrzepa - wiosna M'!$N$2:$T$26,7,0),"")</f>
        <v/>
      </c>
      <c r="AE574" s="12" t="str">
        <f>IFERROR(VLOOKUP($A574,'Harce M'!$H$2:$N$19,7,0),"")</f>
        <v/>
      </c>
      <c r="AF574" s="18" t="str">
        <f>IFERROR(VLOOKUP($A574,'XII z Kompasem M'!$K$1:$Q$38,7,0),"")</f>
        <v/>
      </c>
      <c r="AG574" s="19" t="str">
        <f>IFERROR(VLOOKUP($A574,'Grassor TR150 M'!$BH$2:$BN$16,7,0),"")</f>
        <v/>
      </c>
      <c r="AH574" s="19" t="str">
        <f>IFERROR(VLOOKUP($A574,'Pazur Gryfa M'!$P$2:$V$23,7,0),"")</f>
        <v/>
      </c>
      <c r="AI574" s="19" t="str">
        <f>IFERROR(VLOOKUP($A574,'Szaga M'!$J$2:$P$31,7,0),"")</f>
        <v/>
      </c>
      <c r="AJ574" s="19" t="str">
        <f>IFERROR(VLOOKUP($A574,'Sudecka 100 M'!$M$2:$S$20,7,0),"")</f>
        <v/>
      </c>
      <c r="AK574" s="19" t="str">
        <f>IFERROR(VLOOKUP($A574,'XIII z Kompasem M'!$K$2:$Q$27,7,0),"")</f>
        <v/>
      </c>
      <c r="AL574" s="19" t="str">
        <f>IFERROR(VLOOKUP($A574,'Waligóra M'!$J$2:$P$17,7,0),"")</f>
        <v/>
      </c>
      <c r="AM574" s="19" t="str">
        <f>IFERROR(VLOOKUP($A574,'Jesienne 360 M'!$K$2:$Q$15,7,0),"")</f>
        <v/>
      </c>
      <c r="AN574" s="19">
        <f>IFERROR(VLOOKUP($A574,'H54 TR100 M'!$AG$6:$AM$161,7,0),"")</f>
        <v>3.652174940041736</v>
      </c>
      <c r="AO574" s="19" t="str">
        <f>IFERROR(VLOOKUP($A574,'Azymut M'!$O$2:$U$36,7,0),"")</f>
        <v/>
      </c>
      <c r="AP574" s="12" t="str">
        <f>IFERROR(VLOOKUP($A574,'NM TR100 M'!$AD$5:$AJ$13,7,0),"")</f>
        <v/>
      </c>
      <c r="AQ574" s="26">
        <f>MIN(COUNT(F574:U574)+MIN(COUNT(X574:AP574)/2,2),6)</f>
        <v>1</v>
      </c>
      <c r="AR574" s="13">
        <f>COUNT(F574:U574)+COUNT(X574:AP574)/2</f>
        <v>1</v>
      </c>
    </row>
    <row r="575" spans="1:44">
      <c r="A575">
        <v>361</v>
      </c>
      <c r="B575" s="22" t="str">
        <f>VLOOKUP($A575,id!$C:$H,6,0)</f>
        <v>Trzciński Dawid</v>
      </c>
      <c r="C575" s="22" t="str">
        <f>VLOOKUP($A575,id!$C:$H,4,0)</f>
        <v>Stojące wentyle</v>
      </c>
      <c r="D575" s="2">
        <f>IF(E574=E575,D574,ROW(B573))</f>
        <v>573</v>
      </c>
      <c r="E575" s="11">
        <f>LARGE(F575:W575,1)+LARGE(F575:W575,2)+IFERROR(LARGE(F575:W575,3),0)+IFERROR(LARGE(F575:W575,4),0)+IFERROR(LARGE(F575:W575,5),0)+IFERROR(LARGE(F575:W575,6),0)</f>
        <v>3.6515489781015456</v>
      </c>
      <c r="F575" s="12"/>
      <c r="G575" s="12"/>
      <c r="H575" s="12" t="str">
        <f>IFERROR(VLOOKUP($A575,'H53 200 M'!$AL$5:$AR$90,7,0),"")</f>
        <v/>
      </c>
      <c r="I575" s="14" t="str">
        <f>IFERROR(VLOOKUP($A575,'Dymno M'!$BO$4:$BU$35,7,0),"")</f>
        <v/>
      </c>
      <c r="J575" s="19" t="str">
        <f>IFERROR(VLOOKUP($A575,'Dukty M'!$AU$1:$BA$45,7,0),"")</f>
        <v/>
      </c>
      <c r="K575" s="19" t="str">
        <f>IFERROR(VLOOKUP($A575,'Tropy M'!$Q$3:$X$155,7,0),"")</f>
        <v/>
      </c>
      <c r="L575" s="19" t="str">
        <f>IFERROR(VLOOKUP($A575,'Grassor TR300 M'!$BX$2:$CD$26,7,0),"")</f>
        <v/>
      </c>
      <c r="M575" s="19" t="str">
        <f>IFERROR(VLOOKUP($A575,'BO M'!$K$2:$Q$65,7,0),"")</f>
        <v/>
      </c>
      <c r="N575" s="19" t="str">
        <f>IFERROR(VLOOKUP($A575,'Konwalie M'!$K$3:$Q$33,7,0),"")</f>
        <v/>
      </c>
      <c r="O575" s="19" t="str">
        <f>IFERROR(VLOOKUP($A575,'Sudecka 150 M'!$M$2:$S$17,7,0),"")</f>
        <v/>
      </c>
      <c r="P575" s="19" t="str">
        <f>IFERROR(VLOOKUP($A575,'Korno M'!$BR$1:$BX$58,7,0),"")</f>
        <v/>
      </c>
      <c r="Q575" s="19" t="str">
        <f>IFERROR(VLOOKUP($A575,'Abentojra M'!$J$4:$P$36,7,0),"")</f>
        <v/>
      </c>
      <c r="R575" s="19" t="str">
        <f>IFERROR(VLOOKUP($A575,'Mordownik M'!$M$6:$S$36,7,0),"")</f>
        <v/>
      </c>
      <c r="S575" s="19" t="str">
        <f>IFERROR(VLOOKUP($A575,'XIV Szago M'!$BB$4:$BH$45,7,0),"")</f>
        <v/>
      </c>
      <c r="T575" s="19" t="str">
        <f>IFERROR(VLOOKUP($A575,'H54 TR200 M'!$AS$5:$AY$96,7,0),"")</f>
        <v/>
      </c>
      <c r="U575" s="19" t="str">
        <f>IFERROR(VLOOKUP($A575,'NM TR200 M'!$AN$5:$AT$32,7,0),"")</f>
        <v/>
      </c>
      <c r="V575" s="10">
        <f>IFERROR(LARGE(X575:AP575,1),0)+IFERROR(LARGE(X575:AP575,2),0)</f>
        <v>3.6515489781015456</v>
      </c>
      <c r="W575" s="10">
        <f>IFERROR(LARGE(X575:AP575,3),0)+IFERROR(LARGE(X575:AP575,4),0)</f>
        <v>0</v>
      </c>
      <c r="X575" s="12"/>
      <c r="Y575" s="18"/>
      <c r="Z575" s="18"/>
      <c r="AA575" s="12"/>
      <c r="AB575" s="12"/>
      <c r="AC575" s="12">
        <f>IFERROR(VLOOKUP($A575,'H53 100 M'!$AG$5:$AM$156,7,0),"")</f>
        <v>0</v>
      </c>
      <c r="AD575" s="18" t="str">
        <f>IFERROR(VLOOKUP($A575,'Liczyrzepa - wiosna M'!$N$2:$T$26,7,0),"")</f>
        <v/>
      </c>
      <c r="AE575" s="12" t="str">
        <f>IFERROR(VLOOKUP($A575,'Harce M'!$H$2:$N$19,7,0),"")</f>
        <v/>
      </c>
      <c r="AF575" s="18" t="str">
        <f>IFERROR(VLOOKUP($A575,'XII z Kompasem M'!$K$1:$Q$38,7,0),"")</f>
        <v/>
      </c>
      <c r="AG575" s="19" t="str">
        <f>IFERROR(VLOOKUP($A575,'Grassor TR150 M'!$BH$2:$BN$16,7,0),"")</f>
        <v/>
      </c>
      <c r="AH575" s="19" t="str">
        <f>IFERROR(VLOOKUP($A575,'Pazur Gryfa M'!$P$2:$V$23,7,0),"")</f>
        <v/>
      </c>
      <c r="AI575" s="19" t="str">
        <f>IFERROR(VLOOKUP($A575,'Szaga M'!$J$2:$P$31,7,0),"")</f>
        <v/>
      </c>
      <c r="AJ575" s="19" t="str">
        <f>IFERROR(VLOOKUP($A575,'Sudecka 100 M'!$M$2:$S$20,7,0),"")</f>
        <v/>
      </c>
      <c r="AK575" s="19" t="str">
        <f>IFERROR(VLOOKUP($A575,'XIII z Kompasem M'!$K$2:$Q$27,7,0),"")</f>
        <v/>
      </c>
      <c r="AL575" s="19" t="str">
        <f>IFERROR(VLOOKUP($A575,'Waligóra M'!$J$2:$P$17,7,0),"")</f>
        <v/>
      </c>
      <c r="AM575" s="19" t="str">
        <f>IFERROR(VLOOKUP($A575,'Jesienne 360 M'!$K$2:$Q$15,7,0),"")</f>
        <v/>
      </c>
      <c r="AN575" s="19">
        <f>IFERROR(VLOOKUP($A575,'H54 TR100 M'!$AG$6:$AM$161,7,0),"")</f>
        <v>3.6515489781015456</v>
      </c>
      <c r="AO575" s="19" t="str">
        <f>IFERROR(VLOOKUP($A575,'Azymut M'!$O$2:$U$36,7,0),"")</f>
        <v/>
      </c>
      <c r="AP575" s="12" t="str">
        <f>IFERROR(VLOOKUP($A575,'NM TR100 M'!$AD$5:$AJ$13,7,0),"")</f>
        <v/>
      </c>
      <c r="AQ575" s="26">
        <f>MIN(COUNT(F575:U575)+MIN(COUNT(X575:AP575)/2,2),6)</f>
        <v>1</v>
      </c>
      <c r="AR575" s="13">
        <f>COUNT(F575:U575)+COUNT(X575:AP575)/2</f>
        <v>1</v>
      </c>
    </row>
    <row r="576" spans="1:44">
      <c r="A576">
        <v>354</v>
      </c>
      <c r="B576" s="22" t="str">
        <f>VLOOKUP($A576,id!$C:$H,6,0)</f>
        <v>Gatzke Mateusz</v>
      </c>
      <c r="C576" s="22" t="str">
        <f>VLOOKUP($A576,id!$C:$H,4,0)</f>
        <v>Stojące wentyle</v>
      </c>
      <c r="D576" s="2">
        <f>IF(E575=E576,D575,ROW(B574))</f>
        <v>574</v>
      </c>
      <c r="E576" s="11">
        <f>LARGE(F576:W576,1)+LARGE(F576:W576,2)+IFERROR(LARGE(F576:W576,3),0)+IFERROR(LARGE(F576:W576,4),0)+IFERROR(LARGE(F576:W576,5),0)+IFERROR(LARGE(F576:W576,6),0)</f>
        <v>3.6506104374114918</v>
      </c>
      <c r="F576" s="12"/>
      <c r="G576" s="12"/>
      <c r="H576" s="12" t="str">
        <f>IFERROR(VLOOKUP($A576,'H53 200 M'!$AL$5:$AR$90,7,0),"")</f>
        <v/>
      </c>
      <c r="I576" s="14" t="str">
        <f>IFERROR(VLOOKUP($A576,'Dymno M'!$BO$4:$BU$35,7,0),"")</f>
        <v/>
      </c>
      <c r="J576" s="19" t="str">
        <f>IFERROR(VLOOKUP($A576,'Dukty M'!$AU$1:$BA$45,7,0),"")</f>
        <v/>
      </c>
      <c r="K576" s="19" t="str">
        <f>IFERROR(VLOOKUP($A576,'Tropy M'!$Q$3:$X$155,7,0),"")</f>
        <v/>
      </c>
      <c r="L576" s="19" t="str">
        <f>IFERROR(VLOOKUP($A576,'Grassor TR300 M'!$BX$2:$CD$26,7,0),"")</f>
        <v/>
      </c>
      <c r="M576" s="19" t="str">
        <f>IFERROR(VLOOKUP($A576,'BO M'!$K$2:$Q$65,7,0),"")</f>
        <v/>
      </c>
      <c r="N576" s="19" t="str">
        <f>IFERROR(VLOOKUP($A576,'Konwalie M'!$K$3:$Q$33,7,0),"")</f>
        <v/>
      </c>
      <c r="O576" s="19" t="str">
        <f>IFERROR(VLOOKUP($A576,'Sudecka 150 M'!$M$2:$S$17,7,0),"")</f>
        <v/>
      </c>
      <c r="P576" s="19" t="str">
        <f>IFERROR(VLOOKUP($A576,'Korno M'!$BR$1:$BX$58,7,0),"")</f>
        <v/>
      </c>
      <c r="Q576" s="19" t="str">
        <f>IFERROR(VLOOKUP($A576,'Abentojra M'!$J$4:$P$36,7,0),"")</f>
        <v/>
      </c>
      <c r="R576" s="19" t="str">
        <f>IFERROR(VLOOKUP($A576,'Mordownik M'!$M$6:$S$36,7,0),"")</f>
        <v/>
      </c>
      <c r="S576" s="19" t="str">
        <f>IFERROR(VLOOKUP($A576,'XIV Szago M'!$BB$4:$BH$45,7,0),"")</f>
        <v/>
      </c>
      <c r="T576" s="19" t="str">
        <f>IFERROR(VLOOKUP($A576,'H54 TR200 M'!$AS$5:$AY$96,7,0),"")</f>
        <v/>
      </c>
      <c r="U576" s="19" t="str">
        <f>IFERROR(VLOOKUP($A576,'NM TR200 M'!$AN$5:$AT$32,7,0),"")</f>
        <v/>
      </c>
      <c r="V576" s="10">
        <f>IFERROR(LARGE(X576:AP576,1),0)+IFERROR(LARGE(X576:AP576,2),0)</f>
        <v>3.6506104374114918</v>
      </c>
      <c r="W576" s="10">
        <f>IFERROR(LARGE(X576:AP576,3),0)+IFERROR(LARGE(X576:AP576,4),0)</f>
        <v>0</v>
      </c>
      <c r="X576" s="12"/>
      <c r="Y576" s="18"/>
      <c r="Z576" s="18"/>
      <c r="AA576" s="12"/>
      <c r="AB576" s="12"/>
      <c r="AC576" s="12">
        <f>IFERROR(VLOOKUP($A576,'H53 100 M'!$AG$5:$AM$156,7,0),"")</f>
        <v>0</v>
      </c>
      <c r="AD576" s="18" t="str">
        <f>IFERROR(VLOOKUP($A576,'Liczyrzepa - wiosna M'!$N$2:$T$26,7,0),"")</f>
        <v/>
      </c>
      <c r="AE576" s="12" t="str">
        <f>IFERROR(VLOOKUP($A576,'Harce M'!$H$2:$N$19,7,0),"")</f>
        <v/>
      </c>
      <c r="AF576" s="18" t="str">
        <f>IFERROR(VLOOKUP($A576,'XII z Kompasem M'!$K$1:$Q$38,7,0),"")</f>
        <v/>
      </c>
      <c r="AG576" s="19" t="str">
        <f>IFERROR(VLOOKUP($A576,'Grassor TR150 M'!$BH$2:$BN$16,7,0),"")</f>
        <v/>
      </c>
      <c r="AH576" s="19" t="str">
        <f>IFERROR(VLOOKUP($A576,'Pazur Gryfa M'!$P$2:$V$23,7,0),"")</f>
        <v/>
      </c>
      <c r="AI576" s="19" t="str">
        <f>IFERROR(VLOOKUP($A576,'Szaga M'!$J$2:$P$31,7,0),"")</f>
        <v/>
      </c>
      <c r="AJ576" s="19" t="str">
        <f>IFERROR(VLOOKUP($A576,'Sudecka 100 M'!$M$2:$S$20,7,0),"")</f>
        <v/>
      </c>
      <c r="AK576" s="19" t="str">
        <f>IFERROR(VLOOKUP($A576,'XIII z Kompasem M'!$K$2:$Q$27,7,0),"")</f>
        <v/>
      </c>
      <c r="AL576" s="19" t="str">
        <f>IFERROR(VLOOKUP($A576,'Waligóra M'!$J$2:$P$17,7,0),"")</f>
        <v/>
      </c>
      <c r="AM576" s="19" t="str">
        <f>IFERROR(VLOOKUP($A576,'Jesienne 360 M'!$K$2:$Q$15,7,0),"")</f>
        <v/>
      </c>
      <c r="AN576" s="19">
        <f>IFERROR(VLOOKUP($A576,'H54 TR100 M'!$AG$6:$AM$161,7,0),"")</f>
        <v>3.6506104374114918</v>
      </c>
      <c r="AO576" s="19" t="str">
        <f>IFERROR(VLOOKUP($A576,'Azymut M'!$O$2:$U$36,7,0),"")</f>
        <v/>
      </c>
      <c r="AP576" s="12" t="str">
        <f>IFERROR(VLOOKUP($A576,'NM TR100 M'!$AD$5:$AJ$13,7,0),"")</f>
        <v/>
      </c>
      <c r="AQ576" s="26">
        <f>MIN(COUNT(F576:U576)+MIN(COUNT(X576:AP576)/2,2),6)</f>
        <v>1</v>
      </c>
      <c r="AR576" s="13">
        <f>COUNT(F576:U576)+COUNT(X576:AP576)/2</f>
        <v>1</v>
      </c>
    </row>
    <row r="577" spans="1:44">
      <c r="A577">
        <v>360</v>
      </c>
      <c r="B577" s="22" t="str">
        <f>VLOOKUP($A577,id!$C:$H,6,0)</f>
        <v>Trzciński Tomasz</v>
      </c>
      <c r="C577" s="22" t="str">
        <f>VLOOKUP($A577,id!$C:$H,4,0)</f>
        <v>Stojące wentyle</v>
      </c>
      <c r="D577" s="2">
        <f>IF(E576=E577,D576,ROW(B575))</f>
        <v>575</v>
      </c>
      <c r="E577" s="11">
        <f>LARGE(F577:W577,1)+LARGE(F577:W577,2)+IFERROR(LARGE(F577:W577,3),0)+IFERROR(LARGE(F577:W577,4),0)+IFERROR(LARGE(F577:W577,5),0)+IFERROR(LARGE(F577:W577,6),0)</f>
        <v>3.6495681801062299</v>
      </c>
      <c r="F577" s="12"/>
      <c r="G577" s="12"/>
      <c r="H577" s="12" t="str">
        <f>IFERROR(VLOOKUP($A577,'H53 200 M'!$AL$5:$AR$90,7,0),"")</f>
        <v/>
      </c>
      <c r="I577" s="14" t="str">
        <f>IFERROR(VLOOKUP($A577,'Dymno M'!$BO$4:$BU$35,7,0),"")</f>
        <v/>
      </c>
      <c r="J577" s="19" t="str">
        <f>IFERROR(VLOOKUP($A577,'Dukty M'!$AU$1:$BA$45,7,0),"")</f>
        <v/>
      </c>
      <c r="K577" s="19" t="str">
        <f>IFERROR(VLOOKUP($A577,'Tropy M'!$Q$3:$X$155,7,0),"")</f>
        <v/>
      </c>
      <c r="L577" s="19" t="str">
        <f>IFERROR(VLOOKUP($A577,'Grassor TR300 M'!$BX$2:$CD$26,7,0),"")</f>
        <v/>
      </c>
      <c r="M577" s="19" t="str">
        <f>IFERROR(VLOOKUP($A577,'BO M'!$K$2:$Q$65,7,0),"")</f>
        <v/>
      </c>
      <c r="N577" s="19" t="str">
        <f>IFERROR(VLOOKUP($A577,'Konwalie M'!$K$3:$Q$33,7,0),"")</f>
        <v/>
      </c>
      <c r="O577" s="19" t="str">
        <f>IFERROR(VLOOKUP($A577,'Sudecka 150 M'!$M$2:$S$17,7,0),"")</f>
        <v/>
      </c>
      <c r="P577" s="19" t="str">
        <f>IFERROR(VLOOKUP($A577,'Korno M'!$BR$1:$BX$58,7,0),"")</f>
        <v/>
      </c>
      <c r="Q577" s="19" t="str">
        <f>IFERROR(VLOOKUP($A577,'Abentojra M'!$J$4:$P$36,7,0),"")</f>
        <v/>
      </c>
      <c r="R577" s="19" t="str">
        <f>IFERROR(VLOOKUP($A577,'Mordownik M'!$M$6:$S$36,7,0),"")</f>
        <v/>
      </c>
      <c r="S577" s="19" t="str">
        <f>IFERROR(VLOOKUP($A577,'XIV Szago M'!$BB$4:$BH$45,7,0),"")</f>
        <v/>
      </c>
      <c r="T577" s="19" t="str">
        <f>IFERROR(VLOOKUP($A577,'H54 TR200 M'!$AS$5:$AY$96,7,0),"")</f>
        <v/>
      </c>
      <c r="U577" s="19" t="str">
        <f>IFERROR(VLOOKUP($A577,'NM TR200 M'!$AN$5:$AT$32,7,0),"")</f>
        <v/>
      </c>
      <c r="V577" s="10">
        <f>IFERROR(LARGE(X577:AP577,1),0)+IFERROR(LARGE(X577:AP577,2),0)</f>
        <v>3.6495681801062299</v>
      </c>
      <c r="W577" s="10">
        <f>IFERROR(LARGE(X577:AP577,3),0)+IFERROR(LARGE(X577:AP577,4),0)</f>
        <v>0</v>
      </c>
      <c r="X577" s="12"/>
      <c r="Y577" s="18"/>
      <c r="Z577" s="18"/>
      <c r="AA577" s="12"/>
      <c r="AB577" s="12"/>
      <c r="AC577" s="12">
        <f>IFERROR(VLOOKUP($A577,'H53 100 M'!$AG$5:$AM$156,7,0),"")</f>
        <v>0</v>
      </c>
      <c r="AD577" s="18" t="str">
        <f>IFERROR(VLOOKUP($A577,'Liczyrzepa - wiosna M'!$N$2:$T$26,7,0),"")</f>
        <v/>
      </c>
      <c r="AE577" s="12" t="str">
        <f>IFERROR(VLOOKUP($A577,'Harce M'!$H$2:$N$19,7,0),"")</f>
        <v/>
      </c>
      <c r="AF577" s="18" t="str">
        <f>IFERROR(VLOOKUP($A577,'XII z Kompasem M'!$K$1:$Q$38,7,0),"")</f>
        <v/>
      </c>
      <c r="AG577" s="19" t="str">
        <f>IFERROR(VLOOKUP($A577,'Grassor TR150 M'!$BH$2:$BN$16,7,0),"")</f>
        <v/>
      </c>
      <c r="AH577" s="19" t="str">
        <f>IFERROR(VLOOKUP($A577,'Pazur Gryfa M'!$P$2:$V$23,7,0),"")</f>
        <v/>
      </c>
      <c r="AI577" s="19" t="str">
        <f>IFERROR(VLOOKUP($A577,'Szaga M'!$J$2:$P$31,7,0),"")</f>
        <v/>
      </c>
      <c r="AJ577" s="19" t="str">
        <f>IFERROR(VLOOKUP($A577,'Sudecka 100 M'!$M$2:$S$20,7,0),"")</f>
        <v/>
      </c>
      <c r="AK577" s="19" t="str">
        <f>IFERROR(VLOOKUP($A577,'XIII z Kompasem M'!$K$2:$Q$27,7,0),"")</f>
        <v/>
      </c>
      <c r="AL577" s="19" t="str">
        <f>IFERROR(VLOOKUP($A577,'Waligóra M'!$J$2:$P$17,7,0),"")</f>
        <v/>
      </c>
      <c r="AM577" s="19" t="str">
        <f>IFERROR(VLOOKUP($A577,'Jesienne 360 M'!$K$2:$Q$15,7,0),"")</f>
        <v/>
      </c>
      <c r="AN577" s="19">
        <f>IFERROR(VLOOKUP($A577,'H54 TR100 M'!$AG$6:$AM$161,7,0),"")</f>
        <v>3.6495681801062299</v>
      </c>
      <c r="AO577" s="19" t="str">
        <f>IFERROR(VLOOKUP($A577,'Azymut M'!$O$2:$U$36,7,0),"")</f>
        <v/>
      </c>
      <c r="AP577" s="12" t="str">
        <f>IFERROR(VLOOKUP($A577,'NM TR100 M'!$AD$5:$AJ$13,7,0),"")</f>
        <v/>
      </c>
      <c r="AQ577" s="26">
        <f>MIN(COUNT(F577:U577)+MIN(COUNT(X577:AP577)/2,2),6)</f>
        <v>1</v>
      </c>
      <c r="AR577" s="13">
        <f>COUNT(F577:U577)+COUNT(X577:AP577)/2</f>
        <v>1</v>
      </c>
    </row>
    <row r="578" spans="1:44">
      <c r="A578">
        <v>739</v>
      </c>
      <c r="B578" s="22" t="str">
        <f>VLOOKUP($A578,id!$C:$H,6,0)</f>
        <v>Czerny Rafał</v>
      </c>
      <c r="C578" s="22" t="str">
        <f>VLOOKUP($A578,id!$C:$H,4,0)</f>
        <v>Stojące wentyle</v>
      </c>
      <c r="D578" s="2">
        <f>IF(E577=E578,D577,ROW(B576))</f>
        <v>576</v>
      </c>
      <c r="E578" s="11">
        <f>LARGE(F578:W578,1)+LARGE(F578:W578,2)+IFERROR(LARGE(F578:W578,3),0)+IFERROR(LARGE(F578:W578,4),0)+IFERROR(LARGE(F578:W578,5),0)+IFERROR(LARGE(F578:W578,6),0)</f>
        <v>3.6482141350038759</v>
      </c>
      <c r="F578" s="12"/>
      <c r="G578" s="12"/>
      <c r="H578" s="12"/>
      <c r="I578" s="14"/>
      <c r="J578" s="19"/>
      <c r="K578" s="19"/>
      <c r="L578" s="19"/>
      <c r="M578" s="19"/>
      <c r="N578" s="19"/>
      <c r="O578" s="19"/>
      <c r="P578" s="19"/>
      <c r="Q578" s="19"/>
      <c r="R578" s="19"/>
      <c r="S578" s="19"/>
      <c r="T578" s="19" t="str">
        <f>IFERROR(VLOOKUP($A578,'H54 TR200 M'!$AS$5:$AY$96,7,0),"")</f>
        <v/>
      </c>
      <c r="U578" s="19" t="str">
        <f>IFERROR(VLOOKUP($A578,'NM TR200 M'!$AN$5:$AT$32,7,0),"")</f>
        <v/>
      </c>
      <c r="V578" s="10">
        <f>IFERROR(LARGE(X578:AP578,1),0)+IFERROR(LARGE(X578:AP578,2),0)</f>
        <v>3.6482141350038759</v>
      </c>
      <c r="W578" s="10">
        <f>IFERROR(LARGE(X578:AP578,3),0)+IFERROR(LARGE(X578:AP578,4),0)</f>
        <v>0</v>
      </c>
      <c r="X578" s="12"/>
      <c r="Y578" s="18"/>
      <c r="Z578" s="18"/>
      <c r="AA578" s="12"/>
      <c r="AB578" s="12"/>
      <c r="AC578" s="12"/>
      <c r="AD578" s="18"/>
      <c r="AE578" s="12"/>
      <c r="AF578" s="18"/>
      <c r="AG578" s="19"/>
      <c r="AH578" s="19"/>
      <c r="AI578" s="19"/>
      <c r="AJ578" s="19"/>
      <c r="AK578" s="19"/>
      <c r="AL578" s="19"/>
      <c r="AM578" s="19"/>
      <c r="AN578" s="19">
        <f>IFERROR(VLOOKUP($A578,'H54 TR100 M'!$AG$6:$AM$161,7,0),"")</f>
        <v>3.6482141350038759</v>
      </c>
      <c r="AO578" s="19" t="str">
        <f>IFERROR(VLOOKUP($A578,'Azymut M'!$O$2:$U$36,7,0),"")</f>
        <v/>
      </c>
      <c r="AP578" s="12" t="str">
        <f>IFERROR(VLOOKUP($A578,'NM TR100 M'!$AD$5:$AJ$13,7,0),"")</f>
        <v/>
      </c>
      <c r="AQ578" s="26">
        <f>MIN(COUNT(F578:U578)+MIN(COUNT(X578:AP578)/2,2),6)</f>
        <v>0.5</v>
      </c>
      <c r="AR578" s="13">
        <f>COUNT(F578:U578)+COUNT(X578:AP578)/2</f>
        <v>0.5</v>
      </c>
    </row>
    <row r="579" spans="1:44">
      <c r="A579">
        <v>306</v>
      </c>
      <c r="B579" s="22" t="str">
        <f>VLOOKUP($A579,id!$C:$H,6,0)</f>
        <v>Siemieniec Robert</v>
      </c>
      <c r="C579" s="22">
        <f>VLOOKUP($A579,id!$C:$H,4,0)</f>
        <v>0</v>
      </c>
      <c r="D579" s="2">
        <f>IF(E578=E579,D578,ROW(B577))</f>
        <v>577</v>
      </c>
      <c r="E579" s="11">
        <f>LARGE(F579:W579,1)+LARGE(F579:W579,2)+IFERROR(LARGE(F579:W579,3),0)+IFERROR(LARGE(F579:W579,4),0)+IFERROR(LARGE(F579:W579,5),0)+IFERROR(LARGE(F579:W579,6),0)</f>
        <v>3.5121743445852487</v>
      </c>
      <c r="F579" s="12"/>
      <c r="G579" s="12"/>
      <c r="H579" s="12" t="str">
        <f>IFERROR(VLOOKUP($A579,'H53 200 M'!$AL$5:$AR$90,7,0),"")</f>
        <v/>
      </c>
      <c r="I579" s="14" t="str">
        <f>IFERROR(VLOOKUP($A579,'Dymno M'!$BO$4:$BU$35,7,0),"")</f>
        <v/>
      </c>
      <c r="J579" s="19" t="str">
        <f>IFERROR(VLOOKUP($A579,'Dukty M'!$AU$1:$BA$45,7,0),"")</f>
        <v/>
      </c>
      <c r="K579" s="19" t="str">
        <f>IFERROR(VLOOKUP($A579,'Tropy M'!$Q$3:$X$155,7,0),"")</f>
        <v/>
      </c>
      <c r="L579" s="19" t="str">
        <f>IFERROR(VLOOKUP($A579,'Grassor TR300 M'!$BX$2:$CD$26,7,0),"")</f>
        <v/>
      </c>
      <c r="M579" s="19" t="str">
        <f>IFERROR(VLOOKUP($A579,'BO M'!$K$2:$Q$65,7,0),"")</f>
        <v/>
      </c>
      <c r="N579" s="19" t="str">
        <f>IFERROR(VLOOKUP($A579,'Konwalie M'!$K$3:$Q$33,7,0),"")</f>
        <v/>
      </c>
      <c r="O579" s="19" t="str">
        <f>IFERROR(VLOOKUP($A579,'Sudecka 150 M'!$M$2:$S$17,7,0),"")</f>
        <v/>
      </c>
      <c r="P579" s="19" t="str">
        <f>IFERROR(VLOOKUP($A579,'Korno M'!$BR$1:$BX$58,7,0),"")</f>
        <v/>
      </c>
      <c r="Q579" s="19" t="str">
        <f>IFERROR(VLOOKUP($A579,'Abentojra M'!$J$4:$P$36,7,0),"")</f>
        <v/>
      </c>
      <c r="R579" s="19" t="str">
        <f>IFERROR(VLOOKUP($A579,'Mordownik M'!$M$6:$S$36,7,0),"")</f>
        <v/>
      </c>
      <c r="S579" s="19" t="str">
        <f>IFERROR(VLOOKUP($A579,'XIV Szago M'!$BB$4:$BH$45,7,0),"")</f>
        <v/>
      </c>
      <c r="T579" s="19" t="str">
        <f>IFERROR(VLOOKUP($A579,'H54 TR200 M'!$AS$5:$AY$96,7,0),"")</f>
        <v/>
      </c>
      <c r="U579" s="19" t="str">
        <f>IFERROR(VLOOKUP($A579,'NM TR200 M'!$AN$5:$AT$32,7,0),"")</f>
        <v/>
      </c>
      <c r="V579" s="10">
        <f>IFERROR(LARGE(X579:AP579,1),0)+IFERROR(LARGE(X579:AP579,2),0)</f>
        <v>3.5121743445852487</v>
      </c>
      <c r="W579" s="10">
        <f>IFERROR(LARGE(X579:AP579,3),0)+IFERROR(LARGE(X579:AP579,4),0)</f>
        <v>0</v>
      </c>
      <c r="X579" s="12"/>
      <c r="Y579" s="18"/>
      <c r="Z579" s="18"/>
      <c r="AA579" s="12"/>
      <c r="AB579" s="12"/>
      <c r="AC579" s="12">
        <f>IFERROR(VLOOKUP($A579,'H53 100 M'!$AG$5:$AM$156,7,0),"")</f>
        <v>3.5121743445852487</v>
      </c>
      <c r="AD579" s="18" t="str">
        <f>IFERROR(VLOOKUP($A579,'Liczyrzepa - wiosna M'!$N$2:$T$26,7,0),"")</f>
        <v/>
      </c>
      <c r="AE579" s="12" t="str">
        <f>IFERROR(VLOOKUP($A579,'Harce M'!$H$2:$N$19,7,0),"")</f>
        <v/>
      </c>
      <c r="AF579" s="18" t="str">
        <f>IFERROR(VLOOKUP($A579,'XII z Kompasem M'!$K$1:$Q$38,7,0),"")</f>
        <v/>
      </c>
      <c r="AG579" s="19" t="str">
        <f>IFERROR(VLOOKUP($A579,'Grassor TR150 M'!$BH$2:$BN$16,7,0),"")</f>
        <v/>
      </c>
      <c r="AH579" s="19" t="str">
        <f>IFERROR(VLOOKUP($A579,'Pazur Gryfa M'!$P$2:$V$23,7,0),"")</f>
        <v/>
      </c>
      <c r="AI579" s="19" t="str">
        <f>IFERROR(VLOOKUP($A579,'Szaga M'!$J$2:$P$31,7,0),"")</f>
        <v/>
      </c>
      <c r="AJ579" s="19" t="str">
        <f>IFERROR(VLOOKUP($A579,'Sudecka 100 M'!$M$2:$S$20,7,0),"")</f>
        <v/>
      </c>
      <c r="AK579" s="19" t="str">
        <f>IFERROR(VLOOKUP($A579,'XIII z Kompasem M'!$K$2:$Q$27,7,0),"")</f>
        <v/>
      </c>
      <c r="AL579" s="19" t="str">
        <f>IFERROR(VLOOKUP($A579,'Waligóra M'!$J$2:$P$17,7,0),"")</f>
        <v/>
      </c>
      <c r="AM579" s="19" t="str">
        <f>IFERROR(VLOOKUP($A579,'Jesienne 360 M'!$K$2:$Q$15,7,0),"")</f>
        <v/>
      </c>
      <c r="AN579" s="19" t="str">
        <f>IFERROR(VLOOKUP($A579,'H54 TR100 M'!$AG$6:$AM$161,7,0),"")</f>
        <v/>
      </c>
      <c r="AO579" s="19" t="str">
        <f>IFERROR(VLOOKUP($A579,'Azymut M'!$O$2:$U$36,7,0),"")</f>
        <v/>
      </c>
      <c r="AP579" s="12" t="str">
        <f>IFERROR(VLOOKUP($A579,'NM TR100 M'!$AD$5:$AJ$13,7,0),"")</f>
        <v/>
      </c>
      <c r="AQ579" s="26">
        <f>MIN(COUNT(F579:U579)+MIN(COUNT(X579:AP579)/2,2),6)</f>
        <v>0.5</v>
      </c>
      <c r="AR579" s="13">
        <f>COUNT(F579:U579)+COUNT(X579:AP579)/2</f>
        <v>0.5</v>
      </c>
    </row>
    <row r="580" spans="1:44">
      <c r="A580">
        <v>307</v>
      </c>
      <c r="B580" s="22" t="str">
        <f>VLOOKUP($A580,id!$C:$H,6,0)</f>
        <v>Kwietniak Tomasz</v>
      </c>
      <c r="C580" s="22" t="str">
        <f>VLOOKUP($A580,id!$C:$H,4,0)</f>
        <v>Disco Italiano Team</v>
      </c>
      <c r="D580" s="2">
        <f>IF(E579=E580,D579,ROW(B578))</f>
        <v>578</v>
      </c>
      <c r="E580" s="11">
        <f>LARGE(F580:W580,1)+LARGE(F580:W580,2)+IFERROR(LARGE(F580:W580,3),0)+IFERROR(LARGE(F580:W580,4),0)+IFERROR(LARGE(F580:W580,5),0)+IFERROR(LARGE(F580:W580,6),0)</f>
        <v>3.5067977837719893</v>
      </c>
      <c r="F580" s="12"/>
      <c r="G580" s="12"/>
      <c r="H580" s="12" t="str">
        <f>IFERROR(VLOOKUP($A580,'H53 200 M'!$AL$5:$AR$90,7,0),"")</f>
        <v/>
      </c>
      <c r="I580" s="14" t="str">
        <f>IFERROR(VLOOKUP($A580,'Dymno M'!$BO$4:$BU$35,7,0),"")</f>
        <v/>
      </c>
      <c r="J580" s="19" t="str">
        <f>IFERROR(VLOOKUP($A580,'Dukty M'!$AU$1:$BA$45,7,0),"")</f>
        <v/>
      </c>
      <c r="K580" s="19" t="str">
        <f>IFERROR(VLOOKUP($A580,'Tropy M'!$Q$3:$X$155,7,0),"")</f>
        <v/>
      </c>
      <c r="L580" s="19" t="str">
        <f>IFERROR(VLOOKUP($A580,'Grassor TR300 M'!$BX$2:$CD$26,7,0),"")</f>
        <v/>
      </c>
      <c r="M580" s="19" t="str">
        <f>IFERROR(VLOOKUP($A580,'BO M'!$K$2:$Q$65,7,0),"")</f>
        <v/>
      </c>
      <c r="N580" s="19" t="str">
        <f>IFERROR(VLOOKUP($A580,'Konwalie M'!$K$3:$Q$33,7,0),"")</f>
        <v/>
      </c>
      <c r="O580" s="19" t="str">
        <f>IFERROR(VLOOKUP($A580,'Sudecka 150 M'!$M$2:$S$17,7,0),"")</f>
        <v/>
      </c>
      <c r="P580" s="19" t="str">
        <f>IFERROR(VLOOKUP($A580,'Korno M'!$BR$1:$BX$58,7,0),"")</f>
        <v/>
      </c>
      <c r="Q580" s="19" t="str">
        <f>IFERROR(VLOOKUP($A580,'Abentojra M'!$J$4:$P$36,7,0),"")</f>
        <v/>
      </c>
      <c r="R580" s="19" t="str">
        <f>IFERROR(VLOOKUP($A580,'Mordownik M'!$M$6:$S$36,7,0),"")</f>
        <v/>
      </c>
      <c r="S580" s="19" t="str">
        <f>IFERROR(VLOOKUP($A580,'XIV Szago M'!$BB$4:$BH$45,7,0),"")</f>
        <v/>
      </c>
      <c r="T580" s="19" t="str">
        <f>IFERROR(VLOOKUP($A580,'H54 TR200 M'!$AS$5:$AY$96,7,0),"")</f>
        <v/>
      </c>
      <c r="U580" s="19" t="str">
        <f>IFERROR(VLOOKUP($A580,'NM TR200 M'!$AN$5:$AT$32,7,0),"")</f>
        <v/>
      </c>
      <c r="V580" s="10">
        <f>IFERROR(LARGE(X580:AP580,1),0)+IFERROR(LARGE(X580:AP580,2),0)</f>
        <v>3.5067977837719893</v>
      </c>
      <c r="W580" s="10">
        <f>IFERROR(LARGE(X580:AP580,3),0)+IFERROR(LARGE(X580:AP580,4),0)</f>
        <v>0</v>
      </c>
      <c r="X580" s="12"/>
      <c r="Y580" s="18"/>
      <c r="Z580" s="18"/>
      <c r="AA580" s="12"/>
      <c r="AB580" s="12"/>
      <c r="AC580" s="12">
        <f>IFERROR(VLOOKUP($A580,'H53 100 M'!$AG$5:$AM$156,7,0),"")</f>
        <v>3.5067977837719893</v>
      </c>
      <c r="AD580" s="18" t="str">
        <f>IFERROR(VLOOKUP($A580,'Liczyrzepa - wiosna M'!$N$2:$T$26,7,0),"")</f>
        <v/>
      </c>
      <c r="AE580" s="12" t="str">
        <f>IFERROR(VLOOKUP($A580,'Harce M'!$H$2:$N$19,7,0),"")</f>
        <v/>
      </c>
      <c r="AF580" s="18" t="str">
        <f>IFERROR(VLOOKUP($A580,'XII z Kompasem M'!$K$1:$Q$38,7,0),"")</f>
        <v/>
      </c>
      <c r="AG580" s="19" t="str">
        <f>IFERROR(VLOOKUP($A580,'Grassor TR150 M'!$BH$2:$BN$16,7,0),"")</f>
        <v/>
      </c>
      <c r="AH580" s="19" t="str">
        <f>IFERROR(VLOOKUP($A580,'Pazur Gryfa M'!$P$2:$V$23,7,0),"")</f>
        <v/>
      </c>
      <c r="AI580" s="19" t="str">
        <f>IFERROR(VLOOKUP($A580,'Szaga M'!$J$2:$P$31,7,0),"")</f>
        <v/>
      </c>
      <c r="AJ580" s="19" t="str">
        <f>IFERROR(VLOOKUP($A580,'Sudecka 100 M'!$M$2:$S$20,7,0),"")</f>
        <v/>
      </c>
      <c r="AK580" s="19" t="str">
        <f>IFERROR(VLOOKUP($A580,'XIII z Kompasem M'!$K$2:$Q$27,7,0),"")</f>
        <v/>
      </c>
      <c r="AL580" s="19" t="str">
        <f>IFERROR(VLOOKUP($A580,'Waligóra M'!$J$2:$P$17,7,0),"")</f>
        <v/>
      </c>
      <c r="AM580" s="19" t="str">
        <f>IFERROR(VLOOKUP($A580,'Jesienne 360 M'!$K$2:$Q$15,7,0),"")</f>
        <v/>
      </c>
      <c r="AN580" s="19" t="str">
        <f>IFERROR(VLOOKUP($A580,'H54 TR100 M'!$AG$6:$AM$161,7,0),"")</f>
        <v/>
      </c>
      <c r="AO580" s="19" t="str">
        <f>IFERROR(VLOOKUP($A580,'Azymut M'!$O$2:$U$36,7,0),"")</f>
        <v/>
      </c>
      <c r="AP580" s="12" t="str">
        <f>IFERROR(VLOOKUP($A580,'NM TR100 M'!$AD$5:$AJ$13,7,0),"")</f>
        <v/>
      </c>
      <c r="AQ580" s="26">
        <f>MIN(COUNT(F580:U580)+MIN(COUNT(X580:AP580)/2,2),6)</f>
        <v>0.5</v>
      </c>
      <c r="AR580" s="13">
        <f>COUNT(F580:U580)+COUNT(X580:AP580)/2</f>
        <v>0.5</v>
      </c>
    </row>
    <row r="581" spans="1:44">
      <c r="A581">
        <v>308</v>
      </c>
      <c r="B581" s="22" t="str">
        <f>VLOOKUP($A581,id!$C:$H,6,0)</f>
        <v>Domarus Bronisław</v>
      </c>
      <c r="C581" s="22">
        <f>VLOOKUP($A581,id!$C:$H,4,0)</f>
        <v>0</v>
      </c>
      <c r="D581" s="2">
        <f>IF(E580=E581,D580,ROW(B579))</f>
        <v>579</v>
      </c>
      <c r="E581" s="11">
        <f>LARGE(F581:W581,1)+LARGE(F581:W581,2)+IFERROR(LARGE(F581:W581,3),0)+IFERROR(LARGE(F581:W581,4),0)+IFERROR(LARGE(F581:W581,5),0)+IFERROR(LARGE(F581:W581,6),0)</f>
        <v>3.3870486515372917</v>
      </c>
      <c r="F581" s="12"/>
      <c r="G581" s="12"/>
      <c r="H581" s="12" t="str">
        <f>IFERROR(VLOOKUP($A581,'H53 200 M'!$AL$5:$AR$90,7,0),"")</f>
        <v/>
      </c>
      <c r="I581" s="14" t="str">
        <f>IFERROR(VLOOKUP($A581,'Dymno M'!$BO$4:$BU$35,7,0),"")</f>
        <v/>
      </c>
      <c r="J581" s="19" t="str">
        <f>IFERROR(VLOOKUP($A581,'Dukty M'!$AU$1:$BA$45,7,0),"")</f>
        <v/>
      </c>
      <c r="K581" s="19" t="str">
        <f>IFERROR(VLOOKUP($A581,'Tropy M'!$Q$3:$X$155,7,0),"")</f>
        <v/>
      </c>
      <c r="L581" s="19" t="str">
        <f>IFERROR(VLOOKUP($A581,'Grassor TR300 M'!$BX$2:$CD$26,7,0),"")</f>
        <v/>
      </c>
      <c r="M581" s="19" t="str">
        <f>IFERROR(VLOOKUP($A581,'BO M'!$K$2:$Q$65,7,0),"")</f>
        <v/>
      </c>
      <c r="N581" s="19" t="str">
        <f>IFERROR(VLOOKUP($A581,'Konwalie M'!$K$3:$Q$33,7,0),"")</f>
        <v/>
      </c>
      <c r="O581" s="19" t="str">
        <f>IFERROR(VLOOKUP($A581,'Sudecka 150 M'!$M$2:$S$17,7,0),"")</f>
        <v/>
      </c>
      <c r="P581" s="19" t="str">
        <f>IFERROR(VLOOKUP($A581,'Korno M'!$BR$1:$BX$58,7,0),"")</f>
        <v/>
      </c>
      <c r="Q581" s="19" t="str">
        <f>IFERROR(VLOOKUP($A581,'Abentojra M'!$J$4:$P$36,7,0),"")</f>
        <v/>
      </c>
      <c r="R581" s="19" t="str">
        <f>IFERROR(VLOOKUP($A581,'Mordownik M'!$M$6:$S$36,7,0),"")</f>
        <v/>
      </c>
      <c r="S581" s="19" t="str">
        <f>IFERROR(VLOOKUP($A581,'XIV Szago M'!$BB$4:$BH$45,7,0),"")</f>
        <v/>
      </c>
      <c r="T581" s="19" t="str">
        <f>IFERROR(VLOOKUP($A581,'H54 TR200 M'!$AS$5:$AY$96,7,0),"")</f>
        <v/>
      </c>
      <c r="U581" s="19" t="str">
        <f>IFERROR(VLOOKUP($A581,'NM TR200 M'!$AN$5:$AT$32,7,0),"")</f>
        <v/>
      </c>
      <c r="V581" s="10">
        <f>IFERROR(LARGE(X581:AP581,1),0)+IFERROR(LARGE(X581:AP581,2),0)</f>
        <v>3.3870486515372917</v>
      </c>
      <c r="W581" s="10">
        <f>IFERROR(LARGE(X581:AP581,3),0)+IFERROR(LARGE(X581:AP581,4),0)</f>
        <v>0</v>
      </c>
      <c r="X581" s="12"/>
      <c r="Y581" s="18"/>
      <c r="Z581" s="18"/>
      <c r="AA581" s="12"/>
      <c r="AB581" s="12"/>
      <c r="AC581" s="12">
        <f>IFERROR(VLOOKUP($A581,'H53 100 M'!$AG$5:$AM$156,7,0),"")</f>
        <v>3.3870486515372917</v>
      </c>
      <c r="AD581" s="18" t="str">
        <f>IFERROR(VLOOKUP($A581,'Liczyrzepa - wiosna M'!$N$2:$T$26,7,0),"")</f>
        <v/>
      </c>
      <c r="AE581" s="12" t="str">
        <f>IFERROR(VLOOKUP($A581,'Harce M'!$H$2:$N$19,7,0),"")</f>
        <v/>
      </c>
      <c r="AF581" s="18" t="str">
        <f>IFERROR(VLOOKUP($A581,'XII z Kompasem M'!$K$1:$Q$38,7,0),"")</f>
        <v/>
      </c>
      <c r="AG581" s="19" t="str">
        <f>IFERROR(VLOOKUP($A581,'Grassor TR150 M'!$BH$2:$BN$16,7,0),"")</f>
        <v/>
      </c>
      <c r="AH581" s="19" t="str">
        <f>IFERROR(VLOOKUP($A581,'Pazur Gryfa M'!$P$2:$V$23,7,0),"")</f>
        <v/>
      </c>
      <c r="AI581" s="19" t="str">
        <f>IFERROR(VLOOKUP($A581,'Szaga M'!$J$2:$P$31,7,0),"")</f>
        <v/>
      </c>
      <c r="AJ581" s="19" t="str">
        <f>IFERROR(VLOOKUP($A581,'Sudecka 100 M'!$M$2:$S$20,7,0),"")</f>
        <v/>
      </c>
      <c r="AK581" s="19" t="str">
        <f>IFERROR(VLOOKUP($A581,'XIII z Kompasem M'!$K$2:$Q$27,7,0),"")</f>
        <v/>
      </c>
      <c r="AL581" s="19" t="str">
        <f>IFERROR(VLOOKUP($A581,'Waligóra M'!$J$2:$P$17,7,0),"")</f>
        <v/>
      </c>
      <c r="AM581" s="19" t="str">
        <f>IFERROR(VLOOKUP($A581,'Jesienne 360 M'!$K$2:$Q$15,7,0),"")</f>
        <v/>
      </c>
      <c r="AN581" s="19" t="str">
        <f>IFERROR(VLOOKUP($A581,'H54 TR100 M'!$AG$6:$AM$161,7,0),"")</f>
        <v/>
      </c>
      <c r="AO581" s="19" t="str">
        <f>IFERROR(VLOOKUP($A581,'Azymut M'!$O$2:$U$36,7,0),"")</f>
        <v/>
      </c>
      <c r="AP581" s="12" t="str">
        <f>IFERROR(VLOOKUP($A581,'NM TR100 M'!$AD$5:$AJ$13,7,0),"")</f>
        <v/>
      </c>
      <c r="AQ581" s="26">
        <f>MIN(COUNT(F581:U581)+MIN(COUNT(X581:AP581)/2,2),6)</f>
        <v>0.5</v>
      </c>
      <c r="AR581" s="13">
        <f>COUNT(F581:U581)+COUNT(X581:AP581)/2</f>
        <v>0.5</v>
      </c>
    </row>
    <row r="582" spans="1:44">
      <c r="A582">
        <v>309</v>
      </c>
      <c r="B582" s="22" t="str">
        <f>VLOOKUP($A582,id!$C:$H,6,0)</f>
        <v>Targosz Marek</v>
      </c>
      <c r="C582" s="22" t="str">
        <f>VLOOKUP($A582,id!$C:$H,4,0)</f>
        <v>WATAHA</v>
      </c>
      <c r="D582" s="2">
        <f>IF(E581=E582,D581,ROW(B580))</f>
        <v>580</v>
      </c>
      <c r="E582" s="11">
        <f>LARGE(F582:W582,1)+LARGE(F582:W582,2)+IFERROR(LARGE(F582:W582,3),0)+IFERROR(LARGE(F582:W582,4),0)+IFERROR(LARGE(F582:W582,5),0)+IFERROR(LARGE(F582:W582,6),0)</f>
        <v>3.385737551309719</v>
      </c>
      <c r="F582" s="12"/>
      <c r="G582" s="12"/>
      <c r="H582" s="12" t="str">
        <f>IFERROR(VLOOKUP($A582,'H53 200 M'!$AL$5:$AR$90,7,0),"")</f>
        <v/>
      </c>
      <c r="I582" s="14" t="str">
        <f>IFERROR(VLOOKUP($A582,'Dymno M'!$BO$4:$BU$35,7,0),"")</f>
        <v/>
      </c>
      <c r="J582" s="19" t="str">
        <f>IFERROR(VLOOKUP($A582,'Dukty M'!$AU$1:$BA$45,7,0),"")</f>
        <v/>
      </c>
      <c r="K582" s="19" t="str">
        <f>IFERROR(VLOOKUP($A582,'Tropy M'!$Q$3:$X$155,7,0),"")</f>
        <v/>
      </c>
      <c r="L582" s="19" t="str">
        <f>IFERROR(VLOOKUP($A582,'Grassor TR300 M'!$BX$2:$CD$26,7,0),"")</f>
        <v/>
      </c>
      <c r="M582" s="19" t="str">
        <f>IFERROR(VLOOKUP($A582,'BO M'!$K$2:$Q$65,7,0),"")</f>
        <v/>
      </c>
      <c r="N582" s="19" t="str">
        <f>IFERROR(VLOOKUP($A582,'Konwalie M'!$K$3:$Q$33,7,0),"")</f>
        <v/>
      </c>
      <c r="O582" s="19" t="str">
        <f>IFERROR(VLOOKUP($A582,'Sudecka 150 M'!$M$2:$S$17,7,0),"")</f>
        <v/>
      </c>
      <c r="P582" s="19" t="str">
        <f>IFERROR(VLOOKUP($A582,'Korno M'!$BR$1:$BX$58,7,0),"")</f>
        <v/>
      </c>
      <c r="Q582" s="19" t="str">
        <f>IFERROR(VLOOKUP($A582,'Abentojra M'!$J$4:$P$36,7,0),"")</f>
        <v/>
      </c>
      <c r="R582" s="19" t="str">
        <f>IFERROR(VLOOKUP($A582,'Mordownik M'!$M$6:$S$36,7,0),"")</f>
        <v/>
      </c>
      <c r="S582" s="19" t="str">
        <f>IFERROR(VLOOKUP($A582,'XIV Szago M'!$BB$4:$BH$45,7,0),"")</f>
        <v/>
      </c>
      <c r="T582" s="19" t="str">
        <f>IFERROR(VLOOKUP($A582,'H54 TR200 M'!$AS$5:$AY$96,7,0),"")</f>
        <v/>
      </c>
      <c r="U582" s="19" t="str">
        <f>IFERROR(VLOOKUP($A582,'NM TR200 M'!$AN$5:$AT$32,7,0),"")</f>
        <v/>
      </c>
      <c r="V582" s="10">
        <f>IFERROR(LARGE(X582:AP582,1),0)+IFERROR(LARGE(X582:AP582,2),0)</f>
        <v>3.385737551309719</v>
      </c>
      <c r="W582" s="10">
        <f>IFERROR(LARGE(X582:AP582,3),0)+IFERROR(LARGE(X582:AP582,4),0)</f>
        <v>0</v>
      </c>
      <c r="X582" s="12"/>
      <c r="Y582" s="18"/>
      <c r="Z582" s="18"/>
      <c r="AA582" s="12"/>
      <c r="AB582" s="12"/>
      <c r="AC582" s="12">
        <f>IFERROR(VLOOKUP($A582,'H53 100 M'!$AG$5:$AM$156,7,0),"")</f>
        <v>3.385737551309719</v>
      </c>
      <c r="AD582" s="18" t="str">
        <f>IFERROR(VLOOKUP($A582,'Liczyrzepa - wiosna M'!$N$2:$T$26,7,0),"")</f>
        <v/>
      </c>
      <c r="AE582" s="12" t="str">
        <f>IFERROR(VLOOKUP($A582,'Harce M'!$H$2:$N$19,7,0),"")</f>
        <v/>
      </c>
      <c r="AF582" s="18" t="str">
        <f>IFERROR(VLOOKUP($A582,'XII z Kompasem M'!$K$1:$Q$38,7,0),"")</f>
        <v/>
      </c>
      <c r="AG582" s="19" t="str">
        <f>IFERROR(VLOOKUP($A582,'Grassor TR150 M'!$BH$2:$BN$16,7,0),"")</f>
        <v/>
      </c>
      <c r="AH582" s="19" t="str">
        <f>IFERROR(VLOOKUP($A582,'Pazur Gryfa M'!$P$2:$V$23,7,0),"")</f>
        <v/>
      </c>
      <c r="AI582" s="19" t="str">
        <f>IFERROR(VLOOKUP($A582,'Szaga M'!$J$2:$P$31,7,0),"")</f>
        <v/>
      </c>
      <c r="AJ582" s="19" t="str">
        <f>IFERROR(VLOOKUP($A582,'Sudecka 100 M'!$M$2:$S$20,7,0),"")</f>
        <v/>
      </c>
      <c r="AK582" s="19" t="str">
        <f>IFERROR(VLOOKUP($A582,'XIII z Kompasem M'!$K$2:$Q$27,7,0),"")</f>
        <v/>
      </c>
      <c r="AL582" s="19" t="str">
        <f>IFERROR(VLOOKUP($A582,'Waligóra M'!$J$2:$P$17,7,0),"")</f>
        <v/>
      </c>
      <c r="AM582" s="19" t="str">
        <f>IFERROR(VLOOKUP($A582,'Jesienne 360 M'!$K$2:$Q$15,7,0),"")</f>
        <v/>
      </c>
      <c r="AN582" s="19" t="str">
        <f>IFERROR(VLOOKUP($A582,'H54 TR100 M'!$AG$6:$AM$161,7,0),"")</f>
        <v/>
      </c>
      <c r="AO582" s="19" t="str">
        <f>IFERROR(VLOOKUP($A582,'Azymut M'!$O$2:$U$36,7,0),"")</f>
        <v/>
      </c>
      <c r="AP582" s="12" t="str">
        <f>IFERROR(VLOOKUP($A582,'NM TR100 M'!$AD$5:$AJ$13,7,0),"")</f>
        <v/>
      </c>
      <c r="AQ582" s="26">
        <f>MIN(COUNT(F582:U582)+MIN(COUNT(X582:AP582)/2,2),6)</f>
        <v>0.5</v>
      </c>
      <c r="AR582" s="13">
        <f>COUNT(F582:U582)+COUNT(X582:AP582)/2</f>
        <v>0.5</v>
      </c>
    </row>
    <row r="583" spans="1:44">
      <c r="A583">
        <v>368</v>
      </c>
      <c r="B583" s="22" t="str">
        <f>VLOOKUP($A583,id!$C:$H,6,0)</f>
        <v>Solecki Krzysztof</v>
      </c>
      <c r="C583" s="22">
        <f>VLOOKUP($A583,id!$C:$H,4,0)</f>
        <v>0</v>
      </c>
      <c r="D583" s="2">
        <f>IF(E582=E583,D582,ROW(B581))</f>
        <v>581</v>
      </c>
      <c r="E583" s="11">
        <f>LARGE(F583:W583,1)+LARGE(F583:W583,2)+IFERROR(LARGE(F583:W583,3),0)+IFERROR(LARGE(F583:W583,4),0)+IFERROR(LARGE(F583:W583,5),0)+IFERROR(LARGE(F583:W583,6),0)</f>
        <v>3.1534809972818825</v>
      </c>
      <c r="F583" s="12"/>
      <c r="G583" s="12"/>
      <c r="H583" s="12" t="str">
        <f>IFERROR(VLOOKUP($A583,'H53 200 M'!$AL$5:$AR$90,7,0),"")</f>
        <v/>
      </c>
      <c r="I583" s="14" t="str">
        <f>IFERROR(VLOOKUP($A583,'Dymno M'!$BO$4:$BU$35,7,0),"")</f>
        <v/>
      </c>
      <c r="J583" s="19" t="str">
        <f>IFERROR(VLOOKUP($A583,'Dukty M'!$AU$1:$BA$45,7,0),"")</f>
        <v/>
      </c>
      <c r="K583" s="19" t="str">
        <f>IFERROR(VLOOKUP($A583,'Tropy M'!$Q$3:$X$155,7,0),"")</f>
        <v/>
      </c>
      <c r="L583" s="19" t="str">
        <f>IFERROR(VLOOKUP($A583,'Grassor TR300 M'!$BX$2:$CD$26,7,0),"")</f>
        <v/>
      </c>
      <c r="M583" s="19" t="str">
        <f>IFERROR(VLOOKUP($A583,'BO M'!$K$2:$Q$65,7,0),"")</f>
        <v/>
      </c>
      <c r="N583" s="19" t="str">
        <f>IFERROR(VLOOKUP($A583,'Konwalie M'!$K$3:$Q$33,7,0),"")</f>
        <v/>
      </c>
      <c r="O583" s="19" t="str">
        <f>IFERROR(VLOOKUP($A583,'Sudecka 150 M'!$M$2:$S$17,7,0),"")</f>
        <v/>
      </c>
      <c r="P583" s="19" t="str">
        <f>IFERROR(VLOOKUP($A583,'Korno M'!$BR$1:$BX$58,7,0),"")</f>
        <v/>
      </c>
      <c r="Q583" s="19" t="str">
        <f>IFERROR(VLOOKUP($A583,'Abentojra M'!$J$4:$P$36,7,0),"")</f>
        <v/>
      </c>
      <c r="R583" s="19" t="str">
        <f>IFERROR(VLOOKUP($A583,'Mordownik M'!$M$6:$S$36,7,0),"")</f>
        <v/>
      </c>
      <c r="S583" s="19" t="str">
        <f>IFERROR(VLOOKUP($A583,'XIV Szago M'!$BB$4:$BH$45,7,0),"")</f>
        <v/>
      </c>
      <c r="T583" s="19" t="str">
        <f>IFERROR(VLOOKUP($A583,'H54 TR200 M'!$AS$5:$AY$96,7,0),"")</f>
        <v/>
      </c>
      <c r="U583" s="19" t="str">
        <f>IFERROR(VLOOKUP($A583,'NM TR200 M'!$AN$5:$AT$32,7,0),"")</f>
        <v/>
      </c>
      <c r="V583" s="10">
        <f>IFERROR(LARGE(X583:AP583,1),0)+IFERROR(LARGE(X583:AP583,2),0)</f>
        <v>3.1534809972818825</v>
      </c>
      <c r="W583" s="10">
        <f>IFERROR(LARGE(X583:AP583,3),0)+IFERROR(LARGE(X583:AP583,4),0)</f>
        <v>0</v>
      </c>
      <c r="X583" s="12"/>
      <c r="Y583" s="18"/>
      <c r="Z583" s="18"/>
      <c r="AA583" s="12"/>
      <c r="AB583" s="12"/>
      <c r="AC583" s="12">
        <f>IFERROR(VLOOKUP($A583,'H53 100 M'!$AG$5:$AM$156,7,0),"")</f>
        <v>0</v>
      </c>
      <c r="AD583" s="18" t="str">
        <f>IFERROR(VLOOKUP($A583,'Liczyrzepa - wiosna M'!$N$2:$T$26,7,0),"")</f>
        <v/>
      </c>
      <c r="AE583" s="12" t="str">
        <f>IFERROR(VLOOKUP($A583,'Harce M'!$H$2:$N$19,7,0),"")</f>
        <v/>
      </c>
      <c r="AF583" s="18" t="str">
        <f>IFERROR(VLOOKUP($A583,'XII z Kompasem M'!$K$1:$Q$38,7,0),"")</f>
        <v/>
      </c>
      <c r="AG583" s="19" t="str">
        <f>IFERROR(VLOOKUP($A583,'Grassor TR150 M'!$BH$2:$BN$16,7,0),"")</f>
        <v/>
      </c>
      <c r="AH583" s="19" t="str">
        <f>IFERROR(VLOOKUP($A583,'Pazur Gryfa M'!$P$2:$V$23,7,0),"")</f>
        <v/>
      </c>
      <c r="AI583" s="19" t="str">
        <f>IFERROR(VLOOKUP($A583,'Szaga M'!$J$2:$P$31,7,0),"")</f>
        <v/>
      </c>
      <c r="AJ583" s="19" t="str">
        <f>IFERROR(VLOOKUP($A583,'Sudecka 100 M'!$M$2:$S$20,7,0),"")</f>
        <v/>
      </c>
      <c r="AK583" s="19" t="str">
        <f>IFERROR(VLOOKUP($A583,'XIII z Kompasem M'!$K$2:$Q$27,7,0),"")</f>
        <v/>
      </c>
      <c r="AL583" s="19" t="str">
        <f>IFERROR(VLOOKUP($A583,'Waligóra M'!$J$2:$P$17,7,0),"")</f>
        <v/>
      </c>
      <c r="AM583" s="19" t="str">
        <f>IFERROR(VLOOKUP($A583,'Jesienne 360 M'!$K$2:$Q$15,7,0),"")</f>
        <v/>
      </c>
      <c r="AN583" s="19">
        <f>IFERROR(VLOOKUP($A583,'H54 TR100 M'!$AG$6:$AM$161,7,0),"")</f>
        <v>3.1534809972818825</v>
      </c>
      <c r="AO583" s="19" t="str">
        <f>IFERROR(VLOOKUP($A583,'Azymut M'!$O$2:$U$36,7,0),"")</f>
        <v/>
      </c>
      <c r="AP583" s="12" t="str">
        <f>IFERROR(VLOOKUP($A583,'NM TR100 M'!$AD$5:$AJ$13,7,0),"")</f>
        <v/>
      </c>
      <c r="AQ583" s="26">
        <f>MIN(COUNT(F583:U583)+MIN(COUNT(X583:AP583)/2,2),6)</f>
        <v>1</v>
      </c>
      <c r="AR583" s="13">
        <f>COUNT(F583:U583)+COUNT(X583:AP583)/2</f>
        <v>1</v>
      </c>
    </row>
    <row r="584" spans="1:44">
      <c r="A584">
        <v>367</v>
      </c>
      <c r="B584" s="22" t="str">
        <f>VLOOKUP($A584,id!$C:$H,6,0)</f>
        <v>Deja Dawid</v>
      </c>
      <c r="C584" s="22">
        <f>VLOOKUP($A584,id!$C:$H,4,0)</f>
        <v>0</v>
      </c>
      <c r="D584" s="2">
        <f>IF(E583=E584,D583,ROW(B582))</f>
        <v>582</v>
      </c>
      <c r="E584" s="11">
        <f>LARGE(F584:W584,1)+LARGE(F584:W584,2)+IFERROR(LARGE(F584:W584,3),0)+IFERROR(LARGE(F584:W584,4),0)+IFERROR(LARGE(F584:W584,5),0)+IFERROR(LARGE(F584:W584,6),0)</f>
        <v>3.1528791222960342</v>
      </c>
      <c r="F584" s="12"/>
      <c r="G584" s="12"/>
      <c r="H584" s="12" t="str">
        <f>IFERROR(VLOOKUP($A584,'H53 200 M'!$AL$5:$AR$90,7,0),"")</f>
        <v/>
      </c>
      <c r="I584" s="14" t="str">
        <f>IFERROR(VLOOKUP($A584,'Dymno M'!$BO$4:$BU$35,7,0),"")</f>
        <v/>
      </c>
      <c r="J584" s="19" t="str">
        <f>IFERROR(VLOOKUP($A584,'Dukty M'!$AU$1:$BA$45,7,0),"")</f>
        <v/>
      </c>
      <c r="K584" s="19" t="str">
        <f>IFERROR(VLOOKUP($A584,'Tropy M'!$Q$3:$X$155,7,0),"")</f>
        <v/>
      </c>
      <c r="L584" s="19" t="str">
        <f>IFERROR(VLOOKUP($A584,'Grassor TR300 M'!$BX$2:$CD$26,7,0),"")</f>
        <v/>
      </c>
      <c r="M584" s="19" t="str">
        <f>IFERROR(VLOOKUP($A584,'BO M'!$K$2:$Q$65,7,0),"")</f>
        <v/>
      </c>
      <c r="N584" s="19" t="str">
        <f>IFERROR(VLOOKUP($A584,'Konwalie M'!$K$3:$Q$33,7,0),"")</f>
        <v/>
      </c>
      <c r="O584" s="19" t="str">
        <f>IFERROR(VLOOKUP($A584,'Sudecka 150 M'!$M$2:$S$17,7,0),"")</f>
        <v/>
      </c>
      <c r="P584" s="19" t="str">
        <f>IFERROR(VLOOKUP($A584,'Korno M'!$BR$1:$BX$58,7,0),"")</f>
        <v/>
      </c>
      <c r="Q584" s="19" t="str">
        <f>IFERROR(VLOOKUP($A584,'Abentojra M'!$J$4:$P$36,7,0),"")</f>
        <v/>
      </c>
      <c r="R584" s="19" t="str">
        <f>IFERROR(VLOOKUP($A584,'Mordownik M'!$M$6:$S$36,7,0),"")</f>
        <v/>
      </c>
      <c r="S584" s="19" t="str">
        <f>IFERROR(VLOOKUP($A584,'XIV Szago M'!$BB$4:$BH$45,7,0),"")</f>
        <v/>
      </c>
      <c r="T584" s="19" t="str">
        <f>IFERROR(VLOOKUP($A584,'H54 TR200 M'!$AS$5:$AY$96,7,0),"")</f>
        <v/>
      </c>
      <c r="U584" s="19" t="str">
        <f>IFERROR(VLOOKUP($A584,'NM TR200 M'!$AN$5:$AT$32,7,0),"")</f>
        <v/>
      </c>
      <c r="V584" s="10">
        <f>IFERROR(LARGE(X584:AP584,1),0)+IFERROR(LARGE(X584:AP584,2),0)</f>
        <v>3.1528791222960342</v>
      </c>
      <c r="W584" s="10">
        <f>IFERROR(LARGE(X584:AP584,3),0)+IFERROR(LARGE(X584:AP584,4),0)</f>
        <v>0</v>
      </c>
      <c r="X584" s="12"/>
      <c r="Y584" s="18"/>
      <c r="Z584" s="18"/>
      <c r="AA584" s="12"/>
      <c r="AB584" s="12"/>
      <c r="AC584" s="12">
        <f>IFERROR(VLOOKUP($A584,'H53 100 M'!$AG$5:$AM$156,7,0),"")</f>
        <v>0</v>
      </c>
      <c r="AD584" s="18" t="str">
        <f>IFERROR(VLOOKUP($A584,'Liczyrzepa - wiosna M'!$N$2:$T$26,7,0),"")</f>
        <v/>
      </c>
      <c r="AE584" s="12" t="str">
        <f>IFERROR(VLOOKUP($A584,'Harce M'!$H$2:$N$19,7,0),"")</f>
        <v/>
      </c>
      <c r="AF584" s="18" t="str">
        <f>IFERROR(VLOOKUP($A584,'XII z Kompasem M'!$K$1:$Q$38,7,0),"")</f>
        <v/>
      </c>
      <c r="AG584" s="19" t="str">
        <f>IFERROR(VLOOKUP($A584,'Grassor TR150 M'!$BH$2:$BN$16,7,0),"")</f>
        <v/>
      </c>
      <c r="AH584" s="19" t="str">
        <f>IFERROR(VLOOKUP($A584,'Pazur Gryfa M'!$P$2:$V$23,7,0),"")</f>
        <v/>
      </c>
      <c r="AI584" s="19" t="str">
        <f>IFERROR(VLOOKUP($A584,'Szaga M'!$J$2:$P$31,7,0),"")</f>
        <v/>
      </c>
      <c r="AJ584" s="19" t="str">
        <f>IFERROR(VLOOKUP($A584,'Sudecka 100 M'!$M$2:$S$20,7,0),"")</f>
        <v/>
      </c>
      <c r="AK584" s="19" t="str">
        <f>IFERROR(VLOOKUP($A584,'XIII z Kompasem M'!$K$2:$Q$27,7,0),"")</f>
        <v/>
      </c>
      <c r="AL584" s="19" t="str">
        <f>IFERROR(VLOOKUP($A584,'Waligóra M'!$J$2:$P$17,7,0),"")</f>
        <v/>
      </c>
      <c r="AM584" s="19" t="str">
        <f>IFERROR(VLOOKUP($A584,'Jesienne 360 M'!$K$2:$Q$15,7,0),"")</f>
        <v/>
      </c>
      <c r="AN584" s="19">
        <f>IFERROR(VLOOKUP($A584,'H54 TR100 M'!$AG$6:$AM$161,7,0),"")</f>
        <v>3.1528791222960342</v>
      </c>
      <c r="AO584" s="19" t="str">
        <f>IFERROR(VLOOKUP($A584,'Azymut M'!$O$2:$U$36,7,0),"")</f>
        <v/>
      </c>
      <c r="AP584" s="12" t="str">
        <f>IFERROR(VLOOKUP($A584,'NM TR100 M'!$AD$5:$AJ$13,7,0),"")</f>
        <v/>
      </c>
      <c r="AQ584" s="26">
        <f>MIN(COUNT(F584:U584)+MIN(COUNT(X584:AP584)/2,2),6)</f>
        <v>1</v>
      </c>
      <c r="AR584" s="13">
        <f>COUNT(F584:U584)+COUNT(X584:AP584)/2</f>
        <v>1</v>
      </c>
    </row>
    <row r="585" spans="1:44">
      <c r="A585">
        <v>648</v>
      </c>
      <c r="B585" s="22" t="str">
        <f>VLOOKUP($A585,id!$C:$H,6,0)</f>
        <v>Wróbel Dariusz</v>
      </c>
      <c r="C585" s="22">
        <f>VLOOKUP($A585,id!$C:$H,4,0)</f>
        <v>0</v>
      </c>
      <c r="D585" s="2">
        <f>IF(E584=E585,D584,ROW(B583))</f>
        <v>583</v>
      </c>
      <c r="E585" s="11">
        <f>LARGE(F585:W585,1)+LARGE(F585:W585,2)+IFERROR(LARGE(F585:W585,3),0)+IFERROR(LARGE(F585:W585,4),0)+IFERROR(LARGE(F585:W585,5),0)+IFERROR(LARGE(F585:W585,6),0)</f>
        <v>3.1239428752721836</v>
      </c>
      <c r="F585" s="12"/>
      <c r="G585" s="12"/>
      <c r="H585" s="12"/>
      <c r="I585" s="14"/>
      <c r="J585" s="19"/>
      <c r="K585" s="19"/>
      <c r="L585" s="19"/>
      <c r="M585" s="19"/>
      <c r="N585" s="19"/>
      <c r="O585" s="19"/>
      <c r="P585" s="19"/>
      <c r="Q585" s="19"/>
      <c r="R585" s="19"/>
      <c r="S585" s="19"/>
      <c r="T585" s="19">
        <f>IFERROR(VLOOKUP($A585,'H54 TR200 M'!$AS$5:$AY$96,7,0),"")</f>
        <v>3.1239428752721836</v>
      </c>
      <c r="U585" s="19" t="str">
        <f>IFERROR(VLOOKUP($A585,'NM TR200 M'!$AN$5:$AT$32,7,0),"")</f>
        <v/>
      </c>
      <c r="V585" s="10">
        <f>IFERROR(LARGE(X585:AP585,1),0)+IFERROR(LARGE(X585:AP585,2),0)</f>
        <v>0</v>
      </c>
      <c r="W585" s="10">
        <f>IFERROR(LARGE(X585:AP585,3),0)+IFERROR(LARGE(X585:AP585,4),0)</f>
        <v>0</v>
      </c>
      <c r="X585" s="12"/>
      <c r="Y585" s="18"/>
      <c r="Z585" s="18"/>
      <c r="AA585" s="12"/>
      <c r="AB585" s="12"/>
      <c r="AC585" s="12"/>
      <c r="AD585" s="18"/>
      <c r="AE585" s="12"/>
      <c r="AF585" s="18"/>
      <c r="AG585" s="19"/>
      <c r="AH585" s="19"/>
      <c r="AI585" s="19"/>
      <c r="AJ585" s="19"/>
      <c r="AK585" s="19"/>
      <c r="AL585" s="19"/>
      <c r="AM585" s="19"/>
      <c r="AN585" s="19" t="str">
        <f>IFERROR(VLOOKUP($A585,'H54 TR100 M'!$AG$6:$AM$161,7,0),"")</f>
        <v/>
      </c>
      <c r="AO585" s="19" t="str">
        <f>IFERROR(VLOOKUP($A585,'Azymut M'!$O$2:$U$36,7,0),"")</f>
        <v/>
      </c>
      <c r="AP585" s="12" t="str">
        <f>IFERROR(VLOOKUP($A585,'NM TR100 M'!$AD$5:$AJ$13,7,0),"")</f>
        <v/>
      </c>
      <c r="AQ585" s="26">
        <f>MIN(COUNT(F585:U585)+MIN(COUNT(X585:AP585)/2,2),6)</f>
        <v>1</v>
      </c>
      <c r="AR585" s="13">
        <f>COUNT(F585:U585)+COUNT(X585:AP585)/2</f>
        <v>1</v>
      </c>
    </row>
    <row r="586" spans="1:44">
      <c r="A586">
        <v>649</v>
      </c>
      <c r="B586" s="22" t="str">
        <f>VLOOKUP($A586,id!$C:$H,6,0)</f>
        <v>Lenckowski Rafał</v>
      </c>
      <c r="C586" s="22">
        <f>VLOOKUP($A586,id!$C:$H,4,0)</f>
        <v>0</v>
      </c>
      <c r="D586" s="2">
        <f>IF(E585=E586,D585,ROW(B584))</f>
        <v>584</v>
      </c>
      <c r="E586" s="11">
        <f>LARGE(F586:W586,1)+LARGE(F586:W586,2)+IFERROR(LARGE(F586:W586,3),0)+IFERROR(LARGE(F586:W586,4),0)+IFERROR(LARGE(F586:W586,5),0)+IFERROR(LARGE(F586:W586,6),0)</f>
        <v>3.123715489249308</v>
      </c>
      <c r="F586" s="12"/>
      <c r="G586" s="12"/>
      <c r="H586" s="12"/>
      <c r="I586" s="14"/>
      <c r="J586" s="19"/>
      <c r="K586" s="19"/>
      <c r="L586" s="19"/>
      <c r="M586" s="19"/>
      <c r="N586" s="19"/>
      <c r="O586" s="19"/>
      <c r="P586" s="19"/>
      <c r="Q586" s="19"/>
      <c r="R586" s="19"/>
      <c r="S586" s="19"/>
      <c r="T586" s="19">
        <f>IFERROR(VLOOKUP($A586,'H54 TR200 M'!$AS$5:$AY$96,7,0),"")</f>
        <v>3.123715489249308</v>
      </c>
      <c r="U586" s="19" t="str">
        <f>IFERROR(VLOOKUP($A586,'NM TR200 M'!$AN$5:$AT$32,7,0),"")</f>
        <v/>
      </c>
      <c r="V586" s="10">
        <f>IFERROR(LARGE(X586:AP586,1),0)+IFERROR(LARGE(X586:AP586,2),0)</f>
        <v>0</v>
      </c>
      <c r="W586" s="10">
        <f>IFERROR(LARGE(X586:AP586,3),0)+IFERROR(LARGE(X586:AP586,4),0)</f>
        <v>0</v>
      </c>
      <c r="X586" s="12"/>
      <c r="Y586" s="18"/>
      <c r="Z586" s="18"/>
      <c r="AA586" s="12"/>
      <c r="AB586" s="12"/>
      <c r="AC586" s="12"/>
      <c r="AD586" s="18"/>
      <c r="AE586" s="12"/>
      <c r="AF586" s="18"/>
      <c r="AG586" s="19"/>
      <c r="AH586" s="19"/>
      <c r="AI586" s="19"/>
      <c r="AJ586" s="19"/>
      <c r="AK586" s="19"/>
      <c r="AL586" s="19"/>
      <c r="AM586" s="19"/>
      <c r="AN586" s="19" t="str">
        <f>IFERROR(VLOOKUP($A586,'H54 TR100 M'!$AG$6:$AM$161,7,0),"")</f>
        <v/>
      </c>
      <c r="AO586" s="19" t="str">
        <f>IFERROR(VLOOKUP($A586,'Azymut M'!$O$2:$U$36,7,0),"")</f>
        <v/>
      </c>
      <c r="AP586" s="12" t="str">
        <f>IFERROR(VLOOKUP($A586,'NM TR100 M'!$AD$5:$AJ$13,7,0),"")</f>
        <v/>
      </c>
      <c r="AQ586" s="26">
        <f>MIN(COUNT(F586:U586)+MIN(COUNT(X586:AP586)/2,2),6)</f>
        <v>1</v>
      </c>
      <c r="AR586" s="13">
        <f>COUNT(F586:U586)+COUNT(X586:AP586)/2</f>
        <v>1</v>
      </c>
    </row>
    <row r="587" spans="1:44">
      <c r="A587">
        <v>650</v>
      </c>
      <c r="B587" s="22" t="str">
        <f>VLOOKUP($A587,id!$C:$H,6,0)</f>
        <v>Piaskowski Michał</v>
      </c>
      <c r="C587" s="22" t="str">
        <f>VLOOKUP($A587,id!$C:$H,4,0)</f>
        <v>MTB4FUN</v>
      </c>
      <c r="D587" s="2">
        <f>IF(E586=E587,D586,ROW(B585))</f>
        <v>585</v>
      </c>
      <c r="E587" s="11">
        <f>LARGE(F587:W587,1)+LARGE(F587:W587,2)+IFERROR(LARGE(F587:W587,3),0)+IFERROR(LARGE(F587:W587,4),0)+IFERROR(LARGE(F587:W587,5),0)+IFERROR(LARGE(F587:W587,6),0)</f>
        <v>2.9005929543029287</v>
      </c>
      <c r="F587" s="12"/>
      <c r="G587" s="12"/>
      <c r="H587" s="12"/>
      <c r="I587" s="14"/>
      <c r="J587" s="19"/>
      <c r="K587" s="19"/>
      <c r="L587" s="19"/>
      <c r="M587" s="19"/>
      <c r="N587" s="19"/>
      <c r="O587" s="19"/>
      <c r="P587" s="19"/>
      <c r="Q587" s="19"/>
      <c r="R587" s="19"/>
      <c r="S587" s="19"/>
      <c r="T587" s="19">
        <f>IFERROR(VLOOKUP($A587,'H54 TR200 M'!$AS$5:$AY$96,7,0),"")</f>
        <v>2.9005929543029287</v>
      </c>
      <c r="U587" s="19" t="str">
        <f>IFERROR(VLOOKUP($A587,'NM TR200 M'!$AN$5:$AT$32,7,0),"")</f>
        <v/>
      </c>
      <c r="V587" s="10">
        <f>IFERROR(LARGE(X587:AP587,1),0)+IFERROR(LARGE(X587:AP587,2),0)</f>
        <v>0</v>
      </c>
      <c r="W587" s="10">
        <f>IFERROR(LARGE(X587:AP587,3),0)+IFERROR(LARGE(X587:AP587,4),0)</f>
        <v>0</v>
      </c>
      <c r="X587" s="12"/>
      <c r="Y587" s="18"/>
      <c r="Z587" s="18"/>
      <c r="AA587" s="12"/>
      <c r="AB587" s="12"/>
      <c r="AC587" s="12"/>
      <c r="AD587" s="18"/>
      <c r="AE587" s="12"/>
      <c r="AF587" s="18"/>
      <c r="AG587" s="19"/>
      <c r="AH587" s="19"/>
      <c r="AI587" s="19"/>
      <c r="AJ587" s="19"/>
      <c r="AK587" s="19"/>
      <c r="AL587" s="19"/>
      <c r="AM587" s="19"/>
      <c r="AN587" s="19" t="str">
        <f>IFERROR(VLOOKUP($A587,'H54 TR100 M'!$AG$6:$AM$161,7,0),"")</f>
        <v/>
      </c>
      <c r="AO587" s="19" t="str">
        <f>IFERROR(VLOOKUP($A587,'Azymut M'!$O$2:$U$36,7,0),"")</f>
        <v/>
      </c>
      <c r="AP587" s="12" t="str">
        <f>IFERROR(VLOOKUP($A587,'NM TR100 M'!$AD$5:$AJ$13,7,0),"")</f>
        <v/>
      </c>
      <c r="AQ587" s="26">
        <f>MIN(COUNT(F587:U587)+MIN(COUNT(X587:AP587)/2,2),6)</f>
        <v>1</v>
      </c>
      <c r="AR587" s="13">
        <f>COUNT(F587:U587)+COUNT(X587:AP587)/2</f>
        <v>1</v>
      </c>
    </row>
    <row r="588" spans="1:44">
      <c r="A588">
        <v>651</v>
      </c>
      <c r="B588" s="22" t="str">
        <f>VLOOKUP($A588,id!$C:$H,6,0)</f>
        <v>Napieraj Paweł</v>
      </c>
      <c r="C588" s="22" t="str">
        <f>VLOOKUP($A588,id!$C:$H,4,0)</f>
        <v>MTB4FUN</v>
      </c>
      <c r="D588" s="2">
        <f>IF(E587=E588,D587,ROW(B586))</f>
        <v>586</v>
      </c>
      <c r="E588" s="11">
        <f>LARGE(F588:W588,1)+LARGE(F588:W588,2)+IFERROR(LARGE(F588:W588,3),0)+IFERROR(LARGE(F588:W588,4),0)+IFERROR(LARGE(F588:W588,5),0)+IFERROR(LARGE(F588:W588,6),0)</f>
        <v>2.8812245829003871</v>
      </c>
      <c r="F588" s="12"/>
      <c r="G588" s="12"/>
      <c r="H588" s="12"/>
      <c r="I588" s="14"/>
      <c r="J588" s="19"/>
      <c r="K588" s="19"/>
      <c r="L588" s="19"/>
      <c r="M588" s="19"/>
      <c r="N588" s="19"/>
      <c r="O588" s="19"/>
      <c r="P588" s="19"/>
      <c r="Q588" s="19"/>
      <c r="R588" s="19"/>
      <c r="S588" s="19"/>
      <c r="T588" s="19">
        <f>IFERROR(VLOOKUP($A588,'H54 TR200 M'!$AS$5:$AY$96,7,0),"")</f>
        <v>2.8812245829003871</v>
      </c>
      <c r="U588" s="19" t="str">
        <f>IFERROR(VLOOKUP($A588,'NM TR200 M'!$AN$5:$AT$32,7,0),"")</f>
        <v/>
      </c>
      <c r="V588" s="10">
        <f>IFERROR(LARGE(X588:AP588,1),0)+IFERROR(LARGE(X588:AP588,2),0)</f>
        <v>0</v>
      </c>
      <c r="W588" s="10">
        <f>IFERROR(LARGE(X588:AP588,3),0)+IFERROR(LARGE(X588:AP588,4),0)</f>
        <v>0</v>
      </c>
      <c r="X588" s="12"/>
      <c r="Y588" s="18"/>
      <c r="Z588" s="18"/>
      <c r="AA588" s="12"/>
      <c r="AB588" s="12"/>
      <c r="AC588" s="12"/>
      <c r="AD588" s="18"/>
      <c r="AE588" s="12"/>
      <c r="AF588" s="18"/>
      <c r="AG588" s="19"/>
      <c r="AH588" s="19"/>
      <c r="AI588" s="19"/>
      <c r="AJ588" s="19"/>
      <c r="AK588" s="19"/>
      <c r="AL588" s="19"/>
      <c r="AM588" s="19"/>
      <c r="AN588" s="19" t="str">
        <f>IFERROR(VLOOKUP($A588,'H54 TR100 M'!$AG$6:$AM$161,7,0),"")</f>
        <v/>
      </c>
      <c r="AO588" s="19" t="str">
        <f>IFERROR(VLOOKUP($A588,'Azymut M'!$O$2:$U$36,7,0),"")</f>
        <v/>
      </c>
      <c r="AP588" s="12" t="str">
        <f>IFERROR(VLOOKUP($A588,'NM TR100 M'!$AD$5:$AJ$13,7,0),"")</f>
        <v/>
      </c>
      <c r="AQ588" s="26">
        <f>MIN(COUNT(F588:U588)+MIN(COUNT(X588:AP588)/2,2),6)</f>
        <v>1</v>
      </c>
      <c r="AR588" s="13">
        <f>COUNT(F588:U588)+COUNT(X588:AP588)/2</f>
        <v>1</v>
      </c>
    </row>
    <row r="589" spans="1:44">
      <c r="A589">
        <v>652</v>
      </c>
      <c r="B589" s="22" t="str">
        <f>VLOOKUP($A589,id!$C:$H,6,0)</f>
        <v>Bossy Paweł</v>
      </c>
      <c r="C589" s="22" t="str">
        <f>VLOOKUP($A589,id!$C:$H,4,0)</f>
        <v>MTB4FUN</v>
      </c>
      <c r="D589" s="2">
        <f>IF(E588=E589,D588,ROW(B587))</f>
        <v>587</v>
      </c>
      <c r="E589" s="11">
        <f>LARGE(F589:W589,1)+LARGE(F589:W589,2)+IFERROR(LARGE(F589:W589,3),0)+IFERROR(LARGE(F589:W589,4),0)+IFERROR(LARGE(F589:W589,5),0)+IFERROR(LARGE(F589:W589,6),0)</f>
        <v>2.8800374770609491</v>
      </c>
      <c r="F589" s="12"/>
      <c r="G589" s="12"/>
      <c r="H589" s="12"/>
      <c r="I589" s="14"/>
      <c r="J589" s="19"/>
      <c r="K589" s="19"/>
      <c r="L589" s="19"/>
      <c r="M589" s="19"/>
      <c r="N589" s="19"/>
      <c r="O589" s="19"/>
      <c r="P589" s="19"/>
      <c r="Q589" s="19"/>
      <c r="R589" s="19"/>
      <c r="S589" s="19"/>
      <c r="T589" s="19">
        <f>IFERROR(VLOOKUP($A589,'H54 TR200 M'!$AS$5:$AY$96,7,0),"")</f>
        <v>2.8800374770609491</v>
      </c>
      <c r="U589" s="19" t="str">
        <f>IFERROR(VLOOKUP($A589,'NM TR200 M'!$AN$5:$AT$32,7,0),"")</f>
        <v/>
      </c>
      <c r="V589" s="10">
        <f>IFERROR(LARGE(X589:AP589,1),0)+IFERROR(LARGE(X589:AP589,2),0)</f>
        <v>0</v>
      </c>
      <c r="W589" s="10">
        <f>IFERROR(LARGE(X589:AP589,3),0)+IFERROR(LARGE(X589:AP589,4),0)</f>
        <v>0</v>
      </c>
      <c r="X589" s="12"/>
      <c r="Y589" s="18"/>
      <c r="Z589" s="18"/>
      <c r="AA589" s="12"/>
      <c r="AB589" s="12"/>
      <c r="AC589" s="12"/>
      <c r="AD589" s="18"/>
      <c r="AE589" s="12"/>
      <c r="AF589" s="18"/>
      <c r="AG589" s="19"/>
      <c r="AH589" s="19"/>
      <c r="AI589" s="19"/>
      <c r="AJ589" s="19"/>
      <c r="AK589" s="19"/>
      <c r="AL589" s="19"/>
      <c r="AM589" s="19"/>
      <c r="AN589" s="19" t="str">
        <f>IFERROR(VLOOKUP($A589,'H54 TR100 M'!$AG$6:$AM$161,7,0),"")</f>
        <v/>
      </c>
      <c r="AO589" s="19" t="str">
        <f>IFERROR(VLOOKUP($A589,'Azymut M'!$O$2:$U$36,7,0),"")</f>
        <v/>
      </c>
      <c r="AP589" s="12" t="str">
        <f>IFERROR(VLOOKUP($A589,'NM TR100 M'!$AD$5:$AJ$13,7,0),"")</f>
        <v/>
      </c>
      <c r="AQ589" s="26">
        <f>MIN(COUNT(F589:U589)+MIN(COUNT(X589:AP589)/2,2),6)</f>
        <v>1</v>
      </c>
      <c r="AR589" s="13">
        <f>COUNT(F589:U589)+COUNT(X589:AP589)/2</f>
        <v>1</v>
      </c>
    </row>
    <row r="590" spans="1:44">
      <c r="A590">
        <v>437</v>
      </c>
      <c r="B590" s="22" t="str">
        <f>VLOOKUP($A590,id!$C:$H,6,0)</f>
        <v>Pięta Sylwester</v>
      </c>
      <c r="C590" s="22">
        <f>VLOOKUP($A590,id!$C:$H,4,0)</f>
        <v>0</v>
      </c>
      <c r="D590" s="2">
        <f>IF(E589=E590,D589,ROW(B588))</f>
        <v>588</v>
      </c>
      <c r="E590" s="11">
        <f>LARGE(F590:W590,1)+LARGE(F590:W590,2)+IFERROR(LARGE(F590:W590,3),0)+IFERROR(LARGE(F590:W590,4),0)+IFERROR(LARGE(F590:W590,5),0)+IFERROR(LARGE(F590:W590,6),0)</f>
        <v>2.7283994212439051</v>
      </c>
      <c r="F590" s="12"/>
      <c r="G590" s="12"/>
      <c r="H590" s="12"/>
      <c r="I590" s="14"/>
      <c r="J590" s="19" t="str">
        <f>IFERROR(VLOOKUP($A590,'Dukty M'!$AU$1:$BA$45,7,0),"")</f>
        <v/>
      </c>
      <c r="K590" s="19" t="str">
        <f>IFERROR(VLOOKUP($A590,'Tropy M'!$Q$3:$X$155,7,0),"")</f>
        <v/>
      </c>
      <c r="L590" s="19" t="str">
        <f>IFERROR(VLOOKUP($A590,'Grassor TR300 M'!$BX$2:$CD$26,7,0),"")</f>
        <v/>
      </c>
      <c r="M590" s="19" t="str">
        <f>IFERROR(VLOOKUP($A590,'BO M'!$K$2:$Q$65,7,0),"")</f>
        <v/>
      </c>
      <c r="N590" s="19" t="str">
        <f>IFERROR(VLOOKUP($A590,'Konwalie M'!$K$3:$Q$33,7,0),"")</f>
        <v/>
      </c>
      <c r="O590" s="19" t="str">
        <f>IFERROR(VLOOKUP($A590,'Sudecka 150 M'!$M$2:$S$17,7,0),"")</f>
        <v/>
      </c>
      <c r="P590" s="19" t="str">
        <f>IFERROR(VLOOKUP($A590,'Korno M'!$BR$1:$BX$58,7,0),"")</f>
        <v/>
      </c>
      <c r="Q590" s="19" t="str">
        <f>IFERROR(VLOOKUP($A590,'Abentojra M'!$J$4:$P$36,7,0),"")</f>
        <v/>
      </c>
      <c r="R590" s="19" t="str">
        <f>IFERROR(VLOOKUP($A590,'Mordownik M'!$M$6:$S$36,7,0),"")</f>
        <v/>
      </c>
      <c r="S590" s="19" t="str">
        <f>IFERROR(VLOOKUP($A590,'XIV Szago M'!$BB$4:$BH$45,7,0),"")</f>
        <v/>
      </c>
      <c r="T590" s="19" t="str">
        <f>IFERROR(VLOOKUP($A590,'H54 TR200 M'!$AS$5:$AY$96,7,0),"")</f>
        <v/>
      </c>
      <c r="U590" s="19" t="str">
        <f>IFERROR(VLOOKUP($A590,'NM TR200 M'!$AN$5:$AT$32,7,0),"")</f>
        <v/>
      </c>
      <c r="V590" s="10">
        <f>IFERROR(LARGE(X590:AP590,1),0)+IFERROR(LARGE(X590:AP590,2),0)</f>
        <v>2.7283994212439051</v>
      </c>
      <c r="W590" s="10">
        <f>IFERROR(LARGE(X590:AP590,3),0)+IFERROR(LARGE(X590:AP590,4),0)</f>
        <v>0</v>
      </c>
      <c r="X590" s="12"/>
      <c r="Y590" s="18"/>
      <c r="Z590" s="18"/>
      <c r="AA590" s="12"/>
      <c r="AB590" s="12"/>
      <c r="AC590" s="12"/>
      <c r="AD590" s="18"/>
      <c r="AE590" s="12"/>
      <c r="AF590" s="18">
        <f>IFERROR(VLOOKUP($A590,'XII z Kompasem M'!$K$1:$Q$38,7,0),"")</f>
        <v>2.7283994212439051</v>
      </c>
      <c r="AG590" s="19" t="str">
        <f>IFERROR(VLOOKUP($A590,'Grassor TR150 M'!$BH$2:$BN$16,7,0),"")</f>
        <v/>
      </c>
      <c r="AH590" s="19" t="str">
        <f>IFERROR(VLOOKUP($A590,'Pazur Gryfa M'!$P$2:$V$23,7,0),"")</f>
        <v/>
      </c>
      <c r="AI590" s="19" t="str">
        <f>IFERROR(VLOOKUP($A590,'Szaga M'!$J$2:$P$31,7,0),"")</f>
        <v/>
      </c>
      <c r="AJ590" s="19" t="str">
        <f>IFERROR(VLOOKUP($A590,'Sudecka 100 M'!$M$2:$S$20,7,0),"")</f>
        <v/>
      </c>
      <c r="AK590" s="19" t="str">
        <f>IFERROR(VLOOKUP($A590,'XIII z Kompasem M'!$K$2:$Q$27,7,0),"")</f>
        <v/>
      </c>
      <c r="AL590" s="19" t="str">
        <f>IFERROR(VLOOKUP($A590,'Waligóra M'!$J$2:$P$17,7,0),"")</f>
        <v/>
      </c>
      <c r="AM590" s="19" t="str">
        <f>IFERROR(VLOOKUP($A590,'Jesienne 360 M'!$K$2:$Q$15,7,0),"")</f>
        <v/>
      </c>
      <c r="AN590" s="19" t="str">
        <f>IFERROR(VLOOKUP($A590,'H54 TR100 M'!$AG$6:$AM$161,7,0),"")</f>
        <v/>
      </c>
      <c r="AO590" s="19" t="str">
        <f>IFERROR(VLOOKUP($A590,'Azymut M'!$O$2:$U$36,7,0),"")</f>
        <v/>
      </c>
      <c r="AP590" s="12" t="str">
        <f>IFERROR(VLOOKUP($A590,'NM TR100 M'!$AD$5:$AJ$13,7,0),"")</f>
        <v/>
      </c>
      <c r="AQ590" s="26">
        <f>MIN(COUNT(F590:U590)+MIN(COUNT(X590:AP590)/2,2),6)</f>
        <v>0.5</v>
      </c>
      <c r="AR590" s="13">
        <f>COUNT(F590:U590)+COUNT(X590:AP590)/2</f>
        <v>0.5</v>
      </c>
    </row>
    <row r="591" spans="1:44">
      <c r="A591">
        <v>740</v>
      </c>
      <c r="B591" s="22" t="str">
        <f>VLOOKUP($A591,id!$C:$H,6,0)</f>
        <v>Czyż Janusz</v>
      </c>
      <c r="C591" s="22">
        <f>VLOOKUP($A591,id!$C:$H,4,0)</f>
        <v>0</v>
      </c>
      <c r="D591" s="2">
        <f>IF(E590=E591,D590,ROW(B589))</f>
        <v>589</v>
      </c>
      <c r="E591" s="11">
        <f>LARGE(F591:W591,1)+LARGE(F591:W591,2)+IFERROR(LARGE(F591:W591,3),0)+IFERROR(LARGE(F591:W591,4),0)+IFERROR(LARGE(F591:W591,5),0)+IFERROR(LARGE(F591:W591,6),0)</f>
        <v>2.5149675107675815</v>
      </c>
      <c r="F591" s="12"/>
      <c r="G591" s="12"/>
      <c r="H591" s="12"/>
      <c r="I591" s="14"/>
      <c r="J591" s="19"/>
      <c r="K591" s="19"/>
      <c r="L591" s="19"/>
      <c r="M591" s="19"/>
      <c r="N591" s="19"/>
      <c r="O591" s="19"/>
      <c r="P591" s="19"/>
      <c r="Q591" s="19"/>
      <c r="R591" s="19"/>
      <c r="S591" s="19"/>
      <c r="T591" s="19" t="str">
        <f>IFERROR(VLOOKUP($A591,'H54 TR200 M'!$AS$5:$AY$96,7,0),"")</f>
        <v/>
      </c>
      <c r="U591" s="19" t="str">
        <f>IFERROR(VLOOKUP($A591,'NM TR200 M'!$AN$5:$AT$32,7,0),"")</f>
        <v/>
      </c>
      <c r="V591" s="10">
        <f>IFERROR(LARGE(X591:AP591,1),0)+IFERROR(LARGE(X591:AP591,2),0)</f>
        <v>2.5149675107675815</v>
      </c>
      <c r="W591" s="10">
        <f>IFERROR(LARGE(X591:AP591,3),0)+IFERROR(LARGE(X591:AP591,4),0)</f>
        <v>0</v>
      </c>
      <c r="X591" s="12"/>
      <c r="Y591" s="18"/>
      <c r="Z591" s="18"/>
      <c r="AA591" s="12"/>
      <c r="AB591" s="12"/>
      <c r="AC591" s="12"/>
      <c r="AD591" s="18"/>
      <c r="AE591" s="12"/>
      <c r="AF591" s="18"/>
      <c r="AG591" s="19"/>
      <c r="AH591" s="19"/>
      <c r="AI591" s="19"/>
      <c r="AJ591" s="19"/>
      <c r="AK591" s="19"/>
      <c r="AL591" s="19"/>
      <c r="AM591" s="19"/>
      <c r="AN591" s="19">
        <f>IFERROR(VLOOKUP($A591,'H54 TR100 M'!$AG$6:$AM$161,7,0),"")</f>
        <v>2.5149675107675815</v>
      </c>
      <c r="AO591" s="19" t="str">
        <f>IFERROR(VLOOKUP($A591,'Azymut M'!$O$2:$U$36,7,0),"")</f>
        <v/>
      </c>
      <c r="AP591" s="12" t="str">
        <f>IFERROR(VLOOKUP($A591,'NM TR100 M'!$AD$5:$AJ$13,7,0),"")</f>
        <v/>
      </c>
      <c r="AQ591" s="26">
        <f>MIN(COUNT(F591:U591)+MIN(COUNT(X591:AP591)/2,2),6)</f>
        <v>0.5</v>
      </c>
      <c r="AR591" s="13">
        <f>COUNT(F591:U591)+COUNT(X591:AP591)/2</f>
        <v>0.5</v>
      </c>
    </row>
    <row r="592" spans="1:44">
      <c r="A592">
        <v>653</v>
      </c>
      <c r="B592" s="22" t="str">
        <f>VLOOKUP($A592,id!$C:$H,6,0)</f>
        <v>Rybiński Łukasz</v>
      </c>
      <c r="C592" s="22" t="str">
        <f>VLOOKUP($A592,id!$C:$H,4,0)</f>
        <v>W to drugie lewo</v>
      </c>
      <c r="D592" s="2">
        <f>IF(E591=E592,D591,ROW(B590))</f>
        <v>590</v>
      </c>
      <c r="E592" s="11">
        <f>LARGE(F592:W592,1)+LARGE(F592:W592,2)+IFERROR(LARGE(F592:W592,3),0)+IFERROR(LARGE(F592:W592,4),0)+IFERROR(LARGE(F592:W592,5),0)+IFERROR(LARGE(F592:W592,6),0)</f>
        <v>2.4369547882823417</v>
      </c>
      <c r="F592" s="12"/>
      <c r="G592" s="12"/>
      <c r="H592" s="12"/>
      <c r="I592" s="14"/>
      <c r="J592" s="19"/>
      <c r="K592" s="19"/>
      <c r="L592" s="19"/>
      <c r="M592" s="19"/>
      <c r="N592" s="19"/>
      <c r="O592" s="19"/>
      <c r="P592" s="19"/>
      <c r="Q592" s="19"/>
      <c r="R592" s="19"/>
      <c r="S592" s="19"/>
      <c r="T592" s="19">
        <f>IFERROR(VLOOKUP($A592,'H54 TR200 M'!$AS$5:$AY$96,7,0),"")</f>
        <v>2.4369547882823417</v>
      </c>
      <c r="U592" s="19" t="str">
        <f>IFERROR(VLOOKUP($A592,'NM TR200 M'!$AN$5:$AT$32,7,0),"")</f>
        <v/>
      </c>
      <c r="V592" s="10">
        <f>IFERROR(LARGE(X592:AP592,1),0)+IFERROR(LARGE(X592:AP592,2),0)</f>
        <v>0</v>
      </c>
      <c r="W592" s="10">
        <f>IFERROR(LARGE(X592:AP592,3),0)+IFERROR(LARGE(X592:AP592,4),0)</f>
        <v>0</v>
      </c>
      <c r="X592" s="12"/>
      <c r="Y592" s="18"/>
      <c r="Z592" s="18"/>
      <c r="AA592" s="12"/>
      <c r="AB592" s="12"/>
      <c r="AC592" s="12"/>
      <c r="AD592" s="18"/>
      <c r="AE592" s="12"/>
      <c r="AF592" s="18"/>
      <c r="AG592" s="19"/>
      <c r="AH592" s="19"/>
      <c r="AI592" s="19"/>
      <c r="AJ592" s="19"/>
      <c r="AK592" s="19"/>
      <c r="AL592" s="19"/>
      <c r="AM592" s="19"/>
      <c r="AN592" s="19" t="str">
        <f>IFERROR(VLOOKUP($A592,'H54 TR100 M'!$AG$6:$AM$161,7,0),"")</f>
        <v/>
      </c>
      <c r="AO592" s="19" t="str">
        <f>IFERROR(VLOOKUP($A592,'Azymut M'!$O$2:$U$36,7,0),"")</f>
        <v/>
      </c>
      <c r="AP592" s="12" t="str">
        <f>IFERROR(VLOOKUP($A592,'NM TR100 M'!$AD$5:$AJ$13,7,0),"")</f>
        <v/>
      </c>
      <c r="AQ592" s="26">
        <f>MIN(COUNT(F592:U592)+MIN(COUNT(X592:AP592)/2,2),6)</f>
        <v>1</v>
      </c>
      <c r="AR592" s="13">
        <f>COUNT(F592:U592)+COUNT(X592:AP592)/2</f>
        <v>1</v>
      </c>
    </row>
    <row r="593" spans="1:44">
      <c r="A593">
        <v>312</v>
      </c>
      <c r="B593" s="22" t="str">
        <f>VLOOKUP($A593,id!$C:$H,6,0)</f>
        <v>Banachewicz Dariusz</v>
      </c>
      <c r="C593" s="22">
        <f>VLOOKUP($A593,id!$C:$H,4,0)</f>
        <v>0</v>
      </c>
      <c r="D593" s="2">
        <f>IF(E592=E593,D592,ROW(B591))</f>
        <v>591</v>
      </c>
      <c r="E593" s="11">
        <f>LARGE(F593:W593,1)+LARGE(F593:W593,2)+IFERROR(LARGE(F593:W593,3),0)+IFERROR(LARGE(F593:W593,4),0)+IFERROR(LARGE(F593:W593,5),0)+IFERROR(LARGE(F593:W593,6),0)</f>
        <v>2.3509490536511941</v>
      </c>
      <c r="F593" s="12"/>
      <c r="G593" s="12"/>
      <c r="H593" s="12" t="str">
        <f>IFERROR(VLOOKUP($A593,'H53 200 M'!$AL$5:$AR$90,7,0),"")</f>
        <v/>
      </c>
      <c r="I593" s="14" t="str">
        <f>IFERROR(VLOOKUP($A593,'Dymno M'!$BO$4:$BU$35,7,0),"")</f>
        <v/>
      </c>
      <c r="J593" s="19" t="str">
        <f>IFERROR(VLOOKUP($A593,'Dukty M'!$AU$1:$BA$45,7,0),"")</f>
        <v/>
      </c>
      <c r="K593" s="19" t="str">
        <f>IFERROR(VLOOKUP($A593,'Tropy M'!$Q$3:$X$155,7,0),"")</f>
        <v/>
      </c>
      <c r="L593" s="19" t="str">
        <f>IFERROR(VLOOKUP($A593,'Grassor TR300 M'!$BX$2:$CD$26,7,0),"")</f>
        <v/>
      </c>
      <c r="M593" s="19" t="str">
        <f>IFERROR(VLOOKUP($A593,'BO M'!$K$2:$Q$65,7,0),"")</f>
        <v/>
      </c>
      <c r="N593" s="19" t="str">
        <f>IFERROR(VLOOKUP($A593,'Konwalie M'!$K$3:$Q$33,7,0),"")</f>
        <v/>
      </c>
      <c r="O593" s="19" t="str">
        <f>IFERROR(VLOOKUP($A593,'Sudecka 150 M'!$M$2:$S$17,7,0),"")</f>
        <v/>
      </c>
      <c r="P593" s="19" t="str">
        <f>IFERROR(VLOOKUP($A593,'Korno M'!$BR$1:$BX$58,7,0),"")</f>
        <v/>
      </c>
      <c r="Q593" s="19" t="str">
        <f>IFERROR(VLOOKUP($A593,'Abentojra M'!$J$4:$P$36,7,0),"")</f>
        <v/>
      </c>
      <c r="R593" s="19" t="str">
        <f>IFERROR(VLOOKUP($A593,'Mordownik M'!$M$6:$S$36,7,0),"")</f>
        <v/>
      </c>
      <c r="S593" s="19" t="str">
        <f>IFERROR(VLOOKUP($A593,'XIV Szago M'!$BB$4:$BH$45,7,0),"")</f>
        <v/>
      </c>
      <c r="T593" s="19" t="str">
        <f>IFERROR(VLOOKUP($A593,'H54 TR200 M'!$AS$5:$AY$96,7,0),"")</f>
        <v/>
      </c>
      <c r="U593" s="19" t="str">
        <f>IFERROR(VLOOKUP($A593,'NM TR200 M'!$AN$5:$AT$32,7,0),"")</f>
        <v/>
      </c>
      <c r="V593" s="10">
        <f>IFERROR(LARGE(X593:AP593,1),0)+IFERROR(LARGE(X593:AP593,2),0)</f>
        <v>2.3509490536511941</v>
      </c>
      <c r="W593" s="10">
        <f>IFERROR(LARGE(X593:AP593,3),0)+IFERROR(LARGE(X593:AP593,4),0)</f>
        <v>0</v>
      </c>
      <c r="X593" s="12"/>
      <c r="Y593" s="18"/>
      <c r="Z593" s="18"/>
      <c r="AA593" s="12"/>
      <c r="AB593" s="12"/>
      <c r="AC593" s="12">
        <f>IFERROR(VLOOKUP($A593,'H53 100 M'!$AG$5:$AM$156,7,0),"")</f>
        <v>2.3509490536511941</v>
      </c>
      <c r="AD593" s="18" t="str">
        <f>IFERROR(VLOOKUP($A593,'Liczyrzepa - wiosna M'!$N$2:$T$26,7,0),"")</f>
        <v/>
      </c>
      <c r="AE593" s="12" t="str">
        <f>IFERROR(VLOOKUP($A593,'Harce M'!$H$2:$N$19,7,0),"")</f>
        <v/>
      </c>
      <c r="AF593" s="18" t="str">
        <f>IFERROR(VLOOKUP($A593,'XII z Kompasem M'!$K$1:$Q$38,7,0),"")</f>
        <v/>
      </c>
      <c r="AG593" s="19" t="str">
        <f>IFERROR(VLOOKUP($A593,'Grassor TR150 M'!$BH$2:$BN$16,7,0),"")</f>
        <v/>
      </c>
      <c r="AH593" s="19" t="str">
        <f>IFERROR(VLOOKUP($A593,'Pazur Gryfa M'!$P$2:$V$23,7,0),"")</f>
        <v/>
      </c>
      <c r="AI593" s="19" t="str">
        <f>IFERROR(VLOOKUP($A593,'Szaga M'!$J$2:$P$31,7,0),"")</f>
        <v/>
      </c>
      <c r="AJ593" s="19" t="str">
        <f>IFERROR(VLOOKUP($A593,'Sudecka 100 M'!$M$2:$S$20,7,0),"")</f>
        <v/>
      </c>
      <c r="AK593" s="19" t="str">
        <f>IFERROR(VLOOKUP($A593,'XIII z Kompasem M'!$K$2:$Q$27,7,0),"")</f>
        <v/>
      </c>
      <c r="AL593" s="19" t="str">
        <f>IFERROR(VLOOKUP($A593,'Waligóra M'!$J$2:$P$17,7,0),"")</f>
        <v/>
      </c>
      <c r="AM593" s="19" t="str">
        <f>IFERROR(VLOOKUP($A593,'Jesienne 360 M'!$K$2:$Q$15,7,0),"")</f>
        <v/>
      </c>
      <c r="AN593" s="19" t="str">
        <f>IFERROR(VLOOKUP($A593,'H54 TR100 M'!$AG$6:$AM$161,7,0),"")</f>
        <v/>
      </c>
      <c r="AO593" s="19" t="str">
        <f>IFERROR(VLOOKUP($A593,'Azymut M'!$O$2:$U$36,7,0),"")</f>
        <v/>
      </c>
      <c r="AP593" s="12" t="str">
        <f>IFERROR(VLOOKUP($A593,'NM TR100 M'!$AD$5:$AJ$13,7,0),"")</f>
        <v/>
      </c>
      <c r="AQ593" s="26">
        <f>MIN(COUNT(F593:U593)+MIN(COUNT(X593:AP593)/2,2),6)</f>
        <v>0.5</v>
      </c>
      <c r="AR593" s="13">
        <f>COUNT(F593:U593)+COUNT(X593:AP593)/2</f>
        <v>0.5</v>
      </c>
    </row>
    <row r="594" spans="1:44">
      <c r="A594">
        <v>313</v>
      </c>
      <c r="B594" s="22" t="str">
        <f>VLOOKUP($A594,id!$C:$H,6,0)</f>
        <v>Banachewicz Grzegorz</v>
      </c>
      <c r="C594" s="22">
        <f>VLOOKUP($A594,id!$C:$H,4,0)</f>
        <v>0</v>
      </c>
      <c r="D594" s="2">
        <f>IF(E593=E594,D593,ROW(B592))</f>
        <v>592</v>
      </c>
      <c r="E594" s="11">
        <f>LARGE(F594:W594,1)+LARGE(F594:W594,2)+IFERROR(LARGE(F594:W594,3),0)+IFERROR(LARGE(F594:W594,4),0)+IFERROR(LARGE(F594:W594,5),0)+IFERROR(LARGE(F594:W594,6),0)</f>
        <v>2.3494094668446119</v>
      </c>
      <c r="F594" s="12"/>
      <c r="G594" s="12"/>
      <c r="H594" s="12" t="str">
        <f>IFERROR(VLOOKUP($A594,'H53 200 M'!$AL$5:$AR$90,7,0),"")</f>
        <v/>
      </c>
      <c r="I594" s="14" t="str">
        <f>IFERROR(VLOOKUP($A594,'Dymno M'!$BO$4:$BU$35,7,0),"")</f>
        <v/>
      </c>
      <c r="J594" s="19" t="str">
        <f>IFERROR(VLOOKUP($A594,'Dukty M'!$AU$1:$BA$45,7,0),"")</f>
        <v/>
      </c>
      <c r="K594" s="19" t="str">
        <f>IFERROR(VLOOKUP($A594,'Tropy M'!$Q$3:$X$155,7,0),"")</f>
        <v/>
      </c>
      <c r="L594" s="19" t="str">
        <f>IFERROR(VLOOKUP($A594,'Grassor TR300 M'!$BX$2:$CD$26,7,0),"")</f>
        <v/>
      </c>
      <c r="M594" s="19" t="str">
        <f>IFERROR(VLOOKUP($A594,'BO M'!$K$2:$Q$65,7,0),"")</f>
        <v/>
      </c>
      <c r="N594" s="19" t="str">
        <f>IFERROR(VLOOKUP($A594,'Konwalie M'!$K$3:$Q$33,7,0),"")</f>
        <v/>
      </c>
      <c r="O594" s="19" t="str">
        <f>IFERROR(VLOOKUP($A594,'Sudecka 150 M'!$M$2:$S$17,7,0),"")</f>
        <v/>
      </c>
      <c r="P594" s="19" t="str">
        <f>IFERROR(VLOOKUP($A594,'Korno M'!$BR$1:$BX$58,7,0),"")</f>
        <v/>
      </c>
      <c r="Q594" s="19" t="str">
        <f>IFERROR(VLOOKUP($A594,'Abentojra M'!$J$4:$P$36,7,0),"")</f>
        <v/>
      </c>
      <c r="R594" s="19" t="str">
        <f>IFERROR(VLOOKUP($A594,'Mordownik M'!$M$6:$S$36,7,0),"")</f>
        <v/>
      </c>
      <c r="S594" s="19" t="str">
        <f>IFERROR(VLOOKUP($A594,'XIV Szago M'!$BB$4:$BH$45,7,0),"")</f>
        <v/>
      </c>
      <c r="T594" s="19" t="str">
        <f>IFERROR(VLOOKUP($A594,'H54 TR200 M'!$AS$5:$AY$96,7,0),"")</f>
        <v/>
      </c>
      <c r="U594" s="19" t="str">
        <f>IFERROR(VLOOKUP($A594,'NM TR200 M'!$AN$5:$AT$32,7,0),"")</f>
        <v/>
      </c>
      <c r="V594" s="10">
        <f>IFERROR(LARGE(X594:AP594,1),0)+IFERROR(LARGE(X594:AP594,2),0)</f>
        <v>2.3494094668446119</v>
      </c>
      <c r="W594" s="10">
        <f>IFERROR(LARGE(X594:AP594,3),0)+IFERROR(LARGE(X594:AP594,4),0)</f>
        <v>0</v>
      </c>
      <c r="X594" s="12"/>
      <c r="Y594" s="18"/>
      <c r="Z594" s="18"/>
      <c r="AA594" s="12"/>
      <c r="AB594" s="12"/>
      <c r="AC594" s="12">
        <f>IFERROR(VLOOKUP($A594,'H53 100 M'!$AG$5:$AM$156,7,0),"")</f>
        <v>2.3494094668446119</v>
      </c>
      <c r="AD594" s="18" t="str">
        <f>IFERROR(VLOOKUP($A594,'Liczyrzepa - wiosna M'!$N$2:$T$26,7,0),"")</f>
        <v/>
      </c>
      <c r="AE594" s="12" t="str">
        <f>IFERROR(VLOOKUP($A594,'Harce M'!$H$2:$N$19,7,0),"")</f>
        <v/>
      </c>
      <c r="AF594" s="18" t="str">
        <f>IFERROR(VLOOKUP($A594,'XII z Kompasem M'!$K$1:$Q$38,7,0),"")</f>
        <v/>
      </c>
      <c r="AG594" s="19" t="str">
        <f>IFERROR(VLOOKUP($A594,'Grassor TR150 M'!$BH$2:$BN$16,7,0),"")</f>
        <v/>
      </c>
      <c r="AH594" s="19" t="str">
        <f>IFERROR(VLOOKUP($A594,'Pazur Gryfa M'!$P$2:$V$23,7,0),"")</f>
        <v/>
      </c>
      <c r="AI594" s="19" t="str">
        <f>IFERROR(VLOOKUP($A594,'Szaga M'!$J$2:$P$31,7,0),"")</f>
        <v/>
      </c>
      <c r="AJ594" s="19" t="str">
        <f>IFERROR(VLOOKUP($A594,'Sudecka 100 M'!$M$2:$S$20,7,0),"")</f>
        <v/>
      </c>
      <c r="AK594" s="19" t="str">
        <f>IFERROR(VLOOKUP($A594,'XIII z Kompasem M'!$K$2:$Q$27,7,0),"")</f>
        <v/>
      </c>
      <c r="AL594" s="19" t="str">
        <f>IFERROR(VLOOKUP($A594,'Waligóra M'!$J$2:$P$17,7,0),"")</f>
        <v/>
      </c>
      <c r="AM594" s="19" t="str">
        <f>IFERROR(VLOOKUP($A594,'Jesienne 360 M'!$K$2:$Q$15,7,0),"")</f>
        <v/>
      </c>
      <c r="AN594" s="19" t="str">
        <f>IFERROR(VLOOKUP($A594,'H54 TR100 M'!$AG$6:$AM$161,7,0),"")</f>
        <v/>
      </c>
      <c r="AO594" s="19" t="str">
        <f>IFERROR(VLOOKUP($A594,'Azymut M'!$O$2:$U$36,7,0),"")</f>
        <v/>
      </c>
      <c r="AP594" s="12" t="str">
        <f>IFERROR(VLOOKUP($A594,'NM TR100 M'!$AD$5:$AJ$13,7,0),"")</f>
        <v/>
      </c>
      <c r="AQ594" s="26">
        <f>MIN(COUNT(F594:U594)+MIN(COUNT(X594:AP594)/2,2),6)</f>
        <v>0.5</v>
      </c>
      <c r="AR594" s="13">
        <f>COUNT(F594:U594)+COUNT(X594:AP594)/2</f>
        <v>0.5</v>
      </c>
    </row>
    <row r="595" spans="1:44">
      <c r="A595">
        <v>741</v>
      </c>
      <c r="B595" s="22" t="str">
        <f>VLOOKUP($A595,id!$C:$H,6,0)</f>
        <v>Apollo Szymon</v>
      </c>
      <c r="C595" s="22">
        <f>VLOOKUP($A595,id!$C:$H,4,0)</f>
        <v>0</v>
      </c>
      <c r="D595" s="2">
        <f>IF(E594=E595,D594,ROW(B593))</f>
        <v>593</v>
      </c>
      <c r="E595" s="11">
        <f>LARGE(F595:W595,1)+LARGE(F595:W595,2)+IFERROR(LARGE(F595:W595,3),0)+IFERROR(LARGE(F595:W595,4),0)+IFERROR(LARGE(F595:W595,5),0)+IFERROR(LARGE(F595:W595,6),0)</f>
        <v>2.2579573680311205</v>
      </c>
      <c r="F595" s="12"/>
      <c r="G595" s="12"/>
      <c r="H595" s="12"/>
      <c r="I595" s="14"/>
      <c r="J595" s="19"/>
      <c r="K595" s="19"/>
      <c r="L595" s="19"/>
      <c r="M595" s="19"/>
      <c r="N595" s="19"/>
      <c r="O595" s="19"/>
      <c r="P595" s="19"/>
      <c r="Q595" s="19"/>
      <c r="R595" s="19"/>
      <c r="S595" s="19"/>
      <c r="T595" s="19" t="str">
        <f>IFERROR(VLOOKUP($A595,'H54 TR200 M'!$AS$5:$AY$96,7,0),"")</f>
        <v/>
      </c>
      <c r="U595" s="19" t="str">
        <f>IFERROR(VLOOKUP($A595,'NM TR200 M'!$AN$5:$AT$32,7,0),"")</f>
        <v/>
      </c>
      <c r="V595" s="10">
        <f>IFERROR(LARGE(X595:AP595,1),0)+IFERROR(LARGE(X595:AP595,2),0)</f>
        <v>2.2579573680311205</v>
      </c>
      <c r="W595" s="10">
        <f>IFERROR(LARGE(X595:AP595,3),0)+IFERROR(LARGE(X595:AP595,4),0)</f>
        <v>0</v>
      </c>
      <c r="X595" s="12"/>
      <c r="Y595" s="18"/>
      <c r="Z595" s="18"/>
      <c r="AA595" s="12"/>
      <c r="AB595" s="12"/>
      <c r="AC595" s="12"/>
      <c r="AD595" s="18"/>
      <c r="AE595" s="12"/>
      <c r="AF595" s="18"/>
      <c r="AG595" s="19"/>
      <c r="AH595" s="19"/>
      <c r="AI595" s="19"/>
      <c r="AJ595" s="19"/>
      <c r="AK595" s="19"/>
      <c r="AL595" s="19"/>
      <c r="AM595" s="19"/>
      <c r="AN595" s="19">
        <f>IFERROR(VLOOKUP($A595,'H54 TR100 M'!$AG$6:$AM$161,7,0),"")</f>
        <v>2.2579573680311205</v>
      </c>
      <c r="AO595" s="19" t="str">
        <f>IFERROR(VLOOKUP($A595,'Azymut M'!$O$2:$U$36,7,0),"")</f>
        <v/>
      </c>
      <c r="AP595" s="12" t="str">
        <f>IFERROR(VLOOKUP($A595,'NM TR100 M'!$AD$5:$AJ$13,7,0),"")</f>
        <v/>
      </c>
      <c r="AQ595" s="26">
        <f>MIN(COUNT(F595:U595)+MIN(COUNT(X595:AP595)/2,2),6)</f>
        <v>0.5</v>
      </c>
      <c r="AR595" s="13">
        <f>COUNT(F595:U595)+COUNT(X595:AP595)/2</f>
        <v>0.5</v>
      </c>
    </row>
    <row r="596" spans="1:44">
      <c r="A596">
        <v>314</v>
      </c>
      <c r="B596" s="22" t="str">
        <f>VLOOKUP($A596,id!$C:$H,6,0)</f>
        <v>Lisowski Adam</v>
      </c>
      <c r="C596" s="22" t="str">
        <f>VLOOKUP($A596,id!$C:$H,4,0)</f>
        <v>GRAWITACJA GDAŃSK</v>
      </c>
      <c r="D596" s="2">
        <f>IF(E595=E596,D595,ROW(B594))</f>
        <v>594</v>
      </c>
      <c r="E596" s="11">
        <f>LARGE(F596:W596,1)+LARGE(F596:W596,2)+IFERROR(LARGE(F596:W596,3),0)+IFERROR(LARGE(F596:W596,4),0)+IFERROR(LARGE(F596:W596,5),0)+IFERROR(LARGE(F596:W596,6),0)</f>
        <v>2.204669384465646</v>
      </c>
      <c r="F596" s="12"/>
      <c r="G596" s="12"/>
      <c r="H596" s="12" t="str">
        <f>IFERROR(VLOOKUP($A596,'H53 200 M'!$AL$5:$AR$90,7,0),"")</f>
        <v/>
      </c>
      <c r="I596" s="14" t="str">
        <f>IFERROR(VLOOKUP($A596,'Dymno M'!$BO$4:$BU$35,7,0),"")</f>
        <v/>
      </c>
      <c r="J596" s="19" t="str">
        <f>IFERROR(VLOOKUP($A596,'Dukty M'!$AU$1:$BA$45,7,0),"")</f>
        <v/>
      </c>
      <c r="K596" s="19" t="str">
        <f>IFERROR(VLOOKUP($A596,'Tropy M'!$Q$3:$X$155,7,0),"")</f>
        <v/>
      </c>
      <c r="L596" s="19" t="str">
        <f>IFERROR(VLOOKUP($A596,'Grassor TR300 M'!$BX$2:$CD$26,7,0),"")</f>
        <v/>
      </c>
      <c r="M596" s="19" t="str">
        <f>IFERROR(VLOOKUP($A596,'BO M'!$K$2:$Q$65,7,0),"")</f>
        <v/>
      </c>
      <c r="N596" s="19" t="str">
        <f>IFERROR(VLOOKUP($A596,'Konwalie M'!$K$3:$Q$33,7,0),"")</f>
        <v/>
      </c>
      <c r="O596" s="19" t="str">
        <f>IFERROR(VLOOKUP($A596,'Sudecka 150 M'!$M$2:$S$17,7,0),"")</f>
        <v/>
      </c>
      <c r="P596" s="19" t="str">
        <f>IFERROR(VLOOKUP($A596,'Korno M'!$BR$1:$BX$58,7,0),"")</f>
        <v/>
      </c>
      <c r="Q596" s="19" t="str">
        <f>IFERROR(VLOOKUP($A596,'Abentojra M'!$J$4:$P$36,7,0),"")</f>
        <v/>
      </c>
      <c r="R596" s="19" t="str">
        <f>IFERROR(VLOOKUP($A596,'Mordownik M'!$M$6:$S$36,7,0),"")</f>
        <v/>
      </c>
      <c r="S596" s="19" t="str">
        <f>IFERROR(VLOOKUP($A596,'XIV Szago M'!$BB$4:$BH$45,7,0),"")</f>
        <v/>
      </c>
      <c r="T596" s="19" t="str">
        <f>IFERROR(VLOOKUP($A596,'H54 TR200 M'!$AS$5:$AY$96,7,0),"")</f>
        <v/>
      </c>
      <c r="U596" s="19" t="str">
        <f>IFERROR(VLOOKUP($A596,'NM TR200 M'!$AN$5:$AT$32,7,0),"")</f>
        <v/>
      </c>
      <c r="V596" s="10">
        <f>IFERROR(LARGE(X596:AP596,1),0)+IFERROR(LARGE(X596:AP596,2),0)</f>
        <v>2.204669384465646</v>
      </c>
      <c r="W596" s="10">
        <f>IFERROR(LARGE(X596:AP596,3),0)+IFERROR(LARGE(X596:AP596,4),0)</f>
        <v>0</v>
      </c>
      <c r="X596" s="12"/>
      <c r="Y596" s="18"/>
      <c r="Z596" s="18"/>
      <c r="AA596" s="12"/>
      <c r="AB596" s="12"/>
      <c r="AC596" s="12">
        <f>IFERROR(VLOOKUP($A596,'H53 100 M'!$AG$5:$AM$156,7,0),"")</f>
        <v>2.204669384465646</v>
      </c>
      <c r="AD596" s="18" t="str">
        <f>IFERROR(VLOOKUP($A596,'Liczyrzepa - wiosna M'!$N$2:$T$26,7,0),"")</f>
        <v/>
      </c>
      <c r="AE596" s="12" t="str">
        <f>IFERROR(VLOOKUP($A596,'Harce M'!$H$2:$N$19,7,0),"")</f>
        <v/>
      </c>
      <c r="AF596" s="18" t="str">
        <f>IFERROR(VLOOKUP($A596,'XII z Kompasem M'!$K$1:$Q$38,7,0),"")</f>
        <v/>
      </c>
      <c r="AG596" s="19" t="str">
        <f>IFERROR(VLOOKUP($A596,'Grassor TR150 M'!$BH$2:$BN$16,7,0),"")</f>
        <v/>
      </c>
      <c r="AH596" s="19" t="str">
        <f>IFERROR(VLOOKUP($A596,'Pazur Gryfa M'!$P$2:$V$23,7,0),"")</f>
        <v/>
      </c>
      <c r="AI596" s="19" t="str">
        <f>IFERROR(VLOOKUP($A596,'Szaga M'!$J$2:$P$31,7,0),"")</f>
        <v/>
      </c>
      <c r="AJ596" s="19" t="str">
        <f>IFERROR(VLOOKUP($A596,'Sudecka 100 M'!$M$2:$S$20,7,0),"")</f>
        <v/>
      </c>
      <c r="AK596" s="19" t="str">
        <f>IFERROR(VLOOKUP($A596,'XIII z Kompasem M'!$K$2:$Q$27,7,0),"")</f>
        <v/>
      </c>
      <c r="AL596" s="19" t="str">
        <f>IFERROR(VLOOKUP($A596,'Waligóra M'!$J$2:$P$17,7,0),"")</f>
        <v/>
      </c>
      <c r="AM596" s="19" t="str">
        <f>IFERROR(VLOOKUP($A596,'Jesienne 360 M'!$K$2:$Q$15,7,0),"")</f>
        <v/>
      </c>
      <c r="AN596" s="19" t="str">
        <f>IFERROR(VLOOKUP($A596,'H54 TR100 M'!$AG$6:$AM$161,7,0),"")</f>
        <v/>
      </c>
      <c r="AO596" s="19" t="str">
        <f>IFERROR(VLOOKUP($A596,'Azymut M'!$O$2:$U$36,7,0),"")</f>
        <v/>
      </c>
      <c r="AP596" s="12" t="str">
        <f>IFERROR(VLOOKUP($A596,'NM TR100 M'!$AD$5:$AJ$13,7,0),"")</f>
        <v/>
      </c>
      <c r="AQ596" s="26">
        <f>MIN(COUNT(F596:U596)+MIN(COUNT(X596:AP596)/2,2),6)</f>
        <v>0.5</v>
      </c>
      <c r="AR596" s="13">
        <f>COUNT(F596:U596)+COUNT(X596:AP596)/2</f>
        <v>0.5</v>
      </c>
    </row>
    <row r="597" spans="1:44">
      <c r="A597">
        <v>742</v>
      </c>
      <c r="B597" s="22" t="str">
        <f>VLOOKUP($A597,id!$C:$H,6,0)</f>
        <v>Połczyński Przemysław</v>
      </c>
      <c r="C597" s="22">
        <f>VLOOKUP($A597,id!$C:$H,4,0)</f>
        <v>0</v>
      </c>
      <c r="D597" s="2">
        <f>IF(E596=E597,D596,ROW(B595))</f>
        <v>595</v>
      </c>
      <c r="E597" s="11">
        <f>LARGE(F597:W597,1)+LARGE(F597:W597,2)+IFERROR(LARGE(F597:W597,3),0)+IFERROR(LARGE(F597:W597,4),0)+IFERROR(LARGE(F597:W597,5),0)+IFERROR(LARGE(F597:W597,6),0)</f>
        <v>2.0995082656983954</v>
      </c>
      <c r="F597" s="12"/>
      <c r="G597" s="12"/>
      <c r="H597" s="12"/>
      <c r="I597" s="14"/>
      <c r="J597" s="19"/>
      <c r="K597" s="19"/>
      <c r="L597" s="19"/>
      <c r="M597" s="19"/>
      <c r="N597" s="19"/>
      <c r="O597" s="19"/>
      <c r="P597" s="19"/>
      <c r="Q597" s="19"/>
      <c r="R597" s="19"/>
      <c r="S597" s="19"/>
      <c r="T597" s="19" t="str">
        <f>IFERROR(VLOOKUP($A597,'H54 TR200 M'!$AS$5:$AY$96,7,0),"")</f>
        <v/>
      </c>
      <c r="U597" s="19" t="str">
        <f>IFERROR(VLOOKUP($A597,'NM TR200 M'!$AN$5:$AT$32,7,0),"")</f>
        <v/>
      </c>
      <c r="V597" s="10">
        <f>IFERROR(LARGE(X597:AP597,1),0)+IFERROR(LARGE(X597:AP597,2),0)</f>
        <v>2.0995082656983954</v>
      </c>
      <c r="W597" s="10">
        <f>IFERROR(LARGE(X597:AP597,3),0)+IFERROR(LARGE(X597:AP597,4),0)</f>
        <v>0</v>
      </c>
      <c r="X597" s="12"/>
      <c r="Y597" s="18"/>
      <c r="Z597" s="18"/>
      <c r="AA597" s="12"/>
      <c r="AB597" s="12"/>
      <c r="AC597" s="12"/>
      <c r="AD597" s="18"/>
      <c r="AE597" s="12"/>
      <c r="AF597" s="18"/>
      <c r="AG597" s="19"/>
      <c r="AH597" s="19"/>
      <c r="AI597" s="19"/>
      <c r="AJ597" s="19"/>
      <c r="AK597" s="19"/>
      <c r="AL597" s="19"/>
      <c r="AM597" s="19"/>
      <c r="AN597" s="19">
        <f>IFERROR(VLOOKUP($A597,'H54 TR100 M'!$AG$6:$AM$161,7,0),"")</f>
        <v>2.0995082656983954</v>
      </c>
      <c r="AO597" s="19" t="str">
        <f>IFERROR(VLOOKUP($A597,'Azymut M'!$O$2:$U$36,7,0),"")</f>
        <v/>
      </c>
      <c r="AP597" s="12" t="str">
        <f>IFERROR(VLOOKUP($A597,'NM TR100 M'!$AD$5:$AJ$13,7,0),"")</f>
        <v/>
      </c>
      <c r="AQ597" s="26">
        <f>MIN(COUNT(F597:U597)+MIN(COUNT(X597:AP597)/2,2),6)</f>
        <v>0.5</v>
      </c>
      <c r="AR597" s="13">
        <f>COUNT(F597:U597)+COUNT(X597:AP597)/2</f>
        <v>0.5</v>
      </c>
    </row>
    <row r="598" spans="1:44">
      <c r="A598">
        <v>315</v>
      </c>
      <c r="B598" s="22" t="str">
        <f>VLOOKUP($A598,id!$C:$H,6,0)</f>
        <v>Kunstetter Andrzej</v>
      </c>
      <c r="C598" s="22">
        <f>VLOOKUP($A598,id!$C:$H,4,0)</f>
        <v>0</v>
      </c>
      <c r="D598" s="2">
        <f>IF(E597=E598,D597,ROW(B596))</f>
        <v>596</v>
      </c>
      <c r="E598" s="11">
        <f>LARGE(F598:W598,1)+LARGE(F598:W598,2)+IFERROR(LARGE(F598:W598,3),0)+IFERROR(LARGE(F598:W598,4),0)+IFERROR(LARGE(F598:W598,5),0)+IFERROR(LARGE(F598:W598,6),0)</f>
        <v>2.0749829500853139</v>
      </c>
      <c r="F598" s="12"/>
      <c r="G598" s="12"/>
      <c r="H598" s="12" t="str">
        <f>IFERROR(VLOOKUP($A598,'H53 200 M'!$AL$5:$AR$90,7,0),"")</f>
        <v/>
      </c>
      <c r="I598" s="14" t="str">
        <f>IFERROR(VLOOKUP($A598,'Dymno M'!$BO$4:$BU$35,7,0),"")</f>
        <v/>
      </c>
      <c r="J598" s="19" t="str">
        <f>IFERROR(VLOOKUP($A598,'Dukty M'!$AU$1:$BA$45,7,0),"")</f>
        <v/>
      </c>
      <c r="K598" s="19" t="str">
        <f>IFERROR(VLOOKUP($A598,'Tropy M'!$Q$3:$X$155,7,0),"")</f>
        <v/>
      </c>
      <c r="L598" s="19" t="str">
        <f>IFERROR(VLOOKUP($A598,'Grassor TR300 M'!$BX$2:$CD$26,7,0),"")</f>
        <v/>
      </c>
      <c r="M598" s="19" t="str">
        <f>IFERROR(VLOOKUP($A598,'BO M'!$K$2:$Q$65,7,0),"")</f>
        <v/>
      </c>
      <c r="N598" s="19" t="str">
        <f>IFERROR(VLOOKUP($A598,'Konwalie M'!$K$3:$Q$33,7,0),"")</f>
        <v/>
      </c>
      <c r="O598" s="19" t="str">
        <f>IFERROR(VLOOKUP($A598,'Sudecka 150 M'!$M$2:$S$17,7,0),"")</f>
        <v/>
      </c>
      <c r="P598" s="19" t="str">
        <f>IFERROR(VLOOKUP($A598,'Korno M'!$BR$1:$BX$58,7,0),"")</f>
        <v/>
      </c>
      <c r="Q598" s="19" t="str">
        <f>IFERROR(VLOOKUP($A598,'Abentojra M'!$J$4:$P$36,7,0),"")</f>
        <v/>
      </c>
      <c r="R598" s="19" t="str">
        <f>IFERROR(VLOOKUP($A598,'Mordownik M'!$M$6:$S$36,7,0),"")</f>
        <v/>
      </c>
      <c r="S598" s="19" t="str">
        <f>IFERROR(VLOOKUP($A598,'XIV Szago M'!$BB$4:$BH$45,7,0),"")</f>
        <v/>
      </c>
      <c r="T598" s="19" t="str">
        <f>IFERROR(VLOOKUP($A598,'H54 TR200 M'!$AS$5:$AY$96,7,0),"")</f>
        <v/>
      </c>
      <c r="U598" s="19" t="str">
        <f>IFERROR(VLOOKUP($A598,'NM TR200 M'!$AN$5:$AT$32,7,0),"")</f>
        <v/>
      </c>
      <c r="V598" s="10">
        <f>IFERROR(LARGE(X598:AP598,1),0)+IFERROR(LARGE(X598:AP598,2),0)</f>
        <v>2.0749829500853139</v>
      </c>
      <c r="W598" s="10">
        <f>IFERROR(LARGE(X598:AP598,3),0)+IFERROR(LARGE(X598:AP598,4),0)</f>
        <v>0</v>
      </c>
      <c r="X598" s="12"/>
      <c r="Y598" s="18"/>
      <c r="Z598" s="18"/>
      <c r="AA598" s="12"/>
      <c r="AB598" s="12"/>
      <c r="AC598" s="12">
        <f>IFERROR(VLOOKUP($A598,'H53 100 M'!$AG$5:$AM$156,7,0),"")</f>
        <v>2.0749829500853139</v>
      </c>
      <c r="AD598" s="18" t="str">
        <f>IFERROR(VLOOKUP($A598,'Liczyrzepa - wiosna M'!$N$2:$T$26,7,0),"")</f>
        <v/>
      </c>
      <c r="AE598" s="12" t="str">
        <f>IFERROR(VLOOKUP($A598,'Harce M'!$H$2:$N$19,7,0),"")</f>
        <v/>
      </c>
      <c r="AF598" s="18" t="str">
        <f>IFERROR(VLOOKUP($A598,'XII z Kompasem M'!$K$1:$Q$38,7,0),"")</f>
        <v/>
      </c>
      <c r="AG598" s="19" t="str">
        <f>IFERROR(VLOOKUP($A598,'Grassor TR150 M'!$BH$2:$BN$16,7,0),"")</f>
        <v/>
      </c>
      <c r="AH598" s="19" t="str">
        <f>IFERROR(VLOOKUP($A598,'Pazur Gryfa M'!$P$2:$V$23,7,0),"")</f>
        <v/>
      </c>
      <c r="AI598" s="19" t="str">
        <f>IFERROR(VLOOKUP($A598,'Szaga M'!$J$2:$P$31,7,0),"")</f>
        <v/>
      </c>
      <c r="AJ598" s="19" t="str">
        <f>IFERROR(VLOOKUP($A598,'Sudecka 100 M'!$M$2:$S$20,7,0),"")</f>
        <v/>
      </c>
      <c r="AK598" s="19" t="str">
        <f>IFERROR(VLOOKUP($A598,'XIII z Kompasem M'!$K$2:$Q$27,7,0),"")</f>
        <v/>
      </c>
      <c r="AL598" s="19" t="str">
        <f>IFERROR(VLOOKUP($A598,'Waligóra M'!$J$2:$P$17,7,0),"")</f>
        <v/>
      </c>
      <c r="AM598" s="19" t="str">
        <f>IFERROR(VLOOKUP($A598,'Jesienne 360 M'!$K$2:$Q$15,7,0),"")</f>
        <v/>
      </c>
      <c r="AN598" s="19" t="str">
        <f>IFERROR(VLOOKUP($A598,'H54 TR100 M'!$AG$6:$AM$161,7,0),"")</f>
        <v/>
      </c>
      <c r="AO598" s="19" t="str">
        <f>IFERROR(VLOOKUP($A598,'Azymut M'!$O$2:$U$36,7,0),"")</f>
        <v/>
      </c>
      <c r="AP598" s="12" t="str">
        <f>IFERROR(VLOOKUP($A598,'NM TR100 M'!$AD$5:$AJ$13,7,0),"")</f>
        <v/>
      </c>
      <c r="AQ598" s="26">
        <f>MIN(COUNT(F598:U598)+MIN(COUNT(X598:AP598)/2,2),6)</f>
        <v>0.5</v>
      </c>
      <c r="AR598" s="13">
        <f>COUNT(F598:U598)+COUNT(X598:AP598)/2</f>
        <v>0.5</v>
      </c>
    </row>
    <row r="599" spans="1:44">
      <c r="A599">
        <v>316</v>
      </c>
      <c r="B599" s="22" t="str">
        <f>VLOOKUP($A599,id!$C:$H,6,0)</f>
        <v>Walczyk Marcin</v>
      </c>
      <c r="C599" s="22" t="str">
        <f>VLOOKUP($A599,id!$C:$H,4,0)</f>
        <v>Navigatoria Fatal</v>
      </c>
      <c r="D599" s="2">
        <f>IF(E598=E599,D598,ROW(B597))</f>
        <v>597</v>
      </c>
      <c r="E599" s="11">
        <f>LARGE(F599:W599,1)+LARGE(F599:W599,2)+IFERROR(LARGE(F599:W599,3),0)+IFERROR(LARGE(F599:W599,4),0)+IFERROR(LARGE(F599:W599,5),0)+IFERROR(LARGE(F599:W599,6),0)</f>
        <v>1.8380877705932337</v>
      </c>
      <c r="F599" s="12"/>
      <c r="G599" s="12"/>
      <c r="H599" s="12" t="str">
        <f>IFERROR(VLOOKUP($A599,'H53 200 M'!$AL$5:$AR$90,7,0),"")</f>
        <v/>
      </c>
      <c r="I599" s="14" t="str">
        <f>IFERROR(VLOOKUP($A599,'Dymno M'!$BO$4:$BU$35,7,0),"")</f>
        <v/>
      </c>
      <c r="J599" s="19" t="str">
        <f>IFERROR(VLOOKUP($A599,'Dukty M'!$AU$1:$BA$45,7,0),"")</f>
        <v/>
      </c>
      <c r="K599" s="19" t="str">
        <f>IFERROR(VLOOKUP($A599,'Tropy M'!$Q$3:$X$155,7,0),"")</f>
        <v/>
      </c>
      <c r="L599" s="19" t="str">
        <f>IFERROR(VLOOKUP($A599,'Grassor TR300 M'!$BX$2:$CD$26,7,0),"")</f>
        <v/>
      </c>
      <c r="M599" s="19" t="str">
        <f>IFERROR(VLOOKUP($A599,'BO M'!$K$2:$Q$65,7,0),"")</f>
        <v/>
      </c>
      <c r="N599" s="19" t="str">
        <f>IFERROR(VLOOKUP($A599,'Konwalie M'!$K$3:$Q$33,7,0),"")</f>
        <v/>
      </c>
      <c r="O599" s="19" t="str">
        <f>IFERROR(VLOOKUP($A599,'Sudecka 150 M'!$M$2:$S$17,7,0),"")</f>
        <v/>
      </c>
      <c r="P599" s="19" t="str">
        <f>IFERROR(VLOOKUP($A599,'Korno M'!$BR$1:$BX$58,7,0),"")</f>
        <v/>
      </c>
      <c r="Q599" s="19" t="str">
        <f>IFERROR(VLOOKUP($A599,'Abentojra M'!$J$4:$P$36,7,0),"")</f>
        <v/>
      </c>
      <c r="R599" s="19" t="str">
        <f>IFERROR(VLOOKUP($A599,'Mordownik M'!$M$6:$S$36,7,0),"")</f>
        <v/>
      </c>
      <c r="S599" s="19" t="str">
        <f>IFERROR(VLOOKUP($A599,'XIV Szago M'!$BB$4:$BH$45,7,0),"")</f>
        <v/>
      </c>
      <c r="T599" s="19" t="str">
        <f>IFERROR(VLOOKUP($A599,'H54 TR200 M'!$AS$5:$AY$96,7,0),"")</f>
        <v/>
      </c>
      <c r="U599" s="19" t="str">
        <f>IFERROR(VLOOKUP($A599,'NM TR200 M'!$AN$5:$AT$32,7,0),"")</f>
        <v/>
      </c>
      <c r="V599" s="10">
        <f>IFERROR(LARGE(X599:AP599,1),0)+IFERROR(LARGE(X599:AP599,2),0)</f>
        <v>1.8380877705932337</v>
      </c>
      <c r="W599" s="10">
        <f>IFERROR(LARGE(X599:AP599,3),0)+IFERROR(LARGE(X599:AP599,4),0)</f>
        <v>0</v>
      </c>
      <c r="X599" s="12"/>
      <c r="Y599" s="18"/>
      <c r="Z599" s="18"/>
      <c r="AA599" s="12"/>
      <c r="AB599" s="12"/>
      <c r="AC599" s="12">
        <f>IFERROR(VLOOKUP($A599,'H53 100 M'!$AG$5:$AM$156,7,0),"")</f>
        <v>1.8380877705932337</v>
      </c>
      <c r="AD599" s="18" t="str">
        <f>IFERROR(VLOOKUP($A599,'Liczyrzepa - wiosna M'!$N$2:$T$26,7,0),"")</f>
        <v/>
      </c>
      <c r="AE599" s="12" t="str">
        <f>IFERROR(VLOOKUP($A599,'Harce M'!$H$2:$N$19,7,0),"")</f>
        <v/>
      </c>
      <c r="AF599" s="18" t="str">
        <f>IFERROR(VLOOKUP($A599,'XII z Kompasem M'!$K$1:$Q$38,7,0),"")</f>
        <v/>
      </c>
      <c r="AG599" s="19" t="str">
        <f>IFERROR(VLOOKUP($A599,'Grassor TR150 M'!$BH$2:$BN$16,7,0),"")</f>
        <v/>
      </c>
      <c r="AH599" s="19" t="str">
        <f>IFERROR(VLOOKUP($A599,'Pazur Gryfa M'!$P$2:$V$23,7,0),"")</f>
        <v/>
      </c>
      <c r="AI599" s="19" t="str">
        <f>IFERROR(VLOOKUP($A599,'Szaga M'!$J$2:$P$31,7,0),"")</f>
        <v/>
      </c>
      <c r="AJ599" s="19" t="str">
        <f>IFERROR(VLOOKUP($A599,'Sudecka 100 M'!$M$2:$S$20,7,0),"")</f>
        <v/>
      </c>
      <c r="AK599" s="19" t="str">
        <f>IFERROR(VLOOKUP($A599,'XIII z Kompasem M'!$K$2:$Q$27,7,0),"")</f>
        <v/>
      </c>
      <c r="AL599" s="19" t="str">
        <f>IFERROR(VLOOKUP($A599,'Waligóra M'!$J$2:$P$17,7,0),"")</f>
        <v/>
      </c>
      <c r="AM599" s="19" t="str">
        <f>IFERROR(VLOOKUP($A599,'Jesienne 360 M'!$K$2:$Q$15,7,0),"")</f>
        <v/>
      </c>
      <c r="AN599" s="19" t="str">
        <f>IFERROR(VLOOKUP($A599,'H54 TR100 M'!$AG$6:$AM$161,7,0),"")</f>
        <v/>
      </c>
      <c r="AO599" s="19" t="str">
        <f>IFERROR(VLOOKUP($A599,'Azymut M'!$O$2:$U$36,7,0),"")</f>
        <v/>
      </c>
      <c r="AP599" s="12" t="str">
        <f>IFERROR(VLOOKUP($A599,'NM TR100 M'!$AD$5:$AJ$13,7,0),"")</f>
        <v/>
      </c>
      <c r="AQ599" s="26">
        <f>MIN(COUNT(F599:U599)+MIN(COUNT(X599:AP599)/2,2),6)</f>
        <v>0.5</v>
      </c>
      <c r="AR599" s="13">
        <f>COUNT(F599:U599)+COUNT(X599:AP599)/2</f>
        <v>0.5</v>
      </c>
    </row>
    <row r="600" spans="1:44">
      <c r="A600">
        <v>743</v>
      </c>
      <c r="B600" s="22" t="str">
        <f>VLOOKUP($A600,id!$C:$H,6,0)</f>
        <v>Sypuła Sławomir</v>
      </c>
      <c r="C600" s="22" t="str">
        <f>VLOOKUP($A600,id!$C:$H,4,0)</f>
        <v>UNTS Warszawa</v>
      </c>
      <c r="D600" s="2">
        <f>IF(E599=E600,D599,ROW(B598))</f>
        <v>598</v>
      </c>
      <c r="E600" s="11">
        <f>LARGE(F600:W600,1)+LARGE(F600:W600,2)+IFERROR(LARGE(F600:W600,3),0)+IFERROR(LARGE(F600:W600,4),0)+IFERROR(LARGE(F600:W600,5),0)+IFERROR(LARGE(F600:W600,6),0)</f>
        <v>1.7812967842439527</v>
      </c>
      <c r="F600" s="12"/>
      <c r="G600" s="12"/>
      <c r="H600" s="12"/>
      <c r="I600" s="14"/>
      <c r="J600" s="19"/>
      <c r="K600" s="19"/>
      <c r="L600" s="19"/>
      <c r="M600" s="19"/>
      <c r="N600" s="19"/>
      <c r="O600" s="19"/>
      <c r="P600" s="19"/>
      <c r="Q600" s="19"/>
      <c r="R600" s="19"/>
      <c r="S600" s="19"/>
      <c r="T600" s="19" t="str">
        <f>IFERROR(VLOOKUP($A600,'H54 TR200 M'!$AS$5:$AY$96,7,0),"")</f>
        <v/>
      </c>
      <c r="U600" s="19" t="str">
        <f>IFERROR(VLOOKUP($A600,'NM TR200 M'!$AN$5:$AT$32,7,0),"")</f>
        <v/>
      </c>
      <c r="V600" s="10">
        <f>IFERROR(LARGE(X600:AP600,1),0)+IFERROR(LARGE(X600:AP600,2),0)</f>
        <v>1.7812967842439527</v>
      </c>
      <c r="W600" s="10">
        <f>IFERROR(LARGE(X600:AP600,3),0)+IFERROR(LARGE(X600:AP600,4),0)</f>
        <v>0</v>
      </c>
      <c r="X600" s="12"/>
      <c r="Y600" s="18"/>
      <c r="Z600" s="18"/>
      <c r="AA600" s="12"/>
      <c r="AB600" s="12"/>
      <c r="AC600" s="12"/>
      <c r="AD600" s="18"/>
      <c r="AE600" s="12"/>
      <c r="AF600" s="18"/>
      <c r="AG600" s="19"/>
      <c r="AH600" s="19"/>
      <c r="AI600" s="19"/>
      <c r="AJ600" s="19"/>
      <c r="AK600" s="19"/>
      <c r="AL600" s="19"/>
      <c r="AM600" s="19"/>
      <c r="AN600" s="19">
        <f>IFERROR(VLOOKUP($A600,'H54 TR100 M'!$AG$6:$AM$161,7,0),"")</f>
        <v>1.7812967842439527</v>
      </c>
      <c r="AO600" s="19" t="str">
        <f>IFERROR(VLOOKUP($A600,'Azymut M'!$O$2:$U$36,7,0),"")</f>
        <v/>
      </c>
      <c r="AP600" s="12" t="str">
        <f>IFERROR(VLOOKUP($A600,'NM TR100 M'!$AD$5:$AJ$13,7,0),"")</f>
        <v/>
      </c>
      <c r="AQ600" s="26">
        <f>MIN(COUNT(F600:U600)+MIN(COUNT(X600:AP600)/2,2),6)</f>
        <v>0.5</v>
      </c>
      <c r="AR600" s="13">
        <f>COUNT(F600:U600)+COUNT(X600:AP600)/2</f>
        <v>0.5</v>
      </c>
    </row>
    <row r="601" spans="1:44">
      <c r="A601">
        <v>317</v>
      </c>
      <c r="B601" s="22" t="str">
        <f>VLOOKUP($A601,id!$C:$H,6,0)</f>
        <v>Ceynowa Jakub</v>
      </c>
      <c r="C601" s="22" t="str">
        <f>VLOOKUP($A601,id!$C:$H,4,0)</f>
        <v>Dream Team</v>
      </c>
      <c r="D601" s="2">
        <f>IF(E600=E601,D600,ROW(B599))</f>
        <v>599</v>
      </c>
      <c r="E601" s="11">
        <f>LARGE(F601:W601,1)+LARGE(F601:W601,2)+IFERROR(LARGE(F601:W601,3),0)+IFERROR(LARGE(F601:W601,4),0)+IFERROR(LARGE(F601:W601,5),0)+IFERROR(LARGE(F601:W601,6),0)</f>
        <v>1.7023225070529406</v>
      </c>
      <c r="F601" s="12"/>
      <c r="G601" s="12"/>
      <c r="H601" s="12" t="str">
        <f>IFERROR(VLOOKUP($A601,'H53 200 M'!$AL$5:$AR$90,7,0),"")</f>
        <v/>
      </c>
      <c r="I601" s="14" t="str">
        <f>IFERROR(VLOOKUP($A601,'Dymno M'!$BO$4:$BU$35,7,0),"")</f>
        <v/>
      </c>
      <c r="J601" s="19" t="str">
        <f>IFERROR(VLOOKUP($A601,'Dukty M'!$AU$1:$BA$45,7,0),"")</f>
        <v/>
      </c>
      <c r="K601" s="19" t="str">
        <f>IFERROR(VLOOKUP($A601,'Tropy M'!$Q$3:$X$155,7,0),"")</f>
        <v/>
      </c>
      <c r="L601" s="19" t="str">
        <f>IFERROR(VLOOKUP($A601,'Grassor TR300 M'!$BX$2:$CD$26,7,0),"")</f>
        <v/>
      </c>
      <c r="M601" s="19" t="str">
        <f>IFERROR(VLOOKUP($A601,'BO M'!$K$2:$Q$65,7,0),"")</f>
        <v/>
      </c>
      <c r="N601" s="19" t="str">
        <f>IFERROR(VLOOKUP($A601,'Konwalie M'!$K$3:$Q$33,7,0),"")</f>
        <v/>
      </c>
      <c r="O601" s="19" t="str">
        <f>IFERROR(VLOOKUP($A601,'Sudecka 150 M'!$M$2:$S$17,7,0),"")</f>
        <v/>
      </c>
      <c r="P601" s="19" t="str">
        <f>IFERROR(VLOOKUP($A601,'Korno M'!$BR$1:$BX$58,7,0),"")</f>
        <v/>
      </c>
      <c r="Q601" s="19" t="str">
        <f>IFERROR(VLOOKUP($A601,'Abentojra M'!$J$4:$P$36,7,0),"")</f>
        <v/>
      </c>
      <c r="R601" s="19" t="str">
        <f>IFERROR(VLOOKUP($A601,'Mordownik M'!$M$6:$S$36,7,0),"")</f>
        <v/>
      </c>
      <c r="S601" s="19" t="str">
        <f>IFERROR(VLOOKUP($A601,'XIV Szago M'!$BB$4:$BH$45,7,0),"")</f>
        <v/>
      </c>
      <c r="T601" s="19" t="str">
        <f>IFERROR(VLOOKUP($A601,'H54 TR200 M'!$AS$5:$AY$96,7,0),"")</f>
        <v/>
      </c>
      <c r="U601" s="19" t="str">
        <f>IFERROR(VLOOKUP($A601,'NM TR200 M'!$AN$5:$AT$32,7,0),"")</f>
        <v/>
      </c>
      <c r="V601" s="10">
        <f>IFERROR(LARGE(X601:AP601,1),0)+IFERROR(LARGE(X601:AP601,2),0)</f>
        <v>1.7023225070529406</v>
      </c>
      <c r="W601" s="10">
        <f>IFERROR(LARGE(X601:AP601,3),0)+IFERROR(LARGE(X601:AP601,4),0)</f>
        <v>0</v>
      </c>
      <c r="X601" s="12"/>
      <c r="Y601" s="18"/>
      <c r="Z601" s="18"/>
      <c r="AA601" s="12"/>
      <c r="AB601" s="12"/>
      <c r="AC601" s="12">
        <f>IFERROR(VLOOKUP($A601,'H53 100 M'!$AG$5:$AM$156,7,0),"")</f>
        <v>1.7023225070529406</v>
      </c>
      <c r="AD601" s="18" t="str">
        <f>IFERROR(VLOOKUP($A601,'Liczyrzepa - wiosna M'!$N$2:$T$26,7,0),"")</f>
        <v/>
      </c>
      <c r="AE601" s="12" t="str">
        <f>IFERROR(VLOOKUP($A601,'Harce M'!$H$2:$N$19,7,0),"")</f>
        <v/>
      </c>
      <c r="AF601" s="18" t="str">
        <f>IFERROR(VLOOKUP($A601,'XII z Kompasem M'!$K$1:$Q$38,7,0),"")</f>
        <v/>
      </c>
      <c r="AG601" s="19" t="str">
        <f>IFERROR(VLOOKUP($A601,'Grassor TR150 M'!$BH$2:$BN$16,7,0),"")</f>
        <v/>
      </c>
      <c r="AH601" s="19" t="str">
        <f>IFERROR(VLOOKUP($A601,'Pazur Gryfa M'!$P$2:$V$23,7,0),"")</f>
        <v/>
      </c>
      <c r="AI601" s="19" t="str">
        <f>IFERROR(VLOOKUP($A601,'Szaga M'!$J$2:$P$31,7,0),"")</f>
        <v/>
      </c>
      <c r="AJ601" s="19" t="str">
        <f>IFERROR(VLOOKUP($A601,'Sudecka 100 M'!$M$2:$S$20,7,0),"")</f>
        <v/>
      </c>
      <c r="AK601" s="19" t="str">
        <f>IFERROR(VLOOKUP($A601,'XIII z Kompasem M'!$K$2:$Q$27,7,0),"")</f>
        <v/>
      </c>
      <c r="AL601" s="19" t="str">
        <f>IFERROR(VLOOKUP($A601,'Waligóra M'!$J$2:$P$17,7,0),"")</f>
        <v/>
      </c>
      <c r="AM601" s="19" t="str">
        <f>IFERROR(VLOOKUP($A601,'Jesienne 360 M'!$K$2:$Q$15,7,0),"")</f>
        <v/>
      </c>
      <c r="AN601" s="19" t="str">
        <f>IFERROR(VLOOKUP($A601,'H54 TR100 M'!$AG$6:$AM$161,7,0),"")</f>
        <v/>
      </c>
      <c r="AO601" s="19" t="str">
        <f>IFERROR(VLOOKUP($A601,'Azymut M'!$O$2:$U$36,7,0),"")</f>
        <v/>
      </c>
      <c r="AP601" s="12" t="str">
        <f>IFERROR(VLOOKUP($A601,'NM TR100 M'!$AD$5:$AJ$13,7,0),"")</f>
        <v/>
      </c>
      <c r="AQ601" s="26">
        <f>MIN(COUNT(F601:U601)+MIN(COUNT(X601:AP601)/2,2),6)</f>
        <v>0.5</v>
      </c>
      <c r="AR601" s="13">
        <f>COUNT(F601:U601)+COUNT(X601:AP601)/2</f>
        <v>0.5</v>
      </c>
    </row>
    <row r="602" spans="1:44">
      <c r="A602">
        <v>363</v>
      </c>
      <c r="B602" s="22" t="str">
        <f>VLOOKUP($A602,id!$C:$H,6,0)</f>
        <v>Łaszkiewicz Marcin</v>
      </c>
      <c r="C602" s="22" t="str">
        <f>VLOOKUP($A602,id!$C:$H,4,0)</f>
        <v>WATAHA</v>
      </c>
      <c r="D602" s="2">
        <f>IF(E601=E602,D601,ROW(B600))</f>
        <v>600</v>
      </c>
      <c r="E602" s="11">
        <f>LARGE(F602:W602,1)+LARGE(F602:W602,2)+IFERROR(LARGE(F602:W602,3),0)+IFERROR(LARGE(F602:W602,4),0)+IFERROR(LARGE(F602:W602,5),0)+IFERROR(LARGE(F602:W602,6),0)</f>
        <v>1.654061299655099</v>
      </c>
      <c r="F602" s="12"/>
      <c r="G602" s="12"/>
      <c r="H602" s="12" t="str">
        <f>IFERROR(VLOOKUP($A602,'H53 200 M'!$AL$5:$AR$90,7,0),"")</f>
        <v/>
      </c>
      <c r="I602" s="14" t="str">
        <f>IFERROR(VLOOKUP($A602,'Dymno M'!$BO$4:$BU$35,7,0),"")</f>
        <v/>
      </c>
      <c r="J602" s="19" t="str">
        <f>IFERROR(VLOOKUP($A602,'Dukty M'!$AU$1:$BA$45,7,0),"")</f>
        <v/>
      </c>
      <c r="K602" s="19" t="str">
        <f>IFERROR(VLOOKUP($A602,'Tropy M'!$Q$3:$X$155,7,0),"")</f>
        <v/>
      </c>
      <c r="L602" s="19" t="str">
        <f>IFERROR(VLOOKUP($A602,'Grassor TR300 M'!$BX$2:$CD$26,7,0),"")</f>
        <v/>
      </c>
      <c r="M602" s="19" t="str">
        <f>IFERROR(VLOOKUP($A602,'BO M'!$K$2:$Q$65,7,0),"")</f>
        <v/>
      </c>
      <c r="N602" s="19" t="str">
        <f>IFERROR(VLOOKUP($A602,'Konwalie M'!$K$3:$Q$33,7,0),"")</f>
        <v/>
      </c>
      <c r="O602" s="19" t="str">
        <f>IFERROR(VLOOKUP($A602,'Sudecka 150 M'!$M$2:$S$17,7,0),"")</f>
        <v/>
      </c>
      <c r="P602" s="19" t="str">
        <f>IFERROR(VLOOKUP($A602,'Korno M'!$BR$1:$BX$58,7,0),"")</f>
        <v/>
      </c>
      <c r="Q602" s="19" t="str">
        <f>IFERROR(VLOOKUP($A602,'Abentojra M'!$J$4:$P$36,7,0),"")</f>
        <v/>
      </c>
      <c r="R602" s="19" t="str">
        <f>IFERROR(VLOOKUP($A602,'Mordownik M'!$M$6:$S$36,7,0),"")</f>
        <v/>
      </c>
      <c r="S602" s="19" t="str">
        <f>IFERROR(VLOOKUP($A602,'XIV Szago M'!$BB$4:$BH$45,7,0),"")</f>
        <v/>
      </c>
      <c r="T602" s="19" t="str">
        <f>IFERROR(VLOOKUP($A602,'H54 TR200 M'!$AS$5:$AY$96,7,0),"")</f>
        <v/>
      </c>
      <c r="U602" s="19" t="str">
        <f>IFERROR(VLOOKUP($A602,'NM TR200 M'!$AN$5:$AT$32,7,0),"")</f>
        <v/>
      </c>
      <c r="V602" s="10">
        <f>IFERROR(LARGE(X602:AP602,1),0)+IFERROR(LARGE(X602:AP602,2),0)</f>
        <v>1.654061299655099</v>
      </c>
      <c r="W602" s="10">
        <f>IFERROR(LARGE(X602:AP602,3),0)+IFERROR(LARGE(X602:AP602,4),0)</f>
        <v>0</v>
      </c>
      <c r="X602" s="12"/>
      <c r="Y602" s="18"/>
      <c r="Z602" s="18"/>
      <c r="AA602" s="12"/>
      <c r="AB602" s="12"/>
      <c r="AC602" s="12">
        <f>IFERROR(VLOOKUP($A602,'H53 100 M'!$AG$5:$AM$156,7,0),"")</f>
        <v>0</v>
      </c>
      <c r="AD602" s="18" t="str">
        <f>IFERROR(VLOOKUP($A602,'Liczyrzepa - wiosna M'!$N$2:$T$26,7,0),"")</f>
        <v/>
      </c>
      <c r="AE602" s="12" t="str">
        <f>IFERROR(VLOOKUP($A602,'Harce M'!$H$2:$N$19,7,0),"")</f>
        <v/>
      </c>
      <c r="AF602" s="18" t="str">
        <f>IFERROR(VLOOKUP($A602,'XII z Kompasem M'!$K$1:$Q$38,7,0),"")</f>
        <v/>
      </c>
      <c r="AG602" s="19" t="str">
        <f>IFERROR(VLOOKUP($A602,'Grassor TR150 M'!$BH$2:$BN$16,7,0),"")</f>
        <v/>
      </c>
      <c r="AH602" s="19" t="str">
        <f>IFERROR(VLOOKUP($A602,'Pazur Gryfa M'!$P$2:$V$23,7,0),"")</f>
        <v/>
      </c>
      <c r="AI602" s="19" t="str">
        <f>IFERROR(VLOOKUP($A602,'Szaga M'!$J$2:$P$31,7,0),"")</f>
        <v/>
      </c>
      <c r="AJ602" s="19" t="str">
        <f>IFERROR(VLOOKUP($A602,'Sudecka 100 M'!$M$2:$S$20,7,0),"")</f>
        <v/>
      </c>
      <c r="AK602" s="19" t="str">
        <f>IFERROR(VLOOKUP($A602,'XIII z Kompasem M'!$K$2:$Q$27,7,0),"")</f>
        <v/>
      </c>
      <c r="AL602" s="19" t="str">
        <f>IFERROR(VLOOKUP($A602,'Waligóra M'!$J$2:$P$17,7,0),"")</f>
        <v/>
      </c>
      <c r="AM602" s="19" t="str">
        <f>IFERROR(VLOOKUP($A602,'Jesienne 360 M'!$K$2:$Q$15,7,0),"")</f>
        <v/>
      </c>
      <c r="AN602" s="19">
        <f>IFERROR(VLOOKUP($A602,'H54 TR100 M'!$AG$6:$AM$161,7,0),"")</f>
        <v>1.654061299655099</v>
      </c>
      <c r="AO602" s="19" t="str">
        <f>IFERROR(VLOOKUP($A602,'Azymut M'!$O$2:$U$36,7,0),"")</f>
        <v/>
      </c>
      <c r="AP602" s="12" t="str">
        <f>IFERROR(VLOOKUP($A602,'NM TR100 M'!$AD$5:$AJ$13,7,0),"")</f>
        <v/>
      </c>
      <c r="AQ602" s="26">
        <f>MIN(COUNT(F602:U602)+MIN(COUNT(X602:AP602)/2,2),6)</f>
        <v>1</v>
      </c>
      <c r="AR602" s="13">
        <f>COUNT(F602:U602)+COUNT(X602:AP602)/2</f>
        <v>1</v>
      </c>
    </row>
    <row r="603" spans="1:44">
      <c r="A603">
        <v>318</v>
      </c>
      <c r="B603" s="22" t="str">
        <f>VLOOKUP($A603,id!$C:$H,6,0)</f>
        <v>Czajka Jarosław</v>
      </c>
      <c r="C603" s="22">
        <f>VLOOKUP($A603,id!$C:$H,4,0)</f>
        <v>0</v>
      </c>
      <c r="D603" s="2">
        <f>IF(E602=E603,D602,ROW(B601))</f>
        <v>601</v>
      </c>
      <c r="E603" s="11">
        <f>LARGE(F603:W603,1)+LARGE(F603:W603,2)+IFERROR(LARGE(F603:W603,3),0)+IFERROR(LARGE(F603:W603,4),0)+IFERROR(LARGE(F603:W603,5),0)+IFERROR(LARGE(F603:W603,6),0)</f>
        <v>1.5959273503621318</v>
      </c>
      <c r="F603" s="12"/>
      <c r="G603" s="12"/>
      <c r="H603" s="12" t="str">
        <f>IFERROR(VLOOKUP($A603,'H53 200 M'!$AL$5:$AR$90,7,0),"")</f>
        <v/>
      </c>
      <c r="I603" s="14" t="str">
        <f>IFERROR(VLOOKUP($A603,'Dymno M'!$BO$4:$BU$35,7,0),"")</f>
        <v/>
      </c>
      <c r="J603" s="19" t="str">
        <f>IFERROR(VLOOKUP($A603,'Dukty M'!$AU$1:$BA$45,7,0),"")</f>
        <v/>
      </c>
      <c r="K603" s="19" t="str">
        <f>IFERROR(VLOOKUP($A603,'Tropy M'!$Q$3:$X$155,7,0),"")</f>
        <v/>
      </c>
      <c r="L603" s="19" t="str">
        <f>IFERROR(VLOOKUP($A603,'Grassor TR300 M'!$BX$2:$CD$26,7,0),"")</f>
        <v/>
      </c>
      <c r="M603" s="19" t="str">
        <f>IFERROR(VLOOKUP($A603,'BO M'!$K$2:$Q$65,7,0),"")</f>
        <v/>
      </c>
      <c r="N603" s="19" t="str">
        <f>IFERROR(VLOOKUP($A603,'Konwalie M'!$K$3:$Q$33,7,0),"")</f>
        <v/>
      </c>
      <c r="O603" s="19" t="str">
        <f>IFERROR(VLOOKUP($A603,'Sudecka 150 M'!$M$2:$S$17,7,0),"")</f>
        <v/>
      </c>
      <c r="P603" s="19" t="str">
        <f>IFERROR(VLOOKUP($A603,'Korno M'!$BR$1:$BX$58,7,0),"")</f>
        <v/>
      </c>
      <c r="Q603" s="19" t="str">
        <f>IFERROR(VLOOKUP($A603,'Abentojra M'!$J$4:$P$36,7,0),"")</f>
        <v/>
      </c>
      <c r="R603" s="19" t="str">
        <f>IFERROR(VLOOKUP($A603,'Mordownik M'!$M$6:$S$36,7,0),"")</f>
        <v/>
      </c>
      <c r="S603" s="19" t="str">
        <f>IFERROR(VLOOKUP($A603,'XIV Szago M'!$BB$4:$BH$45,7,0),"")</f>
        <v/>
      </c>
      <c r="T603" s="19" t="str">
        <f>IFERROR(VLOOKUP($A603,'H54 TR200 M'!$AS$5:$AY$96,7,0),"")</f>
        <v/>
      </c>
      <c r="U603" s="19" t="str">
        <f>IFERROR(VLOOKUP($A603,'NM TR200 M'!$AN$5:$AT$32,7,0),"")</f>
        <v/>
      </c>
      <c r="V603" s="10">
        <f>IFERROR(LARGE(X603:AP603,1),0)+IFERROR(LARGE(X603:AP603,2),0)</f>
        <v>1.5959273503621318</v>
      </c>
      <c r="W603" s="10">
        <f>IFERROR(LARGE(X603:AP603,3),0)+IFERROR(LARGE(X603:AP603,4),0)</f>
        <v>0</v>
      </c>
      <c r="X603" s="12"/>
      <c r="Y603" s="18"/>
      <c r="Z603" s="18"/>
      <c r="AA603" s="12"/>
      <c r="AB603" s="12"/>
      <c r="AC603" s="12">
        <f>IFERROR(VLOOKUP($A603,'H53 100 M'!$AG$5:$AM$156,7,0),"")</f>
        <v>1.5959273503621318</v>
      </c>
      <c r="AD603" s="18" t="str">
        <f>IFERROR(VLOOKUP($A603,'Liczyrzepa - wiosna M'!$N$2:$T$26,7,0),"")</f>
        <v/>
      </c>
      <c r="AE603" s="12" t="str">
        <f>IFERROR(VLOOKUP($A603,'Harce M'!$H$2:$N$19,7,0),"")</f>
        <v/>
      </c>
      <c r="AF603" s="18" t="str">
        <f>IFERROR(VLOOKUP($A603,'XII z Kompasem M'!$K$1:$Q$38,7,0),"")</f>
        <v/>
      </c>
      <c r="AG603" s="19" t="str">
        <f>IFERROR(VLOOKUP($A603,'Grassor TR150 M'!$BH$2:$BN$16,7,0),"")</f>
        <v/>
      </c>
      <c r="AH603" s="19" t="str">
        <f>IFERROR(VLOOKUP($A603,'Pazur Gryfa M'!$P$2:$V$23,7,0),"")</f>
        <v/>
      </c>
      <c r="AI603" s="19" t="str">
        <f>IFERROR(VLOOKUP($A603,'Szaga M'!$J$2:$P$31,7,0),"")</f>
        <v/>
      </c>
      <c r="AJ603" s="19" t="str">
        <f>IFERROR(VLOOKUP($A603,'Sudecka 100 M'!$M$2:$S$20,7,0),"")</f>
        <v/>
      </c>
      <c r="AK603" s="19" t="str">
        <f>IFERROR(VLOOKUP($A603,'XIII z Kompasem M'!$K$2:$Q$27,7,0),"")</f>
        <v/>
      </c>
      <c r="AL603" s="19" t="str">
        <f>IFERROR(VLOOKUP($A603,'Waligóra M'!$J$2:$P$17,7,0),"")</f>
        <v/>
      </c>
      <c r="AM603" s="19" t="str">
        <f>IFERROR(VLOOKUP($A603,'Jesienne 360 M'!$K$2:$Q$15,7,0),"")</f>
        <v/>
      </c>
      <c r="AN603" s="19" t="str">
        <f>IFERROR(VLOOKUP($A603,'H54 TR100 M'!$AG$6:$AM$161,7,0),"")</f>
        <v/>
      </c>
      <c r="AO603" s="19" t="str">
        <f>IFERROR(VLOOKUP($A603,'Azymut M'!$O$2:$U$36,7,0),"")</f>
        <v/>
      </c>
      <c r="AP603" s="12" t="str">
        <f>IFERROR(VLOOKUP($A603,'NM TR100 M'!$AD$5:$AJ$13,7,0),"")</f>
        <v/>
      </c>
      <c r="AQ603" s="26">
        <f>MIN(COUNT(F603:U603)+MIN(COUNT(X603:AP603)/2,2),6)</f>
        <v>0.5</v>
      </c>
      <c r="AR603" s="13">
        <f>COUNT(F603:U603)+COUNT(X603:AP603)/2</f>
        <v>0.5</v>
      </c>
    </row>
    <row r="604" spans="1:44">
      <c r="A604">
        <v>319</v>
      </c>
      <c r="B604" s="22" t="str">
        <f>VLOOKUP($A604,id!$C:$H,6,0)</f>
        <v>Maliszewski Karol</v>
      </c>
      <c r="C604" s="22">
        <f>VLOOKUP($A604,id!$C:$H,4,0)</f>
        <v>0</v>
      </c>
      <c r="D604" s="2">
        <f>IF(E603=E604,D603,ROW(B602))</f>
        <v>602</v>
      </c>
      <c r="E604" s="11">
        <f>LARGE(F604:W604,1)+LARGE(F604:W604,2)+IFERROR(LARGE(F604:W604,3),0)+IFERROR(LARGE(F604:W604,4),0)+IFERROR(LARGE(F604:W604,5),0)+IFERROR(LARGE(F604:W604,6),0)</f>
        <v>1.5955893324664425</v>
      </c>
      <c r="F604" s="12"/>
      <c r="G604" s="12"/>
      <c r="H604" s="12" t="str">
        <f>IFERROR(VLOOKUP($A604,'H53 200 M'!$AL$5:$AR$90,7,0),"")</f>
        <v/>
      </c>
      <c r="I604" s="14" t="str">
        <f>IFERROR(VLOOKUP($A604,'Dymno M'!$BO$4:$BU$35,7,0),"")</f>
        <v/>
      </c>
      <c r="J604" s="19" t="str">
        <f>IFERROR(VLOOKUP($A604,'Dukty M'!$AU$1:$BA$45,7,0),"")</f>
        <v/>
      </c>
      <c r="K604" s="19" t="str">
        <f>IFERROR(VLOOKUP($A604,'Tropy M'!$Q$3:$X$155,7,0),"")</f>
        <v/>
      </c>
      <c r="L604" s="19" t="str">
        <f>IFERROR(VLOOKUP($A604,'Grassor TR300 M'!$BX$2:$CD$26,7,0),"")</f>
        <v/>
      </c>
      <c r="M604" s="19" t="str">
        <f>IFERROR(VLOOKUP($A604,'BO M'!$K$2:$Q$65,7,0),"")</f>
        <v/>
      </c>
      <c r="N604" s="19" t="str">
        <f>IFERROR(VLOOKUP($A604,'Konwalie M'!$K$3:$Q$33,7,0),"")</f>
        <v/>
      </c>
      <c r="O604" s="19" t="str">
        <f>IFERROR(VLOOKUP($A604,'Sudecka 150 M'!$M$2:$S$17,7,0),"")</f>
        <v/>
      </c>
      <c r="P604" s="19" t="str">
        <f>IFERROR(VLOOKUP($A604,'Korno M'!$BR$1:$BX$58,7,0),"")</f>
        <v/>
      </c>
      <c r="Q604" s="19" t="str">
        <f>IFERROR(VLOOKUP($A604,'Abentojra M'!$J$4:$P$36,7,0),"")</f>
        <v/>
      </c>
      <c r="R604" s="19" t="str">
        <f>IFERROR(VLOOKUP($A604,'Mordownik M'!$M$6:$S$36,7,0),"")</f>
        <v/>
      </c>
      <c r="S604" s="19" t="str">
        <f>IFERROR(VLOOKUP($A604,'XIV Szago M'!$BB$4:$BH$45,7,0),"")</f>
        <v/>
      </c>
      <c r="T604" s="19" t="str">
        <f>IFERROR(VLOOKUP($A604,'H54 TR200 M'!$AS$5:$AY$96,7,0),"")</f>
        <v/>
      </c>
      <c r="U604" s="19" t="str">
        <f>IFERROR(VLOOKUP($A604,'NM TR200 M'!$AN$5:$AT$32,7,0),"")</f>
        <v/>
      </c>
      <c r="V604" s="10">
        <f>IFERROR(LARGE(X604:AP604,1),0)+IFERROR(LARGE(X604:AP604,2),0)</f>
        <v>1.5955893324664425</v>
      </c>
      <c r="W604" s="10">
        <f>IFERROR(LARGE(X604:AP604,3),0)+IFERROR(LARGE(X604:AP604,4),0)</f>
        <v>0</v>
      </c>
      <c r="X604" s="12"/>
      <c r="Y604" s="18"/>
      <c r="Z604" s="18"/>
      <c r="AA604" s="12"/>
      <c r="AB604" s="12"/>
      <c r="AC604" s="12">
        <f>IFERROR(VLOOKUP($A604,'H53 100 M'!$AG$5:$AM$156,7,0),"")</f>
        <v>1.5955893324664425</v>
      </c>
      <c r="AD604" s="18" t="str">
        <f>IFERROR(VLOOKUP($A604,'Liczyrzepa - wiosna M'!$N$2:$T$26,7,0),"")</f>
        <v/>
      </c>
      <c r="AE604" s="12" t="str">
        <f>IFERROR(VLOOKUP($A604,'Harce M'!$H$2:$N$19,7,0),"")</f>
        <v/>
      </c>
      <c r="AF604" s="18" t="str">
        <f>IFERROR(VLOOKUP($A604,'XII z Kompasem M'!$K$1:$Q$38,7,0),"")</f>
        <v/>
      </c>
      <c r="AG604" s="19" t="str">
        <f>IFERROR(VLOOKUP($A604,'Grassor TR150 M'!$BH$2:$BN$16,7,0),"")</f>
        <v/>
      </c>
      <c r="AH604" s="19" t="str">
        <f>IFERROR(VLOOKUP($A604,'Pazur Gryfa M'!$P$2:$V$23,7,0),"")</f>
        <v/>
      </c>
      <c r="AI604" s="19" t="str">
        <f>IFERROR(VLOOKUP($A604,'Szaga M'!$J$2:$P$31,7,0),"")</f>
        <v/>
      </c>
      <c r="AJ604" s="19" t="str">
        <f>IFERROR(VLOOKUP($A604,'Sudecka 100 M'!$M$2:$S$20,7,0),"")</f>
        <v/>
      </c>
      <c r="AK604" s="19" t="str">
        <f>IFERROR(VLOOKUP($A604,'XIII z Kompasem M'!$K$2:$Q$27,7,0),"")</f>
        <v/>
      </c>
      <c r="AL604" s="19" t="str">
        <f>IFERROR(VLOOKUP($A604,'Waligóra M'!$J$2:$P$17,7,0),"")</f>
        <v/>
      </c>
      <c r="AM604" s="19" t="str">
        <f>IFERROR(VLOOKUP($A604,'Jesienne 360 M'!$K$2:$Q$15,7,0),"")</f>
        <v/>
      </c>
      <c r="AN604" s="19" t="str">
        <f>IFERROR(VLOOKUP($A604,'H54 TR100 M'!$AG$6:$AM$161,7,0),"")</f>
        <v/>
      </c>
      <c r="AO604" s="19" t="str">
        <f>IFERROR(VLOOKUP($A604,'Azymut M'!$O$2:$U$36,7,0),"")</f>
        <v/>
      </c>
      <c r="AP604" s="12" t="str">
        <f>IFERROR(VLOOKUP($A604,'NM TR100 M'!$AD$5:$AJ$13,7,0),"")</f>
        <v/>
      </c>
      <c r="AQ604" s="26">
        <f>MIN(COUNT(F604:U604)+MIN(COUNT(X604:AP604)/2,2),6)</f>
        <v>0.5</v>
      </c>
      <c r="AR604" s="13">
        <f>COUNT(F604:U604)+COUNT(X604:AP604)/2</f>
        <v>0.5</v>
      </c>
    </row>
    <row r="605" spans="1:44">
      <c r="A605">
        <v>654</v>
      </c>
      <c r="B605" s="22" t="str">
        <f>VLOOKUP($A605,id!$C:$H,6,0)</f>
        <v>Celejewski Filip</v>
      </c>
      <c r="C605" s="22">
        <f>VLOOKUP($A605,id!$C:$H,4,0)</f>
        <v>0</v>
      </c>
      <c r="D605" s="2">
        <f>IF(E604=E605,D604,ROW(B603))</f>
        <v>603</v>
      </c>
      <c r="E605" s="11">
        <f>LARGE(F605:W605,1)+LARGE(F605:W605,2)+IFERROR(LARGE(F605:W605,3),0)+IFERROR(LARGE(F605:W605,4),0)+IFERROR(LARGE(F605:W605,5),0)+IFERROR(LARGE(F605:W605,6),0)</f>
        <v>1.5507894107251265</v>
      </c>
      <c r="F605" s="12"/>
      <c r="G605" s="12"/>
      <c r="H605" s="12"/>
      <c r="I605" s="14"/>
      <c r="J605" s="19"/>
      <c r="K605" s="19"/>
      <c r="L605" s="19"/>
      <c r="M605" s="19"/>
      <c r="N605" s="19"/>
      <c r="O605" s="19"/>
      <c r="P605" s="19"/>
      <c r="Q605" s="19"/>
      <c r="R605" s="19"/>
      <c r="S605" s="19"/>
      <c r="T605" s="19">
        <f>IFERROR(VLOOKUP($A605,'H54 TR200 M'!$AS$5:$AY$96,7,0),"")</f>
        <v>1.5507894107251265</v>
      </c>
      <c r="U605" s="19" t="str">
        <f>IFERROR(VLOOKUP($A605,'NM TR200 M'!$AN$5:$AT$32,7,0),"")</f>
        <v/>
      </c>
      <c r="V605" s="10">
        <f>IFERROR(LARGE(X605:AP605,1),0)+IFERROR(LARGE(X605:AP605,2),0)</f>
        <v>0</v>
      </c>
      <c r="W605" s="10">
        <f>IFERROR(LARGE(X605:AP605,3),0)+IFERROR(LARGE(X605:AP605,4),0)</f>
        <v>0</v>
      </c>
      <c r="X605" s="12"/>
      <c r="Y605" s="18"/>
      <c r="Z605" s="18"/>
      <c r="AA605" s="12"/>
      <c r="AB605" s="12"/>
      <c r="AC605" s="12"/>
      <c r="AD605" s="18"/>
      <c r="AE605" s="12"/>
      <c r="AF605" s="18"/>
      <c r="AG605" s="19"/>
      <c r="AH605" s="19"/>
      <c r="AI605" s="19"/>
      <c r="AJ605" s="19"/>
      <c r="AK605" s="19"/>
      <c r="AL605" s="19"/>
      <c r="AM605" s="19"/>
      <c r="AN605" s="19" t="str">
        <f>IFERROR(VLOOKUP($A605,'H54 TR100 M'!$AG$6:$AM$161,7,0),"")</f>
        <v/>
      </c>
      <c r="AO605" s="19" t="str">
        <f>IFERROR(VLOOKUP($A605,'Azymut M'!$O$2:$U$36,7,0),"")</f>
        <v/>
      </c>
      <c r="AP605" s="12" t="str">
        <f>IFERROR(VLOOKUP($A605,'NM TR100 M'!$AD$5:$AJ$13,7,0),"")</f>
        <v/>
      </c>
      <c r="AQ605" s="26">
        <f>MIN(COUNT(F605:U605)+MIN(COUNT(X605:AP605)/2,2),6)</f>
        <v>1</v>
      </c>
      <c r="AR605" s="13">
        <f>COUNT(F605:U605)+COUNT(X605:AP605)/2</f>
        <v>1</v>
      </c>
    </row>
    <row r="606" spans="1:44">
      <c r="A606">
        <v>655</v>
      </c>
      <c r="B606" s="22" t="str">
        <f>VLOOKUP($A606,id!$C:$H,6,0)</f>
        <v>Celejewski Sebastian</v>
      </c>
      <c r="C606" s="22">
        <f>VLOOKUP($A606,id!$C:$H,4,0)</f>
        <v>0</v>
      </c>
      <c r="D606" s="2">
        <f>IF(E605=E606,D605,ROW(B604))</f>
        <v>604</v>
      </c>
      <c r="E606" s="11">
        <f>LARGE(F606:W606,1)+LARGE(F606:W606,2)+IFERROR(LARGE(F606:W606,3),0)+IFERROR(LARGE(F606:W606,4),0)+IFERROR(LARGE(F606:W606,5),0)+IFERROR(LARGE(F606:W606,6),0)</f>
        <v>1.5506606343572025</v>
      </c>
      <c r="F606" s="12"/>
      <c r="G606" s="12"/>
      <c r="H606" s="12"/>
      <c r="I606" s="14"/>
      <c r="J606" s="19"/>
      <c r="K606" s="19"/>
      <c r="L606" s="19"/>
      <c r="M606" s="19"/>
      <c r="N606" s="19"/>
      <c r="O606" s="19"/>
      <c r="P606" s="19"/>
      <c r="Q606" s="19"/>
      <c r="R606" s="19"/>
      <c r="S606" s="19"/>
      <c r="T606" s="19">
        <f>IFERROR(VLOOKUP($A606,'H54 TR200 M'!$AS$5:$AY$96,7,0),"")</f>
        <v>1.5506606343572025</v>
      </c>
      <c r="U606" s="19" t="str">
        <f>IFERROR(VLOOKUP($A606,'NM TR200 M'!$AN$5:$AT$32,7,0),"")</f>
        <v/>
      </c>
      <c r="V606" s="10">
        <f>IFERROR(LARGE(X606:AP606,1),0)+IFERROR(LARGE(X606:AP606,2),0)</f>
        <v>0</v>
      </c>
      <c r="W606" s="10">
        <f>IFERROR(LARGE(X606:AP606,3),0)+IFERROR(LARGE(X606:AP606,4),0)</f>
        <v>0</v>
      </c>
      <c r="X606" s="12"/>
      <c r="Y606" s="18"/>
      <c r="Z606" s="18"/>
      <c r="AA606" s="12"/>
      <c r="AB606" s="12"/>
      <c r="AC606" s="12"/>
      <c r="AD606" s="18"/>
      <c r="AE606" s="12"/>
      <c r="AF606" s="18"/>
      <c r="AG606" s="19"/>
      <c r="AH606" s="19"/>
      <c r="AI606" s="19"/>
      <c r="AJ606" s="19"/>
      <c r="AK606" s="19"/>
      <c r="AL606" s="19"/>
      <c r="AM606" s="19"/>
      <c r="AN606" s="19" t="str">
        <f>IFERROR(VLOOKUP($A606,'H54 TR100 M'!$AG$6:$AM$161,7,0),"")</f>
        <v/>
      </c>
      <c r="AO606" s="19" t="str">
        <f>IFERROR(VLOOKUP($A606,'Azymut M'!$O$2:$U$36,7,0),"")</f>
        <v/>
      </c>
      <c r="AP606" s="12" t="str">
        <f>IFERROR(VLOOKUP($A606,'NM TR100 M'!$AD$5:$AJ$13,7,0),"")</f>
        <v/>
      </c>
      <c r="AQ606" s="26">
        <f>MIN(COUNT(F606:U606)+MIN(COUNT(X606:AP606)/2,2),6)</f>
        <v>1</v>
      </c>
      <c r="AR606" s="13">
        <f>COUNT(F606:U606)+COUNT(X606:AP606)/2</f>
        <v>1</v>
      </c>
    </row>
    <row r="607" spans="1:44">
      <c r="A607">
        <v>320</v>
      </c>
      <c r="B607" s="22" t="str">
        <f>VLOOKUP($A607,id!$C:$H,6,0)</f>
        <v>Gizela Michał</v>
      </c>
      <c r="C607" s="22">
        <f>VLOOKUP($A607,id!$C:$H,4,0)</f>
        <v>0</v>
      </c>
      <c r="D607" s="2">
        <f>IF(E606=E607,D606,ROW(B605))</f>
        <v>605</v>
      </c>
      <c r="E607" s="11">
        <f>LARGE(F607:W607,1)+LARGE(F607:W607,2)+IFERROR(LARGE(F607:W607,3),0)+IFERROR(LARGE(F607:W607,4),0)+IFERROR(LARGE(F607:W607,5),0)+IFERROR(LARGE(F607:W607,6),0)</f>
        <v>1.4406264168220118</v>
      </c>
      <c r="F607" s="12"/>
      <c r="G607" s="12"/>
      <c r="H607" s="12" t="str">
        <f>IFERROR(VLOOKUP($A607,'H53 200 M'!$AL$5:$AR$90,7,0),"")</f>
        <v/>
      </c>
      <c r="I607" s="14" t="str">
        <f>IFERROR(VLOOKUP($A607,'Dymno M'!$BO$4:$BU$35,7,0),"")</f>
        <v/>
      </c>
      <c r="J607" s="19" t="str">
        <f>IFERROR(VLOOKUP($A607,'Dukty M'!$AU$1:$BA$45,7,0),"")</f>
        <v/>
      </c>
      <c r="K607" s="19" t="str">
        <f>IFERROR(VLOOKUP($A607,'Tropy M'!$Q$3:$X$155,7,0),"")</f>
        <v/>
      </c>
      <c r="L607" s="19" t="str">
        <f>IFERROR(VLOOKUP($A607,'Grassor TR300 M'!$BX$2:$CD$26,7,0),"")</f>
        <v/>
      </c>
      <c r="M607" s="19" t="str">
        <f>IFERROR(VLOOKUP($A607,'BO M'!$K$2:$Q$65,7,0),"")</f>
        <v/>
      </c>
      <c r="N607" s="19" t="str">
        <f>IFERROR(VLOOKUP($A607,'Konwalie M'!$K$3:$Q$33,7,0),"")</f>
        <v/>
      </c>
      <c r="O607" s="19" t="str">
        <f>IFERROR(VLOOKUP($A607,'Sudecka 150 M'!$M$2:$S$17,7,0),"")</f>
        <v/>
      </c>
      <c r="P607" s="19" t="str">
        <f>IFERROR(VLOOKUP($A607,'Korno M'!$BR$1:$BX$58,7,0),"")</f>
        <v/>
      </c>
      <c r="Q607" s="19" t="str">
        <f>IFERROR(VLOOKUP($A607,'Abentojra M'!$J$4:$P$36,7,0),"")</f>
        <v/>
      </c>
      <c r="R607" s="19" t="str">
        <f>IFERROR(VLOOKUP($A607,'Mordownik M'!$M$6:$S$36,7,0),"")</f>
        <v/>
      </c>
      <c r="S607" s="19" t="str">
        <f>IFERROR(VLOOKUP($A607,'XIV Szago M'!$BB$4:$BH$45,7,0),"")</f>
        <v/>
      </c>
      <c r="T607" s="19" t="str">
        <f>IFERROR(VLOOKUP($A607,'H54 TR200 M'!$AS$5:$AY$96,7,0),"")</f>
        <v/>
      </c>
      <c r="U607" s="19" t="str">
        <f>IFERROR(VLOOKUP($A607,'NM TR200 M'!$AN$5:$AT$32,7,0),"")</f>
        <v/>
      </c>
      <c r="V607" s="10">
        <f>IFERROR(LARGE(X607:AP607,1),0)+IFERROR(LARGE(X607:AP607,2),0)</f>
        <v>1.4406264168220118</v>
      </c>
      <c r="W607" s="10">
        <f>IFERROR(LARGE(X607:AP607,3),0)+IFERROR(LARGE(X607:AP607,4),0)</f>
        <v>0</v>
      </c>
      <c r="X607" s="12"/>
      <c r="Y607" s="18"/>
      <c r="Z607" s="18"/>
      <c r="AA607" s="12"/>
      <c r="AB607" s="12"/>
      <c r="AC607" s="12">
        <f>IFERROR(VLOOKUP($A607,'H53 100 M'!$AG$5:$AM$156,7,0),"")</f>
        <v>1.4406264168220118</v>
      </c>
      <c r="AD607" s="18" t="str">
        <f>IFERROR(VLOOKUP($A607,'Liczyrzepa - wiosna M'!$N$2:$T$26,7,0),"")</f>
        <v/>
      </c>
      <c r="AE607" s="12" t="str">
        <f>IFERROR(VLOOKUP($A607,'Harce M'!$H$2:$N$19,7,0),"")</f>
        <v/>
      </c>
      <c r="AF607" s="18" t="str">
        <f>IFERROR(VLOOKUP($A607,'XII z Kompasem M'!$K$1:$Q$38,7,0),"")</f>
        <v/>
      </c>
      <c r="AG607" s="19" t="str">
        <f>IFERROR(VLOOKUP($A607,'Grassor TR150 M'!$BH$2:$BN$16,7,0),"")</f>
        <v/>
      </c>
      <c r="AH607" s="19" t="str">
        <f>IFERROR(VLOOKUP($A607,'Pazur Gryfa M'!$P$2:$V$23,7,0),"")</f>
        <v/>
      </c>
      <c r="AI607" s="19" t="str">
        <f>IFERROR(VLOOKUP($A607,'Szaga M'!$J$2:$P$31,7,0),"")</f>
        <v/>
      </c>
      <c r="AJ607" s="19" t="str">
        <f>IFERROR(VLOOKUP($A607,'Sudecka 100 M'!$M$2:$S$20,7,0),"")</f>
        <v/>
      </c>
      <c r="AK607" s="19" t="str">
        <f>IFERROR(VLOOKUP($A607,'XIII z Kompasem M'!$K$2:$Q$27,7,0),"")</f>
        <v/>
      </c>
      <c r="AL607" s="19" t="str">
        <f>IFERROR(VLOOKUP($A607,'Waligóra M'!$J$2:$P$17,7,0),"")</f>
        <v/>
      </c>
      <c r="AM607" s="19" t="str">
        <f>IFERROR(VLOOKUP($A607,'Jesienne 360 M'!$K$2:$Q$15,7,0),"")</f>
        <v/>
      </c>
      <c r="AN607" s="19" t="str">
        <f>IFERROR(VLOOKUP($A607,'H54 TR100 M'!$AG$6:$AM$161,7,0),"")</f>
        <v/>
      </c>
      <c r="AO607" s="19" t="str">
        <f>IFERROR(VLOOKUP($A607,'Azymut M'!$O$2:$U$36,7,0),"")</f>
        <v/>
      </c>
      <c r="AP607" s="12" t="str">
        <f>IFERROR(VLOOKUP($A607,'NM TR100 M'!$AD$5:$AJ$13,7,0),"")</f>
        <v/>
      </c>
      <c r="AQ607" s="26">
        <f>MIN(COUNT(F607:U607)+MIN(COUNT(X607:AP607)/2,2),6)</f>
        <v>0.5</v>
      </c>
      <c r="AR607" s="13">
        <f>COUNT(F607:U607)+COUNT(X607:AP607)/2</f>
        <v>0.5</v>
      </c>
    </row>
    <row r="608" spans="1:44">
      <c r="A608">
        <v>322</v>
      </c>
      <c r="B608" s="22" t="str">
        <f>VLOOKUP($A608,id!$C:$H,6,0)</f>
        <v>Szott Leszek</v>
      </c>
      <c r="C608" s="22">
        <f>VLOOKUP($A608,id!$C:$H,4,0)</f>
        <v>0</v>
      </c>
      <c r="D608" s="2">
        <f>IF(E607=E608,D607,ROW(B606))</f>
        <v>606</v>
      </c>
      <c r="E608" s="11">
        <f>LARGE(F608:W608,1)+LARGE(F608:W608,2)+IFERROR(LARGE(F608:W608,3),0)+IFERROR(LARGE(F608:W608,4),0)+IFERROR(LARGE(F608:W608,5),0)+IFERROR(LARGE(F608:W608,6),0)</f>
        <v>1.4401848680632801</v>
      </c>
      <c r="F608" s="12"/>
      <c r="G608" s="12"/>
      <c r="H608" s="12" t="str">
        <f>IFERROR(VLOOKUP($A608,'H53 200 M'!$AL$5:$AR$90,7,0),"")</f>
        <v/>
      </c>
      <c r="I608" s="14" t="str">
        <f>IFERROR(VLOOKUP($A608,'Dymno M'!$BO$4:$BU$35,7,0),"")</f>
        <v/>
      </c>
      <c r="J608" s="19" t="str">
        <f>IFERROR(VLOOKUP($A608,'Dukty M'!$AU$1:$BA$45,7,0),"")</f>
        <v/>
      </c>
      <c r="K608" s="19" t="str">
        <f>IFERROR(VLOOKUP($A608,'Tropy M'!$Q$3:$X$155,7,0),"")</f>
        <v/>
      </c>
      <c r="L608" s="19" t="str">
        <f>IFERROR(VLOOKUP($A608,'Grassor TR300 M'!$BX$2:$CD$26,7,0),"")</f>
        <v/>
      </c>
      <c r="M608" s="19" t="str">
        <f>IFERROR(VLOOKUP($A608,'BO M'!$K$2:$Q$65,7,0),"")</f>
        <v/>
      </c>
      <c r="N608" s="19" t="str">
        <f>IFERROR(VLOOKUP($A608,'Konwalie M'!$K$3:$Q$33,7,0),"")</f>
        <v/>
      </c>
      <c r="O608" s="19" t="str">
        <f>IFERROR(VLOOKUP($A608,'Sudecka 150 M'!$M$2:$S$17,7,0),"")</f>
        <v/>
      </c>
      <c r="P608" s="19" t="str">
        <f>IFERROR(VLOOKUP($A608,'Korno M'!$BR$1:$BX$58,7,0),"")</f>
        <v/>
      </c>
      <c r="Q608" s="19" t="str">
        <f>IFERROR(VLOOKUP($A608,'Abentojra M'!$J$4:$P$36,7,0),"")</f>
        <v/>
      </c>
      <c r="R608" s="19" t="str">
        <f>IFERROR(VLOOKUP($A608,'Mordownik M'!$M$6:$S$36,7,0),"")</f>
        <v/>
      </c>
      <c r="S608" s="19" t="str">
        <f>IFERROR(VLOOKUP($A608,'XIV Szago M'!$BB$4:$BH$45,7,0),"")</f>
        <v/>
      </c>
      <c r="T608" s="19" t="str">
        <f>IFERROR(VLOOKUP($A608,'H54 TR200 M'!$AS$5:$AY$96,7,0),"")</f>
        <v/>
      </c>
      <c r="U608" s="19" t="str">
        <f>IFERROR(VLOOKUP($A608,'NM TR200 M'!$AN$5:$AT$32,7,0),"")</f>
        <v/>
      </c>
      <c r="V608" s="10">
        <f>IFERROR(LARGE(X608:AP608,1),0)+IFERROR(LARGE(X608:AP608,2),0)</f>
        <v>1.4401848680632801</v>
      </c>
      <c r="W608" s="10">
        <f>IFERROR(LARGE(X608:AP608,3),0)+IFERROR(LARGE(X608:AP608,4),0)</f>
        <v>0</v>
      </c>
      <c r="X608" s="12"/>
      <c r="Y608" s="18"/>
      <c r="Z608" s="18"/>
      <c r="AA608" s="12"/>
      <c r="AB608" s="12"/>
      <c r="AC608" s="12">
        <f>IFERROR(VLOOKUP($A608,'H53 100 M'!$AG$5:$AM$156,7,0),"")</f>
        <v>1.4401848680632801</v>
      </c>
      <c r="AD608" s="18" t="str">
        <f>IFERROR(VLOOKUP($A608,'Liczyrzepa - wiosna M'!$N$2:$T$26,7,0),"")</f>
        <v/>
      </c>
      <c r="AE608" s="12" t="str">
        <f>IFERROR(VLOOKUP($A608,'Harce M'!$H$2:$N$19,7,0),"")</f>
        <v/>
      </c>
      <c r="AF608" s="18" t="str">
        <f>IFERROR(VLOOKUP($A608,'XII z Kompasem M'!$K$1:$Q$38,7,0),"")</f>
        <v/>
      </c>
      <c r="AG608" s="19" t="str">
        <f>IFERROR(VLOOKUP($A608,'Grassor TR150 M'!$BH$2:$BN$16,7,0),"")</f>
        <v/>
      </c>
      <c r="AH608" s="19" t="str">
        <f>IFERROR(VLOOKUP($A608,'Pazur Gryfa M'!$P$2:$V$23,7,0),"")</f>
        <v/>
      </c>
      <c r="AI608" s="19" t="str">
        <f>IFERROR(VLOOKUP($A608,'Szaga M'!$J$2:$P$31,7,0),"")</f>
        <v/>
      </c>
      <c r="AJ608" s="19" t="str">
        <f>IFERROR(VLOOKUP($A608,'Sudecka 100 M'!$M$2:$S$20,7,0),"")</f>
        <v/>
      </c>
      <c r="AK608" s="19" t="str">
        <f>IFERROR(VLOOKUP($A608,'XIII z Kompasem M'!$K$2:$Q$27,7,0),"")</f>
        <v/>
      </c>
      <c r="AL608" s="19" t="str">
        <f>IFERROR(VLOOKUP($A608,'Waligóra M'!$J$2:$P$17,7,0),"")</f>
        <v/>
      </c>
      <c r="AM608" s="19" t="str">
        <f>IFERROR(VLOOKUP($A608,'Jesienne 360 M'!$K$2:$Q$15,7,0),"")</f>
        <v/>
      </c>
      <c r="AN608" s="19" t="str">
        <f>IFERROR(VLOOKUP($A608,'H54 TR100 M'!$AG$6:$AM$161,7,0),"")</f>
        <v/>
      </c>
      <c r="AO608" s="19" t="str">
        <f>IFERROR(VLOOKUP($A608,'Azymut M'!$O$2:$U$36,7,0),"")</f>
        <v/>
      </c>
      <c r="AP608" s="12" t="str">
        <f>IFERROR(VLOOKUP($A608,'NM TR100 M'!$AD$5:$AJ$13,7,0),"")</f>
        <v/>
      </c>
      <c r="AQ608" s="26">
        <f>MIN(COUNT(F608:U608)+MIN(COUNT(X608:AP608)/2,2),6)</f>
        <v>0.5</v>
      </c>
      <c r="AR608" s="13">
        <f>COUNT(F608:U608)+COUNT(X608:AP608)/2</f>
        <v>0.5</v>
      </c>
    </row>
    <row r="609" spans="1:44">
      <c r="A609">
        <v>656</v>
      </c>
      <c r="B609" s="22" t="str">
        <f>VLOOKUP($A609,id!$C:$H,6,0)</f>
        <v>Dąbrowski Jarosław</v>
      </c>
      <c r="C609" s="22">
        <f>VLOOKUP($A609,id!$C:$H,4,0)</f>
        <v>0</v>
      </c>
      <c r="D609" s="2">
        <f>IF(E608=E609,D608,ROW(B607))</f>
        <v>607</v>
      </c>
      <c r="E609" s="11">
        <f>LARGE(F609:W609,1)+LARGE(F609:W609,2)+IFERROR(LARGE(F609:W609,3),0)+IFERROR(LARGE(F609:W609,4),0)+IFERROR(LARGE(F609:W609,5),0)+IFERROR(LARGE(F609:W609,6),0)</f>
        <v>1.3291376865918878</v>
      </c>
      <c r="F609" s="12"/>
      <c r="G609" s="12"/>
      <c r="H609" s="12"/>
      <c r="I609" s="14"/>
      <c r="J609" s="19"/>
      <c r="K609" s="19"/>
      <c r="L609" s="19"/>
      <c r="M609" s="19"/>
      <c r="N609" s="19"/>
      <c r="O609" s="19"/>
      <c r="P609" s="19"/>
      <c r="Q609" s="19"/>
      <c r="R609" s="19"/>
      <c r="S609" s="19"/>
      <c r="T609" s="19">
        <f>IFERROR(VLOOKUP($A609,'H54 TR200 M'!$AS$5:$AY$96,7,0),"")</f>
        <v>1.3291376865918878</v>
      </c>
      <c r="U609" s="19" t="str">
        <f>IFERROR(VLOOKUP($A609,'NM TR200 M'!$AN$5:$AT$32,7,0),"")</f>
        <v/>
      </c>
      <c r="V609" s="10">
        <f>IFERROR(LARGE(X609:AP609,1),0)+IFERROR(LARGE(X609:AP609,2),0)</f>
        <v>0</v>
      </c>
      <c r="W609" s="10">
        <f>IFERROR(LARGE(X609:AP609,3),0)+IFERROR(LARGE(X609:AP609,4),0)</f>
        <v>0</v>
      </c>
      <c r="X609" s="12"/>
      <c r="Y609" s="18"/>
      <c r="Z609" s="18"/>
      <c r="AA609" s="12"/>
      <c r="AB609" s="12"/>
      <c r="AC609" s="12"/>
      <c r="AD609" s="18"/>
      <c r="AE609" s="12"/>
      <c r="AF609" s="18"/>
      <c r="AG609" s="19"/>
      <c r="AH609" s="19"/>
      <c r="AI609" s="19"/>
      <c r="AJ609" s="19"/>
      <c r="AK609" s="19"/>
      <c r="AL609" s="19"/>
      <c r="AM609" s="19"/>
      <c r="AN609" s="19" t="str">
        <f>IFERROR(VLOOKUP($A609,'H54 TR100 M'!$AG$6:$AM$161,7,0),"")</f>
        <v/>
      </c>
      <c r="AO609" s="19" t="str">
        <f>IFERROR(VLOOKUP($A609,'Azymut M'!$O$2:$U$36,7,0),"")</f>
        <v/>
      </c>
      <c r="AP609" s="12" t="str">
        <f>IFERROR(VLOOKUP($A609,'NM TR100 M'!$AD$5:$AJ$13,7,0),"")</f>
        <v/>
      </c>
      <c r="AQ609" s="26">
        <f>MIN(COUNT(F609:U609)+MIN(COUNT(X609:AP609)/2,2),6)</f>
        <v>1</v>
      </c>
      <c r="AR609" s="13">
        <f>COUNT(F609:U609)+COUNT(X609:AP609)/2</f>
        <v>1</v>
      </c>
    </row>
    <row r="610" spans="1:44">
      <c r="A610">
        <v>744</v>
      </c>
      <c r="B610" s="22" t="str">
        <f>VLOOKUP($A610,id!$C:$H,6,0)</f>
        <v>Gralak Grzegorz</v>
      </c>
      <c r="C610" s="22">
        <f>VLOOKUP($A610,id!$C:$H,4,0)</f>
        <v>0</v>
      </c>
      <c r="D610" s="2">
        <f>IF(E609=E610,D609,ROW(B608))</f>
        <v>608</v>
      </c>
      <c r="E610" s="11">
        <f>LARGE(F610:W610,1)+LARGE(F610:W610,2)+IFERROR(LARGE(F610:W610,3),0)+IFERROR(LARGE(F610:W610,4),0)+IFERROR(LARGE(F610:W610,5),0)+IFERROR(LARGE(F610:W610,6),0)</f>
        <v>1.0444129434076064</v>
      </c>
      <c r="F610" s="12"/>
      <c r="G610" s="12"/>
      <c r="H610" s="12"/>
      <c r="I610" s="14"/>
      <c r="J610" s="19"/>
      <c r="K610" s="19"/>
      <c r="L610" s="19"/>
      <c r="M610" s="19"/>
      <c r="N610" s="19"/>
      <c r="O610" s="19"/>
      <c r="P610" s="19"/>
      <c r="Q610" s="19"/>
      <c r="R610" s="19"/>
      <c r="S610" s="19"/>
      <c r="T610" s="19" t="str">
        <f>IFERROR(VLOOKUP($A610,'H54 TR200 M'!$AS$5:$AY$96,7,0),"")</f>
        <v/>
      </c>
      <c r="U610" s="19" t="str">
        <f>IFERROR(VLOOKUP($A610,'NM TR200 M'!$AN$5:$AT$32,7,0),"")</f>
        <v/>
      </c>
      <c r="V610" s="10">
        <f>IFERROR(LARGE(X610:AP610,1),0)+IFERROR(LARGE(X610:AP610,2),0)</f>
        <v>1.0444129434076064</v>
      </c>
      <c r="W610" s="10">
        <f>IFERROR(LARGE(X610:AP610,3),0)+IFERROR(LARGE(X610:AP610,4),0)</f>
        <v>0</v>
      </c>
      <c r="X610" s="12"/>
      <c r="Y610" s="18"/>
      <c r="Z610" s="18"/>
      <c r="AA610" s="12"/>
      <c r="AB610" s="12"/>
      <c r="AC610" s="12"/>
      <c r="AD610" s="18"/>
      <c r="AE610" s="12"/>
      <c r="AF610" s="18"/>
      <c r="AG610" s="19"/>
      <c r="AH610" s="19"/>
      <c r="AI610" s="19"/>
      <c r="AJ610" s="19"/>
      <c r="AK610" s="19"/>
      <c r="AL610" s="19"/>
      <c r="AM610" s="19"/>
      <c r="AN610" s="19">
        <f>IFERROR(VLOOKUP($A610,'H54 TR100 M'!$AG$6:$AM$161,7,0),"")</f>
        <v>1.0444129434076064</v>
      </c>
      <c r="AO610" s="19" t="str">
        <f>IFERROR(VLOOKUP($A610,'Azymut M'!$O$2:$U$36,7,0),"")</f>
        <v/>
      </c>
      <c r="AP610" s="12" t="str">
        <f>IFERROR(VLOOKUP($A610,'NM TR100 M'!$AD$5:$AJ$13,7,0),"")</f>
        <v/>
      </c>
      <c r="AQ610" s="26">
        <f>MIN(COUNT(F610:U610)+MIN(COUNT(X610:AP610)/2,2),6)</f>
        <v>0.5</v>
      </c>
      <c r="AR610" s="13">
        <f>COUNT(F610:U610)+COUNT(X610:AP610)/2</f>
        <v>0.5</v>
      </c>
    </row>
    <row r="611" spans="1:44">
      <c r="A611">
        <v>745</v>
      </c>
      <c r="B611" s="22" t="str">
        <f>VLOOKUP($A611,id!$C:$H,6,0)</f>
        <v>Grzenkowicz Karol</v>
      </c>
      <c r="C611" s="22">
        <f>VLOOKUP($A611,id!$C:$H,4,0)</f>
        <v>0</v>
      </c>
      <c r="D611" s="2">
        <f>IF(E610=E611,D610,ROW(B609))</f>
        <v>609</v>
      </c>
      <c r="E611" s="11">
        <f>LARGE(F611:W611,1)+LARGE(F611:W611,2)+IFERROR(LARGE(F611:W611,3),0)+IFERROR(LARGE(F611:W611,4),0)+IFERROR(LARGE(F611:W611,5),0)+IFERROR(LARGE(F611:W611,6),0)</f>
        <v>0.96407348622240596</v>
      </c>
      <c r="F611" s="12"/>
      <c r="G611" s="12"/>
      <c r="H611" s="12"/>
      <c r="I611" s="14"/>
      <c r="J611" s="19"/>
      <c r="K611" s="19"/>
      <c r="L611" s="19"/>
      <c r="M611" s="19"/>
      <c r="N611" s="19"/>
      <c r="O611" s="19"/>
      <c r="P611" s="19"/>
      <c r="Q611" s="19"/>
      <c r="R611" s="19"/>
      <c r="S611" s="19"/>
      <c r="T611" s="19" t="str">
        <f>IFERROR(VLOOKUP($A611,'H54 TR200 M'!$AS$5:$AY$96,7,0),"")</f>
        <v/>
      </c>
      <c r="U611" s="19" t="str">
        <f>IFERROR(VLOOKUP($A611,'NM TR200 M'!$AN$5:$AT$32,7,0),"")</f>
        <v/>
      </c>
      <c r="V611" s="10">
        <f>IFERROR(LARGE(X611:AP611,1),0)+IFERROR(LARGE(X611:AP611,2),0)</f>
        <v>0.96407348622240596</v>
      </c>
      <c r="W611" s="10">
        <f>IFERROR(LARGE(X611:AP611,3),0)+IFERROR(LARGE(X611:AP611,4),0)</f>
        <v>0</v>
      </c>
      <c r="X611" s="12"/>
      <c r="Y611" s="18"/>
      <c r="Z611" s="18"/>
      <c r="AA611" s="12"/>
      <c r="AB611" s="12"/>
      <c r="AC611" s="12"/>
      <c r="AD611" s="18"/>
      <c r="AE611" s="12"/>
      <c r="AF611" s="18"/>
      <c r="AG611" s="19"/>
      <c r="AH611" s="19"/>
      <c r="AI611" s="19"/>
      <c r="AJ611" s="19"/>
      <c r="AK611" s="19"/>
      <c r="AL611" s="19"/>
      <c r="AM611" s="19"/>
      <c r="AN611" s="19">
        <f>IFERROR(VLOOKUP($A611,'H54 TR100 M'!$AG$6:$AM$161,7,0),"")</f>
        <v>0.96407348622240596</v>
      </c>
      <c r="AO611" s="19" t="str">
        <f>IFERROR(VLOOKUP($A611,'Azymut M'!$O$2:$U$36,7,0),"")</f>
        <v/>
      </c>
      <c r="AP611" s="12" t="str">
        <f>IFERROR(VLOOKUP($A611,'NM TR100 M'!$AD$5:$AJ$13,7,0),"")</f>
        <v/>
      </c>
      <c r="AQ611" s="26">
        <f>MIN(COUNT(F611:U611)+MIN(COUNT(X611:AP611)/2,2),6)</f>
        <v>0.5</v>
      </c>
      <c r="AR611" s="13">
        <f>COUNT(F611:U611)+COUNT(X611:AP611)/2</f>
        <v>0.5</v>
      </c>
    </row>
    <row r="612" spans="1:44">
      <c r="A612">
        <v>325</v>
      </c>
      <c r="B612" s="22" t="str">
        <f>VLOOKUP($A612,id!$C:$H,6,0)</f>
        <v>Stefanowicz Bogusław</v>
      </c>
      <c r="C612" s="22">
        <f>VLOOKUP($A612,id!$C:$H,4,0)</f>
        <v>0</v>
      </c>
      <c r="D612" s="2">
        <f>IF(E611=E612,D611,ROW(B610))</f>
        <v>610</v>
      </c>
      <c r="E612" s="11">
        <f>LARGE(F612:W612,1)+LARGE(F612:W612,2)+IFERROR(LARGE(F612:W612,3),0)+IFERROR(LARGE(F612:W612,4),0)+IFERROR(LARGE(F612:W612,5),0)+IFERROR(LARGE(F612:W612,6),0)</f>
        <v>0.96109656750193861</v>
      </c>
      <c r="F612" s="12"/>
      <c r="G612" s="12"/>
      <c r="H612" s="12" t="str">
        <f>IFERROR(VLOOKUP($A612,'H53 200 M'!$AL$5:$AR$90,7,0),"")</f>
        <v/>
      </c>
      <c r="I612" s="14" t="str">
        <f>IFERROR(VLOOKUP($A612,'Dymno M'!$BO$4:$BU$35,7,0),"")</f>
        <v/>
      </c>
      <c r="J612" s="19" t="str">
        <f>IFERROR(VLOOKUP($A612,'Dukty M'!$AU$1:$BA$45,7,0),"")</f>
        <v/>
      </c>
      <c r="K612" s="19" t="str">
        <f>IFERROR(VLOOKUP($A612,'Tropy M'!$Q$3:$X$155,7,0),"")</f>
        <v/>
      </c>
      <c r="L612" s="19" t="str">
        <f>IFERROR(VLOOKUP($A612,'Grassor TR300 M'!$BX$2:$CD$26,7,0),"")</f>
        <v/>
      </c>
      <c r="M612" s="19" t="str">
        <f>IFERROR(VLOOKUP($A612,'BO M'!$K$2:$Q$65,7,0),"")</f>
        <v/>
      </c>
      <c r="N612" s="19" t="str">
        <f>IFERROR(VLOOKUP($A612,'Konwalie M'!$K$3:$Q$33,7,0),"")</f>
        <v/>
      </c>
      <c r="O612" s="19" t="str">
        <f>IFERROR(VLOOKUP($A612,'Sudecka 150 M'!$M$2:$S$17,7,0),"")</f>
        <v/>
      </c>
      <c r="P612" s="19" t="str">
        <f>IFERROR(VLOOKUP($A612,'Korno M'!$BR$1:$BX$58,7,0),"")</f>
        <v/>
      </c>
      <c r="Q612" s="19" t="str">
        <f>IFERROR(VLOOKUP($A612,'Abentojra M'!$J$4:$P$36,7,0),"")</f>
        <v/>
      </c>
      <c r="R612" s="19" t="str">
        <f>IFERROR(VLOOKUP($A612,'Mordownik M'!$M$6:$S$36,7,0),"")</f>
        <v/>
      </c>
      <c r="S612" s="19" t="str">
        <f>IFERROR(VLOOKUP($A612,'XIV Szago M'!$BB$4:$BH$45,7,0),"")</f>
        <v/>
      </c>
      <c r="T612" s="19" t="str">
        <f>IFERROR(VLOOKUP($A612,'H54 TR200 M'!$AS$5:$AY$96,7,0),"")</f>
        <v/>
      </c>
      <c r="U612" s="19" t="str">
        <f>IFERROR(VLOOKUP($A612,'NM TR200 M'!$AN$5:$AT$32,7,0),"")</f>
        <v/>
      </c>
      <c r="V612" s="10">
        <f>IFERROR(LARGE(X612:AP612,1),0)+IFERROR(LARGE(X612:AP612,2),0)</f>
        <v>0.96109656750193861</v>
      </c>
      <c r="W612" s="10">
        <f>IFERROR(LARGE(X612:AP612,3),0)+IFERROR(LARGE(X612:AP612,4),0)</f>
        <v>0</v>
      </c>
      <c r="X612" s="12"/>
      <c r="Y612" s="18"/>
      <c r="Z612" s="18"/>
      <c r="AA612" s="12"/>
      <c r="AB612" s="12"/>
      <c r="AC612" s="12">
        <f>IFERROR(VLOOKUP($A612,'H53 100 M'!$AG$5:$AM$156,7,0),"")</f>
        <v>0.96109656750193861</v>
      </c>
      <c r="AD612" s="18" t="str">
        <f>IFERROR(VLOOKUP($A612,'Liczyrzepa - wiosna M'!$N$2:$T$26,7,0),"")</f>
        <v/>
      </c>
      <c r="AE612" s="12" t="str">
        <f>IFERROR(VLOOKUP($A612,'Harce M'!$H$2:$N$19,7,0),"")</f>
        <v/>
      </c>
      <c r="AF612" s="18" t="str">
        <f>IFERROR(VLOOKUP($A612,'XII z Kompasem M'!$K$1:$Q$38,7,0),"")</f>
        <v/>
      </c>
      <c r="AG612" s="19" t="str">
        <f>IFERROR(VLOOKUP($A612,'Grassor TR150 M'!$BH$2:$BN$16,7,0),"")</f>
        <v/>
      </c>
      <c r="AH612" s="19" t="str">
        <f>IFERROR(VLOOKUP($A612,'Pazur Gryfa M'!$P$2:$V$23,7,0),"")</f>
        <v/>
      </c>
      <c r="AI612" s="19" t="str">
        <f>IFERROR(VLOOKUP($A612,'Szaga M'!$J$2:$P$31,7,0),"")</f>
        <v/>
      </c>
      <c r="AJ612" s="19" t="str">
        <f>IFERROR(VLOOKUP($A612,'Sudecka 100 M'!$M$2:$S$20,7,0),"")</f>
        <v/>
      </c>
      <c r="AK612" s="19" t="str">
        <f>IFERROR(VLOOKUP($A612,'XIII z Kompasem M'!$K$2:$Q$27,7,0),"")</f>
        <v/>
      </c>
      <c r="AL612" s="19" t="str">
        <f>IFERROR(VLOOKUP($A612,'Waligóra M'!$J$2:$P$17,7,0),"")</f>
        <v/>
      </c>
      <c r="AM612" s="19" t="str">
        <f>IFERROR(VLOOKUP($A612,'Jesienne 360 M'!$K$2:$Q$15,7,0),"")</f>
        <v/>
      </c>
      <c r="AN612" s="19" t="str">
        <f>IFERROR(VLOOKUP($A612,'H54 TR100 M'!$AG$6:$AM$161,7,0),"")</f>
        <v/>
      </c>
      <c r="AO612" s="19" t="str">
        <f>IFERROR(VLOOKUP($A612,'Azymut M'!$O$2:$U$36,7,0),"")</f>
        <v/>
      </c>
      <c r="AP612" s="12" t="str">
        <f>IFERROR(VLOOKUP($A612,'NM TR100 M'!$AD$5:$AJ$13,7,0),"")</f>
        <v/>
      </c>
      <c r="AQ612" s="26">
        <f>MIN(COUNT(F612:U612)+MIN(COUNT(X612:AP612)/2,2),6)</f>
        <v>0.5</v>
      </c>
      <c r="AR612" s="13">
        <f>COUNT(F612:U612)+COUNT(X612:AP612)/2</f>
        <v>0.5</v>
      </c>
    </row>
    <row r="613" spans="1:44">
      <c r="A613">
        <v>326</v>
      </c>
      <c r="B613" s="22" t="str">
        <f>VLOOKUP($A613,id!$C:$H,6,0)</f>
        <v>Kaczmarczyk Leszek</v>
      </c>
      <c r="C613" s="22">
        <f>VLOOKUP($A613,id!$C:$H,4,0)</f>
        <v>0</v>
      </c>
      <c r="D613" s="2">
        <f>IF(E612=E613,D612,ROW(B611))</f>
        <v>611</v>
      </c>
      <c r="E613" s="11">
        <f>LARGE(F613:W613,1)+LARGE(F613:W613,2)+IFERROR(LARGE(F613:W613,3),0)+IFERROR(LARGE(F613:W613,4),0)+IFERROR(LARGE(F613:W613,5),0)+IFERROR(LARGE(F613:W613,6),0)</f>
        <v>0.96070640651377825</v>
      </c>
      <c r="F613" s="12"/>
      <c r="G613" s="12"/>
      <c r="H613" s="12" t="str">
        <f>IFERROR(VLOOKUP($A613,'H53 200 M'!$AL$5:$AR$90,7,0),"")</f>
        <v/>
      </c>
      <c r="I613" s="14" t="str">
        <f>IFERROR(VLOOKUP($A613,'Dymno M'!$BO$4:$BU$35,7,0),"")</f>
        <v/>
      </c>
      <c r="J613" s="19" t="str">
        <f>IFERROR(VLOOKUP($A613,'Dukty M'!$AU$1:$BA$45,7,0),"")</f>
        <v/>
      </c>
      <c r="K613" s="19" t="str">
        <f>IFERROR(VLOOKUP($A613,'Tropy M'!$Q$3:$X$155,7,0),"")</f>
        <v/>
      </c>
      <c r="L613" s="19" t="str">
        <f>IFERROR(VLOOKUP($A613,'Grassor TR300 M'!$BX$2:$CD$26,7,0),"")</f>
        <v/>
      </c>
      <c r="M613" s="19" t="str">
        <f>IFERROR(VLOOKUP($A613,'BO M'!$K$2:$Q$65,7,0),"")</f>
        <v/>
      </c>
      <c r="N613" s="19" t="str">
        <f>IFERROR(VLOOKUP($A613,'Konwalie M'!$K$3:$Q$33,7,0),"")</f>
        <v/>
      </c>
      <c r="O613" s="19" t="str">
        <f>IFERROR(VLOOKUP($A613,'Sudecka 150 M'!$M$2:$S$17,7,0),"")</f>
        <v/>
      </c>
      <c r="P613" s="19" t="str">
        <f>IFERROR(VLOOKUP($A613,'Korno M'!$BR$1:$BX$58,7,0),"")</f>
        <v/>
      </c>
      <c r="Q613" s="19" t="str">
        <f>IFERROR(VLOOKUP($A613,'Abentojra M'!$J$4:$P$36,7,0),"")</f>
        <v/>
      </c>
      <c r="R613" s="19" t="str">
        <f>IFERROR(VLOOKUP($A613,'Mordownik M'!$M$6:$S$36,7,0),"")</f>
        <v/>
      </c>
      <c r="S613" s="19" t="str">
        <f>IFERROR(VLOOKUP($A613,'XIV Szago M'!$BB$4:$BH$45,7,0),"")</f>
        <v/>
      </c>
      <c r="T613" s="19" t="str">
        <f>IFERROR(VLOOKUP($A613,'H54 TR200 M'!$AS$5:$AY$96,7,0),"")</f>
        <v/>
      </c>
      <c r="U613" s="19" t="str">
        <f>IFERROR(VLOOKUP($A613,'NM TR200 M'!$AN$5:$AT$32,7,0),"")</f>
        <v/>
      </c>
      <c r="V613" s="10">
        <f>IFERROR(LARGE(X613:AP613,1),0)+IFERROR(LARGE(X613:AP613,2),0)</f>
        <v>0.96070640651377825</v>
      </c>
      <c r="W613" s="10">
        <f>IFERROR(LARGE(X613:AP613,3),0)+IFERROR(LARGE(X613:AP613,4),0)</f>
        <v>0</v>
      </c>
      <c r="X613" s="12"/>
      <c r="Y613" s="18"/>
      <c r="Z613" s="18"/>
      <c r="AA613" s="12"/>
      <c r="AB613" s="12"/>
      <c r="AC613" s="12">
        <f>IFERROR(VLOOKUP($A613,'H53 100 M'!$AG$5:$AM$156,7,0),"")</f>
        <v>0.96070640651377825</v>
      </c>
      <c r="AD613" s="18" t="str">
        <f>IFERROR(VLOOKUP($A613,'Liczyrzepa - wiosna M'!$N$2:$T$26,7,0),"")</f>
        <v/>
      </c>
      <c r="AE613" s="12" t="str">
        <f>IFERROR(VLOOKUP($A613,'Harce M'!$H$2:$N$19,7,0),"")</f>
        <v/>
      </c>
      <c r="AF613" s="18" t="str">
        <f>IFERROR(VLOOKUP($A613,'XII z Kompasem M'!$K$1:$Q$38,7,0),"")</f>
        <v/>
      </c>
      <c r="AG613" s="19" t="str">
        <f>IFERROR(VLOOKUP($A613,'Grassor TR150 M'!$BH$2:$BN$16,7,0),"")</f>
        <v/>
      </c>
      <c r="AH613" s="19" t="str">
        <f>IFERROR(VLOOKUP($A613,'Pazur Gryfa M'!$P$2:$V$23,7,0),"")</f>
        <v/>
      </c>
      <c r="AI613" s="19" t="str">
        <f>IFERROR(VLOOKUP($A613,'Szaga M'!$J$2:$P$31,7,0),"")</f>
        <v/>
      </c>
      <c r="AJ613" s="19" t="str">
        <f>IFERROR(VLOOKUP($A613,'Sudecka 100 M'!$M$2:$S$20,7,0),"")</f>
        <v/>
      </c>
      <c r="AK613" s="19" t="str">
        <f>IFERROR(VLOOKUP($A613,'XIII z Kompasem M'!$K$2:$Q$27,7,0),"")</f>
        <v/>
      </c>
      <c r="AL613" s="19" t="str">
        <f>IFERROR(VLOOKUP($A613,'Waligóra M'!$J$2:$P$17,7,0),"")</f>
        <v/>
      </c>
      <c r="AM613" s="19" t="str">
        <f>IFERROR(VLOOKUP($A613,'Jesienne 360 M'!$K$2:$Q$15,7,0),"")</f>
        <v/>
      </c>
      <c r="AN613" s="19" t="str">
        <f>IFERROR(VLOOKUP($A613,'H54 TR100 M'!$AG$6:$AM$161,7,0),"")</f>
        <v/>
      </c>
      <c r="AO613" s="19" t="str">
        <f>IFERROR(VLOOKUP($A613,'Azymut M'!$O$2:$U$36,7,0),"")</f>
        <v/>
      </c>
      <c r="AP613" s="12" t="str">
        <f>IFERROR(VLOOKUP($A613,'NM TR100 M'!$AD$5:$AJ$13,7,0),"")</f>
        <v/>
      </c>
      <c r="AQ613" s="26">
        <f>MIN(COUNT(F613:U613)+MIN(COUNT(X613:AP613)/2,2),6)</f>
        <v>0.5</v>
      </c>
      <c r="AR613" s="13">
        <f>COUNT(F613:U613)+COUNT(X613:AP613)/2</f>
        <v>0.5</v>
      </c>
    </row>
    <row r="614" spans="1:44">
      <c r="A614">
        <v>327</v>
      </c>
      <c r="B614" s="22" t="str">
        <f>VLOOKUP($A614,id!$C:$H,6,0)</f>
        <v>Urbanik Tomasz</v>
      </c>
      <c r="C614" s="22" t="str">
        <f>VLOOKUP($A614,id!$C:$H,4,0)</f>
        <v>Rivierowcy</v>
      </c>
      <c r="D614" s="2">
        <f>IF(E613=E614,D613,ROW(B612))</f>
        <v>612</v>
      </c>
      <c r="E614" s="11">
        <f>LARGE(F614:W614,1)+LARGE(F614:W614,2)+IFERROR(LARGE(F614:W614,3),0)+IFERROR(LARGE(F614:W614,4),0)+IFERROR(LARGE(F614:W614,5),0)+IFERROR(LARGE(F614:W614,6),0)</f>
        <v>0.8920845203342227</v>
      </c>
      <c r="F614" s="12"/>
      <c r="G614" s="12"/>
      <c r="H614" s="12" t="str">
        <f>IFERROR(VLOOKUP($A614,'H53 200 M'!$AL$5:$AR$90,7,0),"")</f>
        <v/>
      </c>
      <c r="I614" s="14" t="str">
        <f>IFERROR(VLOOKUP($A614,'Dymno M'!$BO$4:$BU$35,7,0),"")</f>
        <v/>
      </c>
      <c r="J614" s="19" t="str">
        <f>IFERROR(VLOOKUP($A614,'Dukty M'!$AU$1:$BA$45,7,0),"")</f>
        <v/>
      </c>
      <c r="K614" s="19" t="str">
        <f>IFERROR(VLOOKUP($A614,'Tropy M'!$Q$3:$X$155,7,0),"")</f>
        <v/>
      </c>
      <c r="L614" s="19" t="str">
        <f>IFERROR(VLOOKUP($A614,'Grassor TR300 M'!$BX$2:$CD$26,7,0),"")</f>
        <v/>
      </c>
      <c r="M614" s="19" t="str">
        <f>IFERROR(VLOOKUP($A614,'BO M'!$K$2:$Q$65,7,0),"")</f>
        <v/>
      </c>
      <c r="N614" s="19" t="str">
        <f>IFERROR(VLOOKUP($A614,'Konwalie M'!$K$3:$Q$33,7,0),"")</f>
        <v/>
      </c>
      <c r="O614" s="19" t="str">
        <f>IFERROR(VLOOKUP($A614,'Sudecka 150 M'!$M$2:$S$17,7,0),"")</f>
        <v/>
      </c>
      <c r="P614" s="19" t="str">
        <f>IFERROR(VLOOKUP($A614,'Korno M'!$BR$1:$BX$58,7,0),"")</f>
        <v/>
      </c>
      <c r="Q614" s="19" t="str">
        <f>IFERROR(VLOOKUP($A614,'Abentojra M'!$J$4:$P$36,7,0),"")</f>
        <v/>
      </c>
      <c r="R614" s="19" t="str">
        <f>IFERROR(VLOOKUP($A614,'Mordownik M'!$M$6:$S$36,7,0),"")</f>
        <v/>
      </c>
      <c r="S614" s="19" t="str">
        <f>IFERROR(VLOOKUP($A614,'XIV Szago M'!$BB$4:$BH$45,7,0),"")</f>
        <v/>
      </c>
      <c r="T614" s="19" t="str">
        <f>IFERROR(VLOOKUP($A614,'H54 TR200 M'!$AS$5:$AY$96,7,0),"")</f>
        <v/>
      </c>
      <c r="U614" s="19" t="str">
        <f>IFERROR(VLOOKUP($A614,'NM TR200 M'!$AN$5:$AT$32,7,0),"")</f>
        <v/>
      </c>
      <c r="V614" s="10">
        <f>IFERROR(LARGE(X614:AP614,1),0)+IFERROR(LARGE(X614:AP614,2),0)</f>
        <v>0.8920845203342227</v>
      </c>
      <c r="W614" s="10">
        <f>IFERROR(LARGE(X614:AP614,3),0)+IFERROR(LARGE(X614:AP614,4),0)</f>
        <v>0</v>
      </c>
      <c r="X614" s="12"/>
      <c r="Y614" s="18"/>
      <c r="Z614" s="18"/>
      <c r="AA614" s="12"/>
      <c r="AB614" s="12"/>
      <c r="AC614" s="12">
        <f>IFERROR(VLOOKUP($A614,'H53 100 M'!$AG$5:$AM$156,7,0),"")</f>
        <v>0.8920845203342227</v>
      </c>
      <c r="AD614" s="18" t="str">
        <f>IFERROR(VLOOKUP($A614,'Liczyrzepa - wiosna M'!$N$2:$T$26,7,0),"")</f>
        <v/>
      </c>
      <c r="AE614" s="12" t="str">
        <f>IFERROR(VLOOKUP($A614,'Harce M'!$H$2:$N$19,7,0),"")</f>
        <v/>
      </c>
      <c r="AF614" s="18" t="str">
        <f>IFERROR(VLOOKUP($A614,'XII z Kompasem M'!$K$1:$Q$38,7,0),"")</f>
        <v/>
      </c>
      <c r="AG614" s="19" t="str">
        <f>IFERROR(VLOOKUP($A614,'Grassor TR150 M'!$BH$2:$BN$16,7,0),"")</f>
        <v/>
      </c>
      <c r="AH614" s="19" t="str">
        <f>IFERROR(VLOOKUP($A614,'Pazur Gryfa M'!$P$2:$V$23,7,0),"")</f>
        <v/>
      </c>
      <c r="AI614" s="19" t="str">
        <f>IFERROR(VLOOKUP($A614,'Szaga M'!$J$2:$P$31,7,0),"")</f>
        <v/>
      </c>
      <c r="AJ614" s="19" t="str">
        <f>IFERROR(VLOOKUP($A614,'Sudecka 100 M'!$M$2:$S$20,7,0),"")</f>
        <v/>
      </c>
      <c r="AK614" s="19" t="str">
        <f>IFERROR(VLOOKUP($A614,'XIII z Kompasem M'!$K$2:$Q$27,7,0),"")</f>
        <v/>
      </c>
      <c r="AL614" s="19" t="str">
        <f>IFERROR(VLOOKUP($A614,'Waligóra M'!$J$2:$P$17,7,0),"")</f>
        <v/>
      </c>
      <c r="AM614" s="19" t="str">
        <f>IFERROR(VLOOKUP($A614,'Jesienne 360 M'!$K$2:$Q$15,7,0),"")</f>
        <v/>
      </c>
      <c r="AN614" s="19" t="str">
        <f>IFERROR(VLOOKUP($A614,'H54 TR100 M'!$AG$6:$AM$161,7,0),"")</f>
        <v/>
      </c>
      <c r="AO614" s="19" t="str">
        <f>IFERROR(VLOOKUP($A614,'Azymut M'!$O$2:$U$36,7,0),"")</f>
        <v/>
      </c>
      <c r="AP614" s="12" t="str">
        <f>IFERROR(VLOOKUP($A614,'NM TR100 M'!$AD$5:$AJ$13,7,0),"")</f>
        <v/>
      </c>
      <c r="AQ614" s="26">
        <f>MIN(COUNT(F614:U614)+MIN(COUNT(X614:AP614)/2,2),6)</f>
        <v>0.5</v>
      </c>
      <c r="AR614" s="13">
        <f>COUNT(F614:U614)+COUNT(X614:AP614)/2</f>
        <v>0.5</v>
      </c>
    </row>
    <row r="615" spans="1:44">
      <c r="A615">
        <v>328</v>
      </c>
      <c r="B615" s="22" t="str">
        <f>VLOOKUP($A615,id!$C:$H,6,0)</f>
        <v>Komorowski Maciej</v>
      </c>
      <c r="C615" s="22" t="str">
        <f>VLOOKUP($A615,id!$C:$H,4,0)</f>
        <v>2 honest</v>
      </c>
      <c r="D615" s="2">
        <f>IF(E614=E615,D614,ROW(B613))</f>
        <v>613</v>
      </c>
      <c r="E615" s="11">
        <f>LARGE(F615:W615,1)+LARGE(F615:W615,2)+IFERROR(LARGE(F615:W615,3),0)+IFERROR(LARGE(F615:W615,4),0)+IFERROR(LARGE(F615:W615,5),0)+IFERROR(LARGE(F615:W615,6),0)</f>
        <v>0.64337478121291314</v>
      </c>
      <c r="F615" s="12"/>
      <c r="G615" s="12"/>
      <c r="H615" s="12" t="str">
        <f>IFERROR(VLOOKUP($A615,'H53 200 M'!$AL$5:$AR$90,7,0),"")</f>
        <v/>
      </c>
      <c r="I615" s="14" t="str">
        <f>IFERROR(VLOOKUP($A615,'Dymno M'!$BO$4:$BU$35,7,0),"")</f>
        <v/>
      </c>
      <c r="J615" s="19" t="str">
        <f>IFERROR(VLOOKUP($A615,'Dukty M'!$AU$1:$BA$45,7,0),"")</f>
        <v/>
      </c>
      <c r="K615" s="19" t="str">
        <f>IFERROR(VLOOKUP($A615,'Tropy M'!$Q$3:$X$155,7,0),"")</f>
        <v/>
      </c>
      <c r="L615" s="19" t="str">
        <f>IFERROR(VLOOKUP($A615,'Grassor TR300 M'!$BX$2:$CD$26,7,0),"")</f>
        <v/>
      </c>
      <c r="M615" s="19" t="str">
        <f>IFERROR(VLOOKUP($A615,'BO M'!$K$2:$Q$65,7,0),"")</f>
        <v/>
      </c>
      <c r="N615" s="19" t="str">
        <f>IFERROR(VLOOKUP($A615,'Konwalie M'!$K$3:$Q$33,7,0),"")</f>
        <v/>
      </c>
      <c r="O615" s="19" t="str">
        <f>IFERROR(VLOOKUP($A615,'Sudecka 150 M'!$M$2:$S$17,7,0),"")</f>
        <v/>
      </c>
      <c r="P615" s="19" t="str">
        <f>IFERROR(VLOOKUP($A615,'Korno M'!$BR$1:$BX$58,7,0),"")</f>
        <v/>
      </c>
      <c r="Q615" s="19" t="str">
        <f>IFERROR(VLOOKUP($A615,'Abentojra M'!$J$4:$P$36,7,0),"")</f>
        <v/>
      </c>
      <c r="R615" s="19" t="str">
        <f>IFERROR(VLOOKUP($A615,'Mordownik M'!$M$6:$S$36,7,0),"")</f>
        <v/>
      </c>
      <c r="S615" s="19" t="str">
        <f>IFERROR(VLOOKUP($A615,'XIV Szago M'!$BB$4:$BH$45,7,0),"")</f>
        <v/>
      </c>
      <c r="T615" s="19" t="str">
        <f>IFERROR(VLOOKUP($A615,'H54 TR200 M'!$AS$5:$AY$96,7,0),"")</f>
        <v/>
      </c>
      <c r="U615" s="19" t="str">
        <f>IFERROR(VLOOKUP($A615,'NM TR200 M'!$AN$5:$AT$32,7,0),"")</f>
        <v/>
      </c>
      <c r="V615" s="10">
        <f>IFERROR(LARGE(X615:AP615,1),0)+IFERROR(LARGE(X615:AP615,2),0)</f>
        <v>0.64337478121291314</v>
      </c>
      <c r="W615" s="10">
        <f>IFERROR(LARGE(X615:AP615,3),0)+IFERROR(LARGE(X615:AP615,4),0)</f>
        <v>0</v>
      </c>
      <c r="X615" s="12"/>
      <c r="Y615" s="18"/>
      <c r="Z615" s="18"/>
      <c r="AA615" s="12"/>
      <c r="AB615" s="12"/>
      <c r="AC615" s="12">
        <f>IFERROR(VLOOKUP($A615,'H53 100 M'!$AG$5:$AM$156,7,0),"")</f>
        <v>0.64337478121291314</v>
      </c>
      <c r="AD615" s="18" t="str">
        <f>IFERROR(VLOOKUP($A615,'Liczyrzepa - wiosna M'!$N$2:$T$26,7,0),"")</f>
        <v/>
      </c>
      <c r="AE615" s="12" t="str">
        <f>IFERROR(VLOOKUP($A615,'Harce M'!$H$2:$N$19,7,0),"")</f>
        <v/>
      </c>
      <c r="AF615" s="18" t="str">
        <f>IFERROR(VLOOKUP($A615,'XII z Kompasem M'!$K$1:$Q$38,7,0),"")</f>
        <v/>
      </c>
      <c r="AG615" s="19" t="str">
        <f>IFERROR(VLOOKUP($A615,'Grassor TR150 M'!$BH$2:$BN$16,7,0),"")</f>
        <v/>
      </c>
      <c r="AH615" s="19" t="str">
        <f>IFERROR(VLOOKUP($A615,'Pazur Gryfa M'!$P$2:$V$23,7,0),"")</f>
        <v/>
      </c>
      <c r="AI615" s="19" t="str">
        <f>IFERROR(VLOOKUP($A615,'Szaga M'!$J$2:$P$31,7,0),"")</f>
        <v/>
      </c>
      <c r="AJ615" s="19" t="str">
        <f>IFERROR(VLOOKUP($A615,'Sudecka 100 M'!$M$2:$S$20,7,0),"")</f>
        <v/>
      </c>
      <c r="AK615" s="19" t="str">
        <f>IFERROR(VLOOKUP($A615,'XIII z Kompasem M'!$K$2:$Q$27,7,0),"")</f>
        <v/>
      </c>
      <c r="AL615" s="19" t="str">
        <f>IFERROR(VLOOKUP($A615,'Waligóra M'!$J$2:$P$17,7,0),"")</f>
        <v/>
      </c>
      <c r="AM615" s="19" t="str">
        <f>IFERROR(VLOOKUP($A615,'Jesienne 360 M'!$K$2:$Q$15,7,0),"")</f>
        <v/>
      </c>
      <c r="AN615" s="19" t="str">
        <f>IFERROR(VLOOKUP($A615,'H54 TR100 M'!$AG$6:$AM$161,7,0),"")</f>
        <v/>
      </c>
      <c r="AO615" s="19" t="str">
        <f>IFERROR(VLOOKUP($A615,'Azymut M'!$O$2:$U$36,7,0),"")</f>
        <v/>
      </c>
      <c r="AP615" s="12" t="str">
        <f>IFERROR(VLOOKUP($A615,'NM TR100 M'!$AD$5:$AJ$13,7,0),"")</f>
        <v/>
      </c>
      <c r="AQ615" s="26">
        <f>MIN(COUNT(F615:U615)+MIN(COUNT(X615:AP615)/2,2),6)</f>
        <v>0.5</v>
      </c>
      <c r="AR615" s="13">
        <f>COUNT(F615:U615)+COUNT(X615:AP615)/2</f>
        <v>0.5</v>
      </c>
    </row>
    <row r="616" spans="1:44">
      <c r="A616">
        <v>330</v>
      </c>
      <c r="B616" s="22" t="str">
        <f>VLOOKUP($A616,id!$C:$H,6,0)</f>
        <v>Kustusz Krzysztof</v>
      </c>
      <c r="C616" s="22" t="str">
        <f>VLOOKUP($A616,id!$C:$H,4,0)</f>
        <v>Dream Team</v>
      </c>
      <c r="D616" s="2">
        <f>IF(E615=E616,D615,ROW(B614))</f>
        <v>614</v>
      </c>
      <c r="E616" s="11">
        <f>LARGE(F616:W616,1)+LARGE(F616:W616,2)+IFERROR(LARGE(F616:W616,3),0)+IFERROR(LARGE(F616:W616,4),0)+IFERROR(LARGE(F616:W616,5),0)+IFERROR(LARGE(F616:W616,6),0)</f>
        <v>0.59301477437675865</v>
      </c>
      <c r="F616" s="12"/>
      <c r="G616" s="12"/>
      <c r="H616" s="12" t="str">
        <f>IFERROR(VLOOKUP($A616,'H53 200 M'!$AL$5:$AR$90,7,0),"")</f>
        <v/>
      </c>
      <c r="I616" s="14" t="str">
        <f>IFERROR(VLOOKUP($A616,'Dymno M'!$BO$4:$BU$35,7,0),"")</f>
        <v/>
      </c>
      <c r="J616" s="19" t="str">
        <f>IFERROR(VLOOKUP($A616,'Dukty M'!$AU$1:$BA$45,7,0),"")</f>
        <v/>
      </c>
      <c r="K616" s="19" t="str">
        <f>IFERROR(VLOOKUP($A616,'Tropy M'!$Q$3:$X$155,7,0),"")</f>
        <v/>
      </c>
      <c r="L616" s="19" t="str">
        <f>IFERROR(VLOOKUP($A616,'Grassor TR300 M'!$BX$2:$CD$26,7,0),"")</f>
        <v/>
      </c>
      <c r="M616" s="19" t="str">
        <f>IFERROR(VLOOKUP($A616,'BO M'!$K$2:$Q$65,7,0),"")</f>
        <v/>
      </c>
      <c r="N616" s="19" t="str">
        <f>IFERROR(VLOOKUP($A616,'Konwalie M'!$K$3:$Q$33,7,0),"")</f>
        <v/>
      </c>
      <c r="O616" s="19" t="str">
        <f>IFERROR(VLOOKUP($A616,'Sudecka 150 M'!$M$2:$S$17,7,0),"")</f>
        <v/>
      </c>
      <c r="P616" s="19" t="str">
        <f>IFERROR(VLOOKUP($A616,'Korno M'!$BR$1:$BX$58,7,0),"")</f>
        <v/>
      </c>
      <c r="Q616" s="19" t="str">
        <f>IFERROR(VLOOKUP($A616,'Abentojra M'!$J$4:$P$36,7,0),"")</f>
        <v/>
      </c>
      <c r="R616" s="19" t="str">
        <f>IFERROR(VLOOKUP($A616,'Mordownik M'!$M$6:$S$36,7,0),"")</f>
        <v/>
      </c>
      <c r="S616" s="19" t="str">
        <f>IFERROR(VLOOKUP($A616,'XIV Szago M'!$BB$4:$BH$45,7,0),"")</f>
        <v/>
      </c>
      <c r="T616" s="19" t="str">
        <f>IFERROR(VLOOKUP($A616,'H54 TR200 M'!$AS$5:$AY$96,7,0),"")</f>
        <v/>
      </c>
      <c r="U616" s="19" t="str">
        <f>IFERROR(VLOOKUP($A616,'NM TR200 M'!$AN$5:$AT$32,7,0),"")</f>
        <v/>
      </c>
      <c r="V616" s="10">
        <f>IFERROR(LARGE(X616:AP616,1),0)+IFERROR(LARGE(X616:AP616,2),0)</f>
        <v>0.59301477437675865</v>
      </c>
      <c r="W616" s="10">
        <f>IFERROR(LARGE(X616:AP616,3),0)+IFERROR(LARGE(X616:AP616,4),0)</f>
        <v>0</v>
      </c>
      <c r="X616" s="12"/>
      <c r="Y616" s="18"/>
      <c r="Z616" s="18"/>
      <c r="AA616" s="12"/>
      <c r="AB616" s="12"/>
      <c r="AC616" s="12">
        <f>IFERROR(VLOOKUP($A616,'H53 100 M'!$AG$5:$AM$156,7,0),"")</f>
        <v>0.59301477437675865</v>
      </c>
      <c r="AD616" s="18" t="str">
        <f>IFERROR(VLOOKUP($A616,'Liczyrzepa - wiosna M'!$N$2:$T$26,7,0),"")</f>
        <v/>
      </c>
      <c r="AE616" s="12" t="str">
        <f>IFERROR(VLOOKUP($A616,'Harce M'!$H$2:$N$19,7,0),"")</f>
        <v/>
      </c>
      <c r="AF616" s="18" t="str">
        <f>IFERROR(VLOOKUP($A616,'XII z Kompasem M'!$K$1:$Q$38,7,0),"")</f>
        <v/>
      </c>
      <c r="AG616" s="19" t="str">
        <f>IFERROR(VLOOKUP($A616,'Grassor TR150 M'!$BH$2:$BN$16,7,0),"")</f>
        <v/>
      </c>
      <c r="AH616" s="19" t="str">
        <f>IFERROR(VLOOKUP($A616,'Pazur Gryfa M'!$P$2:$V$23,7,0),"")</f>
        <v/>
      </c>
      <c r="AI616" s="19" t="str">
        <f>IFERROR(VLOOKUP($A616,'Szaga M'!$J$2:$P$31,7,0),"")</f>
        <v/>
      </c>
      <c r="AJ616" s="19" t="str">
        <f>IFERROR(VLOOKUP($A616,'Sudecka 100 M'!$M$2:$S$20,7,0),"")</f>
        <v/>
      </c>
      <c r="AK616" s="19" t="str">
        <f>IFERROR(VLOOKUP($A616,'XIII z Kompasem M'!$K$2:$Q$27,7,0),"")</f>
        <v/>
      </c>
      <c r="AL616" s="19" t="str">
        <f>IFERROR(VLOOKUP($A616,'Waligóra M'!$J$2:$P$17,7,0),"")</f>
        <v/>
      </c>
      <c r="AM616" s="19" t="str">
        <f>IFERROR(VLOOKUP($A616,'Jesienne 360 M'!$K$2:$Q$15,7,0),"")</f>
        <v/>
      </c>
      <c r="AN616" s="19" t="str">
        <f>IFERROR(VLOOKUP($A616,'H54 TR100 M'!$AG$6:$AM$161,7,0),"")</f>
        <v/>
      </c>
      <c r="AO616" s="19" t="str">
        <f>IFERROR(VLOOKUP($A616,'Azymut M'!$O$2:$U$36,7,0),"")</f>
        <v/>
      </c>
      <c r="AP616" s="12" t="str">
        <f>IFERROR(VLOOKUP($A616,'NM TR100 M'!$AD$5:$AJ$13,7,0),"")</f>
        <v/>
      </c>
      <c r="AQ616" s="26">
        <f>MIN(COUNT(F616:U616)+MIN(COUNT(X616:AP616)/2,2),6)</f>
        <v>0.5</v>
      </c>
      <c r="AR616" s="13">
        <f>COUNT(F616:U616)+COUNT(X616:AP616)/2</f>
        <v>0.5</v>
      </c>
    </row>
    <row r="617" spans="1:44">
      <c r="A617">
        <v>332</v>
      </c>
      <c r="B617" s="22" t="str">
        <f>VLOOKUP($A617,id!$C:$H,6,0)</f>
        <v>Jaworski Łukasz</v>
      </c>
      <c r="C617" s="22">
        <f>VLOOKUP($A617,id!$C:$H,4,0)</f>
        <v>0</v>
      </c>
      <c r="D617" s="2">
        <f>IF(E616=E617,D616,ROW(B615))</f>
        <v>615</v>
      </c>
      <c r="E617" s="11">
        <f>LARGE(F617:W617,1)+LARGE(F617:W617,2)+IFERROR(LARGE(F617:W617,3),0)+IFERROR(LARGE(F617:W617,4),0)+IFERROR(LARGE(F617:W617,5),0)+IFERROR(LARGE(F617:W617,6),0)</f>
        <v>0.50151517259409273</v>
      </c>
      <c r="F617" s="12"/>
      <c r="G617" s="12"/>
      <c r="H617" s="12" t="str">
        <f>IFERROR(VLOOKUP($A617,'H53 200 M'!$AL$5:$AR$90,7,0),"")</f>
        <v/>
      </c>
      <c r="I617" s="14" t="str">
        <f>IFERROR(VLOOKUP($A617,'Dymno M'!$BO$4:$BU$35,7,0),"")</f>
        <v/>
      </c>
      <c r="J617" s="19" t="str">
        <f>IFERROR(VLOOKUP($A617,'Dukty M'!$AU$1:$BA$45,7,0),"")</f>
        <v/>
      </c>
      <c r="K617" s="19" t="str">
        <f>IFERROR(VLOOKUP($A617,'Tropy M'!$Q$3:$X$155,7,0),"")</f>
        <v/>
      </c>
      <c r="L617" s="19" t="str">
        <f>IFERROR(VLOOKUP($A617,'Grassor TR300 M'!$BX$2:$CD$26,7,0),"")</f>
        <v/>
      </c>
      <c r="M617" s="19" t="str">
        <f>IFERROR(VLOOKUP($A617,'BO M'!$K$2:$Q$65,7,0),"")</f>
        <v/>
      </c>
      <c r="N617" s="19" t="str">
        <f>IFERROR(VLOOKUP($A617,'Konwalie M'!$K$3:$Q$33,7,0),"")</f>
        <v/>
      </c>
      <c r="O617" s="19" t="str">
        <f>IFERROR(VLOOKUP($A617,'Sudecka 150 M'!$M$2:$S$17,7,0),"")</f>
        <v/>
      </c>
      <c r="P617" s="19" t="str">
        <f>IFERROR(VLOOKUP($A617,'Korno M'!$BR$1:$BX$58,7,0),"")</f>
        <v/>
      </c>
      <c r="Q617" s="19" t="str">
        <f>IFERROR(VLOOKUP($A617,'Abentojra M'!$J$4:$P$36,7,0),"")</f>
        <v/>
      </c>
      <c r="R617" s="19" t="str">
        <f>IFERROR(VLOOKUP($A617,'Mordownik M'!$M$6:$S$36,7,0),"")</f>
        <v/>
      </c>
      <c r="S617" s="19" t="str">
        <f>IFERROR(VLOOKUP($A617,'XIV Szago M'!$BB$4:$BH$45,7,0),"")</f>
        <v/>
      </c>
      <c r="T617" s="19" t="str">
        <f>IFERROR(VLOOKUP($A617,'H54 TR200 M'!$AS$5:$AY$96,7,0),"")</f>
        <v/>
      </c>
      <c r="U617" s="19" t="str">
        <f>IFERROR(VLOOKUP($A617,'NM TR200 M'!$AN$5:$AT$32,7,0),"")</f>
        <v/>
      </c>
      <c r="V617" s="10">
        <f>IFERROR(LARGE(X617:AP617,1),0)+IFERROR(LARGE(X617:AP617,2),0)</f>
        <v>0.50151517259409273</v>
      </c>
      <c r="W617" s="10">
        <f>IFERROR(LARGE(X617:AP617,3),0)+IFERROR(LARGE(X617:AP617,4),0)</f>
        <v>0</v>
      </c>
      <c r="X617" s="12"/>
      <c r="Y617" s="18"/>
      <c r="Z617" s="18"/>
      <c r="AA617" s="12"/>
      <c r="AB617" s="12"/>
      <c r="AC617" s="12">
        <f>IFERROR(VLOOKUP($A617,'H53 100 M'!$AG$5:$AM$156,7,0),"")</f>
        <v>0.50151517259409273</v>
      </c>
      <c r="AD617" s="18" t="str">
        <f>IFERROR(VLOOKUP($A617,'Liczyrzepa - wiosna M'!$N$2:$T$26,7,0),"")</f>
        <v/>
      </c>
      <c r="AE617" s="12" t="str">
        <f>IFERROR(VLOOKUP($A617,'Harce M'!$H$2:$N$19,7,0),"")</f>
        <v/>
      </c>
      <c r="AF617" s="18" t="str">
        <f>IFERROR(VLOOKUP($A617,'XII z Kompasem M'!$K$1:$Q$38,7,0),"")</f>
        <v/>
      </c>
      <c r="AG617" s="19" t="str">
        <f>IFERROR(VLOOKUP($A617,'Grassor TR150 M'!$BH$2:$BN$16,7,0),"")</f>
        <v/>
      </c>
      <c r="AH617" s="19" t="str">
        <f>IFERROR(VLOOKUP($A617,'Pazur Gryfa M'!$P$2:$V$23,7,0),"")</f>
        <v/>
      </c>
      <c r="AI617" s="19" t="str">
        <f>IFERROR(VLOOKUP($A617,'Szaga M'!$J$2:$P$31,7,0),"")</f>
        <v/>
      </c>
      <c r="AJ617" s="19" t="str">
        <f>IFERROR(VLOOKUP($A617,'Sudecka 100 M'!$M$2:$S$20,7,0),"")</f>
        <v/>
      </c>
      <c r="AK617" s="19" t="str">
        <f>IFERROR(VLOOKUP($A617,'XIII z Kompasem M'!$K$2:$Q$27,7,0),"")</f>
        <v/>
      </c>
      <c r="AL617" s="19" t="str">
        <f>IFERROR(VLOOKUP($A617,'Waligóra M'!$J$2:$P$17,7,0),"")</f>
        <v/>
      </c>
      <c r="AM617" s="19" t="str">
        <f>IFERROR(VLOOKUP($A617,'Jesienne 360 M'!$K$2:$Q$15,7,0),"")</f>
        <v/>
      </c>
      <c r="AN617" s="19" t="str">
        <f>IFERROR(VLOOKUP($A617,'H54 TR100 M'!$AG$6:$AM$161,7,0),"")</f>
        <v/>
      </c>
      <c r="AO617" s="19" t="str">
        <f>IFERROR(VLOOKUP($A617,'Azymut M'!$O$2:$U$36,7,0),"")</f>
        <v/>
      </c>
      <c r="AP617" s="12" t="str">
        <f>IFERROR(VLOOKUP($A617,'NM TR100 M'!$AD$5:$AJ$13,7,0),"")</f>
        <v/>
      </c>
      <c r="AQ617" s="26">
        <f>MIN(COUNT(F617:U617)+MIN(COUNT(X617:AP617)/2,2),6)</f>
        <v>0.5</v>
      </c>
      <c r="AR617" s="13">
        <f>COUNT(F617:U617)+COUNT(X617:AP617)/2</f>
        <v>0.5</v>
      </c>
    </row>
    <row r="618" spans="1:44">
      <c r="A618">
        <v>334</v>
      </c>
      <c r="B618" s="22" t="str">
        <f>VLOOKUP($A618,id!$C:$H,6,0)</f>
        <v>Sprutta Damian</v>
      </c>
      <c r="C618" s="22">
        <f>VLOOKUP($A618,id!$C:$H,4,0)</f>
        <v>0</v>
      </c>
      <c r="D618" s="2">
        <f>IF(E617=E618,D617,ROW(B616))</f>
        <v>616</v>
      </c>
      <c r="E618" s="11">
        <f>LARGE(F618:W618,1)+LARGE(F618:W618,2)+IFERROR(LARGE(F618:W618,3),0)+IFERROR(LARGE(F618:W618,4),0)+IFERROR(LARGE(F618:W618,5),0)+IFERROR(LARGE(F618:W618,6),0)</f>
        <v>0.43795805520125486</v>
      </c>
      <c r="F618" s="12"/>
      <c r="G618" s="12"/>
      <c r="H618" s="12" t="str">
        <f>IFERROR(VLOOKUP($A618,'H53 200 M'!$AL$5:$AR$90,7,0),"")</f>
        <v/>
      </c>
      <c r="I618" s="14" t="str">
        <f>IFERROR(VLOOKUP($A618,'Dymno M'!$BO$4:$BU$35,7,0),"")</f>
        <v/>
      </c>
      <c r="J618" s="19" t="str">
        <f>IFERROR(VLOOKUP($A618,'Dukty M'!$AU$1:$BA$45,7,0),"")</f>
        <v/>
      </c>
      <c r="K618" s="19" t="str">
        <f>IFERROR(VLOOKUP($A618,'Tropy M'!$Q$3:$X$155,7,0),"")</f>
        <v/>
      </c>
      <c r="L618" s="19" t="str">
        <f>IFERROR(VLOOKUP($A618,'Grassor TR300 M'!$BX$2:$CD$26,7,0),"")</f>
        <v/>
      </c>
      <c r="M618" s="19" t="str">
        <f>IFERROR(VLOOKUP($A618,'BO M'!$K$2:$Q$65,7,0),"")</f>
        <v/>
      </c>
      <c r="N618" s="19" t="str">
        <f>IFERROR(VLOOKUP($A618,'Konwalie M'!$K$3:$Q$33,7,0),"")</f>
        <v/>
      </c>
      <c r="O618" s="19" t="str">
        <f>IFERROR(VLOOKUP($A618,'Sudecka 150 M'!$M$2:$S$17,7,0),"")</f>
        <v/>
      </c>
      <c r="P618" s="19" t="str">
        <f>IFERROR(VLOOKUP($A618,'Korno M'!$BR$1:$BX$58,7,0),"")</f>
        <v/>
      </c>
      <c r="Q618" s="19" t="str">
        <f>IFERROR(VLOOKUP($A618,'Abentojra M'!$J$4:$P$36,7,0),"")</f>
        <v/>
      </c>
      <c r="R618" s="19" t="str">
        <f>IFERROR(VLOOKUP($A618,'Mordownik M'!$M$6:$S$36,7,0),"")</f>
        <v/>
      </c>
      <c r="S618" s="19" t="str">
        <f>IFERROR(VLOOKUP($A618,'XIV Szago M'!$BB$4:$BH$45,7,0),"")</f>
        <v/>
      </c>
      <c r="T618" s="19" t="str">
        <f>IFERROR(VLOOKUP($A618,'H54 TR200 M'!$AS$5:$AY$96,7,0),"")</f>
        <v/>
      </c>
      <c r="U618" s="19" t="str">
        <f>IFERROR(VLOOKUP($A618,'NM TR200 M'!$AN$5:$AT$32,7,0),"")</f>
        <v/>
      </c>
      <c r="V618" s="10">
        <f>IFERROR(LARGE(X618:AP618,1),0)+IFERROR(LARGE(X618:AP618,2),0)</f>
        <v>0.43795805520125486</v>
      </c>
      <c r="W618" s="10">
        <f>IFERROR(LARGE(X618:AP618,3),0)+IFERROR(LARGE(X618:AP618,4),0)</f>
        <v>0</v>
      </c>
      <c r="X618" s="12"/>
      <c r="Y618" s="18"/>
      <c r="Z618" s="18"/>
      <c r="AA618" s="12"/>
      <c r="AB618" s="12"/>
      <c r="AC618" s="12">
        <f>IFERROR(VLOOKUP($A618,'H53 100 M'!$AG$5:$AM$156,7,0),"")</f>
        <v>0.43795805520125486</v>
      </c>
      <c r="AD618" s="18" t="str">
        <f>IFERROR(VLOOKUP($A618,'Liczyrzepa - wiosna M'!$N$2:$T$26,7,0),"")</f>
        <v/>
      </c>
      <c r="AE618" s="12" t="str">
        <f>IFERROR(VLOOKUP($A618,'Harce M'!$H$2:$N$19,7,0),"")</f>
        <v/>
      </c>
      <c r="AF618" s="18" t="str">
        <f>IFERROR(VLOOKUP($A618,'XII z Kompasem M'!$K$1:$Q$38,7,0),"")</f>
        <v/>
      </c>
      <c r="AG618" s="19" t="str">
        <f>IFERROR(VLOOKUP($A618,'Grassor TR150 M'!$BH$2:$BN$16,7,0),"")</f>
        <v/>
      </c>
      <c r="AH618" s="19" t="str">
        <f>IFERROR(VLOOKUP($A618,'Pazur Gryfa M'!$P$2:$V$23,7,0),"")</f>
        <v/>
      </c>
      <c r="AI618" s="19" t="str">
        <f>IFERROR(VLOOKUP($A618,'Szaga M'!$J$2:$P$31,7,0),"")</f>
        <v/>
      </c>
      <c r="AJ618" s="19" t="str">
        <f>IFERROR(VLOOKUP($A618,'Sudecka 100 M'!$M$2:$S$20,7,0),"")</f>
        <v/>
      </c>
      <c r="AK618" s="19" t="str">
        <f>IFERROR(VLOOKUP($A618,'XIII z Kompasem M'!$K$2:$Q$27,7,0),"")</f>
        <v/>
      </c>
      <c r="AL618" s="19" t="str">
        <f>IFERROR(VLOOKUP($A618,'Waligóra M'!$J$2:$P$17,7,0),"")</f>
        <v/>
      </c>
      <c r="AM618" s="19" t="str">
        <f>IFERROR(VLOOKUP($A618,'Jesienne 360 M'!$K$2:$Q$15,7,0),"")</f>
        <v/>
      </c>
      <c r="AN618" s="19" t="str">
        <f>IFERROR(VLOOKUP($A618,'H54 TR100 M'!$AG$6:$AM$161,7,0),"")</f>
        <v/>
      </c>
      <c r="AO618" s="19" t="str">
        <f>IFERROR(VLOOKUP($A618,'Azymut M'!$O$2:$U$36,7,0),"")</f>
        <v/>
      </c>
      <c r="AP618" s="12" t="str">
        <f>IFERROR(VLOOKUP($A618,'NM TR100 M'!$AD$5:$AJ$13,7,0),"")</f>
        <v/>
      </c>
      <c r="AQ618" s="26">
        <f>MIN(COUNT(F618:U618)+MIN(COUNT(X618:AP618)/2,2),6)</f>
        <v>0.5</v>
      </c>
      <c r="AR618" s="13">
        <f>COUNT(F618:U618)+COUNT(X618:AP618)/2</f>
        <v>0.5</v>
      </c>
    </row>
    <row r="619" spans="1:44">
      <c r="A619">
        <v>335</v>
      </c>
      <c r="B619" s="22" t="str">
        <f>VLOOKUP($A619,id!$C:$H,6,0)</f>
        <v>Ogryczak Tomasz</v>
      </c>
      <c r="C619" s="22">
        <f>VLOOKUP($A619,id!$C:$H,4,0)</f>
        <v>0</v>
      </c>
      <c r="D619" s="2">
        <f>IF(E618=E619,D618,ROW(B617))</f>
        <v>617</v>
      </c>
      <c r="E619" s="11">
        <f>LARGE(F619:W619,1)+LARGE(F619:W619,2)+IFERROR(LARGE(F619:W619,3),0)+IFERROR(LARGE(F619:W619,4),0)+IFERROR(LARGE(F619:W619,5),0)+IFERROR(LARGE(F619:W619,6),0)</f>
        <v>0.38938392414424411</v>
      </c>
      <c r="F619" s="12"/>
      <c r="G619" s="12"/>
      <c r="H619" s="12" t="str">
        <f>IFERROR(VLOOKUP($A619,'H53 200 M'!$AL$5:$AR$90,7,0),"")</f>
        <v/>
      </c>
      <c r="I619" s="14" t="str">
        <f>IFERROR(VLOOKUP($A619,'Dymno M'!$BO$4:$BU$35,7,0),"")</f>
        <v/>
      </c>
      <c r="J619" s="19" t="str">
        <f>IFERROR(VLOOKUP($A619,'Dukty M'!$AU$1:$BA$45,7,0),"")</f>
        <v/>
      </c>
      <c r="K619" s="19" t="str">
        <f>IFERROR(VLOOKUP($A619,'Tropy M'!$Q$3:$X$155,7,0),"")</f>
        <v/>
      </c>
      <c r="L619" s="19" t="str">
        <f>IFERROR(VLOOKUP($A619,'Grassor TR300 M'!$BX$2:$CD$26,7,0),"")</f>
        <v/>
      </c>
      <c r="M619" s="19" t="str">
        <f>IFERROR(VLOOKUP($A619,'BO M'!$K$2:$Q$65,7,0),"")</f>
        <v/>
      </c>
      <c r="N619" s="19" t="str">
        <f>IFERROR(VLOOKUP($A619,'Konwalie M'!$K$3:$Q$33,7,0),"")</f>
        <v/>
      </c>
      <c r="O619" s="19" t="str">
        <f>IFERROR(VLOOKUP($A619,'Sudecka 150 M'!$M$2:$S$17,7,0),"")</f>
        <v/>
      </c>
      <c r="P619" s="19" t="str">
        <f>IFERROR(VLOOKUP($A619,'Korno M'!$BR$1:$BX$58,7,0),"")</f>
        <v/>
      </c>
      <c r="Q619" s="19" t="str">
        <f>IFERROR(VLOOKUP($A619,'Abentojra M'!$J$4:$P$36,7,0),"")</f>
        <v/>
      </c>
      <c r="R619" s="19" t="str">
        <f>IFERROR(VLOOKUP($A619,'Mordownik M'!$M$6:$S$36,7,0),"")</f>
        <v/>
      </c>
      <c r="S619" s="19" t="str">
        <f>IFERROR(VLOOKUP($A619,'XIV Szago M'!$BB$4:$BH$45,7,0),"")</f>
        <v/>
      </c>
      <c r="T619" s="19" t="str">
        <f>IFERROR(VLOOKUP($A619,'H54 TR200 M'!$AS$5:$AY$96,7,0),"")</f>
        <v/>
      </c>
      <c r="U619" s="19" t="str">
        <f>IFERROR(VLOOKUP($A619,'NM TR200 M'!$AN$5:$AT$32,7,0),"")</f>
        <v/>
      </c>
      <c r="V619" s="10">
        <f>IFERROR(LARGE(X619:AP619,1),0)+IFERROR(LARGE(X619:AP619,2),0)</f>
        <v>0.38938392414424411</v>
      </c>
      <c r="W619" s="10">
        <f>IFERROR(LARGE(X619:AP619,3),0)+IFERROR(LARGE(X619:AP619,4),0)</f>
        <v>0</v>
      </c>
      <c r="X619" s="12"/>
      <c r="Y619" s="18"/>
      <c r="Z619" s="18"/>
      <c r="AA619" s="12"/>
      <c r="AB619" s="12"/>
      <c r="AC619" s="12">
        <f>IFERROR(VLOOKUP($A619,'H53 100 M'!$AG$5:$AM$156,7,0),"")</f>
        <v>0.38938392414424411</v>
      </c>
      <c r="AD619" s="18" t="str">
        <f>IFERROR(VLOOKUP($A619,'Liczyrzepa - wiosna M'!$N$2:$T$26,7,0),"")</f>
        <v/>
      </c>
      <c r="AE619" s="12" t="str">
        <f>IFERROR(VLOOKUP($A619,'Harce M'!$H$2:$N$19,7,0),"")</f>
        <v/>
      </c>
      <c r="AF619" s="18" t="str">
        <f>IFERROR(VLOOKUP($A619,'XII z Kompasem M'!$K$1:$Q$38,7,0),"")</f>
        <v/>
      </c>
      <c r="AG619" s="19" t="str">
        <f>IFERROR(VLOOKUP($A619,'Grassor TR150 M'!$BH$2:$BN$16,7,0),"")</f>
        <v/>
      </c>
      <c r="AH619" s="19" t="str">
        <f>IFERROR(VLOOKUP($A619,'Pazur Gryfa M'!$P$2:$V$23,7,0),"")</f>
        <v/>
      </c>
      <c r="AI619" s="19" t="str">
        <f>IFERROR(VLOOKUP($A619,'Szaga M'!$J$2:$P$31,7,0),"")</f>
        <v/>
      </c>
      <c r="AJ619" s="19" t="str">
        <f>IFERROR(VLOOKUP($A619,'Sudecka 100 M'!$M$2:$S$20,7,0),"")</f>
        <v/>
      </c>
      <c r="AK619" s="19" t="str">
        <f>IFERROR(VLOOKUP($A619,'XIII z Kompasem M'!$K$2:$Q$27,7,0),"")</f>
        <v/>
      </c>
      <c r="AL619" s="19" t="str">
        <f>IFERROR(VLOOKUP($A619,'Waligóra M'!$J$2:$P$17,7,0),"")</f>
        <v/>
      </c>
      <c r="AM619" s="19" t="str">
        <f>IFERROR(VLOOKUP($A619,'Jesienne 360 M'!$K$2:$Q$15,7,0),"")</f>
        <v/>
      </c>
      <c r="AN619" s="19" t="str">
        <f>IFERROR(VLOOKUP($A619,'H54 TR100 M'!$AG$6:$AM$161,7,0),"")</f>
        <v/>
      </c>
      <c r="AO619" s="19" t="str">
        <f>IFERROR(VLOOKUP($A619,'Azymut M'!$O$2:$U$36,7,0),"")</f>
        <v/>
      </c>
      <c r="AP619" s="12" t="str">
        <f>IFERROR(VLOOKUP($A619,'NM TR100 M'!$AD$5:$AJ$13,7,0),"")</f>
        <v/>
      </c>
      <c r="AQ619" s="26">
        <f>MIN(COUNT(F619:U619)+MIN(COUNT(X619:AP619)/2,2),6)</f>
        <v>0.5</v>
      </c>
      <c r="AR619" s="13">
        <f>COUNT(F619:U619)+COUNT(X619:AP619)/2</f>
        <v>0.5</v>
      </c>
    </row>
    <row r="620" spans="1:44">
      <c r="A620">
        <v>336</v>
      </c>
      <c r="B620" s="22" t="str">
        <f>VLOOKUP($A620,id!$C:$H,6,0)</f>
        <v>Konopka Łukasz</v>
      </c>
      <c r="C620" s="22" t="str">
        <f>VLOOKUP($A620,id!$C:$H,4,0)</f>
        <v>BYSEWO KOLOR TEAM</v>
      </c>
      <c r="D620" s="2">
        <f>IF(E619=E620,D619,ROW(B618))</f>
        <v>618</v>
      </c>
      <c r="E620" s="11">
        <f>LARGE(F620:W620,1)+LARGE(F620:W620,2)+IFERROR(LARGE(F620:W620,3),0)+IFERROR(LARGE(F620:W620,4),0)+IFERROR(LARGE(F620:W620,5),0)+IFERROR(LARGE(F620:W620,6),0)</f>
        <v>0.372388289233402</v>
      </c>
      <c r="F620" s="12"/>
      <c r="G620" s="12"/>
      <c r="H620" s="12" t="str">
        <f>IFERROR(VLOOKUP($A620,'H53 200 M'!$AL$5:$AR$90,7,0),"")</f>
        <v/>
      </c>
      <c r="I620" s="14" t="str">
        <f>IFERROR(VLOOKUP($A620,'Dymno M'!$BO$4:$BU$35,7,0),"")</f>
        <v/>
      </c>
      <c r="J620" s="19" t="str">
        <f>IFERROR(VLOOKUP($A620,'Dukty M'!$AU$1:$BA$45,7,0),"")</f>
        <v/>
      </c>
      <c r="K620" s="19" t="str">
        <f>IFERROR(VLOOKUP($A620,'Tropy M'!$Q$3:$X$155,7,0),"")</f>
        <v/>
      </c>
      <c r="L620" s="19" t="str">
        <f>IFERROR(VLOOKUP($A620,'Grassor TR300 M'!$BX$2:$CD$26,7,0),"")</f>
        <v/>
      </c>
      <c r="M620" s="19" t="str">
        <f>IFERROR(VLOOKUP($A620,'BO M'!$K$2:$Q$65,7,0),"")</f>
        <v/>
      </c>
      <c r="N620" s="19" t="str">
        <f>IFERROR(VLOOKUP($A620,'Konwalie M'!$K$3:$Q$33,7,0),"")</f>
        <v/>
      </c>
      <c r="O620" s="19" t="str">
        <f>IFERROR(VLOOKUP($A620,'Sudecka 150 M'!$M$2:$S$17,7,0),"")</f>
        <v/>
      </c>
      <c r="P620" s="19" t="str">
        <f>IFERROR(VLOOKUP($A620,'Korno M'!$BR$1:$BX$58,7,0),"")</f>
        <v/>
      </c>
      <c r="Q620" s="19" t="str">
        <f>IFERROR(VLOOKUP($A620,'Abentojra M'!$J$4:$P$36,7,0),"")</f>
        <v/>
      </c>
      <c r="R620" s="19" t="str">
        <f>IFERROR(VLOOKUP($A620,'Mordownik M'!$M$6:$S$36,7,0),"")</f>
        <v/>
      </c>
      <c r="S620" s="19" t="str">
        <f>IFERROR(VLOOKUP($A620,'XIV Szago M'!$BB$4:$BH$45,7,0),"")</f>
        <v/>
      </c>
      <c r="T620" s="19" t="str">
        <f>IFERROR(VLOOKUP($A620,'H54 TR200 M'!$AS$5:$AY$96,7,0),"")</f>
        <v/>
      </c>
      <c r="U620" s="19" t="str">
        <f>IFERROR(VLOOKUP($A620,'NM TR200 M'!$AN$5:$AT$32,7,0),"")</f>
        <v/>
      </c>
      <c r="V620" s="10">
        <f>IFERROR(LARGE(X620:AP620,1),0)+IFERROR(LARGE(X620:AP620,2),0)</f>
        <v>0.372388289233402</v>
      </c>
      <c r="W620" s="10">
        <f>IFERROR(LARGE(X620:AP620,3),0)+IFERROR(LARGE(X620:AP620,4),0)</f>
        <v>0</v>
      </c>
      <c r="X620" s="12"/>
      <c r="Y620" s="18"/>
      <c r="Z620" s="18"/>
      <c r="AA620" s="12"/>
      <c r="AB620" s="12"/>
      <c r="AC620" s="12">
        <f>IFERROR(VLOOKUP($A620,'H53 100 M'!$AG$5:$AM$156,7,0),"")</f>
        <v>0.372388289233402</v>
      </c>
      <c r="AD620" s="18" t="str">
        <f>IFERROR(VLOOKUP($A620,'Liczyrzepa - wiosna M'!$N$2:$T$26,7,0),"")</f>
        <v/>
      </c>
      <c r="AE620" s="12" t="str">
        <f>IFERROR(VLOOKUP($A620,'Harce M'!$H$2:$N$19,7,0),"")</f>
        <v/>
      </c>
      <c r="AF620" s="18" t="str">
        <f>IFERROR(VLOOKUP($A620,'XII z Kompasem M'!$K$1:$Q$38,7,0),"")</f>
        <v/>
      </c>
      <c r="AG620" s="19" t="str">
        <f>IFERROR(VLOOKUP($A620,'Grassor TR150 M'!$BH$2:$BN$16,7,0),"")</f>
        <v/>
      </c>
      <c r="AH620" s="19" t="str">
        <f>IFERROR(VLOOKUP($A620,'Pazur Gryfa M'!$P$2:$V$23,7,0),"")</f>
        <v/>
      </c>
      <c r="AI620" s="19" t="str">
        <f>IFERROR(VLOOKUP($A620,'Szaga M'!$J$2:$P$31,7,0),"")</f>
        <v/>
      </c>
      <c r="AJ620" s="19" t="str">
        <f>IFERROR(VLOOKUP($A620,'Sudecka 100 M'!$M$2:$S$20,7,0),"")</f>
        <v/>
      </c>
      <c r="AK620" s="19" t="str">
        <f>IFERROR(VLOOKUP($A620,'XIII z Kompasem M'!$K$2:$Q$27,7,0),"")</f>
        <v/>
      </c>
      <c r="AL620" s="19" t="str">
        <f>IFERROR(VLOOKUP($A620,'Waligóra M'!$J$2:$P$17,7,0),"")</f>
        <v/>
      </c>
      <c r="AM620" s="19" t="str">
        <f>IFERROR(VLOOKUP($A620,'Jesienne 360 M'!$K$2:$Q$15,7,0),"")</f>
        <v/>
      </c>
      <c r="AN620" s="19" t="str">
        <f>IFERROR(VLOOKUP($A620,'H54 TR100 M'!$AG$6:$AM$161,7,0),"")</f>
        <v/>
      </c>
      <c r="AO620" s="19" t="str">
        <f>IFERROR(VLOOKUP($A620,'Azymut M'!$O$2:$U$36,7,0),"")</f>
        <v/>
      </c>
      <c r="AP620" s="12" t="str">
        <f>IFERROR(VLOOKUP($A620,'NM TR100 M'!$AD$5:$AJ$13,7,0),"")</f>
        <v/>
      </c>
      <c r="AQ620" s="26">
        <f>MIN(COUNT(F620:U620)+MIN(COUNT(X620:AP620)/2,2),6)</f>
        <v>0.5</v>
      </c>
      <c r="AR620" s="13">
        <f>COUNT(F620:U620)+COUNT(X620:AP620)/2</f>
        <v>0.5</v>
      </c>
    </row>
    <row r="621" spans="1:44">
      <c r="A621">
        <v>337</v>
      </c>
      <c r="B621" s="22" t="str">
        <f>VLOOKUP($A621,id!$C:$H,6,0)</f>
        <v>Kowalewski Jakub</v>
      </c>
      <c r="C621" s="22">
        <f>VLOOKUP($A621,id!$C:$H,4,0)</f>
        <v>0</v>
      </c>
      <c r="D621" s="2">
        <f>IF(E620=E621,D620,ROW(B619))</f>
        <v>619</v>
      </c>
      <c r="E621" s="11">
        <f>LARGE(F621:W621,1)+LARGE(F621:W621,2)+IFERROR(LARGE(F621:W621,3),0)+IFERROR(LARGE(F621:W621,4),0)+IFERROR(LARGE(F621:W621,5),0)+IFERROR(LARGE(F621:W621,6),0)</f>
        <v>0.33514946031006182</v>
      </c>
      <c r="F621" s="12"/>
      <c r="G621" s="12"/>
      <c r="H621" s="12" t="str">
        <f>IFERROR(VLOOKUP($A621,'H53 200 M'!$AL$5:$AR$90,7,0),"")</f>
        <v/>
      </c>
      <c r="I621" s="14" t="str">
        <f>IFERROR(VLOOKUP($A621,'Dymno M'!$BO$4:$BU$35,7,0),"")</f>
        <v/>
      </c>
      <c r="J621" s="19" t="str">
        <f>IFERROR(VLOOKUP($A621,'Dukty M'!$AU$1:$BA$45,7,0),"")</f>
        <v/>
      </c>
      <c r="K621" s="19" t="str">
        <f>IFERROR(VLOOKUP($A621,'Tropy M'!$Q$3:$X$155,7,0),"")</f>
        <v/>
      </c>
      <c r="L621" s="19" t="str">
        <f>IFERROR(VLOOKUP($A621,'Grassor TR300 M'!$BX$2:$CD$26,7,0),"")</f>
        <v/>
      </c>
      <c r="M621" s="19" t="str">
        <f>IFERROR(VLOOKUP($A621,'BO M'!$K$2:$Q$65,7,0),"")</f>
        <v/>
      </c>
      <c r="N621" s="19" t="str">
        <f>IFERROR(VLOOKUP($A621,'Konwalie M'!$K$3:$Q$33,7,0),"")</f>
        <v/>
      </c>
      <c r="O621" s="19" t="str">
        <f>IFERROR(VLOOKUP($A621,'Sudecka 150 M'!$M$2:$S$17,7,0),"")</f>
        <v/>
      </c>
      <c r="P621" s="19" t="str">
        <f>IFERROR(VLOOKUP($A621,'Korno M'!$BR$1:$BX$58,7,0),"")</f>
        <v/>
      </c>
      <c r="Q621" s="19" t="str">
        <f>IFERROR(VLOOKUP($A621,'Abentojra M'!$J$4:$P$36,7,0),"")</f>
        <v/>
      </c>
      <c r="R621" s="19" t="str">
        <f>IFERROR(VLOOKUP($A621,'Mordownik M'!$M$6:$S$36,7,0),"")</f>
        <v/>
      </c>
      <c r="S621" s="19" t="str">
        <f>IFERROR(VLOOKUP($A621,'XIV Szago M'!$BB$4:$BH$45,7,0),"")</f>
        <v/>
      </c>
      <c r="T621" s="19" t="str">
        <f>IFERROR(VLOOKUP($A621,'H54 TR200 M'!$AS$5:$AY$96,7,0),"")</f>
        <v/>
      </c>
      <c r="U621" s="19" t="str">
        <f>IFERROR(VLOOKUP($A621,'NM TR200 M'!$AN$5:$AT$32,7,0),"")</f>
        <v/>
      </c>
      <c r="V621" s="10">
        <f>IFERROR(LARGE(X621:AP621,1),0)+IFERROR(LARGE(X621:AP621,2),0)</f>
        <v>0.33514946031006182</v>
      </c>
      <c r="W621" s="10">
        <f>IFERROR(LARGE(X621:AP621,3),0)+IFERROR(LARGE(X621:AP621,4),0)</f>
        <v>0</v>
      </c>
      <c r="X621" s="12"/>
      <c r="Y621" s="18"/>
      <c r="Z621" s="18"/>
      <c r="AA621" s="12"/>
      <c r="AB621" s="12"/>
      <c r="AC621" s="12">
        <f>IFERROR(VLOOKUP($A621,'H53 100 M'!$AG$5:$AM$156,7,0),"")</f>
        <v>0.33514946031006182</v>
      </c>
      <c r="AD621" s="18" t="str">
        <f>IFERROR(VLOOKUP($A621,'Liczyrzepa - wiosna M'!$N$2:$T$26,7,0),"")</f>
        <v/>
      </c>
      <c r="AE621" s="12" t="str">
        <f>IFERROR(VLOOKUP($A621,'Harce M'!$H$2:$N$19,7,0),"")</f>
        <v/>
      </c>
      <c r="AF621" s="18" t="str">
        <f>IFERROR(VLOOKUP($A621,'XII z Kompasem M'!$K$1:$Q$38,7,0),"")</f>
        <v/>
      </c>
      <c r="AG621" s="19" t="str">
        <f>IFERROR(VLOOKUP($A621,'Grassor TR150 M'!$BH$2:$BN$16,7,0),"")</f>
        <v/>
      </c>
      <c r="AH621" s="19" t="str">
        <f>IFERROR(VLOOKUP($A621,'Pazur Gryfa M'!$P$2:$V$23,7,0),"")</f>
        <v/>
      </c>
      <c r="AI621" s="19" t="str">
        <f>IFERROR(VLOOKUP($A621,'Szaga M'!$J$2:$P$31,7,0),"")</f>
        <v/>
      </c>
      <c r="AJ621" s="19" t="str">
        <f>IFERROR(VLOOKUP($A621,'Sudecka 100 M'!$M$2:$S$20,7,0),"")</f>
        <v/>
      </c>
      <c r="AK621" s="19" t="str">
        <f>IFERROR(VLOOKUP($A621,'XIII z Kompasem M'!$K$2:$Q$27,7,0),"")</f>
        <v/>
      </c>
      <c r="AL621" s="19" t="str">
        <f>IFERROR(VLOOKUP($A621,'Waligóra M'!$J$2:$P$17,7,0),"")</f>
        <v/>
      </c>
      <c r="AM621" s="19" t="str">
        <f>IFERROR(VLOOKUP($A621,'Jesienne 360 M'!$K$2:$Q$15,7,0),"")</f>
        <v/>
      </c>
      <c r="AN621" s="19" t="str">
        <f>IFERROR(VLOOKUP($A621,'H54 TR100 M'!$AG$6:$AM$161,7,0),"")</f>
        <v/>
      </c>
      <c r="AO621" s="19" t="str">
        <f>IFERROR(VLOOKUP($A621,'Azymut M'!$O$2:$U$36,7,0),"")</f>
        <v/>
      </c>
      <c r="AP621" s="12" t="str">
        <f>IFERROR(VLOOKUP($A621,'NM TR100 M'!$AD$5:$AJ$13,7,0),"")</f>
        <v/>
      </c>
      <c r="AQ621" s="26">
        <f>MIN(COUNT(F621:U621)+MIN(COUNT(X621:AP621)/2,2),6)</f>
        <v>0.5</v>
      </c>
      <c r="AR621" s="13">
        <f>COUNT(F621:U621)+COUNT(X621:AP621)/2</f>
        <v>0.5</v>
      </c>
    </row>
    <row r="622" spans="1:44">
      <c r="A622">
        <v>338</v>
      </c>
      <c r="B622" s="22" t="str">
        <f>VLOOKUP($A622,id!$C:$H,6,0)</f>
        <v>Sprengel Daniel</v>
      </c>
      <c r="C622" s="22">
        <f>VLOOKUP($A622,id!$C:$H,4,0)</f>
        <v>0</v>
      </c>
      <c r="D622" s="2">
        <f>IF(E621=E622,D621,ROW(B620))</f>
        <v>620</v>
      </c>
      <c r="E622" s="11">
        <f>LARGE(F622:W622,1)+LARGE(F622:W622,2)+IFERROR(LARGE(F622:W622,3),0)+IFERROR(LARGE(F622:W622,4),0)+IFERROR(LARGE(F622:W622,5),0)+IFERROR(LARGE(F622:W622,6),0)</f>
        <v>0.29791063138672158</v>
      </c>
      <c r="F622" s="12"/>
      <c r="G622" s="12"/>
      <c r="H622" s="12" t="str">
        <f>IFERROR(VLOOKUP($A622,'H53 200 M'!$AL$5:$AR$90,7,0),"")</f>
        <v/>
      </c>
      <c r="I622" s="14" t="str">
        <f>IFERROR(VLOOKUP($A622,'Dymno M'!$BO$4:$BU$35,7,0),"")</f>
        <v/>
      </c>
      <c r="J622" s="19" t="str">
        <f>IFERROR(VLOOKUP($A622,'Dukty M'!$AU$1:$BA$45,7,0),"")</f>
        <v/>
      </c>
      <c r="K622" s="19" t="str">
        <f>IFERROR(VLOOKUP($A622,'Tropy M'!$Q$3:$X$155,7,0),"")</f>
        <v/>
      </c>
      <c r="L622" s="19" t="str">
        <f>IFERROR(VLOOKUP($A622,'Grassor TR300 M'!$BX$2:$CD$26,7,0),"")</f>
        <v/>
      </c>
      <c r="M622" s="19" t="str">
        <f>IFERROR(VLOOKUP($A622,'BO M'!$K$2:$Q$65,7,0),"")</f>
        <v/>
      </c>
      <c r="N622" s="19" t="str">
        <f>IFERROR(VLOOKUP($A622,'Konwalie M'!$K$3:$Q$33,7,0),"")</f>
        <v/>
      </c>
      <c r="O622" s="19" t="str">
        <f>IFERROR(VLOOKUP($A622,'Sudecka 150 M'!$M$2:$S$17,7,0),"")</f>
        <v/>
      </c>
      <c r="P622" s="19" t="str">
        <f>IFERROR(VLOOKUP($A622,'Korno M'!$BR$1:$BX$58,7,0),"")</f>
        <v/>
      </c>
      <c r="Q622" s="19" t="str">
        <f>IFERROR(VLOOKUP($A622,'Abentojra M'!$J$4:$P$36,7,0),"")</f>
        <v/>
      </c>
      <c r="R622" s="19" t="str">
        <f>IFERROR(VLOOKUP($A622,'Mordownik M'!$M$6:$S$36,7,0),"")</f>
        <v/>
      </c>
      <c r="S622" s="19" t="str">
        <f>IFERROR(VLOOKUP($A622,'XIV Szago M'!$BB$4:$BH$45,7,0),"")</f>
        <v/>
      </c>
      <c r="T622" s="19" t="str">
        <f>IFERROR(VLOOKUP($A622,'H54 TR200 M'!$AS$5:$AY$96,7,0),"")</f>
        <v/>
      </c>
      <c r="U622" s="19" t="str">
        <f>IFERROR(VLOOKUP($A622,'NM TR200 M'!$AN$5:$AT$32,7,0),"")</f>
        <v/>
      </c>
      <c r="V622" s="10">
        <f>IFERROR(LARGE(X622:AP622,1),0)+IFERROR(LARGE(X622:AP622,2),0)</f>
        <v>0.29791063138672158</v>
      </c>
      <c r="W622" s="10">
        <f>IFERROR(LARGE(X622:AP622,3),0)+IFERROR(LARGE(X622:AP622,4),0)</f>
        <v>0</v>
      </c>
      <c r="X622" s="12"/>
      <c r="Y622" s="18"/>
      <c r="Z622" s="18"/>
      <c r="AA622" s="12"/>
      <c r="AB622" s="12"/>
      <c r="AC622" s="12">
        <f>IFERROR(VLOOKUP($A622,'H53 100 M'!$AG$5:$AM$156,7,0),"")</f>
        <v>0.29791063138672158</v>
      </c>
      <c r="AD622" s="18" t="str">
        <f>IFERROR(VLOOKUP($A622,'Liczyrzepa - wiosna M'!$N$2:$T$26,7,0),"")</f>
        <v/>
      </c>
      <c r="AE622" s="12" t="str">
        <f>IFERROR(VLOOKUP($A622,'Harce M'!$H$2:$N$19,7,0),"")</f>
        <v/>
      </c>
      <c r="AF622" s="18" t="str">
        <f>IFERROR(VLOOKUP($A622,'XII z Kompasem M'!$K$1:$Q$38,7,0),"")</f>
        <v/>
      </c>
      <c r="AG622" s="19" t="str">
        <f>IFERROR(VLOOKUP($A622,'Grassor TR150 M'!$BH$2:$BN$16,7,0),"")</f>
        <v/>
      </c>
      <c r="AH622" s="19" t="str">
        <f>IFERROR(VLOOKUP($A622,'Pazur Gryfa M'!$P$2:$V$23,7,0),"")</f>
        <v/>
      </c>
      <c r="AI622" s="19" t="str">
        <f>IFERROR(VLOOKUP($A622,'Szaga M'!$J$2:$P$31,7,0),"")</f>
        <v/>
      </c>
      <c r="AJ622" s="19" t="str">
        <f>IFERROR(VLOOKUP($A622,'Sudecka 100 M'!$M$2:$S$20,7,0),"")</f>
        <v/>
      </c>
      <c r="AK622" s="19" t="str">
        <f>IFERROR(VLOOKUP($A622,'XIII z Kompasem M'!$K$2:$Q$27,7,0),"")</f>
        <v/>
      </c>
      <c r="AL622" s="19" t="str">
        <f>IFERROR(VLOOKUP($A622,'Waligóra M'!$J$2:$P$17,7,0),"")</f>
        <v/>
      </c>
      <c r="AM622" s="19" t="str">
        <f>IFERROR(VLOOKUP($A622,'Jesienne 360 M'!$K$2:$Q$15,7,0),"")</f>
        <v/>
      </c>
      <c r="AN622" s="19" t="str">
        <f>IFERROR(VLOOKUP($A622,'H54 TR100 M'!$AG$6:$AM$161,7,0),"")</f>
        <v/>
      </c>
      <c r="AO622" s="19" t="str">
        <f>IFERROR(VLOOKUP($A622,'Azymut M'!$O$2:$U$36,7,0),"")</f>
        <v/>
      </c>
      <c r="AP622" s="12" t="str">
        <f>IFERROR(VLOOKUP($A622,'NM TR100 M'!$AD$5:$AJ$13,7,0),"")</f>
        <v/>
      </c>
      <c r="AQ622" s="26">
        <f>MIN(COUNT(F622:U622)+MIN(COUNT(X622:AP622)/2,2),6)</f>
        <v>0.5</v>
      </c>
      <c r="AR622" s="13">
        <f>COUNT(F622:U622)+COUNT(X622:AP622)/2</f>
        <v>0.5</v>
      </c>
    </row>
    <row r="623" spans="1:44">
      <c r="A623">
        <v>339</v>
      </c>
      <c r="B623" s="22" t="str">
        <f>VLOOKUP($A623,id!$C:$H,6,0)</f>
        <v>Speina Sylwester</v>
      </c>
      <c r="C623" s="22">
        <f>VLOOKUP($A623,id!$C:$H,4,0)</f>
        <v>0</v>
      </c>
      <c r="D623" s="2">
        <f>IF(E622=E623,D622,ROW(B621))</f>
        <v>621</v>
      </c>
      <c r="E623" s="11">
        <f>LARGE(F623:W623,1)+LARGE(F623:W623,2)+IFERROR(LARGE(F623:W623,3),0)+IFERROR(LARGE(F623:W623,4),0)+IFERROR(LARGE(F623:W623,5),0)+IFERROR(LARGE(F623:W623,6),0)</f>
        <v>0.2606718024633814</v>
      </c>
      <c r="F623" s="12"/>
      <c r="G623" s="12"/>
      <c r="H623" s="12" t="str">
        <f>IFERROR(VLOOKUP($A623,'H53 200 M'!$AL$5:$AR$90,7,0),"")</f>
        <v/>
      </c>
      <c r="I623" s="14" t="str">
        <f>IFERROR(VLOOKUP($A623,'Dymno M'!$BO$4:$BU$35,7,0),"")</f>
        <v/>
      </c>
      <c r="J623" s="19" t="str">
        <f>IFERROR(VLOOKUP($A623,'Dukty M'!$AU$1:$BA$45,7,0),"")</f>
        <v/>
      </c>
      <c r="K623" s="19" t="str">
        <f>IFERROR(VLOOKUP($A623,'Tropy M'!$Q$3:$X$155,7,0),"")</f>
        <v/>
      </c>
      <c r="L623" s="19" t="str">
        <f>IFERROR(VLOOKUP($A623,'Grassor TR300 M'!$BX$2:$CD$26,7,0),"")</f>
        <v/>
      </c>
      <c r="M623" s="19" t="str">
        <f>IFERROR(VLOOKUP($A623,'BO M'!$K$2:$Q$65,7,0),"")</f>
        <v/>
      </c>
      <c r="N623" s="19" t="str">
        <f>IFERROR(VLOOKUP($A623,'Konwalie M'!$K$3:$Q$33,7,0),"")</f>
        <v/>
      </c>
      <c r="O623" s="19" t="str">
        <f>IFERROR(VLOOKUP($A623,'Sudecka 150 M'!$M$2:$S$17,7,0),"")</f>
        <v/>
      </c>
      <c r="P623" s="19" t="str">
        <f>IFERROR(VLOOKUP($A623,'Korno M'!$BR$1:$BX$58,7,0),"")</f>
        <v/>
      </c>
      <c r="Q623" s="19" t="str">
        <f>IFERROR(VLOOKUP($A623,'Abentojra M'!$J$4:$P$36,7,0),"")</f>
        <v/>
      </c>
      <c r="R623" s="19" t="str">
        <f>IFERROR(VLOOKUP($A623,'Mordownik M'!$M$6:$S$36,7,0),"")</f>
        <v/>
      </c>
      <c r="S623" s="19" t="str">
        <f>IFERROR(VLOOKUP($A623,'XIV Szago M'!$BB$4:$BH$45,7,0),"")</f>
        <v/>
      </c>
      <c r="T623" s="19" t="str">
        <f>IFERROR(VLOOKUP($A623,'H54 TR200 M'!$AS$5:$AY$96,7,0),"")</f>
        <v/>
      </c>
      <c r="U623" s="19" t="str">
        <f>IFERROR(VLOOKUP($A623,'NM TR200 M'!$AN$5:$AT$32,7,0),"")</f>
        <v/>
      </c>
      <c r="V623" s="10">
        <f>IFERROR(LARGE(X623:AP623,1),0)+IFERROR(LARGE(X623:AP623,2),0)</f>
        <v>0.2606718024633814</v>
      </c>
      <c r="W623" s="10">
        <f>IFERROR(LARGE(X623:AP623,3),0)+IFERROR(LARGE(X623:AP623,4),0)</f>
        <v>0</v>
      </c>
      <c r="X623" s="12"/>
      <c r="Y623" s="18"/>
      <c r="Z623" s="18"/>
      <c r="AA623" s="12"/>
      <c r="AB623" s="12"/>
      <c r="AC623" s="12">
        <f>IFERROR(VLOOKUP($A623,'H53 100 M'!$AG$5:$AM$156,7,0),"")</f>
        <v>0.2606718024633814</v>
      </c>
      <c r="AD623" s="18" t="str">
        <f>IFERROR(VLOOKUP($A623,'Liczyrzepa - wiosna M'!$N$2:$T$26,7,0),"")</f>
        <v/>
      </c>
      <c r="AE623" s="12" t="str">
        <f>IFERROR(VLOOKUP($A623,'Harce M'!$H$2:$N$19,7,0),"")</f>
        <v/>
      </c>
      <c r="AF623" s="18" t="str">
        <f>IFERROR(VLOOKUP($A623,'XII z Kompasem M'!$K$1:$Q$38,7,0),"")</f>
        <v/>
      </c>
      <c r="AG623" s="19" t="str">
        <f>IFERROR(VLOOKUP($A623,'Grassor TR150 M'!$BH$2:$BN$16,7,0),"")</f>
        <v/>
      </c>
      <c r="AH623" s="19" t="str">
        <f>IFERROR(VLOOKUP($A623,'Pazur Gryfa M'!$P$2:$V$23,7,0),"")</f>
        <v/>
      </c>
      <c r="AI623" s="19" t="str">
        <f>IFERROR(VLOOKUP($A623,'Szaga M'!$J$2:$P$31,7,0),"")</f>
        <v/>
      </c>
      <c r="AJ623" s="19" t="str">
        <f>IFERROR(VLOOKUP($A623,'Sudecka 100 M'!$M$2:$S$20,7,0),"")</f>
        <v/>
      </c>
      <c r="AK623" s="19" t="str">
        <f>IFERROR(VLOOKUP($A623,'XIII z Kompasem M'!$K$2:$Q$27,7,0),"")</f>
        <v/>
      </c>
      <c r="AL623" s="19" t="str">
        <f>IFERROR(VLOOKUP($A623,'Waligóra M'!$J$2:$P$17,7,0),"")</f>
        <v/>
      </c>
      <c r="AM623" s="19" t="str">
        <f>IFERROR(VLOOKUP($A623,'Jesienne 360 M'!$K$2:$Q$15,7,0),"")</f>
        <v/>
      </c>
      <c r="AN623" s="19" t="str">
        <f>IFERROR(VLOOKUP($A623,'H54 TR100 M'!$AG$6:$AM$161,7,0),"")</f>
        <v/>
      </c>
      <c r="AO623" s="19" t="str">
        <f>IFERROR(VLOOKUP($A623,'Azymut M'!$O$2:$U$36,7,0),"")</f>
        <v/>
      </c>
      <c r="AP623" s="12" t="str">
        <f>IFERROR(VLOOKUP($A623,'NM TR100 M'!$AD$5:$AJ$13,7,0),"")</f>
        <v/>
      </c>
      <c r="AQ623" s="26">
        <f>MIN(COUNT(F623:U623)+MIN(COUNT(X623:AP623)/2,2),6)</f>
        <v>0.5</v>
      </c>
      <c r="AR623" s="13">
        <f>COUNT(F623:U623)+COUNT(X623:AP623)/2</f>
        <v>0.5</v>
      </c>
    </row>
    <row r="624" spans="1:44">
      <c r="A624">
        <v>340</v>
      </c>
      <c r="B624" s="22" t="str">
        <f>VLOOKUP($A624,id!$C:$H,6,0)</f>
        <v>Tessar Romuald Henryk</v>
      </c>
      <c r="C624" s="22">
        <f>VLOOKUP($A624,id!$C:$H,4,0)</f>
        <v>0</v>
      </c>
      <c r="D624" s="2">
        <f>IF(E623=E624,D623,ROW(B622))</f>
        <v>622</v>
      </c>
      <c r="E624" s="11">
        <f>LARGE(F624:W624,1)+LARGE(F624:W624,2)+IFERROR(LARGE(F624:W624,3),0)+IFERROR(LARGE(F624:W624,4),0)+IFERROR(LARGE(F624:W624,5),0)+IFERROR(LARGE(F624:W624,6),0)</f>
        <v>0.2604544142141193</v>
      </c>
      <c r="F624" s="12"/>
      <c r="G624" s="12"/>
      <c r="H624" s="12" t="str">
        <f>IFERROR(VLOOKUP($A624,'H53 200 M'!$AL$5:$AR$90,7,0),"")</f>
        <v/>
      </c>
      <c r="I624" s="14" t="str">
        <f>IFERROR(VLOOKUP($A624,'Dymno M'!$BO$4:$BU$35,7,0),"")</f>
        <v/>
      </c>
      <c r="J624" s="19" t="str">
        <f>IFERROR(VLOOKUP($A624,'Dukty M'!$AU$1:$BA$45,7,0),"")</f>
        <v/>
      </c>
      <c r="K624" s="19" t="str">
        <f>IFERROR(VLOOKUP($A624,'Tropy M'!$Q$3:$X$155,7,0),"")</f>
        <v/>
      </c>
      <c r="L624" s="19" t="str">
        <f>IFERROR(VLOOKUP($A624,'Grassor TR300 M'!$BX$2:$CD$26,7,0),"")</f>
        <v/>
      </c>
      <c r="M624" s="19" t="str">
        <f>IFERROR(VLOOKUP($A624,'BO M'!$K$2:$Q$65,7,0),"")</f>
        <v/>
      </c>
      <c r="N624" s="19" t="str">
        <f>IFERROR(VLOOKUP($A624,'Konwalie M'!$K$3:$Q$33,7,0),"")</f>
        <v/>
      </c>
      <c r="O624" s="19" t="str">
        <f>IFERROR(VLOOKUP($A624,'Sudecka 150 M'!$M$2:$S$17,7,0),"")</f>
        <v/>
      </c>
      <c r="P624" s="19" t="str">
        <f>IFERROR(VLOOKUP($A624,'Korno M'!$BR$1:$BX$58,7,0),"")</f>
        <v/>
      </c>
      <c r="Q624" s="19" t="str">
        <f>IFERROR(VLOOKUP($A624,'Abentojra M'!$J$4:$P$36,7,0),"")</f>
        <v/>
      </c>
      <c r="R624" s="19" t="str">
        <f>IFERROR(VLOOKUP($A624,'Mordownik M'!$M$6:$S$36,7,0),"")</f>
        <v/>
      </c>
      <c r="S624" s="19" t="str">
        <f>IFERROR(VLOOKUP($A624,'XIV Szago M'!$BB$4:$BH$45,7,0),"")</f>
        <v/>
      </c>
      <c r="T624" s="19" t="str">
        <f>IFERROR(VLOOKUP($A624,'H54 TR200 M'!$AS$5:$AY$96,7,0),"")</f>
        <v/>
      </c>
      <c r="U624" s="19" t="str">
        <f>IFERROR(VLOOKUP($A624,'NM TR200 M'!$AN$5:$AT$32,7,0),"")</f>
        <v/>
      </c>
      <c r="V624" s="10">
        <f>IFERROR(LARGE(X624:AP624,1),0)+IFERROR(LARGE(X624:AP624,2),0)</f>
        <v>0.2604544142141193</v>
      </c>
      <c r="W624" s="10">
        <f>IFERROR(LARGE(X624:AP624,3),0)+IFERROR(LARGE(X624:AP624,4),0)</f>
        <v>0</v>
      </c>
      <c r="X624" s="12"/>
      <c r="Y624" s="18"/>
      <c r="Z624" s="18"/>
      <c r="AA624" s="12"/>
      <c r="AB624" s="12"/>
      <c r="AC624" s="12">
        <f>IFERROR(VLOOKUP($A624,'H53 100 M'!$AG$5:$AM$156,7,0),"")</f>
        <v>0.2604544142141193</v>
      </c>
      <c r="AD624" s="18" t="str">
        <f>IFERROR(VLOOKUP($A624,'Liczyrzepa - wiosna M'!$N$2:$T$26,7,0),"")</f>
        <v/>
      </c>
      <c r="AE624" s="12" t="str">
        <f>IFERROR(VLOOKUP($A624,'Harce M'!$H$2:$N$19,7,0),"")</f>
        <v/>
      </c>
      <c r="AF624" s="18" t="str">
        <f>IFERROR(VLOOKUP($A624,'XII z Kompasem M'!$K$1:$Q$38,7,0),"")</f>
        <v/>
      </c>
      <c r="AG624" s="19" t="str">
        <f>IFERROR(VLOOKUP($A624,'Grassor TR150 M'!$BH$2:$BN$16,7,0),"")</f>
        <v/>
      </c>
      <c r="AH624" s="19" t="str">
        <f>IFERROR(VLOOKUP($A624,'Pazur Gryfa M'!$P$2:$V$23,7,0),"")</f>
        <v/>
      </c>
      <c r="AI624" s="19" t="str">
        <f>IFERROR(VLOOKUP($A624,'Szaga M'!$J$2:$P$31,7,0),"")</f>
        <v/>
      </c>
      <c r="AJ624" s="19" t="str">
        <f>IFERROR(VLOOKUP($A624,'Sudecka 100 M'!$M$2:$S$20,7,0),"")</f>
        <v/>
      </c>
      <c r="AK624" s="19" t="str">
        <f>IFERROR(VLOOKUP($A624,'XIII z Kompasem M'!$K$2:$Q$27,7,0),"")</f>
        <v/>
      </c>
      <c r="AL624" s="19" t="str">
        <f>IFERROR(VLOOKUP($A624,'Waligóra M'!$J$2:$P$17,7,0),"")</f>
        <v/>
      </c>
      <c r="AM624" s="19" t="str">
        <f>IFERROR(VLOOKUP($A624,'Jesienne 360 M'!$K$2:$Q$15,7,0),"")</f>
        <v/>
      </c>
      <c r="AN624" s="19" t="str">
        <f>IFERROR(VLOOKUP($A624,'H54 TR100 M'!$AG$6:$AM$161,7,0),"")</f>
        <v/>
      </c>
      <c r="AO624" s="19" t="str">
        <f>IFERROR(VLOOKUP($A624,'Azymut M'!$O$2:$U$36,7,0),"")</f>
        <v/>
      </c>
      <c r="AP624" s="12" t="str">
        <f>IFERROR(VLOOKUP($A624,'NM TR100 M'!$AD$5:$AJ$13,7,0),"")</f>
        <v/>
      </c>
      <c r="AQ624" s="26">
        <f>MIN(COUNT(F624:U624)+MIN(COUNT(X624:AP624)/2,2),6)</f>
        <v>0.5</v>
      </c>
      <c r="AR624" s="13">
        <f>COUNT(F624:U624)+COUNT(X624:AP624)/2</f>
        <v>0.5</v>
      </c>
    </row>
    <row r="625" spans="1:44">
      <c r="A625">
        <v>341</v>
      </c>
      <c r="B625" s="22" t="str">
        <f>VLOOKUP($A625,id!$C:$H,6,0)</f>
        <v>Benasiewicz Marek</v>
      </c>
      <c r="C625" s="22">
        <f>VLOOKUP($A625,id!$C:$H,4,0)</f>
        <v>0</v>
      </c>
      <c r="D625" s="2">
        <f>IF(E624=E625,D624,ROW(B623))</f>
        <v>623</v>
      </c>
      <c r="E625" s="11">
        <f>LARGE(F625:W625,1)+LARGE(F625:W625,2)+IFERROR(LARGE(F625:W625,3),0)+IFERROR(LARGE(F625:W625,4),0)+IFERROR(LARGE(F625:W625,5),0)+IFERROR(LARGE(F625:W625,6),0)</f>
        <v>0.2232466407549594</v>
      </c>
      <c r="F625" s="12"/>
      <c r="G625" s="12"/>
      <c r="H625" s="12" t="str">
        <f>IFERROR(VLOOKUP($A625,'H53 200 M'!$AL$5:$AR$90,7,0),"")</f>
        <v/>
      </c>
      <c r="I625" s="14" t="str">
        <f>IFERROR(VLOOKUP($A625,'Dymno M'!$BO$4:$BU$35,7,0),"")</f>
        <v/>
      </c>
      <c r="J625" s="19" t="str">
        <f>IFERROR(VLOOKUP($A625,'Dukty M'!$AU$1:$BA$45,7,0),"")</f>
        <v/>
      </c>
      <c r="K625" s="19" t="str">
        <f>IFERROR(VLOOKUP($A625,'Tropy M'!$Q$3:$X$155,7,0),"")</f>
        <v/>
      </c>
      <c r="L625" s="19" t="str">
        <f>IFERROR(VLOOKUP($A625,'Grassor TR300 M'!$BX$2:$CD$26,7,0),"")</f>
        <v/>
      </c>
      <c r="M625" s="19" t="str">
        <f>IFERROR(VLOOKUP($A625,'BO M'!$K$2:$Q$65,7,0),"")</f>
        <v/>
      </c>
      <c r="N625" s="19" t="str">
        <f>IFERROR(VLOOKUP($A625,'Konwalie M'!$K$3:$Q$33,7,0),"")</f>
        <v/>
      </c>
      <c r="O625" s="19" t="str">
        <f>IFERROR(VLOOKUP($A625,'Sudecka 150 M'!$M$2:$S$17,7,0),"")</f>
        <v/>
      </c>
      <c r="P625" s="19" t="str">
        <f>IFERROR(VLOOKUP($A625,'Korno M'!$BR$1:$BX$58,7,0),"")</f>
        <v/>
      </c>
      <c r="Q625" s="19" t="str">
        <f>IFERROR(VLOOKUP($A625,'Abentojra M'!$J$4:$P$36,7,0),"")</f>
        <v/>
      </c>
      <c r="R625" s="19" t="str">
        <f>IFERROR(VLOOKUP($A625,'Mordownik M'!$M$6:$S$36,7,0),"")</f>
        <v/>
      </c>
      <c r="S625" s="19" t="str">
        <f>IFERROR(VLOOKUP($A625,'XIV Szago M'!$BB$4:$BH$45,7,0),"")</f>
        <v/>
      </c>
      <c r="T625" s="19" t="str">
        <f>IFERROR(VLOOKUP($A625,'H54 TR200 M'!$AS$5:$AY$96,7,0),"")</f>
        <v/>
      </c>
      <c r="U625" s="19" t="str">
        <f>IFERROR(VLOOKUP($A625,'NM TR200 M'!$AN$5:$AT$32,7,0),"")</f>
        <v/>
      </c>
      <c r="V625" s="10">
        <f>IFERROR(LARGE(X625:AP625,1),0)+IFERROR(LARGE(X625:AP625,2),0)</f>
        <v>0.2232466407549594</v>
      </c>
      <c r="W625" s="10">
        <f>IFERROR(LARGE(X625:AP625,3),0)+IFERROR(LARGE(X625:AP625,4),0)</f>
        <v>0</v>
      </c>
      <c r="X625" s="12"/>
      <c r="Y625" s="18"/>
      <c r="Z625" s="18"/>
      <c r="AA625" s="12"/>
      <c r="AB625" s="12"/>
      <c r="AC625" s="12">
        <f>IFERROR(VLOOKUP($A625,'H53 100 M'!$AG$5:$AM$156,7,0),"")</f>
        <v>0.2232466407549594</v>
      </c>
      <c r="AD625" s="18" t="str">
        <f>IFERROR(VLOOKUP($A625,'Liczyrzepa - wiosna M'!$N$2:$T$26,7,0),"")</f>
        <v/>
      </c>
      <c r="AE625" s="12" t="str">
        <f>IFERROR(VLOOKUP($A625,'Harce M'!$H$2:$N$19,7,0),"")</f>
        <v/>
      </c>
      <c r="AF625" s="18" t="str">
        <f>IFERROR(VLOOKUP($A625,'XII z Kompasem M'!$K$1:$Q$38,7,0),"")</f>
        <v/>
      </c>
      <c r="AG625" s="19" t="str">
        <f>IFERROR(VLOOKUP($A625,'Grassor TR150 M'!$BH$2:$BN$16,7,0),"")</f>
        <v/>
      </c>
      <c r="AH625" s="19" t="str">
        <f>IFERROR(VLOOKUP($A625,'Pazur Gryfa M'!$P$2:$V$23,7,0),"")</f>
        <v/>
      </c>
      <c r="AI625" s="19" t="str">
        <f>IFERROR(VLOOKUP($A625,'Szaga M'!$J$2:$P$31,7,0),"")</f>
        <v/>
      </c>
      <c r="AJ625" s="19" t="str">
        <f>IFERROR(VLOOKUP($A625,'Sudecka 100 M'!$M$2:$S$20,7,0),"")</f>
        <v/>
      </c>
      <c r="AK625" s="19" t="str">
        <f>IFERROR(VLOOKUP($A625,'XIII z Kompasem M'!$K$2:$Q$27,7,0),"")</f>
        <v/>
      </c>
      <c r="AL625" s="19" t="str">
        <f>IFERROR(VLOOKUP($A625,'Waligóra M'!$J$2:$P$17,7,0),"")</f>
        <v/>
      </c>
      <c r="AM625" s="19" t="str">
        <f>IFERROR(VLOOKUP($A625,'Jesienne 360 M'!$K$2:$Q$15,7,0),"")</f>
        <v/>
      </c>
      <c r="AN625" s="19" t="str">
        <f>IFERROR(VLOOKUP($A625,'H54 TR100 M'!$AG$6:$AM$161,7,0),"")</f>
        <v/>
      </c>
      <c r="AO625" s="19" t="str">
        <f>IFERROR(VLOOKUP($A625,'Azymut M'!$O$2:$U$36,7,0),"")</f>
        <v/>
      </c>
      <c r="AP625" s="12" t="str">
        <f>IFERROR(VLOOKUP($A625,'NM TR100 M'!$AD$5:$AJ$13,7,0),"")</f>
        <v/>
      </c>
      <c r="AQ625" s="26">
        <f>MIN(COUNT(F625:U625)+MIN(COUNT(X625:AP625)/2,2),6)</f>
        <v>0.5</v>
      </c>
      <c r="AR625" s="13">
        <f>COUNT(F625:U625)+COUNT(X625:AP625)/2</f>
        <v>0.5</v>
      </c>
    </row>
    <row r="626" spans="1:44">
      <c r="A626">
        <v>342</v>
      </c>
      <c r="B626" s="22" t="str">
        <f>VLOOKUP($A626,id!$C:$H,6,0)</f>
        <v>Koszewski Łukasz</v>
      </c>
      <c r="C626" s="22" t="str">
        <f>VLOOKUP($A626,id!$C:$H,4,0)</f>
        <v>dziki</v>
      </c>
      <c r="D626" s="2">
        <f>IF(E625=E626,D625,ROW(B624))</f>
        <v>624</v>
      </c>
      <c r="E626" s="11">
        <f>LARGE(F626:W626,1)+LARGE(F626:W626,2)+IFERROR(LARGE(F626:W626,3),0)+IFERROR(LARGE(F626:W626,4),0)+IFERROR(LARGE(F626:W626,5),0)+IFERROR(LARGE(F626:W626,6),0)</f>
        <v>0.18603886729579949</v>
      </c>
      <c r="F626" s="12"/>
      <c r="G626" s="12"/>
      <c r="H626" s="12" t="str">
        <f>IFERROR(VLOOKUP($A626,'H53 200 M'!$AL$5:$AR$90,7,0),"")</f>
        <v/>
      </c>
      <c r="I626" s="14" t="str">
        <f>IFERROR(VLOOKUP($A626,'Dymno M'!$BO$4:$BU$35,7,0),"")</f>
        <v/>
      </c>
      <c r="J626" s="19" t="str">
        <f>IFERROR(VLOOKUP($A626,'Dukty M'!$AU$1:$BA$45,7,0),"")</f>
        <v/>
      </c>
      <c r="K626" s="19" t="str">
        <f>IFERROR(VLOOKUP($A626,'Tropy M'!$Q$3:$X$155,7,0),"")</f>
        <v/>
      </c>
      <c r="L626" s="19" t="str">
        <f>IFERROR(VLOOKUP($A626,'Grassor TR300 M'!$BX$2:$CD$26,7,0),"")</f>
        <v/>
      </c>
      <c r="M626" s="19" t="str">
        <f>IFERROR(VLOOKUP($A626,'BO M'!$K$2:$Q$65,7,0),"")</f>
        <v/>
      </c>
      <c r="N626" s="19" t="str">
        <f>IFERROR(VLOOKUP($A626,'Konwalie M'!$K$3:$Q$33,7,0),"")</f>
        <v/>
      </c>
      <c r="O626" s="19" t="str">
        <f>IFERROR(VLOOKUP($A626,'Sudecka 150 M'!$M$2:$S$17,7,0),"")</f>
        <v/>
      </c>
      <c r="P626" s="19" t="str">
        <f>IFERROR(VLOOKUP($A626,'Korno M'!$BR$1:$BX$58,7,0),"")</f>
        <v/>
      </c>
      <c r="Q626" s="19" t="str">
        <f>IFERROR(VLOOKUP($A626,'Abentojra M'!$J$4:$P$36,7,0),"")</f>
        <v/>
      </c>
      <c r="R626" s="19" t="str">
        <f>IFERROR(VLOOKUP($A626,'Mordownik M'!$M$6:$S$36,7,0),"")</f>
        <v/>
      </c>
      <c r="S626" s="19" t="str">
        <f>IFERROR(VLOOKUP($A626,'XIV Szago M'!$BB$4:$BH$45,7,0),"")</f>
        <v/>
      </c>
      <c r="T626" s="19" t="str">
        <f>IFERROR(VLOOKUP($A626,'H54 TR200 M'!$AS$5:$AY$96,7,0),"")</f>
        <v/>
      </c>
      <c r="U626" s="19" t="str">
        <f>IFERROR(VLOOKUP($A626,'NM TR200 M'!$AN$5:$AT$32,7,0),"")</f>
        <v/>
      </c>
      <c r="V626" s="10">
        <f>IFERROR(LARGE(X626:AP626,1),0)+IFERROR(LARGE(X626:AP626,2),0)</f>
        <v>0.18603886729579949</v>
      </c>
      <c r="W626" s="10">
        <f>IFERROR(LARGE(X626:AP626,3),0)+IFERROR(LARGE(X626:AP626,4),0)</f>
        <v>0</v>
      </c>
      <c r="X626" s="12"/>
      <c r="Y626" s="18"/>
      <c r="Z626" s="18"/>
      <c r="AA626" s="12"/>
      <c r="AB626" s="12"/>
      <c r="AC626" s="12">
        <f>IFERROR(VLOOKUP($A626,'H53 100 M'!$AG$5:$AM$156,7,0),"")</f>
        <v>0.18603886729579949</v>
      </c>
      <c r="AD626" s="18" t="str">
        <f>IFERROR(VLOOKUP($A626,'Liczyrzepa - wiosna M'!$N$2:$T$26,7,0),"")</f>
        <v/>
      </c>
      <c r="AE626" s="12" t="str">
        <f>IFERROR(VLOOKUP($A626,'Harce M'!$H$2:$N$19,7,0),"")</f>
        <v/>
      </c>
      <c r="AF626" s="18" t="str">
        <f>IFERROR(VLOOKUP($A626,'XII z Kompasem M'!$K$1:$Q$38,7,0),"")</f>
        <v/>
      </c>
      <c r="AG626" s="19" t="str">
        <f>IFERROR(VLOOKUP($A626,'Grassor TR150 M'!$BH$2:$BN$16,7,0),"")</f>
        <v/>
      </c>
      <c r="AH626" s="19" t="str">
        <f>IFERROR(VLOOKUP($A626,'Pazur Gryfa M'!$P$2:$V$23,7,0),"")</f>
        <v/>
      </c>
      <c r="AI626" s="19" t="str">
        <f>IFERROR(VLOOKUP($A626,'Szaga M'!$J$2:$P$31,7,0),"")</f>
        <v/>
      </c>
      <c r="AJ626" s="19" t="str">
        <f>IFERROR(VLOOKUP($A626,'Sudecka 100 M'!$M$2:$S$20,7,0),"")</f>
        <v/>
      </c>
      <c r="AK626" s="19" t="str">
        <f>IFERROR(VLOOKUP($A626,'XIII z Kompasem M'!$K$2:$Q$27,7,0),"")</f>
        <v/>
      </c>
      <c r="AL626" s="19" t="str">
        <f>IFERROR(VLOOKUP($A626,'Waligóra M'!$J$2:$P$17,7,0),"")</f>
        <v/>
      </c>
      <c r="AM626" s="19" t="str">
        <f>IFERROR(VLOOKUP($A626,'Jesienne 360 M'!$K$2:$Q$15,7,0),"")</f>
        <v/>
      </c>
      <c r="AN626" s="19" t="str">
        <f>IFERROR(VLOOKUP($A626,'H54 TR100 M'!$AG$6:$AM$161,7,0),"")</f>
        <v/>
      </c>
      <c r="AO626" s="19" t="str">
        <f>IFERROR(VLOOKUP($A626,'Azymut M'!$O$2:$U$36,7,0),"")</f>
        <v/>
      </c>
      <c r="AP626" s="12" t="str">
        <f>IFERROR(VLOOKUP($A626,'NM TR100 M'!$AD$5:$AJ$13,7,0),"")</f>
        <v/>
      </c>
      <c r="AQ626" s="26">
        <f>MIN(COUNT(F626:U626)+MIN(COUNT(X626:AP626)/2,2),6)</f>
        <v>0.5</v>
      </c>
      <c r="AR626" s="13">
        <f>COUNT(F626:U626)+COUNT(X626:AP626)/2</f>
        <v>0.5</v>
      </c>
    </row>
    <row r="627" spans="1:44">
      <c r="A627">
        <v>343</v>
      </c>
      <c r="B627" s="22" t="str">
        <f>VLOOKUP($A627,id!$C:$H,6,0)</f>
        <v>Tempczyk Jacek</v>
      </c>
      <c r="C627" s="22" t="str">
        <f>VLOOKUP($A627,id!$C:$H,4,0)</f>
        <v>dziki</v>
      </c>
      <c r="D627" s="2">
        <f>IF(E626=E627,D626,ROW(B625))</f>
        <v>625</v>
      </c>
      <c r="E627" s="11">
        <f>LARGE(F627:W627,1)+LARGE(F627:W627,2)+IFERROR(LARGE(F627:W627,3),0)+IFERROR(LARGE(F627:W627,4),0)+IFERROR(LARGE(F627:W627,5),0)+IFERROR(LARGE(F627:W627,6),0)</f>
        <v>0.1857989792807429</v>
      </c>
      <c r="F627" s="12"/>
      <c r="G627" s="12"/>
      <c r="H627" s="12" t="str">
        <f>IFERROR(VLOOKUP($A627,'H53 200 M'!$AL$5:$AR$90,7,0),"")</f>
        <v/>
      </c>
      <c r="I627" s="14" t="str">
        <f>IFERROR(VLOOKUP($A627,'Dymno M'!$BO$4:$BU$35,7,0),"")</f>
        <v/>
      </c>
      <c r="J627" s="19" t="str">
        <f>IFERROR(VLOOKUP($A627,'Dukty M'!$AU$1:$BA$45,7,0),"")</f>
        <v/>
      </c>
      <c r="K627" s="19" t="str">
        <f>IFERROR(VLOOKUP($A627,'Tropy M'!$Q$3:$X$155,7,0),"")</f>
        <v/>
      </c>
      <c r="L627" s="19" t="str">
        <f>IFERROR(VLOOKUP($A627,'Grassor TR300 M'!$BX$2:$CD$26,7,0),"")</f>
        <v/>
      </c>
      <c r="M627" s="19" t="str">
        <f>IFERROR(VLOOKUP($A627,'BO M'!$K$2:$Q$65,7,0),"")</f>
        <v/>
      </c>
      <c r="N627" s="19" t="str">
        <f>IFERROR(VLOOKUP($A627,'Konwalie M'!$K$3:$Q$33,7,0),"")</f>
        <v/>
      </c>
      <c r="O627" s="19" t="str">
        <f>IFERROR(VLOOKUP($A627,'Sudecka 150 M'!$M$2:$S$17,7,0),"")</f>
        <v/>
      </c>
      <c r="P627" s="19" t="str">
        <f>IFERROR(VLOOKUP($A627,'Korno M'!$BR$1:$BX$58,7,0),"")</f>
        <v/>
      </c>
      <c r="Q627" s="19" t="str">
        <f>IFERROR(VLOOKUP($A627,'Abentojra M'!$J$4:$P$36,7,0),"")</f>
        <v/>
      </c>
      <c r="R627" s="19" t="str">
        <f>IFERROR(VLOOKUP($A627,'Mordownik M'!$M$6:$S$36,7,0),"")</f>
        <v/>
      </c>
      <c r="S627" s="19" t="str">
        <f>IFERROR(VLOOKUP($A627,'XIV Szago M'!$BB$4:$BH$45,7,0),"")</f>
        <v/>
      </c>
      <c r="T627" s="19" t="str">
        <f>IFERROR(VLOOKUP($A627,'H54 TR200 M'!$AS$5:$AY$96,7,0),"")</f>
        <v/>
      </c>
      <c r="U627" s="19" t="str">
        <f>IFERROR(VLOOKUP($A627,'NM TR200 M'!$AN$5:$AT$32,7,0),"")</f>
        <v/>
      </c>
      <c r="V627" s="10">
        <f>IFERROR(LARGE(X627:AP627,1),0)+IFERROR(LARGE(X627:AP627,2),0)</f>
        <v>0.1857989792807429</v>
      </c>
      <c r="W627" s="10">
        <f>IFERROR(LARGE(X627:AP627,3),0)+IFERROR(LARGE(X627:AP627,4),0)</f>
        <v>0</v>
      </c>
      <c r="X627" s="12"/>
      <c r="Y627" s="18"/>
      <c r="Z627" s="18"/>
      <c r="AA627" s="12"/>
      <c r="AB627" s="12"/>
      <c r="AC627" s="12">
        <f>IFERROR(VLOOKUP($A627,'H53 100 M'!$AG$5:$AM$156,7,0),"")</f>
        <v>0.1857989792807429</v>
      </c>
      <c r="AD627" s="18" t="str">
        <f>IFERROR(VLOOKUP($A627,'Liczyrzepa - wiosna M'!$N$2:$T$26,7,0),"")</f>
        <v/>
      </c>
      <c r="AE627" s="12" t="str">
        <f>IFERROR(VLOOKUP($A627,'Harce M'!$H$2:$N$19,7,0),"")</f>
        <v/>
      </c>
      <c r="AF627" s="18" t="str">
        <f>IFERROR(VLOOKUP($A627,'XII z Kompasem M'!$K$1:$Q$38,7,0),"")</f>
        <v/>
      </c>
      <c r="AG627" s="19" t="str">
        <f>IFERROR(VLOOKUP($A627,'Grassor TR150 M'!$BH$2:$BN$16,7,0),"")</f>
        <v/>
      </c>
      <c r="AH627" s="19" t="str">
        <f>IFERROR(VLOOKUP($A627,'Pazur Gryfa M'!$P$2:$V$23,7,0),"")</f>
        <v/>
      </c>
      <c r="AI627" s="19" t="str">
        <f>IFERROR(VLOOKUP($A627,'Szaga M'!$J$2:$P$31,7,0),"")</f>
        <v/>
      </c>
      <c r="AJ627" s="19" t="str">
        <f>IFERROR(VLOOKUP($A627,'Sudecka 100 M'!$M$2:$S$20,7,0),"")</f>
        <v/>
      </c>
      <c r="AK627" s="19" t="str">
        <f>IFERROR(VLOOKUP($A627,'XIII z Kompasem M'!$K$2:$Q$27,7,0),"")</f>
        <v/>
      </c>
      <c r="AL627" s="19" t="str">
        <f>IFERROR(VLOOKUP($A627,'Waligóra M'!$J$2:$P$17,7,0),"")</f>
        <v/>
      </c>
      <c r="AM627" s="19" t="str">
        <f>IFERROR(VLOOKUP($A627,'Jesienne 360 M'!$K$2:$Q$15,7,0),"")</f>
        <v/>
      </c>
      <c r="AN627" s="19" t="str">
        <f>IFERROR(VLOOKUP($A627,'H54 TR100 M'!$AG$6:$AM$161,7,0),"")</f>
        <v/>
      </c>
      <c r="AO627" s="19" t="str">
        <f>IFERROR(VLOOKUP($A627,'Azymut M'!$O$2:$U$36,7,0),"")</f>
        <v/>
      </c>
      <c r="AP627" s="12" t="str">
        <f>IFERROR(VLOOKUP($A627,'NM TR100 M'!$AD$5:$AJ$13,7,0),"")</f>
        <v/>
      </c>
      <c r="AQ627" s="26">
        <f>MIN(COUNT(F627:U627)+MIN(COUNT(X627:AP627)/2,2),6)</f>
        <v>0.5</v>
      </c>
      <c r="AR627" s="13">
        <f>COUNT(F627:U627)+COUNT(X627:AP627)/2</f>
        <v>0.5</v>
      </c>
    </row>
    <row r="628" spans="1:44">
      <c r="A628">
        <v>345</v>
      </c>
      <c r="B628" s="22" t="str">
        <f>VLOOKUP($A628,id!$C:$H,6,0)</f>
        <v>Gostomski Borys</v>
      </c>
      <c r="C628" s="22" t="str">
        <f>VLOOKUP($A628,id!$C:$H,4,0)</f>
        <v>Szturmowcy</v>
      </c>
      <c r="D628" s="2">
        <f>IF(E627=E628,D627,ROW(B626))</f>
        <v>626</v>
      </c>
      <c r="E628" s="11">
        <f>LARGE(F628:W628,1)+LARGE(F628:W628,2)+IFERROR(LARGE(F628:W628,3),0)+IFERROR(LARGE(F628:W628,4),0)+IFERROR(LARGE(F628:W628,5),0)+IFERROR(LARGE(F628:W628,6),0)</f>
        <v>0.13488468365382561</v>
      </c>
      <c r="F628" s="12"/>
      <c r="G628" s="12"/>
      <c r="H628" s="12" t="str">
        <f>IFERROR(VLOOKUP($A628,'H53 200 M'!$AL$5:$AR$90,7,0),"")</f>
        <v/>
      </c>
      <c r="I628" s="14" t="str">
        <f>IFERROR(VLOOKUP($A628,'Dymno M'!$BO$4:$BU$35,7,0),"")</f>
        <v/>
      </c>
      <c r="J628" s="19" t="str">
        <f>IFERROR(VLOOKUP($A628,'Dukty M'!$AU$1:$BA$45,7,0),"")</f>
        <v/>
      </c>
      <c r="K628" s="19" t="str">
        <f>IFERROR(VLOOKUP($A628,'Tropy M'!$Q$3:$X$155,7,0),"")</f>
        <v/>
      </c>
      <c r="L628" s="19" t="str">
        <f>IFERROR(VLOOKUP($A628,'Grassor TR300 M'!$BX$2:$CD$26,7,0),"")</f>
        <v/>
      </c>
      <c r="M628" s="19" t="str">
        <f>IFERROR(VLOOKUP($A628,'BO M'!$K$2:$Q$65,7,0),"")</f>
        <v/>
      </c>
      <c r="N628" s="19" t="str">
        <f>IFERROR(VLOOKUP($A628,'Konwalie M'!$K$3:$Q$33,7,0),"")</f>
        <v/>
      </c>
      <c r="O628" s="19" t="str">
        <f>IFERROR(VLOOKUP($A628,'Sudecka 150 M'!$M$2:$S$17,7,0),"")</f>
        <v/>
      </c>
      <c r="P628" s="19" t="str">
        <f>IFERROR(VLOOKUP($A628,'Korno M'!$BR$1:$BX$58,7,0),"")</f>
        <v/>
      </c>
      <c r="Q628" s="19" t="str">
        <f>IFERROR(VLOOKUP($A628,'Abentojra M'!$J$4:$P$36,7,0),"")</f>
        <v/>
      </c>
      <c r="R628" s="19" t="str">
        <f>IFERROR(VLOOKUP($A628,'Mordownik M'!$M$6:$S$36,7,0),"")</f>
        <v/>
      </c>
      <c r="S628" s="19" t="str">
        <f>IFERROR(VLOOKUP($A628,'XIV Szago M'!$BB$4:$BH$45,7,0),"")</f>
        <v/>
      </c>
      <c r="T628" s="19" t="str">
        <f>IFERROR(VLOOKUP($A628,'H54 TR200 M'!$AS$5:$AY$96,7,0),"")</f>
        <v/>
      </c>
      <c r="U628" s="19" t="str">
        <f>IFERROR(VLOOKUP($A628,'NM TR200 M'!$AN$5:$AT$32,7,0),"")</f>
        <v/>
      </c>
      <c r="V628" s="10">
        <f>IFERROR(LARGE(X628:AP628,1),0)+IFERROR(LARGE(X628:AP628,2),0)</f>
        <v>0.13488468365382561</v>
      </c>
      <c r="W628" s="10">
        <f>IFERROR(LARGE(X628:AP628,3),0)+IFERROR(LARGE(X628:AP628,4),0)</f>
        <v>0</v>
      </c>
      <c r="X628" s="12"/>
      <c r="Y628" s="18"/>
      <c r="Z628" s="18"/>
      <c r="AA628" s="12"/>
      <c r="AB628" s="12"/>
      <c r="AC628" s="12">
        <f>IFERROR(VLOOKUP($A628,'H53 100 M'!$AG$5:$AM$156,7,0),"")</f>
        <v>0.13488468365382561</v>
      </c>
      <c r="AD628" s="18" t="str">
        <f>IFERROR(VLOOKUP($A628,'Liczyrzepa - wiosna M'!$N$2:$T$26,7,0),"")</f>
        <v/>
      </c>
      <c r="AE628" s="12" t="str">
        <f>IFERROR(VLOOKUP($A628,'Harce M'!$H$2:$N$19,7,0),"")</f>
        <v/>
      </c>
      <c r="AF628" s="18" t="str">
        <f>IFERROR(VLOOKUP($A628,'XII z Kompasem M'!$K$1:$Q$38,7,0),"")</f>
        <v/>
      </c>
      <c r="AG628" s="19" t="str">
        <f>IFERROR(VLOOKUP($A628,'Grassor TR150 M'!$BH$2:$BN$16,7,0),"")</f>
        <v/>
      </c>
      <c r="AH628" s="19" t="str">
        <f>IFERROR(VLOOKUP($A628,'Pazur Gryfa M'!$P$2:$V$23,7,0),"")</f>
        <v/>
      </c>
      <c r="AI628" s="19" t="str">
        <f>IFERROR(VLOOKUP($A628,'Szaga M'!$J$2:$P$31,7,0),"")</f>
        <v/>
      </c>
      <c r="AJ628" s="19" t="str">
        <f>IFERROR(VLOOKUP($A628,'Sudecka 100 M'!$M$2:$S$20,7,0),"")</f>
        <v/>
      </c>
      <c r="AK628" s="19" t="str">
        <f>IFERROR(VLOOKUP($A628,'XIII z Kompasem M'!$K$2:$Q$27,7,0),"")</f>
        <v/>
      </c>
      <c r="AL628" s="19" t="str">
        <f>IFERROR(VLOOKUP($A628,'Waligóra M'!$J$2:$P$17,7,0),"")</f>
        <v/>
      </c>
      <c r="AM628" s="19" t="str">
        <f>IFERROR(VLOOKUP($A628,'Jesienne 360 M'!$K$2:$Q$15,7,0),"")</f>
        <v/>
      </c>
      <c r="AN628" s="19" t="str">
        <f>IFERROR(VLOOKUP($A628,'H54 TR100 M'!$AG$6:$AM$161,7,0),"")</f>
        <v/>
      </c>
      <c r="AO628" s="19" t="str">
        <f>IFERROR(VLOOKUP($A628,'Azymut M'!$O$2:$U$36,7,0),"")</f>
        <v/>
      </c>
      <c r="AP628" s="12" t="str">
        <f>IFERROR(VLOOKUP($A628,'NM TR100 M'!$AD$5:$AJ$13,7,0),"")</f>
        <v/>
      </c>
      <c r="AQ628" s="26">
        <f>MIN(COUNT(F628:U628)+MIN(COUNT(X628:AP628)/2,2),6)</f>
        <v>0.5</v>
      </c>
      <c r="AR628" s="13">
        <f>COUNT(F628:U628)+COUNT(X628:AP628)/2</f>
        <v>0.5</v>
      </c>
    </row>
    <row r="629" spans="1:44">
      <c r="A629">
        <v>346</v>
      </c>
      <c r="B629" s="22" t="str">
        <f>VLOOKUP($A629,id!$C:$H,6,0)</f>
        <v>Wawrzyniak Tomek</v>
      </c>
      <c r="C629" s="22" t="str">
        <f>VLOOKUP($A629,id!$C:$H,4,0)</f>
        <v>Fundacja Pies Szuka Domu MTB</v>
      </c>
      <c r="D629" s="2">
        <f>IF(E628=E629,D628,ROW(B627))</f>
        <v>627</v>
      </c>
      <c r="E629" s="11">
        <f>LARGE(F629:W629,1)+LARGE(F629:W629,2)+IFERROR(LARGE(F629:W629,3),0)+IFERROR(LARGE(F629:W629,4),0)+IFERROR(LARGE(F629:W629,5),0)+IFERROR(LARGE(F629:W629,6),0)</f>
        <v>0.10116351274036921</v>
      </c>
      <c r="F629" s="12"/>
      <c r="G629" s="12"/>
      <c r="H629" s="12" t="str">
        <f>IFERROR(VLOOKUP($A629,'H53 200 M'!$AL$5:$AR$90,7,0),"")</f>
        <v/>
      </c>
      <c r="I629" s="14" t="str">
        <f>IFERROR(VLOOKUP($A629,'Dymno M'!$BO$4:$BU$35,7,0),"")</f>
        <v/>
      </c>
      <c r="J629" s="19" t="str">
        <f>IFERROR(VLOOKUP($A629,'Dukty M'!$AU$1:$BA$45,7,0),"")</f>
        <v/>
      </c>
      <c r="K629" s="19" t="str">
        <f>IFERROR(VLOOKUP($A629,'Tropy M'!$Q$3:$X$155,7,0),"")</f>
        <v/>
      </c>
      <c r="L629" s="19" t="str">
        <f>IFERROR(VLOOKUP($A629,'Grassor TR300 M'!$BX$2:$CD$26,7,0),"")</f>
        <v/>
      </c>
      <c r="M629" s="19" t="str">
        <f>IFERROR(VLOOKUP($A629,'BO M'!$K$2:$Q$65,7,0),"")</f>
        <v/>
      </c>
      <c r="N629" s="19" t="str">
        <f>IFERROR(VLOOKUP($A629,'Konwalie M'!$K$3:$Q$33,7,0),"")</f>
        <v/>
      </c>
      <c r="O629" s="19" t="str">
        <f>IFERROR(VLOOKUP($A629,'Sudecka 150 M'!$M$2:$S$17,7,0),"")</f>
        <v/>
      </c>
      <c r="P629" s="19" t="str">
        <f>IFERROR(VLOOKUP($A629,'Korno M'!$BR$1:$BX$58,7,0),"")</f>
        <v/>
      </c>
      <c r="Q629" s="19" t="str">
        <f>IFERROR(VLOOKUP($A629,'Abentojra M'!$J$4:$P$36,7,0),"")</f>
        <v/>
      </c>
      <c r="R629" s="19" t="str">
        <f>IFERROR(VLOOKUP($A629,'Mordownik M'!$M$6:$S$36,7,0),"")</f>
        <v/>
      </c>
      <c r="S629" s="19" t="str">
        <f>IFERROR(VLOOKUP($A629,'XIV Szago M'!$BB$4:$BH$45,7,0),"")</f>
        <v/>
      </c>
      <c r="T629" s="19" t="str">
        <f>IFERROR(VLOOKUP($A629,'H54 TR200 M'!$AS$5:$AY$96,7,0),"")</f>
        <v/>
      </c>
      <c r="U629" s="19" t="str">
        <f>IFERROR(VLOOKUP($A629,'NM TR200 M'!$AN$5:$AT$32,7,0),"")</f>
        <v/>
      </c>
      <c r="V629" s="10">
        <f>IFERROR(LARGE(X629:AP629,1),0)+IFERROR(LARGE(X629:AP629,2),0)</f>
        <v>0.10116351274036921</v>
      </c>
      <c r="W629" s="10">
        <f>IFERROR(LARGE(X629:AP629,3),0)+IFERROR(LARGE(X629:AP629,4),0)</f>
        <v>0</v>
      </c>
      <c r="X629" s="12"/>
      <c r="Y629" s="18"/>
      <c r="Z629" s="18"/>
      <c r="AA629" s="12"/>
      <c r="AB629" s="12"/>
      <c r="AC629" s="12">
        <f>IFERROR(VLOOKUP($A629,'H53 100 M'!$AG$5:$AM$156,7,0),"")</f>
        <v>0.10116351274036921</v>
      </c>
      <c r="AD629" s="18" t="str">
        <f>IFERROR(VLOOKUP($A629,'Liczyrzepa - wiosna M'!$N$2:$T$26,7,0),"")</f>
        <v/>
      </c>
      <c r="AE629" s="12" t="str">
        <f>IFERROR(VLOOKUP($A629,'Harce M'!$H$2:$N$19,7,0),"")</f>
        <v/>
      </c>
      <c r="AF629" s="18" t="str">
        <f>IFERROR(VLOOKUP($A629,'XII z Kompasem M'!$K$1:$Q$38,7,0),"")</f>
        <v/>
      </c>
      <c r="AG629" s="19" t="str">
        <f>IFERROR(VLOOKUP($A629,'Grassor TR150 M'!$BH$2:$BN$16,7,0),"")</f>
        <v/>
      </c>
      <c r="AH629" s="19" t="str">
        <f>IFERROR(VLOOKUP($A629,'Pazur Gryfa M'!$P$2:$V$23,7,0),"")</f>
        <v/>
      </c>
      <c r="AI629" s="19" t="str">
        <f>IFERROR(VLOOKUP($A629,'Szaga M'!$J$2:$P$31,7,0),"")</f>
        <v/>
      </c>
      <c r="AJ629" s="19" t="str">
        <f>IFERROR(VLOOKUP($A629,'Sudecka 100 M'!$M$2:$S$20,7,0),"")</f>
        <v/>
      </c>
      <c r="AK629" s="19" t="str">
        <f>IFERROR(VLOOKUP($A629,'XIII z Kompasem M'!$K$2:$Q$27,7,0),"")</f>
        <v/>
      </c>
      <c r="AL629" s="19" t="str">
        <f>IFERROR(VLOOKUP($A629,'Waligóra M'!$J$2:$P$17,7,0),"")</f>
        <v/>
      </c>
      <c r="AM629" s="19" t="str">
        <f>IFERROR(VLOOKUP($A629,'Jesienne 360 M'!$K$2:$Q$15,7,0),"")</f>
        <v/>
      </c>
      <c r="AN629" s="19" t="str">
        <f>IFERROR(VLOOKUP($A629,'H54 TR100 M'!$AG$6:$AM$161,7,0),"")</f>
        <v/>
      </c>
      <c r="AO629" s="19" t="str">
        <f>IFERROR(VLOOKUP($A629,'Azymut M'!$O$2:$U$36,7,0),"")</f>
        <v/>
      </c>
      <c r="AP629" s="12" t="str">
        <f>IFERROR(VLOOKUP($A629,'NM TR100 M'!$AD$5:$AJ$13,7,0),"")</f>
        <v/>
      </c>
      <c r="AQ629" s="26">
        <f>MIN(COUNT(F629:U629)+MIN(COUNT(X629:AP629)/2,2),6)</f>
        <v>0.5</v>
      </c>
      <c r="AR629" s="13">
        <f>COUNT(F629:U629)+COUNT(X629:AP629)/2</f>
        <v>0.5</v>
      </c>
    </row>
    <row r="630" spans="1:44">
      <c r="A630">
        <v>347</v>
      </c>
      <c r="B630" s="22" t="str">
        <f>VLOOKUP($A630,id!$C:$H,6,0)</f>
        <v>Rybakowski Darek</v>
      </c>
      <c r="C630" s="22" t="str">
        <f>VLOOKUP($A630,id!$C:$H,4,0)</f>
        <v>Ironteam3city</v>
      </c>
      <c r="D630" s="2">
        <f>IF(E629=E630,D629,ROW(B628))</f>
        <v>628</v>
      </c>
      <c r="E630" s="11">
        <f>LARGE(F630:W630,1)+LARGE(F630:W630,2)+IFERROR(LARGE(F630:W630,3),0)+IFERROR(LARGE(F630:W630,4),0)+IFERROR(LARGE(F630:W630,5),0)+IFERROR(LARGE(F630:W630,6),0)</f>
        <v>6.7442341826912805E-2</v>
      </c>
      <c r="F630" s="12"/>
      <c r="G630" s="12"/>
      <c r="H630" s="12" t="str">
        <f>IFERROR(VLOOKUP($A630,'H53 200 M'!$AL$5:$AR$90,7,0),"")</f>
        <v/>
      </c>
      <c r="I630" s="14" t="str">
        <f>IFERROR(VLOOKUP($A630,'Dymno M'!$BO$4:$BU$35,7,0),"")</f>
        <v/>
      </c>
      <c r="J630" s="19" t="str">
        <f>IFERROR(VLOOKUP($A630,'Dukty M'!$AU$1:$BA$45,7,0),"")</f>
        <v/>
      </c>
      <c r="K630" s="19" t="str">
        <f>IFERROR(VLOOKUP($A630,'Tropy M'!$Q$3:$X$155,7,0),"")</f>
        <v/>
      </c>
      <c r="L630" s="19" t="str">
        <f>IFERROR(VLOOKUP($A630,'Grassor TR300 M'!$BX$2:$CD$26,7,0),"")</f>
        <v/>
      </c>
      <c r="M630" s="19" t="str">
        <f>IFERROR(VLOOKUP($A630,'BO M'!$K$2:$Q$65,7,0),"")</f>
        <v/>
      </c>
      <c r="N630" s="19" t="str">
        <f>IFERROR(VLOOKUP($A630,'Konwalie M'!$K$3:$Q$33,7,0),"")</f>
        <v/>
      </c>
      <c r="O630" s="19" t="str">
        <f>IFERROR(VLOOKUP($A630,'Sudecka 150 M'!$M$2:$S$17,7,0),"")</f>
        <v/>
      </c>
      <c r="P630" s="19" t="str">
        <f>IFERROR(VLOOKUP($A630,'Korno M'!$BR$1:$BX$58,7,0),"")</f>
        <v/>
      </c>
      <c r="Q630" s="19" t="str">
        <f>IFERROR(VLOOKUP($A630,'Abentojra M'!$J$4:$P$36,7,0),"")</f>
        <v/>
      </c>
      <c r="R630" s="19" t="str">
        <f>IFERROR(VLOOKUP($A630,'Mordownik M'!$M$6:$S$36,7,0),"")</f>
        <v/>
      </c>
      <c r="S630" s="19" t="str">
        <f>IFERROR(VLOOKUP($A630,'XIV Szago M'!$BB$4:$BH$45,7,0),"")</f>
        <v/>
      </c>
      <c r="T630" s="19" t="str">
        <f>IFERROR(VLOOKUP($A630,'H54 TR200 M'!$AS$5:$AY$96,7,0),"")</f>
        <v/>
      </c>
      <c r="U630" s="19" t="str">
        <f>IFERROR(VLOOKUP($A630,'NM TR200 M'!$AN$5:$AT$32,7,0),"")</f>
        <v/>
      </c>
      <c r="V630" s="10">
        <f>IFERROR(LARGE(X630:AP630,1),0)+IFERROR(LARGE(X630:AP630,2),0)</f>
        <v>6.7442341826912805E-2</v>
      </c>
      <c r="W630" s="10">
        <f>IFERROR(LARGE(X630:AP630,3),0)+IFERROR(LARGE(X630:AP630,4),0)</f>
        <v>0</v>
      </c>
      <c r="X630" s="12"/>
      <c r="Y630" s="18"/>
      <c r="Z630" s="18"/>
      <c r="AA630" s="12"/>
      <c r="AB630" s="12"/>
      <c r="AC630" s="12">
        <f>IFERROR(VLOOKUP($A630,'H53 100 M'!$AG$5:$AM$156,7,0),"")</f>
        <v>6.7442341826912805E-2</v>
      </c>
      <c r="AD630" s="18" t="str">
        <f>IFERROR(VLOOKUP($A630,'Liczyrzepa - wiosna M'!$N$2:$T$26,7,0),"")</f>
        <v/>
      </c>
      <c r="AE630" s="12" t="str">
        <f>IFERROR(VLOOKUP($A630,'Harce M'!$H$2:$N$19,7,0),"")</f>
        <v/>
      </c>
      <c r="AF630" s="18" t="str">
        <f>IFERROR(VLOOKUP($A630,'XII z Kompasem M'!$K$1:$Q$38,7,0),"")</f>
        <v/>
      </c>
      <c r="AG630" s="19" t="str">
        <f>IFERROR(VLOOKUP($A630,'Grassor TR150 M'!$BH$2:$BN$16,7,0),"")</f>
        <v/>
      </c>
      <c r="AH630" s="19" t="str">
        <f>IFERROR(VLOOKUP($A630,'Pazur Gryfa M'!$P$2:$V$23,7,0),"")</f>
        <v/>
      </c>
      <c r="AI630" s="19" t="str">
        <f>IFERROR(VLOOKUP($A630,'Szaga M'!$J$2:$P$31,7,0),"")</f>
        <v/>
      </c>
      <c r="AJ630" s="19" t="str">
        <f>IFERROR(VLOOKUP($A630,'Sudecka 100 M'!$M$2:$S$20,7,0),"")</f>
        <v/>
      </c>
      <c r="AK630" s="19" t="str">
        <f>IFERROR(VLOOKUP($A630,'XIII z Kompasem M'!$K$2:$Q$27,7,0),"")</f>
        <v/>
      </c>
      <c r="AL630" s="19" t="str">
        <f>IFERROR(VLOOKUP($A630,'Waligóra M'!$J$2:$P$17,7,0),"")</f>
        <v/>
      </c>
      <c r="AM630" s="19" t="str">
        <f>IFERROR(VLOOKUP($A630,'Jesienne 360 M'!$K$2:$Q$15,7,0),"")</f>
        <v/>
      </c>
      <c r="AN630" s="19" t="str">
        <f>IFERROR(VLOOKUP($A630,'H54 TR100 M'!$AG$6:$AM$161,7,0),"")</f>
        <v/>
      </c>
      <c r="AO630" s="19" t="str">
        <f>IFERROR(VLOOKUP($A630,'Azymut M'!$O$2:$U$36,7,0),"")</f>
        <v/>
      </c>
      <c r="AP630" s="12" t="str">
        <f>IFERROR(VLOOKUP($A630,'NM TR100 M'!$AD$5:$AJ$13,7,0),"")</f>
        <v/>
      </c>
      <c r="AQ630" s="26">
        <f>MIN(COUNT(F630:U630)+MIN(COUNT(X630:AP630)/2,2),6)</f>
        <v>0.5</v>
      </c>
      <c r="AR630" s="13">
        <f>COUNT(F630:U630)+COUNT(X630:AP630)/2</f>
        <v>0.5</v>
      </c>
    </row>
    <row r="631" spans="1:44">
      <c r="A631">
        <v>348</v>
      </c>
      <c r="B631" s="22" t="str">
        <f>VLOOKUP($A631,id!$C:$H,6,0)</f>
        <v>Popek Marcin</v>
      </c>
      <c r="C631" s="22">
        <f>VLOOKUP($A631,id!$C:$H,4,0)</f>
        <v>0</v>
      </c>
      <c r="D631" s="2">
        <f>IF(E630=E631,D630,ROW(B629))</f>
        <v>629</v>
      </c>
      <c r="E631" s="11">
        <f>LARGE(F631:W631,1)+LARGE(F631:W631,2)+IFERROR(LARGE(F631:W631,3),0)+IFERROR(LARGE(F631:W631,4),0)+IFERROR(LARGE(F631:W631,5),0)+IFERROR(LARGE(F631:W631,6),0)</f>
        <v>3.3721170913456402E-2</v>
      </c>
      <c r="F631" s="12"/>
      <c r="G631" s="12"/>
      <c r="H631" s="12" t="str">
        <f>IFERROR(VLOOKUP($A631,'H53 200 M'!$AL$5:$AR$90,7,0),"")</f>
        <v/>
      </c>
      <c r="I631" s="14" t="str">
        <f>IFERROR(VLOOKUP($A631,'Dymno M'!$BO$4:$BU$35,7,0),"")</f>
        <v/>
      </c>
      <c r="J631" s="19" t="str">
        <f>IFERROR(VLOOKUP($A631,'Dukty M'!$AU$1:$BA$45,7,0),"")</f>
        <v/>
      </c>
      <c r="K631" s="19" t="str">
        <f>IFERROR(VLOOKUP($A631,'Tropy M'!$Q$3:$X$155,7,0),"")</f>
        <v/>
      </c>
      <c r="L631" s="19" t="str">
        <f>IFERROR(VLOOKUP($A631,'Grassor TR300 M'!$BX$2:$CD$26,7,0),"")</f>
        <v/>
      </c>
      <c r="M631" s="19" t="str">
        <f>IFERROR(VLOOKUP($A631,'BO M'!$K$2:$Q$65,7,0),"")</f>
        <v/>
      </c>
      <c r="N631" s="19" t="str">
        <f>IFERROR(VLOOKUP($A631,'Konwalie M'!$K$3:$Q$33,7,0),"")</f>
        <v/>
      </c>
      <c r="O631" s="19" t="str">
        <f>IFERROR(VLOOKUP($A631,'Sudecka 150 M'!$M$2:$S$17,7,0),"")</f>
        <v/>
      </c>
      <c r="P631" s="19" t="str">
        <f>IFERROR(VLOOKUP($A631,'Korno M'!$BR$1:$BX$58,7,0),"")</f>
        <v/>
      </c>
      <c r="Q631" s="19" t="str">
        <f>IFERROR(VLOOKUP($A631,'Abentojra M'!$J$4:$P$36,7,0),"")</f>
        <v/>
      </c>
      <c r="R631" s="19" t="str">
        <f>IFERROR(VLOOKUP($A631,'Mordownik M'!$M$6:$S$36,7,0),"")</f>
        <v/>
      </c>
      <c r="S631" s="19" t="str">
        <f>IFERROR(VLOOKUP($A631,'XIV Szago M'!$BB$4:$BH$45,7,0),"")</f>
        <v/>
      </c>
      <c r="T631" s="19" t="str">
        <f>IFERROR(VLOOKUP($A631,'H54 TR200 M'!$AS$5:$AY$96,7,0),"")</f>
        <v/>
      </c>
      <c r="U631" s="19" t="str">
        <f>IFERROR(VLOOKUP($A631,'NM TR200 M'!$AN$5:$AT$32,7,0),"")</f>
        <v/>
      </c>
      <c r="V631" s="10">
        <f>IFERROR(LARGE(X631:AP631,1),0)+IFERROR(LARGE(X631:AP631,2),0)</f>
        <v>3.3721170913456402E-2</v>
      </c>
      <c r="W631" s="10">
        <f>IFERROR(LARGE(X631:AP631,3),0)+IFERROR(LARGE(X631:AP631,4),0)</f>
        <v>0</v>
      </c>
      <c r="X631" s="12"/>
      <c r="Y631" s="18"/>
      <c r="Z631" s="18"/>
      <c r="AA631" s="12"/>
      <c r="AB631" s="12"/>
      <c r="AC631" s="12">
        <f>IFERROR(VLOOKUP($A631,'H53 100 M'!$AG$5:$AM$156,7,0),"")</f>
        <v>3.3721170913456402E-2</v>
      </c>
      <c r="AD631" s="18" t="str">
        <f>IFERROR(VLOOKUP($A631,'Liczyrzepa - wiosna M'!$N$2:$T$26,7,0),"")</f>
        <v/>
      </c>
      <c r="AE631" s="12" t="str">
        <f>IFERROR(VLOOKUP($A631,'Harce M'!$H$2:$N$19,7,0),"")</f>
        <v/>
      </c>
      <c r="AF631" s="18" t="str">
        <f>IFERROR(VLOOKUP($A631,'XII z Kompasem M'!$K$1:$Q$38,7,0),"")</f>
        <v/>
      </c>
      <c r="AG631" s="19" t="str">
        <f>IFERROR(VLOOKUP($A631,'Grassor TR150 M'!$BH$2:$BN$16,7,0),"")</f>
        <v/>
      </c>
      <c r="AH631" s="19" t="str">
        <f>IFERROR(VLOOKUP($A631,'Pazur Gryfa M'!$P$2:$V$23,7,0),"")</f>
        <v/>
      </c>
      <c r="AI631" s="19" t="str">
        <f>IFERROR(VLOOKUP($A631,'Szaga M'!$J$2:$P$31,7,0),"")</f>
        <v/>
      </c>
      <c r="AJ631" s="19" t="str">
        <f>IFERROR(VLOOKUP($A631,'Sudecka 100 M'!$M$2:$S$20,7,0),"")</f>
        <v/>
      </c>
      <c r="AK631" s="19" t="str">
        <f>IFERROR(VLOOKUP($A631,'XIII z Kompasem M'!$K$2:$Q$27,7,0),"")</f>
        <v/>
      </c>
      <c r="AL631" s="19" t="str">
        <f>IFERROR(VLOOKUP($A631,'Waligóra M'!$J$2:$P$17,7,0),"")</f>
        <v/>
      </c>
      <c r="AM631" s="19" t="str">
        <f>IFERROR(VLOOKUP($A631,'Jesienne 360 M'!$K$2:$Q$15,7,0),"")</f>
        <v/>
      </c>
      <c r="AN631" s="19" t="str">
        <f>IFERROR(VLOOKUP($A631,'H54 TR100 M'!$AG$6:$AM$161,7,0),"")</f>
        <v/>
      </c>
      <c r="AO631" s="19" t="str">
        <f>IFERROR(VLOOKUP($A631,'Azymut M'!$O$2:$U$36,7,0),"")</f>
        <v/>
      </c>
      <c r="AP631" s="12" t="str">
        <f>IFERROR(VLOOKUP($A631,'NM TR100 M'!$AD$5:$AJ$13,7,0),"")</f>
        <v/>
      </c>
      <c r="AQ631" s="26">
        <f>MIN(COUNT(F631:U631)+MIN(COUNT(X631:AP631)/2,2),6)</f>
        <v>0.5</v>
      </c>
      <c r="AR631" s="13">
        <f>COUNT(F631:U631)+COUNT(X631:AP631)/2</f>
        <v>0.5</v>
      </c>
    </row>
    <row r="632" spans="1:44">
      <c r="A632">
        <v>178</v>
      </c>
      <c r="B632" s="22" t="str">
        <f>VLOOKUP($A632,id!$C:$H,6,0)</f>
        <v>Sobków Błażej</v>
      </c>
      <c r="C632" s="22">
        <f>VLOOKUP($A632,id!$C:$H,4,0)</f>
        <v>0</v>
      </c>
      <c r="D632" s="2">
        <f>IF(E631=E632,D631,ROW(B630))</f>
        <v>630</v>
      </c>
      <c r="E632" s="11">
        <f>LARGE(F632:W632,1)+LARGE(F632:W632,2)+IFERROR(LARGE(F632:W632,3),0)+IFERROR(LARGE(F632:W632,4),0)+IFERROR(LARGE(F632:W632,5),0)+IFERROR(LARGE(F632:W632,6),0)</f>
        <v>0</v>
      </c>
      <c r="F632" s="12"/>
      <c r="G632" s="12"/>
      <c r="H632" s="12" t="str">
        <f>IFERROR(VLOOKUP($A632,'H53 200 M'!$AL$5:$AR$90,7,0),"")</f>
        <v/>
      </c>
      <c r="I632" s="14" t="str">
        <f>IFERROR(VLOOKUP($A632,'Dymno M'!$BO$4:$BU$35,7,0),"")</f>
        <v/>
      </c>
      <c r="J632" s="19" t="str">
        <f>IFERROR(VLOOKUP($A632,'Dukty M'!$AU$1:$BA$45,7,0),"")</f>
        <v/>
      </c>
      <c r="K632" s="19" t="str">
        <f>IFERROR(VLOOKUP($A632,'Tropy M'!$Q$3:$X$155,7,0),"")</f>
        <v/>
      </c>
      <c r="L632" s="19" t="str">
        <f>IFERROR(VLOOKUP($A632,'Grassor TR300 M'!$BX$2:$CD$26,7,0),"")</f>
        <v/>
      </c>
      <c r="M632" s="19" t="str">
        <f>IFERROR(VLOOKUP($A632,'BO M'!$K$2:$Q$65,7,0),"")</f>
        <v/>
      </c>
      <c r="N632" s="19" t="str">
        <f>IFERROR(VLOOKUP($A632,'Konwalie M'!$K$3:$Q$33,7,0),"")</f>
        <v/>
      </c>
      <c r="O632" s="19" t="str">
        <f>IFERROR(VLOOKUP($A632,'Sudecka 150 M'!$M$2:$S$17,7,0),"")</f>
        <v/>
      </c>
      <c r="P632" s="19" t="str">
        <f>IFERROR(VLOOKUP($A632,'Korno M'!$BR$1:$BX$58,7,0),"")</f>
        <v/>
      </c>
      <c r="Q632" s="19" t="str">
        <f>IFERROR(VLOOKUP($A632,'Abentojra M'!$J$4:$P$36,7,0),"")</f>
        <v/>
      </c>
      <c r="R632" s="19" t="str">
        <f>IFERROR(VLOOKUP($A632,'Mordownik M'!$M$6:$S$36,7,0),"")</f>
        <v/>
      </c>
      <c r="S632" s="19" t="str">
        <f>IFERROR(VLOOKUP($A632,'XIV Szago M'!$BB$4:$BH$45,7,0),"")</f>
        <v/>
      </c>
      <c r="T632" s="19" t="str">
        <f>IFERROR(VLOOKUP($A632,'H54 TR200 M'!$AS$5:$AY$96,7,0),"")</f>
        <v/>
      </c>
      <c r="U632" s="19" t="str">
        <f>IFERROR(VLOOKUP($A632,'NM TR200 M'!$AN$5:$AT$32,7,0),"")</f>
        <v/>
      </c>
      <c r="V632" s="10">
        <f>IFERROR(LARGE(X632:AP632,1),0)+IFERROR(LARGE(X632:AP632,2),0)</f>
        <v>0</v>
      </c>
      <c r="W632" s="10">
        <f>IFERROR(LARGE(X632:AP632,3),0)+IFERROR(LARGE(X632:AP632,4),0)</f>
        <v>0</v>
      </c>
      <c r="X632" s="12"/>
      <c r="Y632" s="18"/>
      <c r="Z632" s="18"/>
      <c r="AA632" s="12" t="str">
        <f>IFERROR(VLOOKUP(A632,'NMnO M'!AT:AZ,7,0),"")</f>
        <v/>
      </c>
      <c r="AB632" s="12">
        <f>IFERROR(VLOOKUP(A632,'Wertepy M'!M:S,7,0),"")</f>
        <v>0</v>
      </c>
      <c r="AC632" s="12" t="str">
        <f>IFERROR(VLOOKUP($A632,'H53 100 M'!$AG$5:$AM$156,7,0),"")</f>
        <v/>
      </c>
      <c r="AD632" s="18" t="str">
        <f>IFERROR(VLOOKUP($A632,'Liczyrzepa - wiosna M'!$N$2:$T$26,7,0),"")</f>
        <v/>
      </c>
      <c r="AE632" s="12" t="str">
        <f>IFERROR(VLOOKUP($A632,'Harce M'!$H$2:$N$19,7,0),"")</f>
        <v/>
      </c>
      <c r="AF632" s="18" t="str">
        <f>IFERROR(VLOOKUP($A632,'XII z Kompasem M'!$K$1:$Q$38,7,0),"")</f>
        <v/>
      </c>
      <c r="AG632" s="19" t="str">
        <f>IFERROR(VLOOKUP($A632,'Grassor TR150 M'!$BH$2:$BN$16,7,0),"")</f>
        <v/>
      </c>
      <c r="AH632" s="19" t="str">
        <f>IFERROR(VLOOKUP($A632,'Pazur Gryfa M'!$P$2:$V$23,7,0),"")</f>
        <v/>
      </c>
      <c r="AI632" s="19" t="str">
        <f>IFERROR(VLOOKUP($A632,'Szaga M'!$J$2:$P$31,7,0),"")</f>
        <v/>
      </c>
      <c r="AJ632" s="19" t="str">
        <f>IFERROR(VLOOKUP($A632,'Sudecka 100 M'!$M$2:$S$20,7,0),"")</f>
        <v/>
      </c>
      <c r="AK632" s="19" t="str">
        <f>IFERROR(VLOOKUP($A632,'XIII z Kompasem M'!$K$2:$Q$27,7,0),"")</f>
        <v/>
      </c>
      <c r="AL632" s="19" t="str">
        <f>IFERROR(VLOOKUP($A632,'Waligóra M'!$J$2:$P$17,7,0),"")</f>
        <v/>
      </c>
      <c r="AM632" s="19" t="str">
        <f>IFERROR(VLOOKUP($A632,'Jesienne 360 M'!$K$2:$Q$15,7,0),"")</f>
        <v/>
      </c>
      <c r="AN632" s="19" t="str">
        <f>IFERROR(VLOOKUP($A632,'H54 TR100 M'!$AG$6:$AM$161,7,0),"")</f>
        <v/>
      </c>
      <c r="AO632" s="19" t="str">
        <f>IFERROR(VLOOKUP($A632,'Azymut M'!$O$2:$U$36,7,0),"")</f>
        <v/>
      </c>
      <c r="AP632" s="12" t="str">
        <f>IFERROR(VLOOKUP($A632,'NM TR100 M'!$AD$5:$AJ$13,7,0),"")</f>
        <v/>
      </c>
      <c r="AQ632" s="26">
        <f>MIN(COUNT(F632:U632)+MIN(COUNT(X632:AP632)/2,2),6)</f>
        <v>0.5</v>
      </c>
      <c r="AR632" s="13">
        <f>COUNT(F632:U632)+COUNT(X632:AP632)/2</f>
        <v>0.5</v>
      </c>
    </row>
    <row r="633" spans="1:44">
      <c r="A633">
        <v>179</v>
      </c>
      <c r="B633" s="22" t="str">
        <f>VLOOKUP($A633,id!$C:$H,6,0)</f>
        <v>Szuwalski Jacek</v>
      </c>
      <c r="C633" s="22">
        <f>VLOOKUP($A633,id!$C:$H,4,0)</f>
        <v>0</v>
      </c>
      <c r="D633" s="2">
        <f>IF(E632=E633,D632,ROW(B631))</f>
        <v>630</v>
      </c>
      <c r="E633" s="11">
        <f>LARGE(F633:W633,1)+LARGE(F633:W633,2)+IFERROR(LARGE(F633:W633,3),0)+IFERROR(LARGE(F633:W633,4),0)+IFERROR(LARGE(F633:W633,5),0)+IFERROR(LARGE(F633:W633,6),0)</f>
        <v>0</v>
      </c>
      <c r="F633" s="12"/>
      <c r="G633" s="12"/>
      <c r="H633" s="12" t="str">
        <f>IFERROR(VLOOKUP($A633,'H53 200 M'!$AL$5:$AR$90,7,0),"")</f>
        <v/>
      </c>
      <c r="I633" s="14" t="str">
        <f>IFERROR(VLOOKUP($A633,'Dymno M'!$BO$4:$BU$35,7,0),"")</f>
        <v/>
      </c>
      <c r="J633" s="19" t="str">
        <f>IFERROR(VLOOKUP($A633,'Dukty M'!$AU$1:$BA$45,7,0),"")</f>
        <v/>
      </c>
      <c r="K633" s="19" t="str">
        <f>IFERROR(VLOOKUP($A633,'Tropy M'!$Q$3:$X$155,7,0),"")</f>
        <v/>
      </c>
      <c r="L633" s="19" t="str">
        <f>IFERROR(VLOOKUP($A633,'Grassor TR300 M'!$BX$2:$CD$26,7,0),"")</f>
        <v/>
      </c>
      <c r="M633" s="19" t="str">
        <f>IFERROR(VLOOKUP($A633,'BO M'!$K$2:$Q$65,7,0),"")</f>
        <v/>
      </c>
      <c r="N633" s="19" t="str">
        <f>IFERROR(VLOOKUP($A633,'Konwalie M'!$K$3:$Q$33,7,0),"")</f>
        <v/>
      </c>
      <c r="O633" s="19" t="str">
        <f>IFERROR(VLOOKUP($A633,'Sudecka 150 M'!$M$2:$S$17,7,0),"")</f>
        <v/>
      </c>
      <c r="P633" s="19" t="str">
        <f>IFERROR(VLOOKUP($A633,'Korno M'!$BR$1:$BX$58,7,0),"")</f>
        <v/>
      </c>
      <c r="Q633" s="19" t="str">
        <f>IFERROR(VLOOKUP($A633,'Abentojra M'!$J$4:$P$36,7,0),"")</f>
        <v/>
      </c>
      <c r="R633" s="19" t="str">
        <f>IFERROR(VLOOKUP($A633,'Mordownik M'!$M$6:$S$36,7,0),"")</f>
        <v/>
      </c>
      <c r="S633" s="19" t="str">
        <f>IFERROR(VLOOKUP($A633,'XIV Szago M'!$BB$4:$BH$45,7,0),"")</f>
        <v/>
      </c>
      <c r="T633" s="19" t="str">
        <f>IFERROR(VLOOKUP($A633,'H54 TR200 M'!$AS$5:$AY$96,7,0),"")</f>
        <v/>
      </c>
      <c r="U633" s="19" t="str">
        <f>IFERROR(VLOOKUP($A633,'NM TR200 M'!$AN$5:$AT$32,7,0),"")</f>
        <v/>
      </c>
      <c r="V633" s="10">
        <f>IFERROR(LARGE(X633:AP633,1),0)+IFERROR(LARGE(X633:AP633,2),0)</f>
        <v>0</v>
      </c>
      <c r="W633" s="10">
        <f>IFERROR(LARGE(X633:AP633,3),0)+IFERROR(LARGE(X633:AP633,4),0)</f>
        <v>0</v>
      </c>
      <c r="X633" s="12"/>
      <c r="Y633" s="18"/>
      <c r="Z633" s="18"/>
      <c r="AA633" s="12" t="str">
        <f>IFERROR(VLOOKUP(A633,'NMnO M'!AT:AZ,7,0),"")</f>
        <v/>
      </c>
      <c r="AB633" s="12">
        <f>IFERROR(VLOOKUP(A633,'Wertepy M'!M:S,7,0),"")</f>
        <v>0</v>
      </c>
      <c r="AC633" s="12" t="str">
        <f>IFERROR(VLOOKUP($A633,'H53 100 M'!$AG$5:$AM$156,7,0),"")</f>
        <v/>
      </c>
      <c r="AD633" s="18" t="str">
        <f>IFERROR(VLOOKUP($A633,'Liczyrzepa - wiosna M'!$N$2:$T$26,7,0),"")</f>
        <v/>
      </c>
      <c r="AE633" s="12" t="str">
        <f>IFERROR(VLOOKUP($A633,'Harce M'!$H$2:$N$19,7,0),"")</f>
        <v/>
      </c>
      <c r="AF633" s="18" t="str">
        <f>IFERROR(VLOOKUP($A633,'XII z Kompasem M'!$K$1:$Q$38,7,0),"")</f>
        <v/>
      </c>
      <c r="AG633" s="19" t="str">
        <f>IFERROR(VLOOKUP($A633,'Grassor TR150 M'!$BH$2:$BN$16,7,0),"")</f>
        <v/>
      </c>
      <c r="AH633" s="19" t="str">
        <f>IFERROR(VLOOKUP($A633,'Pazur Gryfa M'!$P$2:$V$23,7,0),"")</f>
        <v/>
      </c>
      <c r="AI633" s="19" t="str">
        <f>IFERROR(VLOOKUP($A633,'Szaga M'!$J$2:$P$31,7,0),"")</f>
        <v/>
      </c>
      <c r="AJ633" s="19" t="str">
        <f>IFERROR(VLOOKUP($A633,'Sudecka 100 M'!$M$2:$S$20,7,0),"")</f>
        <v/>
      </c>
      <c r="AK633" s="19" t="str">
        <f>IFERROR(VLOOKUP($A633,'XIII z Kompasem M'!$K$2:$Q$27,7,0),"")</f>
        <v/>
      </c>
      <c r="AL633" s="19" t="str">
        <f>IFERROR(VLOOKUP($A633,'Waligóra M'!$J$2:$P$17,7,0),"")</f>
        <v/>
      </c>
      <c r="AM633" s="19" t="str">
        <f>IFERROR(VLOOKUP($A633,'Jesienne 360 M'!$K$2:$Q$15,7,0),"")</f>
        <v/>
      </c>
      <c r="AN633" s="19" t="str">
        <f>IFERROR(VLOOKUP($A633,'H54 TR100 M'!$AG$6:$AM$161,7,0),"")</f>
        <v/>
      </c>
      <c r="AO633" s="19" t="str">
        <f>IFERROR(VLOOKUP($A633,'Azymut M'!$O$2:$U$36,7,0),"")</f>
        <v/>
      </c>
      <c r="AP633" s="12" t="str">
        <f>IFERROR(VLOOKUP($A633,'NM TR100 M'!$AD$5:$AJ$13,7,0),"")</f>
        <v/>
      </c>
      <c r="AQ633" s="26">
        <f>MIN(COUNT(F633:U633)+MIN(COUNT(X633:AP633)/2,2),6)</f>
        <v>0.5</v>
      </c>
      <c r="AR633" s="13">
        <f>COUNT(F633:U633)+COUNT(X633:AP633)/2</f>
        <v>0.5</v>
      </c>
    </row>
    <row r="634" spans="1:44">
      <c r="A634">
        <v>180</v>
      </c>
      <c r="B634" s="22" t="str">
        <f>VLOOKUP($A634,id!$C:$H,6,0)</f>
        <v>Stawski Bartosz</v>
      </c>
      <c r="C634" s="22">
        <f>VLOOKUP($A634,id!$C:$H,4,0)</f>
        <v>0</v>
      </c>
      <c r="D634" s="2">
        <f>IF(E633=E634,D633,ROW(B632))</f>
        <v>630</v>
      </c>
      <c r="E634" s="11">
        <f>LARGE(F634:W634,1)+LARGE(F634:W634,2)+IFERROR(LARGE(F634:W634,3),0)+IFERROR(LARGE(F634:W634,4),0)+IFERROR(LARGE(F634:W634,5),0)+IFERROR(LARGE(F634:W634,6),0)</f>
        <v>0</v>
      </c>
      <c r="F634" s="12"/>
      <c r="G634" s="12"/>
      <c r="H634" s="12" t="str">
        <f>IFERROR(VLOOKUP($A634,'H53 200 M'!$AL$5:$AR$90,7,0),"")</f>
        <v/>
      </c>
      <c r="I634" s="14" t="str">
        <f>IFERROR(VLOOKUP($A634,'Dymno M'!$BO$4:$BU$35,7,0),"")</f>
        <v/>
      </c>
      <c r="J634" s="19" t="str">
        <f>IFERROR(VLOOKUP($A634,'Dukty M'!$AU$1:$BA$45,7,0),"")</f>
        <v/>
      </c>
      <c r="K634" s="19" t="str">
        <f>IFERROR(VLOOKUP($A634,'Tropy M'!$Q$3:$X$155,7,0),"")</f>
        <v/>
      </c>
      <c r="L634" s="19" t="str">
        <f>IFERROR(VLOOKUP($A634,'Grassor TR300 M'!$BX$2:$CD$26,7,0),"")</f>
        <v/>
      </c>
      <c r="M634" s="19" t="str">
        <f>IFERROR(VLOOKUP($A634,'BO M'!$K$2:$Q$65,7,0),"")</f>
        <v/>
      </c>
      <c r="N634" s="19" t="str">
        <f>IFERROR(VLOOKUP($A634,'Konwalie M'!$K$3:$Q$33,7,0),"")</f>
        <v/>
      </c>
      <c r="O634" s="19" t="str">
        <f>IFERROR(VLOOKUP($A634,'Sudecka 150 M'!$M$2:$S$17,7,0),"")</f>
        <v/>
      </c>
      <c r="P634" s="19" t="str">
        <f>IFERROR(VLOOKUP($A634,'Korno M'!$BR$1:$BX$58,7,0),"")</f>
        <v/>
      </c>
      <c r="Q634" s="19" t="str">
        <f>IFERROR(VLOOKUP($A634,'Abentojra M'!$J$4:$P$36,7,0),"")</f>
        <v/>
      </c>
      <c r="R634" s="19" t="str">
        <f>IFERROR(VLOOKUP($A634,'Mordownik M'!$M$6:$S$36,7,0),"")</f>
        <v/>
      </c>
      <c r="S634" s="19" t="str">
        <f>IFERROR(VLOOKUP($A634,'XIV Szago M'!$BB$4:$BH$45,7,0),"")</f>
        <v/>
      </c>
      <c r="T634" s="19" t="str">
        <f>IFERROR(VLOOKUP($A634,'H54 TR200 M'!$AS$5:$AY$96,7,0),"")</f>
        <v/>
      </c>
      <c r="U634" s="19" t="str">
        <f>IFERROR(VLOOKUP($A634,'NM TR200 M'!$AN$5:$AT$32,7,0),"")</f>
        <v/>
      </c>
      <c r="V634" s="10">
        <f>IFERROR(LARGE(X634:AP634,1),0)+IFERROR(LARGE(X634:AP634,2),0)</f>
        <v>0</v>
      </c>
      <c r="W634" s="10">
        <f>IFERROR(LARGE(X634:AP634,3),0)+IFERROR(LARGE(X634:AP634,4),0)</f>
        <v>0</v>
      </c>
      <c r="X634" s="12"/>
      <c r="Y634" s="18"/>
      <c r="Z634" s="18"/>
      <c r="AA634" s="12" t="str">
        <f>IFERROR(VLOOKUP(A634,'NMnO M'!AT:AZ,7,0),"")</f>
        <v/>
      </c>
      <c r="AB634" s="12">
        <f>IFERROR(VLOOKUP(A634,'Wertepy M'!M:S,7,0),"")</f>
        <v>0</v>
      </c>
      <c r="AC634" s="12" t="str">
        <f>IFERROR(VLOOKUP($A634,'H53 100 M'!$AG$5:$AM$156,7,0),"")</f>
        <v/>
      </c>
      <c r="AD634" s="18" t="str">
        <f>IFERROR(VLOOKUP($A634,'Liczyrzepa - wiosna M'!$N$2:$T$26,7,0),"")</f>
        <v/>
      </c>
      <c r="AE634" s="12" t="str">
        <f>IFERROR(VLOOKUP($A634,'Harce M'!$H$2:$N$19,7,0),"")</f>
        <v/>
      </c>
      <c r="AF634" s="18" t="str">
        <f>IFERROR(VLOOKUP($A634,'XII z Kompasem M'!$K$1:$Q$38,7,0),"")</f>
        <v/>
      </c>
      <c r="AG634" s="19" t="str">
        <f>IFERROR(VLOOKUP($A634,'Grassor TR150 M'!$BH$2:$BN$16,7,0),"")</f>
        <v/>
      </c>
      <c r="AH634" s="19" t="str">
        <f>IFERROR(VLOOKUP($A634,'Pazur Gryfa M'!$P$2:$V$23,7,0),"")</f>
        <v/>
      </c>
      <c r="AI634" s="19" t="str">
        <f>IFERROR(VLOOKUP($A634,'Szaga M'!$J$2:$P$31,7,0),"")</f>
        <v/>
      </c>
      <c r="AJ634" s="19" t="str">
        <f>IFERROR(VLOOKUP($A634,'Sudecka 100 M'!$M$2:$S$20,7,0),"")</f>
        <v/>
      </c>
      <c r="AK634" s="19" t="str">
        <f>IFERROR(VLOOKUP($A634,'XIII z Kompasem M'!$K$2:$Q$27,7,0),"")</f>
        <v/>
      </c>
      <c r="AL634" s="19" t="str">
        <f>IFERROR(VLOOKUP($A634,'Waligóra M'!$J$2:$P$17,7,0),"")</f>
        <v/>
      </c>
      <c r="AM634" s="19" t="str">
        <f>IFERROR(VLOOKUP($A634,'Jesienne 360 M'!$K$2:$Q$15,7,0),"")</f>
        <v/>
      </c>
      <c r="AN634" s="19" t="str">
        <f>IFERROR(VLOOKUP($A634,'H54 TR100 M'!$AG$6:$AM$161,7,0),"")</f>
        <v/>
      </c>
      <c r="AO634" s="19" t="str">
        <f>IFERROR(VLOOKUP($A634,'Azymut M'!$O$2:$U$36,7,0),"")</f>
        <v/>
      </c>
      <c r="AP634" s="12" t="str">
        <f>IFERROR(VLOOKUP($A634,'NM TR100 M'!$AD$5:$AJ$13,7,0),"")</f>
        <v/>
      </c>
      <c r="AQ634" s="26">
        <f>MIN(COUNT(F634:U634)+MIN(COUNT(X634:AP634)/2,2),6)</f>
        <v>0.5</v>
      </c>
      <c r="AR634" s="13">
        <f>COUNT(F634:U634)+COUNT(X634:AP634)/2</f>
        <v>0.5</v>
      </c>
    </row>
    <row r="635" spans="1:44">
      <c r="A635">
        <v>356</v>
      </c>
      <c r="B635" s="22" t="str">
        <f>VLOOKUP($A635,id!$C:$H,6,0)</f>
        <v>Jacewicz Karol</v>
      </c>
      <c r="C635" s="22" t="str">
        <f>VLOOKUP($A635,id!$C:$H,4,0)</f>
        <v>WATAHA</v>
      </c>
      <c r="D635" s="2">
        <f>IF(E634=E635,D634,ROW(B633))</f>
        <v>630</v>
      </c>
      <c r="E635" s="11">
        <f>LARGE(F635:W635,1)+LARGE(F635:W635,2)+IFERROR(LARGE(F635:W635,3),0)+IFERROR(LARGE(F635:W635,4),0)+IFERROR(LARGE(F635:W635,5),0)+IFERROR(LARGE(F635:W635,6),0)</f>
        <v>0</v>
      </c>
      <c r="F635" s="12"/>
      <c r="G635" s="12"/>
      <c r="H635" s="12" t="str">
        <f>IFERROR(VLOOKUP($A635,'H53 200 M'!$AL$5:$AR$90,7,0),"")</f>
        <v/>
      </c>
      <c r="I635" s="14" t="str">
        <f>IFERROR(VLOOKUP($A635,'Dymno M'!$BO$4:$BU$35,7,0),"")</f>
        <v/>
      </c>
      <c r="J635" s="19" t="str">
        <f>IFERROR(VLOOKUP($A635,'Dukty M'!$AU$1:$BA$45,7,0),"")</f>
        <v/>
      </c>
      <c r="K635" s="19" t="str">
        <f>IFERROR(VLOOKUP($A635,'Tropy M'!$Q$3:$X$155,7,0),"")</f>
        <v/>
      </c>
      <c r="L635" s="19" t="str">
        <f>IFERROR(VLOOKUP($A635,'Grassor TR300 M'!$BX$2:$CD$26,7,0),"")</f>
        <v/>
      </c>
      <c r="M635" s="19" t="str">
        <f>IFERROR(VLOOKUP($A635,'BO M'!$K$2:$Q$65,7,0),"")</f>
        <v/>
      </c>
      <c r="N635" s="19" t="str">
        <f>IFERROR(VLOOKUP($A635,'Konwalie M'!$K$3:$Q$33,7,0),"")</f>
        <v/>
      </c>
      <c r="O635" s="19" t="str">
        <f>IFERROR(VLOOKUP($A635,'Sudecka 150 M'!$M$2:$S$17,7,0),"")</f>
        <v/>
      </c>
      <c r="P635" s="19" t="str">
        <f>IFERROR(VLOOKUP($A635,'Korno M'!$BR$1:$BX$58,7,0),"")</f>
        <v/>
      </c>
      <c r="Q635" s="19" t="str">
        <f>IFERROR(VLOOKUP($A635,'Abentojra M'!$J$4:$P$36,7,0),"")</f>
        <v/>
      </c>
      <c r="R635" s="19" t="str">
        <f>IFERROR(VLOOKUP($A635,'Mordownik M'!$M$6:$S$36,7,0),"")</f>
        <v/>
      </c>
      <c r="S635" s="19" t="str">
        <f>IFERROR(VLOOKUP($A635,'XIV Szago M'!$BB$4:$BH$45,7,0),"")</f>
        <v/>
      </c>
      <c r="T635" s="19" t="str">
        <f>IFERROR(VLOOKUP($A635,'H54 TR200 M'!$AS$5:$AY$96,7,0),"")</f>
        <v/>
      </c>
      <c r="U635" s="19" t="str">
        <f>IFERROR(VLOOKUP($A635,'NM TR200 M'!$AN$5:$AT$32,7,0),"")</f>
        <v/>
      </c>
      <c r="V635" s="10">
        <f>IFERROR(LARGE(X635:AP635,1),0)+IFERROR(LARGE(X635:AP635,2),0)</f>
        <v>0</v>
      </c>
      <c r="W635" s="10">
        <f>IFERROR(LARGE(X635:AP635,3),0)+IFERROR(LARGE(X635:AP635,4),0)</f>
        <v>0</v>
      </c>
      <c r="X635" s="12"/>
      <c r="Y635" s="18"/>
      <c r="Z635" s="18"/>
      <c r="AA635" s="12"/>
      <c r="AB635" s="12"/>
      <c r="AC635" s="12">
        <f>IFERROR(VLOOKUP($A635,'H53 100 M'!$AG$5:$AM$156,7,0),"")</f>
        <v>0</v>
      </c>
      <c r="AD635" s="18" t="str">
        <f>IFERROR(VLOOKUP($A635,'Liczyrzepa - wiosna M'!$N$2:$T$26,7,0),"")</f>
        <v/>
      </c>
      <c r="AE635" s="12" t="str">
        <f>IFERROR(VLOOKUP($A635,'Harce M'!$H$2:$N$19,7,0),"")</f>
        <v/>
      </c>
      <c r="AF635" s="18" t="str">
        <f>IFERROR(VLOOKUP($A635,'XII z Kompasem M'!$K$1:$Q$38,7,0),"")</f>
        <v/>
      </c>
      <c r="AG635" s="19" t="str">
        <f>IFERROR(VLOOKUP($A635,'Grassor TR150 M'!$BH$2:$BN$16,7,0),"")</f>
        <v/>
      </c>
      <c r="AH635" s="19" t="str">
        <f>IFERROR(VLOOKUP($A635,'Pazur Gryfa M'!$P$2:$V$23,7,0),"")</f>
        <v/>
      </c>
      <c r="AI635" s="19" t="str">
        <f>IFERROR(VLOOKUP($A635,'Szaga M'!$J$2:$P$31,7,0),"")</f>
        <v/>
      </c>
      <c r="AJ635" s="19" t="str">
        <f>IFERROR(VLOOKUP($A635,'Sudecka 100 M'!$M$2:$S$20,7,0),"")</f>
        <v/>
      </c>
      <c r="AK635" s="19" t="str">
        <f>IFERROR(VLOOKUP($A635,'XIII z Kompasem M'!$K$2:$Q$27,7,0),"")</f>
        <v/>
      </c>
      <c r="AL635" s="19" t="str">
        <f>IFERROR(VLOOKUP($A635,'Waligóra M'!$J$2:$P$17,7,0),"")</f>
        <v/>
      </c>
      <c r="AM635" s="19" t="str">
        <f>IFERROR(VLOOKUP($A635,'Jesienne 360 M'!$K$2:$Q$15,7,0),"")</f>
        <v/>
      </c>
      <c r="AN635" s="19" t="str">
        <f>IFERROR(VLOOKUP($A635,'H54 TR100 M'!$AG$6:$AM$161,7,0),"")</f>
        <v/>
      </c>
      <c r="AO635" s="19" t="str">
        <f>IFERROR(VLOOKUP($A635,'Azymut M'!$O$2:$U$36,7,0),"")</f>
        <v/>
      </c>
      <c r="AP635" s="12" t="str">
        <f>IFERROR(VLOOKUP($A635,'NM TR100 M'!$AD$5:$AJ$13,7,0),"")</f>
        <v/>
      </c>
      <c r="AQ635" s="26">
        <f>MIN(COUNT(F635:U635)+MIN(COUNT(X635:AP635)/2,2),6)</f>
        <v>0.5</v>
      </c>
      <c r="AR635" s="13">
        <f>COUNT(F635:U635)+COUNT(X635:AP635)/2</f>
        <v>0.5</v>
      </c>
    </row>
    <row r="636" spans="1:44">
      <c r="A636">
        <v>357</v>
      </c>
      <c r="B636" s="22" t="str">
        <f>VLOOKUP($A636,id!$C:$H,6,0)</f>
        <v>Anszperger Marcin</v>
      </c>
      <c r="C636" s="22">
        <f>VLOOKUP($A636,id!$C:$H,4,0)</f>
        <v>0</v>
      </c>
      <c r="D636" s="2">
        <f>IF(E635=E636,D635,ROW(B634))</f>
        <v>630</v>
      </c>
      <c r="E636" s="11">
        <f>LARGE(F636:W636,1)+LARGE(F636:W636,2)+IFERROR(LARGE(F636:W636,3),0)+IFERROR(LARGE(F636:W636,4),0)+IFERROR(LARGE(F636:W636,5),0)+IFERROR(LARGE(F636:W636,6),0)</f>
        <v>0</v>
      </c>
      <c r="F636" s="12"/>
      <c r="G636" s="12"/>
      <c r="H636" s="12" t="str">
        <f>IFERROR(VLOOKUP($A636,'H53 200 M'!$AL$5:$AR$90,7,0),"")</f>
        <v/>
      </c>
      <c r="I636" s="14" t="str">
        <f>IFERROR(VLOOKUP($A636,'Dymno M'!$BO$4:$BU$35,7,0),"")</f>
        <v/>
      </c>
      <c r="J636" s="19" t="str">
        <f>IFERROR(VLOOKUP($A636,'Dukty M'!$AU$1:$BA$45,7,0),"")</f>
        <v/>
      </c>
      <c r="K636" s="19" t="str">
        <f>IFERROR(VLOOKUP($A636,'Tropy M'!$Q$3:$X$155,7,0),"")</f>
        <v/>
      </c>
      <c r="L636" s="19" t="str">
        <f>IFERROR(VLOOKUP($A636,'Grassor TR300 M'!$BX$2:$CD$26,7,0),"")</f>
        <v/>
      </c>
      <c r="M636" s="19" t="str">
        <f>IFERROR(VLOOKUP($A636,'BO M'!$K$2:$Q$65,7,0),"")</f>
        <v/>
      </c>
      <c r="N636" s="19" t="str">
        <f>IFERROR(VLOOKUP($A636,'Konwalie M'!$K$3:$Q$33,7,0),"")</f>
        <v/>
      </c>
      <c r="O636" s="19" t="str">
        <f>IFERROR(VLOOKUP($A636,'Sudecka 150 M'!$M$2:$S$17,7,0),"")</f>
        <v/>
      </c>
      <c r="P636" s="19" t="str">
        <f>IFERROR(VLOOKUP($A636,'Korno M'!$BR$1:$BX$58,7,0),"")</f>
        <v/>
      </c>
      <c r="Q636" s="19" t="str">
        <f>IFERROR(VLOOKUP($A636,'Abentojra M'!$J$4:$P$36,7,0),"")</f>
        <v/>
      </c>
      <c r="R636" s="19" t="str">
        <f>IFERROR(VLOOKUP($A636,'Mordownik M'!$M$6:$S$36,7,0),"")</f>
        <v/>
      </c>
      <c r="S636" s="19" t="str">
        <f>IFERROR(VLOOKUP($A636,'XIV Szago M'!$BB$4:$BH$45,7,0),"")</f>
        <v/>
      </c>
      <c r="T636" s="19" t="str">
        <f>IFERROR(VLOOKUP($A636,'H54 TR200 M'!$AS$5:$AY$96,7,0),"")</f>
        <v/>
      </c>
      <c r="U636" s="19" t="str">
        <f>IFERROR(VLOOKUP($A636,'NM TR200 M'!$AN$5:$AT$32,7,0),"")</f>
        <v/>
      </c>
      <c r="V636" s="10">
        <f>IFERROR(LARGE(X636:AP636,1),0)+IFERROR(LARGE(X636:AP636,2),0)</f>
        <v>0</v>
      </c>
      <c r="W636" s="10">
        <f>IFERROR(LARGE(X636:AP636,3),0)+IFERROR(LARGE(X636:AP636,4),0)</f>
        <v>0</v>
      </c>
      <c r="X636" s="12"/>
      <c r="Y636" s="18"/>
      <c r="Z636" s="18"/>
      <c r="AA636" s="12"/>
      <c r="AB636" s="12"/>
      <c r="AC636" s="12">
        <f>IFERROR(VLOOKUP($A636,'H53 100 M'!$AG$5:$AM$156,7,0),"")</f>
        <v>0</v>
      </c>
      <c r="AD636" s="18" t="str">
        <f>IFERROR(VLOOKUP($A636,'Liczyrzepa - wiosna M'!$N$2:$T$26,7,0),"")</f>
        <v/>
      </c>
      <c r="AE636" s="12" t="str">
        <f>IFERROR(VLOOKUP($A636,'Harce M'!$H$2:$N$19,7,0),"")</f>
        <v/>
      </c>
      <c r="AF636" s="18" t="str">
        <f>IFERROR(VLOOKUP($A636,'XII z Kompasem M'!$K$1:$Q$38,7,0),"")</f>
        <v/>
      </c>
      <c r="AG636" s="19" t="str">
        <f>IFERROR(VLOOKUP($A636,'Grassor TR150 M'!$BH$2:$BN$16,7,0),"")</f>
        <v/>
      </c>
      <c r="AH636" s="19" t="str">
        <f>IFERROR(VLOOKUP($A636,'Pazur Gryfa M'!$P$2:$V$23,7,0),"")</f>
        <v/>
      </c>
      <c r="AI636" s="19" t="str">
        <f>IFERROR(VLOOKUP($A636,'Szaga M'!$J$2:$P$31,7,0),"")</f>
        <v/>
      </c>
      <c r="AJ636" s="19" t="str">
        <f>IFERROR(VLOOKUP($A636,'Sudecka 100 M'!$M$2:$S$20,7,0),"")</f>
        <v/>
      </c>
      <c r="AK636" s="19" t="str">
        <f>IFERROR(VLOOKUP($A636,'XIII z Kompasem M'!$K$2:$Q$27,7,0),"")</f>
        <v/>
      </c>
      <c r="AL636" s="19" t="str">
        <f>IFERROR(VLOOKUP($A636,'Waligóra M'!$J$2:$P$17,7,0),"")</f>
        <v/>
      </c>
      <c r="AM636" s="19" t="str">
        <f>IFERROR(VLOOKUP($A636,'Jesienne 360 M'!$K$2:$Q$15,7,0),"")</f>
        <v/>
      </c>
      <c r="AN636" s="19" t="str">
        <f>IFERROR(VLOOKUP($A636,'H54 TR100 M'!$AG$6:$AM$161,7,0),"")</f>
        <v/>
      </c>
      <c r="AO636" s="19" t="str">
        <f>IFERROR(VLOOKUP($A636,'Azymut M'!$O$2:$U$36,7,0),"")</f>
        <v/>
      </c>
      <c r="AP636" s="12" t="str">
        <f>IFERROR(VLOOKUP($A636,'NM TR100 M'!$AD$5:$AJ$13,7,0),"")</f>
        <v/>
      </c>
      <c r="AQ636" s="26">
        <f>MIN(COUNT(F636:U636)+MIN(COUNT(X636:AP636)/2,2),6)</f>
        <v>0.5</v>
      </c>
      <c r="AR636" s="13">
        <f>COUNT(F636:U636)+COUNT(X636:AP636)/2</f>
        <v>0.5</v>
      </c>
    </row>
    <row r="637" spans="1:44">
      <c r="A637">
        <v>358</v>
      </c>
      <c r="B637" s="22" t="str">
        <f>VLOOKUP($A637,id!$C:$H,6,0)</f>
        <v>Witaszewski Marek</v>
      </c>
      <c r="C637" s="22">
        <f>VLOOKUP($A637,id!$C:$H,4,0)</f>
        <v>0</v>
      </c>
      <c r="D637" s="2">
        <f>IF(E636=E637,D636,ROW(B635))</f>
        <v>630</v>
      </c>
      <c r="E637" s="11">
        <f>LARGE(F637:W637,1)+LARGE(F637:W637,2)+IFERROR(LARGE(F637:W637,3),0)+IFERROR(LARGE(F637:W637,4),0)+IFERROR(LARGE(F637:W637,5),0)+IFERROR(LARGE(F637:W637,6),0)</f>
        <v>0</v>
      </c>
      <c r="F637" s="12"/>
      <c r="G637" s="12"/>
      <c r="H637" s="12" t="str">
        <f>IFERROR(VLOOKUP($A637,'H53 200 M'!$AL$5:$AR$90,7,0),"")</f>
        <v/>
      </c>
      <c r="I637" s="14" t="str">
        <f>IFERROR(VLOOKUP($A637,'Dymno M'!$BO$4:$BU$35,7,0),"")</f>
        <v/>
      </c>
      <c r="J637" s="19" t="str">
        <f>IFERROR(VLOOKUP($A637,'Dukty M'!$AU$1:$BA$45,7,0),"")</f>
        <v/>
      </c>
      <c r="K637" s="19" t="str">
        <f>IFERROR(VLOOKUP($A637,'Tropy M'!$Q$3:$X$155,7,0),"")</f>
        <v/>
      </c>
      <c r="L637" s="19" t="str">
        <f>IFERROR(VLOOKUP($A637,'Grassor TR300 M'!$BX$2:$CD$26,7,0),"")</f>
        <v/>
      </c>
      <c r="M637" s="19" t="str">
        <f>IFERROR(VLOOKUP($A637,'BO M'!$K$2:$Q$65,7,0),"")</f>
        <v/>
      </c>
      <c r="N637" s="19" t="str">
        <f>IFERROR(VLOOKUP($A637,'Konwalie M'!$K$3:$Q$33,7,0),"")</f>
        <v/>
      </c>
      <c r="O637" s="19" t="str">
        <f>IFERROR(VLOOKUP($A637,'Sudecka 150 M'!$M$2:$S$17,7,0),"")</f>
        <v/>
      </c>
      <c r="P637" s="19" t="str">
        <f>IFERROR(VLOOKUP($A637,'Korno M'!$BR$1:$BX$58,7,0),"")</f>
        <v/>
      </c>
      <c r="Q637" s="19" t="str">
        <f>IFERROR(VLOOKUP($A637,'Abentojra M'!$J$4:$P$36,7,0),"")</f>
        <v/>
      </c>
      <c r="R637" s="19" t="str">
        <f>IFERROR(VLOOKUP($A637,'Mordownik M'!$M$6:$S$36,7,0),"")</f>
        <v/>
      </c>
      <c r="S637" s="19" t="str">
        <f>IFERROR(VLOOKUP($A637,'XIV Szago M'!$BB$4:$BH$45,7,0),"")</f>
        <v/>
      </c>
      <c r="T637" s="19" t="str">
        <f>IFERROR(VLOOKUP($A637,'H54 TR200 M'!$AS$5:$AY$96,7,0),"")</f>
        <v/>
      </c>
      <c r="U637" s="19" t="str">
        <f>IFERROR(VLOOKUP($A637,'NM TR200 M'!$AN$5:$AT$32,7,0),"")</f>
        <v/>
      </c>
      <c r="V637" s="10">
        <f>IFERROR(LARGE(X637:AP637,1),0)+IFERROR(LARGE(X637:AP637,2),0)</f>
        <v>0</v>
      </c>
      <c r="W637" s="10">
        <f>IFERROR(LARGE(X637:AP637,3),0)+IFERROR(LARGE(X637:AP637,4),0)</f>
        <v>0</v>
      </c>
      <c r="X637" s="12"/>
      <c r="Y637" s="18"/>
      <c r="Z637" s="18"/>
      <c r="AA637" s="12"/>
      <c r="AB637" s="12"/>
      <c r="AC637" s="12">
        <f>IFERROR(VLOOKUP($A637,'H53 100 M'!$AG$5:$AM$156,7,0),"")</f>
        <v>0</v>
      </c>
      <c r="AD637" s="18" t="str">
        <f>IFERROR(VLOOKUP($A637,'Liczyrzepa - wiosna M'!$N$2:$T$26,7,0),"")</f>
        <v/>
      </c>
      <c r="AE637" s="12" t="str">
        <f>IFERROR(VLOOKUP($A637,'Harce M'!$H$2:$N$19,7,0),"")</f>
        <v/>
      </c>
      <c r="AF637" s="18" t="str">
        <f>IFERROR(VLOOKUP($A637,'XII z Kompasem M'!$K$1:$Q$38,7,0),"")</f>
        <v/>
      </c>
      <c r="AG637" s="19" t="str">
        <f>IFERROR(VLOOKUP($A637,'Grassor TR150 M'!$BH$2:$BN$16,7,0),"")</f>
        <v/>
      </c>
      <c r="AH637" s="19" t="str">
        <f>IFERROR(VLOOKUP($A637,'Pazur Gryfa M'!$P$2:$V$23,7,0),"")</f>
        <v/>
      </c>
      <c r="AI637" s="19" t="str">
        <f>IFERROR(VLOOKUP($A637,'Szaga M'!$J$2:$P$31,7,0),"")</f>
        <v/>
      </c>
      <c r="AJ637" s="19" t="str">
        <f>IFERROR(VLOOKUP($A637,'Sudecka 100 M'!$M$2:$S$20,7,0),"")</f>
        <v/>
      </c>
      <c r="AK637" s="19" t="str">
        <f>IFERROR(VLOOKUP($A637,'XIII z Kompasem M'!$K$2:$Q$27,7,0),"")</f>
        <v/>
      </c>
      <c r="AL637" s="19" t="str">
        <f>IFERROR(VLOOKUP($A637,'Waligóra M'!$J$2:$P$17,7,0),"")</f>
        <v/>
      </c>
      <c r="AM637" s="19" t="str">
        <f>IFERROR(VLOOKUP($A637,'Jesienne 360 M'!$K$2:$Q$15,7,0),"")</f>
        <v/>
      </c>
      <c r="AN637" s="19" t="str">
        <f>IFERROR(VLOOKUP($A637,'H54 TR100 M'!$AG$6:$AM$161,7,0),"")</f>
        <v/>
      </c>
      <c r="AO637" s="19" t="str">
        <f>IFERROR(VLOOKUP($A637,'Azymut M'!$O$2:$U$36,7,0),"")</f>
        <v/>
      </c>
      <c r="AP637" s="12" t="str">
        <f>IFERROR(VLOOKUP($A637,'NM TR100 M'!$AD$5:$AJ$13,7,0),"")</f>
        <v/>
      </c>
      <c r="AQ637" s="26">
        <f>MIN(COUNT(F637:U637)+MIN(COUNT(X637:AP637)/2,2),6)</f>
        <v>0.5</v>
      </c>
      <c r="AR637" s="13">
        <f>COUNT(F637:U637)+COUNT(X637:AP637)/2</f>
        <v>0.5</v>
      </c>
    </row>
    <row r="638" spans="1:44">
      <c r="A638">
        <v>362</v>
      </c>
      <c r="B638" s="22" t="str">
        <f>VLOOKUP($A638,id!$C:$H,6,0)</f>
        <v>Samociuk Mateusz</v>
      </c>
      <c r="C638" s="22" t="str">
        <f>VLOOKUP($A638,id!$C:$H,4,0)</f>
        <v>WATAHA</v>
      </c>
      <c r="D638" s="2">
        <f>IF(E637=E638,D637,ROW(B636))</f>
        <v>630</v>
      </c>
      <c r="E638" s="11">
        <f>LARGE(F638:W638,1)+LARGE(F638:W638,2)+IFERROR(LARGE(F638:W638,3),0)+IFERROR(LARGE(F638:W638,4),0)+IFERROR(LARGE(F638:W638,5),0)+IFERROR(LARGE(F638:W638,6),0)</f>
        <v>0</v>
      </c>
      <c r="F638" s="12"/>
      <c r="G638" s="12"/>
      <c r="H638" s="12" t="str">
        <f>IFERROR(VLOOKUP($A638,'H53 200 M'!$AL$5:$AR$90,7,0),"")</f>
        <v/>
      </c>
      <c r="I638" s="14" t="str">
        <f>IFERROR(VLOOKUP($A638,'Dymno M'!$BO$4:$BU$35,7,0),"")</f>
        <v/>
      </c>
      <c r="J638" s="19" t="str">
        <f>IFERROR(VLOOKUP($A638,'Dukty M'!$AU$1:$BA$45,7,0),"")</f>
        <v/>
      </c>
      <c r="K638" s="19" t="str">
        <f>IFERROR(VLOOKUP($A638,'Tropy M'!$Q$3:$X$155,7,0),"")</f>
        <v/>
      </c>
      <c r="L638" s="19" t="str">
        <f>IFERROR(VLOOKUP($A638,'Grassor TR300 M'!$BX$2:$CD$26,7,0),"")</f>
        <v/>
      </c>
      <c r="M638" s="19" t="str">
        <f>IFERROR(VLOOKUP($A638,'BO M'!$K$2:$Q$65,7,0),"")</f>
        <v/>
      </c>
      <c r="N638" s="19" t="str">
        <f>IFERROR(VLOOKUP($A638,'Konwalie M'!$K$3:$Q$33,7,0),"")</f>
        <v/>
      </c>
      <c r="O638" s="19" t="str">
        <f>IFERROR(VLOOKUP($A638,'Sudecka 150 M'!$M$2:$S$17,7,0),"")</f>
        <v/>
      </c>
      <c r="P638" s="19" t="str">
        <f>IFERROR(VLOOKUP($A638,'Korno M'!$BR$1:$BX$58,7,0),"")</f>
        <v/>
      </c>
      <c r="Q638" s="19" t="str">
        <f>IFERROR(VLOOKUP($A638,'Abentojra M'!$J$4:$P$36,7,0),"")</f>
        <v/>
      </c>
      <c r="R638" s="19" t="str">
        <f>IFERROR(VLOOKUP($A638,'Mordownik M'!$M$6:$S$36,7,0),"")</f>
        <v/>
      </c>
      <c r="S638" s="19" t="str">
        <f>IFERROR(VLOOKUP($A638,'XIV Szago M'!$BB$4:$BH$45,7,0),"")</f>
        <v/>
      </c>
      <c r="T638" s="19" t="str">
        <f>IFERROR(VLOOKUP($A638,'H54 TR200 M'!$AS$5:$AY$96,7,0),"")</f>
        <v/>
      </c>
      <c r="U638" s="19" t="str">
        <f>IFERROR(VLOOKUP($A638,'NM TR200 M'!$AN$5:$AT$32,7,0),"")</f>
        <v/>
      </c>
      <c r="V638" s="10">
        <f>IFERROR(LARGE(X638:AP638,1),0)+IFERROR(LARGE(X638:AP638,2),0)</f>
        <v>0</v>
      </c>
      <c r="W638" s="10">
        <f>IFERROR(LARGE(X638:AP638,3),0)+IFERROR(LARGE(X638:AP638,4),0)</f>
        <v>0</v>
      </c>
      <c r="X638" s="12"/>
      <c r="Y638" s="18"/>
      <c r="Z638" s="18"/>
      <c r="AA638" s="12"/>
      <c r="AB638" s="12"/>
      <c r="AC638" s="12">
        <f>IFERROR(VLOOKUP($A638,'H53 100 M'!$AG$5:$AM$156,7,0),"")</f>
        <v>0</v>
      </c>
      <c r="AD638" s="18" t="str">
        <f>IFERROR(VLOOKUP($A638,'Liczyrzepa - wiosna M'!$N$2:$T$26,7,0),"")</f>
        <v/>
      </c>
      <c r="AE638" s="12" t="str">
        <f>IFERROR(VLOOKUP($A638,'Harce M'!$H$2:$N$19,7,0),"")</f>
        <v/>
      </c>
      <c r="AF638" s="18" t="str">
        <f>IFERROR(VLOOKUP($A638,'XII z Kompasem M'!$K$1:$Q$38,7,0),"")</f>
        <v/>
      </c>
      <c r="AG638" s="19" t="str">
        <f>IFERROR(VLOOKUP($A638,'Grassor TR150 M'!$BH$2:$BN$16,7,0),"")</f>
        <v/>
      </c>
      <c r="AH638" s="19" t="str">
        <f>IFERROR(VLOOKUP($A638,'Pazur Gryfa M'!$P$2:$V$23,7,0),"")</f>
        <v/>
      </c>
      <c r="AI638" s="19" t="str">
        <f>IFERROR(VLOOKUP($A638,'Szaga M'!$J$2:$P$31,7,0),"")</f>
        <v/>
      </c>
      <c r="AJ638" s="19" t="str">
        <f>IFERROR(VLOOKUP($A638,'Sudecka 100 M'!$M$2:$S$20,7,0),"")</f>
        <v/>
      </c>
      <c r="AK638" s="19" t="str">
        <f>IFERROR(VLOOKUP($A638,'XIII z Kompasem M'!$K$2:$Q$27,7,0),"")</f>
        <v/>
      </c>
      <c r="AL638" s="19" t="str">
        <f>IFERROR(VLOOKUP($A638,'Waligóra M'!$J$2:$P$17,7,0),"")</f>
        <v/>
      </c>
      <c r="AM638" s="19" t="str">
        <f>IFERROR(VLOOKUP($A638,'Jesienne 360 M'!$K$2:$Q$15,7,0),"")</f>
        <v/>
      </c>
      <c r="AN638" s="19" t="str">
        <f>IFERROR(VLOOKUP($A638,'H54 TR100 M'!$AG$6:$AM$161,7,0),"")</f>
        <v/>
      </c>
      <c r="AO638" s="19" t="str">
        <f>IFERROR(VLOOKUP($A638,'Azymut M'!$O$2:$U$36,7,0),"")</f>
        <v/>
      </c>
      <c r="AP638" s="12" t="str">
        <f>IFERROR(VLOOKUP($A638,'NM TR100 M'!$AD$5:$AJ$13,7,0),"")</f>
        <v/>
      </c>
      <c r="AQ638" s="26">
        <f>MIN(COUNT(F638:U638)+MIN(COUNT(X638:AP638)/2,2),6)</f>
        <v>0.5</v>
      </c>
      <c r="AR638" s="13">
        <f>COUNT(F638:U638)+COUNT(X638:AP638)/2</f>
        <v>0.5</v>
      </c>
    </row>
    <row r="639" spans="1:44">
      <c r="A639">
        <v>364</v>
      </c>
      <c r="B639" s="22" t="str">
        <f>VLOOKUP($A639,id!$C:$H,6,0)</f>
        <v>Filipczak Sławomir</v>
      </c>
      <c r="C639" s="22">
        <f>VLOOKUP($A639,id!$C:$H,4,0)</f>
        <v>0</v>
      </c>
      <c r="D639" s="2">
        <f>IF(E638=E639,D638,ROW(B637))</f>
        <v>630</v>
      </c>
      <c r="E639" s="11">
        <f>LARGE(F639:W639,1)+LARGE(F639:W639,2)+IFERROR(LARGE(F639:W639,3),0)+IFERROR(LARGE(F639:W639,4),0)+IFERROR(LARGE(F639:W639,5),0)+IFERROR(LARGE(F639:W639,6),0)</f>
        <v>0</v>
      </c>
      <c r="F639" s="12"/>
      <c r="G639" s="12"/>
      <c r="H639" s="12" t="str">
        <f>IFERROR(VLOOKUP($A639,'H53 200 M'!$AL$5:$AR$90,7,0),"")</f>
        <v/>
      </c>
      <c r="I639" s="14" t="str">
        <f>IFERROR(VLOOKUP($A639,'Dymno M'!$BO$4:$BU$35,7,0),"")</f>
        <v/>
      </c>
      <c r="J639" s="19" t="str">
        <f>IFERROR(VLOOKUP($A639,'Dukty M'!$AU$1:$BA$45,7,0),"")</f>
        <v/>
      </c>
      <c r="K639" s="19" t="str">
        <f>IFERROR(VLOOKUP($A639,'Tropy M'!$Q$3:$X$155,7,0),"")</f>
        <v/>
      </c>
      <c r="L639" s="19" t="str">
        <f>IFERROR(VLOOKUP($A639,'Grassor TR300 M'!$BX$2:$CD$26,7,0),"")</f>
        <v/>
      </c>
      <c r="M639" s="19" t="str">
        <f>IFERROR(VLOOKUP($A639,'BO M'!$K$2:$Q$65,7,0),"")</f>
        <v/>
      </c>
      <c r="N639" s="19" t="str">
        <f>IFERROR(VLOOKUP($A639,'Konwalie M'!$K$3:$Q$33,7,0),"")</f>
        <v/>
      </c>
      <c r="O639" s="19" t="str">
        <f>IFERROR(VLOOKUP($A639,'Sudecka 150 M'!$M$2:$S$17,7,0),"")</f>
        <v/>
      </c>
      <c r="P639" s="19" t="str">
        <f>IFERROR(VLOOKUP($A639,'Korno M'!$BR$1:$BX$58,7,0),"")</f>
        <v/>
      </c>
      <c r="Q639" s="19" t="str">
        <f>IFERROR(VLOOKUP($A639,'Abentojra M'!$J$4:$P$36,7,0),"")</f>
        <v/>
      </c>
      <c r="R639" s="19" t="str">
        <f>IFERROR(VLOOKUP($A639,'Mordownik M'!$M$6:$S$36,7,0),"")</f>
        <v/>
      </c>
      <c r="S639" s="19" t="str">
        <f>IFERROR(VLOOKUP($A639,'XIV Szago M'!$BB$4:$BH$45,7,0),"")</f>
        <v/>
      </c>
      <c r="T639" s="19" t="str">
        <f>IFERROR(VLOOKUP($A639,'H54 TR200 M'!$AS$5:$AY$96,7,0),"")</f>
        <v/>
      </c>
      <c r="U639" s="19" t="str">
        <f>IFERROR(VLOOKUP($A639,'NM TR200 M'!$AN$5:$AT$32,7,0),"")</f>
        <v/>
      </c>
      <c r="V639" s="10">
        <f>IFERROR(LARGE(X639:AP639,1),0)+IFERROR(LARGE(X639:AP639,2),0)</f>
        <v>0</v>
      </c>
      <c r="W639" s="10">
        <f>IFERROR(LARGE(X639:AP639,3),0)+IFERROR(LARGE(X639:AP639,4),0)</f>
        <v>0</v>
      </c>
      <c r="X639" s="12"/>
      <c r="Y639" s="18"/>
      <c r="Z639" s="18"/>
      <c r="AA639" s="12"/>
      <c r="AB639" s="12"/>
      <c r="AC639" s="12">
        <f>IFERROR(VLOOKUP($A639,'H53 100 M'!$AG$5:$AM$156,7,0),"")</f>
        <v>0</v>
      </c>
      <c r="AD639" s="18" t="str">
        <f>IFERROR(VLOOKUP($A639,'Liczyrzepa - wiosna M'!$N$2:$T$26,7,0),"")</f>
        <v/>
      </c>
      <c r="AE639" s="12" t="str">
        <f>IFERROR(VLOOKUP($A639,'Harce M'!$H$2:$N$19,7,0),"")</f>
        <v/>
      </c>
      <c r="AF639" s="18" t="str">
        <f>IFERROR(VLOOKUP($A639,'XII z Kompasem M'!$K$1:$Q$38,7,0),"")</f>
        <v/>
      </c>
      <c r="AG639" s="19" t="str">
        <f>IFERROR(VLOOKUP($A639,'Grassor TR150 M'!$BH$2:$BN$16,7,0),"")</f>
        <v/>
      </c>
      <c r="AH639" s="19" t="str">
        <f>IFERROR(VLOOKUP($A639,'Pazur Gryfa M'!$P$2:$V$23,7,0),"")</f>
        <v/>
      </c>
      <c r="AI639" s="19" t="str">
        <f>IFERROR(VLOOKUP($A639,'Szaga M'!$J$2:$P$31,7,0),"")</f>
        <v/>
      </c>
      <c r="AJ639" s="19" t="str">
        <f>IFERROR(VLOOKUP($A639,'Sudecka 100 M'!$M$2:$S$20,7,0),"")</f>
        <v/>
      </c>
      <c r="AK639" s="19" t="str">
        <f>IFERROR(VLOOKUP($A639,'XIII z Kompasem M'!$K$2:$Q$27,7,0),"")</f>
        <v/>
      </c>
      <c r="AL639" s="19" t="str">
        <f>IFERROR(VLOOKUP($A639,'Waligóra M'!$J$2:$P$17,7,0),"")</f>
        <v/>
      </c>
      <c r="AM639" s="19" t="str">
        <f>IFERROR(VLOOKUP($A639,'Jesienne 360 M'!$K$2:$Q$15,7,0),"")</f>
        <v/>
      </c>
      <c r="AN639" s="19" t="str">
        <f>IFERROR(VLOOKUP($A639,'H54 TR100 M'!$AG$6:$AM$161,7,0),"")</f>
        <v/>
      </c>
      <c r="AO639" s="19" t="str">
        <f>IFERROR(VLOOKUP($A639,'Azymut M'!$O$2:$U$36,7,0),"")</f>
        <v/>
      </c>
      <c r="AP639" s="12" t="str">
        <f>IFERROR(VLOOKUP($A639,'NM TR100 M'!$AD$5:$AJ$13,7,0),"")</f>
        <v/>
      </c>
      <c r="AQ639" s="26">
        <f>MIN(COUNT(F639:U639)+MIN(COUNT(X639:AP639)/2,2),6)</f>
        <v>0.5</v>
      </c>
      <c r="AR639" s="13">
        <f>COUNT(F639:U639)+COUNT(X639:AP639)/2</f>
        <v>0.5</v>
      </c>
    </row>
    <row r="640" spans="1:44">
      <c r="A640">
        <v>366</v>
      </c>
      <c r="B640" s="22" t="str">
        <f>VLOOKUP($A640,id!$C:$H,6,0)</f>
        <v>Sudolski Wojciech</v>
      </c>
      <c r="C640" s="22">
        <f>VLOOKUP($A640,id!$C:$H,4,0)</f>
        <v>0</v>
      </c>
      <c r="D640" s="2">
        <f>IF(E639=E640,D639,ROW(B638))</f>
        <v>630</v>
      </c>
      <c r="E640" s="11">
        <f>LARGE(F640:W640,1)+LARGE(F640:W640,2)+IFERROR(LARGE(F640:W640,3),0)+IFERROR(LARGE(F640:W640,4),0)+IFERROR(LARGE(F640:W640,5),0)+IFERROR(LARGE(F640:W640,6),0)</f>
        <v>0</v>
      </c>
      <c r="F640" s="12"/>
      <c r="G640" s="12"/>
      <c r="H640" s="12" t="str">
        <f>IFERROR(VLOOKUP($A640,'H53 200 M'!$AL$5:$AR$90,7,0),"")</f>
        <v/>
      </c>
      <c r="I640" s="14" t="str">
        <f>IFERROR(VLOOKUP($A640,'Dymno M'!$BO$4:$BU$35,7,0),"")</f>
        <v/>
      </c>
      <c r="J640" s="19" t="str">
        <f>IFERROR(VLOOKUP($A640,'Dukty M'!$AU$1:$BA$45,7,0),"")</f>
        <v/>
      </c>
      <c r="K640" s="19" t="str">
        <f>IFERROR(VLOOKUP($A640,'Tropy M'!$Q$3:$X$155,7,0),"")</f>
        <v/>
      </c>
      <c r="L640" s="19" t="str">
        <f>IFERROR(VLOOKUP($A640,'Grassor TR300 M'!$BX$2:$CD$26,7,0),"")</f>
        <v/>
      </c>
      <c r="M640" s="19" t="str">
        <f>IFERROR(VLOOKUP($A640,'BO M'!$K$2:$Q$65,7,0),"")</f>
        <v/>
      </c>
      <c r="N640" s="19" t="str">
        <f>IFERROR(VLOOKUP($A640,'Konwalie M'!$K$3:$Q$33,7,0),"")</f>
        <v/>
      </c>
      <c r="O640" s="19" t="str">
        <f>IFERROR(VLOOKUP($A640,'Sudecka 150 M'!$M$2:$S$17,7,0),"")</f>
        <v/>
      </c>
      <c r="P640" s="19" t="str">
        <f>IFERROR(VLOOKUP($A640,'Korno M'!$BR$1:$BX$58,7,0),"")</f>
        <v/>
      </c>
      <c r="Q640" s="19" t="str">
        <f>IFERROR(VLOOKUP($A640,'Abentojra M'!$J$4:$P$36,7,0),"")</f>
        <v/>
      </c>
      <c r="R640" s="19" t="str">
        <f>IFERROR(VLOOKUP($A640,'Mordownik M'!$M$6:$S$36,7,0),"")</f>
        <v/>
      </c>
      <c r="S640" s="19" t="str">
        <f>IFERROR(VLOOKUP($A640,'XIV Szago M'!$BB$4:$BH$45,7,0),"")</f>
        <v/>
      </c>
      <c r="T640" s="19" t="str">
        <f>IFERROR(VLOOKUP($A640,'H54 TR200 M'!$AS$5:$AY$96,7,0),"")</f>
        <v/>
      </c>
      <c r="U640" s="19" t="str">
        <f>IFERROR(VLOOKUP($A640,'NM TR200 M'!$AN$5:$AT$32,7,0),"")</f>
        <v/>
      </c>
      <c r="V640" s="10">
        <f>IFERROR(LARGE(X640:AP640,1),0)+IFERROR(LARGE(X640:AP640,2),0)</f>
        <v>0</v>
      </c>
      <c r="W640" s="10">
        <f>IFERROR(LARGE(X640:AP640,3),0)+IFERROR(LARGE(X640:AP640,4),0)</f>
        <v>0</v>
      </c>
      <c r="X640" s="12"/>
      <c r="Y640" s="18"/>
      <c r="Z640" s="18"/>
      <c r="AA640" s="12"/>
      <c r="AB640" s="12"/>
      <c r="AC640" s="12">
        <f>IFERROR(VLOOKUP($A640,'H53 100 M'!$AG$5:$AM$156,7,0),"")</f>
        <v>0</v>
      </c>
      <c r="AD640" s="18" t="str">
        <f>IFERROR(VLOOKUP($A640,'Liczyrzepa - wiosna M'!$N$2:$T$26,7,0),"")</f>
        <v/>
      </c>
      <c r="AE640" s="12" t="str">
        <f>IFERROR(VLOOKUP($A640,'Harce M'!$H$2:$N$19,7,0),"")</f>
        <v/>
      </c>
      <c r="AF640" s="18" t="str">
        <f>IFERROR(VLOOKUP($A640,'XII z Kompasem M'!$K$1:$Q$38,7,0),"")</f>
        <v/>
      </c>
      <c r="AG640" s="19" t="str">
        <f>IFERROR(VLOOKUP($A640,'Grassor TR150 M'!$BH$2:$BN$16,7,0),"")</f>
        <v/>
      </c>
      <c r="AH640" s="19" t="str">
        <f>IFERROR(VLOOKUP($A640,'Pazur Gryfa M'!$P$2:$V$23,7,0),"")</f>
        <v/>
      </c>
      <c r="AI640" s="19" t="str">
        <f>IFERROR(VLOOKUP($A640,'Szaga M'!$J$2:$P$31,7,0),"")</f>
        <v/>
      </c>
      <c r="AJ640" s="19" t="str">
        <f>IFERROR(VLOOKUP($A640,'Sudecka 100 M'!$M$2:$S$20,7,0),"")</f>
        <v/>
      </c>
      <c r="AK640" s="19" t="str">
        <f>IFERROR(VLOOKUP($A640,'XIII z Kompasem M'!$K$2:$Q$27,7,0),"")</f>
        <v/>
      </c>
      <c r="AL640" s="19" t="str">
        <f>IFERROR(VLOOKUP($A640,'Waligóra M'!$J$2:$P$17,7,0),"")</f>
        <v/>
      </c>
      <c r="AM640" s="19" t="str">
        <f>IFERROR(VLOOKUP($A640,'Jesienne 360 M'!$K$2:$Q$15,7,0),"")</f>
        <v/>
      </c>
      <c r="AN640" s="19" t="str">
        <f>IFERROR(VLOOKUP($A640,'H54 TR100 M'!$AG$6:$AM$161,7,0),"")</f>
        <v/>
      </c>
      <c r="AO640" s="19" t="str">
        <f>IFERROR(VLOOKUP($A640,'Azymut M'!$O$2:$U$36,7,0),"")</f>
        <v/>
      </c>
      <c r="AP640" s="12" t="str">
        <f>IFERROR(VLOOKUP($A640,'NM TR100 M'!$AD$5:$AJ$13,7,0),"")</f>
        <v/>
      </c>
      <c r="AQ640" s="26">
        <f>MIN(COUNT(F640:U640)+MIN(COUNT(X640:AP640)/2,2),6)</f>
        <v>0.5</v>
      </c>
      <c r="AR640" s="13">
        <f>COUNT(F640:U640)+COUNT(X640:AP640)/2</f>
        <v>0.5</v>
      </c>
    </row>
    <row r="641" spans="1:44">
      <c r="A641">
        <v>370</v>
      </c>
      <c r="B641" s="22" t="str">
        <f>VLOOKUP($A641,id!$C:$H,6,0)</f>
        <v>Kaczorowski Damian</v>
      </c>
      <c r="C641" s="22">
        <f>VLOOKUP($A641,id!$C:$H,4,0)</f>
        <v>0</v>
      </c>
      <c r="D641" s="2">
        <f>IF(E640=E641,D640,ROW(B639))</f>
        <v>630</v>
      </c>
      <c r="E641" s="11">
        <f>LARGE(F641:W641,1)+LARGE(F641:W641,2)+IFERROR(LARGE(F641:W641,3),0)+IFERROR(LARGE(F641:W641,4),0)+IFERROR(LARGE(F641:W641,5),0)+IFERROR(LARGE(F641:W641,6),0)</f>
        <v>0</v>
      </c>
      <c r="F641" s="12"/>
      <c r="G641" s="12"/>
      <c r="H641" s="12" t="str">
        <f>IFERROR(VLOOKUP($A641,'H53 200 M'!$AL$5:$AR$90,7,0),"")</f>
        <v/>
      </c>
      <c r="I641" s="14" t="str">
        <f>IFERROR(VLOOKUP($A641,'Dymno M'!$BO$4:$BU$35,7,0),"")</f>
        <v/>
      </c>
      <c r="J641" s="19" t="str">
        <f>IFERROR(VLOOKUP($A641,'Dukty M'!$AU$1:$BA$45,7,0),"")</f>
        <v/>
      </c>
      <c r="K641" s="19" t="str">
        <f>IFERROR(VLOOKUP($A641,'Tropy M'!$Q$3:$X$155,7,0),"")</f>
        <v/>
      </c>
      <c r="L641" s="19" t="str">
        <f>IFERROR(VLOOKUP($A641,'Grassor TR300 M'!$BX$2:$CD$26,7,0),"")</f>
        <v/>
      </c>
      <c r="M641" s="19" t="str">
        <f>IFERROR(VLOOKUP($A641,'BO M'!$K$2:$Q$65,7,0),"")</f>
        <v/>
      </c>
      <c r="N641" s="19" t="str">
        <f>IFERROR(VLOOKUP($A641,'Konwalie M'!$K$3:$Q$33,7,0),"")</f>
        <v/>
      </c>
      <c r="O641" s="19" t="str">
        <f>IFERROR(VLOOKUP($A641,'Sudecka 150 M'!$M$2:$S$17,7,0),"")</f>
        <v/>
      </c>
      <c r="P641" s="19" t="str">
        <f>IFERROR(VLOOKUP($A641,'Korno M'!$BR$1:$BX$58,7,0),"")</f>
        <v/>
      </c>
      <c r="Q641" s="19" t="str">
        <f>IFERROR(VLOOKUP($A641,'Abentojra M'!$J$4:$P$36,7,0),"")</f>
        <v/>
      </c>
      <c r="R641" s="19" t="str">
        <f>IFERROR(VLOOKUP($A641,'Mordownik M'!$M$6:$S$36,7,0),"")</f>
        <v/>
      </c>
      <c r="S641" s="19" t="str">
        <f>IFERROR(VLOOKUP($A641,'XIV Szago M'!$BB$4:$BH$45,7,0),"")</f>
        <v/>
      </c>
      <c r="T641" s="19" t="str">
        <f>IFERROR(VLOOKUP($A641,'H54 TR200 M'!$AS$5:$AY$96,7,0),"")</f>
        <v/>
      </c>
      <c r="U641" s="19" t="str">
        <f>IFERROR(VLOOKUP($A641,'NM TR200 M'!$AN$5:$AT$32,7,0),"")</f>
        <v/>
      </c>
      <c r="V641" s="10">
        <f>IFERROR(LARGE(X641:AP641,1),0)+IFERROR(LARGE(X641:AP641,2),0)</f>
        <v>0</v>
      </c>
      <c r="W641" s="10">
        <f>IFERROR(LARGE(X641:AP641,3),0)+IFERROR(LARGE(X641:AP641,4),0)</f>
        <v>0</v>
      </c>
      <c r="X641" s="12"/>
      <c r="Y641" s="18"/>
      <c r="Z641" s="18"/>
      <c r="AA641" s="12"/>
      <c r="AB641" s="12"/>
      <c r="AC641" s="12">
        <f>IFERROR(VLOOKUP($A641,'H53 100 M'!$AG$5:$AM$156,7,0),"")</f>
        <v>0</v>
      </c>
      <c r="AD641" s="18" t="str">
        <f>IFERROR(VLOOKUP($A641,'Liczyrzepa - wiosna M'!$N$2:$T$26,7,0),"")</f>
        <v/>
      </c>
      <c r="AE641" s="12" t="str">
        <f>IFERROR(VLOOKUP($A641,'Harce M'!$H$2:$N$19,7,0),"")</f>
        <v/>
      </c>
      <c r="AF641" s="18" t="str">
        <f>IFERROR(VLOOKUP($A641,'XII z Kompasem M'!$K$1:$Q$38,7,0),"")</f>
        <v/>
      </c>
      <c r="AG641" s="19" t="str">
        <f>IFERROR(VLOOKUP($A641,'Grassor TR150 M'!$BH$2:$BN$16,7,0),"")</f>
        <v/>
      </c>
      <c r="AH641" s="19" t="str">
        <f>IFERROR(VLOOKUP($A641,'Pazur Gryfa M'!$P$2:$V$23,7,0),"")</f>
        <v/>
      </c>
      <c r="AI641" s="19" t="str">
        <f>IFERROR(VLOOKUP($A641,'Szaga M'!$J$2:$P$31,7,0),"")</f>
        <v/>
      </c>
      <c r="AJ641" s="19" t="str">
        <f>IFERROR(VLOOKUP($A641,'Sudecka 100 M'!$M$2:$S$20,7,0),"")</f>
        <v/>
      </c>
      <c r="AK641" s="19" t="str">
        <f>IFERROR(VLOOKUP($A641,'XIII z Kompasem M'!$K$2:$Q$27,7,0),"")</f>
        <v/>
      </c>
      <c r="AL641" s="19" t="str">
        <f>IFERROR(VLOOKUP($A641,'Waligóra M'!$J$2:$P$17,7,0),"")</f>
        <v/>
      </c>
      <c r="AM641" s="19" t="str">
        <f>IFERROR(VLOOKUP($A641,'Jesienne 360 M'!$K$2:$Q$15,7,0),"")</f>
        <v/>
      </c>
      <c r="AN641" s="19" t="str">
        <f>IFERROR(VLOOKUP($A641,'H54 TR100 M'!$AG$6:$AM$161,7,0),"")</f>
        <v/>
      </c>
      <c r="AO641" s="19" t="str">
        <f>IFERROR(VLOOKUP($A641,'Azymut M'!$O$2:$U$36,7,0),"")</f>
        <v/>
      </c>
      <c r="AP641" s="12" t="str">
        <f>IFERROR(VLOOKUP($A641,'NM TR100 M'!$AD$5:$AJ$13,7,0),"")</f>
        <v/>
      </c>
      <c r="AQ641" s="26">
        <f>MIN(COUNT(F641:U641)+MIN(COUNT(X641:AP641)/2,2),6)</f>
        <v>0.5</v>
      </c>
      <c r="AR641" s="13">
        <f>COUNT(F641:U641)+COUNT(X641:AP641)/2</f>
        <v>0.5</v>
      </c>
    </row>
    <row r="642" spans="1:44">
      <c r="A642">
        <v>372</v>
      </c>
      <c r="B642" s="22" t="str">
        <f>VLOOKUP($A642,id!$C:$H,6,0)</f>
        <v>Pogorzelski Wojciech</v>
      </c>
      <c r="C642" s="22" t="str">
        <f>VLOOKUP($A642,id!$C:$H,4,0)</f>
        <v>TEAM NOWINKA</v>
      </c>
      <c r="D642" s="2">
        <f>IF(E641=E642,D641,ROW(B640))</f>
        <v>630</v>
      </c>
      <c r="E642" s="11">
        <f>LARGE(F642:W642,1)+LARGE(F642:W642,2)+IFERROR(LARGE(F642:W642,3),0)+IFERROR(LARGE(F642:W642,4),0)+IFERROR(LARGE(F642:W642,5),0)+IFERROR(LARGE(F642:W642,6),0)</f>
        <v>0</v>
      </c>
      <c r="F642" s="12"/>
      <c r="G642" s="12"/>
      <c r="H642" s="12" t="str">
        <f>IFERROR(VLOOKUP($A642,'H53 200 M'!$AL$5:$AR$90,7,0),"")</f>
        <v/>
      </c>
      <c r="I642" s="14" t="str">
        <f>IFERROR(VLOOKUP($A642,'Dymno M'!$BO$4:$BU$35,7,0),"")</f>
        <v/>
      </c>
      <c r="J642" s="19" t="str">
        <f>IFERROR(VLOOKUP($A642,'Dukty M'!$AU$1:$BA$45,7,0),"")</f>
        <v/>
      </c>
      <c r="K642" s="19" t="str">
        <f>IFERROR(VLOOKUP($A642,'Tropy M'!$Q$3:$X$155,7,0),"")</f>
        <v/>
      </c>
      <c r="L642" s="19" t="str">
        <f>IFERROR(VLOOKUP($A642,'Grassor TR300 M'!$BX$2:$CD$26,7,0),"")</f>
        <v/>
      </c>
      <c r="M642" s="19" t="str">
        <f>IFERROR(VLOOKUP($A642,'BO M'!$K$2:$Q$65,7,0),"")</f>
        <v/>
      </c>
      <c r="N642" s="19" t="str">
        <f>IFERROR(VLOOKUP($A642,'Konwalie M'!$K$3:$Q$33,7,0),"")</f>
        <v/>
      </c>
      <c r="O642" s="19" t="str">
        <f>IFERROR(VLOOKUP($A642,'Sudecka 150 M'!$M$2:$S$17,7,0),"")</f>
        <v/>
      </c>
      <c r="P642" s="19" t="str">
        <f>IFERROR(VLOOKUP($A642,'Korno M'!$BR$1:$BX$58,7,0),"")</f>
        <v/>
      </c>
      <c r="Q642" s="19" t="str">
        <f>IFERROR(VLOOKUP($A642,'Abentojra M'!$J$4:$P$36,7,0),"")</f>
        <v/>
      </c>
      <c r="R642" s="19" t="str">
        <f>IFERROR(VLOOKUP($A642,'Mordownik M'!$M$6:$S$36,7,0),"")</f>
        <v/>
      </c>
      <c r="S642" s="19" t="str">
        <f>IFERROR(VLOOKUP($A642,'XIV Szago M'!$BB$4:$BH$45,7,0),"")</f>
        <v/>
      </c>
      <c r="T642" s="19" t="str">
        <f>IFERROR(VLOOKUP($A642,'H54 TR200 M'!$AS$5:$AY$96,7,0),"")</f>
        <v/>
      </c>
      <c r="U642" s="19" t="str">
        <f>IFERROR(VLOOKUP($A642,'NM TR200 M'!$AN$5:$AT$32,7,0),"")</f>
        <v/>
      </c>
      <c r="V642" s="10">
        <f>IFERROR(LARGE(X642:AP642,1),0)+IFERROR(LARGE(X642:AP642,2),0)</f>
        <v>0</v>
      </c>
      <c r="W642" s="10">
        <f>IFERROR(LARGE(X642:AP642,3),0)+IFERROR(LARGE(X642:AP642,4),0)</f>
        <v>0</v>
      </c>
      <c r="X642" s="12"/>
      <c r="Y642" s="18"/>
      <c r="Z642" s="18"/>
      <c r="AA642" s="12"/>
      <c r="AB642" s="12"/>
      <c r="AC642" s="12">
        <f>IFERROR(VLOOKUP($A642,'H53 100 M'!$AG$5:$AM$156,7,0),"")</f>
        <v>0</v>
      </c>
      <c r="AD642" s="18" t="str">
        <f>IFERROR(VLOOKUP($A642,'Liczyrzepa - wiosna M'!$N$2:$T$26,7,0),"")</f>
        <v/>
      </c>
      <c r="AE642" s="12" t="str">
        <f>IFERROR(VLOOKUP($A642,'Harce M'!$H$2:$N$19,7,0),"")</f>
        <v/>
      </c>
      <c r="AF642" s="18" t="str">
        <f>IFERROR(VLOOKUP($A642,'XII z Kompasem M'!$K$1:$Q$38,7,0),"")</f>
        <v/>
      </c>
      <c r="AG642" s="19" t="str">
        <f>IFERROR(VLOOKUP($A642,'Grassor TR150 M'!$BH$2:$BN$16,7,0),"")</f>
        <v/>
      </c>
      <c r="AH642" s="19" t="str">
        <f>IFERROR(VLOOKUP($A642,'Pazur Gryfa M'!$P$2:$V$23,7,0),"")</f>
        <v/>
      </c>
      <c r="AI642" s="19" t="str">
        <f>IFERROR(VLOOKUP($A642,'Szaga M'!$J$2:$P$31,7,0),"")</f>
        <v/>
      </c>
      <c r="AJ642" s="19" t="str">
        <f>IFERROR(VLOOKUP($A642,'Sudecka 100 M'!$M$2:$S$20,7,0),"")</f>
        <v/>
      </c>
      <c r="AK642" s="19" t="str">
        <f>IFERROR(VLOOKUP($A642,'XIII z Kompasem M'!$K$2:$Q$27,7,0),"")</f>
        <v/>
      </c>
      <c r="AL642" s="19" t="str">
        <f>IFERROR(VLOOKUP($A642,'Waligóra M'!$J$2:$P$17,7,0),"")</f>
        <v/>
      </c>
      <c r="AM642" s="19" t="str">
        <f>IFERROR(VLOOKUP($A642,'Jesienne 360 M'!$K$2:$Q$15,7,0),"")</f>
        <v/>
      </c>
      <c r="AN642" s="19" t="str">
        <f>IFERROR(VLOOKUP($A642,'H54 TR100 M'!$AG$6:$AM$161,7,0),"")</f>
        <v/>
      </c>
      <c r="AO642" s="19" t="str">
        <f>IFERROR(VLOOKUP($A642,'Azymut M'!$O$2:$U$36,7,0),"")</f>
        <v/>
      </c>
      <c r="AP642" s="12" t="str">
        <f>IFERROR(VLOOKUP($A642,'NM TR100 M'!$AD$5:$AJ$13,7,0),"")</f>
        <v/>
      </c>
      <c r="AQ642" s="26">
        <f>MIN(COUNT(F642:U642)+MIN(COUNT(X642:AP642)/2,2),6)</f>
        <v>0.5</v>
      </c>
      <c r="AR642" s="13">
        <f>COUNT(F642:U642)+COUNT(X642:AP642)/2</f>
        <v>0.5</v>
      </c>
    </row>
    <row r="643" spans="1:44">
      <c r="A643">
        <v>374</v>
      </c>
      <c r="B643" s="22" t="str">
        <f>VLOOKUP($A643,id!$C:$H,6,0)</f>
        <v>Siwek Łukasz</v>
      </c>
      <c r="C643" s="22">
        <f>VLOOKUP($A643,id!$C:$H,4,0)</f>
        <v>0</v>
      </c>
      <c r="D643" s="2">
        <f>IF(E642=E643,D642,ROW(B641))</f>
        <v>630</v>
      </c>
      <c r="E643" s="11">
        <f>LARGE(F643:W643,1)+LARGE(F643:W643,2)+IFERROR(LARGE(F643:W643,3),0)+IFERROR(LARGE(F643:W643,4),0)+IFERROR(LARGE(F643:W643,5),0)+IFERROR(LARGE(F643:W643,6),0)</f>
        <v>0</v>
      </c>
      <c r="F643" s="12"/>
      <c r="G643" s="12"/>
      <c r="H643" s="12" t="str">
        <f>IFERROR(VLOOKUP($A643,'H53 200 M'!$AL$5:$AR$90,7,0),"")</f>
        <v/>
      </c>
      <c r="I643" s="14" t="str">
        <f>IFERROR(VLOOKUP($A643,'Dymno M'!$BO$4:$BU$35,7,0),"")</f>
        <v/>
      </c>
      <c r="J643" s="19" t="str">
        <f>IFERROR(VLOOKUP($A643,'Dukty M'!$AU$1:$BA$45,7,0),"")</f>
        <v/>
      </c>
      <c r="K643" s="19" t="str">
        <f>IFERROR(VLOOKUP($A643,'Tropy M'!$Q$3:$X$155,7,0),"")</f>
        <v/>
      </c>
      <c r="L643" s="19" t="str">
        <f>IFERROR(VLOOKUP($A643,'Grassor TR300 M'!$BX$2:$CD$26,7,0),"")</f>
        <v/>
      </c>
      <c r="M643" s="19" t="str">
        <f>IFERROR(VLOOKUP($A643,'BO M'!$K$2:$Q$65,7,0),"")</f>
        <v/>
      </c>
      <c r="N643" s="19" t="str">
        <f>IFERROR(VLOOKUP($A643,'Konwalie M'!$K$3:$Q$33,7,0),"")</f>
        <v/>
      </c>
      <c r="O643" s="19" t="str">
        <f>IFERROR(VLOOKUP($A643,'Sudecka 150 M'!$M$2:$S$17,7,0),"")</f>
        <v/>
      </c>
      <c r="P643" s="19" t="str">
        <f>IFERROR(VLOOKUP($A643,'Korno M'!$BR$1:$BX$58,7,0),"")</f>
        <v/>
      </c>
      <c r="Q643" s="19" t="str">
        <f>IFERROR(VLOOKUP($A643,'Abentojra M'!$J$4:$P$36,7,0),"")</f>
        <v/>
      </c>
      <c r="R643" s="19" t="str">
        <f>IFERROR(VLOOKUP($A643,'Mordownik M'!$M$6:$S$36,7,0),"")</f>
        <v/>
      </c>
      <c r="S643" s="19" t="str">
        <f>IFERROR(VLOOKUP($A643,'XIV Szago M'!$BB$4:$BH$45,7,0),"")</f>
        <v/>
      </c>
      <c r="T643" s="19" t="str">
        <f>IFERROR(VLOOKUP($A643,'H54 TR200 M'!$AS$5:$AY$96,7,0),"")</f>
        <v/>
      </c>
      <c r="U643" s="19" t="str">
        <f>IFERROR(VLOOKUP($A643,'NM TR200 M'!$AN$5:$AT$32,7,0),"")</f>
        <v/>
      </c>
      <c r="V643" s="10">
        <f>IFERROR(LARGE(X643:AP643,1),0)+IFERROR(LARGE(X643:AP643,2),0)</f>
        <v>0</v>
      </c>
      <c r="W643" s="10">
        <f>IFERROR(LARGE(X643:AP643,3),0)+IFERROR(LARGE(X643:AP643,4),0)</f>
        <v>0</v>
      </c>
      <c r="X643" s="12"/>
      <c r="Y643" s="18"/>
      <c r="Z643" s="18"/>
      <c r="AA643" s="12"/>
      <c r="AB643" s="12"/>
      <c r="AC643" s="12">
        <f>IFERROR(VLOOKUP($A643,'H53 100 M'!$AG$5:$AM$156,7,0),"")</f>
        <v>0</v>
      </c>
      <c r="AD643" s="18" t="str">
        <f>IFERROR(VLOOKUP($A643,'Liczyrzepa - wiosna M'!$N$2:$T$26,7,0),"")</f>
        <v/>
      </c>
      <c r="AE643" s="12" t="str">
        <f>IFERROR(VLOOKUP($A643,'Harce M'!$H$2:$N$19,7,0),"")</f>
        <v/>
      </c>
      <c r="AF643" s="18" t="str">
        <f>IFERROR(VLOOKUP($A643,'XII z Kompasem M'!$K$1:$Q$38,7,0),"")</f>
        <v/>
      </c>
      <c r="AG643" s="19" t="str">
        <f>IFERROR(VLOOKUP($A643,'Grassor TR150 M'!$BH$2:$BN$16,7,0),"")</f>
        <v/>
      </c>
      <c r="AH643" s="19" t="str">
        <f>IFERROR(VLOOKUP($A643,'Pazur Gryfa M'!$P$2:$V$23,7,0),"")</f>
        <v/>
      </c>
      <c r="AI643" s="19" t="str">
        <f>IFERROR(VLOOKUP($A643,'Szaga M'!$J$2:$P$31,7,0),"")</f>
        <v/>
      </c>
      <c r="AJ643" s="19" t="str">
        <f>IFERROR(VLOOKUP($A643,'Sudecka 100 M'!$M$2:$S$20,7,0),"")</f>
        <v/>
      </c>
      <c r="AK643" s="19" t="str">
        <f>IFERROR(VLOOKUP($A643,'XIII z Kompasem M'!$K$2:$Q$27,7,0),"")</f>
        <v/>
      </c>
      <c r="AL643" s="19" t="str">
        <f>IFERROR(VLOOKUP($A643,'Waligóra M'!$J$2:$P$17,7,0),"")</f>
        <v/>
      </c>
      <c r="AM643" s="19" t="str">
        <f>IFERROR(VLOOKUP($A643,'Jesienne 360 M'!$K$2:$Q$15,7,0),"")</f>
        <v/>
      </c>
      <c r="AN643" s="19" t="str">
        <f>IFERROR(VLOOKUP($A643,'H54 TR100 M'!$AG$6:$AM$161,7,0),"")</f>
        <v/>
      </c>
      <c r="AO643" s="19" t="str">
        <f>IFERROR(VLOOKUP($A643,'Azymut M'!$O$2:$U$36,7,0),"")</f>
        <v/>
      </c>
      <c r="AP643" s="12" t="str">
        <f>IFERROR(VLOOKUP($A643,'NM TR100 M'!$AD$5:$AJ$13,7,0),"")</f>
        <v/>
      </c>
      <c r="AQ643" s="26">
        <f>MIN(COUNT(F643:U643)+MIN(COUNT(X643:AP643)/2,2),6)</f>
        <v>0.5</v>
      </c>
      <c r="AR643" s="13">
        <f>COUNT(F643:U643)+COUNT(X643:AP643)/2</f>
        <v>0.5</v>
      </c>
    </row>
    <row r="644" spans="1:44">
      <c r="A644">
        <v>375</v>
      </c>
      <c r="B644" s="22" t="str">
        <f>VLOOKUP($A644,id!$C:$H,6,0)</f>
        <v>Dobecki Sebastian</v>
      </c>
      <c r="C644" s="22">
        <f>VLOOKUP($A644,id!$C:$H,4,0)</f>
        <v>0</v>
      </c>
      <c r="D644" s="2">
        <f>IF(E643=E644,D643,ROW(B642))</f>
        <v>630</v>
      </c>
      <c r="E644" s="11">
        <f>LARGE(F644:W644,1)+LARGE(F644:W644,2)+IFERROR(LARGE(F644:W644,3),0)+IFERROR(LARGE(F644:W644,4),0)+IFERROR(LARGE(F644:W644,5),0)+IFERROR(LARGE(F644:W644,6),0)</f>
        <v>0</v>
      </c>
      <c r="F644" s="12"/>
      <c r="G644" s="12"/>
      <c r="H644" s="12" t="str">
        <f>IFERROR(VLOOKUP($A644,'H53 200 M'!$AL$5:$AR$90,7,0),"")</f>
        <v/>
      </c>
      <c r="I644" s="14" t="str">
        <f>IFERROR(VLOOKUP($A644,'Dymno M'!$BO$4:$BU$35,7,0),"")</f>
        <v/>
      </c>
      <c r="J644" s="19" t="str">
        <f>IFERROR(VLOOKUP($A644,'Dukty M'!$AU$1:$BA$45,7,0),"")</f>
        <v/>
      </c>
      <c r="K644" s="19" t="str">
        <f>IFERROR(VLOOKUP($A644,'Tropy M'!$Q$3:$X$155,7,0),"")</f>
        <v/>
      </c>
      <c r="L644" s="19" t="str">
        <f>IFERROR(VLOOKUP($A644,'Grassor TR300 M'!$BX$2:$CD$26,7,0),"")</f>
        <v/>
      </c>
      <c r="M644" s="19" t="str">
        <f>IFERROR(VLOOKUP($A644,'BO M'!$K$2:$Q$65,7,0),"")</f>
        <v/>
      </c>
      <c r="N644" s="19" t="str">
        <f>IFERROR(VLOOKUP($A644,'Konwalie M'!$K$3:$Q$33,7,0),"")</f>
        <v/>
      </c>
      <c r="O644" s="19" t="str">
        <f>IFERROR(VLOOKUP($A644,'Sudecka 150 M'!$M$2:$S$17,7,0),"")</f>
        <v/>
      </c>
      <c r="P644" s="19" t="str">
        <f>IFERROR(VLOOKUP($A644,'Korno M'!$BR$1:$BX$58,7,0),"")</f>
        <v/>
      </c>
      <c r="Q644" s="19" t="str">
        <f>IFERROR(VLOOKUP($A644,'Abentojra M'!$J$4:$P$36,7,0),"")</f>
        <v/>
      </c>
      <c r="R644" s="19" t="str">
        <f>IFERROR(VLOOKUP($A644,'Mordownik M'!$M$6:$S$36,7,0),"")</f>
        <v/>
      </c>
      <c r="S644" s="19" t="str">
        <f>IFERROR(VLOOKUP($A644,'XIV Szago M'!$BB$4:$BH$45,7,0),"")</f>
        <v/>
      </c>
      <c r="T644" s="19" t="str">
        <f>IFERROR(VLOOKUP($A644,'H54 TR200 M'!$AS$5:$AY$96,7,0),"")</f>
        <v/>
      </c>
      <c r="U644" s="19" t="str">
        <f>IFERROR(VLOOKUP($A644,'NM TR200 M'!$AN$5:$AT$32,7,0),"")</f>
        <v/>
      </c>
      <c r="V644" s="10">
        <f>IFERROR(LARGE(X644:AP644,1),0)+IFERROR(LARGE(X644:AP644,2),0)</f>
        <v>0</v>
      </c>
      <c r="W644" s="10">
        <f>IFERROR(LARGE(X644:AP644,3),0)+IFERROR(LARGE(X644:AP644,4),0)</f>
        <v>0</v>
      </c>
      <c r="X644" s="12"/>
      <c r="Y644" s="18"/>
      <c r="Z644" s="18"/>
      <c r="AA644" s="12"/>
      <c r="AB644" s="12"/>
      <c r="AC644" s="12">
        <f>IFERROR(VLOOKUP($A644,'H53 100 M'!$AG$5:$AM$156,7,0),"")</f>
        <v>0</v>
      </c>
      <c r="AD644" s="18" t="str">
        <f>IFERROR(VLOOKUP($A644,'Liczyrzepa - wiosna M'!$N$2:$T$26,7,0),"")</f>
        <v/>
      </c>
      <c r="AE644" s="12" t="str">
        <f>IFERROR(VLOOKUP($A644,'Harce M'!$H$2:$N$19,7,0),"")</f>
        <v/>
      </c>
      <c r="AF644" s="18" t="str">
        <f>IFERROR(VLOOKUP($A644,'XII z Kompasem M'!$K$1:$Q$38,7,0),"")</f>
        <v/>
      </c>
      <c r="AG644" s="19" t="str">
        <f>IFERROR(VLOOKUP($A644,'Grassor TR150 M'!$BH$2:$BN$16,7,0),"")</f>
        <v/>
      </c>
      <c r="AH644" s="19" t="str">
        <f>IFERROR(VLOOKUP($A644,'Pazur Gryfa M'!$P$2:$V$23,7,0),"")</f>
        <v/>
      </c>
      <c r="AI644" s="19" t="str">
        <f>IFERROR(VLOOKUP($A644,'Szaga M'!$J$2:$P$31,7,0),"")</f>
        <v/>
      </c>
      <c r="AJ644" s="19" t="str">
        <f>IFERROR(VLOOKUP($A644,'Sudecka 100 M'!$M$2:$S$20,7,0),"")</f>
        <v/>
      </c>
      <c r="AK644" s="19" t="str">
        <f>IFERROR(VLOOKUP($A644,'XIII z Kompasem M'!$K$2:$Q$27,7,0),"")</f>
        <v/>
      </c>
      <c r="AL644" s="19" t="str">
        <f>IFERROR(VLOOKUP($A644,'Waligóra M'!$J$2:$P$17,7,0),"")</f>
        <v/>
      </c>
      <c r="AM644" s="19" t="str">
        <f>IFERROR(VLOOKUP($A644,'Jesienne 360 M'!$K$2:$Q$15,7,0),"")</f>
        <v/>
      </c>
      <c r="AN644" s="19" t="str">
        <f>IFERROR(VLOOKUP($A644,'H54 TR100 M'!$AG$6:$AM$161,7,0),"")</f>
        <v/>
      </c>
      <c r="AO644" s="19" t="str">
        <f>IFERROR(VLOOKUP($A644,'Azymut M'!$O$2:$U$36,7,0),"")</f>
        <v/>
      </c>
      <c r="AP644" s="12" t="str">
        <f>IFERROR(VLOOKUP($A644,'NM TR100 M'!$AD$5:$AJ$13,7,0),"")</f>
        <v/>
      </c>
      <c r="AQ644" s="26">
        <f>MIN(COUNT(F644:U644)+MIN(COUNT(X644:AP644)/2,2),6)</f>
        <v>0.5</v>
      </c>
      <c r="AR644" s="13">
        <f>COUNT(F644:U644)+COUNT(X644:AP644)/2</f>
        <v>0.5</v>
      </c>
    </row>
    <row r="645" spans="1:44">
      <c r="A645">
        <v>378</v>
      </c>
      <c r="B645" s="22" t="str">
        <f>VLOOKUP($A645,id!$C:$H,6,0)</f>
        <v>Jankowski Mariusz</v>
      </c>
      <c r="C645" s="22" t="str">
        <f>VLOOKUP($A645,id!$C:$H,4,0)</f>
        <v>MASTERLEASE TEAM</v>
      </c>
      <c r="D645" s="2">
        <f>IF(E644=E645,D644,ROW(B643))</f>
        <v>630</v>
      </c>
      <c r="E645" s="11">
        <f>LARGE(F645:W645,1)+LARGE(F645:W645,2)+IFERROR(LARGE(F645:W645,3),0)+IFERROR(LARGE(F645:W645,4),0)+IFERROR(LARGE(F645:W645,5),0)+IFERROR(LARGE(F645:W645,6),0)</f>
        <v>0</v>
      </c>
      <c r="F645" s="12"/>
      <c r="G645" s="12"/>
      <c r="H645" s="12" t="str">
        <f>IFERROR(VLOOKUP($A645,'H53 200 M'!$AL$5:$AR$90,7,0),"")</f>
        <v/>
      </c>
      <c r="I645" s="14" t="str">
        <f>IFERROR(VLOOKUP($A645,'Dymno M'!$BO$4:$BU$35,7,0),"")</f>
        <v/>
      </c>
      <c r="J645" s="19" t="str">
        <f>IFERROR(VLOOKUP($A645,'Dukty M'!$AU$1:$BA$45,7,0),"")</f>
        <v/>
      </c>
      <c r="K645" s="19" t="str">
        <f>IFERROR(VLOOKUP($A645,'Tropy M'!$Q$3:$X$155,7,0),"")</f>
        <v/>
      </c>
      <c r="L645" s="19" t="str">
        <f>IFERROR(VLOOKUP($A645,'Grassor TR300 M'!$BX$2:$CD$26,7,0),"")</f>
        <v/>
      </c>
      <c r="M645" s="19" t="str">
        <f>IFERROR(VLOOKUP($A645,'BO M'!$K$2:$Q$65,7,0),"")</f>
        <v/>
      </c>
      <c r="N645" s="19" t="str">
        <f>IFERROR(VLOOKUP($A645,'Konwalie M'!$K$3:$Q$33,7,0),"")</f>
        <v/>
      </c>
      <c r="O645" s="19" t="str">
        <f>IFERROR(VLOOKUP($A645,'Sudecka 150 M'!$M$2:$S$17,7,0),"")</f>
        <v/>
      </c>
      <c r="P645" s="19" t="str">
        <f>IFERROR(VLOOKUP($A645,'Korno M'!$BR$1:$BX$58,7,0),"")</f>
        <v/>
      </c>
      <c r="Q645" s="19" t="str">
        <f>IFERROR(VLOOKUP($A645,'Abentojra M'!$J$4:$P$36,7,0),"")</f>
        <v/>
      </c>
      <c r="R645" s="19" t="str">
        <f>IFERROR(VLOOKUP($A645,'Mordownik M'!$M$6:$S$36,7,0),"")</f>
        <v/>
      </c>
      <c r="S645" s="19" t="str">
        <f>IFERROR(VLOOKUP($A645,'XIV Szago M'!$BB$4:$BH$45,7,0),"")</f>
        <v/>
      </c>
      <c r="T645" s="19" t="str">
        <f>IFERROR(VLOOKUP($A645,'H54 TR200 M'!$AS$5:$AY$96,7,0),"")</f>
        <v/>
      </c>
      <c r="U645" s="19" t="str">
        <f>IFERROR(VLOOKUP($A645,'NM TR200 M'!$AN$5:$AT$32,7,0),"")</f>
        <v/>
      </c>
      <c r="V645" s="10">
        <f>IFERROR(LARGE(X645:AP645,1),0)+IFERROR(LARGE(X645:AP645,2),0)</f>
        <v>0</v>
      </c>
      <c r="W645" s="10">
        <f>IFERROR(LARGE(X645:AP645,3),0)+IFERROR(LARGE(X645:AP645,4),0)</f>
        <v>0</v>
      </c>
      <c r="X645" s="12"/>
      <c r="Y645" s="18"/>
      <c r="Z645" s="18"/>
      <c r="AA645" s="12"/>
      <c r="AB645" s="12"/>
      <c r="AC645" s="12">
        <f>IFERROR(VLOOKUP($A645,'H53 100 M'!$AG$5:$AM$156,7,0),"")</f>
        <v>0</v>
      </c>
      <c r="AD645" s="18" t="str">
        <f>IFERROR(VLOOKUP($A645,'Liczyrzepa - wiosna M'!$N$2:$T$26,7,0),"")</f>
        <v/>
      </c>
      <c r="AE645" s="12" t="str">
        <f>IFERROR(VLOOKUP($A645,'Harce M'!$H$2:$N$19,7,0),"")</f>
        <v/>
      </c>
      <c r="AF645" s="18" t="str">
        <f>IFERROR(VLOOKUP($A645,'XII z Kompasem M'!$K$1:$Q$38,7,0),"")</f>
        <v/>
      </c>
      <c r="AG645" s="19" t="str">
        <f>IFERROR(VLOOKUP($A645,'Grassor TR150 M'!$BH$2:$BN$16,7,0),"")</f>
        <v/>
      </c>
      <c r="AH645" s="19" t="str">
        <f>IFERROR(VLOOKUP($A645,'Pazur Gryfa M'!$P$2:$V$23,7,0),"")</f>
        <v/>
      </c>
      <c r="AI645" s="19" t="str">
        <f>IFERROR(VLOOKUP($A645,'Szaga M'!$J$2:$P$31,7,0),"")</f>
        <v/>
      </c>
      <c r="AJ645" s="19" t="str">
        <f>IFERROR(VLOOKUP($A645,'Sudecka 100 M'!$M$2:$S$20,7,0),"")</f>
        <v/>
      </c>
      <c r="AK645" s="19" t="str">
        <f>IFERROR(VLOOKUP($A645,'XIII z Kompasem M'!$K$2:$Q$27,7,0),"")</f>
        <v/>
      </c>
      <c r="AL645" s="19" t="str">
        <f>IFERROR(VLOOKUP($A645,'Waligóra M'!$J$2:$P$17,7,0),"")</f>
        <v/>
      </c>
      <c r="AM645" s="19" t="str">
        <f>IFERROR(VLOOKUP($A645,'Jesienne 360 M'!$K$2:$Q$15,7,0),"")</f>
        <v/>
      </c>
      <c r="AN645" s="19" t="str">
        <f>IFERROR(VLOOKUP($A645,'H54 TR100 M'!$AG$6:$AM$161,7,0),"")</f>
        <v/>
      </c>
      <c r="AO645" s="19" t="str">
        <f>IFERROR(VLOOKUP($A645,'Azymut M'!$O$2:$U$36,7,0),"")</f>
        <v/>
      </c>
      <c r="AP645" s="12" t="str">
        <f>IFERROR(VLOOKUP($A645,'NM TR100 M'!$AD$5:$AJ$13,7,0),"")</f>
        <v/>
      </c>
      <c r="AQ645" s="26">
        <f>MIN(COUNT(F645:U645)+MIN(COUNT(X645:AP645)/2,2),6)</f>
        <v>0.5</v>
      </c>
      <c r="AR645" s="13">
        <f>COUNT(F645:U645)+COUNT(X645:AP645)/2</f>
        <v>0.5</v>
      </c>
    </row>
    <row r="646" spans="1:44">
      <c r="A646">
        <v>379</v>
      </c>
      <c r="B646" s="22" t="str">
        <f>VLOOKUP($A646,id!$C:$H,6,0)</f>
        <v>Wulczyński Zbigniew</v>
      </c>
      <c r="C646" s="22" t="str">
        <f>VLOOKUP($A646,id!$C:$H,4,0)</f>
        <v>Masterlease Sport Team</v>
      </c>
      <c r="D646" s="2">
        <f>IF(E645=E646,D645,ROW(B644))</f>
        <v>630</v>
      </c>
      <c r="E646" s="11">
        <f>LARGE(F646:W646,1)+LARGE(F646:W646,2)+IFERROR(LARGE(F646:W646,3),0)+IFERROR(LARGE(F646:W646,4),0)+IFERROR(LARGE(F646:W646,5),0)+IFERROR(LARGE(F646:W646,6),0)</f>
        <v>0</v>
      </c>
      <c r="F646" s="12"/>
      <c r="G646" s="12"/>
      <c r="H646" s="12" t="str">
        <f>IFERROR(VLOOKUP($A646,'H53 200 M'!$AL$5:$AR$90,7,0),"")</f>
        <v/>
      </c>
      <c r="I646" s="14" t="str">
        <f>IFERROR(VLOOKUP($A646,'Dymno M'!$BO$4:$BU$35,7,0),"")</f>
        <v/>
      </c>
      <c r="J646" s="19" t="str">
        <f>IFERROR(VLOOKUP($A646,'Dukty M'!$AU$1:$BA$45,7,0),"")</f>
        <v/>
      </c>
      <c r="K646" s="19" t="str">
        <f>IFERROR(VLOOKUP($A646,'Tropy M'!$Q$3:$X$155,7,0),"")</f>
        <v/>
      </c>
      <c r="L646" s="19" t="str">
        <f>IFERROR(VLOOKUP($A646,'Grassor TR300 M'!$BX$2:$CD$26,7,0),"")</f>
        <v/>
      </c>
      <c r="M646" s="19" t="str">
        <f>IFERROR(VLOOKUP($A646,'BO M'!$K$2:$Q$65,7,0),"")</f>
        <v/>
      </c>
      <c r="N646" s="19" t="str">
        <f>IFERROR(VLOOKUP($A646,'Konwalie M'!$K$3:$Q$33,7,0),"")</f>
        <v/>
      </c>
      <c r="O646" s="19" t="str">
        <f>IFERROR(VLOOKUP($A646,'Sudecka 150 M'!$M$2:$S$17,7,0),"")</f>
        <v/>
      </c>
      <c r="P646" s="19" t="str">
        <f>IFERROR(VLOOKUP($A646,'Korno M'!$BR$1:$BX$58,7,0),"")</f>
        <v/>
      </c>
      <c r="Q646" s="19" t="str">
        <f>IFERROR(VLOOKUP($A646,'Abentojra M'!$J$4:$P$36,7,0),"")</f>
        <v/>
      </c>
      <c r="R646" s="19" t="str">
        <f>IFERROR(VLOOKUP($A646,'Mordownik M'!$M$6:$S$36,7,0),"")</f>
        <v/>
      </c>
      <c r="S646" s="19" t="str">
        <f>IFERROR(VLOOKUP($A646,'XIV Szago M'!$BB$4:$BH$45,7,0),"")</f>
        <v/>
      </c>
      <c r="T646" s="19" t="str">
        <f>IFERROR(VLOOKUP($A646,'H54 TR200 M'!$AS$5:$AY$96,7,0),"")</f>
        <v/>
      </c>
      <c r="U646" s="19" t="str">
        <f>IFERROR(VLOOKUP($A646,'NM TR200 M'!$AN$5:$AT$32,7,0),"")</f>
        <v/>
      </c>
      <c r="V646" s="10">
        <f>IFERROR(LARGE(X646:AP646,1),0)+IFERROR(LARGE(X646:AP646,2),0)</f>
        <v>0</v>
      </c>
      <c r="W646" s="10">
        <f>IFERROR(LARGE(X646:AP646,3),0)+IFERROR(LARGE(X646:AP646,4),0)</f>
        <v>0</v>
      </c>
      <c r="X646" s="12"/>
      <c r="Y646" s="18"/>
      <c r="Z646" s="18"/>
      <c r="AA646" s="12"/>
      <c r="AB646" s="12"/>
      <c r="AC646" s="12">
        <f>IFERROR(VLOOKUP($A646,'H53 100 M'!$AG$5:$AM$156,7,0),"")</f>
        <v>0</v>
      </c>
      <c r="AD646" s="18" t="str">
        <f>IFERROR(VLOOKUP($A646,'Liczyrzepa - wiosna M'!$N$2:$T$26,7,0),"")</f>
        <v/>
      </c>
      <c r="AE646" s="12" t="str">
        <f>IFERROR(VLOOKUP($A646,'Harce M'!$H$2:$N$19,7,0),"")</f>
        <v/>
      </c>
      <c r="AF646" s="18" t="str">
        <f>IFERROR(VLOOKUP($A646,'XII z Kompasem M'!$K$1:$Q$38,7,0),"")</f>
        <v/>
      </c>
      <c r="AG646" s="19" t="str">
        <f>IFERROR(VLOOKUP($A646,'Grassor TR150 M'!$BH$2:$BN$16,7,0),"")</f>
        <v/>
      </c>
      <c r="AH646" s="19" t="str">
        <f>IFERROR(VLOOKUP($A646,'Pazur Gryfa M'!$P$2:$V$23,7,0),"")</f>
        <v/>
      </c>
      <c r="AI646" s="19" t="str">
        <f>IFERROR(VLOOKUP($A646,'Szaga M'!$J$2:$P$31,7,0),"")</f>
        <v/>
      </c>
      <c r="AJ646" s="19" t="str">
        <f>IFERROR(VLOOKUP($A646,'Sudecka 100 M'!$M$2:$S$20,7,0),"")</f>
        <v/>
      </c>
      <c r="AK646" s="19" t="str">
        <f>IFERROR(VLOOKUP($A646,'XIII z Kompasem M'!$K$2:$Q$27,7,0),"")</f>
        <v/>
      </c>
      <c r="AL646" s="19" t="str">
        <f>IFERROR(VLOOKUP($A646,'Waligóra M'!$J$2:$P$17,7,0),"")</f>
        <v/>
      </c>
      <c r="AM646" s="19" t="str">
        <f>IFERROR(VLOOKUP($A646,'Jesienne 360 M'!$K$2:$Q$15,7,0),"")</f>
        <v/>
      </c>
      <c r="AN646" s="19" t="str">
        <f>IFERROR(VLOOKUP($A646,'H54 TR100 M'!$AG$6:$AM$161,7,0),"")</f>
        <v/>
      </c>
      <c r="AO646" s="19" t="str">
        <f>IFERROR(VLOOKUP($A646,'Azymut M'!$O$2:$U$36,7,0),"")</f>
        <v/>
      </c>
      <c r="AP646" s="12" t="str">
        <f>IFERROR(VLOOKUP($A646,'NM TR100 M'!$AD$5:$AJ$13,7,0),"")</f>
        <v/>
      </c>
      <c r="AQ646" s="26">
        <f>MIN(COUNT(F646:U646)+MIN(COUNT(X646:AP646)/2,2),6)</f>
        <v>0.5</v>
      </c>
      <c r="AR646" s="13">
        <f>COUNT(F646:U646)+COUNT(X646:AP646)/2</f>
        <v>0.5</v>
      </c>
    </row>
    <row r="647" spans="1:44">
      <c r="A647">
        <v>421</v>
      </c>
      <c r="B647" s="22" t="str">
        <f>VLOOKUP($A647,id!$C:$H,6,0)</f>
        <v>Gałuszka Bogdan</v>
      </c>
      <c r="C647" s="22">
        <f>VLOOKUP($A647,id!$C:$H,4,0)</f>
        <v>0</v>
      </c>
      <c r="D647" s="2">
        <f>IF(E646=E647,D646,ROW(B645))</f>
        <v>630</v>
      </c>
      <c r="E647" s="11">
        <f>LARGE(F647:W647,1)+LARGE(F647:W647,2)+IFERROR(LARGE(F647:W647,3),0)+IFERROR(LARGE(F647:W647,4),0)+IFERROR(LARGE(F647:W647,5),0)+IFERROR(LARGE(F647:W647,6),0)</f>
        <v>0</v>
      </c>
      <c r="F647" s="12"/>
      <c r="G647" s="12"/>
      <c r="H647" s="12"/>
      <c r="I647" s="14" t="str">
        <f>IFERROR(VLOOKUP($A647,'Dymno M'!$BO$4:$BU$35,7,0),"")</f>
        <v/>
      </c>
      <c r="J647" s="19" t="str">
        <f>IFERROR(VLOOKUP($A647,'Dukty M'!$AU$1:$BA$45,7,0),"")</f>
        <v/>
      </c>
      <c r="K647" s="19" t="str">
        <f>IFERROR(VLOOKUP($A647,'Tropy M'!$Q$3:$X$155,7,0),"")</f>
        <v/>
      </c>
      <c r="L647" s="19" t="str">
        <f>IFERROR(VLOOKUP($A647,'Grassor TR300 M'!$BX$2:$CD$26,7,0),"")</f>
        <v/>
      </c>
      <c r="M647" s="19" t="str">
        <f>IFERROR(VLOOKUP($A647,'BO M'!$K$2:$Q$65,7,0),"")</f>
        <v/>
      </c>
      <c r="N647" s="19" t="str">
        <f>IFERROR(VLOOKUP($A647,'Konwalie M'!$K$3:$Q$33,7,0),"")</f>
        <v/>
      </c>
      <c r="O647" s="19" t="str">
        <f>IFERROR(VLOOKUP($A647,'Sudecka 150 M'!$M$2:$S$17,7,0),"")</f>
        <v/>
      </c>
      <c r="P647" s="19" t="str">
        <f>IFERROR(VLOOKUP($A647,'Korno M'!$BR$1:$BX$58,7,0),"")</f>
        <v/>
      </c>
      <c r="Q647" s="19" t="str">
        <f>IFERROR(VLOOKUP($A647,'Abentojra M'!$J$4:$P$36,7,0),"")</f>
        <v/>
      </c>
      <c r="R647" s="19" t="str">
        <f>IFERROR(VLOOKUP($A647,'Mordownik M'!$M$6:$S$36,7,0),"")</f>
        <v/>
      </c>
      <c r="S647" s="19" t="str">
        <f>IFERROR(VLOOKUP($A647,'XIV Szago M'!$BB$4:$BH$45,7,0),"")</f>
        <v/>
      </c>
      <c r="T647" s="19" t="str">
        <f>IFERROR(VLOOKUP($A647,'H54 TR200 M'!$AS$5:$AY$96,7,0),"")</f>
        <v/>
      </c>
      <c r="U647" s="19" t="str">
        <f>IFERROR(VLOOKUP($A647,'NM TR200 M'!$AN$5:$AT$32,7,0),"")</f>
        <v/>
      </c>
      <c r="V647" s="10">
        <f>IFERROR(LARGE(X647:AP647,1),0)+IFERROR(LARGE(X647:AP647,2),0)</f>
        <v>0</v>
      </c>
      <c r="W647" s="10">
        <f>IFERROR(LARGE(X647:AP647,3),0)+IFERROR(LARGE(X647:AP647,4),0)</f>
        <v>0</v>
      </c>
      <c r="X647" s="12"/>
      <c r="Y647" s="18"/>
      <c r="Z647" s="18"/>
      <c r="AA647" s="12"/>
      <c r="AB647" s="12"/>
      <c r="AC647" s="12"/>
      <c r="AD647" s="18" t="str">
        <f>IFERROR(VLOOKUP($A647,'Liczyrzepa - wiosna M'!$N$2:$T$26,7,0),"")</f>
        <v/>
      </c>
      <c r="AE647" s="12">
        <f>IFERROR(VLOOKUP($A647,'Harce M'!$H$2:$N$19,7,0),"")</f>
        <v>0</v>
      </c>
      <c r="AF647" s="18" t="str">
        <f>IFERROR(VLOOKUP($A647,'XII z Kompasem M'!$K$1:$Q$38,7,0),"")</f>
        <v/>
      </c>
      <c r="AG647" s="19" t="str">
        <f>IFERROR(VLOOKUP($A647,'Grassor TR150 M'!$BH$2:$BN$16,7,0),"")</f>
        <v/>
      </c>
      <c r="AH647" s="19" t="str">
        <f>IFERROR(VLOOKUP($A647,'Pazur Gryfa M'!$P$2:$V$23,7,0),"")</f>
        <v/>
      </c>
      <c r="AI647" s="19" t="str">
        <f>IFERROR(VLOOKUP($A647,'Szaga M'!$J$2:$P$31,7,0),"")</f>
        <v/>
      </c>
      <c r="AJ647" s="19" t="str">
        <f>IFERROR(VLOOKUP($A647,'Sudecka 100 M'!$M$2:$S$20,7,0),"")</f>
        <v/>
      </c>
      <c r="AK647" s="19" t="str">
        <f>IFERROR(VLOOKUP($A647,'XIII z Kompasem M'!$K$2:$Q$27,7,0),"")</f>
        <v/>
      </c>
      <c r="AL647" s="19" t="str">
        <f>IFERROR(VLOOKUP($A647,'Waligóra M'!$J$2:$P$17,7,0),"")</f>
        <v/>
      </c>
      <c r="AM647" s="19" t="str">
        <f>IFERROR(VLOOKUP($A647,'Jesienne 360 M'!$K$2:$Q$15,7,0),"")</f>
        <v/>
      </c>
      <c r="AN647" s="19" t="str">
        <f>IFERROR(VLOOKUP($A647,'H54 TR100 M'!$AG$6:$AM$161,7,0),"")</f>
        <v/>
      </c>
      <c r="AO647" s="19" t="str">
        <f>IFERROR(VLOOKUP($A647,'Azymut M'!$O$2:$U$36,7,0),"")</f>
        <v/>
      </c>
      <c r="AP647" s="12" t="str">
        <f>IFERROR(VLOOKUP($A647,'NM TR100 M'!$AD$5:$AJ$13,7,0),"")</f>
        <v/>
      </c>
      <c r="AQ647" s="26">
        <f>MIN(COUNT(F647:U647)+MIN(COUNT(X647:AP647)/2,2),6)</f>
        <v>0.5</v>
      </c>
      <c r="AR647" s="13">
        <f>COUNT(F647:U647)+COUNT(X647:AP647)/2</f>
        <v>0.5</v>
      </c>
    </row>
    <row r="648" spans="1:44">
      <c r="A648">
        <v>507</v>
      </c>
      <c r="B648" s="22" t="str">
        <f>VLOOKUP($A648,id!$C:$H,6,0)</f>
        <v>Florczak Karol</v>
      </c>
      <c r="C648" s="22" t="str">
        <f>VLOOKUP($A648,id!$C:$H,4,0)</f>
        <v>Ambit Racing Team</v>
      </c>
      <c r="D648" s="2">
        <f>IF(E647=E648,D647,ROW(B646))</f>
        <v>630</v>
      </c>
      <c r="E648" s="11">
        <f>LARGE(F648:W648,1)+LARGE(F648:W648,2)+IFERROR(LARGE(F648:W648,3),0)+IFERROR(LARGE(F648:W648,4),0)+IFERROR(LARGE(F648:W648,5),0)+IFERROR(LARGE(F648:W648,6),0)</f>
        <v>0</v>
      </c>
      <c r="F648" s="12"/>
      <c r="G648" s="12"/>
      <c r="H648" s="12"/>
      <c r="I648" s="14"/>
      <c r="J648" s="19"/>
      <c r="K648" s="19"/>
      <c r="L648" s="19"/>
      <c r="M648" s="19">
        <f>IFERROR(VLOOKUP($A648,'BO M'!$K$2:$Q$65,7,0),"")</f>
        <v>0</v>
      </c>
      <c r="N648" s="19" t="str">
        <f>IFERROR(VLOOKUP($A648,'Konwalie M'!$K$3:$Q$33,7,0),"")</f>
        <v/>
      </c>
      <c r="O648" s="19" t="str">
        <f>IFERROR(VLOOKUP($A648,'Sudecka 150 M'!$M$2:$S$17,7,0),"")</f>
        <v/>
      </c>
      <c r="P648" s="19" t="str">
        <f>IFERROR(VLOOKUP($A648,'Korno M'!$BR$1:$BX$58,7,0),"")</f>
        <v/>
      </c>
      <c r="Q648" s="19" t="str">
        <f>IFERROR(VLOOKUP($A648,'Abentojra M'!$J$4:$P$36,7,0),"")</f>
        <v/>
      </c>
      <c r="R648" s="19" t="str">
        <f>IFERROR(VLOOKUP($A648,'Mordownik M'!$M$6:$S$36,7,0),"")</f>
        <v/>
      </c>
      <c r="S648" s="19" t="str">
        <f>IFERROR(VLOOKUP($A648,'XIV Szago M'!$BB$4:$BH$45,7,0),"")</f>
        <v/>
      </c>
      <c r="T648" s="19" t="str">
        <f>IFERROR(VLOOKUP($A648,'H54 TR200 M'!$AS$5:$AY$96,7,0),"")</f>
        <v/>
      </c>
      <c r="U648" s="19" t="str">
        <f>IFERROR(VLOOKUP($A648,'NM TR200 M'!$AN$5:$AT$32,7,0),"")</f>
        <v/>
      </c>
      <c r="V648" s="10">
        <f>IFERROR(LARGE(X648:AP648,1),0)+IFERROR(LARGE(X648:AP648,2),0)</f>
        <v>0</v>
      </c>
      <c r="W648" s="10">
        <f>IFERROR(LARGE(X648:AP648,3),0)+IFERROR(LARGE(X648:AP648,4),0)</f>
        <v>0</v>
      </c>
      <c r="X648" s="12"/>
      <c r="Y648" s="18"/>
      <c r="Z648" s="18"/>
      <c r="AA648" s="12"/>
      <c r="AB648" s="12"/>
      <c r="AC648" s="12"/>
      <c r="AD648" s="18"/>
      <c r="AE648" s="12"/>
      <c r="AF648" s="18"/>
      <c r="AG648" s="19"/>
      <c r="AH648" s="19" t="str">
        <f>IFERROR(VLOOKUP($A648,'Pazur Gryfa M'!$P$2:$V$23,7,0),"")</f>
        <v/>
      </c>
      <c r="AI648" s="19" t="str">
        <f>IFERROR(VLOOKUP($A648,'Szaga M'!$J$2:$P$31,7,0),"")</f>
        <v/>
      </c>
      <c r="AJ648" s="19" t="str">
        <f>IFERROR(VLOOKUP($A648,'Sudecka 100 M'!$M$2:$S$20,7,0),"")</f>
        <v/>
      </c>
      <c r="AK648" s="19" t="str">
        <f>IFERROR(VLOOKUP($A648,'XIII z Kompasem M'!$K$2:$Q$27,7,0),"")</f>
        <v/>
      </c>
      <c r="AL648" s="19" t="str">
        <f>IFERROR(VLOOKUP($A648,'Waligóra M'!$J$2:$P$17,7,0),"")</f>
        <v/>
      </c>
      <c r="AM648" s="19" t="str">
        <f>IFERROR(VLOOKUP($A648,'Jesienne 360 M'!$K$2:$Q$15,7,0),"")</f>
        <v/>
      </c>
      <c r="AN648" s="19" t="str">
        <f>IFERROR(VLOOKUP($A648,'H54 TR100 M'!$AG$6:$AM$161,7,0),"")</f>
        <v/>
      </c>
      <c r="AO648" s="19" t="str">
        <f>IFERROR(VLOOKUP($A648,'Azymut M'!$O$2:$U$36,7,0),"")</f>
        <v/>
      </c>
      <c r="AP648" s="12" t="str">
        <f>IFERROR(VLOOKUP($A648,'NM TR100 M'!$AD$5:$AJ$13,7,0),"")</f>
        <v/>
      </c>
      <c r="AQ648" s="26">
        <f>MIN(COUNT(F648:U648)+MIN(COUNT(X648:AP648)/2,2),6)</f>
        <v>1</v>
      </c>
      <c r="AR648" s="13">
        <f>COUNT(F648:U648)+COUNT(X648:AP648)/2</f>
        <v>1</v>
      </c>
    </row>
    <row r="649" spans="1:44">
      <c r="A649">
        <v>519</v>
      </c>
      <c r="B649" s="22" t="str">
        <f>VLOOKUP($A649,id!$C:$H,6,0)</f>
        <v>Zieliński Daniel</v>
      </c>
      <c r="C649" s="22">
        <f>VLOOKUP($A649,id!$C:$H,4,0)</f>
        <v>0</v>
      </c>
      <c r="D649" s="2">
        <f>IF(E648=E649,D648,ROW(B647))</f>
        <v>630</v>
      </c>
      <c r="E649" s="11">
        <f>LARGE(F649:W649,1)+LARGE(F649:W649,2)+IFERROR(LARGE(F649:W649,3),0)+IFERROR(LARGE(F649:W649,4),0)+IFERROR(LARGE(F649:W649,5),0)+IFERROR(LARGE(F649:W649,6),0)</f>
        <v>0</v>
      </c>
      <c r="F649" s="12"/>
      <c r="G649" s="12"/>
      <c r="H649" s="12"/>
      <c r="I649" s="14"/>
      <c r="J649" s="19"/>
      <c r="K649" s="19"/>
      <c r="L649" s="19"/>
      <c r="M649" s="19"/>
      <c r="N649" s="19" t="str">
        <f>IFERROR(VLOOKUP($A649,'Konwalie M'!$K$3:$Q$33,7,0),"")</f>
        <v/>
      </c>
      <c r="O649" s="19" t="str">
        <f>IFERROR(VLOOKUP($A649,'Sudecka 150 M'!$M$2:$S$17,7,0),"")</f>
        <v/>
      </c>
      <c r="P649" s="19" t="str">
        <f>IFERROR(VLOOKUP($A649,'Korno M'!$BR$1:$BX$58,7,0),"")</f>
        <v/>
      </c>
      <c r="Q649" s="19" t="str">
        <f>IFERROR(VLOOKUP($A649,'Abentojra M'!$J$4:$P$36,7,0),"")</f>
        <v/>
      </c>
      <c r="R649" s="19" t="str">
        <f>IFERROR(VLOOKUP($A649,'Mordownik M'!$M$6:$S$36,7,0),"")</f>
        <v/>
      </c>
      <c r="S649" s="19" t="str">
        <f>IFERROR(VLOOKUP($A649,'XIV Szago M'!$BB$4:$BH$45,7,0),"")</f>
        <v/>
      </c>
      <c r="T649" s="19" t="str">
        <f>IFERROR(VLOOKUP($A649,'H54 TR200 M'!$AS$5:$AY$96,7,0),"")</f>
        <v/>
      </c>
      <c r="U649" s="19" t="str">
        <f>IFERROR(VLOOKUP($A649,'NM TR200 M'!$AN$5:$AT$32,7,0),"")</f>
        <v/>
      </c>
      <c r="V649" s="10">
        <f>IFERROR(LARGE(X649:AP649,1),0)+IFERROR(LARGE(X649:AP649,2),0)</f>
        <v>0</v>
      </c>
      <c r="W649" s="10">
        <f>IFERROR(LARGE(X649:AP649,3),0)+IFERROR(LARGE(X649:AP649,4),0)</f>
        <v>0</v>
      </c>
      <c r="X649" s="12"/>
      <c r="Y649" s="18"/>
      <c r="Z649" s="18"/>
      <c r="AA649" s="12"/>
      <c r="AB649" s="12"/>
      <c r="AC649" s="12"/>
      <c r="AD649" s="18"/>
      <c r="AE649" s="12"/>
      <c r="AF649" s="18"/>
      <c r="AG649" s="19"/>
      <c r="AH649" s="19"/>
      <c r="AI649" s="19">
        <f>IFERROR(VLOOKUP($A649,'Szaga M'!$J$2:$P$31,7,0),"")</f>
        <v>0</v>
      </c>
      <c r="AJ649" s="19" t="str">
        <f>IFERROR(VLOOKUP($A649,'Sudecka 100 M'!$M$2:$S$20,7,0),"")</f>
        <v/>
      </c>
      <c r="AK649" s="19" t="str">
        <f>IFERROR(VLOOKUP($A649,'XIII z Kompasem M'!$K$2:$Q$27,7,0),"")</f>
        <v/>
      </c>
      <c r="AL649" s="19" t="str">
        <f>IFERROR(VLOOKUP($A649,'Waligóra M'!$J$2:$P$17,7,0),"")</f>
        <v/>
      </c>
      <c r="AM649" s="19" t="str">
        <f>IFERROR(VLOOKUP($A649,'Jesienne 360 M'!$K$2:$Q$15,7,0),"")</f>
        <v/>
      </c>
      <c r="AN649" s="19" t="str">
        <f>IFERROR(VLOOKUP($A649,'H54 TR100 M'!$AG$6:$AM$161,7,0),"")</f>
        <v/>
      </c>
      <c r="AO649" s="19" t="str">
        <f>IFERROR(VLOOKUP($A649,'Azymut M'!$O$2:$U$36,7,0),"")</f>
        <v/>
      </c>
      <c r="AP649" s="12" t="str">
        <f>IFERROR(VLOOKUP($A649,'NM TR100 M'!$AD$5:$AJ$13,7,0),"")</f>
        <v/>
      </c>
      <c r="AQ649" s="26">
        <f>MIN(COUNT(F649:U649)+MIN(COUNT(X649:AP649)/2,2),6)</f>
        <v>0.5</v>
      </c>
      <c r="AR649" s="13">
        <f>COUNT(F649:U649)+COUNT(X649:AP649)/2</f>
        <v>0.5</v>
      </c>
    </row>
    <row r="650" spans="1:44">
      <c r="A650">
        <v>520</v>
      </c>
      <c r="B650" s="22" t="str">
        <f>VLOOKUP($A650,id!$C:$H,6,0)</f>
        <v>Pijanka Agnieszka</v>
      </c>
      <c r="C650" s="22" t="str">
        <f>VLOOKUP($A650,id!$C:$H,4,0)</f>
        <v>PPteam</v>
      </c>
      <c r="D650" s="2">
        <f>IF(E649=E650,D649,ROW(B648))</f>
        <v>630</v>
      </c>
      <c r="E650" s="11">
        <f>LARGE(F650:W650,1)+LARGE(F650:W650,2)+IFERROR(LARGE(F650:W650,3),0)+IFERROR(LARGE(F650:W650,4),0)+IFERROR(LARGE(F650:W650,5),0)+IFERROR(LARGE(F650:W650,6),0)</f>
        <v>0</v>
      </c>
      <c r="F650" s="12"/>
      <c r="G650" s="12"/>
      <c r="H650" s="12"/>
      <c r="I650" s="14"/>
      <c r="J650" s="19"/>
      <c r="K650" s="19"/>
      <c r="L650" s="19"/>
      <c r="M650" s="19"/>
      <c r="N650" s="19" t="str">
        <f>IFERROR(VLOOKUP($A650,'Konwalie M'!$K$3:$Q$33,7,0),"")</f>
        <v/>
      </c>
      <c r="O650" s="19" t="str">
        <f>IFERROR(VLOOKUP($A650,'Sudecka 150 M'!$M$2:$S$17,7,0),"")</f>
        <v/>
      </c>
      <c r="P650" s="19" t="str">
        <f>IFERROR(VLOOKUP($A650,'Korno M'!$BR$1:$BX$58,7,0),"")</f>
        <v/>
      </c>
      <c r="Q650" s="19" t="str">
        <f>IFERROR(VLOOKUP($A650,'Abentojra M'!$J$4:$P$36,7,0),"")</f>
        <v/>
      </c>
      <c r="R650" s="19" t="str">
        <f>IFERROR(VLOOKUP($A650,'Mordownik M'!$M$6:$S$36,7,0),"")</f>
        <v/>
      </c>
      <c r="S650" s="19" t="str">
        <f>IFERROR(VLOOKUP($A650,'XIV Szago M'!$BB$4:$BH$45,7,0),"")</f>
        <v/>
      </c>
      <c r="T650" s="19" t="str">
        <f>IFERROR(VLOOKUP($A650,'H54 TR200 M'!$AS$5:$AY$96,7,0),"")</f>
        <v/>
      </c>
      <c r="U650" s="19" t="str">
        <f>IFERROR(VLOOKUP($A650,'NM TR200 M'!$AN$5:$AT$32,7,0),"")</f>
        <v/>
      </c>
      <c r="V650" s="10">
        <f>IFERROR(LARGE(X650:AP650,1),0)+IFERROR(LARGE(X650:AP650,2),0)</f>
        <v>0</v>
      </c>
      <c r="W650" s="10">
        <f>IFERROR(LARGE(X650:AP650,3),0)+IFERROR(LARGE(X650:AP650,4),0)</f>
        <v>0</v>
      </c>
      <c r="X650" s="12"/>
      <c r="Y650" s="18"/>
      <c r="Z650" s="18"/>
      <c r="AA650" s="12"/>
      <c r="AB650" s="12"/>
      <c r="AC650" s="12"/>
      <c r="AD650" s="18"/>
      <c r="AE650" s="12"/>
      <c r="AF650" s="18"/>
      <c r="AG650" s="19"/>
      <c r="AH650" s="19"/>
      <c r="AI650" s="19" t="str">
        <f>IFERROR(VLOOKUP($A650,'Szaga M'!$J$2:$P$31,7,0),"")</f>
        <v/>
      </c>
      <c r="AJ650" s="19" t="str">
        <f>IFERROR(VLOOKUP($A650,'Sudecka 100 M'!$M$2:$S$20,7,0),"")</f>
        <v/>
      </c>
      <c r="AK650" s="19" t="str">
        <f>IFERROR(VLOOKUP($A650,'XIII z Kompasem M'!$K$2:$Q$27,7,0),"")</f>
        <v/>
      </c>
      <c r="AL650" s="19" t="str">
        <f>IFERROR(VLOOKUP($A650,'Waligóra M'!$J$2:$P$17,7,0),"")</f>
        <v/>
      </c>
      <c r="AM650" s="19" t="str">
        <f>IFERROR(VLOOKUP($A650,'Jesienne 360 M'!$K$2:$Q$15,7,0),"")</f>
        <v/>
      </c>
      <c r="AN650" s="19" t="str">
        <f>IFERROR(VLOOKUP($A650,'H54 TR100 M'!$AG$6:$AM$161,7,0),"")</f>
        <v/>
      </c>
      <c r="AO650" s="19" t="str">
        <f>IFERROR(VLOOKUP($A650,'Azymut M'!$O$2:$U$36,7,0),"")</f>
        <v/>
      </c>
      <c r="AP650" s="12" t="str">
        <f>IFERROR(VLOOKUP($A650,'NM TR100 M'!$AD$5:$AJ$13,7,0),"")</f>
        <v/>
      </c>
      <c r="AQ650" s="26">
        <f>MIN(COUNT(F650:U650)+MIN(COUNT(X650:AP650)/2,2),6)</f>
        <v>0</v>
      </c>
      <c r="AR650" s="13">
        <f>COUNT(F650:U650)+COUNT(X650:AP650)/2</f>
        <v>0</v>
      </c>
    </row>
    <row r="651" spans="1:44">
      <c r="A651">
        <v>521</v>
      </c>
      <c r="B651" s="22" t="str">
        <f>VLOOKUP($A651,id!$C:$H,6,0)</f>
        <v>Pilch Mirek</v>
      </c>
      <c r="C651" s="22" t="str">
        <f>VLOOKUP($A651,id!$C:$H,4,0)</f>
        <v>PPteam</v>
      </c>
      <c r="D651" s="2">
        <f>IF(E650=E651,D650,ROW(B649))</f>
        <v>630</v>
      </c>
      <c r="E651" s="11">
        <f>LARGE(F651:W651,1)+LARGE(F651:W651,2)+IFERROR(LARGE(F651:W651,3),0)+IFERROR(LARGE(F651:W651,4),0)+IFERROR(LARGE(F651:W651,5),0)+IFERROR(LARGE(F651:W651,6),0)</f>
        <v>0</v>
      </c>
      <c r="F651" s="12"/>
      <c r="G651" s="12"/>
      <c r="H651" s="12"/>
      <c r="I651" s="14"/>
      <c r="J651" s="19"/>
      <c r="K651" s="19"/>
      <c r="L651" s="19"/>
      <c r="M651" s="19"/>
      <c r="N651" s="19" t="str">
        <f>IFERROR(VLOOKUP($A651,'Konwalie M'!$K$3:$Q$33,7,0),"")</f>
        <v/>
      </c>
      <c r="O651" s="19" t="str">
        <f>IFERROR(VLOOKUP($A651,'Sudecka 150 M'!$M$2:$S$17,7,0),"")</f>
        <v/>
      </c>
      <c r="P651" s="19" t="str">
        <f>IFERROR(VLOOKUP($A651,'Korno M'!$BR$1:$BX$58,7,0),"")</f>
        <v/>
      </c>
      <c r="Q651" s="19" t="str">
        <f>IFERROR(VLOOKUP($A651,'Abentojra M'!$J$4:$P$36,7,0),"")</f>
        <v/>
      </c>
      <c r="R651" s="19" t="str">
        <f>IFERROR(VLOOKUP($A651,'Mordownik M'!$M$6:$S$36,7,0),"")</f>
        <v/>
      </c>
      <c r="S651" s="19" t="str">
        <f>IFERROR(VLOOKUP($A651,'XIV Szago M'!$BB$4:$BH$45,7,0),"")</f>
        <v/>
      </c>
      <c r="T651" s="19" t="str">
        <f>IFERROR(VLOOKUP($A651,'H54 TR200 M'!$AS$5:$AY$96,7,0),"")</f>
        <v/>
      </c>
      <c r="U651" s="19" t="str">
        <f>IFERROR(VLOOKUP($A651,'NM TR200 M'!$AN$5:$AT$32,7,0),"")</f>
        <v/>
      </c>
      <c r="V651" s="10">
        <f>IFERROR(LARGE(X651:AP651,1),0)+IFERROR(LARGE(X651:AP651,2),0)</f>
        <v>0</v>
      </c>
      <c r="W651" s="10">
        <f>IFERROR(LARGE(X651:AP651,3),0)+IFERROR(LARGE(X651:AP651,4),0)</f>
        <v>0</v>
      </c>
      <c r="X651" s="12"/>
      <c r="Y651" s="18"/>
      <c r="Z651" s="18"/>
      <c r="AA651" s="12"/>
      <c r="AB651" s="12"/>
      <c r="AC651" s="12"/>
      <c r="AD651" s="18"/>
      <c r="AE651" s="12"/>
      <c r="AF651" s="18"/>
      <c r="AG651" s="19"/>
      <c r="AH651" s="19"/>
      <c r="AI651" s="19">
        <f>IFERROR(VLOOKUP($A651,'Szaga M'!$J$2:$P$31,7,0),"")</f>
        <v>0</v>
      </c>
      <c r="AJ651" s="19" t="str">
        <f>IFERROR(VLOOKUP($A651,'Sudecka 100 M'!$M$2:$S$20,7,0),"")</f>
        <v/>
      </c>
      <c r="AK651" s="19" t="str">
        <f>IFERROR(VLOOKUP($A651,'XIII z Kompasem M'!$K$2:$Q$27,7,0),"")</f>
        <v/>
      </c>
      <c r="AL651" s="19" t="str">
        <f>IFERROR(VLOOKUP($A651,'Waligóra M'!$J$2:$P$17,7,0),"")</f>
        <v/>
      </c>
      <c r="AM651" s="19" t="str">
        <f>IFERROR(VLOOKUP($A651,'Jesienne 360 M'!$K$2:$Q$15,7,0),"")</f>
        <v/>
      </c>
      <c r="AN651" s="19" t="str">
        <f>IFERROR(VLOOKUP($A651,'H54 TR100 M'!$AG$6:$AM$161,7,0),"")</f>
        <v/>
      </c>
      <c r="AO651" s="19" t="str">
        <f>IFERROR(VLOOKUP($A651,'Azymut M'!$O$2:$U$36,7,0),"")</f>
        <v/>
      </c>
      <c r="AP651" s="12" t="str">
        <f>IFERROR(VLOOKUP($A651,'NM TR100 M'!$AD$5:$AJ$13,7,0),"")</f>
        <v/>
      </c>
      <c r="AQ651" s="26">
        <f>MIN(COUNT(F651:U651)+MIN(COUNT(X651:AP651)/2,2),6)</f>
        <v>0.5</v>
      </c>
      <c r="AR651" s="13">
        <f>COUNT(F651:U651)+COUNT(X651:AP651)/2</f>
        <v>0.5</v>
      </c>
    </row>
    <row r="652" spans="1:44">
      <c r="A652">
        <v>523</v>
      </c>
      <c r="B652" s="22" t="str">
        <f>VLOOKUP($A652,id!$C:$H,6,0)</f>
        <v>Rajkiewicz Krzysztof</v>
      </c>
      <c r="C652" s="22">
        <f>VLOOKUP($A652,id!$C:$H,4,0)</f>
        <v>0</v>
      </c>
      <c r="D652" s="2">
        <f>IF(E651=E652,D651,ROW(B650))</f>
        <v>630</v>
      </c>
      <c r="E652" s="11">
        <f>LARGE(F652:W652,1)+LARGE(F652:W652,2)+IFERROR(LARGE(F652:W652,3),0)+IFERROR(LARGE(F652:W652,4),0)+IFERROR(LARGE(F652:W652,5),0)+IFERROR(LARGE(F652:W652,6),0)</f>
        <v>0</v>
      </c>
      <c r="F652" s="12"/>
      <c r="G652" s="12"/>
      <c r="H652" s="12"/>
      <c r="I652" s="14"/>
      <c r="J652" s="19"/>
      <c r="K652" s="19"/>
      <c r="L652" s="19"/>
      <c r="M652" s="19"/>
      <c r="N652" s="19" t="str">
        <f>IFERROR(VLOOKUP($A652,'Konwalie M'!$K$3:$Q$33,7,0),"")</f>
        <v/>
      </c>
      <c r="O652" s="19">
        <f>IFERROR(VLOOKUP($A652,'Sudecka 150 M'!$M$2:$S$17,7,0),"")</f>
        <v>0</v>
      </c>
      <c r="P652" s="19" t="str">
        <f>IFERROR(VLOOKUP($A652,'Korno M'!$BR$1:$BX$58,7,0),"")</f>
        <v/>
      </c>
      <c r="Q652" s="19" t="str">
        <f>IFERROR(VLOOKUP($A652,'Abentojra M'!$J$4:$P$36,7,0),"")</f>
        <v/>
      </c>
      <c r="R652" s="19" t="str">
        <f>IFERROR(VLOOKUP($A652,'Mordownik M'!$M$6:$S$36,7,0),"")</f>
        <v/>
      </c>
      <c r="S652" s="19" t="str">
        <f>IFERROR(VLOOKUP($A652,'XIV Szago M'!$BB$4:$BH$45,7,0),"")</f>
        <v/>
      </c>
      <c r="T652" s="19" t="str">
        <f>IFERROR(VLOOKUP($A652,'H54 TR200 M'!$AS$5:$AY$96,7,0),"")</f>
        <v/>
      </c>
      <c r="U652" s="19" t="str">
        <f>IFERROR(VLOOKUP($A652,'NM TR200 M'!$AN$5:$AT$32,7,0),"")</f>
        <v/>
      </c>
      <c r="V652" s="10">
        <f>IFERROR(LARGE(X652:AP652,1),0)+IFERROR(LARGE(X652:AP652,2),0)</f>
        <v>0</v>
      </c>
      <c r="W652" s="10">
        <f>IFERROR(LARGE(X652:AP652,3),0)+IFERROR(LARGE(X652:AP652,4),0)</f>
        <v>0</v>
      </c>
      <c r="X652" s="12"/>
      <c r="Y652" s="18"/>
      <c r="Z652" s="18"/>
      <c r="AA652" s="12"/>
      <c r="AB652" s="12"/>
      <c r="AC652" s="12"/>
      <c r="AD652" s="18"/>
      <c r="AE652" s="12"/>
      <c r="AF652" s="18"/>
      <c r="AG652" s="19"/>
      <c r="AH652" s="19"/>
      <c r="AI652" s="19" t="str">
        <f>IFERROR(VLOOKUP($A652,'Szaga M'!$J$2:$P$31,7,0),"")</f>
        <v/>
      </c>
      <c r="AJ652" s="19" t="str">
        <f>IFERROR(VLOOKUP($A652,'Sudecka 100 M'!$M$2:$S$20,7,0),"")</f>
        <v/>
      </c>
      <c r="AK652" s="19" t="str">
        <f>IFERROR(VLOOKUP($A652,'XIII z Kompasem M'!$K$2:$Q$27,7,0),"")</f>
        <v/>
      </c>
      <c r="AL652" s="19" t="str">
        <f>IFERROR(VLOOKUP($A652,'Waligóra M'!$J$2:$P$17,7,0),"")</f>
        <v/>
      </c>
      <c r="AM652" s="19" t="str">
        <f>IFERROR(VLOOKUP($A652,'Jesienne 360 M'!$K$2:$Q$15,7,0),"")</f>
        <v/>
      </c>
      <c r="AN652" s="19" t="str">
        <f>IFERROR(VLOOKUP($A652,'H54 TR100 M'!$AG$6:$AM$161,7,0),"")</f>
        <v/>
      </c>
      <c r="AO652" s="19" t="str">
        <f>IFERROR(VLOOKUP($A652,'Azymut M'!$O$2:$U$36,7,0),"")</f>
        <v/>
      </c>
      <c r="AP652" s="12" t="str">
        <f>IFERROR(VLOOKUP($A652,'NM TR100 M'!$AD$5:$AJ$13,7,0),"")</f>
        <v/>
      </c>
      <c r="AQ652" s="26">
        <f>MIN(COUNT(F652:U652)+MIN(COUNT(X652:AP652)/2,2),6)</f>
        <v>1</v>
      </c>
      <c r="AR652" s="13">
        <f>COUNT(F652:U652)+COUNT(X652:AP652)/2</f>
        <v>1</v>
      </c>
    </row>
    <row r="653" spans="1:44">
      <c r="A653">
        <v>575</v>
      </c>
      <c r="B653" s="22" t="str">
        <f>VLOOKUP($A653,id!$C:$H,6,0)</f>
        <v>Szymczyk Leszek</v>
      </c>
      <c r="C653" s="22">
        <f>VLOOKUP($A653,id!$C:$H,4,0)</f>
        <v>0</v>
      </c>
      <c r="D653" s="2">
        <f>IF(E652=E653,D652,ROW(B651))</f>
        <v>630</v>
      </c>
      <c r="E653" s="11">
        <f>LARGE(F653:W653,1)+LARGE(F653:W653,2)+IFERROR(LARGE(F653:W653,3),0)+IFERROR(LARGE(F653:W653,4),0)+IFERROR(LARGE(F653:W653,5),0)+IFERROR(LARGE(F653:W653,6),0)</f>
        <v>0</v>
      </c>
      <c r="F653" s="12"/>
      <c r="G653" s="12"/>
      <c r="H653" s="12"/>
      <c r="I653" s="14"/>
      <c r="J653" s="19"/>
      <c r="K653" s="19"/>
      <c r="L653" s="19"/>
      <c r="M653" s="19"/>
      <c r="N653" s="19"/>
      <c r="O653" s="19"/>
      <c r="P653" s="19">
        <f>IFERROR(VLOOKUP($A653,'Korno M'!$BR$1:$BX$58,7,0),"")</f>
        <v>0</v>
      </c>
      <c r="Q653" s="19" t="str">
        <f>IFERROR(VLOOKUP($A653,'Abentojra M'!$J$4:$P$36,7,0),"")</f>
        <v/>
      </c>
      <c r="R653" s="19" t="str">
        <f>IFERROR(VLOOKUP($A653,'Mordownik M'!$M$6:$S$36,7,0),"")</f>
        <v/>
      </c>
      <c r="S653" s="19" t="str">
        <f>IFERROR(VLOOKUP($A653,'XIV Szago M'!$BB$4:$BH$45,7,0),"")</f>
        <v/>
      </c>
      <c r="T653" s="19" t="str">
        <f>IFERROR(VLOOKUP($A653,'H54 TR200 M'!$AS$5:$AY$96,7,0),"")</f>
        <v/>
      </c>
      <c r="U653" s="19" t="str">
        <f>IFERROR(VLOOKUP($A653,'NM TR200 M'!$AN$5:$AT$32,7,0),"")</f>
        <v/>
      </c>
      <c r="V653" s="10">
        <f>IFERROR(LARGE(X653:AP653,1),0)+IFERROR(LARGE(X653:AP653,2),0)</f>
        <v>0</v>
      </c>
      <c r="W653" s="10">
        <f>IFERROR(LARGE(X653:AP653,3),0)+IFERROR(LARGE(X653:AP653,4),0)</f>
        <v>0</v>
      </c>
      <c r="X653" s="12"/>
      <c r="Y653" s="18"/>
      <c r="Z653" s="18"/>
      <c r="AA653" s="12"/>
      <c r="AB653" s="12"/>
      <c r="AC653" s="12"/>
      <c r="AD653" s="18"/>
      <c r="AE653" s="12"/>
      <c r="AF653" s="18"/>
      <c r="AG653" s="19"/>
      <c r="AH653" s="19"/>
      <c r="AI653" s="19"/>
      <c r="AJ653" s="19"/>
      <c r="AK653" s="19" t="str">
        <f>IFERROR(VLOOKUP($A653,'XIII z Kompasem M'!$K$2:$Q$27,7,0),"")</f>
        <v/>
      </c>
      <c r="AL653" s="19" t="str">
        <f>IFERROR(VLOOKUP($A653,'Waligóra M'!$J$2:$P$17,7,0),"")</f>
        <v/>
      </c>
      <c r="AM653" s="19" t="str">
        <f>IFERROR(VLOOKUP($A653,'Jesienne 360 M'!$K$2:$Q$15,7,0),"")</f>
        <v/>
      </c>
      <c r="AN653" s="19" t="str">
        <f>IFERROR(VLOOKUP($A653,'H54 TR100 M'!$AG$6:$AM$161,7,0),"")</f>
        <v/>
      </c>
      <c r="AO653" s="19" t="str">
        <f>IFERROR(VLOOKUP($A653,'Azymut M'!$O$2:$U$36,7,0),"")</f>
        <v/>
      </c>
      <c r="AP653" s="12" t="str">
        <f>IFERROR(VLOOKUP($A653,'NM TR100 M'!$AD$5:$AJ$13,7,0),"")</f>
        <v/>
      </c>
      <c r="AQ653" s="26">
        <f>MIN(COUNT(F653:U653)+MIN(COUNT(X653:AP653)/2,2),6)</f>
        <v>1</v>
      </c>
      <c r="AR653" s="13">
        <f>COUNT(F653:U653)+COUNT(X653:AP653)/2</f>
        <v>1</v>
      </c>
    </row>
    <row r="654" spans="1:44">
      <c r="A654">
        <v>576</v>
      </c>
      <c r="B654" s="22" t="str">
        <f>VLOOKUP($A654,id!$C:$H,6,0)</f>
        <v>Samorodny Wojciech</v>
      </c>
      <c r="C654" s="22">
        <f>VLOOKUP($A654,id!$C:$H,4,0)</f>
        <v>0</v>
      </c>
      <c r="D654" s="2">
        <f>IF(E653=E654,D653,ROW(B652))</f>
        <v>630</v>
      </c>
      <c r="E654" s="11">
        <f>LARGE(F654:W654,1)+LARGE(F654:W654,2)+IFERROR(LARGE(F654:W654,3),0)+IFERROR(LARGE(F654:W654,4),0)+IFERROR(LARGE(F654:W654,5),0)+IFERROR(LARGE(F654:W654,6),0)</f>
        <v>0</v>
      </c>
      <c r="F654" s="12"/>
      <c r="G654" s="12"/>
      <c r="H654" s="12"/>
      <c r="I654" s="14"/>
      <c r="J654" s="19"/>
      <c r="K654" s="19"/>
      <c r="L654" s="19"/>
      <c r="M654" s="19"/>
      <c r="N654" s="19"/>
      <c r="O654" s="19"/>
      <c r="P654" s="19">
        <f>IFERROR(VLOOKUP($A654,'Korno M'!$BR$1:$BX$58,7,0),"")</f>
        <v>0</v>
      </c>
      <c r="Q654" s="19" t="str">
        <f>IFERROR(VLOOKUP($A654,'Abentojra M'!$J$4:$P$36,7,0),"")</f>
        <v/>
      </c>
      <c r="R654" s="19" t="str">
        <f>IFERROR(VLOOKUP($A654,'Mordownik M'!$M$6:$S$36,7,0),"")</f>
        <v/>
      </c>
      <c r="S654" s="19" t="str">
        <f>IFERROR(VLOOKUP($A654,'XIV Szago M'!$BB$4:$BH$45,7,0),"")</f>
        <v/>
      </c>
      <c r="T654" s="19" t="str">
        <f>IFERROR(VLOOKUP($A654,'H54 TR200 M'!$AS$5:$AY$96,7,0),"")</f>
        <v/>
      </c>
      <c r="U654" s="19" t="str">
        <f>IFERROR(VLOOKUP($A654,'NM TR200 M'!$AN$5:$AT$32,7,0),"")</f>
        <v/>
      </c>
      <c r="V654" s="10">
        <f>IFERROR(LARGE(X654:AP654,1),0)+IFERROR(LARGE(X654:AP654,2),0)</f>
        <v>0</v>
      </c>
      <c r="W654" s="10">
        <f>IFERROR(LARGE(X654:AP654,3),0)+IFERROR(LARGE(X654:AP654,4),0)</f>
        <v>0</v>
      </c>
      <c r="X654" s="12"/>
      <c r="Y654" s="18"/>
      <c r="Z654" s="18"/>
      <c r="AA654" s="12"/>
      <c r="AB654" s="12"/>
      <c r="AC654" s="12"/>
      <c r="AD654" s="18"/>
      <c r="AE654" s="12"/>
      <c r="AF654" s="18"/>
      <c r="AG654" s="19"/>
      <c r="AH654" s="19"/>
      <c r="AI654" s="19"/>
      <c r="AJ654" s="19"/>
      <c r="AK654" s="19" t="str">
        <f>IFERROR(VLOOKUP($A654,'XIII z Kompasem M'!$K$2:$Q$27,7,0),"")</f>
        <v/>
      </c>
      <c r="AL654" s="19" t="str">
        <f>IFERROR(VLOOKUP($A654,'Waligóra M'!$J$2:$P$17,7,0),"")</f>
        <v/>
      </c>
      <c r="AM654" s="19" t="str">
        <f>IFERROR(VLOOKUP($A654,'Jesienne 360 M'!$K$2:$Q$15,7,0),"")</f>
        <v/>
      </c>
      <c r="AN654" s="19" t="str">
        <f>IFERROR(VLOOKUP($A654,'H54 TR100 M'!$AG$6:$AM$161,7,0),"")</f>
        <v/>
      </c>
      <c r="AO654" s="19" t="str">
        <f>IFERROR(VLOOKUP($A654,'Azymut M'!$O$2:$U$36,7,0),"")</f>
        <v/>
      </c>
      <c r="AP654" s="12" t="str">
        <f>IFERROR(VLOOKUP($A654,'NM TR100 M'!$AD$5:$AJ$13,7,0),"")</f>
        <v/>
      </c>
      <c r="AQ654" s="26">
        <f>MIN(COUNT(F654:U654)+MIN(COUNT(X654:AP654)/2,2),6)</f>
        <v>1</v>
      </c>
      <c r="AR654" s="13">
        <f>COUNT(F654:U654)+COUNT(X654:AP654)/2</f>
        <v>1</v>
      </c>
    </row>
    <row r="655" spans="1:44">
      <c r="A655">
        <v>587</v>
      </c>
      <c r="B655" s="22" t="str">
        <f>VLOOKUP($A655,id!$C:$H,6,0)</f>
        <v>Bałacenko Piotr</v>
      </c>
      <c r="C655" s="22">
        <f>VLOOKUP($A655,id!$C:$H,4,0)</f>
        <v>0</v>
      </c>
      <c r="D655" s="2">
        <f>IF(E654=E655,D654,ROW(B653))</f>
        <v>630</v>
      </c>
      <c r="E655" s="11">
        <f>LARGE(F655:W655,1)+LARGE(F655:W655,2)+IFERROR(LARGE(F655:W655,3),0)+IFERROR(LARGE(F655:W655,4),0)+IFERROR(LARGE(F655:W655,5),0)+IFERROR(LARGE(F655:W655,6),0)</f>
        <v>0</v>
      </c>
      <c r="F655" s="12"/>
      <c r="G655" s="12"/>
      <c r="H655" s="12"/>
      <c r="I655" s="14"/>
      <c r="J655" s="19"/>
      <c r="K655" s="19"/>
      <c r="L655" s="19"/>
      <c r="M655" s="19"/>
      <c r="N655" s="19"/>
      <c r="O655" s="19"/>
      <c r="P655" s="19"/>
      <c r="Q655" s="19">
        <f>IFERROR(VLOOKUP($A655,'Abentojra M'!$J$4:$P$36,7,0),"")</f>
        <v>0</v>
      </c>
      <c r="R655" s="19" t="str">
        <f>IFERROR(VLOOKUP($A655,'Mordownik M'!$M$6:$S$36,7,0),"")</f>
        <v/>
      </c>
      <c r="S655" s="19" t="str">
        <f>IFERROR(VLOOKUP($A655,'XIV Szago M'!$BB$4:$BH$45,7,0),"")</f>
        <v/>
      </c>
      <c r="T655" s="19" t="str">
        <f>IFERROR(VLOOKUP($A655,'H54 TR200 M'!$AS$5:$AY$96,7,0),"")</f>
        <v/>
      </c>
      <c r="U655" s="19" t="str">
        <f>IFERROR(VLOOKUP($A655,'NM TR200 M'!$AN$5:$AT$32,7,0),"")</f>
        <v/>
      </c>
      <c r="V655" s="10">
        <f>IFERROR(LARGE(X655:AP655,1),0)+IFERROR(LARGE(X655:AP655,2),0)</f>
        <v>0</v>
      </c>
      <c r="W655" s="10">
        <f>IFERROR(LARGE(X655:AP655,3),0)+IFERROR(LARGE(X655:AP655,4),0)</f>
        <v>0</v>
      </c>
      <c r="X655" s="12"/>
      <c r="Y655" s="18"/>
      <c r="Z655" s="18"/>
      <c r="AA655" s="12"/>
      <c r="AB655" s="12"/>
      <c r="AC655" s="12"/>
      <c r="AD655" s="18"/>
      <c r="AE655" s="12"/>
      <c r="AF655" s="18"/>
      <c r="AG655" s="19"/>
      <c r="AH655" s="19"/>
      <c r="AI655" s="19"/>
      <c r="AJ655" s="19"/>
      <c r="AK655" s="19" t="str">
        <f>IFERROR(VLOOKUP($A655,'XIII z Kompasem M'!$K$2:$Q$27,7,0),"")</f>
        <v/>
      </c>
      <c r="AL655" s="19" t="str">
        <f>IFERROR(VLOOKUP($A655,'Waligóra M'!$J$2:$P$17,7,0),"")</f>
        <v/>
      </c>
      <c r="AM655" s="19" t="str">
        <f>IFERROR(VLOOKUP($A655,'Jesienne 360 M'!$K$2:$Q$15,7,0),"")</f>
        <v/>
      </c>
      <c r="AN655" s="19" t="str">
        <f>IFERROR(VLOOKUP($A655,'H54 TR100 M'!$AG$6:$AM$161,7,0),"")</f>
        <v/>
      </c>
      <c r="AO655" s="19" t="str">
        <f>IFERROR(VLOOKUP($A655,'Azymut M'!$O$2:$U$36,7,0),"")</f>
        <v/>
      </c>
      <c r="AP655" s="12" t="str">
        <f>IFERROR(VLOOKUP($A655,'NM TR100 M'!$AD$5:$AJ$13,7,0),"")</f>
        <v/>
      </c>
      <c r="AQ655" s="26">
        <f>MIN(COUNT(F655:U655)+MIN(COUNT(X655:AP655)/2,2),6)</f>
        <v>1</v>
      </c>
      <c r="AR655" s="13">
        <f>COUNT(F655:U655)+COUNT(X655:AP655)/2</f>
        <v>1</v>
      </c>
    </row>
    <row r="656" spans="1:44">
      <c r="A656">
        <v>597</v>
      </c>
      <c r="B656" s="22" t="str">
        <f>VLOOKUP($A656,id!$C:$H,6,0)</f>
        <v>Jóźwicki Marcin</v>
      </c>
      <c r="C656" s="22">
        <f>VLOOKUP($A656,id!$C:$H,4,0)</f>
        <v>0</v>
      </c>
      <c r="D656" s="2">
        <f>IF(E655=E656,D655,ROW(B654))</f>
        <v>630</v>
      </c>
      <c r="E656" s="11">
        <f>LARGE(F656:W656,1)+LARGE(F656:W656,2)+IFERROR(LARGE(F656:W656,3),0)+IFERROR(LARGE(F656:W656,4),0)+IFERROR(LARGE(F656:W656,5),0)+IFERROR(LARGE(F656:W656,6),0)</f>
        <v>0</v>
      </c>
      <c r="F656" s="12"/>
      <c r="G656" s="12"/>
      <c r="H656" s="12"/>
      <c r="I656" s="14"/>
      <c r="J656" s="19"/>
      <c r="K656" s="19"/>
      <c r="L656" s="19"/>
      <c r="M656" s="19"/>
      <c r="N656" s="19"/>
      <c r="O656" s="19"/>
      <c r="P656" s="19"/>
      <c r="Q656" s="19" t="str">
        <f>IFERROR(VLOOKUP($A656,'Abentojra M'!$J$4:$P$36,7,0),"")</f>
        <v/>
      </c>
      <c r="R656" s="19">
        <f>IFERROR(VLOOKUP($A656,'Mordownik M'!$M$6:$S$36,7,0),"")</f>
        <v>0</v>
      </c>
      <c r="S656" s="19" t="str">
        <f>IFERROR(VLOOKUP($A656,'XIV Szago M'!$BB$4:$BH$45,7,0),"")</f>
        <v/>
      </c>
      <c r="T656" s="19" t="str">
        <f>IFERROR(VLOOKUP($A656,'H54 TR200 M'!$AS$5:$AY$96,7,0),"")</f>
        <v/>
      </c>
      <c r="U656" s="19" t="str">
        <f>IFERROR(VLOOKUP($A656,'NM TR200 M'!$AN$5:$AT$32,7,0),"")</f>
        <v/>
      </c>
      <c r="V656" s="10">
        <f>IFERROR(LARGE(X656:AP656,1),0)+IFERROR(LARGE(X656:AP656,2),0)</f>
        <v>0</v>
      </c>
      <c r="W656" s="10">
        <f>IFERROR(LARGE(X656:AP656,3),0)+IFERROR(LARGE(X656:AP656,4),0)</f>
        <v>0</v>
      </c>
      <c r="X656" s="12"/>
      <c r="Y656" s="18"/>
      <c r="Z656" s="18"/>
      <c r="AA656" s="12"/>
      <c r="AB656" s="12"/>
      <c r="AC656" s="12"/>
      <c r="AD656" s="18"/>
      <c r="AE656" s="12"/>
      <c r="AF656" s="18"/>
      <c r="AG656" s="19"/>
      <c r="AH656" s="19"/>
      <c r="AI656" s="19"/>
      <c r="AJ656" s="19"/>
      <c r="AK656" s="19" t="str">
        <f>IFERROR(VLOOKUP($A656,'XIII z Kompasem M'!$K$2:$Q$27,7,0),"")</f>
        <v/>
      </c>
      <c r="AL656" s="19" t="str">
        <f>IFERROR(VLOOKUP($A656,'Waligóra M'!$J$2:$P$17,7,0),"")</f>
        <v/>
      </c>
      <c r="AM656" s="19" t="str">
        <f>IFERROR(VLOOKUP($A656,'Jesienne 360 M'!$K$2:$Q$15,7,0),"")</f>
        <v/>
      </c>
      <c r="AN656" s="19" t="str">
        <f>IFERROR(VLOOKUP($A656,'H54 TR100 M'!$AG$6:$AM$161,7,0),"")</f>
        <v/>
      </c>
      <c r="AO656" s="19" t="str">
        <f>IFERROR(VLOOKUP($A656,'Azymut M'!$O$2:$U$36,7,0),"")</f>
        <v/>
      </c>
      <c r="AP656" s="12" t="str">
        <f>IFERROR(VLOOKUP($A656,'NM TR100 M'!$AD$5:$AJ$13,7,0),"")</f>
        <v/>
      </c>
      <c r="AQ656" s="26">
        <f>MIN(COUNT(F656:U656)+MIN(COUNT(X656:AP656)/2,2),6)</f>
        <v>1</v>
      </c>
      <c r="AR656" s="13">
        <f>COUNT(F656:U656)+COUNT(X656:AP656)/2</f>
        <v>1</v>
      </c>
    </row>
    <row r="657" spans="1:44">
      <c r="A657">
        <v>602</v>
      </c>
      <c r="B657" s="22" t="str">
        <f>VLOOKUP($A657,id!$C:$H,6,0)</f>
        <v>Fikus Mirosław</v>
      </c>
      <c r="C657" s="22" t="str">
        <f>VLOOKUP($A657,id!$C:$H,4,0)</f>
        <v>Lęborskie Tygrysy</v>
      </c>
      <c r="D657" s="2">
        <f>IF(E656=E657,D656,ROW(B655))</f>
        <v>630</v>
      </c>
      <c r="E657" s="11">
        <f>LARGE(F657:W657,1)+LARGE(F657:W657,2)+IFERROR(LARGE(F657:W657,3),0)+IFERROR(LARGE(F657:W657,4),0)+IFERROR(LARGE(F657:W657,5),0)+IFERROR(LARGE(F657:W657,6),0)</f>
        <v>0</v>
      </c>
      <c r="F657" s="12"/>
      <c r="G657" s="12"/>
      <c r="H657" s="12"/>
      <c r="I657" s="14"/>
      <c r="J657" s="19"/>
      <c r="K657" s="19"/>
      <c r="L657" s="19"/>
      <c r="M657" s="19"/>
      <c r="N657" s="19"/>
      <c r="O657" s="19"/>
      <c r="P657" s="19"/>
      <c r="Q657" s="19"/>
      <c r="R657" s="19"/>
      <c r="S657" s="19" t="str">
        <f>IFERROR(VLOOKUP($A657,'XIV Szago M'!$BB$4:$BH$45,7,0),"")</f>
        <v/>
      </c>
      <c r="T657" s="19" t="str">
        <f>IFERROR(VLOOKUP($A657,'H54 TR200 M'!$AS$5:$AY$96,7,0),"")</f>
        <v/>
      </c>
      <c r="U657" s="19" t="str">
        <f>IFERROR(VLOOKUP($A657,'NM TR200 M'!$AN$5:$AT$32,7,0),"")</f>
        <v/>
      </c>
      <c r="V657" s="10">
        <f>IFERROR(LARGE(X657:AP657,1),0)+IFERROR(LARGE(X657:AP657,2),0)</f>
        <v>0</v>
      </c>
      <c r="W657" s="10">
        <f>IFERROR(LARGE(X657:AP657,3),0)+IFERROR(LARGE(X657:AP657,4),0)</f>
        <v>0</v>
      </c>
      <c r="X657" s="12"/>
      <c r="Y657" s="18"/>
      <c r="Z657" s="18"/>
      <c r="AA657" s="12"/>
      <c r="AB657" s="12"/>
      <c r="AC657" s="12"/>
      <c r="AD657" s="18"/>
      <c r="AE657" s="12"/>
      <c r="AF657" s="18"/>
      <c r="AG657" s="19"/>
      <c r="AH657" s="19"/>
      <c r="AI657" s="19"/>
      <c r="AJ657" s="19"/>
      <c r="AK657" s="19">
        <f>IFERROR(VLOOKUP($A657,'XIII z Kompasem M'!$K$2:$Q$27,7,0),"")</f>
        <v>0</v>
      </c>
      <c r="AL657" s="19" t="str">
        <f>IFERROR(VLOOKUP($A657,'Waligóra M'!$J$2:$P$17,7,0),"")</f>
        <v/>
      </c>
      <c r="AM657" s="19" t="str">
        <f>IFERROR(VLOOKUP($A657,'Jesienne 360 M'!$K$2:$Q$15,7,0),"")</f>
        <v/>
      </c>
      <c r="AN657" s="19" t="str">
        <f>IFERROR(VLOOKUP($A657,'H54 TR100 M'!$AG$6:$AM$161,7,0),"")</f>
        <v/>
      </c>
      <c r="AO657" s="19" t="str">
        <f>IFERROR(VLOOKUP($A657,'Azymut M'!$O$2:$U$36,7,0),"")</f>
        <v/>
      </c>
      <c r="AP657" s="12" t="str">
        <f>IFERROR(VLOOKUP($A657,'NM TR100 M'!$AD$5:$AJ$13,7,0),"")</f>
        <v/>
      </c>
      <c r="AQ657" s="26">
        <f>MIN(COUNT(F657:U657)+MIN(COUNT(X657:AP657)/2,2),6)</f>
        <v>0.5</v>
      </c>
      <c r="AR657" s="13">
        <f>COUNT(F657:U657)+COUNT(X657:AP657)/2</f>
        <v>0.5</v>
      </c>
    </row>
    <row r="658" spans="1:44">
      <c r="A658">
        <v>746</v>
      </c>
      <c r="B658" s="22" t="str">
        <f>VLOOKUP($A658,id!$C:$H,6,0)</f>
        <v>Ciszkowski Jacek</v>
      </c>
      <c r="C658" s="22" t="str">
        <f>VLOOKUP($A658,id!$C:$H,4,0)</f>
        <v>15 Pułk Przeciwlotniczy</v>
      </c>
      <c r="D658" s="2">
        <f>IF(E657=E658,D657,ROW(B656))</f>
        <v>630</v>
      </c>
      <c r="E658" s="11">
        <f>LARGE(F658:W658,1)+LARGE(F658:W658,2)+IFERROR(LARGE(F658:W658,3),0)+IFERROR(LARGE(F658:W658,4),0)+IFERROR(LARGE(F658:W658,5),0)+IFERROR(LARGE(F658:W658,6),0)</f>
        <v>0</v>
      </c>
      <c r="F658" s="12"/>
      <c r="G658" s="12"/>
      <c r="H658" s="12"/>
      <c r="I658" s="14"/>
      <c r="J658" s="19"/>
      <c r="K658" s="19"/>
      <c r="L658" s="19"/>
      <c r="M658" s="19"/>
      <c r="N658" s="19"/>
      <c r="O658" s="19"/>
      <c r="P658" s="19"/>
      <c r="Q658" s="19"/>
      <c r="R658" s="19"/>
      <c r="S658" s="19"/>
      <c r="T658" s="19" t="str">
        <f>IFERROR(VLOOKUP($A658,'H54 TR200 M'!$AS$5:$AY$96,7,0),"")</f>
        <v/>
      </c>
      <c r="U658" s="19" t="str">
        <f>IFERROR(VLOOKUP($A658,'NM TR200 M'!$AN$5:$AT$32,7,0),"")</f>
        <v/>
      </c>
      <c r="V658" s="10">
        <f>IFERROR(LARGE(X658:AP658,1),0)+IFERROR(LARGE(X658:AP658,2),0)</f>
        <v>0</v>
      </c>
      <c r="W658" s="10">
        <f>IFERROR(LARGE(X658:AP658,3),0)+IFERROR(LARGE(X658:AP658,4),0)</f>
        <v>0</v>
      </c>
      <c r="X658" s="12"/>
      <c r="Y658" s="18"/>
      <c r="Z658" s="18"/>
      <c r="AA658" s="12"/>
      <c r="AB658" s="12"/>
      <c r="AC658" s="12"/>
      <c r="AD658" s="18"/>
      <c r="AE658" s="12"/>
      <c r="AF658" s="18"/>
      <c r="AG658" s="19"/>
      <c r="AH658" s="19"/>
      <c r="AI658" s="19"/>
      <c r="AJ658" s="19"/>
      <c r="AK658" s="19"/>
      <c r="AL658" s="19"/>
      <c r="AM658" s="19"/>
      <c r="AN658" s="19">
        <f>IFERROR(VLOOKUP($A658,'H54 TR100 M'!$AG$6:$AM$161,7,0),"")</f>
        <v>0</v>
      </c>
      <c r="AO658" s="19" t="str">
        <f>IFERROR(VLOOKUP($A658,'Azymut M'!$O$2:$U$36,7,0),"")</f>
        <v/>
      </c>
      <c r="AP658" s="12" t="str">
        <f>IFERROR(VLOOKUP($A658,'NM TR100 M'!$AD$5:$AJ$13,7,0),"")</f>
        <v/>
      </c>
      <c r="AQ658" s="26">
        <f>MIN(COUNT(F658:U658)+MIN(COUNT(X658:AP658)/2,2),6)</f>
        <v>0.5</v>
      </c>
      <c r="AR658" s="13">
        <f>COUNT(F658:U658)+COUNT(X658:AP658)/2</f>
        <v>0.5</v>
      </c>
    </row>
    <row r="659" spans="1:44">
      <c r="A659">
        <v>747</v>
      </c>
      <c r="B659" s="22" t="str">
        <f>VLOOKUP($A659,id!$C:$H,6,0)</f>
        <v>Kuniszyk Piotr</v>
      </c>
      <c r="C659" s="22" t="str">
        <f>VLOOKUP($A659,id!$C:$H,4,0)</f>
        <v>16 dywizja zmech.</v>
      </c>
      <c r="D659" s="2">
        <f>IF(E658=E659,D658,ROW(B657))</f>
        <v>630</v>
      </c>
      <c r="E659" s="11">
        <f>LARGE(F659:W659,1)+LARGE(F659:W659,2)+IFERROR(LARGE(F659:W659,3),0)+IFERROR(LARGE(F659:W659,4),0)+IFERROR(LARGE(F659:W659,5),0)+IFERROR(LARGE(F659:W659,6),0)</f>
        <v>0</v>
      </c>
      <c r="F659" s="12"/>
      <c r="G659" s="12"/>
      <c r="H659" s="12"/>
      <c r="I659" s="14"/>
      <c r="J659" s="19"/>
      <c r="K659" s="19"/>
      <c r="L659" s="19"/>
      <c r="M659" s="19"/>
      <c r="N659" s="19"/>
      <c r="O659" s="19"/>
      <c r="P659" s="19"/>
      <c r="Q659" s="19"/>
      <c r="R659" s="19"/>
      <c r="S659" s="19"/>
      <c r="T659" s="19" t="str">
        <f>IFERROR(VLOOKUP($A659,'H54 TR200 M'!$AS$5:$AY$96,7,0),"")</f>
        <v/>
      </c>
      <c r="U659" s="19" t="str">
        <f>IFERROR(VLOOKUP($A659,'NM TR200 M'!$AN$5:$AT$32,7,0),"")</f>
        <v/>
      </c>
      <c r="V659" s="10">
        <f>IFERROR(LARGE(X659:AP659,1),0)+IFERROR(LARGE(X659:AP659,2),0)</f>
        <v>0</v>
      </c>
      <c r="W659" s="10">
        <f>IFERROR(LARGE(X659:AP659,3),0)+IFERROR(LARGE(X659:AP659,4),0)</f>
        <v>0</v>
      </c>
      <c r="X659" s="12"/>
      <c r="Y659" s="18"/>
      <c r="Z659" s="18"/>
      <c r="AA659" s="12"/>
      <c r="AB659" s="12"/>
      <c r="AC659" s="12"/>
      <c r="AD659" s="18"/>
      <c r="AE659" s="12"/>
      <c r="AF659" s="18"/>
      <c r="AG659" s="19"/>
      <c r="AH659" s="19"/>
      <c r="AI659" s="19"/>
      <c r="AJ659" s="19"/>
      <c r="AK659" s="19"/>
      <c r="AL659" s="19"/>
      <c r="AM659" s="19"/>
      <c r="AN659" s="19">
        <f>IFERROR(VLOOKUP($A659,'H54 TR100 M'!$AG$6:$AM$161,7,0),"")</f>
        <v>0</v>
      </c>
      <c r="AO659" s="19" t="str">
        <f>IFERROR(VLOOKUP($A659,'Azymut M'!$O$2:$U$36,7,0),"")</f>
        <v/>
      </c>
      <c r="AP659" s="12" t="str">
        <f>IFERROR(VLOOKUP($A659,'NM TR100 M'!$AD$5:$AJ$13,7,0),"")</f>
        <v/>
      </c>
      <c r="AQ659" s="26">
        <f>MIN(COUNT(F659:U659)+MIN(COUNT(X659:AP659)/2,2),6)</f>
        <v>0.5</v>
      </c>
      <c r="AR659" s="13">
        <f>COUNT(F659:U659)+COUNT(X659:AP659)/2</f>
        <v>0.5</v>
      </c>
    </row>
    <row r="660" spans="1:44">
      <c r="A660">
        <v>748</v>
      </c>
      <c r="B660" s="22" t="str">
        <f>VLOOKUP($A660,id!$C:$H,6,0)</f>
        <v>Maciaszczyk Radoslaw</v>
      </c>
      <c r="C660" s="22">
        <f>VLOOKUP($A660,id!$C:$H,4,0)</f>
        <v>0</v>
      </c>
      <c r="D660" s="2">
        <f>IF(E659=E660,D659,ROW(B658))</f>
        <v>630</v>
      </c>
      <c r="E660" s="11">
        <f>LARGE(F660:W660,1)+LARGE(F660:W660,2)+IFERROR(LARGE(F660:W660,3),0)+IFERROR(LARGE(F660:W660,4),0)+IFERROR(LARGE(F660:W660,5),0)+IFERROR(LARGE(F660:W660,6),0)</f>
        <v>0</v>
      </c>
      <c r="F660" s="12"/>
      <c r="G660" s="12"/>
      <c r="H660" s="12"/>
      <c r="I660" s="14"/>
      <c r="J660" s="19"/>
      <c r="K660" s="19"/>
      <c r="L660" s="19"/>
      <c r="M660" s="19"/>
      <c r="N660" s="19"/>
      <c r="O660" s="19"/>
      <c r="P660" s="19"/>
      <c r="Q660" s="19"/>
      <c r="R660" s="19"/>
      <c r="S660" s="19"/>
      <c r="T660" s="19" t="str">
        <f>IFERROR(VLOOKUP($A660,'H54 TR200 M'!$AS$5:$AY$96,7,0),"")</f>
        <v/>
      </c>
      <c r="U660" s="19" t="str">
        <f>IFERROR(VLOOKUP($A660,'NM TR200 M'!$AN$5:$AT$32,7,0),"")</f>
        <v/>
      </c>
      <c r="V660" s="10">
        <f>IFERROR(LARGE(X660:AP660,1),0)+IFERROR(LARGE(X660:AP660,2),0)</f>
        <v>0</v>
      </c>
      <c r="W660" s="10">
        <f>IFERROR(LARGE(X660:AP660,3),0)+IFERROR(LARGE(X660:AP660,4),0)</f>
        <v>0</v>
      </c>
      <c r="X660" s="12"/>
      <c r="Y660" s="18"/>
      <c r="Z660" s="18"/>
      <c r="AA660" s="12"/>
      <c r="AB660" s="12"/>
      <c r="AC660" s="12"/>
      <c r="AD660" s="18"/>
      <c r="AE660" s="12"/>
      <c r="AF660" s="18"/>
      <c r="AG660" s="19"/>
      <c r="AH660" s="19"/>
      <c r="AI660" s="19"/>
      <c r="AJ660" s="19"/>
      <c r="AK660" s="19"/>
      <c r="AL660" s="19"/>
      <c r="AM660" s="19"/>
      <c r="AN660" s="19">
        <f>IFERROR(VLOOKUP($A660,'H54 TR100 M'!$AG$6:$AM$161,7,0),"")</f>
        <v>0</v>
      </c>
      <c r="AO660" s="19" t="str">
        <f>IFERROR(VLOOKUP($A660,'Azymut M'!$O$2:$U$36,7,0),"")</f>
        <v/>
      </c>
      <c r="AP660" s="12" t="str">
        <f>IFERROR(VLOOKUP($A660,'NM TR100 M'!$AD$5:$AJ$13,7,0),"")</f>
        <v/>
      </c>
      <c r="AQ660" s="26">
        <f>MIN(COUNT(F660:U660)+MIN(COUNT(X660:AP660)/2,2),6)</f>
        <v>0.5</v>
      </c>
      <c r="AR660" s="13">
        <f>COUNT(F660:U660)+COUNT(X660:AP660)/2</f>
        <v>0.5</v>
      </c>
    </row>
    <row r="661" spans="1:44">
      <c r="A661">
        <v>749</v>
      </c>
      <c r="B661" s="22" t="str">
        <f>VLOOKUP($A661,id!$C:$H,6,0)</f>
        <v>Henszel Hubert</v>
      </c>
      <c r="C661" s="22" t="str">
        <f>VLOOKUP($A661,id!$C:$H,4,0)</f>
        <v>Góral Police</v>
      </c>
      <c r="D661" s="2">
        <f>IF(E660=E661,D660,ROW(B659))</f>
        <v>630</v>
      </c>
      <c r="E661" s="11">
        <f>LARGE(F661:W661,1)+LARGE(F661:W661,2)+IFERROR(LARGE(F661:W661,3),0)+IFERROR(LARGE(F661:W661,4),0)+IFERROR(LARGE(F661:W661,5),0)+IFERROR(LARGE(F661:W661,6),0)</f>
        <v>0</v>
      </c>
      <c r="F661" s="12"/>
      <c r="G661" s="12"/>
      <c r="H661" s="12"/>
      <c r="I661" s="14"/>
      <c r="J661" s="19"/>
      <c r="K661" s="19"/>
      <c r="L661" s="19"/>
      <c r="M661" s="19"/>
      <c r="N661" s="19"/>
      <c r="O661" s="19"/>
      <c r="P661" s="19"/>
      <c r="Q661" s="19"/>
      <c r="R661" s="19"/>
      <c r="S661" s="19"/>
      <c r="T661" s="19" t="str">
        <f>IFERROR(VLOOKUP($A661,'H54 TR200 M'!$AS$5:$AY$96,7,0),"")</f>
        <v/>
      </c>
      <c r="U661" s="19" t="str">
        <f>IFERROR(VLOOKUP($A661,'NM TR200 M'!$AN$5:$AT$32,7,0),"")</f>
        <v/>
      </c>
      <c r="V661" s="10">
        <f>IFERROR(LARGE(X661:AP661,1),0)+IFERROR(LARGE(X661:AP661,2),0)</f>
        <v>0</v>
      </c>
      <c r="W661" s="10">
        <f>IFERROR(LARGE(X661:AP661,3),0)+IFERROR(LARGE(X661:AP661,4),0)</f>
        <v>0</v>
      </c>
      <c r="X661" s="12"/>
      <c r="Y661" s="18"/>
      <c r="Z661" s="18"/>
      <c r="AA661" s="12"/>
      <c r="AB661" s="12"/>
      <c r="AC661" s="12"/>
      <c r="AD661" s="18"/>
      <c r="AE661" s="12"/>
      <c r="AF661" s="18"/>
      <c r="AG661" s="19"/>
      <c r="AH661" s="19"/>
      <c r="AI661" s="19"/>
      <c r="AJ661" s="19"/>
      <c r="AK661" s="19"/>
      <c r="AL661" s="19"/>
      <c r="AM661" s="19"/>
      <c r="AN661" s="19">
        <f>IFERROR(VLOOKUP($A661,'H54 TR100 M'!$AG$6:$AM$161,7,0),"")</f>
        <v>0</v>
      </c>
      <c r="AO661" s="19" t="str">
        <f>IFERROR(VLOOKUP($A661,'Azymut M'!$O$2:$U$36,7,0),"")</f>
        <v/>
      </c>
      <c r="AP661" s="12" t="str">
        <f>IFERROR(VLOOKUP($A661,'NM TR100 M'!$AD$5:$AJ$13,7,0),"")</f>
        <v/>
      </c>
      <c r="AQ661" s="26">
        <f>MIN(COUNT(F661:U661)+MIN(COUNT(X661:AP661)/2,2),6)</f>
        <v>0.5</v>
      </c>
      <c r="AR661" s="13">
        <f>COUNT(F661:U661)+COUNT(X661:AP661)/2</f>
        <v>0.5</v>
      </c>
    </row>
    <row r="662" spans="1:44">
      <c r="A662">
        <v>750</v>
      </c>
      <c r="B662" s="22" t="str">
        <f>VLOOKUP($A662,id!$C:$H,6,0)</f>
        <v>Paszkiewicz Arkadiusz</v>
      </c>
      <c r="C662" s="22">
        <f>VLOOKUP($A662,id!$C:$H,4,0)</f>
        <v>0</v>
      </c>
      <c r="D662" s="2">
        <f>IF(E661=E662,D661,ROW(B660))</f>
        <v>630</v>
      </c>
      <c r="E662" s="11">
        <f>LARGE(F662:W662,1)+LARGE(F662:W662,2)+IFERROR(LARGE(F662:W662,3),0)+IFERROR(LARGE(F662:W662,4),0)+IFERROR(LARGE(F662:W662,5),0)+IFERROR(LARGE(F662:W662,6),0)</f>
        <v>0</v>
      </c>
      <c r="F662" s="12"/>
      <c r="G662" s="12"/>
      <c r="H662" s="12"/>
      <c r="I662" s="14"/>
      <c r="J662" s="19"/>
      <c r="K662" s="19"/>
      <c r="L662" s="19"/>
      <c r="M662" s="19"/>
      <c r="N662" s="19"/>
      <c r="O662" s="19"/>
      <c r="P662" s="19"/>
      <c r="Q662" s="19"/>
      <c r="R662" s="19"/>
      <c r="S662" s="19"/>
      <c r="T662" s="19" t="str">
        <f>IFERROR(VLOOKUP($A662,'H54 TR200 M'!$AS$5:$AY$96,7,0),"")</f>
        <v/>
      </c>
      <c r="U662" s="19" t="str">
        <f>IFERROR(VLOOKUP($A662,'NM TR200 M'!$AN$5:$AT$32,7,0),"")</f>
        <v/>
      </c>
      <c r="V662" s="10">
        <f>IFERROR(LARGE(X662:AP662,1),0)+IFERROR(LARGE(X662:AP662,2),0)</f>
        <v>0</v>
      </c>
      <c r="W662" s="10">
        <f>IFERROR(LARGE(X662:AP662,3),0)+IFERROR(LARGE(X662:AP662,4),0)</f>
        <v>0</v>
      </c>
      <c r="X662" s="12"/>
      <c r="Y662" s="18"/>
      <c r="Z662" s="18"/>
      <c r="AA662" s="12"/>
      <c r="AB662" s="12"/>
      <c r="AC662" s="12"/>
      <c r="AD662" s="18"/>
      <c r="AE662" s="12"/>
      <c r="AF662" s="18"/>
      <c r="AG662" s="19"/>
      <c r="AH662" s="19"/>
      <c r="AI662" s="19"/>
      <c r="AJ662" s="19"/>
      <c r="AK662" s="19"/>
      <c r="AL662" s="19"/>
      <c r="AM662" s="19"/>
      <c r="AN662" s="19">
        <f>IFERROR(VLOOKUP($A662,'H54 TR100 M'!$AG$6:$AM$161,7,0),"")</f>
        <v>0</v>
      </c>
      <c r="AO662" s="19" t="str">
        <f>IFERROR(VLOOKUP($A662,'Azymut M'!$O$2:$U$36,7,0),"")</f>
        <v/>
      </c>
      <c r="AP662" s="12" t="str">
        <f>IFERROR(VLOOKUP($A662,'NM TR100 M'!$AD$5:$AJ$13,7,0),"")</f>
        <v/>
      </c>
      <c r="AQ662" s="26">
        <f>MIN(COUNT(F662:U662)+MIN(COUNT(X662:AP662)/2,2),6)</f>
        <v>0.5</v>
      </c>
      <c r="AR662" s="13">
        <f>COUNT(F662:U662)+COUNT(X662:AP662)/2</f>
        <v>0.5</v>
      </c>
    </row>
    <row r="663" spans="1:44">
      <c r="A663">
        <v>751</v>
      </c>
      <c r="B663" s="22" t="str">
        <f>VLOOKUP($A663,id!$C:$H,6,0)</f>
        <v>Ciura Jacek</v>
      </c>
      <c r="C663" s="22">
        <f>VLOOKUP($A663,id!$C:$H,4,0)</f>
        <v>0</v>
      </c>
      <c r="D663" s="2">
        <f>IF(E662=E663,D662,ROW(B661))</f>
        <v>630</v>
      </c>
      <c r="E663" s="11">
        <f>LARGE(F663:W663,1)+LARGE(F663:W663,2)+IFERROR(LARGE(F663:W663,3),0)+IFERROR(LARGE(F663:W663,4),0)+IFERROR(LARGE(F663:W663,5),0)+IFERROR(LARGE(F663:W663,6),0)</f>
        <v>0</v>
      </c>
      <c r="F663" s="12"/>
      <c r="G663" s="12"/>
      <c r="H663" s="12"/>
      <c r="I663" s="14"/>
      <c r="J663" s="19"/>
      <c r="K663" s="19"/>
      <c r="L663" s="19"/>
      <c r="M663" s="19"/>
      <c r="N663" s="19"/>
      <c r="O663" s="19"/>
      <c r="P663" s="19"/>
      <c r="Q663" s="19"/>
      <c r="R663" s="19"/>
      <c r="S663" s="19"/>
      <c r="T663" s="19" t="str">
        <f>IFERROR(VLOOKUP($A663,'H54 TR200 M'!$AS$5:$AY$96,7,0),"")</f>
        <v/>
      </c>
      <c r="U663" s="19" t="str">
        <f>IFERROR(VLOOKUP($A663,'NM TR200 M'!$AN$5:$AT$32,7,0),"")</f>
        <v/>
      </c>
      <c r="V663" s="10">
        <f>IFERROR(LARGE(X663:AP663,1),0)+IFERROR(LARGE(X663:AP663,2),0)</f>
        <v>0</v>
      </c>
      <c r="W663" s="10">
        <f>IFERROR(LARGE(X663:AP663,3),0)+IFERROR(LARGE(X663:AP663,4),0)</f>
        <v>0</v>
      </c>
      <c r="X663" s="12"/>
      <c r="Y663" s="18"/>
      <c r="Z663" s="18"/>
      <c r="AA663" s="12"/>
      <c r="AB663" s="12"/>
      <c r="AC663" s="12"/>
      <c r="AD663" s="18"/>
      <c r="AE663" s="12"/>
      <c r="AF663" s="18"/>
      <c r="AG663" s="19"/>
      <c r="AH663" s="19"/>
      <c r="AI663" s="19"/>
      <c r="AJ663" s="19"/>
      <c r="AK663" s="19"/>
      <c r="AL663" s="19"/>
      <c r="AM663" s="19"/>
      <c r="AN663" s="19">
        <f>IFERROR(VLOOKUP($A663,'H54 TR100 M'!$AG$6:$AM$161,7,0),"")</f>
        <v>0</v>
      </c>
      <c r="AO663" s="19" t="str">
        <f>IFERROR(VLOOKUP($A663,'Azymut M'!$O$2:$U$36,7,0),"")</f>
        <v/>
      </c>
      <c r="AP663" s="12" t="str">
        <f>IFERROR(VLOOKUP($A663,'NM TR100 M'!$AD$5:$AJ$13,7,0),"")</f>
        <v/>
      </c>
      <c r="AQ663" s="26">
        <f>MIN(COUNT(F663:U663)+MIN(COUNT(X663:AP663)/2,2),6)</f>
        <v>0.5</v>
      </c>
      <c r="AR663" s="13">
        <f>COUNT(F663:U663)+COUNT(X663:AP663)/2</f>
        <v>0.5</v>
      </c>
    </row>
    <row r="664" spans="1:44">
      <c r="A664">
        <v>752</v>
      </c>
      <c r="B664" s="22" t="str">
        <f>VLOOKUP($A664,id!$C:$H,6,0)</f>
        <v>Czajka Krzysztof</v>
      </c>
      <c r="C664" s="22">
        <f>VLOOKUP($A664,id!$C:$H,4,0)</f>
        <v>0</v>
      </c>
      <c r="D664" s="2">
        <f>IF(E663=E664,D663,ROW(B662))</f>
        <v>630</v>
      </c>
      <c r="E664" s="11">
        <f>LARGE(F664:W664,1)+LARGE(F664:W664,2)+IFERROR(LARGE(F664:W664,3),0)+IFERROR(LARGE(F664:W664,4),0)+IFERROR(LARGE(F664:W664,5),0)+IFERROR(LARGE(F664:W664,6),0)</f>
        <v>0</v>
      </c>
      <c r="F664" s="12"/>
      <c r="G664" s="12"/>
      <c r="H664" s="12"/>
      <c r="I664" s="14"/>
      <c r="J664" s="19"/>
      <c r="K664" s="19"/>
      <c r="L664" s="19"/>
      <c r="M664" s="19"/>
      <c r="N664" s="19"/>
      <c r="O664" s="19"/>
      <c r="P664" s="19"/>
      <c r="Q664" s="19"/>
      <c r="R664" s="19"/>
      <c r="S664" s="19"/>
      <c r="T664" s="19" t="str">
        <f>IFERROR(VLOOKUP($A664,'H54 TR200 M'!$AS$5:$AY$96,7,0),"")</f>
        <v/>
      </c>
      <c r="U664" s="19" t="str">
        <f>IFERROR(VLOOKUP($A664,'NM TR200 M'!$AN$5:$AT$32,7,0),"")</f>
        <v/>
      </c>
      <c r="V664" s="10">
        <f>IFERROR(LARGE(X664:AP664,1),0)+IFERROR(LARGE(X664:AP664,2),0)</f>
        <v>0</v>
      </c>
      <c r="W664" s="10">
        <f>IFERROR(LARGE(X664:AP664,3),0)+IFERROR(LARGE(X664:AP664,4),0)</f>
        <v>0</v>
      </c>
      <c r="X664" s="12"/>
      <c r="Y664" s="18"/>
      <c r="Z664" s="18"/>
      <c r="AA664" s="12"/>
      <c r="AB664" s="12"/>
      <c r="AC664" s="12"/>
      <c r="AD664" s="18"/>
      <c r="AE664" s="12"/>
      <c r="AF664" s="18"/>
      <c r="AG664" s="19"/>
      <c r="AH664" s="19"/>
      <c r="AI664" s="19"/>
      <c r="AJ664" s="19"/>
      <c r="AK664" s="19"/>
      <c r="AL664" s="19"/>
      <c r="AM664" s="19"/>
      <c r="AN664" s="19">
        <f>IFERROR(VLOOKUP($A664,'H54 TR100 M'!$AG$6:$AM$161,7,0),"")</f>
        <v>0</v>
      </c>
      <c r="AO664" s="19" t="str">
        <f>IFERROR(VLOOKUP($A664,'Azymut M'!$O$2:$U$36,7,0),"")</f>
        <v/>
      </c>
      <c r="AP664" s="12" t="str">
        <f>IFERROR(VLOOKUP($A664,'NM TR100 M'!$AD$5:$AJ$13,7,0),"")</f>
        <v/>
      </c>
      <c r="AQ664" s="26">
        <f>MIN(COUNT(F664:U664)+MIN(COUNT(X664:AP664)/2,2),6)</f>
        <v>0.5</v>
      </c>
      <c r="AR664" s="13">
        <f>COUNT(F664:U664)+COUNT(X664:AP664)/2</f>
        <v>0.5</v>
      </c>
    </row>
  </sheetData>
  <sortState ref="A2:AR664">
    <sortCondition descending="1" ref="E3"/>
  </sortState>
  <phoneticPr fontId="0" type="noConversion"/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10"/>
  <sheetViews>
    <sheetView workbookViewId="0">
      <selection activeCell="B5" sqref="B5:B10"/>
    </sheetView>
  </sheetViews>
  <sheetFormatPr defaultColWidth="11.33203125" defaultRowHeight="15.75" customHeight="1"/>
  <cols>
    <col min="1" max="1" width="7.5546875" style="256" bestFit="1" customWidth="1"/>
    <col min="2" max="2" width="16.44140625" style="256" bestFit="1" customWidth="1"/>
    <col min="3" max="3" width="13.77734375" style="256" bestFit="1" customWidth="1"/>
    <col min="4" max="4" width="5.109375" style="256" bestFit="1" customWidth="1"/>
    <col min="5" max="5" width="8" style="256" bestFit="1" customWidth="1"/>
    <col min="6" max="6" width="24.44140625" style="256" bestFit="1" customWidth="1"/>
    <col min="7" max="7" width="23.44140625" style="256" bestFit="1" customWidth="1"/>
    <col min="8" max="8" width="10.77734375" style="262" bestFit="1" customWidth="1"/>
    <col min="9" max="9" width="14.21875" style="262" bestFit="1" customWidth="1"/>
    <col min="10" max="12" width="10.21875" style="262" customWidth="1"/>
    <col min="13" max="13" width="10.44140625" style="262" bestFit="1" customWidth="1"/>
    <col min="14" max="14" width="6.21875" style="262" bestFit="1" customWidth="1"/>
    <col min="15" max="15" width="8.21875" style="262" customWidth="1"/>
    <col min="16" max="16" width="8.33203125" style="262" bestFit="1" customWidth="1"/>
    <col min="17" max="17" width="10.77734375" style="262" customWidth="1"/>
    <col min="18" max="64" width="4.109375" style="256" hidden="1" customWidth="1"/>
    <col min="65" max="65" width="5.109375" style="256" hidden="1" customWidth="1"/>
    <col min="66" max="257" width="11.33203125" style="256"/>
    <col min="258" max="258" width="7.6640625" style="256" customWidth="1"/>
    <col min="259" max="259" width="33.88671875" style="256" customWidth="1"/>
    <col min="260" max="265" width="11.33203125" style="256"/>
    <col min="266" max="268" width="10.21875" style="256" customWidth="1"/>
    <col min="269" max="272" width="8.21875" style="256" customWidth="1"/>
    <col min="273" max="273" width="10.77734375" style="256" customWidth="1"/>
    <col min="274" max="320" width="4.109375" style="256" customWidth="1"/>
    <col min="321" max="321" width="5.109375" style="256" customWidth="1"/>
    <col min="322" max="513" width="11.33203125" style="256"/>
    <col min="514" max="514" width="7.6640625" style="256" customWidth="1"/>
    <col min="515" max="515" width="33.88671875" style="256" customWidth="1"/>
    <col min="516" max="521" width="11.33203125" style="256"/>
    <col min="522" max="524" width="10.21875" style="256" customWidth="1"/>
    <col min="525" max="528" width="8.21875" style="256" customWidth="1"/>
    <col min="529" max="529" width="10.77734375" style="256" customWidth="1"/>
    <col min="530" max="576" width="4.109375" style="256" customWidth="1"/>
    <col min="577" max="577" width="5.109375" style="256" customWidth="1"/>
    <col min="578" max="769" width="11.33203125" style="256"/>
    <col min="770" max="770" width="7.6640625" style="256" customWidth="1"/>
    <col min="771" max="771" width="33.88671875" style="256" customWidth="1"/>
    <col min="772" max="777" width="11.33203125" style="256"/>
    <col min="778" max="780" width="10.21875" style="256" customWidth="1"/>
    <col min="781" max="784" width="8.21875" style="256" customWidth="1"/>
    <col min="785" max="785" width="10.77734375" style="256" customWidth="1"/>
    <col min="786" max="832" width="4.109375" style="256" customWidth="1"/>
    <col min="833" max="833" width="5.109375" style="256" customWidth="1"/>
    <col min="834" max="1025" width="11.33203125" style="256"/>
    <col min="1026" max="1026" width="7.6640625" style="256" customWidth="1"/>
    <col min="1027" max="1027" width="33.88671875" style="256" customWidth="1"/>
    <col min="1028" max="1033" width="11.33203125" style="256"/>
    <col min="1034" max="1036" width="10.21875" style="256" customWidth="1"/>
    <col min="1037" max="1040" width="8.21875" style="256" customWidth="1"/>
    <col min="1041" max="1041" width="10.77734375" style="256" customWidth="1"/>
    <col min="1042" max="1088" width="4.109375" style="256" customWidth="1"/>
    <col min="1089" max="1089" width="5.109375" style="256" customWidth="1"/>
    <col min="1090" max="1281" width="11.33203125" style="256"/>
    <col min="1282" max="1282" width="7.6640625" style="256" customWidth="1"/>
    <col min="1283" max="1283" width="33.88671875" style="256" customWidth="1"/>
    <col min="1284" max="1289" width="11.33203125" style="256"/>
    <col min="1290" max="1292" width="10.21875" style="256" customWidth="1"/>
    <col min="1293" max="1296" width="8.21875" style="256" customWidth="1"/>
    <col min="1297" max="1297" width="10.77734375" style="256" customWidth="1"/>
    <col min="1298" max="1344" width="4.109375" style="256" customWidth="1"/>
    <col min="1345" max="1345" width="5.109375" style="256" customWidth="1"/>
    <col min="1346" max="1537" width="11.33203125" style="256"/>
    <col min="1538" max="1538" width="7.6640625" style="256" customWidth="1"/>
    <col min="1539" max="1539" width="33.88671875" style="256" customWidth="1"/>
    <col min="1540" max="1545" width="11.33203125" style="256"/>
    <col min="1546" max="1548" width="10.21875" style="256" customWidth="1"/>
    <col min="1549" max="1552" width="8.21875" style="256" customWidth="1"/>
    <col min="1553" max="1553" width="10.77734375" style="256" customWidth="1"/>
    <col min="1554" max="1600" width="4.109375" style="256" customWidth="1"/>
    <col min="1601" max="1601" width="5.109375" style="256" customWidth="1"/>
    <col min="1602" max="1793" width="11.33203125" style="256"/>
    <col min="1794" max="1794" width="7.6640625" style="256" customWidth="1"/>
    <col min="1795" max="1795" width="33.88671875" style="256" customWidth="1"/>
    <col min="1796" max="1801" width="11.33203125" style="256"/>
    <col min="1802" max="1804" width="10.21875" style="256" customWidth="1"/>
    <col min="1805" max="1808" width="8.21875" style="256" customWidth="1"/>
    <col min="1809" max="1809" width="10.77734375" style="256" customWidth="1"/>
    <col min="1810" max="1856" width="4.109375" style="256" customWidth="1"/>
    <col min="1857" max="1857" width="5.109375" style="256" customWidth="1"/>
    <col min="1858" max="2049" width="11.33203125" style="256"/>
    <col min="2050" max="2050" width="7.6640625" style="256" customWidth="1"/>
    <col min="2051" max="2051" width="33.88671875" style="256" customWidth="1"/>
    <col min="2052" max="2057" width="11.33203125" style="256"/>
    <col min="2058" max="2060" width="10.21875" style="256" customWidth="1"/>
    <col min="2061" max="2064" width="8.21875" style="256" customWidth="1"/>
    <col min="2065" max="2065" width="10.77734375" style="256" customWidth="1"/>
    <col min="2066" max="2112" width="4.109375" style="256" customWidth="1"/>
    <col min="2113" max="2113" width="5.109375" style="256" customWidth="1"/>
    <col min="2114" max="2305" width="11.33203125" style="256"/>
    <col min="2306" max="2306" width="7.6640625" style="256" customWidth="1"/>
    <col min="2307" max="2307" width="33.88671875" style="256" customWidth="1"/>
    <col min="2308" max="2313" width="11.33203125" style="256"/>
    <col min="2314" max="2316" width="10.21875" style="256" customWidth="1"/>
    <col min="2317" max="2320" width="8.21875" style="256" customWidth="1"/>
    <col min="2321" max="2321" width="10.77734375" style="256" customWidth="1"/>
    <col min="2322" max="2368" width="4.109375" style="256" customWidth="1"/>
    <col min="2369" max="2369" width="5.109375" style="256" customWidth="1"/>
    <col min="2370" max="2561" width="11.33203125" style="256"/>
    <col min="2562" max="2562" width="7.6640625" style="256" customWidth="1"/>
    <col min="2563" max="2563" width="33.88671875" style="256" customWidth="1"/>
    <col min="2564" max="2569" width="11.33203125" style="256"/>
    <col min="2570" max="2572" width="10.21875" style="256" customWidth="1"/>
    <col min="2573" max="2576" width="8.21875" style="256" customWidth="1"/>
    <col min="2577" max="2577" width="10.77734375" style="256" customWidth="1"/>
    <col min="2578" max="2624" width="4.109375" style="256" customWidth="1"/>
    <col min="2625" max="2625" width="5.109375" style="256" customWidth="1"/>
    <col min="2626" max="2817" width="11.33203125" style="256"/>
    <col min="2818" max="2818" width="7.6640625" style="256" customWidth="1"/>
    <col min="2819" max="2819" width="33.88671875" style="256" customWidth="1"/>
    <col min="2820" max="2825" width="11.33203125" style="256"/>
    <col min="2826" max="2828" width="10.21875" style="256" customWidth="1"/>
    <col min="2829" max="2832" width="8.21875" style="256" customWidth="1"/>
    <col min="2833" max="2833" width="10.77734375" style="256" customWidth="1"/>
    <col min="2834" max="2880" width="4.109375" style="256" customWidth="1"/>
    <col min="2881" max="2881" width="5.109375" style="256" customWidth="1"/>
    <col min="2882" max="3073" width="11.33203125" style="256"/>
    <col min="3074" max="3074" width="7.6640625" style="256" customWidth="1"/>
    <col min="3075" max="3075" width="33.88671875" style="256" customWidth="1"/>
    <col min="3076" max="3081" width="11.33203125" style="256"/>
    <col min="3082" max="3084" width="10.21875" style="256" customWidth="1"/>
    <col min="3085" max="3088" width="8.21875" style="256" customWidth="1"/>
    <col min="3089" max="3089" width="10.77734375" style="256" customWidth="1"/>
    <col min="3090" max="3136" width="4.109375" style="256" customWidth="1"/>
    <col min="3137" max="3137" width="5.109375" style="256" customWidth="1"/>
    <col min="3138" max="3329" width="11.33203125" style="256"/>
    <col min="3330" max="3330" width="7.6640625" style="256" customWidth="1"/>
    <col min="3331" max="3331" width="33.88671875" style="256" customWidth="1"/>
    <col min="3332" max="3337" width="11.33203125" style="256"/>
    <col min="3338" max="3340" width="10.21875" style="256" customWidth="1"/>
    <col min="3341" max="3344" width="8.21875" style="256" customWidth="1"/>
    <col min="3345" max="3345" width="10.77734375" style="256" customWidth="1"/>
    <col min="3346" max="3392" width="4.109375" style="256" customWidth="1"/>
    <col min="3393" max="3393" width="5.109375" style="256" customWidth="1"/>
    <col min="3394" max="3585" width="11.33203125" style="256"/>
    <col min="3586" max="3586" width="7.6640625" style="256" customWidth="1"/>
    <col min="3587" max="3587" width="33.88671875" style="256" customWidth="1"/>
    <col min="3588" max="3593" width="11.33203125" style="256"/>
    <col min="3594" max="3596" width="10.21875" style="256" customWidth="1"/>
    <col min="3597" max="3600" width="8.21875" style="256" customWidth="1"/>
    <col min="3601" max="3601" width="10.77734375" style="256" customWidth="1"/>
    <col min="3602" max="3648" width="4.109375" style="256" customWidth="1"/>
    <col min="3649" max="3649" width="5.109375" style="256" customWidth="1"/>
    <col min="3650" max="3841" width="11.33203125" style="256"/>
    <col min="3842" max="3842" width="7.6640625" style="256" customWidth="1"/>
    <col min="3843" max="3843" width="33.88671875" style="256" customWidth="1"/>
    <col min="3844" max="3849" width="11.33203125" style="256"/>
    <col min="3850" max="3852" width="10.21875" style="256" customWidth="1"/>
    <col min="3853" max="3856" width="8.21875" style="256" customWidth="1"/>
    <col min="3857" max="3857" width="10.77734375" style="256" customWidth="1"/>
    <col min="3858" max="3904" width="4.109375" style="256" customWidth="1"/>
    <col min="3905" max="3905" width="5.109375" style="256" customWidth="1"/>
    <col min="3906" max="4097" width="11.33203125" style="256"/>
    <col min="4098" max="4098" width="7.6640625" style="256" customWidth="1"/>
    <col min="4099" max="4099" width="33.88671875" style="256" customWidth="1"/>
    <col min="4100" max="4105" width="11.33203125" style="256"/>
    <col min="4106" max="4108" width="10.21875" style="256" customWidth="1"/>
    <col min="4109" max="4112" width="8.21875" style="256" customWidth="1"/>
    <col min="4113" max="4113" width="10.77734375" style="256" customWidth="1"/>
    <col min="4114" max="4160" width="4.109375" style="256" customWidth="1"/>
    <col min="4161" max="4161" width="5.109375" style="256" customWidth="1"/>
    <col min="4162" max="4353" width="11.33203125" style="256"/>
    <col min="4354" max="4354" width="7.6640625" style="256" customWidth="1"/>
    <col min="4355" max="4355" width="33.88671875" style="256" customWidth="1"/>
    <col min="4356" max="4361" width="11.33203125" style="256"/>
    <col min="4362" max="4364" width="10.21875" style="256" customWidth="1"/>
    <col min="4365" max="4368" width="8.21875" style="256" customWidth="1"/>
    <col min="4369" max="4369" width="10.77734375" style="256" customWidth="1"/>
    <col min="4370" max="4416" width="4.109375" style="256" customWidth="1"/>
    <col min="4417" max="4417" width="5.109375" style="256" customWidth="1"/>
    <col min="4418" max="4609" width="11.33203125" style="256"/>
    <col min="4610" max="4610" width="7.6640625" style="256" customWidth="1"/>
    <col min="4611" max="4611" width="33.88671875" style="256" customWidth="1"/>
    <col min="4612" max="4617" width="11.33203125" style="256"/>
    <col min="4618" max="4620" width="10.21875" style="256" customWidth="1"/>
    <col min="4621" max="4624" width="8.21875" style="256" customWidth="1"/>
    <col min="4625" max="4625" width="10.77734375" style="256" customWidth="1"/>
    <col min="4626" max="4672" width="4.109375" style="256" customWidth="1"/>
    <col min="4673" max="4673" width="5.109375" style="256" customWidth="1"/>
    <col min="4674" max="4865" width="11.33203125" style="256"/>
    <col min="4866" max="4866" width="7.6640625" style="256" customWidth="1"/>
    <col min="4867" max="4867" width="33.88671875" style="256" customWidth="1"/>
    <col min="4868" max="4873" width="11.33203125" style="256"/>
    <col min="4874" max="4876" width="10.21875" style="256" customWidth="1"/>
    <col min="4877" max="4880" width="8.21875" style="256" customWidth="1"/>
    <col min="4881" max="4881" width="10.77734375" style="256" customWidth="1"/>
    <col min="4882" max="4928" width="4.109375" style="256" customWidth="1"/>
    <col min="4929" max="4929" width="5.109375" style="256" customWidth="1"/>
    <col min="4930" max="5121" width="11.33203125" style="256"/>
    <col min="5122" max="5122" width="7.6640625" style="256" customWidth="1"/>
    <col min="5123" max="5123" width="33.88671875" style="256" customWidth="1"/>
    <col min="5124" max="5129" width="11.33203125" style="256"/>
    <col min="5130" max="5132" width="10.21875" style="256" customWidth="1"/>
    <col min="5133" max="5136" width="8.21875" style="256" customWidth="1"/>
    <col min="5137" max="5137" width="10.77734375" style="256" customWidth="1"/>
    <col min="5138" max="5184" width="4.109375" style="256" customWidth="1"/>
    <col min="5185" max="5185" width="5.109375" style="256" customWidth="1"/>
    <col min="5186" max="5377" width="11.33203125" style="256"/>
    <col min="5378" max="5378" width="7.6640625" style="256" customWidth="1"/>
    <col min="5379" max="5379" width="33.88671875" style="256" customWidth="1"/>
    <col min="5380" max="5385" width="11.33203125" style="256"/>
    <col min="5386" max="5388" width="10.21875" style="256" customWidth="1"/>
    <col min="5389" max="5392" width="8.21875" style="256" customWidth="1"/>
    <col min="5393" max="5393" width="10.77734375" style="256" customWidth="1"/>
    <col min="5394" max="5440" width="4.109375" style="256" customWidth="1"/>
    <col min="5441" max="5441" width="5.109375" style="256" customWidth="1"/>
    <col min="5442" max="5633" width="11.33203125" style="256"/>
    <col min="5634" max="5634" width="7.6640625" style="256" customWidth="1"/>
    <col min="5635" max="5635" width="33.88671875" style="256" customWidth="1"/>
    <col min="5636" max="5641" width="11.33203125" style="256"/>
    <col min="5642" max="5644" width="10.21875" style="256" customWidth="1"/>
    <col min="5645" max="5648" width="8.21875" style="256" customWidth="1"/>
    <col min="5649" max="5649" width="10.77734375" style="256" customWidth="1"/>
    <col min="5650" max="5696" width="4.109375" style="256" customWidth="1"/>
    <col min="5697" max="5697" width="5.109375" style="256" customWidth="1"/>
    <col min="5698" max="5889" width="11.33203125" style="256"/>
    <col min="5890" max="5890" width="7.6640625" style="256" customWidth="1"/>
    <col min="5891" max="5891" width="33.88671875" style="256" customWidth="1"/>
    <col min="5892" max="5897" width="11.33203125" style="256"/>
    <col min="5898" max="5900" width="10.21875" style="256" customWidth="1"/>
    <col min="5901" max="5904" width="8.21875" style="256" customWidth="1"/>
    <col min="5905" max="5905" width="10.77734375" style="256" customWidth="1"/>
    <col min="5906" max="5952" width="4.109375" style="256" customWidth="1"/>
    <col min="5953" max="5953" width="5.109375" style="256" customWidth="1"/>
    <col min="5954" max="6145" width="11.33203125" style="256"/>
    <col min="6146" max="6146" width="7.6640625" style="256" customWidth="1"/>
    <col min="6147" max="6147" width="33.88671875" style="256" customWidth="1"/>
    <col min="6148" max="6153" width="11.33203125" style="256"/>
    <col min="6154" max="6156" width="10.21875" style="256" customWidth="1"/>
    <col min="6157" max="6160" width="8.21875" style="256" customWidth="1"/>
    <col min="6161" max="6161" width="10.77734375" style="256" customWidth="1"/>
    <col min="6162" max="6208" width="4.109375" style="256" customWidth="1"/>
    <col min="6209" max="6209" width="5.109375" style="256" customWidth="1"/>
    <col min="6210" max="6401" width="11.33203125" style="256"/>
    <col min="6402" max="6402" width="7.6640625" style="256" customWidth="1"/>
    <col min="6403" max="6403" width="33.88671875" style="256" customWidth="1"/>
    <col min="6404" max="6409" width="11.33203125" style="256"/>
    <col min="6410" max="6412" width="10.21875" style="256" customWidth="1"/>
    <col min="6413" max="6416" width="8.21875" style="256" customWidth="1"/>
    <col min="6417" max="6417" width="10.77734375" style="256" customWidth="1"/>
    <col min="6418" max="6464" width="4.109375" style="256" customWidth="1"/>
    <col min="6465" max="6465" width="5.109375" style="256" customWidth="1"/>
    <col min="6466" max="6657" width="11.33203125" style="256"/>
    <col min="6658" max="6658" width="7.6640625" style="256" customWidth="1"/>
    <col min="6659" max="6659" width="33.88671875" style="256" customWidth="1"/>
    <col min="6660" max="6665" width="11.33203125" style="256"/>
    <col min="6666" max="6668" width="10.21875" style="256" customWidth="1"/>
    <col min="6669" max="6672" width="8.21875" style="256" customWidth="1"/>
    <col min="6673" max="6673" width="10.77734375" style="256" customWidth="1"/>
    <col min="6674" max="6720" width="4.109375" style="256" customWidth="1"/>
    <col min="6721" max="6721" width="5.109375" style="256" customWidth="1"/>
    <col min="6722" max="6913" width="11.33203125" style="256"/>
    <col min="6914" max="6914" width="7.6640625" style="256" customWidth="1"/>
    <col min="6915" max="6915" width="33.88671875" style="256" customWidth="1"/>
    <col min="6916" max="6921" width="11.33203125" style="256"/>
    <col min="6922" max="6924" width="10.21875" style="256" customWidth="1"/>
    <col min="6925" max="6928" width="8.21875" style="256" customWidth="1"/>
    <col min="6929" max="6929" width="10.77734375" style="256" customWidth="1"/>
    <col min="6930" max="6976" width="4.109375" style="256" customWidth="1"/>
    <col min="6977" max="6977" width="5.109375" style="256" customWidth="1"/>
    <col min="6978" max="7169" width="11.33203125" style="256"/>
    <col min="7170" max="7170" width="7.6640625" style="256" customWidth="1"/>
    <col min="7171" max="7171" width="33.88671875" style="256" customWidth="1"/>
    <col min="7172" max="7177" width="11.33203125" style="256"/>
    <col min="7178" max="7180" width="10.21875" style="256" customWidth="1"/>
    <col min="7181" max="7184" width="8.21875" style="256" customWidth="1"/>
    <col min="7185" max="7185" width="10.77734375" style="256" customWidth="1"/>
    <col min="7186" max="7232" width="4.109375" style="256" customWidth="1"/>
    <col min="7233" max="7233" width="5.109375" style="256" customWidth="1"/>
    <col min="7234" max="7425" width="11.33203125" style="256"/>
    <col min="7426" max="7426" width="7.6640625" style="256" customWidth="1"/>
    <col min="7427" max="7427" width="33.88671875" style="256" customWidth="1"/>
    <col min="7428" max="7433" width="11.33203125" style="256"/>
    <col min="7434" max="7436" width="10.21875" style="256" customWidth="1"/>
    <col min="7437" max="7440" width="8.21875" style="256" customWidth="1"/>
    <col min="7441" max="7441" width="10.77734375" style="256" customWidth="1"/>
    <col min="7442" max="7488" width="4.109375" style="256" customWidth="1"/>
    <col min="7489" max="7489" width="5.109375" style="256" customWidth="1"/>
    <col min="7490" max="7681" width="11.33203125" style="256"/>
    <col min="7682" max="7682" width="7.6640625" style="256" customWidth="1"/>
    <col min="7683" max="7683" width="33.88671875" style="256" customWidth="1"/>
    <col min="7684" max="7689" width="11.33203125" style="256"/>
    <col min="7690" max="7692" width="10.21875" style="256" customWidth="1"/>
    <col min="7693" max="7696" width="8.21875" style="256" customWidth="1"/>
    <col min="7697" max="7697" width="10.77734375" style="256" customWidth="1"/>
    <col min="7698" max="7744" width="4.109375" style="256" customWidth="1"/>
    <col min="7745" max="7745" width="5.109375" style="256" customWidth="1"/>
    <col min="7746" max="7937" width="11.33203125" style="256"/>
    <col min="7938" max="7938" width="7.6640625" style="256" customWidth="1"/>
    <col min="7939" max="7939" width="33.88671875" style="256" customWidth="1"/>
    <col min="7940" max="7945" width="11.33203125" style="256"/>
    <col min="7946" max="7948" width="10.21875" style="256" customWidth="1"/>
    <col min="7949" max="7952" width="8.21875" style="256" customWidth="1"/>
    <col min="7953" max="7953" width="10.77734375" style="256" customWidth="1"/>
    <col min="7954" max="8000" width="4.109375" style="256" customWidth="1"/>
    <col min="8001" max="8001" width="5.109375" style="256" customWidth="1"/>
    <col min="8002" max="8193" width="11.33203125" style="256"/>
    <col min="8194" max="8194" width="7.6640625" style="256" customWidth="1"/>
    <col min="8195" max="8195" width="33.88671875" style="256" customWidth="1"/>
    <col min="8196" max="8201" width="11.33203125" style="256"/>
    <col min="8202" max="8204" width="10.21875" style="256" customWidth="1"/>
    <col min="8205" max="8208" width="8.21875" style="256" customWidth="1"/>
    <col min="8209" max="8209" width="10.77734375" style="256" customWidth="1"/>
    <col min="8210" max="8256" width="4.109375" style="256" customWidth="1"/>
    <col min="8257" max="8257" width="5.109375" style="256" customWidth="1"/>
    <col min="8258" max="8449" width="11.33203125" style="256"/>
    <col min="8450" max="8450" width="7.6640625" style="256" customWidth="1"/>
    <col min="8451" max="8451" width="33.88671875" style="256" customWidth="1"/>
    <col min="8452" max="8457" width="11.33203125" style="256"/>
    <col min="8458" max="8460" width="10.21875" style="256" customWidth="1"/>
    <col min="8461" max="8464" width="8.21875" style="256" customWidth="1"/>
    <col min="8465" max="8465" width="10.77734375" style="256" customWidth="1"/>
    <col min="8466" max="8512" width="4.109375" style="256" customWidth="1"/>
    <col min="8513" max="8513" width="5.109375" style="256" customWidth="1"/>
    <col min="8514" max="8705" width="11.33203125" style="256"/>
    <col min="8706" max="8706" width="7.6640625" style="256" customWidth="1"/>
    <col min="8707" max="8707" width="33.88671875" style="256" customWidth="1"/>
    <col min="8708" max="8713" width="11.33203125" style="256"/>
    <col min="8714" max="8716" width="10.21875" style="256" customWidth="1"/>
    <col min="8717" max="8720" width="8.21875" style="256" customWidth="1"/>
    <col min="8721" max="8721" width="10.77734375" style="256" customWidth="1"/>
    <col min="8722" max="8768" width="4.109375" style="256" customWidth="1"/>
    <col min="8769" max="8769" width="5.109375" style="256" customWidth="1"/>
    <col min="8770" max="8961" width="11.33203125" style="256"/>
    <col min="8962" max="8962" width="7.6640625" style="256" customWidth="1"/>
    <col min="8963" max="8963" width="33.88671875" style="256" customWidth="1"/>
    <col min="8964" max="8969" width="11.33203125" style="256"/>
    <col min="8970" max="8972" width="10.21875" style="256" customWidth="1"/>
    <col min="8973" max="8976" width="8.21875" style="256" customWidth="1"/>
    <col min="8977" max="8977" width="10.77734375" style="256" customWidth="1"/>
    <col min="8978" max="9024" width="4.109375" style="256" customWidth="1"/>
    <col min="9025" max="9025" width="5.109375" style="256" customWidth="1"/>
    <col min="9026" max="9217" width="11.33203125" style="256"/>
    <col min="9218" max="9218" width="7.6640625" style="256" customWidth="1"/>
    <col min="9219" max="9219" width="33.88671875" style="256" customWidth="1"/>
    <col min="9220" max="9225" width="11.33203125" style="256"/>
    <col min="9226" max="9228" width="10.21875" style="256" customWidth="1"/>
    <col min="9229" max="9232" width="8.21875" style="256" customWidth="1"/>
    <col min="9233" max="9233" width="10.77734375" style="256" customWidth="1"/>
    <col min="9234" max="9280" width="4.109375" style="256" customWidth="1"/>
    <col min="9281" max="9281" width="5.109375" style="256" customWidth="1"/>
    <col min="9282" max="9473" width="11.33203125" style="256"/>
    <col min="9474" max="9474" width="7.6640625" style="256" customWidth="1"/>
    <col min="9475" max="9475" width="33.88671875" style="256" customWidth="1"/>
    <col min="9476" max="9481" width="11.33203125" style="256"/>
    <col min="9482" max="9484" width="10.21875" style="256" customWidth="1"/>
    <col min="9485" max="9488" width="8.21875" style="256" customWidth="1"/>
    <col min="9489" max="9489" width="10.77734375" style="256" customWidth="1"/>
    <col min="9490" max="9536" width="4.109375" style="256" customWidth="1"/>
    <col min="9537" max="9537" width="5.109375" style="256" customWidth="1"/>
    <col min="9538" max="9729" width="11.33203125" style="256"/>
    <col min="9730" max="9730" width="7.6640625" style="256" customWidth="1"/>
    <col min="9731" max="9731" width="33.88671875" style="256" customWidth="1"/>
    <col min="9732" max="9737" width="11.33203125" style="256"/>
    <col min="9738" max="9740" width="10.21875" style="256" customWidth="1"/>
    <col min="9741" max="9744" width="8.21875" style="256" customWidth="1"/>
    <col min="9745" max="9745" width="10.77734375" style="256" customWidth="1"/>
    <col min="9746" max="9792" width="4.109375" style="256" customWidth="1"/>
    <col min="9793" max="9793" width="5.109375" style="256" customWidth="1"/>
    <col min="9794" max="9985" width="11.33203125" style="256"/>
    <col min="9986" max="9986" width="7.6640625" style="256" customWidth="1"/>
    <col min="9987" max="9987" width="33.88671875" style="256" customWidth="1"/>
    <col min="9988" max="9993" width="11.33203125" style="256"/>
    <col min="9994" max="9996" width="10.21875" style="256" customWidth="1"/>
    <col min="9997" max="10000" width="8.21875" style="256" customWidth="1"/>
    <col min="10001" max="10001" width="10.77734375" style="256" customWidth="1"/>
    <col min="10002" max="10048" width="4.109375" style="256" customWidth="1"/>
    <col min="10049" max="10049" width="5.109375" style="256" customWidth="1"/>
    <col min="10050" max="10241" width="11.33203125" style="256"/>
    <col min="10242" max="10242" width="7.6640625" style="256" customWidth="1"/>
    <col min="10243" max="10243" width="33.88671875" style="256" customWidth="1"/>
    <col min="10244" max="10249" width="11.33203125" style="256"/>
    <col min="10250" max="10252" width="10.21875" style="256" customWidth="1"/>
    <col min="10253" max="10256" width="8.21875" style="256" customWidth="1"/>
    <col min="10257" max="10257" width="10.77734375" style="256" customWidth="1"/>
    <col min="10258" max="10304" width="4.109375" style="256" customWidth="1"/>
    <col min="10305" max="10305" width="5.109375" style="256" customWidth="1"/>
    <col min="10306" max="10497" width="11.33203125" style="256"/>
    <col min="10498" max="10498" width="7.6640625" style="256" customWidth="1"/>
    <col min="10499" max="10499" width="33.88671875" style="256" customWidth="1"/>
    <col min="10500" max="10505" width="11.33203125" style="256"/>
    <col min="10506" max="10508" width="10.21875" style="256" customWidth="1"/>
    <col min="10509" max="10512" width="8.21875" style="256" customWidth="1"/>
    <col min="10513" max="10513" width="10.77734375" style="256" customWidth="1"/>
    <col min="10514" max="10560" width="4.109375" style="256" customWidth="1"/>
    <col min="10561" max="10561" width="5.109375" style="256" customWidth="1"/>
    <col min="10562" max="10753" width="11.33203125" style="256"/>
    <col min="10754" max="10754" width="7.6640625" style="256" customWidth="1"/>
    <col min="10755" max="10755" width="33.88671875" style="256" customWidth="1"/>
    <col min="10756" max="10761" width="11.33203125" style="256"/>
    <col min="10762" max="10764" width="10.21875" style="256" customWidth="1"/>
    <col min="10765" max="10768" width="8.21875" style="256" customWidth="1"/>
    <col min="10769" max="10769" width="10.77734375" style="256" customWidth="1"/>
    <col min="10770" max="10816" width="4.109375" style="256" customWidth="1"/>
    <col min="10817" max="10817" width="5.109375" style="256" customWidth="1"/>
    <col min="10818" max="11009" width="11.33203125" style="256"/>
    <col min="11010" max="11010" width="7.6640625" style="256" customWidth="1"/>
    <col min="11011" max="11011" width="33.88671875" style="256" customWidth="1"/>
    <col min="11012" max="11017" width="11.33203125" style="256"/>
    <col min="11018" max="11020" width="10.21875" style="256" customWidth="1"/>
    <col min="11021" max="11024" width="8.21875" style="256" customWidth="1"/>
    <col min="11025" max="11025" width="10.77734375" style="256" customWidth="1"/>
    <col min="11026" max="11072" width="4.109375" style="256" customWidth="1"/>
    <col min="11073" max="11073" width="5.109375" style="256" customWidth="1"/>
    <col min="11074" max="11265" width="11.33203125" style="256"/>
    <col min="11266" max="11266" width="7.6640625" style="256" customWidth="1"/>
    <col min="11267" max="11267" width="33.88671875" style="256" customWidth="1"/>
    <col min="11268" max="11273" width="11.33203125" style="256"/>
    <col min="11274" max="11276" width="10.21875" style="256" customWidth="1"/>
    <col min="11277" max="11280" width="8.21875" style="256" customWidth="1"/>
    <col min="11281" max="11281" width="10.77734375" style="256" customWidth="1"/>
    <col min="11282" max="11328" width="4.109375" style="256" customWidth="1"/>
    <col min="11329" max="11329" width="5.109375" style="256" customWidth="1"/>
    <col min="11330" max="11521" width="11.33203125" style="256"/>
    <col min="11522" max="11522" width="7.6640625" style="256" customWidth="1"/>
    <col min="11523" max="11523" width="33.88671875" style="256" customWidth="1"/>
    <col min="11524" max="11529" width="11.33203125" style="256"/>
    <col min="11530" max="11532" width="10.21875" style="256" customWidth="1"/>
    <col min="11533" max="11536" width="8.21875" style="256" customWidth="1"/>
    <col min="11537" max="11537" width="10.77734375" style="256" customWidth="1"/>
    <col min="11538" max="11584" width="4.109375" style="256" customWidth="1"/>
    <col min="11585" max="11585" width="5.109375" style="256" customWidth="1"/>
    <col min="11586" max="11777" width="11.33203125" style="256"/>
    <col min="11778" max="11778" width="7.6640625" style="256" customWidth="1"/>
    <col min="11779" max="11779" width="33.88671875" style="256" customWidth="1"/>
    <col min="11780" max="11785" width="11.33203125" style="256"/>
    <col min="11786" max="11788" width="10.21875" style="256" customWidth="1"/>
    <col min="11789" max="11792" width="8.21875" style="256" customWidth="1"/>
    <col min="11793" max="11793" width="10.77734375" style="256" customWidth="1"/>
    <col min="11794" max="11840" width="4.109375" style="256" customWidth="1"/>
    <col min="11841" max="11841" width="5.109375" style="256" customWidth="1"/>
    <col min="11842" max="12033" width="11.33203125" style="256"/>
    <col min="12034" max="12034" width="7.6640625" style="256" customWidth="1"/>
    <col min="12035" max="12035" width="33.88671875" style="256" customWidth="1"/>
    <col min="12036" max="12041" width="11.33203125" style="256"/>
    <col min="12042" max="12044" width="10.21875" style="256" customWidth="1"/>
    <col min="12045" max="12048" width="8.21875" style="256" customWidth="1"/>
    <col min="12049" max="12049" width="10.77734375" style="256" customWidth="1"/>
    <col min="12050" max="12096" width="4.109375" style="256" customWidth="1"/>
    <col min="12097" max="12097" width="5.109375" style="256" customWidth="1"/>
    <col min="12098" max="12289" width="11.33203125" style="256"/>
    <col min="12290" max="12290" width="7.6640625" style="256" customWidth="1"/>
    <col min="12291" max="12291" width="33.88671875" style="256" customWidth="1"/>
    <col min="12292" max="12297" width="11.33203125" style="256"/>
    <col min="12298" max="12300" width="10.21875" style="256" customWidth="1"/>
    <col min="12301" max="12304" width="8.21875" style="256" customWidth="1"/>
    <col min="12305" max="12305" width="10.77734375" style="256" customWidth="1"/>
    <col min="12306" max="12352" width="4.109375" style="256" customWidth="1"/>
    <col min="12353" max="12353" width="5.109375" style="256" customWidth="1"/>
    <col min="12354" max="12545" width="11.33203125" style="256"/>
    <col min="12546" max="12546" width="7.6640625" style="256" customWidth="1"/>
    <col min="12547" max="12547" width="33.88671875" style="256" customWidth="1"/>
    <col min="12548" max="12553" width="11.33203125" style="256"/>
    <col min="12554" max="12556" width="10.21875" style="256" customWidth="1"/>
    <col min="12557" max="12560" width="8.21875" style="256" customWidth="1"/>
    <col min="12561" max="12561" width="10.77734375" style="256" customWidth="1"/>
    <col min="12562" max="12608" width="4.109375" style="256" customWidth="1"/>
    <col min="12609" max="12609" width="5.109375" style="256" customWidth="1"/>
    <col min="12610" max="12801" width="11.33203125" style="256"/>
    <col min="12802" max="12802" width="7.6640625" style="256" customWidth="1"/>
    <col min="12803" max="12803" width="33.88671875" style="256" customWidth="1"/>
    <col min="12804" max="12809" width="11.33203125" style="256"/>
    <col min="12810" max="12812" width="10.21875" style="256" customWidth="1"/>
    <col min="12813" max="12816" width="8.21875" style="256" customWidth="1"/>
    <col min="12817" max="12817" width="10.77734375" style="256" customWidth="1"/>
    <col min="12818" max="12864" width="4.109375" style="256" customWidth="1"/>
    <col min="12865" max="12865" width="5.109375" style="256" customWidth="1"/>
    <col min="12866" max="13057" width="11.33203125" style="256"/>
    <col min="13058" max="13058" width="7.6640625" style="256" customWidth="1"/>
    <col min="13059" max="13059" width="33.88671875" style="256" customWidth="1"/>
    <col min="13060" max="13065" width="11.33203125" style="256"/>
    <col min="13066" max="13068" width="10.21875" style="256" customWidth="1"/>
    <col min="13069" max="13072" width="8.21875" style="256" customWidth="1"/>
    <col min="13073" max="13073" width="10.77734375" style="256" customWidth="1"/>
    <col min="13074" max="13120" width="4.109375" style="256" customWidth="1"/>
    <col min="13121" max="13121" width="5.109375" style="256" customWidth="1"/>
    <col min="13122" max="13313" width="11.33203125" style="256"/>
    <col min="13314" max="13314" width="7.6640625" style="256" customWidth="1"/>
    <col min="13315" max="13315" width="33.88671875" style="256" customWidth="1"/>
    <col min="13316" max="13321" width="11.33203125" style="256"/>
    <col min="13322" max="13324" width="10.21875" style="256" customWidth="1"/>
    <col min="13325" max="13328" width="8.21875" style="256" customWidth="1"/>
    <col min="13329" max="13329" width="10.77734375" style="256" customWidth="1"/>
    <col min="13330" max="13376" width="4.109375" style="256" customWidth="1"/>
    <col min="13377" max="13377" width="5.109375" style="256" customWidth="1"/>
    <col min="13378" max="13569" width="11.33203125" style="256"/>
    <col min="13570" max="13570" width="7.6640625" style="256" customWidth="1"/>
    <col min="13571" max="13571" width="33.88671875" style="256" customWidth="1"/>
    <col min="13572" max="13577" width="11.33203125" style="256"/>
    <col min="13578" max="13580" width="10.21875" style="256" customWidth="1"/>
    <col min="13581" max="13584" width="8.21875" style="256" customWidth="1"/>
    <col min="13585" max="13585" width="10.77734375" style="256" customWidth="1"/>
    <col min="13586" max="13632" width="4.109375" style="256" customWidth="1"/>
    <col min="13633" max="13633" width="5.109375" style="256" customWidth="1"/>
    <col min="13634" max="13825" width="11.33203125" style="256"/>
    <col min="13826" max="13826" width="7.6640625" style="256" customWidth="1"/>
    <col min="13827" max="13827" width="33.88671875" style="256" customWidth="1"/>
    <col min="13828" max="13833" width="11.33203125" style="256"/>
    <col min="13834" max="13836" width="10.21875" style="256" customWidth="1"/>
    <col min="13837" max="13840" width="8.21875" style="256" customWidth="1"/>
    <col min="13841" max="13841" width="10.77734375" style="256" customWidth="1"/>
    <col min="13842" max="13888" width="4.109375" style="256" customWidth="1"/>
    <col min="13889" max="13889" width="5.109375" style="256" customWidth="1"/>
    <col min="13890" max="14081" width="11.33203125" style="256"/>
    <col min="14082" max="14082" width="7.6640625" style="256" customWidth="1"/>
    <col min="14083" max="14083" width="33.88671875" style="256" customWidth="1"/>
    <col min="14084" max="14089" width="11.33203125" style="256"/>
    <col min="14090" max="14092" width="10.21875" style="256" customWidth="1"/>
    <col min="14093" max="14096" width="8.21875" style="256" customWidth="1"/>
    <col min="14097" max="14097" width="10.77734375" style="256" customWidth="1"/>
    <col min="14098" max="14144" width="4.109375" style="256" customWidth="1"/>
    <col min="14145" max="14145" width="5.109375" style="256" customWidth="1"/>
    <col min="14146" max="14337" width="11.33203125" style="256"/>
    <col min="14338" max="14338" width="7.6640625" style="256" customWidth="1"/>
    <col min="14339" max="14339" width="33.88671875" style="256" customWidth="1"/>
    <col min="14340" max="14345" width="11.33203125" style="256"/>
    <col min="14346" max="14348" width="10.21875" style="256" customWidth="1"/>
    <col min="14349" max="14352" width="8.21875" style="256" customWidth="1"/>
    <col min="14353" max="14353" width="10.77734375" style="256" customWidth="1"/>
    <col min="14354" max="14400" width="4.109375" style="256" customWidth="1"/>
    <col min="14401" max="14401" width="5.109375" style="256" customWidth="1"/>
    <col min="14402" max="14593" width="11.33203125" style="256"/>
    <col min="14594" max="14594" width="7.6640625" style="256" customWidth="1"/>
    <col min="14595" max="14595" width="33.88671875" style="256" customWidth="1"/>
    <col min="14596" max="14601" width="11.33203125" style="256"/>
    <col min="14602" max="14604" width="10.21875" style="256" customWidth="1"/>
    <col min="14605" max="14608" width="8.21875" style="256" customWidth="1"/>
    <col min="14609" max="14609" width="10.77734375" style="256" customWidth="1"/>
    <col min="14610" max="14656" width="4.109375" style="256" customWidth="1"/>
    <col min="14657" max="14657" width="5.109375" style="256" customWidth="1"/>
    <col min="14658" max="14849" width="11.33203125" style="256"/>
    <col min="14850" max="14850" width="7.6640625" style="256" customWidth="1"/>
    <col min="14851" max="14851" width="33.88671875" style="256" customWidth="1"/>
    <col min="14852" max="14857" width="11.33203125" style="256"/>
    <col min="14858" max="14860" width="10.21875" style="256" customWidth="1"/>
    <col min="14861" max="14864" width="8.21875" style="256" customWidth="1"/>
    <col min="14865" max="14865" width="10.77734375" style="256" customWidth="1"/>
    <col min="14866" max="14912" width="4.109375" style="256" customWidth="1"/>
    <col min="14913" max="14913" width="5.109375" style="256" customWidth="1"/>
    <col min="14914" max="15105" width="11.33203125" style="256"/>
    <col min="15106" max="15106" width="7.6640625" style="256" customWidth="1"/>
    <col min="15107" max="15107" width="33.88671875" style="256" customWidth="1"/>
    <col min="15108" max="15113" width="11.33203125" style="256"/>
    <col min="15114" max="15116" width="10.21875" style="256" customWidth="1"/>
    <col min="15117" max="15120" width="8.21875" style="256" customWidth="1"/>
    <col min="15121" max="15121" width="10.77734375" style="256" customWidth="1"/>
    <col min="15122" max="15168" width="4.109375" style="256" customWidth="1"/>
    <col min="15169" max="15169" width="5.109375" style="256" customWidth="1"/>
    <col min="15170" max="15361" width="11.33203125" style="256"/>
    <col min="15362" max="15362" width="7.6640625" style="256" customWidth="1"/>
    <col min="15363" max="15363" width="33.88671875" style="256" customWidth="1"/>
    <col min="15364" max="15369" width="11.33203125" style="256"/>
    <col min="15370" max="15372" width="10.21875" style="256" customWidth="1"/>
    <col min="15373" max="15376" width="8.21875" style="256" customWidth="1"/>
    <col min="15377" max="15377" width="10.77734375" style="256" customWidth="1"/>
    <col min="15378" max="15424" width="4.109375" style="256" customWidth="1"/>
    <col min="15425" max="15425" width="5.109375" style="256" customWidth="1"/>
    <col min="15426" max="15617" width="11.33203125" style="256"/>
    <col min="15618" max="15618" width="7.6640625" style="256" customWidth="1"/>
    <col min="15619" max="15619" width="33.88671875" style="256" customWidth="1"/>
    <col min="15620" max="15625" width="11.33203125" style="256"/>
    <col min="15626" max="15628" width="10.21875" style="256" customWidth="1"/>
    <col min="15629" max="15632" width="8.21875" style="256" customWidth="1"/>
    <col min="15633" max="15633" width="10.77734375" style="256" customWidth="1"/>
    <col min="15634" max="15680" width="4.109375" style="256" customWidth="1"/>
    <col min="15681" max="15681" width="5.109375" style="256" customWidth="1"/>
    <col min="15682" max="15873" width="11.33203125" style="256"/>
    <col min="15874" max="15874" width="7.6640625" style="256" customWidth="1"/>
    <col min="15875" max="15875" width="33.88671875" style="256" customWidth="1"/>
    <col min="15876" max="15881" width="11.33203125" style="256"/>
    <col min="15882" max="15884" width="10.21875" style="256" customWidth="1"/>
    <col min="15885" max="15888" width="8.21875" style="256" customWidth="1"/>
    <col min="15889" max="15889" width="10.77734375" style="256" customWidth="1"/>
    <col min="15890" max="15936" width="4.109375" style="256" customWidth="1"/>
    <col min="15937" max="15937" width="5.109375" style="256" customWidth="1"/>
    <col min="15938" max="16129" width="11.33203125" style="256"/>
    <col min="16130" max="16130" width="7.6640625" style="256" customWidth="1"/>
    <col min="16131" max="16131" width="33.88671875" style="256" customWidth="1"/>
    <col min="16132" max="16137" width="11.33203125" style="256"/>
    <col min="16138" max="16140" width="10.21875" style="256" customWidth="1"/>
    <col min="16141" max="16144" width="8.21875" style="256" customWidth="1"/>
    <col min="16145" max="16145" width="10.77734375" style="256" customWidth="1"/>
    <col min="16146" max="16192" width="4.109375" style="256" customWidth="1"/>
    <col min="16193" max="16193" width="5.109375" style="256" customWidth="1"/>
    <col min="16194" max="16384" width="11.33203125" style="256"/>
  </cols>
  <sheetData>
    <row r="1" spans="1:78" ht="15.75" customHeight="1">
      <c r="A1" s="254"/>
      <c r="B1" s="254" t="s">
        <v>1893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546" t="s">
        <v>1848</v>
      </c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 t="s">
        <v>751</v>
      </c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 s="546"/>
      <c r="AV1" s="546"/>
      <c r="AW1" s="546"/>
      <c r="AX1" s="546"/>
      <c r="AY1" s="546"/>
      <c r="AZ1" s="546"/>
      <c r="BA1" s="546"/>
      <c r="BB1" s="546"/>
      <c r="BC1" s="546"/>
      <c r="BD1" s="546"/>
      <c r="BE1" s="546"/>
      <c r="BF1" s="546"/>
      <c r="BG1" s="546"/>
      <c r="BH1" s="546"/>
      <c r="BI1" s="546"/>
      <c r="BJ1" s="546"/>
      <c r="BK1" s="546"/>
      <c r="BL1" s="546"/>
      <c r="BM1" s="255"/>
    </row>
    <row r="2" spans="1:78" ht="15.75" customHeight="1">
      <c r="A2" s="254"/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5">
        <v>1</v>
      </c>
      <c r="S2" s="255">
        <v>1</v>
      </c>
      <c r="T2" s="255">
        <v>1</v>
      </c>
      <c r="U2" s="255">
        <v>1</v>
      </c>
      <c r="V2" s="255">
        <v>1</v>
      </c>
      <c r="W2" s="255">
        <v>1</v>
      </c>
      <c r="X2" s="255">
        <v>1</v>
      </c>
      <c r="Y2" s="255">
        <v>1</v>
      </c>
      <c r="Z2" s="255">
        <v>1</v>
      </c>
      <c r="AA2" s="255">
        <v>1</v>
      </c>
      <c r="AB2" s="255">
        <v>1</v>
      </c>
      <c r="AC2" s="255">
        <v>1</v>
      </c>
      <c r="AD2" s="255">
        <v>1</v>
      </c>
      <c r="AE2" s="255">
        <v>1</v>
      </c>
      <c r="AF2" s="255">
        <v>1</v>
      </c>
      <c r="AG2" s="255">
        <v>1</v>
      </c>
      <c r="AH2" s="255">
        <v>1</v>
      </c>
      <c r="AI2" s="255">
        <v>2</v>
      </c>
      <c r="AJ2" s="255">
        <v>2</v>
      </c>
      <c r="AK2" s="255">
        <v>2</v>
      </c>
      <c r="AL2" s="255">
        <v>3</v>
      </c>
      <c r="AM2" s="255">
        <v>2</v>
      </c>
      <c r="AN2" s="255">
        <v>2</v>
      </c>
      <c r="AO2" s="255">
        <v>2</v>
      </c>
      <c r="AP2" s="255">
        <v>2</v>
      </c>
      <c r="AQ2" s="255">
        <v>2</v>
      </c>
      <c r="AR2" s="255">
        <v>3</v>
      </c>
      <c r="AS2" s="255">
        <v>2</v>
      </c>
      <c r="AT2" s="255">
        <v>2</v>
      </c>
      <c r="AU2" s="255">
        <v>2</v>
      </c>
      <c r="AV2" s="255">
        <v>2</v>
      </c>
      <c r="AW2" s="255">
        <v>2</v>
      </c>
      <c r="AX2" s="255">
        <v>2</v>
      </c>
      <c r="AY2" s="255">
        <v>2</v>
      </c>
      <c r="AZ2" s="255">
        <v>2</v>
      </c>
      <c r="BA2" s="255">
        <v>2</v>
      </c>
      <c r="BB2" s="255">
        <v>4</v>
      </c>
      <c r="BC2" s="255">
        <v>2</v>
      </c>
      <c r="BD2" s="255">
        <v>2</v>
      </c>
      <c r="BE2" s="255">
        <v>3</v>
      </c>
      <c r="BF2" s="255">
        <v>4</v>
      </c>
      <c r="BG2" s="255">
        <v>2</v>
      </c>
      <c r="BH2" s="255">
        <v>2</v>
      </c>
      <c r="BI2" s="255">
        <v>2</v>
      </c>
      <c r="BJ2" s="255">
        <v>3</v>
      </c>
      <c r="BK2" s="255">
        <v>4</v>
      </c>
      <c r="BL2" s="255">
        <v>4</v>
      </c>
      <c r="BM2" s="255">
        <f>COUNTA(R2:BL2)</f>
        <v>47</v>
      </c>
    </row>
    <row r="3" spans="1:78" ht="15.75" customHeight="1">
      <c r="A3" s="254" t="s">
        <v>1573</v>
      </c>
      <c r="B3" s="254" t="s">
        <v>1849</v>
      </c>
      <c r="C3" s="254"/>
      <c r="D3" s="254" t="s">
        <v>1850</v>
      </c>
      <c r="E3" s="254" t="s">
        <v>1851</v>
      </c>
      <c r="F3" s="254" t="s">
        <v>1852</v>
      </c>
      <c r="G3" s="254" t="s">
        <v>1853</v>
      </c>
      <c r="H3" s="254" t="s">
        <v>1854</v>
      </c>
      <c r="I3" s="254" t="s">
        <v>1855</v>
      </c>
      <c r="J3" s="254" t="s">
        <v>1574</v>
      </c>
      <c r="K3" s="254" t="s">
        <v>1528</v>
      </c>
      <c r="L3" s="254" t="s">
        <v>1344</v>
      </c>
      <c r="M3" s="254" t="s">
        <v>1856</v>
      </c>
      <c r="N3" s="254">
        <v>91</v>
      </c>
      <c r="O3" s="254" t="s">
        <v>1567</v>
      </c>
      <c r="P3" s="254" t="s">
        <v>1857</v>
      </c>
      <c r="Q3" s="254" t="s">
        <v>1858</v>
      </c>
      <c r="R3" s="255" t="s">
        <v>1859</v>
      </c>
      <c r="S3" s="255" t="s">
        <v>1860</v>
      </c>
      <c r="T3" s="255" t="s">
        <v>1861</v>
      </c>
      <c r="U3" s="255" t="s">
        <v>1862</v>
      </c>
      <c r="V3" s="255" t="s">
        <v>1863</v>
      </c>
      <c r="W3" s="255" t="s">
        <v>1864</v>
      </c>
      <c r="X3" s="255" t="s">
        <v>1865</v>
      </c>
      <c r="Y3" s="255" t="s">
        <v>1866</v>
      </c>
      <c r="Z3" s="255" t="s">
        <v>1565</v>
      </c>
      <c r="AA3" s="255" t="s">
        <v>1867</v>
      </c>
      <c r="AB3" s="255" t="s">
        <v>1868</v>
      </c>
      <c r="AC3" s="255" t="s">
        <v>1869</v>
      </c>
      <c r="AD3" s="255" t="s">
        <v>1870</v>
      </c>
      <c r="AE3" s="255" t="s">
        <v>1871</v>
      </c>
      <c r="AF3" s="255" t="s">
        <v>1872</v>
      </c>
      <c r="AG3" s="255" t="s">
        <v>1873</v>
      </c>
      <c r="AH3" s="255" t="s">
        <v>1874</v>
      </c>
      <c r="AI3" s="255">
        <v>22</v>
      </c>
      <c r="AJ3" s="255">
        <v>31</v>
      </c>
      <c r="AK3" s="255">
        <v>41</v>
      </c>
      <c r="AL3" s="255">
        <v>42</v>
      </c>
      <c r="AM3" s="255">
        <v>43</v>
      </c>
      <c r="AN3" s="255">
        <v>44</v>
      </c>
      <c r="AO3" s="255">
        <v>45</v>
      </c>
      <c r="AP3" s="255">
        <v>48</v>
      </c>
      <c r="AQ3" s="255">
        <v>51</v>
      </c>
      <c r="AR3" s="255">
        <v>52</v>
      </c>
      <c r="AS3" s="255">
        <v>53</v>
      </c>
      <c r="AT3" s="255">
        <v>54</v>
      </c>
      <c r="AU3" s="255">
        <v>56</v>
      </c>
      <c r="AV3" s="255">
        <v>61</v>
      </c>
      <c r="AW3" s="255">
        <v>62</v>
      </c>
      <c r="AX3" s="255">
        <v>63</v>
      </c>
      <c r="AY3" s="255">
        <v>64</v>
      </c>
      <c r="AZ3" s="255">
        <v>65</v>
      </c>
      <c r="BA3" s="255">
        <v>66</v>
      </c>
      <c r="BB3" s="255">
        <v>71</v>
      </c>
      <c r="BC3" s="255">
        <v>72</v>
      </c>
      <c r="BD3" s="255">
        <v>73</v>
      </c>
      <c r="BE3" s="255">
        <v>74</v>
      </c>
      <c r="BF3" s="255">
        <v>81</v>
      </c>
      <c r="BG3" s="255">
        <v>82</v>
      </c>
      <c r="BH3" s="255">
        <v>83</v>
      </c>
      <c r="BI3" s="255">
        <v>84</v>
      </c>
      <c r="BJ3" s="255">
        <v>85</v>
      </c>
      <c r="BK3" s="255">
        <v>91</v>
      </c>
      <c r="BL3" s="255">
        <v>92</v>
      </c>
      <c r="BM3" s="255"/>
      <c r="BO3" s="15" t="s">
        <v>77</v>
      </c>
      <c r="BP3" s="15" t="s">
        <v>78</v>
      </c>
      <c r="BQ3" s="9" t="s">
        <v>105</v>
      </c>
      <c r="BR3" s="9" t="s">
        <v>106</v>
      </c>
      <c r="BS3" s="9" t="s">
        <v>81</v>
      </c>
      <c r="BT3" s="9" t="s">
        <v>79</v>
      </c>
      <c r="BU3" s="9" t="s">
        <v>47</v>
      </c>
      <c r="BV3" s="9" t="s">
        <v>1843</v>
      </c>
      <c r="BW3" s="9" t="s">
        <v>44</v>
      </c>
      <c r="BX3" s="9" t="s">
        <v>45</v>
      </c>
      <c r="BY3" s="9" t="s">
        <v>35</v>
      </c>
      <c r="BZ3" s="9" t="s">
        <v>46</v>
      </c>
    </row>
    <row r="4" spans="1:78" ht="15.75" customHeight="1">
      <c r="A4" s="255">
        <v>128</v>
      </c>
      <c r="B4" s="255" t="s">
        <v>1894</v>
      </c>
      <c r="C4" s="255" t="s">
        <v>695</v>
      </c>
      <c r="D4" s="255" t="s">
        <v>36</v>
      </c>
      <c r="E4" s="255">
        <v>1979</v>
      </c>
      <c r="F4" s="255" t="s">
        <v>282</v>
      </c>
      <c r="G4" s="255" t="s">
        <v>269</v>
      </c>
      <c r="H4" s="257" t="s">
        <v>1875</v>
      </c>
      <c r="I4" s="257"/>
      <c r="J4" s="258">
        <v>0</v>
      </c>
      <c r="K4" s="258">
        <v>0.49078703703703702</v>
      </c>
      <c r="L4" s="258">
        <f t="shared" ref="L4:L10" si="0">K4-J4+N4</f>
        <v>0.47689814814814813</v>
      </c>
      <c r="M4" s="259">
        <f t="shared" ref="M4:M10" si="1">IF(L4&lt;15/24,0,ZAOKR.W.GÓRĘ((L4-15/24)*288))/96</f>
        <v>0</v>
      </c>
      <c r="N4" s="259">
        <v>-1.3888888888888888E-2</v>
      </c>
      <c r="O4" s="257">
        <f t="shared" ref="O4:O10" si="2">SUM(R4:BL4)</f>
        <v>89</v>
      </c>
      <c r="P4" s="260">
        <v>-0.26388888888888895</v>
      </c>
      <c r="Q4" s="261">
        <f t="shared" ref="Q4:Q10" si="3">L4+M4+P4</f>
        <v>0.21300925925925918</v>
      </c>
      <c r="R4" s="255">
        <v>1</v>
      </c>
      <c r="S4" s="255">
        <v>1</v>
      </c>
      <c r="T4" s="255">
        <v>1</v>
      </c>
      <c r="U4" s="255">
        <v>1</v>
      </c>
      <c r="V4" s="255">
        <v>1</v>
      </c>
      <c r="W4" s="255">
        <v>1</v>
      </c>
      <c r="X4" s="255">
        <v>1</v>
      </c>
      <c r="Y4" s="255">
        <v>1</v>
      </c>
      <c r="Z4" s="255">
        <v>1</v>
      </c>
      <c r="AA4" s="255">
        <v>1</v>
      </c>
      <c r="AB4" s="255">
        <v>1</v>
      </c>
      <c r="AC4" s="255">
        <v>1</v>
      </c>
      <c r="AD4" s="255">
        <v>1</v>
      </c>
      <c r="AE4" s="255">
        <v>1</v>
      </c>
      <c r="AF4" s="255">
        <v>1</v>
      </c>
      <c r="AG4" s="255">
        <v>1</v>
      </c>
      <c r="AH4" s="255">
        <v>1</v>
      </c>
      <c r="AI4" s="255">
        <v>2</v>
      </c>
      <c r="AJ4" s="255">
        <v>2</v>
      </c>
      <c r="AK4" s="255">
        <v>2</v>
      </c>
      <c r="AL4" s="255">
        <v>3</v>
      </c>
      <c r="AM4" s="255">
        <v>2</v>
      </c>
      <c r="AN4" s="255">
        <v>2</v>
      </c>
      <c r="AO4" s="255">
        <v>2</v>
      </c>
      <c r="AP4" s="255">
        <v>2</v>
      </c>
      <c r="AQ4" s="255">
        <v>2</v>
      </c>
      <c r="AR4" s="255">
        <v>3</v>
      </c>
      <c r="AS4" s="255">
        <v>2</v>
      </c>
      <c r="AT4" s="255">
        <v>2</v>
      </c>
      <c r="AU4" s="255">
        <v>2</v>
      </c>
      <c r="AV4" s="255">
        <v>2</v>
      </c>
      <c r="AW4" s="255">
        <v>2</v>
      </c>
      <c r="AX4" s="255">
        <v>2</v>
      </c>
      <c r="AY4" s="255">
        <v>2</v>
      </c>
      <c r="AZ4" s="255">
        <v>2</v>
      </c>
      <c r="BA4" s="255">
        <v>2</v>
      </c>
      <c r="BB4" s="255">
        <v>4</v>
      </c>
      <c r="BC4" s="255">
        <v>2</v>
      </c>
      <c r="BD4" s="255">
        <v>2</v>
      </c>
      <c r="BE4" s="255">
        <v>3</v>
      </c>
      <c r="BF4" s="255">
        <v>4</v>
      </c>
      <c r="BG4" s="255">
        <v>2</v>
      </c>
      <c r="BH4" s="255">
        <v>2</v>
      </c>
      <c r="BI4" s="255">
        <v>2</v>
      </c>
      <c r="BJ4" s="255">
        <v>3</v>
      </c>
      <c r="BK4" s="255">
        <v>4</v>
      </c>
      <c r="BL4" s="255">
        <v>4</v>
      </c>
      <c r="BM4" s="255">
        <f t="shared" ref="BM4:BM10" si="4">COUNTA(R4:BL4)</f>
        <v>47</v>
      </c>
      <c r="BO4" s="15">
        <f>VLOOKUP(BP4,id!$A:$C,3,0)</f>
        <v>21</v>
      </c>
      <c r="BP4" s="15" t="str">
        <f>BQ4&amp;BR4&amp;BT4</f>
        <v>BrudłoPaweł1979</v>
      </c>
      <c r="BQ4" s="9" t="str">
        <f>PROPER(B4)</f>
        <v>Brudło</v>
      </c>
      <c r="BR4" s="9" t="str">
        <f>PROPER(C4)</f>
        <v>Paweł</v>
      </c>
      <c r="BS4" s="9" t="str">
        <f>F4</f>
        <v>KTE Tramp</v>
      </c>
      <c r="BT4" s="9">
        <f>E4</f>
        <v>1979</v>
      </c>
      <c r="BU4" s="9"/>
      <c r="BV4" s="9">
        <v>100</v>
      </c>
      <c r="BW4" s="9"/>
      <c r="BX4" s="9"/>
      <c r="BY4" s="9"/>
      <c r="BZ4" s="9"/>
    </row>
    <row r="5" spans="1:78" ht="15.75" customHeight="1">
      <c r="A5" s="255">
        <v>130</v>
      </c>
      <c r="B5" s="255" t="s">
        <v>1916</v>
      </c>
      <c r="C5" s="255" t="s">
        <v>1917</v>
      </c>
      <c r="D5" s="255" t="s">
        <v>0</v>
      </c>
      <c r="E5" s="255">
        <v>1981</v>
      </c>
      <c r="F5" s="255" t="s">
        <v>1882</v>
      </c>
      <c r="G5" s="255" t="s">
        <v>1883</v>
      </c>
      <c r="H5" s="257" t="s">
        <v>1884</v>
      </c>
      <c r="I5" s="257"/>
      <c r="J5" s="258">
        <v>0</v>
      </c>
      <c r="K5" s="258">
        <v>0.59891203703703699</v>
      </c>
      <c r="L5" s="258">
        <f t="shared" si="0"/>
        <v>0.58502314814814815</v>
      </c>
      <c r="M5" s="259">
        <f t="shared" si="1"/>
        <v>0</v>
      </c>
      <c r="N5" s="259">
        <v>-1.3888888888888888E-2</v>
      </c>
      <c r="O5" s="257">
        <f t="shared" si="2"/>
        <v>68</v>
      </c>
      <c r="P5" s="260">
        <v>3.1249999999999997E-2</v>
      </c>
      <c r="Q5" s="261">
        <f t="shared" si="3"/>
        <v>0.61627314814814815</v>
      </c>
      <c r="R5" s="255"/>
      <c r="S5" s="255"/>
      <c r="T5" s="255"/>
      <c r="U5" s="255"/>
      <c r="V5" s="255"/>
      <c r="W5" s="255"/>
      <c r="X5" s="255"/>
      <c r="Y5" s="255"/>
      <c r="Z5" s="255"/>
      <c r="AA5" s="255"/>
      <c r="AB5" s="255"/>
      <c r="AC5" s="255"/>
      <c r="AD5" s="255"/>
      <c r="AE5" s="255"/>
      <c r="AF5" s="255"/>
      <c r="AG5" s="255"/>
      <c r="AH5" s="255"/>
      <c r="AI5" s="255">
        <v>2</v>
      </c>
      <c r="AJ5" s="255">
        <v>2</v>
      </c>
      <c r="AK5" s="255">
        <v>2</v>
      </c>
      <c r="AL5" s="255">
        <v>3</v>
      </c>
      <c r="AM5" s="255">
        <v>2</v>
      </c>
      <c r="AN5" s="255">
        <v>2</v>
      </c>
      <c r="AO5" s="255">
        <v>2</v>
      </c>
      <c r="AP5" s="255">
        <v>2</v>
      </c>
      <c r="AQ5" s="255">
        <v>2</v>
      </c>
      <c r="AR5" s="255">
        <v>3</v>
      </c>
      <c r="AS5" s="255">
        <v>2</v>
      </c>
      <c r="AT5" s="255">
        <v>2</v>
      </c>
      <c r="AU5" s="255">
        <v>2</v>
      </c>
      <c r="AV5" s="255"/>
      <c r="AW5" s="255">
        <v>2</v>
      </c>
      <c r="AX5" s="255">
        <v>2</v>
      </c>
      <c r="AY5" s="255">
        <v>2</v>
      </c>
      <c r="AZ5" s="255">
        <v>2</v>
      </c>
      <c r="BA5" s="255">
        <v>2</v>
      </c>
      <c r="BB5" s="255">
        <v>4</v>
      </c>
      <c r="BC5" s="255"/>
      <c r="BD5" s="255">
        <v>2</v>
      </c>
      <c r="BE5" s="255">
        <v>3</v>
      </c>
      <c r="BF5" s="255">
        <v>4</v>
      </c>
      <c r="BG5" s="255">
        <v>2</v>
      </c>
      <c r="BH5" s="255">
        <v>2</v>
      </c>
      <c r="BI5" s="255">
        <v>2</v>
      </c>
      <c r="BJ5" s="255">
        <v>3</v>
      </c>
      <c r="BK5" s="255">
        <v>4</v>
      </c>
      <c r="BL5" s="255">
        <v>4</v>
      </c>
      <c r="BM5" s="255">
        <f t="shared" si="4"/>
        <v>28</v>
      </c>
      <c r="BO5" s="15">
        <f>VLOOKUP(BP5,id!$A:$C,3,0)</f>
        <v>58</v>
      </c>
      <c r="BP5" s="15" t="str">
        <f t="shared" ref="BP5:BP10" si="5">BQ5&amp;BR5&amp;BT5</f>
        <v>BlankDanuta1981</v>
      </c>
      <c r="BQ5" s="9" t="str">
        <f t="shared" ref="BQ5:BQ10" si="6">PROPER(B5)</f>
        <v>Blank</v>
      </c>
      <c r="BR5" s="9" t="str">
        <f t="shared" ref="BR5:BR10" si="7">PROPER(C5)</f>
        <v>Danuta</v>
      </c>
      <c r="BS5" s="9" t="str">
        <f t="shared" ref="BS5:BS10" si="8">F5</f>
        <v>TOWANDA</v>
      </c>
      <c r="BT5" s="9">
        <f t="shared" ref="BT5:BT10" si="9">E5</f>
        <v>1981</v>
      </c>
      <c r="BU5" s="9">
        <v>100</v>
      </c>
      <c r="BV5" s="9">
        <f t="shared" ref="BV5" si="10">BV4*IF(BY5&lt;1,BY5,IF(BZ5&lt;1,BZ5,IF(BX5&lt;1,BX5,IF(BW5&lt;1,BW5,1))))</f>
        <v>34.564098711640298</v>
      </c>
      <c r="BW5" s="9">
        <f t="shared" ref="BW5" si="11">Q4/Q5</f>
        <v>0.34564098711640295</v>
      </c>
      <c r="BX5" s="9">
        <v>1</v>
      </c>
      <c r="BY5" s="9">
        <v>1</v>
      </c>
      <c r="BZ5" s="9">
        <f t="shared" ref="BZ5:BZ10" si="12">BX5^0.2</f>
        <v>1</v>
      </c>
    </row>
    <row r="6" spans="1:78" ht="15.75" customHeight="1">
      <c r="A6" s="255">
        <v>124</v>
      </c>
      <c r="B6" s="255" t="s">
        <v>1921</v>
      </c>
      <c r="C6" s="255" t="s">
        <v>708</v>
      </c>
      <c r="D6" s="255" t="s">
        <v>0</v>
      </c>
      <c r="E6" s="255">
        <v>1975</v>
      </c>
      <c r="F6" s="255" t="s">
        <v>1887</v>
      </c>
      <c r="G6" s="255" t="s">
        <v>1888</v>
      </c>
      <c r="H6" s="257" t="s">
        <v>1884</v>
      </c>
      <c r="I6" s="257" t="s">
        <v>1889</v>
      </c>
      <c r="J6" s="258">
        <v>0</v>
      </c>
      <c r="K6" s="258">
        <v>0.61495370370370372</v>
      </c>
      <c r="L6" s="258">
        <f t="shared" si="0"/>
        <v>0.60106481481481489</v>
      </c>
      <c r="M6" s="259">
        <f t="shared" si="1"/>
        <v>0</v>
      </c>
      <c r="N6" s="259">
        <v>-1.3888888888888888E-2</v>
      </c>
      <c r="O6" s="257">
        <f t="shared" si="2"/>
        <v>64</v>
      </c>
      <c r="P6" s="260">
        <v>0.10416666666666664</v>
      </c>
      <c r="Q6" s="261">
        <f t="shared" si="3"/>
        <v>0.70523148148148151</v>
      </c>
      <c r="R6" s="255">
        <v>1</v>
      </c>
      <c r="S6" s="255">
        <v>1</v>
      </c>
      <c r="T6" s="255">
        <v>1</v>
      </c>
      <c r="U6" s="255">
        <v>1</v>
      </c>
      <c r="V6" s="255">
        <v>1</v>
      </c>
      <c r="W6" s="255">
        <v>1</v>
      </c>
      <c r="X6" s="255">
        <v>1</v>
      </c>
      <c r="Y6" s="255">
        <v>1</v>
      </c>
      <c r="Z6" s="255">
        <v>1</v>
      </c>
      <c r="AA6" s="255">
        <v>1</v>
      </c>
      <c r="AB6" s="255">
        <v>1</v>
      </c>
      <c r="AC6" s="255">
        <v>1</v>
      </c>
      <c r="AD6" s="255">
        <v>1</v>
      </c>
      <c r="AE6" s="255">
        <v>1</v>
      </c>
      <c r="AF6" s="255">
        <v>1</v>
      </c>
      <c r="AG6" s="255">
        <v>1</v>
      </c>
      <c r="AH6" s="255">
        <v>1</v>
      </c>
      <c r="AI6" s="255">
        <v>2</v>
      </c>
      <c r="AJ6" s="255">
        <v>2</v>
      </c>
      <c r="AK6" s="255"/>
      <c r="AL6" s="255">
        <v>3</v>
      </c>
      <c r="AM6" s="255">
        <v>2</v>
      </c>
      <c r="AN6" s="255"/>
      <c r="AO6" s="255">
        <v>2</v>
      </c>
      <c r="AP6" s="255">
        <v>2</v>
      </c>
      <c r="AQ6" s="255">
        <v>2</v>
      </c>
      <c r="AR6" s="255">
        <v>3</v>
      </c>
      <c r="AS6" s="255">
        <v>2</v>
      </c>
      <c r="AT6" s="255"/>
      <c r="AU6" s="255">
        <v>2</v>
      </c>
      <c r="AV6" s="255">
        <v>2</v>
      </c>
      <c r="AW6" s="255">
        <v>2</v>
      </c>
      <c r="AX6" s="255">
        <v>2</v>
      </c>
      <c r="AY6" s="255">
        <v>2</v>
      </c>
      <c r="AZ6" s="255"/>
      <c r="BA6" s="255"/>
      <c r="BB6" s="255"/>
      <c r="BC6" s="255">
        <v>2</v>
      </c>
      <c r="BD6" s="255">
        <v>2</v>
      </c>
      <c r="BE6" s="255">
        <v>3</v>
      </c>
      <c r="BF6" s="255">
        <v>4</v>
      </c>
      <c r="BG6" s="255">
        <v>2</v>
      </c>
      <c r="BH6" s="255"/>
      <c r="BI6" s="255"/>
      <c r="BJ6" s="255"/>
      <c r="BK6" s="255">
        <v>4</v>
      </c>
      <c r="BL6" s="255"/>
      <c r="BM6" s="255">
        <f t="shared" si="4"/>
        <v>37</v>
      </c>
      <c r="BO6" s="15">
        <f>VLOOKUP(BP6,id!$A:$C,3,0)</f>
        <v>160</v>
      </c>
      <c r="BP6" s="15" t="str">
        <f t="shared" si="5"/>
        <v>AdamczykEwa1975</v>
      </c>
      <c r="BQ6" s="9" t="str">
        <f t="shared" si="6"/>
        <v>Adamczyk</v>
      </c>
      <c r="BR6" s="9" t="str">
        <f t="shared" si="7"/>
        <v>Ewa</v>
      </c>
      <c r="BS6" s="9" t="str">
        <f t="shared" si="8"/>
        <v>ZBIERANINA Z NIESIĘCINA</v>
      </c>
      <c r="BT6" s="9">
        <f t="shared" si="9"/>
        <v>1975</v>
      </c>
      <c r="BU6" s="9">
        <f t="shared" ref="BU6:BU10" si="13">BU5*IF(BY6&lt;1,BY6,IF(BZ6&lt;1,BZ6,IF(BX6&lt;1,BX6,IF(BW6&lt;1,BW6,1))))</f>
        <v>87.385938423160241</v>
      </c>
      <c r="BV6" s="9">
        <f t="shared" ref="BV6:BV10" si="14">BV5*IF(BY6&lt;1,BY6,IF(BZ6&lt;1,BZ6,IF(BX6&lt;1,BX6,IF(BW6&lt;1,BW6,1))))</f>
        <v>30.20416201667431</v>
      </c>
      <c r="BW6" s="9">
        <f t="shared" ref="BW6:BW10" si="15">Q5/Q6</f>
        <v>0.87385938423160237</v>
      </c>
      <c r="BX6" s="9">
        <v>1</v>
      </c>
      <c r="BY6" s="9">
        <v>1</v>
      </c>
      <c r="BZ6" s="9">
        <f t="shared" si="12"/>
        <v>1</v>
      </c>
    </row>
    <row r="7" spans="1:78" ht="15.75" customHeight="1">
      <c r="A7" s="255">
        <v>119</v>
      </c>
      <c r="B7" s="255" t="s">
        <v>1924</v>
      </c>
      <c r="C7" s="255" t="s">
        <v>724</v>
      </c>
      <c r="D7" s="255" t="s">
        <v>0</v>
      </c>
      <c r="E7" s="255">
        <v>1982</v>
      </c>
      <c r="F7" s="255"/>
      <c r="G7" s="255" t="s">
        <v>269</v>
      </c>
      <c r="H7" s="257" t="s">
        <v>1884</v>
      </c>
      <c r="I7" s="257"/>
      <c r="J7" s="258">
        <v>0</v>
      </c>
      <c r="K7" s="258">
        <v>0.62607638888888884</v>
      </c>
      <c r="L7" s="258">
        <f t="shared" si="0"/>
        <v>0.6121875</v>
      </c>
      <c r="M7" s="259">
        <f t="shared" si="1"/>
        <v>0</v>
      </c>
      <c r="N7" s="259">
        <v>-1.3888888888888888E-2</v>
      </c>
      <c r="O7" s="257">
        <f t="shared" si="2"/>
        <v>60</v>
      </c>
      <c r="P7" s="260">
        <v>0.1875</v>
      </c>
      <c r="Q7" s="261">
        <f t="shared" si="3"/>
        <v>0.7996875</v>
      </c>
      <c r="R7" s="255"/>
      <c r="S7" s="255"/>
      <c r="T7" s="255"/>
      <c r="U7" s="255">
        <v>1</v>
      </c>
      <c r="V7" s="255">
        <v>1</v>
      </c>
      <c r="W7" s="255"/>
      <c r="X7" s="255">
        <v>1</v>
      </c>
      <c r="Y7" s="255"/>
      <c r="Z7" s="255">
        <v>1</v>
      </c>
      <c r="AA7" s="255"/>
      <c r="AB7" s="255"/>
      <c r="AC7" s="255"/>
      <c r="AD7" s="255"/>
      <c r="AE7" s="255"/>
      <c r="AF7" s="255">
        <v>1</v>
      </c>
      <c r="AG7" s="255"/>
      <c r="AH7" s="255"/>
      <c r="AI7" s="255">
        <v>2</v>
      </c>
      <c r="AJ7" s="255">
        <v>2</v>
      </c>
      <c r="AK7" s="255">
        <v>2</v>
      </c>
      <c r="AL7" s="255">
        <v>3</v>
      </c>
      <c r="AM7" s="255">
        <v>2</v>
      </c>
      <c r="AN7" s="255">
        <v>2</v>
      </c>
      <c r="AO7" s="255">
        <v>2</v>
      </c>
      <c r="AP7" s="255">
        <v>2</v>
      </c>
      <c r="AQ7" s="255">
        <v>2</v>
      </c>
      <c r="AR7" s="255">
        <v>3</v>
      </c>
      <c r="AS7" s="255">
        <v>2</v>
      </c>
      <c r="AT7" s="255">
        <v>2</v>
      </c>
      <c r="AU7" s="255"/>
      <c r="AV7" s="255"/>
      <c r="AW7" s="255">
        <v>2</v>
      </c>
      <c r="AX7" s="255"/>
      <c r="AY7" s="255">
        <v>2</v>
      </c>
      <c r="AZ7" s="255">
        <v>2</v>
      </c>
      <c r="BA7" s="255"/>
      <c r="BB7" s="255">
        <v>4</v>
      </c>
      <c r="BC7" s="255"/>
      <c r="BD7" s="255">
        <v>2</v>
      </c>
      <c r="BE7" s="255">
        <v>3</v>
      </c>
      <c r="BF7" s="255">
        <v>4</v>
      </c>
      <c r="BG7" s="255">
        <v>2</v>
      </c>
      <c r="BH7" s="255">
        <v>2</v>
      </c>
      <c r="BI7" s="255">
        <v>2</v>
      </c>
      <c r="BJ7" s="255"/>
      <c r="BK7" s="255">
        <v>4</v>
      </c>
      <c r="BL7" s="255"/>
      <c r="BM7" s="255">
        <f t="shared" si="4"/>
        <v>28</v>
      </c>
      <c r="BO7" s="15">
        <f>VLOOKUP(BP7,id!$A:$C,3,0)</f>
        <v>125</v>
      </c>
      <c r="BP7" s="15" t="str">
        <f t="shared" si="5"/>
        <v>SkompskaAnna1982</v>
      </c>
      <c r="BQ7" s="9" t="str">
        <f t="shared" si="6"/>
        <v>Skompska</v>
      </c>
      <c r="BR7" s="9" t="str">
        <f t="shared" si="7"/>
        <v>Anna</v>
      </c>
      <c r="BS7" s="9">
        <f t="shared" si="8"/>
        <v>0</v>
      </c>
      <c r="BT7" s="9">
        <f t="shared" si="9"/>
        <v>1982</v>
      </c>
      <c r="BU7" s="9">
        <f t="shared" si="13"/>
        <v>77.064246739901293</v>
      </c>
      <c r="BV7" s="9">
        <f t="shared" si="14"/>
        <v>26.63656231456152</v>
      </c>
      <c r="BW7" s="9">
        <f t="shared" si="15"/>
        <v>0.88188383772596357</v>
      </c>
      <c r="BX7" s="9">
        <v>1</v>
      </c>
      <c r="BY7" s="9">
        <v>1</v>
      </c>
      <c r="BZ7" s="9">
        <f t="shared" si="12"/>
        <v>1</v>
      </c>
    </row>
    <row r="8" spans="1:78" ht="15.75" customHeight="1">
      <c r="A8" s="255">
        <v>118</v>
      </c>
      <c r="B8" s="255" t="s">
        <v>719</v>
      </c>
      <c r="C8" s="255" t="s">
        <v>720</v>
      </c>
      <c r="D8" s="255" t="s">
        <v>0</v>
      </c>
      <c r="E8" s="255">
        <v>1988</v>
      </c>
      <c r="F8" s="255"/>
      <c r="G8" s="255" t="s">
        <v>269</v>
      </c>
      <c r="H8" s="257" t="s">
        <v>1884</v>
      </c>
      <c r="I8" s="257"/>
      <c r="J8" s="258">
        <v>0</v>
      </c>
      <c r="K8" s="258">
        <v>0.55243055555555554</v>
      </c>
      <c r="L8" s="258">
        <f t="shared" si="0"/>
        <v>0.5385416666666667</v>
      </c>
      <c r="M8" s="259">
        <f t="shared" si="1"/>
        <v>0</v>
      </c>
      <c r="N8" s="259">
        <v>-1.3888888888888888E-2</v>
      </c>
      <c r="O8" s="257">
        <f t="shared" si="2"/>
        <v>51</v>
      </c>
      <c r="P8" s="260">
        <v>0.37499999999999989</v>
      </c>
      <c r="Q8" s="261">
        <f t="shared" si="3"/>
        <v>0.91354166666666659</v>
      </c>
      <c r="R8" s="255"/>
      <c r="S8" s="255"/>
      <c r="T8" s="255"/>
      <c r="U8" s="255"/>
      <c r="V8" s="255"/>
      <c r="W8" s="255"/>
      <c r="X8" s="255"/>
      <c r="Y8" s="255"/>
      <c r="Z8" s="255"/>
      <c r="AA8" s="255"/>
      <c r="AB8" s="255"/>
      <c r="AC8" s="255"/>
      <c r="AD8" s="255"/>
      <c r="AE8" s="255"/>
      <c r="AF8" s="255"/>
      <c r="AG8" s="255"/>
      <c r="AH8" s="255"/>
      <c r="AI8" s="255"/>
      <c r="AJ8" s="255">
        <v>2</v>
      </c>
      <c r="AK8" s="255"/>
      <c r="AL8" s="255">
        <v>3</v>
      </c>
      <c r="AM8" s="255">
        <v>2</v>
      </c>
      <c r="AN8" s="255"/>
      <c r="AO8" s="255">
        <v>2</v>
      </c>
      <c r="AP8" s="255"/>
      <c r="AQ8" s="255">
        <v>2</v>
      </c>
      <c r="AR8" s="255">
        <v>3</v>
      </c>
      <c r="AS8" s="255">
        <v>2</v>
      </c>
      <c r="AT8" s="255">
        <v>2</v>
      </c>
      <c r="AU8" s="255"/>
      <c r="AV8" s="255"/>
      <c r="AW8" s="255"/>
      <c r="AX8" s="255">
        <v>2</v>
      </c>
      <c r="AY8" s="255">
        <v>2</v>
      </c>
      <c r="AZ8" s="255">
        <v>2</v>
      </c>
      <c r="BA8" s="255"/>
      <c r="BB8" s="255">
        <v>4</v>
      </c>
      <c r="BC8" s="255"/>
      <c r="BD8" s="255">
        <v>2</v>
      </c>
      <c r="BE8" s="255"/>
      <c r="BF8" s="255">
        <v>4</v>
      </c>
      <c r="BG8" s="255">
        <v>2</v>
      </c>
      <c r="BH8" s="255">
        <v>2</v>
      </c>
      <c r="BI8" s="255">
        <v>2</v>
      </c>
      <c r="BJ8" s="255">
        <v>3</v>
      </c>
      <c r="BK8" s="255">
        <v>4</v>
      </c>
      <c r="BL8" s="255">
        <v>4</v>
      </c>
      <c r="BM8" s="255">
        <f t="shared" si="4"/>
        <v>20</v>
      </c>
      <c r="BO8" s="15">
        <f>VLOOKUP(BP8,id!$A:$C,3,0)</f>
        <v>128</v>
      </c>
      <c r="BP8" s="15" t="str">
        <f t="shared" si="5"/>
        <v>LipińskaKatarzyna1988</v>
      </c>
      <c r="BQ8" s="9" t="str">
        <f t="shared" si="6"/>
        <v>Lipińska</v>
      </c>
      <c r="BR8" s="9" t="str">
        <f t="shared" si="7"/>
        <v>Katarzyna</v>
      </c>
      <c r="BS8" s="9">
        <f t="shared" si="8"/>
        <v>0</v>
      </c>
      <c r="BT8" s="9">
        <f t="shared" si="9"/>
        <v>1988</v>
      </c>
      <c r="BU8" s="9">
        <f t="shared" si="13"/>
        <v>67.459774483719755</v>
      </c>
      <c r="BV8" s="9">
        <f t="shared" si="14"/>
        <v>23.316863043202829</v>
      </c>
      <c r="BW8" s="9">
        <f t="shared" si="15"/>
        <v>0.87537058152793623</v>
      </c>
      <c r="BX8" s="9">
        <v>1</v>
      </c>
      <c r="BY8" s="9">
        <v>1</v>
      </c>
      <c r="BZ8" s="9">
        <f t="shared" si="12"/>
        <v>1</v>
      </c>
    </row>
    <row r="9" spans="1:78" ht="15.75" customHeight="1">
      <c r="A9" s="255">
        <v>133</v>
      </c>
      <c r="B9" s="255" t="s">
        <v>709</v>
      </c>
      <c r="C9" s="255" t="s">
        <v>710</v>
      </c>
      <c r="D9" s="255" t="s">
        <v>0</v>
      </c>
      <c r="E9" s="255">
        <v>1977</v>
      </c>
      <c r="F9" s="255" t="s">
        <v>688</v>
      </c>
      <c r="G9" s="255" t="s">
        <v>1891</v>
      </c>
      <c r="H9" s="257" t="s">
        <v>1884</v>
      </c>
      <c r="I9" s="257" t="s">
        <v>1889</v>
      </c>
      <c r="J9" s="258">
        <v>0</v>
      </c>
      <c r="K9" s="258">
        <v>0.32413194444444449</v>
      </c>
      <c r="L9" s="258">
        <f t="shared" si="0"/>
        <v>0.31024305555555559</v>
      </c>
      <c r="M9" s="259">
        <f t="shared" si="1"/>
        <v>0</v>
      </c>
      <c r="N9" s="259">
        <v>-1.3888888888888888E-2</v>
      </c>
      <c r="O9" s="257">
        <f t="shared" si="2"/>
        <v>34</v>
      </c>
      <c r="P9" s="260">
        <v>0.72916666666666685</v>
      </c>
      <c r="Q9" s="261">
        <f t="shared" si="3"/>
        <v>1.0394097222222225</v>
      </c>
      <c r="R9" s="255">
        <v>1</v>
      </c>
      <c r="S9" s="255">
        <v>1</v>
      </c>
      <c r="T9" s="255">
        <v>1</v>
      </c>
      <c r="U9" s="255">
        <v>1</v>
      </c>
      <c r="V9" s="255">
        <v>1</v>
      </c>
      <c r="W9" s="255">
        <v>1</v>
      </c>
      <c r="X9" s="255">
        <v>1</v>
      </c>
      <c r="Y9" s="255">
        <v>1</v>
      </c>
      <c r="Z9" s="255">
        <v>1</v>
      </c>
      <c r="AA9" s="255">
        <v>1</v>
      </c>
      <c r="AB9" s="255">
        <v>1</v>
      </c>
      <c r="AC9" s="255">
        <v>1</v>
      </c>
      <c r="AD9" s="255">
        <v>1</v>
      </c>
      <c r="AE9" s="255">
        <v>1</v>
      </c>
      <c r="AF9" s="255">
        <v>1</v>
      </c>
      <c r="AG9" s="255">
        <v>1</v>
      </c>
      <c r="AH9" s="255">
        <v>1</v>
      </c>
      <c r="AI9" s="255">
        <v>2</v>
      </c>
      <c r="AJ9" s="255"/>
      <c r="AK9" s="255"/>
      <c r="AL9" s="255"/>
      <c r="AM9" s="255"/>
      <c r="AN9" s="255"/>
      <c r="AO9" s="255"/>
      <c r="AP9" s="255">
        <v>2</v>
      </c>
      <c r="AQ9" s="255">
        <v>2</v>
      </c>
      <c r="AR9" s="255"/>
      <c r="AS9" s="255"/>
      <c r="AT9" s="255"/>
      <c r="AU9" s="255">
        <v>2</v>
      </c>
      <c r="AV9" s="255"/>
      <c r="AW9" s="255"/>
      <c r="AX9" s="255">
        <v>2</v>
      </c>
      <c r="AY9" s="255"/>
      <c r="AZ9" s="255"/>
      <c r="BA9" s="255"/>
      <c r="BB9" s="255"/>
      <c r="BC9" s="255"/>
      <c r="BD9" s="255"/>
      <c r="BE9" s="255">
        <v>3</v>
      </c>
      <c r="BF9" s="255"/>
      <c r="BG9" s="255"/>
      <c r="BH9" s="255"/>
      <c r="BI9" s="255"/>
      <c r="BJ9" s="255"/>
      <c r="BK9" s="255">
        <v>4</v>
      </c>
      <c r="BL9" s="255"/>
      <c r="BM9" s="255">
        <f t="shared" si="4"/>
        <v>24</v>
      </c>
      <c r="BO9" s="15">
        <f>VLOOKUP(BP9,id!$A:$C,3,0)</f>
        <v>403</v>
      </c>
      <c r="BP9" s="15" t="str">
        <f t="shared" si="5"/>
        <v>BiolikAgnieszka1977</v>
      </c>
      <c r="BQ9" s="9" t="str">
        <f t="shared" si="6"/>
        <v>Biolik</v>
      </c>
      <c r="BR9" s="9" t="str">
        <f t="shared" si="7"/>
        <v>Agnieszka</v>
      </c>
      <c r="BS9" s="9" t="str">
        <f t="shared" si="8"/>
        <v>Bioliki</v>
      </c>
      <c r="BT9" s="9">
        <f t="shared" si="9"/>
        <v>1977</v>
      </c>
      <c r="BU9" s="9">
        <f t="shared" si="13"/>
        <v>59.290685373865578</v>
      </c>
      <c r="BV9" s="9">
        <f t="shared" si="14"/>
        <v>20.493291019430973</v>
      </c>
      <c r="BW9" s="9">
        <f t="shared" si="15"/>
        <v>0.87890429263404013</v>
      </c>
      <c r="BX9" s="9">
        <v>1</v>
      </c>
      <c r="BY9" s="9">
        <v>1</v>
      </c>
      <c r="BZ9" s="9">
        <f t="shared" si="12"/>
        <v>1</v>
      </c>
    </row>
    <row r="10" spans="1:78" ht="15.75" customHeight="1">
      <c r="A10" s="255">
        <v>107</v>
      </c>
      <c r="B10" s="255" t="s">
        <v>1933</v>
      </c>
      <c r="C10" s="255" t="s">
        <v>720</v>
      </c>
      <c r="D10" s="255" t="s">
        <v>0</v>
      </c>
      <c r="E10" s="255">
        <v>1982</v>
      </c>
      <c r="F10" s="255" t="s">
        <v>1892</v>
      </c>
      <c r="G10" s="255" t="s">
        <v>269</v>
      </c>
      <c r="H10" s="257" t="s">
        <v>1884</v>
      </c>
      <c r="I10" s="257"/>
      <c r="J10" s="258">
        <v>0</v>
      </c>
      <c r="K10" s="258">
        <v>0.44944444444444442</v>
      </c>
      <c r="L10" s="258">
        <f t="shared" si="0"/>
        <v>0.43555555555555553</v>
      </c>
      <c r="M10" s="259">
        <f t="shared" si="1"/>
        <v>0</v>
      </c>
      <c r="N10" s="259">
        <v>-1.3888888888888888E-2</v>
      </c>
      <c r="O10" s="257">
        <f t="shared" si="2"/>
        <v>26</v>
      </c>
      <c r="P10" s="260">
        <v>0.89583333333333381</v>
      </c>
      <c r="Q10" s="261">
        <f t="shared" si="3"/>
        <v>1.3313888888888894</v>
      </c>
      <c r="R10" s="255"/>
      <c r="S10" s="255"/>
      <c r="T10" s="255"/>
      <c r="U10" s="255">
        <v>1</v>
      </c>
      <c r="V10" s="255">
        <v>1</v>
      </c>
      <c r="W10" s="255"/>
      <c r="X10" s="255"/>
      <c r="Y10" s="255"/>
      <c r="Z10" s="255"/>
      <c r="AA10" s="255"/>
      <c r="AB10" s="255"/>
      <c r="AC10" s="255"/>
      <c r="AD10" s="255"/>
      <c r="AE10" s="255">
        <v>1</v>
      </c>
      <c r="AF10" s="255">
        <v>1</v>
      </c>
      <c r="AG10" s="255"/>
      <c r="AH10" s="255"/>
      <c r="AI10" s="255"/>
      <c r="AJ10" s="255">
        <v>2</v>
      </c>
      <c r="AK10" s="255"/>
      <c r="AL10" s="255"/>
      <c r="AM10" s="255"/>
      <c r="AN10" s="255">
        <v>2</v>
      </c>
      <c r="AO10" s="255"/>
      <c r="AP10" s="255">
        <v>2</v>
      </c>
      <c r="AQ10" s="255"/>
      <c r="AR10" s="255">
        <v>3</v>
      </c>
      <c r="AS10" s="255"/>
      <c r="AT10" s="255"/>
      <c r="AU10" s="255"/>
      <c r="AV10" s="255">
        <v>2</v>
      </c>
      <c r="AW10" s="255"/>
      <c r="AX10" s="255"/>
      <c r="AY10" s="255"/>
      <c r="AZ10" s="255"/>
      <c r="BA10" s="255">
        <v>2</v>
      </c>
      <c r="BB10" s="255"/>
      <c r="BC10" s="255">
        <v>2</v>
      </c>
      <c r="BD10" s="255"/>
      <c r="BE10" s="255">
        <v>3</v>
      </c>
      <c r="BF10" s="255"/>
      <c r="BG10" s="255"/>
      <c r="BH10" s="255"/>
      <c r="BI10" s="255"/>
      <c r="BJ10" s="255"/>
      <c r="BK10" s="255">
        <v>4</v>
      </c>
      <c r="BL10" s="255"/>
      <c r="BM10" s="255">
        <f t="shared" si="4"/>
        <v>13</v>
      </c>
      <c r="BO10" s="15">
        <f>VLOOKUP(BP10,id!$A:$C,3,0)</f>
        <v>127</v>
      </c>
      <c r="BP10" s="15" t="str">
        <f t="shared" si="5"/>
        <v>KarpaKatarzyna1982</v>
      </c>
      <c r="BQ10" s="9" t="str">
        <f t="shared" si="6"/>
        <v>Karpa</v>
      </c>
      <c r="BR10" s="9" t="str">
        <f t="shared" si="7"/>
        <v>Katarzyna</v>
      </c>
      <c r="BS10" s="9" t="str">
        <f t="shared" si="8"/>
        <v>Smashing Pšpkins/SNAG</v>
      </c>
      <c r="BT10" s="9">
        <f t="shared" si="9"/>
        <v>1982</v>
      </c>
      <c r="BU10" s="9">
        <f t="shared" si="13"/>
        <v>46.287989429028421</v>
      </c>
      <c r="BV10" s="9">
        <f t="shared" si="14"/>
        <v>15.999026357883009</v>
      </c>
      <c r="BW10" s="9">
        <f t="shared" si="15"/>
        <v>0.78069580638431035</v>
      </c>
      <c r="BX10" s="9">
        <v>1</v>
      </c>
      <c r="BY10" s="9">
        <v>1</v>
      </c>
      <c r="BZ10" s="9">
        <f t="shared" si="12"/>
        <v>1</v>
      </c>
    </row>
  </sheetData>
  <sheetProtection selectLockedCells="1" selectUnlockedCells="1"/>
  <mergeCells count="2">
    <mergeCell ref="R1:AH1"/>
    <mergeCell ref="AI1:BL1"/>
  </mergeCell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Z38"/>
  <sheetViews>
    <sheetView workbookViewId="0">
      <selection activeCell="Q35" sqref="Q4:Q35"/>
    </sheetView>
  </sheetViews>
  <sheetFormatPr defaultColWidth="11.33203125" defaultRowHeight="15.75" customHeight="1"/>
  <cols>
    <col min="1" max="1" width="7.5546875" style="256" bestFit="1" customWidth="1"/>
    <col min="2" max="2" width="16.44140625" style="256" bestFit="1" customWidth="1"/>
    <col min="3" max="3" width="13.77734375" style="256" bestFit="1" customWidth="1"/>
    <col min="4" max="4" width="5.109375" style="256" bestFit="1" customWidth="1"/>
    <col min="5" max="5" width="8" style="256" bestFit="1" customWidth="1"/>
    <col min="6" max="6" width="24.44140625" style="256" bestFit="1" customWidth="1"/>
    <col min="7" max="7" width="23.44140625" style="256" bestFit="1" customWidth="1"/>
    <col min="8" max="8" width="10.77734375" style="262" bestFit="1" customWidth="1"/>
    <col min="9" max="9" width="14.21875" style="262" bestFit="1" customWidth="1"/>
    <col min="10" max="12" width="10.21875" style="262" customWidth="1"/>
    <col min="13" max="13" width="10.44140625" style="262" bestFit="1" customWidth="1"/>
    <col min="14" max="14" width="6.21875" style="262" bestFit="1" customWidth="1"/>
    <col min="15" max="15" width="8.21875" style="262" customWidth="1"/>
    <col min="16" max="16" width="8.33203125" style="262" bestFit="1" customWidth="1"/>
    <col min="17" max="17" width="10.77734375" style="262" customWidth="1"/>
    <col min="18" max="64" width="4.109375" style="256" hidden="1" customWidth="1"/>
    <col min="65" max="65" width="5.109375" style="256" hidden="1" customWidth="1"/>
    <col min="66" max="257" width="11.33203125" style="256"/>
    <col min="258" max="258" width="7.6640625" style="256" customWidth="1"/>
    <col min="259" max="259" width="33.88671875" style="256" customWidth="1"/>
    <col min="260" max="265" width="11.33203125" style="256"/>
    <col min="266" max="268" width="10.21875" style="256" customWidth="1"/>
    <col min="269" max="272" width="8.21875" style="256" customWidth="1"/>
    <col min="273" max="273" width="10.77734375" style="256" customWidth="1"/>
    <col min="274" max="320" width="4.109375" style="256" customWidth="1"/>
    <col min="321" max="321" width="5.109375" style="256" customWidth="1"/>
    <col min="322" max="513" width="11.33203125" style="256"/>
    <col min="514" max="514" width="7.6640625" style="256" customWidth="1"/>
    <col min="515" max="515" width="33.88671875" style="256" customWidth="1"/>
    <col min="516" max="521" width="11.33203125" style="256"/>
    <col min="522" max="524" width="10.21875" style="256" customWidth="1"/>
    <col min="525" max="528" width="8.21875" style="256" customWidth="1"/>
    <col min="529" max="529" width="10.77734375" style="256" customWidth="1"/>
    <col min="530" max="576" width="4.109375" style="256" customWidth="1"/>
    <col min="577" max="577" width="5.109375" style="256" customWidth="1"/>
    <col min="578" max="769" width="11.33203125" style="256"/>
    <col min="770" max="770" width="7.6640625" style="256" customWidth="1"/>
    <col min="771" max="771" width="33.88671875" style="256" customWidth="1"/>
    <col min="772" max="777" width="11.33203125" style="256"/>
    <col min="778" max="780" width="10.21875" style="256" customWidth="1"/>
    <col min="781" max="784" width="8.21875" style="256" customWidth="1"/>
    <col min="785" max="785" width="10.77734375" style="256" customWidth="1"/>
    <col min="786" max="832" width="4.109375" style="256" customWidth="1"/>
    <col min="833" max="833" width="5.109375" style="256" customWidth="1"/>
    <col min="834" max="1025" width="11.33203125" style="256"/>
    <col min="1026" max="1026" width="7.6640625" style="256" customWidth="1"/>
    <col min="1027" max="1027" width="33.88671875" style="256" customWidth="1"/>
    <col min="1028" max="1033" width="11.33203125" style="256"/>
    <col min="1034" max="1036" width="10.21875" style="256" customWidth="1"/>
    <col min="1037" max="1040" width="8.21875" style="256" customWidth="1"/>
    <col min="1041" max="1041" width="10.77734375" style="256" customWidth="1"/>
    <col min="1042" max="1088" width="4.109375" style="256" customWidth="1"/>
    <col min="1089" max="1089" width="5.109375" style="256" customWidth="1"/>
    <col min="1090" max="1281" width="11.33203125" style="256"/>
    <col min="1282" max="1282" width="7.6640625" style="256" customWidth="1"/>
    <col min="1283" max="1283" width="33.88671875" style="256" customWidth="1"/>
    <col min="1284" max="1289" width="11.33203125" style="256"/>
    <col min="1290" max="1292" width="10.21875" style="256" customWidth="1"/>
    <col min="1293" max="1296" width="8.21875" style="256" customWidth="1"/>
    <col min="1297" max="1297" width="10.77734375" style="256" customWidth="1"/>
    <col min="1298" max="1344" width="4.109375" style="256" customWidth="1"/>
    <col min="1345" max="1345" width="5.109375" style="256" customWidth="1"/>
    <col min="1346" max="1537" width="11.33203125" style="256"/>
    <col min="1538" max="1538" width="7.6640625" style="256" customWidth="1"/>
    <col min="1539" max="1539" width="33.88671875" style="256" customWidth="1"/>
    <col min="1540" max="1545" width="11.33203125" style="256"/>
    <col min="1546" max="1548" width="10.21875" style="256" customWidth="1"/>
    <col min="1549" max="1552" width="8.21875" style="256" customWidth="1"/>
    <col min="1553" max="1553" width="10.77734375" style="256" customWidth="1"/>
    <col min="1554" max="1600" width="4.109375" style="256" customWidth="1"/>
    <col min="1601" max="1601" width="5.109375" style="256" customWidth="1"/>
    <col min="1602" max="1793" width="11.33203125" style="256"/>
    <col min="1794" max="1794" width="7.6640625" style="256" customWidth="1"/>
    <col min="1795" max="1795" width="33.88671875" style="256" customWidth="1"/>
    <col min="1796" max="1801" width="11.33203125" style="256"/>
    <col min="1802" max="1804" width="10.21875" style="256" customWidth="1"/>
    <col min="1805" max="1808" width="8.21875" style="256" customWidth="1"/>
    <col min="1809" max="1809" width="10.77734375" style="256" customWidth="1"/>
    <col min="1810" max="1856" width="4.109375" style="256" customWidth="1"/>
    <col min="1857" max="1857" width="5.109375" style="256" customWidth="1"/>
    <col min="1858" max="2049" width="11.33203125" style="256"/>
    <col min="2050" max="2050" width="7.6640625" style="256" customWidth="1"/>
    <col min="2051" max="2051" width="33.88671875" style="256" customWidth="1"/>
    <col min="2052" max="2057" width="11.33203125" style="256"/>
    <col min="2058" max="2060" width="10.21875" style="256" customWidth="1"/>
    <col min="2061" max="2064" width="8.21875" style="256" customWidth="1"/>
    <col min="2065" max="2065" width="10.77734375" style="256" customWidth="1"/>
    <col min="2066" max="2112" width="4.109375" style="256" customWidth="1"/>
    <col min="2113" max="2113" width="5.109375" style="256" customWidth="1"/>
    <col min="2114" max="2305" width="11.33203125" style="256"/>
    <col min="2306" max="2306" width="7.6640625" style="256" customWidth="1"/>
    <col min="2307" max="2307" width="33.88671875" style="256" customWidth="1"/>
    <col min="2308" max="2313" width="11.33203125" style="256"/>
    <col min="2314" max="2316" width="10.21875" style="256" customWidth="1"/>
    <col min="2317" max="2320" width="8.21875" style="256" customWidth="1"/>
    <col min="2321" max="2321" width="10.77734375" style="256" customWidth="1"/>
    <col min="2322" max="2368" width="4.109375" style="256" customWidth="1"/>
    <col min="2369" max="2369" width="5.109375" style="256" customWidth="1"/>
    <col min="2370" max="2561" width="11.33203125" style="256"/>
    <col min="2562" max="2562" width="7.6640625" style="256" customWidth="1"/>
    <col min="2563" max="2563" width="33.88671875" style="256" customWidth="1"/>
    <col min="2564" max="2569" width="11.33203125" style="256"/>
    <col min="2570" max="2572" width="10.21875" style="256" customWidth="1"/>
    <col min="2573" max="2576" width="8.21875" style="256" customWidth="1"/>
    <col min="2577" max="2577" width="10.77734375" style="256" customWidth="1"/>
    <col min="2578" max="2624" width="4.109375" style="256" customWidth="1"/>
    <col min="2625" max="2625" width="5.109375" style="256" customWidth="1"/>
    <col min="2626" max="2817" width="11.33203125" style="256"/>
    <col min="2818" max="2818" width="7.6640625" style="256" customWidth="1"/>
    <col min="2819" max="2819" width="33.88671875" style="256" customWidth="1"/>
    <col min="2820" max="2825" width="11.33203125" style="256"/>
    <col min="2826" max="2828" width="10.21875" style="256" customWidth="1"/>
    <col min="2829" max="2832" width="8.21875" style="256" customWidth="1"/>
    <col min="2833" max="2833" width="10.77734375" style="256" customWidth="1"/>
    <col min="2834" max="2880" width="4.109375" style="256" customWidth="1"/>
    <col min="2881" max="2881" width="5.109375" style="256" customWidth="1"/>
    <col min="2882" max="3073" width="11.33203125" style="256"/>
    <col min="3074" max="3074" width="7.6640625" style="256" customWidth="1"/>
    <col min="3075" max="3075" width="33.88671875" style="256" customWidth="1"/>
    <col min="3076" max="3081" width="11.33203125" style="256"/>
    <col min="3082" max="3084" width="10.21875" style="256" customWidth="1"/>
    <col min="3085" max="3088" width="8.21875" style="256" customWidth="1"/>
    <col min="3089" max="3089" width="10.77734375" style="256" customWidth="1"/>
    <col min="3090" max="3136" width="4.109375" style="256" customWidth="1"/>
    <col min="3137" max="3137" width="5.109375" style="256" customWidth="1"/>
    <col min="3138" max="3329" width="11.33203125" style="256"/>
    <col min="3330" max="3330" width="7.6640625" style="256" customWidth="1"/>
    <col min="3331" max="3331" width="33.88671875" style="256" customWidth="1"/>
    <col min="3332" max="3337" width="11.33203125" style="256"/>
    <col min="3338" max="3340" width="10.21875" style="256" customWidth="1"/>
    <col min="3341" max="3344" width="8.21875" style="256" customWidth="1"/>
    <col min="3345" max="3345" width="10.77734375" style="256" customWidth="1"/>
    <col min="3346" max="3392" width="4.109375" style="256" customWidth="1"/>
    <col min="3393" max="3393" width="5.109375" style="256" customWidth="1"/>
    <col min="3394" max="3585" width="11.33203125" style="256"/>
    <col min="3586" max="3586" width="7.6640625" style="256" customWidth="1"/>
    <col min="3587" max="3587" width="33.88671875" style="256" customWidth="1"/>
    <col min="3588" max="3593" width="11.33203125" style="256"/>
    <col min="3594" max="3596" width="10.21875" style="256" customWidth="1"/>
    <col min="3597" max="3600" width="8.21875" style="256" customWidth="1"/>
    <col min="3601" max="3601" width="10.77734375" style="256" customWidth="1"/>
    <col min="3602" max="3648" width="4.109375" style="256" customWidth="1"/>
    <col min="3649" max="3649" width="5.109375" style="256" customWidth="1"/>
    <col min="3650" max="3841" width="11.33203125" style="256"/>
    <col min="3842" max="3842" width="7.6640625" style="256" customWidth="1"/>
    <col min="3843" max="3843" width="33.88671875" style="256" customWidth="1"/>
    <col min="3844" max="3849" width="11.33203125" style="256"/>
    <col min="3850" max="3852" width="10.21875" style="256" customWidth="1"/>
    <col min="3853" max="3856" width="8.21875" style="256" customWidth="1"/>
    <col min="3857" max="3857" width="10.77734375" style="256" customWidth="1"/>
    <col min="3858" max="3904" width="4.109375" style="256" customWidth="1"/>
    <col min="3905" max="3905" width="5.109375" style="256" customWidth="1"/>
    <col min="3906" max="4097" width="11.33203125" style="256"/>
    <col min="4098" max="4098" width="7.6640625" style="256" customWidth="1"/>
    <col min="4099" max="4099" width="33.88671875" style="256" customWidth="1"/>
    <col min="4100" max="4105" width="11.33203125" style="256"/>
    <col min="4106" max="4108" width="10.21875" style="256" customWidth="1"/>
    <col min="4109" max="4112" width="8.21875" style="256" customWidth="1"/>
    <col min="4113" max="4113" width="10.77734375" style="256" customWidth="1"/>
    <col min="4114" max="4160" width="4.109375" style="256" customWidth="1"/>
    <col min="4161" max="4161" width="5.109375" style="256" customWidth="1"/>
    <col min="4162" max="4353" width="11.33203125" style="256"/>
    <col min="4354" max="4354" width="7.6640625" style="256" customWidth="1"/>
    <col min="4355" max="4355" width="33.88671875" style="256" customWidth="1"/>
    <col min="4356" max="4361" width="11.33203125" style="256"/>
    <col min="4362" max="4364" width="10.21875" style="256" customWidth="1"/>
    <col min="4365" max="4368" width="8.21875" style="256" customWidth="1"/>
    <col min="4369" max="4369" width="10.77734375" style="256" customWidth="1"/>
    <col min="4370" max="4416" width="4.109375" style="256" customWidth="1"/>
    <col min="4417" max="4417" width="5.109375" style="256" customWidth="1"/>
    <col min="4418" max="4609" width="11.33203125" style="256"/>
    <col min="4610" max="4610" width="7.6640625" style="256" customWidth="1"/>
    <col min="4611" max="4611" width="33.88671875" style="256" customWidth="1"/>
    <col min="4612" max="4617" width="11.33203125" style="256"/>
    <col min="4618" max="4620" width="10.21875" style="256" customWidth="1"/>
    <col min="4621" max="4624" width="8.21875" style="256" customWidth="1"/>
    <col min="4625" max="4625" width="10.77734375" style="256" customWidth="1"/>
    <col min="4626" max="4672" width="4.109375" style="256" customWidth="1"/>
    <col min="4673" max="4673" width="5.109375" style="256" customWidth="1"/>
    <col min="4674" max="4865" width="11.33203125" style="256"/>
    <col min="4866" max="4866" width="7.6640625" style="256" customWidth="1"/>
    <col min="4867" max="4867" width="33.88671875" style="256" customWidth="1"/>
    <col min="4868" max="4873" width="11.33203125" style="256"/>
    <col min="4874" max="4876" width="10.21875" style="256" customWidth="1"/>
    <col min="4877" max="4880" width="8.21875" style="256" customWidth="1"/>
    <col min="4881" max="4881" width="10.77734375" style="256" customWidth="1"/>
    <col min="4882" max="4928" width="4.109375" style="256" customWidth="1"/>
    <col min="4929" max="4929" width="5.109375" style="256" customWidth="1"/>
    <col min="4930" max="5121" width="11.33203125" style="256"/>
    <col min="5122" max="5122" width="7.6640625" style="256" customWidth="1"/>
    <col min="5123" max="5123" width="33.88671875" style="256" customWidth="1"/>
    <col min="5124" max="5129" width="11.33203125" style="256"/>
    <col min="5130" max="5132" width="10.21875" style="256" customWidth="1"/>
    <col min="5133" max="5136" width="8.21875" style="256" customWidth="1"/>
    <col min="5137" max="5137" width="10.77734375" style="256" customWidth="1"/>
    <col min="5138" max="5184" width="4.109375" style="256" customWidth="1"/>
    <col min="5185" max="5185" width="5.109375" style="256" customWidth="1"/>
    <col min="5186" max="5377" width="11.33203125" style="256"/>
    <col min="5378" max="5378" width="7.6640625" style="256" customWidth="1"/>
    <col min="5379" max="5379" width="33.88671875" style="256" customWidth="1"/>
    <col min="5380" max="5385" width="11.33203125" style="256"/>
    <col min="5386" max="5388" width="10.21875" style="256" customWidth="1"/>
    <col min="5389" max="5392" width="8.21875" style="256" customWidth="1"/>
    <col min="5393" max="5393" width="10.77734375" style="256" customWidth="1"/>
    <col min="5394" max="5440" width="4.109375" style="256" customWidth="1"/>
    <col min="5441" max="5441" width="5.109375" style="256" customWidth="1"/>
    <col min="5442" max="5633" width="11.33203125" style="256"/>
    <col min="5634" max="5634" width="7.6640625" style="256" customWidth="1"/>
    <col min="5635" max="5635" width="33.88671875" style="256" customWidth="1"/>
    <col min="5636" max="5641" width="11.33203125" style="256"/>
    <col min="5642" max="5644" width="10.21875" style="256" customWidth="1"/>
    <col min="5645" max="5648" width="8.21875" style="256" customWidth="1"/>
    <col min="5649" max="5649" width="10.77734375" style="256" customWidth="1"/>
    <col min="5650" max="5696" width="4.109375" style="256" customWidth="1"/>
    <col min="5697" max="5697" width="5.109375" style="256" customWidth="1"/>
    <col min="5698" max="5889" width="11.33203125" style="256"/>
    <col min="5890" max="5890" width="7.6640625" style="256" customWidth="1"/>
    <col min="5891" max="5891" width="33.88671875" style="256" customWidth="1"/>
    <col min="5892" max="5897" width="11.33203125" style="256"/>
    <col min="5898" max="5900" width="10.21875" style="256" customWidth="1"/>
    <col min="5901" max="5904" width="8.21875" style="256" customWidth="1"/>
    <col min="5905" max="5905" width="10.77734375" style="256" customWidth="1"/>
    <col min="5906" max="5952" width="4.109375" style="256" customWidth="1"/>
    <col min="5953" max="5953" width="5.109375" style="256" customWidth="1"/>
    <col min="5954" max="6145" width="11.33203125" style="256"/>
    <col min="6146" max="6146" width="7.6640625" style="256" customWidth="1"/>
    <col min="6147" max="6147" width="33.88671875" style="256" customWidth="1"/>
    <col min="6148" max="6153" width="11.33203125" style="256"/>
    <col min="6154" max="6156" width="10.21875" style="256" customWidth="1"/>
    <col min="6157" max="6160" width="8.21875" style="256" customWidth="1"/>
    <col min="6161" max="6161" width="10.77734375" style="256" customWidth="1"/>
    <col min="6162" max="6208" width="4.109375" style="256" customWidth="1"/>
    <col min="6209" max="6209" width="5.109375" style="256" customWidth="1"/>
    <col min="6210" max="6401" width="11.33203125" style="256"/>
    <col min="6402" max="6402" width="7.6640625" style="256" customWidth="1"/>
    <col min="6403" max="6403" width="33.88671875" style="256" customWidth="1"/>
    <col min="6404" max="6409" width="11.33203125" style="256"/>
    <col min="6410" max="6412" width="10.21875" style="256" customWidth="1"/>
    <col min="6413" max="6416" width="8.21875" style="256" customWidth="1"/>
    <col min="6417" max="6417" width="10.77734375" style="256" customWidth="1"/>
    <col min="6418" max="6464" width="4.109375" style="256" customWidth="1"/>
    <col min="6465" max="6465" width="5.109375" style="256" customWidth="1"/>
    <col min="6466" max="6657" width="11.33203125" style="256"/>
    <col min="6658" max="6658" width="7.6640625" style="256" customWidth="1"/>
    <col min="6659" max="6659" width="33.88671875" style="256" customWidth="1"/>
    <col min="6660" max="6665" width="11.33203125" style="256"/>
    <col min="6666" max="6668" width="10.21875" style="256" customWidth="1"/>
    <col min="6669" max="6672" width="8.21875" style="256" customWidth="1"/>
    <col min="6673" max="6673" width="10.77734375" style="256" customWidth="1"/>
    <col min="6674" max="6720" width="4.109375" style="256" customWidth="1"/>
    <col min="6721" max="6721" width="5.109375" style="256" customWidth="1"/>
    <col min="6722" max="6913" width="11.33203125" style="256"/>
    <col min="6914" max="6914" width="7.6640625" style="256" customWidth="1"/>
    <col min="6915" max="6915" width="33.88671875" style="256" customWidth="1"/>
    <col min="6916" max="6921" width="11.33203125" style="256"/>
    <col min="6922" max="6924" width="10.21875" style="256" customWidth="1"/>
    <col min="6925" max="6928" width="8.21875" style="256" customWidth="1"/>
    <col min="6929" max="6929" width="10.77734375" style="256" customWidth="1"/>
    <col min="6930" max="6976" width="4.109375" style="256" customWidth="1"/>
    <col min="6977" max="6977" width="5.109375" style="256" customWidth="1"/>
    <col min="6978" max="7169" width="11.33203125" style="256"/>
    <col min="7170" max="7170" width="7.6640625" style="256" customWidth="1"/>
    <col min="7171" max="7171" width="33.88671875" style="256" customWidth="1"/>
    <col min="7172" max="7177" width="11.33203125" style="256"/>
    <col min="7178" max="7180" width="10.21875" style="256" customWidth="1"/>
    <col min="7181" max="7184" width="8.21875" style="256" customWidth="1"/>
    <col min="7185" max="7185" width="10.77734375" style="256" customWidth="1"/>
    <col min="7186" max="7232" width="4.109375" style="256" customWidth="1"/>
    <col min="7233" max="7233" width="5.109375" style="256" customWidth="1"/>
    <col min="7234" max="7425" width="11.33203125" style="256"/>
    <col min="7426" max="7426" width="7.6640625" style="256" customWidth="1"/>
    <col min="7427" max="7427" width="33.88671875" style="256" customWidth="1"/>
    <col min="7428" max="7433" width="11.33203125" style="256"/>
    <col min="7434" max="7436" width="10.21875" style="256" customWidth="1"/>
    <col min="7437" max="7440" width="8.21875" style="256" customWidth="1"/>
    <col min="7441" max="7441" width="10.77734375" style="256" customWidth="1"/>
    <col min="7442" max="7488" width="4.109375" style="256" customWidth="1"/>
    <col min="7489" max="7489" width="5.109375" style="256" customWidth="1"/>
    <col min="7490" max="7681" width="11.33203125" style="256"/>
    <col min="7682" max="7682" width="7.6640625" style="256" customWidth="1"/>
    <col min="7683" max="7683" width="33.88671875" style="256" customWidth="1"/>
    <col min="7684" max="7689" width="11.33203125" style="256"/>
    <col min="7690" max="7692" width="10.21875" style="256" customWidth="1"/>
    <col min="7693" max="7696" width="8.21875" style="256" customWidth="1"/>
    <col min="7697" max="7697" width="10.77734375" style="256" customWidth="1"/>
    <col min="7698" max="7744" width="4.109375" style="256" customWidth="1"/>
    <col min="7745" max="7745" width="5.109375" style="256" customWidth="1"/>
    <col min="7746" max="7937" width="11.33203125" style="256"/>
    <col min="7938" max="7938" width="7.6640625" style="256" customWidth="1"/>
    <col min="7939" max="7939" width="33.88671875" style="256" customWidth="1"/>
    <col min="7940" max="7945" width="11.33203125" style="256"/>
    <col min="7946" max="7948" width="10.21875" style="256" customWidth="1"/>
    <col min="7949" max="7952" width="8.21875" style="256" customWidth="1"/>
    <col min="7953" max="7953" width="10.77734375" style="256" customWidth="1"/>
    <col min="7954" max="8000" width="4.109375" style="256" customWidth="1"/>
    <col min="8001" max="8001" width="5.109375" style="256" customWidth="1"/>
    <col min="8002" max="8193" width="11.33203125" style="256"/>
    <col min="8194" max="8194" width="7.6640625" style="256" customWidth="1"/>
    <col min="8195" max="8195" width="33.88671875" style="256" customWidth="1"/>
    <col min="8196" max="8201" width="11.33203125" style="256"/>
    <col min="8202" max="8204" width="10.21875" style="256" customWidth="1"/>
    <col min="8205" max="8208" width="8.21875" style="256" customWidth="1"/>
    <col min="8209" max="8209" width="10.77734375" style="256" customWidth="1"/>
    <col min="8210" max="8256" width="4.109375" style="256" customWidth="1"/>
    <col min="8257" max="8257" width="5.109375" style="256" customWidth="1"/>
    <col min="8258" max="8449" width="11.33203125" style="256"/>
    <col min="8450" max="8450" width="7.6640625" style="256" customWidth="1"/>
    <col min="8451" max="8451" width="33.88671875" style="256" customWidth="1"/>
    <col min="8452" max="8457" width="11.33203125" style="256"/>
    <col min="8458" max="8460" width="10.21875" style="256" customWidth="1"/>
    <col min="8461" max="8464" width="8.21875" style="256" customWidth="1"/>
    <col min="8465" max="8465" width="10.77734375" style="256" customWidth="1"/>
    <col min="8466" max="8512" width="4.109375" style="256" customWidth="1"/>
    <col min="8513" max="8513" width="5.109375" style="256" customWidth="1"/>
    <col min="8514" max="8705" width="11.33203125" style="256"/>
    <col min="8706" max="8706" width="7.6640625" style="256" customWidth="1"/>
    <col min="8707" max="8707" width="33.88671875" style="256" customWidth="1"/>
    <col min="8708" max="8713" width="11.33203125" style="256"/>
    <col min="8714" max="8716" width="10.21875" style="256" customWidth="1"/>
    <col min="8717" max="8720" width="8.21875" style="256" customWidth="1"/>
    <col min="8721" max="8721" width="10.77734375" style="256" customWidth="1"/>
    <col min="8722" max="8768" width="4.109375" style="256" customWidth="1"/>
    <col min="8769" max="8769" width="5.109375" style="256" customWidth="1"/>
    <col min="8770" max="8961" width="11.33203125" style="256"/>
    <col min="8962" max="8962" width="7.6640625" style="256" customWidth="1"/>
    <col min="8963" max="8963" width="33.88671875" style="256" customWidth="1"/>
    <col min="8964" max="8969" width="11.33203125" style="256"/>
    <col min="8970" max="8972" width="10.21875" style="256" customWidth="1"/>
    <col min="8973" max="8976" width="8.21875" style="256" customWidth="1"/>
    <col min="8977" max="8977" width="10.77734375" style="256" customWidth="1"/>
    <col min="8978" max="9024" width="4.109375" style="256" customWidth="1"/>
    <col min="9025" max="9025" width="5.109375" style="256" customWidth="1"/>
    <col min="9026" max="9217" width="11.33203125" style="256"/>
    <col min="9218" max="9218" width="7.6640625" style="256" customWidth="1"/>
    <col min="9219" max="9219" width="33.88671875" style="256" customWidth="1"/>
    <col min="9220" max="9225" width="11.33203125" style="256"/>
    <col min="9226" max="9228" width="10.21875" style="256" customWidth="1"/>
    <col min="9229" max="9232" width="8.21875" style="256" customWidth="1"/>
    <col min="9233" max="9233" width="10.77734375" style="256" customWidth="1"/>
    <col min="9234" max="9280" width="4.109375" style="256" customWidth="1"/>
    <col min="9281" max="9281" width="5.109375" style="256" customWidth="1"/>
    <col min="9282" max="9473" width="11.33203125" style="256"/>
    <col min="9474" max="9474" width="7.6640625" style="256" customWidth="1"/>
    <col min="9475" max="9475" width="33.88671875" style="256" customWidth="1"/>
    <col min="9476" max="9481" width="11.33203125" style="256"/>
    <col min="9482" max="9484" width="10.21875" style="256" customWidth="1"/>
    <col min="9485" max="9488" width="8.21875" style="256" customWidth="1"/>
    <col min="9489" max="9489" width="10.77734375" style="256" customWidth="1"/>
    <col min="9490" max="9536" width="4.109375" style="256" customWidth="1"/>
    <col min="9537" max="9537" width="5.109375" style="256" customWidth="1"/>
    <col min="9538" max="9729" width="11.33203125" style="256"/>
    <col min="9730" max="9730" width="7.6640625" style="256" customWidth="1"/>
    <col min="9731" max="9731" width="33.88671875" style="256" customWidth="1"/>
    <col min="9732" max="9737" width="11.33203125" style="256"/>
    <col min="9738" max="9740" width="10.21875" style="256" customWidth="1"/>
    <col min="9741" max="9744" width="8.21875" style="256" customWidth="1"/>
    <col min="9745" max="9745" width="10.77734375" style="256" customWidth="1"/>
    <col min="9746" max="9792" width="4.109375" style="256" customWidth="1"/>
    <col min="9793" max="9793" width="5.109375" style="256" customWidth="1"/>
    <col min="9794" max="9985" width="11.33203125" style="256"/>
    <col min="9986" max="9986" width="7.6640625" style="256" customWidth="1"/>
    <col min="9987" max="9987" width="33.88671875" style="256" customWidth="1"/>
    <col min="9988" max="9993" width="11.33203125" style="256"/>
    <col min="9994" max="9996" width="10.21875" style="256" customWidth="1"/>
    <col min="9997" max="10000" width="8.21875" style="256" customWidth="1"/>
    <col min="10001" max="10001" width="10.77734375" style="256" customWidth="1"/>
    <col min="10002" max="10048" width="4.109375" style="256" customWidth="1"/>
    <col min="10049" max="10049" width="5.109375" style="256" customWidth="1"/>
    <col min="10050" max="10241" width="11.33203125" style="256"/>
    <col min="10242" max="10242" width="7.6640625" style="256" customWidth="1"/>
    <col min="10243" max="10243" width="33.88671875" style="256" customWidth="1"/>
    <col min="10244" max="10249" width="11.33203125" style="256"/>
    <col min="10250" max="10252" width="10.21875" style="256" customWidth="1"/>
    <col min="10253" max="10256" width="8.21875" style="256" customWidth="1"/>
    <col min="10257" max="10257" width="10.77734375" style="256" customWidth="1"/>
    <col min="10258" max="10304" width="4.109375" style="256" customWidth="1"/>
    <col min="10305" max="10305" width="5.109375" style="256" customWidth="1"/>
    <col min="10306" max="10497" width="11.33203125" style="256"/>
    <col min="10498" max="10498" width="7.6640625" style="256" customWidth="1"/>
    <col min="10499" max="10499" width="33.88671875" style="256" customWidth="1"/>
    <col min="10500" max="10505" width="11.33203125" style="256"/>
    <col min="10506" max="10508" width="10.21875" style="256" customWidth="1"/>
    <col min="10509" max="10512" width="8.21875" style="256" customWidth="1"/>
    <col min="10513" max="10513" width="10.77734375" style="256" customWidth="1"/>
    <col min="10514" max="10560" width="4.109375" style="256" customWidth="1"/>
    <col min="10561" max="10561" width="5.109375" style="256" customWidth="1"/>
    <col min="10562" max="10753" width="11.33203125" style="256"/>
    <col min="10754" max="10754" width="7.6640625" style="256" customWidth="1"/>
    <col min="10755" max="10755" width="33.88671875" style="256" customWidth="1"/>
    <col min="10756" max="10761" width="11.33203125" style="256"/>
    <col min="10762" max="10764" width="10.21875" style="256" customWidth="1"/>
    <col min="10765" max="10768" width="8.21875" style="256" customWidth="1"/>
    <col min="10769" max="10769" width="10.77734375" style="256" customWidth="1"/>
    <col min="10770" max="10816" width="4.109375" style="256" customWidth="1"/>
    <col min="10817" max="10817" width="5.109375" style="256" customWidth="1"/>
    <col min="10818" max="11009" width="11.33203125" style="256"/>
    <col min="11010" max="11010" width="7.6640625" style="256" customWidth="1"/>
    <col min="11011" max="11011" width="33.88671875" style="256" customWidth="1"/>
    <col min="11012" max="11017" width="11.33203125" style="256"/>
    <col min="11018" max="11020" width="10.21875" style="256" customWidth="1"/>
    <col min="11021" max="11024" width="8.21875" style="256" customWidth="1"/>
    <col min="11025" max="11025" width="10.77734375" style="256" customWidth="1"/>
    <col min="11026" max="11072" width="4.109375" style="256" customWidth="1"/>
    <col min="11073" max="11073" width="5.109375" style="256" customWidth="1"/>
    <col min="11074" max="11265" width="11.33203125" style="256"/>
    <col min="11266" max="11266" width="7.6640625" style="256" customWidth="1"/>
    <col min="11267" max="11267" width="33.88671875" style="256" customWidth="1"/>
    <col min="11268" max="11273" width="11.33203125" style="256"/>
    <col min="11274" max="11276" width="10.21875" style="256" customWidth="1"/>
    <col min="11277" max="11280" width="8.21875" style="256" customWidth="1"/>
    <col min="11281" max="11281" width="10.77734375" style="256" customWidth="1"/>
    <col min="11282" max="11328" width="4.109375" style="256" customWidth="1"/>
    <col min="11329" max="11329" width="5.109375" style="256" customWidth="1"/>
    <col min="11330" max="11521" width="11.33203125" style="256"/>
    <col min="11522" max="11522" width="7.6640625" style="256" customWidth="1"/>
    <col min="11523" max="11523" width="33.88671875" style="256" customWidth="1"/>
    <col min="11524" max="11529" width="11.33203125" style="256"/>
    <col min="11530" max="11532" width="10.21875" style="256" customWidth="1"/>
    <col min="11533" max="11536" width="8.21875" style="256" customWidth="1"/>
    <col min="11537" max="11537" width="10.77734375" style="256" customWidth="1"/>
    <col min="11538" max="11584" width="4.109375" style="256" customWidth="1"/>
    <col min="11585" max="11585" width="5.109375" style="256" customWidth="1"/>
    <col min="11586" max="11777" width="11.33203125" style="256"/>
    <col min="11778" max="11778" width="7.6640625" style="256" customWidth="1"/>
    <col min="11779" max="11779" width="33.88671875" style="256" customWidth="1"/>
    <col min="11780" max="11785" width="11.33203125" style="256"/>
    <col min="11786" max="11788" width="10.21875" style="256" customWidth="1"/>
    <col min="11789" max="11792" width="8.21875" style="256" customWidth="1"/>
    <col min="11793" max="11793" width="10.77734375" style="256" customWidth="1"/>
    <col min="11794" max="11840" width="4.109375" style="256" customWidth="1"/>
    <col min="11841" max="11841" width="5.109375" style="256" customWidth="1"/>
    <col min="11842" max="12033" width="11.33203125" style="256"/>
    <col min="12034" max="12034" width="7.6640625" style="256" customWidth="1"/>
    <col min="12035" max="12035" width="33.88671875" style="256" customWidth="1"/>
    <col min="12036" max="12041" width="11.33203125" style="256"/>
    <col min="12042" max="12044" width="10.21875" style="256" customWidth="1"/>
    <col min="12045" max="12048" width="8.21875" style="256" customWidth="1"/>
    <col min="12049" max="12049" width="10.77734375" style="256" customWidth="1"/>
    <col min="12050" max="12096" width="4.109375" style="256" customWidth="1"/>
    <col min="12097" max="12097" width="5.109375" style="256" customWidth="1"/>
    <col min="12098" max="12289" width="11.33203125" style="256"/>
    <col min="12290" max="12290" width="7.6640625" style="256" customWidth="1"/>
    <col min="12291" max="12291" width="33.88671875" style="256" customWidth="1"/>
    <col min="12292" max="12297" width="11.33203125" style="256"/>
    <col min="12298" max="12300" width="10.21875" style="256" customWidth="1"/>
    <col min="12301" max="12304" width="8.21875" style="256" customWidth="1"/>
    <col min="12305" max="12305" width="10.77734375" style="256" customWidth="1"/>
    <col min="12306" max="12352" width="4.109375" style="256" customWidth="1"/>
    <col min="12353" max="12353" width="5.109375" style="256" customWidth="1"/>
    <col min="12354" max="12545" width="11.33203125" style="256"/>
    <col min="12546" max="12546" width="7.6640625" style="256" customWidth="1"/>
    <col min="12547" max="12547" width="33.88671875" style="256" customWidth="1"/>
    <col min="12548" max="12553" width="11.33203125" style="256"/>
    <col min="12554" max="12556" width="10.21875" style="256" customWidth="1"/>
    <col min="12557" max="12560" width="8.21875" style="256" customWidth="1"/>
    <col min="12561" max="12561" width="10.77734375" style="256" customWidth="1"/>
    <col min="12562" max="12608" width="4.109375" style="256" customWidth="1"/>
    <col min="12609" max="12609" width="5.109375" style="256" customWidth="1"/>
    <col min="12610" max="12801" width="11.33203125" style="256"/>
    <col min="12802" max="12802" width="7.6640625" style="256" customWidth="1"/>
    <col min="12803" max="12803" width="33.88671875" style="256" customWidth="1"/>
    <col min="12804" max="12809" width="11.33203125" style="256"/>
    <col min="12810" max="12812" width="10.21875" style="256" customWidth="1"/>
    <col min="12813" max="12816" width="8.21875" style="256" customWidth="1"/>
    <col min="12817" max="12817" width="10.77734375" style="256" customWidth="1"/>
    <col min="12818" max="12864" width="4.109375" style="256" customWidth="1"/>
    <col min="12865" max="12865" width="5.109375" style="256" customWidth="1"/>
    <col min="12866" max="13057" width="11.33203125" style="256"/>
    <col min="13058" max="13058" width="7.6640625" style="256" customWidth="1"/>
    <col min="13059" max="13059" width="33.88671875" style="256" customWidth="1"/>
    <col min="13060" max="13065" width="11.33203125" style="256"/>
    <col min="13066" max="13068" width="10.21875" style="256" customWidth="1"/>
    <col min="13069" max="13072" width="8.21875" style="256" customWidth="1"/>
    <col min="13073" max="13073" width="10.77734375" style="256" customWidth="1"/>
    <col min="13074" max="13120" width="4.109375" style="256" customWidth="1"/>
    <col min="13121" max="13121" width="5.109375" style="256" customWidth="1"/>
    <col min="13122" max="13313" width="11.33203125" style="256"/>
    <col min="13314" max="13314" width="7.6640625" style="256" customWidth="1"/>
    <col min="13315" max="13315" width="33.88671875" style="256" customWidth="1"/>
    <col min="13316" max="13321" width="11.33203125" style="256"/>
    <col min="13322" max="13324" width="10.21875" style="256" customWidth="1"/>
    <col min="13325" max="13328" width="8.21875" style="256" customWidth="1"/>
    <col min="13329" max="13329" width="10.77734375" style="256" customWidth="1"/>
    <col min="13330" max="13376" width="4.109375" style="256" customWidth="1"/>
    <col min="13377" max="13377" width="5.109375" style="256" customWidth="1"/>
    <col min="13378" max="13569" width="11.33203125" style="256"/>
    <col min="13570" max="13570" width="7.6640625" style="256" customWidth="1"/>
    <col min="13571" max="13571" width="33.88671875" style="256" customWidth="1"/>
    <col min="13572" max="13577" width="11.33203125" style="256"/>
    <col min="13578" max="13580" width="10.21875" style="256" customWidth="1"/>
    <col min="13581" max="13584" width="8.21875" style="256" customWidth="1"/>
    <col min="13585" max="13585" width="10.77734375" style="256" customWidth="1"/>
    <col min="13586" max="13632" width="4.109375" style="256" customWidth="1"/>
    <col min="13633" max="13633" width="5.109375" style="256" customWidth="1"/>
    <col min="13634" max="13825" width="11.33203125" style="256"/>
    <col min="13826" max="13826" width="7.6640625" style="256" customWidth="1"/>
    <col min="13827" max="13827" width="33.88671875" style="256" customWidth="1"/>
    <col min="13828" max="13833" width="11.33203125" style="256"/>
    <col min="13834" max="13836" width="10.21875" style="256" customWidth="1"/>
    <col min="13837" max="13840" width="8.21875" style="256" customWidth="1"/>
    <col min="13841" max="13841" width="10.77734375" style="256" customWidth="1"/>
    <col min="13842" max="13888" width="4.109375" style="256" customWidth="1"/>
    <col min="13889" max="13889" width="5.109375" style="256" customWidth="1"/>
    <col min="13890" max="14081" width="11.33203125" style="256"/>
    <col min="14082" max="14082" width="7.6640625" style="256" customWidth="1"/>
    <col min="14083" max="14083" width="33.88671875" style="256" customWidth="1"/>
    <col min="14084" max="14089" width="11.33203125" style="256"/>
    <col min="14090" max="14092" width="10.21875" style="256" customWidth="1"/>
    <col min="14093" max="14096" width="8.21875" style="256" customWidth="1"/>
    <col min="14097" max="14097" width="10.77734375" style="256" customWidth="1"/>
    <col min="14098" max="14144" width="4.109375" style="256" customWidth="1"/>
    <col min="14145" max="14145" width="5.109375" style="256" customWidth="1"/>
    <col min="14146" max="14337" width="11.33203125" style="256"/>
    <col min="14338" max="14338" width="7.6640625" style="256" customWidth="1"/>
    <col min="14339" max="14339" width="33.88671875" style="256" customWidth="1"/>
    <col min="14340" max="14345" width="11.33203125" style="256"/>
    <col min="14346" max="14348" width="10.21875" style="256" customWidth="1"/>
    <col min="14349" max="14352" width="8.21875" style="256" customWidth="1"/>
    <col min="14353" max="14353" width="10.77734375" style="256" customWidth="1"/>
    <col min="14354" max="14400" width="4.109375" style="256" customWidth="1"/>
    <col min="14401" max="14401" width="5.109375" style="256" customWidth="1"/>
    <col min="14402" max="14593" width="11.33203125" style="256"/>
    <col min="14594" max="14594" width="7.6640625" style="256" customWidth="1"/>
    <col min="14595" max="14595" width="33.88671875" style="256" customWidth="1"/>
    <col min="14596" max="14601" width="11.33203125" style="256"/>
    <col min="14602" max="14604" width="10.21875" style="256" customWidth="1"/>
    <col min="14605" max="14608" width="8.21875" style="256" customWidth="1"/>
    <col min="14609" max="14609" width="10.77734375" style="256" customWidth="1"/>
    <col min="14610" max="14656" width="4.109375" style="256" customWidth="1"/>
    <col min="14657" max="14657" width="5.109375" style="256" customWidth="1"/>
    <col min="14658" max="14849" width="11.33203125" style="256"/>
    <col min="14850" max="14850" width="7.6640625" style="256" customWidth="1"/>
    <col min="14851" max="14851" width="33.88671875" style="256" customWidth="1"/>
    <col min="14852" max="14857" width="11.33203125" style="256"/>
    <col min="14858" max="14860" width="10.21875" style="256" customWidth="1"/>
    <col min="14861" max="14864" width="8.21875" style="256" customWidth="1"/>
    <col min="14865" max="14865" width="10.77734375" style="256" customWidth="1"/>
    <col min="14866" max="14912" width="4.109375" style="256" customWidth="1"/>
    <col min="14913" max="14913" width="5.109375" style="256" customWidth="1"/>
    <col min="14914" max="15105" width="11.33203125" style="256"/>
    <col min="15106" max="15106" width="7.6640625" style="256" customWidth="1"/>
    <col min="15107" max="15107" width="33.88671875" style="256" customWidth="1"/>
    <col min="15108" max="15113" width="11.33203125" style="256"/>
    <col min="15114" max="15116" width="10.21875" style="256" customWidth="1"/>
    <col min="15117" max="15120" width="8.21875" style="256" customWidth="1"/>
    <col min="15121" max="15121" width="10.77734375" style="256" customWidth="1"/>
    <col min="15122" max="15168" width="4.109375" style="256" customWidth="1"/>
    <col min="15169" max="15169" width="5.109375" style="256" customWidth="1"/>
    <col min="15170" max="15361" width="11.33203125" style="256"/>
    <col min="15362" max="15362" width="7.6640625" style="256" customWidth="1"/>
    <col min="15363" max="15363" width="33.88671875" style="256" customWidth="1"/>
    <col min="15364" max="15369" width="11.33203125" style="256"/>
    <col min="15370" max="15372" width="10.21875" style="256" customWidth="1"/>
    <col min="15373" max="15376" width="8.21875" style="256" customWidth="1"/>
    <col min="15377" max="15377" width="10.77734375" style="256" customWidth="1"/>
    <col min="15378" max="15424" width="4.109375" style="256" customWidth="1"/>
    <col min="15425" max="15425" width="5.109375" style="256" customWidth="1"/>
    <col min="15426" max="15617" width="11.33203125" style="256"/>
    <col min="15618" max="15618" width="7.6640625" style="256" customWidth="1"/>
    <col min="15619" max="15619" width="33.88671875" style="256" customWidth="1"/>
    <col min="15620" max="15625" width="11.33203125" style="256"/>
    <col min="15626" max="15628" width="10.21875" style="256" customWidth="1"/>
    <col min="15629" max="15632" width="8.21875" style="256" customWidth="1"/>
    <col min="15633" max="15633" width="10.77734375" style="256" customWidth="1"/>
    <col min="15634" max="15680" width="4.109375" style="256" customWidth="1"/>
    <col min="15681" max="15681" width="5.109375" style="256" customWidth="1"/>
    <col min="15682" max="15873" width="11.33203125" style="256"/>
    <col min="15874" max="15874" width="7.6640625" style="256" customWidth="1"/>
    <col min="15875" max="15875" width="33.88671875" style="256" customWidth="1"/>
    <col min="15876" max="15881" width="11.33203125" style="256"/>
    <col min="15882" max="15884" width="10.21875" style="256" customWidth="1"/>
    <col min="15885" max="15888" width="8.21875" style="256" customWidth="1"/>
    <col min="15889" max="15889" width="10.77734375" style="256" customWidth="1"/>
    <col min="15890" max="15936" width="4.109375" style="256" customWidth="1"/>
    <col min="15937" max="15937" width="5.109375" style="256" customWidth="1"/>
    <col min="15938" max="16129" width="11.33203125" style="256"/>
    <col min="16130" max="16130" width="7.6640625" style="256" customWidth="1"/>
    <col min="16131" max="16131" width="33.88671875" style="256" customWidth="1"/>
    <col min="16132" max="16137" width="11.33203125" style="256"/>
    <col min="16138" max="16140" width="10.21875" style="256" customWidth="1"/>
    <col min="16141" max="16144" width="8.21875" style="256" customWidth="1"/>
    <col min="16145" max="16145" width="10.77734375" style="256" customWidth="1"/>
    <col min="16146" max="16192" width="4.109375" style="256" customWidth="1"/>
    <col min="16193" max="16193" width="5.109375" style="256" customWidth="1"/>
    <col min="16194" max="16384" width="11.33203125" style="256"/>
  </cols>
  <sheetData>
    <row r="1" spans="1:78" ht="15.75" customHeight="1">
      <c r="A1" s="254"/>
      <c r="B1" s="254" t="s">
        <v>1893</v>
      </c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546" t="s">
        <v>1848</v>
      </c>
      <c r="S1" s="546"/>
      <c r="T1" s="546"/>
      <c r="U1" s="546"/>
      <c r="V1" s="546"/>
      <c r="W1" s="546"/>
      <c r="X1" s="546"/>
      <c r="Y1" s="546"/>
      <c r="Z1" s="546"/>
      <c r="AA1" s="546"/>
      <c r="AB1" s="546"/>
      <c r="AC1" s="546"/>
      <c r="AD1" s="546"/>
      <c r="AE1" s="546"/>
      <c r="AF1" s="546"/>
      <c r="AG1" s="546"/>
      <c r="AH1" s="546"/>
      <c r="AI1" s="546" t="s">
        <v>751</v>
      </c>
      <c r="AJ1" s="546"/>
      <c r="AK1" s="546"/>
      <c r="AL1" s="546"/>
      <c r="AM1" s="546"/>
      <c r="AN1" s="546"/>
      <c r="AO1" s="546"/>
      <c r="AP1" s="546"/>
      <c r="AQ1" s="546"/>
      <c r="AR1" s="546"/>
      <c r="AS1" s="546"/>
      <c r="AT1" s="546"/>
      <c r="AU1" s="546"/>
      <c r="AV1" s="546"/>
      <c r="AW1" s="546"/>
      <c r="AX1" s="546"/>
      <c r="AY1" s="546"/>
      <c r="AZ1" s="546"/>
      <c r="BA1" s="546"/>
      <c r="BB1" s="546"/>
      <c r="BC1" s="546"/>
      <c r="BD1" s="546"/>
      <c r="BE1" s="546"/>
      <c r="BF1" s="546"/>
      <c r="BG1" s="546"/>
      <c r="BH1" s="546"/>
      <c r="BI1" s="546"/>
      <c r="BJ1" s="546"/>
      <c r="BK1" s="546"/>
      <c r="BL1" s="546"/>
      <c r="BM1" s="255"/>
    </row>
    <row r="2" spans="1:78" ht="15.75" customHeight="1">
      <c r="A2" s="254"/>
      <c r="B2" s="254"/>
      <c r="C2" s="254"/>
      <c r="D2" s="254"/>
      <c r="E2" s="254"/>
      <c r="F2" s="254"/>
      <c r="G2" s="254"/>
      <c r="H2" s="254"/>
      <c r="I2" s="254"/>
      <c r="J2" s="254"/>
      <c r="K2" s="254"/>
      <c r="L2" s="254"/>
      <c r="M2" s="254"/>
      <c r="N2" s="254"/>
      <c r="O2" s="254"/>
      <c r="P2" s="254"/>
      <c r="Q2" s="254"/>
      <c r="R2" s="255">
        <v>1</v>
      </c>
      <c r="S2" s="255">
        <v>1</v>
      </c>
      <c r="T2" s="255">
        <v>1</v>
      </c>
      <c r="U2" s="255">
        <v>1</v>
      </c>
      <c r="V2" s="255">
        <v>1</v>
      </c>
      <c r="W2" s="255">
        <v>1</v>
      </c>
      <c r="X2" s="255">
        <v>1</v>
      </c>
      <c r="Y2" s="255">
        <v>1</v>
      </c>
      <c r="Z2" s="255">
        <v>1</v>
      </c>
      <c r="AA2" s="255">
        <v>1</v>
      </c>
      <c r="AB2" s="255">
        <v>1</v>
      </c>
      <c r="AC2" s="255">
        <v>1</v>
      </c>
      <c r="AD2" s="255">
        <v>1</v>
      </c>
      <c r="AE2" s="255">
        <v>1</v>
      </c>
      <c r="AF2" s="255">
        <v>1</v>
      </c>
      <c r="AG2" s="255">
        <v>1</v>
      </c>
      <c r="AH2" s="255">
        <v>1</v>
      </c>
      <c r="AI2" s="255">
        <v>2</v>
      </c>
      <c r="AJ2" s="255">
        <v>2</v>
      </c>
      <c r="AK2" s="255">
        <v>2</v>
      </c>
      <c r="AL2" s="255">
        <v>3</v>
      </c>
      <c r="AM2" s="255">
        <v>2</v>
      </c>
      <c r="AN2" s="255">
        <v>2</v>
      </c>
      <c r="AO2" s="255">
        <v>2</v>
      </c>
      <c r="AP2" s="255">
        <v>2</v>
      </c>
      <c r="AQ2" s="255">
        <v>2</v>
      </c>
      <c r="AR2" s="255">
        <v>3</v>
      </c>
      <c r="AS2" s="255">
        <v>2</v>
      </c>
      <c r="AT2" s="255">
        <v>2</v>
      </c>
      <c r="AU2" s="255">
        <v>2</v>
      </c>
      <c r="AV2" s="255">
        <v>2</v>
      </c>
      <c r="AW2" s="255">
        <v>2</v>
      </c>
      <c r="AX2" s="255">
        <v>2</v>
      </c>
      <c r="AY2" s="255">
        <v>2</v>
      </c>
      <c r="AZ2" s="255">
        <v>2</v>
      </c>
      <c r="BA2" s="255">
        <v>2</v>
      </c>
      <c r="BB2" s="255">
        <v>4</v>
      </c>
      <c r="BC2" s="255">
        <v>2</v>
      </c>
      <c r="BD2" s="255">
        <v>2</v>
      </c>
      <c r="BE2" s="255">
        <v>3</v>
      </c>
      <c r="BF2" s="255">
        <v>4</v>
      </c>
      <c r="BG2" s="255">
        <v>2</v>
      </c>
      <c r="BH2" s="255">
        <v>2</v>
      </c>
      <c r="BI2" s="255">
        <v>2</v>
      </c>
      <c r="BJ2" s="255">
        <v>3</v>
      </c>
      <c r="BK2" s="255">
        <v>4</v>
      </c>
      <c r="BL2" s="255">
        <v>4</v>
      </c>
      <c r="BM2" s="255">
        <f>COUNTA(R2:BL2)</f>
        <v>47</v>
      </c>
    </row>
    <row r="3" spans="1:78" ht="15.75" customHeight="1">
      <c r="A3" s="254" t="s">
        <v>1573</v>
      </c>
      <c r="B3" s="254" t="s">
        <v>1849</v>
      </c>
      <c r="C3" s="254"/>
      <c r="D3" s="254" t="s">
        <v>1850</v>
      </c>
      <c r="E3" s="254" t="s">
        <v>1851</v>
      </c>
      <c r="F3" s="254" t="s">
        <v>1852</v>
      </c>
      <c r="G3" s="254" t="s">
        <v>1853</v>
      </c>
      <c r="H3" s="254" t="s">
        <v>1854</v>
      </c>
      <c r="I3" s="254" t="s">
        <v>1855</v>
      </c>
      <c r="J3" s="254" t="s">
        <v>1574</v>
      </c>
      <c r="K3" s="254" t="s">
        <v>1528</v>
      </c>
      <c r="L3" s="254" t="s">
        <v>1344</v>
      </c>
      <c r="M3" s="254" t="s">
        <v>1856</v>
      </c>
      <c r="N3" s="254">
        <v>91</v>
      </c>
      <c r="O3" s="254" t="s">
        <v>1567</v>
      </c>
      <c r="P3" s="254" t="s">
        <v>1857</v>
      </c>
      <c r="Q3" s="254" t="s">
        <v>1858</v>
      </c>
      <c r="R3" s="255" t="s">
        <v>1859</v>
      </c>
      <c r="S3" s="255" t="s">
        <v>1860</v>
      </c>
      <c r="T3" s="255" t="s">
        <v>1861</v>
      </c>
      <c r="U3" s="255" t="s">
        <v>1862</v>
      </c>
      <c r="V3" s="255" t="s">
        <v>1863</v>
      </c>
      <c r="W3" s="255" t="s">
        <v>1864</v>
      </c>
      <c r="X3" s="255" t="s">
        <v>1865</v>
      </c>
      <c r="Y3" s="255" t="s">
        <v>1866</v>
      </c>
      <c r="Z3" s="255" t="s">
        <v>1565</v>
      </c>
      <c r="AA3" s="255" t="s">
        <v>1867</v>
      </c>
      <c r="AB3" s="255" t="s">
        <v>1868</v>
      </c>
      <c r="AC3" s="255" t="s">
        <v>1869</v>
      </c>
      <c r="AD3" s="255" t="s">
        <v>1870</v>
      </c>
      <c r="AE3" s="255" t="s">
        <v>1871</v>
      </c>
      <c r="AF3" s="255" t="s">
        <v>1872</v>
      </c>
      <c r="AG3" s="255" t="s">
        <v>1873</v>
      </c>
      <c r="AH3" s="255" t="s">
        <v>1874</v>
      </c>
      <c r="AI3" s="255">
        <v>22</v>
      </c>
      <c r="AJ3" s="255">
        <v>31</v>
      </c>
      <c r="AK3" s="255">
        <v>41</v>
      </c>
      <c r="AL3" s="255">
        <v>42</v>
      </c>
      <c r="AM3" s="255">
        <v>43</v>
      </c>
      <c r="AN3" s="255">
        <v>44</v>
      </c>
      <c r="AO3" s="255">
        <v>45</v>
      </c>
      <c r="AP3" s="255">
        <v>48</v>
      </c>
      <c r="AQ3" s="255">
        <v>51</v>
      </c>
      <c r="AR3" s="255">
        <v>52</v>
      </c>
      <c r="AS3" s="255">
        <v>53</v>
      </c>
      <c r="AT3" s="255">
        <v>54</v>
      </c>
      <c r="AU3" s="255">
        <v>56</v>
      </c>
      <c r="AV3" s="255">
        <v>61</v>
      </c>
      <c r="AW3" s="255">
        <v>62</v>
      </c>
      <c r="AX3" s="255">
        <v>63</v>
      </c>
      <c r="AY3" s="255">
        <v>64</v>
      </c>
      <c r="AZ3" s="255">
        <v>65</v>
      </c>
      <c r="BA3" s="255">
        <v>66</v>
      </c>
      <c r="BB3" s="255">
        <v>71</v>
      </c>
      <c r="BC3" s="255">
        <v>72</v>
      </c>
      <c r="BD3" s="255">
        <v>73</v>
      </c>
      <c r="BE3" s="255">
        <v>74</v>
      </c>
      <c r="BF3" s="255">
        <v>81</v>
      </c>
      <c r="BG3" s="255">
        <v>82</v>
      </c>
      <c r="BH3" s="255">
        <v>83</v>
      </c>
      <c r="BI3" s="255">
        <v>84</v>
      </c>
      <c r="BJ3" s="255">
        <v>85</v>
      </c>
      <c r="BK3" s="255">
        <v>91</v>
      </c>
      <c r="BL3" s="255">
        <v>92</v>
      </c>
      <c r="BM3" s="255"/>
      <c r="BO3" s="15" t="s">
        <v>77</v>
      </c>
      <c r="BP3" s="15" t="s">
        <v>78</v>
      </c>
      <c r="BQ3" s="9" t="s">
        <v>105</v>
      </c>
      <c r="BR3" s="9" t="s">
        <v>106</v>
      </c>
      <c r="BS3" s="9" t="s">
        <v>81</v>
      </c>
      <c r="BT3" s="9" t="s">
        <v>79</v>
      </c>
      <c r="BU3" s="9" t="s">
        <v>47</v>
      </c>
      <c r="BV3" s="9"/>
      <c r="BW3" s="9" t="s">
        <v>44</v>
      </c>
      <c r="BX3" s="9" t="s">
        <v>45</v>
      </c>
      <c r="BY3" s="9" t="s">
        <v>35</v>
      </c>
      <c r="BZ3" s="9" t="s">
        <v>46</v>
      </c>
    </row>
    <row r="4" spans="1:78" ht="15.75" customHeight="1">
      <c r="A4" s="255">
        <v>128</v>
      </c>
      <c r="B4" s="255" t="s">
        <v>1894</v>
      </c>
      <c r="C4" s="255" t="s">
        <v>695</v>
      </c>
      <c r="D4" s="255" t="s">
        <v>36</v>
      </c>
      <c r="E4" s="255">
        <v>1979</v>
      </c>
      <c r="F4" s="255" t="s">
        <v>282</v>
      </c>
      <c r="G4" s="255" t="s">
        <v>269</v>
      </c>
      <c r="H4" s="257" t="s">
        <v>1875</v>
      </c>
      <c r="I4" s="257"/>
      <c r="J4" s="258">
        <v>0</v>
      </c>
      <c r="K4" s="258">
        <v>0.49078703703703702</v>
      </c>
      <c r="L4" s="258">
        <f t="shared" ref="L4:L35" si="0">K4-J4+N4</f>
        <v>0.47689814814814813</v>
      </c>
      <c r="M4" s="259">
        <f t="shared" ref="M4:M35" si="1">IF(L4&lt;15/24,0,ZAOKR.W.GÓRĘ((L4-15/24)*288))/96</f>
        <v>0</v>
      </c>
      <c r="N4" s="259">
        <v>-1.3888888888888888E-2</v>
      </c>
      <c r="O4" s="257">
        <f t="shared" ref="O4:O35" si="2">SUM(R4:BL4)</f>
        <v>89</v>
      </c>
      <c r="P4" s="260">
        <v>-0.26388888888888895</v>
      </c>
      <c r="Q4" s="261">
        <f t="shared" ref="Q4:Q35" si="3">L4+M4+P4</f>
        <v>0.21300925925925918</v>
      </c>
      <c r="R4" s="255">
        <v>1</v>
      </c>
      <c r="S4" s="255">
        <v>1</v>
      </c>
      <c r="T4" s="255">
        <v>1</v>
      </c>
      <c r="U4" s="255">
        <v>1</v>
      </c>
      <c r="V4" s="255">
        <v>1</v>
      </c>
      <c r="W4" s="255">
        <v>1</v>
      </c>
      <c r="X4" s="255">
        <v>1</v>
      </c>
      <c r="Y4" s="255">
        <v>1</v>
      </c>
      <c r="Z4" s="255">
        <v>1</v>
      </c>
      <c r="AA4" s="255">
        <v>1</v>
      </c>
      <c r="AB4" s="255">
        <v>1</v>
      </c>
      <c r="AC4" s="255">
        <v>1</v>
      </c>
      <c r="AD4" s="255">
        <v>1</v>
      </c>
      <c r="AE4" s="255">
        <v>1</v>
      </c>
      <c r="AF4" s="255">
        <v>1</v>
      </c>
      <c r="AG4" s="255">
        <v>1</v>
      </c>
      <c r="AH4" s="255">
        <v>1</v>
      </c>
      <c r="AI4" s="255">
        <v>2</v>
      </c>
      <c r="AJ4" s="255">
        <v>2</v>
      </c>
      <c r="AK4" s="255">
        <v>2</v>
      </c>
      <c r="AL4" s="255">
        <v>3</v>
      </c>
      <c r="AM4" s="255">
        <v>2</v>
      </c>
      <c r="AN4" s="255">
        <v>2</v>
      </c>
      <c r="AO4" s="255">
        <v>2</v>
      </c>
      <c r="AP4" s="255">
        <v>2</v>
      </c>
      <c r="AQ4" s="255">
        <v>2</v>
      </c>
      <c r="AR4" s="255">
        <v>3</v>
      </c>
      <c r="AS4" s="255">
        <v>2</v>
      </c>
      <c r="AT4" s="255">
        <v>2</v>
      </c>
      <c r="AU4" s="255">
        <v>2</v>
      </c>
      <c r="AV4" s="255">
        <v>2</v>
      </c>
      <c r="AW4" s="255">
        <v>2</v>
      </c>
      <c r="AX4" s="255">
        <v>2</v>
      </c>
      <c r="AY4" s="255">
        <v>2</v>
      </c>
      <c r="AZ4" s="255">
        <v>2</v>
      </c>
      <c r="BA4" s="255">
        <v>2</v>
      </c>
      <c r="BB4" s="255">
        <v>4</v>
      </c>
      <c r="BC4" s="255">
        <v>2</v>
      </c>
      <c r="BD4" s="255">
        <v>2</v>
      </c>
      <c r="BE4" s="255">
        <v>3</v>
      </c>
      <c r="BF4" s="255">
        <v>4</v>
      </c>
      <c r="BG4" s="255">
        <v>2</v>
      </c>
      <c r="BH4" s="255">
        <v>2</v>
      </c>
      <c r="BI4" s="255">
        <v>2</v>
      </c>
      <c r="BJ4" s="255">
        <v>3</v>
      </c>
      <c r="BK4" s="255">
        <v>4</v>
      </c>
      <c r="BL4" s="255">
        <v>4</v>
      </c>
      <c r="BM4" s="255">
        <f t="shared" ref="BM4:BM35" si="4">COUNTA(R4:BL4)</f>
        <v>47</v>
      </c>
      <c r="BO4" s="15">
        <f>VLOOKUP(BP4,id!$A:$C,3,0)</f>
        <v>21</v>
      </c>
      <c r="BP4" s="15" t="str">
        <f>BQ4&amp;BR4&amp;BT4</f>
        <v>BrudłoPaweł1979</v>
      </c>
      <c r="BQ4" s="9" t="str">
        <f>PROPER(B4)</f>
        <v>Brudło</v>
      </c>
      <c r="BR4" s="9" t="str">
        <f>PROPER(C4)</f>
        <v>Paweł</v>
      </c>
      <c r="BS4" s="9" t="str">
        <f>F4</f>
        <v>KTE Tramp</v>
      </c>
      <c r="BT4" s="9">
        <f>E4</f>
        <v>1979</v>
      </c>
      <c r="BU4" s="9">
        <v>100</v>
      </c>
      <c r="BV4" s="9"/>
      <c r="BW4" s="9"/>
      <c r="BX4" s="9"/>
      <c r="BY4" s="9"/>
      <c r="BZ4" s="9"/>
    </row>
    <row r="5" spans="1:78" ht="15.75" customHeight="1">
      <c r="A5" s="255">
        <v>114</v>
      </c>
      <c r="B5" s="255" t="s">
        <v>1895</v>
      </c>
      <c r="C5" s="255" t="s">
        <v>1896</v>
      </c>
      <c r="D5" s="255" t="s">
        <v>36</v>
      </c>
      <c r="E5" s="255">
        <v>1986</v>
      </c>
      <c r="F5" s="255"/>
      <c r="G5" s="255" t="s">
        <v>262</v>
      </c>
      <c r="H5" s="257" t="s">
        <v>1875</v>
      </c>
      <c r="I5" s="257"/>
      <c r="J5" s="258">
        <v>0</v>
      </c>
      <c r="K5" s="258">
        <v>0.55081018518518521</v>
      </c>
      <c r="L5" s="258">
        <f t="shared" si="0"/>
        <v>0.53692129629629637</v>
      </c>
      <c r="M5" s="259">
        <f t="shared" si="1"/>
        <v>0</v>
      </c>
      <c r="N5" s="259">
        <v>-1.3888888888888888E-2</v>
      </c>
      <c r="O5" s="257">
        <f t="shared" si="2"/>
        <v>89</v>
      </c>
      <c r="P5" s="260">
        <v>-0.26388888888888895</v>
      </c>
      <c r="Q5" s="261">
        <f t="shared" si="3"/>
        <v>0.27303240740740742</v>
      </c>
      <c r="R5" s="255">
        <v>1</v>
      </c>
      <c r="S5" s="255">
        <v>1</v>
      </c>
      <c r="T5" s="255">
        <v>1</v>
      </c>
      <c r="U5" s="255">
        <v>1</v>
      </c>
      <c r="V5" s="255">
        <v>1</v>
      </c>
      <c r="W5" s="255">
        <v>1</v>
      </c>
      <c r="X5" s="255">
        <v>1</v>
      </c>
      <c r="Y5" s="255">
        <v>1</v>
      </c>
      <c r="Z5" s="255">
        <v>1</v>
      </c>
      <c r="AA5" s="255">
        <v>1</v>
      </c>
      <c r="AB5" s="255">
        <v>1</v>
      </c>
      <c r="AC5" s="255">
        <v>1</v>
      </c>
      <c r="AD5" s="255">
        <v>1</v>
      </c>
      <c r="AE5" s="255">
        <v>1</v>
      </c>
      <c r="AF5" s="255">
        <v>1</v>
      </c>
      <c r="AG5" s="255">
        <v>1</v>
      </c>
      <c r="AH5" s="255">
        <v>1</v>
      </c>
      <c r="AI5" s="255">
        <v>2</v>
      </c>
      <c r="AJ5" s="255">
        <v>2</v>
      </c>
      <c r="AK5" s="255">
        <v>2</v>
      </c>
      <c r="AL5" s="255">
        <v>3</v>
      </c>
      <c r="AM5" s="255">
        <v>2</v>
      </c>
      <c r="AN5" s="255">
        <v>2</v>
      </c>
      <c r="AO5" s="255">
        <v>2</v>
      </c>
      <c r="AP5" s="255">
        <v>2</v>
      </c>
      <c r="AQ5" s="255">
        <v>2</v>
      </c>
      <c r="AR5" s="255">
        <v>3</v>
      </c>
      <c r="AS5" s="255">
        <v>2</v>
      </c>
      <c r="AT5" s="255">
        <v>2</v>
      </c>
      <c r="AU5" s="255">
        <v>2</v>
      </c>
      <c r="AV5" s="255">
        <v>2</v>
      </c>
      <c r="AW5" s="255">
        <v>2</v>
      </c>
      <c r="AX5" s="255">
        <v>2</v>
      </c>
      <c r="AY5" s="255">
        <v>2</v>
      </c>
      <c r="AZ5" s="255">
        <v>2</v>
      </c>
      <c r="BA5" s="255">
        <v>2</v>
      </c>
      <c r="BB5" s="255">
        <v>4</v>
      </c>
      <c r="BC5" s="255">
        <v>2</v>
      </c>
      <c r="BD5" s="255">
        <v>2</v>
      </c>
      <c r="BE5" s="255">
        <v>3</v>
      </c>
      <c r="BF5" s="255">
        <v>4</v>
      </c>
      <c r="BG5" s="255">
        <v>2</v>
      </c>
      <c r="BH5" s="255">
        <v>2</v>
      </c>
      <c r="BI5" s="255">
        <v>2</v>
      </c>
      <c r="BJ5" s="255">
        <v>3</v>
      </c>
      <c r="BK5" s="255">
        <v>4</v>
      </c>
      <c r="BL5" s="255">
        <v>4</v>
      </c>
      <c r="BM5" s="255">
        <f t="shared" si="4"/>
        <v>47</v>
      </c>
      <c r="BO5" s="15">
        <f>VLOOKUP(BP5,id!$A:$C,3,0)</f>
        <v>22</v>
      </c>
      <c r="BP5" s="15" t="str">
        <f t="shared" ref="BP5:BP35" si="5">BQ5&amp;BR5&amp;BT5</f>
        <v>MirowskiŁukasz1986</v>
      </c>
      <c r="BQ5" s="9" t="str">
        <f t="shared" ref="BQ5:BR20" si="6">PROPER(B5)</f>
        <v>Mirowski</v>
      </c>
      <c r="BR5" s="9" t="str">
        <f t="shared" si="6"/>
        <v>Łukasz</v>
      </c>
      <c r="BS5" s="9">
        <f t="shared" ref="BS5:BS35" si="7">F5</f>
        <v>0</v>
      </c>
      <c r="BT5" s="9">
        <f t="shared" ref="BT5:BT35" si="8">E5</f>
        <v>1986</v>
      </c>
      <c r="BU5" s="9">
        <f t="shared" ref="BU5:BU22" si="9">BU4*IF(BY5&lt;1,BY5,IF(BZ5&lt;1,BZ5,IF(BX5&lt;1,BX5,IF(BW5&lt;1,BW5,1))))</f>
        <v>78.016108520559527</v>
      </c>
      <c r="BV5" s="9"/>
      <c r="BW5" s="9">
        <f>Q4/Q5</f>
        <v>0.78016108520559524</v>
      </c>
      <c r="BX5" s="9">
        <v>1</v>
      </c>
      <c r="BY5" s="9">
        <v>1</v>
      </c>
      <c r="BZ5" s="9">
        <f t="shared" ref="BZ5:BZ35" si="10">BX5^0.2</f>
        <v>1</v>
      </c>
    </row>
    <row r="6" spans="1:78" ht="15.75" customHeight="1">
      <c r="A6" s="255">
        <v>105</v>
      </c>
      <c r="B6" s="255" t="s">
        <v>1897</v>
      </c>
      <c r="C6" s="255" t="s">
        <v>696</v>
      </c>
      <c r="D6" s="255" t="s">
        <v>36</v>
      </c>
      <c r="E6" s="255">
        <v>1985</v>
      </c>
      <c r="F6" s="255" t="s">
        <v>276</v>
      </c>
      <c r="G6" s="255" t="s">
        <v>216</v>
      </c>
      <c r="H6" s="257" t="s">
        <v>1875</v>
      </c>
      <c r="I6" s="257"/>
      <c r="J6" s="258">
        <v>0</v>
      </c>
      <c r="K6" s="258">
        <v>0.55832175925925931</v>
      </c>
      <c r="L6" s="258">
        <f t="shared" si="0"/>
        <v>0.54443287037037047</v>
      </c>
      <c r="M6" s="259">
        <f t="shared" si="1"/>
        <v>0</v>
      </c>
      <c r="N6" s="259">
        <v>-1.3888888888888888E-2</v>
      </c>
      <c r="O6" s="257">
        <f t="shared" si="2"/>
        <v>89</v>
      </c>
      <c r="P6" s="260">
        <v>-0.26388888888888895</v>
      </c>
      <c r="Q6" s="261">
        <f t="shared" si="3"/>
        <v>0.28054398148148152</v>
      </c>
      <c r="R6" s="255">
        <v>1</v>
      </c>
      <c r="S6" s="255">
        <v>1</v>
      </c>
      <c r="T6" s="255">
        <v>1</v>
      </c>
      <c r="U6" s="255">
        <v>1</v>
      </c>
      <c r="V6" s="255">
        <v>1</v>
      </c>
      <c r="W6" s="255">
        <v>1</v>
      </c>
      <c r="X6" s="255">
        <v>1</v>
      </c>
      <c r="Y6" s="255">
        <v>1</v>
      </c>
      <c r="Z6" s="255">
        <v>1</v>
      </c>
      <c r="AA6" s="255">
        <v>1</v>
      </c>
      <c r="AB6" s="255">
        <v>1</v>
      </c>
      <c r="AC6" s="255">
        <v>1</v>
      </c>
      <c r="AD6" s="255">
        <v>1</v>
      </c>
      <c r="AE6" s="255">
        <v>1</v>
      </c>
      <c r="AF6" s="255">
        <v>1</v>
      </c>
      <c r="AG6" s="255">
        <v>1</v>
      </c>
      <c r="AH6" s="255">
        <v>1</v>
      </c>
      <c r="AI6" s="255">
        <v>2</v>
      </c>
      <c r="AJ6" s="255">
        <v>2</v>
      </c>
      <c r="AK6" s="255">
        <v>2</v>
      </c>
      <c r="AL6" s="255">
        <v>3</v>
      </c>
      <c r="AM6" s="255">
        <v>2</v>
      </c>
      <c r="AN6" s="255">
        <v>2</v>
      </c>
      <c r="AO6" s="255">
        <v>2</v>
      </c>
      <c r="AP6" s="255">
        <v>2</v>
      </c>
      <c r="AQ6" s="255">
        <v>2</v>
      </c>
      <c r="AR6" s="255">
        <v>3</v>
      </c>
      <c r="AS6" s="255">
        <v>2</v>
      </c>
      <c r="AT6" s="255">
        <v>2</v>
      </c>
      <c r="AU6" s="255">
        <v>2</v>
      </c>
      <c r="AV6" s="255">
        <v>2</v>
      </c>
      <c r="AW6" s="255">
        <v>2</v>
      </c>
      <c r="AX6" s="255">
        <v>2</v>
      </c>
      <c r="AY6" s="255">
        <v>2</v>
      </c>
      <c r="AZ6" s="255">
        <v>2</v>
      </c>
      <c r="BA6" s="255">
        <v>2</v>
      </c>
      <c r="BB6" s="255">
        <v>4</v>
      </c>
      <c r="BC6" s="255">
        <v>2</v>
      </c>
      <c r="BD6" s="255">
        <v>2</v>
      </c>
      <c r="BE6" s="255">
        <v>3</v>
      </c>
      <c r="BF6" s="255">
        <v>4</v>
      </c>
      <c r="BG6" s="255">
        <v>2</v>
      </c>
      <c r="BH6" s="255">
        <v>2</v>
      </c>
      <c r="BI6" s="255">
        <v>2</v>
      </c>
      <c r="BJ6" s="255">
        <v>3</v>
      </c>
      <c r="BK6" s="255">
        <v>4</v>
      </c>
      <c r="BL6" s="255">
        <v>4</v>
      </c>
      <c r="BM6" s="255">
        <f t="shared" si="4"/>
        <v>47</v>
      </c>
      <c r="BO6" s="15">
        <f>VLOOKUP(BP6,id!$A:$C,3,0)</f>
        <v>5</v>
      </c>
      <c r="BP6" s="15" t="str">
        <f t="shared" si="5"/>
        <v>BanaszkiewiczPiotr1985</v>
      </c>
      <c r="BQ6" s="9" t="str">
        <f t="shared" si="6"/>
        <v>Banaszkiewicz</v>
      </c>
      <c r="BR6" s="9" t="str">
        <f t="shared" si="6"/>
        <v>Piotr</v>
      </c>
      <c r="BS6" s="9" t="str">
        <f t="shared" si="7"/>
        <v>KTR BikeOrient</v>
      </c>
      <c r="BT6" s="9">
        <f t="shared" si="8"/>
        <v>1985</v>
      </c>
      <c r="BU6" s="9">
        <f t="shared" si="9"/>
        <v>75.927224720491722</v>
      </c>
      <c r="BV6" s="9"/>
      <c r="BW6" s="9">
        <f t="shared" ref="BW6:BW22" si="11">Q5/Q6</f>
        <v>0.97322496802673364</v>
      </c>
      <c r="BX6" s="9">
        <v>1</v>
      </c>
      <c r="BY6" s="9">
        <v>1</v>
      </c>
      <c r="BZ6" s="9">
        <f t="shared" si="10"/>
        <v>1</v>
      </c>
    </row>
    <row r="7" spans="1:78" ht="15.75" customHeight="1">
      <c r="A7" s="255">
        <v>112</v>
      </c>
      <c r="B7" s="255" t="s">
        <v>1898</v>
      </c>
      <c r="C7" s="255" t="s">
        <v>698</v>
      </c>
      <c r="D7" s="255" t="s">
        <v>36</v>
      </c>
      <c r="E7" s="255">
        <v>1969</v>
      </c>
      <c r="F7" s="255"/>
      <c r="G7" s="255" t="s">
        <v>262</v>
      </c>
      <c r="H7" s="257" t="s">
        <v>1875</v>
      </c>
      <c r="I7" s="257" t="s">
        <v>1876</v>
      </c>
      <c r="J7" s="258">
        <v>0</v>
      </c>
      <c r="K7" s="258">
        <v>0.59453703703703709</v>
      </c>
      <c r="L7" s="258">
        <f t="shared" si="0"/>
        <v>0.58064814814814825</v>
      </c>
      <c r="M7" s="259">
        <f t="shared" si="1"/>
        <v>0</v>
      </c>
      <c r="N7" s="259">
        <v>-1.3888888888888888E-2</v>
      </c>
      <c r="O7" s="257">
        <f t="shared" si="2"/>
        <v>88</v>
      </c>
      <c r="P7" s="260">
        <v>-0.25000000000000006</v>
      </c>
      <c r="Q7" s="261">
        <f t="shared" si="3"/>
        <v>0.33064814814814819</v>
      </c>
      <c r="R7" s="255">
        <v>1</v>
      </c>
      <c r="S7" s="255">
        <v>1</v>
      </c>
      <c r="T7" s="255">
        <v>1</v>
      </c>
      <c r="U7" s="255">
        <v>1</v>
      </c>
      <c r="V7" s="255">
        <v>1</v>
      </c>
      <c r="W7" s="255">
        <v>1</v>
      </c>
      <c r="X7" s="255">
        <v>1</v>
      </c>
      <c r="Y7" s="255">
        <v>1</v>
      </c>
      <c r="Z7" s="255">
        <v>1</v>
      </c>
      <c r="AA7" s="255">
        <v>1</v>
      </c>
      <c r="AB7" s="255"/>
      <c r="AC7" s="255">
        <v>1</v>
      </c>
      <c r="AD7" s="255">
        <v>1</v>
      </c>
      <c r="AE7" s="255">
        <v>1</v>
      </c>
      <c r="AF7" s="255">
        <v>1</v>
      </c>
      <c r="AG7" s="255">
        <v>1</v>
      </c>
      <c r="AH7" s="255">
        <v>1</v>
      </c>
      <c r="AI7" s="255">
        <v>2</v>
      </c>
      <c r="AJ7" s="255">
        <v>2</v>
      </c>
      <c r="AK7" s="255">
        <v>2</v>
      </c>
      <c r="AL7" s="255">
        <v>3</v>
      </c>
      <c r="AM7" s="255">
        <v>2</v>
      </c>
      <c r="AN7" s="255">
        <v>2</v>
      </c>
      <c r="AO7" s="255">
        <v>2</v>
      </c>
      <c r="AP7" s="255">
        <v>2</v>
      </c>
      <c r="AQ7" s="255">
        <v>2</v>
      </c>
      <c r="AR7" s="255">
        <v>3</v>
      </c>
      <c r="AS7" s="255">
        <v>2</v>
      </c>
      <c r="AT7" s="255">
        <v>2</v>
      </c>
      <c r="AU7" s="255">
        <v>2</v>
      </c>
      <c r="AV7" s="255">
        <v>2</v>
      </c>
      <c r="AW7" s="255">
        <v>2</v>
      </c>
      <c r="AX7" s="255">
        <v>2</v>
      </c>
      <c r="AY7" s="255">
        <v>2</v>
      </c>
      <c r="AZ7" s="255">
        <v>2</v>
      </c>
      <c r="BA7" s="255">
        <v>2</v>
      </c>
      <c r="BB7" s="255">
        <v>4</v>
      </c>
      <c r="BC7" s="255">
        <v>2</v>
      </c>
      <c r="BD7" s="255">
        <v>2</v>
      </c>
      <c r="BE7" s="255">
        <v>3</v>
      </c>
      <c r="BF7" s="255">
        <v>4</v>
      </c>
      <c r="BG7" s="255">
        <v>2</v>
      </c>
      <c r="BH7" s="255">
        <v>2</v>
      </c>
      <c r="BI7" s="255">
        <v>2</v>
      </c>
      <c r="BJ7" s="255">
        <v>3</v>
      </c>
      <c r="BK7" s="255">
        <v>4</v>
      </c>
      <c r="BL7" s="255">
        <v>4</v>
      </c>
      <c r="BM7" s="255">
        <f t="shared" si="4"/>
        <v>46</v>
      </c>
      <c r="BO7" s="15">
        <f>VLOOKUP(BP7,id!$A:$C,3,0)</f>
        <v>7</v>
      </c>
      <c r="BP7" s="15" t="str">
        <f t="shared" si="5"/>
        <v>SzawdzinKrzysztof1969</v>
      </c>
      <c r="BQ7" s="9" t="str">
        <f t="shared" si="6"/>
        <v>Szawdzin</v>
      </c>
      <c r="BR7" s="9" t="str">
        <f t="shared" si="6"/>
        <v>Krzysztof</v>
      </c>
      <c r="BS7" s="9">
        <f t="shared" si="7"/>
        <v>0</v>
      </c>
      <c r="BT7" s="9">
        <f t="shared" si="8"/>
        <v>1969</v>
      </c>
      <c r="BU7" s="9">
        <f t="shared" si="9"/>
        <v>64.421730607672885</v>
      </c>
      <c r="BV7" s="9"/>
      <c r="BW7" s="9">
        <f t="shared" si="11"/>
        <v>0.84846681601792218</v>
      </c>
      <c r="BX7" s="9">
        <v>1</v>
      </c>
      <c r="BY7" s="9">
        <v>1</v>
      </c>
      <c r="BZ7" s="9">
        <f t="shared" si="10"/>
        <v>1</v>
      </c>
    </row>
    <row r="8" spans="1:78" ht="15.75" customHeight="1">
      <c r="A8" s="255">
        <v>101</v>
      </c>
      <c r="B8" s="255" t="s">
        <v>1899</v>
      </c>
      <c r="C8" s="255" t="s">
        <v>698</v>
      </c>
      <c r="D8" s="255" t="s">
        <v>36</v>
      </c>
      <c r="E8" s="255">
        <v>1954</v>
      </c>
      <c r="F8" s="255"/>
      <c r="G8" s="255" t="s">
        <v>1877</v>
      </c>
      <c r="H8" s="257" t="s">
        <v>1875</v>
      </c>
      <c r="I8" s="257" t="s">
        <v>1876</v>
      </c>
      <c r="J8" s="258">
        <v>0</v>
      </c>
      <c r="K8" s="258">
        <v>0.61721064814814819</v>
      </c>
      <c r="L8" s="258">
        <f t="shared" si="0"/>
        <v>0.60332175925925935</v>
      </c>
      <c r="M8" s="259">
        <f t="shared" si="1"/>
        <v>0</v>
      </c>
      <c r="N8" s="259">
        <v>-1.3888888888888888E-2</v>
      </c>
      <c r="O8" s="257">
        <f t="shared" si="2"/>
        <v>89</v>
      </c>
      <c r="P8" s="260">
        <v>-0.26388888888888895</v>
      </c>
      <c r="Q8" s="261">
        <f t="shared" si="3"/>
        <v>0.3394328703703704</v>
      </c>
      <c r="R8" s="255">
        <v>1</v>
      </c>
      <c r="S8" s="255">
        <v>1</v>
      </c>
      <c r="T8" s="255">
        <v>1</v>
      </c>
      <c r="U8" s="255">
        <v>1</v>
      </c>
      <c r="V8" s="255">
        <v>1</v>
      </c>
      <c r="W8" s="255">
        <v>1</v>
      </c>
      <c r="X8" s="255">
        <v>1</v>
      </c>
      <c r="Y8" s="255">
        <v>1</v>
      </c>
      <c r="Z8" s="255">
        <v>1</v>
      </c>
      <c r="AA8" s="255">
        <v>1</v>
      </c>
      <c r="AB8" s="255">
        <v>1</v>
      </c>
      <c r="AC8" s="255">
        <v>1</v>
      </c>
      <c r="AD8" s="255">
        <v>1</v>
      </c>
      <c r="AE8" s="255">
        <v>1</v>
      </c>
      <c r="AF8" s="255">
        <v>1</v>
      </c>
      <c r="AG8" s="255">
        <v>1</v>
      </c>
      <c r="AH8" s="255">
        <v>1</v>
      </c>
      <c r="AI8" s="255">
        <v>2</v>
      </c>
      <c r="AJ8" s="255">
        <v>2</v>
      </c>
      <c r="AK8" s="255">
        <v>2</v>
      </c>
      <c r="AL8" s="255">
        <v>3</v>
      </c>
      <c r="AM8" s="255">
        <v>2</v>
      </c>
      <c r="AN8" s="255">
        <v>2</v>
      </c>
      <c r="AO8" s="255">
        <v>2</v>
      </c>
      <c r="AP8" s="255">
        <v>2</v>
      </c>
      <c r="AQ8" s="255">
        <v>2</v>
      </c>
      <c r="AR8" s="255">
        <v>3</v>
      </c>
      <c r="AS8" s="255">
        <v>2</v>
      </c>
      <c r="AT8" s="255">
        <v>2</v>
      </c>
      <c r="AU8" s="255">
        <v>2</v>
      </c>
      <c r="AV8" s="255">
        <v>2</v>
      </c>
      <c r="AW8" s="255">
        <v>2</v>
      </c>
      <c r="AX8" s="255">
        <v>2</v>
      </c>
      <c r="AY8" s="255">
        <v>2</v>
      </c>
      <c r="AZ8" s="255">
        <v>2</v>
      </c>
      <c r="BA8" s="255">
        <v>2</v>
      </c>
      <c r="BB8" s="255">
        <v>4</v>
      </c>
      <c r="BC8" s="255">
        <v>2</v>
      </c>
      <c r="BD8" s="255">
        <v>2</v>
      </c>
      <c r="BE8" s="255">
        <v>3</v>
      </c>
      <c r="BF8" s="255">
        <v>4</v>
      </c>
      <c r="BG8" s="255">
        <v>2</v>
      </c>
      <c r="BH8" s="255">
        <v>2</v>
      </c>
      <c r="BI8" s="255">
        <v>2</v>
      </c>
      <c r="BJ8" s="255">
        <v>3</v>
      </c>
      <c r="BK8" s="255">
        <v>4</v>
      </c>
      <c r="BL8" s="255">
        <v>4</v>
      </c>
      <c r="BM8" s="255">
        <f t="shared" si="4"/>
        <v>47</v>
      </c>
      <c r="BO8" s="15">
        <f>VLOOKUP(BP8,id!$A:$C,3,0)</f>
        <v>9</v>
      </c>
      <c r="BP8" s="15" t="str">
        <f t="shared" si="5"/>
        <v>WiktorowskiKrzysztof1954</v>
      </c>
      <c r="BQ8" s="9" t="str">
        <f t="shared" si="6"/>
        <v>Wiktorowski</v>
      </c>
      <c r="BR8" s="9" t="str">
        <f t="shared" si="6"/>
        <v>Krzysztof</v>
      </c>
      <c r="BS8" s="9">
        <f t="shared" si="7"/>
        <v>0</v>
      </c>
      <c r="BT8" s="9">
        <f t="shared" si="8"/>
        <v>1954</v>
      </c>
      <c r="BU8" s="9">
        <f t="shared" si="9"/>
        <v>62.75445834896167</v>
      </c>
      <c r="BV8" s="9"/>
      <c r="BW8" s="9">
        <f t="shared" si="11"/>
        <v>0.97411941214580422</v>
      </c>
      <c r="BX8" s="9">
        <v>1</v>
      </c>
      <c r="BY8" s="9">
        <v>1</v>
      </c>
      <c r="BZ8" s="9">
        <f t="shared" si="10"/>
        <v>1</v>
      </c>
    </row>
    <row r="9" spans="1:78" ht="15.75" customHeight="1">
      <c r="A9" s="255">
        <v>110</v>
      </c>
      <c r="B9" s="255" t="s">
        <v>1900</v>
      </c>
      <c r="C9" s="255" t="s">
        <v>1901</v>
      </c>
      <c r="D9" s="255" t="s">
        <v>36</v>
      </c>
      <c r="E9" s="255">
        <v>1979</v>
      </c>
      <c r="F9" s="255" t="s">
        <v>1878</v>
      </c>
      <c r="G9" s="255" t="s">
        <v>1513</v>
      </c>
      <c r="H9" s="257" t="s">
        <v>1875</v>
      </c>
      <c r="I9" s="257"/>
      <c r="J9" s="258">
        <v>0</v>
      </c>
      <c r="K9" s="258">
        <v>0.61721064814814819</v>
      </c>
      <c r="L9" s="258">
        <f t="shared" si="0"/>
        <v>0.60332175925925935</v>
      </c>
      <c r="M9" s="259">
        <f t="shared" si="1"/>
        <v>0</v>
      </c>
      <c r="N9" s="259">
        <v>-1.3888888888888888E-2</v>
      </c>
      <c r="O9" s="257">
        <f t="shared" si="2"/>
        <v>89</v>
      </c>
      <c r="P9" s="260">
        <v>-0.26388888888888895</v>
      </c>
      <c r="Q9" s="261">
        <f t="shared" si="3"/>
        <v>0.3394328703703704</v>
      </c>
      <c r="R9" s="255">
        <v>1</v>
      </c>
      <c r="S9" s="255">
        <v>1</v>
      </c>
      <c r="T9" s="255">
        <v>1</v>
      </c>
      <c r="U9" s="255">
        <v>1</v>
      </c>
      <c r="V9" s="255">
        <v>1</v>
      </c>
      <c r="W9" s="255">
        <v>1</v>
      </c>
      <c r="X9" s="255">
        <v>1</v>
      </c>
      <c r="Y9" s="255">
        <v>1</v>
      </c>
      <c r="Z9" s="255">
        <v>1</v>
      </c>
      <c r="AA9" s="255">
        <v>1</v>
      </c>
      <c r="AB9" s="255">
        <v>1</v>
      </c>
      <c r="AC9" s="255">
        <v>1</v>
      </c>
      <c r="AD9" s="255">
        <v>1</v>
      </c>
      <c r="AE9" s="255">
        <v>1</v>
      </c>
      <c r="AF9" s="255">
        <v>1</v>
      </c>
      <c r="AG9" s="255">
        <v>1</v>
      </c>
      <c r="AH9" s="255">
        <v>1</v>
      </c>
      <c r="AI9" s="255">
        <v>2</v>
      </c>
      <c r="AJ9" s="255">
        <v>2</v>
      </c>
      <c r="AK9" s="255">
        <v>2</v>
      </c>
      <c r="AL9" s="255">
        <v>3</v>
      </c>
      <c r="AM9" s="255">
        <v>2</v>
      </c>
      <c r="AN9" s="255">
        <v>2</v>
      </c>
      <c r="AO9" s="255">
        <v>2</v>
      </c>
      <c r="AP9" s="255">
        <v>2</v>
      </c>
      <c r="AQ9" s="255">
        <v>2</v>
      </c>
      <c r="AR9" s="255">
        <v>3</v>
      </c>
      <c r="AS9" s="255">
        <v>2</v>
      </c>
      <c r="AT9" s="255">
        <v>2</v>
      </c>
      <c r="AU9" s="255">
        <v>2</v>
      </c>
      <c r="AV9" s="255">
        <v>2</v>
      </c>
      <c r="AW9" s="255">
        <v>2</v>
      </c>
      <c r="AX9" s="255">
        <v>2</v>
      </c>
      <c r="AY9" s="255">
        <v>2</v>
      </c>
      <c r="AZ9" s="255">
        <v>2</v>
      </c>
      <c r="BA9" s="255">
        <v>2</v>
      </c>
      <c r="BB9" s="255">
        <v>4</v>
      </c>
      <c r="BC9" s="255">
        <v>2</v>
      </c>
      <c r="BD9" s="255">
        <v>2</v>
      </c>
      <c r="BE9" s="255">
        <v>3</v>
      </c>
      <c r="BF9" s="255">
        <v>4</v>
      </c>
      <c r="BG9" s="255">
        <v>2</v>
      </c>
      <c r="BH9" s="255">
        <v>2</v>
      </c>
      <c r="BI9" s="255">
        <v>2</v>
      </c>
      <c r="BJ9" s="255">
        <v>3</v>
      </c>
      <c r="BK9" s="255">
        <v>4</v>
      </c>
      <c r="BL9" s="255">
        <v>4</v>
      </c>
      <c r="BM9" s="255">
        <f t="shared" si="4"/>
        <v>47</v>
      </c>
      <c r="BO9" s="15">
        <f>VLOOKUP(BP9,id!$A:$C,3,0)</f>
        <v>145</v>
      </c>
      <c r="BP9" s="15" t="str">
        <f t="shared" si="5"/>
        <v>WalentowskiRadosław1979</v>
      </c>
      <c r="BQ9" s="9" t="str">
        <f t="shared" si="6"/>
        <v>Walentowski</v>
      </c>
      <c r="BR9" s="9" t="str">
        <f t="shared" si="6"/>
        <v>Radosław</v>
      </c>
      <c r="BS9" s="9" t="str">
        <f t="shared" si="7"/>
        <v>LosMaruders</v>
      </c>
      <c r="BT9" s="9">
        <f t="shared" si="8"/>
        <v>1979</v>
      </c>
      <c r="BU9" s="9">
        <f t="shared" si="9"/>
        <v>62.75445834896167</v>
      </c>
      <c r="BV9" s="9"/>
      <c r="BW9" s="9">
        <f t="shared" si="11"/>
        <v>1</v>
      </c>
      <c r="BX9" s="9">
        <v>1</v>
      </c>
      <c r="BY9" s="9">
        <v>1</v>
      </c>
      <c r="BZ9" s="9">
        <f t="shared" si="10"/>
        <v>1</v>
      </c>
    </row>
    <row r="10" spans="1:78" ht="15.75" customHeight="1">
      <c r="A10" s="255">
        <v>135</v>
      </c>
      <c r="B10" s="255" t="s">
        <v>700</v>
      </c>
      <c r="C10" s="255" t="s">
        <v>188</v>
      </c>
      <c r="D10" s="255" t="s">
        <v>36</v>
      </c>
      <c r="E10" s="255">
        <v>1972</v>
      </c>
      <c r="F10" s="255" t="s">
        <v>690</v>
      </c>
      <c r="G10" s="255" t="s">
        <v>1879</v>
      </c>
      <c r="H10" s="257" t="s">
        <v>1875</v>
      </c>
      <c r="I10" s="257" t="s">
        <v>1876</v>
      </c>
      <c r="J10" s="258">
        <v>0</v>
      </c>
      <c r="K10" s="258">
        <v>0.61122685185185188</v>
      </c>
      <c r="L10" s="258">
        <f t="shared" si="0"/>
        <v>0.59733796296296304</v>
      </c>
      <c r="M10" s="259">
        <f t="shared" si="1"/>
        <v>0</v>
      </c>
      <c r="N10" s="259">
        <v>-1.3888888888888888E-2</v>
      </c>
      <c r="O10" s="257">
        <f t="shared" si="2"/>
        <v>88</v>
      </c>
      <c r="P10" s="260">
        <v>-0.25000000000000006</v>
      </c>
      <c r="Q10" s="261">
        <f t="shared" si="3"/>
        <v>0.34733796296296299</v>
      </c>
      <c r="R10" s="255">
        <v>1</v>
      </c>
      <c r="S10" s="255">
        <v>1</v>
      </c>
      <c r="T10" s="255">
        <v>1</v>
      </c>
      <c r="U10" s="255">
        <v>1</v>
      </c>
      <c r="V10" s="255">
        <v>1</v>
      </c>
      <c r="W10" s="255">
        <v>1</v>
      </c>
      <c r="X10" s="255">
        <v>1</v>
      </c>
      <c r="Y10" s="255">
        <v>1</v>
      </c>
      <c r="Z10" s="255"/>
      <c r="AA10" s="255">
        <v>1</v>
      </c>
      <c r="AB10" s="255">
        <v>1</v>
      </c>
      <c r="AC10" s="255">
        <v>1</v>
      </c>
      <c r="AD10" s="255">
        <v>1</v>
      </c>
      <c r="AE10" s="255">
        <v>1</v>
      </c>
      <c r="AF10" s="255">
        <v>1</v>
      </c>
      <c r="AG10" s="255">
        <v>1</v>
      </c>
      <c r="AH10" s="255">
        <v>1</v>
      </c>
      <c r="AI10" s="255">
        <v>2</v>
      </c>
      <c r="AJ10" s="255">
        <v>2</v>
      </c>
      <c r="AK10" s="255">
        <v>2</v>
      </c>
      <c r="AL10" s="255">
        <v>3</v>
      </c>
      <c r="AM10" s="255">
        <v>2</v>
      </c>
      <c r="AN10" s="255">
        <v>2</v>
      </c>
      <c r="AO10" s="255">
        <v>2</v>
      </c>
      <c r="AP10" s="255">
        <v>2</v>
      </c>
      <c r="AQ10" s="255">
        <v>2</v>
      </c>
      <c r="AR10" s="255">
        <v>3</v>
      </c>
      <c r="AS10" s="255">
        <v>2</v>
      </c>
      <c r="AT10" s="255">
        <v>2</v>
      </c>
      <c r="AU10" s="255">
        <v>2</v>
      </c>
      <c r="AV10" s="255">
        <v>2</v>
      </c>
      <c r="AW10" s="255">
        <v>2</v>
      </c>
      <c r="AX10" s="255">
        <v>2</v>
      </c>
      <c r="AY10" s="255">
        <v>2</v>
      </c>
      <c r="AZ10" s="255">
        <v>2</v>
      </c>
      <c r="BA10" s="255">
        <v>2</v>
      </c>
      <c r="BB10" s="255">
        <v>4</v>
      </c>
      <c r="BC10" s="255">
        <v>2</v>
      </c>
      <c r="BD10" s="255">
        <v>2</v>
      </c>
      <c r="BE10" s="255">
        <v>3</v>
      </c>
      <c r="BF10" s="255">
        <v>4</v>
      </c>
      <c r="BG10" s="255">
        <v>2</v>
      </c>
      <c r="BH10" s="255">
        <v>2</v>
      </c>
      <c r="BI10" s="255">
        <v>2</v>
      </c>
      <c r="BJ10" s="255">
        <v>3</v>
      </c>
      <c r="BK10" s="255">
        <v>4</v>
      </c>
      <c r="BL10" s="255">
        <v>4</v>
      </c>
      <c r="BM10" s="255">
        <f t="shared" si="4"/>
        <v>46</v>
      </c>
      <c r="BO10" s="15">
        <f>VLOOKUP(BP10,id!$A:$C,3,0)</f>
        <v>395</v>
      </c>
      <c r="BP10" s="15" t="str">
        <f t="shared" si="5"/>
        <v>KielakSławomir1972</v>
      </c>
      <c r="BQ10" s="9" t="str">
        <f t="shared" si="6"/>
        <v>Kielak</v>
      </c>
      <c r="BR10" s="9" t="str">
        <f t="shared" si="6"/>
        <v>Sławomir</v>
      </c>
      <c r="BS10" s="9" t="str">
        <f t="shared" si="7"/>
        <v>Kielakowie.pl</v>
      </c>
      <c r="BT10" s="9">
        <f t="shared" si="8"/>
        <v>1972</v>
      </c>
      <c r="BU10" s="9">
        <f t="shared" si="9"/>
        <v>61.326224591802692</v>
      </c>
      <c r="BV10" s="9"/>
      <c r="BW10" s="9">
        <f t="shared" si="11"/>
        <v>0.97724091969343552</v>
      </c>
      <c r="BX10" s="9">
        <v>1</v>
      </c>
      <c r="BY10" s="9">
        <v>1</v>
      </c>
      <c r="BZ10" s="9">
        <f t="shared" si="10"/>
        <v>1</v>
      </c>
    </row>
    <row r="11" spans="1:78" ht="15.75" customHeight="1">
      <c r="A11" s="255">
        <v>136</v>
      </c>
      <c r="B11" s="255" t="s">
        <v>700</v>
      </c>
      <c r="C11" s="255" t="s">
        <v>702</v>
      </c>
      <c r="D11" s="255" t="s">
        <v>36</v>
      </c>
      <c r="E11" s="255">
        <v>1996</v>
      </c>
      <c r="F11" s="255" t="s">
        <v>690</v>
      </c>
      <c r="G11" s="255" t="s">
        <v>1879</v>
      </c>
      <c r="H11" s="257" t="s">
        <v>1875</v>
      </c>
      <c r="I11" s="257"/>
      <c r="J11" s="258">
        <v>0</v>
      </c>
      <c r="K11" s="258">
        <v>0.61122685185185188</v>
      </c>
      <c r="L11" s="258">
        <f t="shared" si="0"/>
        <v>0.59733796296296304</v>
      </c>
      <c r="M11" s="259">
        <f t="shared" si="1"/>
        <v>0</v>
      </c>
      <c r="N11" s="259">
        <v>-1.3888888888888888E-2</v>
      </c>
      <c r="O11" s="257">
        <f t="shared" si="2"/>
        <v>88</v>
      </c>
      <c r="P11" s="260">
        <v>-0.25000000000000006</v>
      </c>
      <c r="Q11" s="261">
        <f t="shared" si="3"/>
        <v>0.34733796296296299</v>
      </c>
      <c r="R11" s="255">
        <v>1</v>
      </c>
      <c r="S11" s="255">
        <v>1</v>
      </c>
      <c r="T11" s="255">
        <v>1</v>
      </c>
      <c r="U11" s="255">
        <v>1</v>
      </c>
      <c r="V11" s="255">
        <v>1</v>
      </c>
      <c r="W11" s="255">
        <v>1</v>
      </c>
      <c r="X11" s="255">
        <v>1</v>
      </c>
      <c r="Y11" s="255">
        <v>1</v>
      </c>
      <c r="Z11" s="255"/>
      <c r="AA11" s="255">
        <v>1</v>
      </c>
      <c r="AB11" s="255">
        <v>1</v>
      </c>
      <c r="AC11" s="255">
        <v>1</v>
      </c>
      <c r="AD11" s="255">
        <v>1</v>
      </c>
      <c r="AE11" s="255">
        <v>1</v>
      </c>
      <c r="AF11" s="255">
        <v>1</v>
      </c>
      <c r="AG11" s="255">
        <v>1</v>
      </c>
      <c r="AH11" s="255">
        <v>1</v>
      </c>
      <c r="AI11" s="255">
        <v>2</v>
      </c>
      <c r="AJ11" s="255">
        <v>2</v>
      </c>
      <c r="AK11" s="255">
        <v>2</v>
      </c>
      <c r="AL11" s="255">
        <v>3</v>
      </c>
      <c r="AM11" s="255">
        <v>2</v>
      </c>
      <c r="AN11" s="255">
        <v>2</v>
      </c>
      <c r="AO11" s="255">
        <v>2</v>
      </c>
      <c r="AP11" s="255">
        <v>2</v>
      </c>
      <c r="AQ11" s="255">
        <v>2</v>
      </c>
      <c r="AR11" s="255">
        <v>3</v>
      </c>
      <c r="AS11" s="255">
        <v>2</v>
      </c>
      <c r="AT11" s="255">
        <v>2</v>
      </c>
      <c r="AU11" s="255">
        <v>2</v>
      </c>
      <c r="AV11" s="255">
        <v>2</v>
      </c>
      <c r="AW11" s="255">
        <v>2</v>
      </c>
      <c r="AX11" s="255">
        <v>2</v>
      </c>
      <c r="AY11" s="255">
        <v>2</v>
      </c>
      <c r="AZ11" s="255">
        <v>2</v>
      </c>
      <c r="BA11" s="255">
        <v>2</v>
      </c>
      <c r="BB11" s="255">
        <v>4</v>
      </c>
      <c r="BC11" s="255">
        <v>2</v>
      </c>
      <c r="BD11" s="255">
        <v>2</v>
      </c>
      <c r="BE11" s="255">
        <v>3</v>
      </c>
      <c r="BF11" s="255">
        <v>4</v>
      </c>
      <c r="BG11" s="255">
        <v>2</v>
      </c>
      <c r="BH11" s="255">
        <v>2</v>
      </c>
      <c r="BI11" s="255">
        <v>2</v>
      </c>
      <c r="BJ11" s="255">
        <v>3</v>
      </c>
      <c r="BK11" s="255">
        <v>4</v>
      </c>
      <c r="BL11" s="255">
        <v>4</v>
      </c>
      <c r="BM11" s="255">
        <f t="shared" si="4"/>
        <v>46</v>
      </c>
      <c r="BO11" s="15">
        <f>VLOOKUP(BP11,id!$A:$C,3,0)</f>
        <v>396</v>
      </c>
      <c r="BP11" s="15" t="str">
        <f t="shared" si="5"/>
        <v>KielakHubert1996</v>
      </c>
      <c r="BQ11" s="9" t="str">
        <f t="shared" si="6"/>
        <v>Kielak</v>
      </c>
      <c r="BR11" s="9" t="str">
        <f t="shared" si="6"/>
        <v>Hubert</v>
      </c>
      <c r="BS11" s="9" t="str">
        <f t="shared" si="7"/>
        <v>Kielakowie.pl</v>
      </c>
      <c r="BT11" s="9">
        <f t="shared" si="8"/>
        <v>1996</v>
      </c>
      <c r="BU11" s="9">
        <f t="shared" si="9"/>
        <v>61.326224591802692</v>
      </c>
      <c r="BV11" s="9"/>
      <c r="BW11" s="9">
        <f t="shared" si="11"/>
        <v>1</v>
      </c>
      <c r="BX11" s="9">
        <v>1</v>
      </c>
      <c r="BY11" s="9">
        <v>1</v>
      </c>
      <c r="BZ11" s="9">
        <f t="shared" si="10"/>
        <v>1</v>
      </c>
    </row>
    <row r="12" spans="1:78" ht="15.75" customHeight="1">
      <c r="A12" s="255">
        <v>137</v>
      </c>
      <c r="B12" s="255" t="s">
        <v>700</v>
      </c>
      <c r="C12" s="255" t="s">
        <v>711</v>
      </c>
      <c r="D12" s="255" t="s">
        <v>36</v>
      </c>
      <c r="E12" s="255">
        <v>1999</v>
      </c>
      <c r="F12" s="255" t="s">
        <v>690</v>
      </c>
      <c r="G12" s="255" t="s">
        <v>1879</v>
      </c>
      <c r="H12" s="257" t="s">
        <v>1875</v>
      </c>
      <c r="I12" s="257"/>
      <c r="J12" s="258">
        <v>0</v>
      </c>
      <c r="K12" s="258">
        <v>0.61122685185185188</v>
      </c>
      <c r="L12" s="258">
        <f t="shared" si="0"/>
        <v>0.59733796296296304</v>
      </c>
      <c r="M12" s="259">
        <f t="shared" si="1"/>
        <v>0</v>
      </c>
      <c r="N12" s="259">
        <v>-1.3888888888888888E-2</v>
      </c>
      <c r="O12" s="257">
        <f t="shared" si="2"/>
        <v>88</v>
      </c>
      <c r="P12" s="260">
        <v>-0.25000000000000006</v>
      </c>
      <c r="Q12" s="261">
        <f t="shared" si="3"/>
        <v>0.34733796296296299</v>
      </c>
      <c r="R12" s="255">
        <v>1</v>
      </c>
      <c r="S12" s="255">
        <v>1</v>
      </c>
      <c r="T12" s="255">
        <v>1</v>
      </c>
      <c r="U12" s="255">
        <v>1</v>
      </c>
      <c r="V12" s="255">
        <v>1</v>
      </c>
      <c r="W12" s="255">
        <v>1</v>
      </c>
      <c r="X12" s="255">
        <v>1</v>
      </c>
      <c r="Y12" s="255">
        <v>1</v>
      </c>
      <c r="Z12" s="255"/>
      <c r="AA12" s="255">
        <v>1</v>
      </c>
      <c r="AB12" s="255">
        <v>1</v>
      </c>
      <c r="AC12" s="255">
        <v>1</v>
      </c>
      <c r="AD12" s="255">
        <v>1</v>
      </c>
      <c r="AE12" s="255">
        <v>1</v>
      </c>
      <c r="AF12" s="255">
        <v>1</v>
      </c>
      <c r="AG12" s="255">
        <v>1</v>
      </c>
      <c r="AH12" s="255">
        <v>1</v>
      </c>
      <c r="AI12" s="255">
        <v>2</v>
      </c>
      <c r="AJ12" s="255">
        <v>2</v>
      </c>
      <c r="AK12" s="255">
        <v>2</v>
      </c>
      <c r="AL12" s="255">
        <v>3</v>
      </c>
      <c r="AM12" s="255">
        <v>2</v>
      </c>
      <c r="AN12" s="255">
        <v>2</v>
      </c>
      <c r="AO12" s="255">
        <v>2</v>
      </c>
      <c r="AP12" s="255">
        <v>2</v>
      </c>
      <c r="AQ12" s="255">
        <v>2</v>
      </c>
      <c r="AR12" s="255">
        <v>3</v>
      </c>
      <c r="AS12" s="255">
        <v>2</v>
      </c>
      <c r="AT12" s="255">
        <v>2</v>
      </c>
      <c r="AU12" s="255">
        <v>2</v>
      </c>
      <c r="AV12" s="255">
        <v>2</v>
      </c>
      <c r="AW12" s="255">
        <v>2</v>
      </c>
      <c r="AX12" s="255">
        <v>2</v>
      </c>
      <c r="AY12" s="255">
        <v>2</v>
      </c>
      <c r="AZ12" s="255">
        <v>2</v>
      </c>
      <c r="BA12" s="255">
        <v>2</v>
      </c>
      <c r="BB12" s="255">
        <v>4</v>
      </c>
      <c r="BC12" s="255">
        <v>2</v>
      </c>
      <c r="BD12" s="255">
        <v>2</v>
      </c>
      <c r="BE12" s="255">
        <v>3</v>
      </c>
      <c r="BF12" s="255">
        <v>4</v>
      </c>
      <c r="BG12" s="255">
        <v>2</v>
      </c>
      <c r="BH12" s="255">
        <v>2</v>
      </c>
      <c r="BI12" s="255">
        <v>2</v>
      </c>
      <c r="BJ12" s="255">
        <v>3</v>
      </c>
      <c r="BK12" s="255">
        <v>4</v>
      </c>
      <c r="BL12" s="255">
        <v>4</v>
      </c>
      <c r="BM12" s="255">
        <f t="shared" si="4"/>
        <v>46</v>
      </c>
      <c r="BO12" s="15">
        <f>VLOOKUP(BP12,id!$A:$C,3,0)</f>
        <v>397</v>
      </c>
      <c r="BP12" s="15" t="str">
        <f t="shared" si="5"/>
        <v>KielakIgor1999</v>
      </c>
      <c r="BQ12" s="9" t="str">
        <f t="shared" si="6"/>
        <v>Kielak</v>
      </c>
      <c r="BR12" s="9" t="str">
        <f t="shared" si="6"/>
        <v>Igor</v>
      </c>
      <c r="BS12" s="9" t="str">
        <f t="shared" si="7"/>
        <v>Kielakowie.pl</v>
      </c>
      <c r="BT12" s="9">
        <f t="shared" si="8"/>
        <v>1999</v>
      </c>
      <c r="BU12" s="9">
        <f t="shared" si="9"/>
        <v>61.326224591802692</v>
      </c>
      <c r="BV12" s="9"/>
      <c r="BW12" s="9">
        <f t="shared" si="11"/>
        <v>1</v>
      </c>
      <c r="BX12" s="9">
        <v>1</v>
      </c>
      <c r="BY12" s="9">
        <v>1</v>
      </c>
      <c r="BZ12" s="9">
        <f t="shared" si="10"/>
        <v>1</v>
      </c>
    </row>
    <row r="13" spans="1:78" ht="15.75" customHeight="1">
      <c r="A13" s="255">
        <v>111</v>
      </c>
      <c r="B13" s="255" t="s">
        <v>1902</v>
      </c>
      <c r="C13" s="255" t="s">
        <v>697</v>
      </c>
      <c r="D13" s="255" t="s">
        <v>36</v>
      </c>
      <c r="E13" s="255">
        <v>1964</v>
      </c>
      <c r="F13" s="255" t="s">
        <v>694</v>
      </c>
      <c r="G13" s="255" t="s">
        <v>249</v>
      </c>
      <c r="H13" s="257" t="s">
        <v>1875</v>
      </c>
      <c r="I13" s="257" t="s">
        <v>1876</v>
      </c>
      <c r="J13" s="258">
        <v>0</v>
      </c>
      <c r="K13" s="258">
        <v>0.59925925925925927</v>
      </c>
      <c r="L13" s="258">
        <f t="shared" si="0"/>
        <v>0.58537037037037043</v>
      </c>
      <c r="M13" s="259">
        <f t="shared" si="1"/>
        <v>0</v>
      </c>
      <c r="N13" s="259">
        <v>-1.3888888888888888E-2</v>
      </c>
      <c r="O13" s="257">
        <f t="shared" si="2"/>
        <v>85</v>
      </c>
      <c r="P13" s="260">
        <v>-0.2083333333333334</v>
      </c>
      <c r="Q13" s="261">
        <f t="shared" si="3"/>
        <v>0.37703703703703706</v>
      </c>
      <c r="R13" s="255">
        <v>1</v>
      </c>
      <c r="S13" s="255">
        <v>1</v>
      </c>
      <c r="T13" s="255">
        <v>1</v>
      </c>
      <c r="U13" s="255">
        <v>1</v>
      </c>
      <c r="V13" s="255">
        <v>1</v>
      </c>
      <c r="W13" s="255">
        <v>1</v>
      </c>
      <c r="X13" s="255">
        <v>1</v>
      </c>
      <c r="Y13" s="255">
        <v>1</v>
      </c>
      <c r="Z13" s="255">
        <v>1</v>
      </c>
      <c r="AA13" s="255">
        <v>1</v>
      </c>
      <c r="AB13" s="255">
        <v>1</v>
      </c>
      <c r="AC13" s="255">
        <v>1</v>
      </c>
      <c r="AD13" s="255">
        <v>1</v>
      </c>
      <c r="AE13" s="255">
        <v>1</v>
      </c>
      <c r="AF13" s="255">
        <v>1</v>
      </c>
      <c r="AG13" s="255">
        <v>1</v>
      </c>
      <c r="AH13" s="255">
        <v>1</v>
      </c>
      <c r="AI13" s="255">
        <v>2</v>
      </c>
      <c r="AJ13" s="255">
        <v>2</v>
      </c>
      <c r="AK13" s="255">
        <v>2</v>
      </c>
      <c r="AL13" s="255">
        <v>3</v>
      </c>
      <c r="AM13" s="255">
        <v>2</v>
      </c>
      <c r="AN13" s="255">
        <v>2</v>
      </c>
      <c r="AO13" s="255">
        <v>2</v>
      </c>
      <c r="AP13" s="255">
        <v>2</v>
      </c>
      <c r="AQ13" s="255">
        <v>2</v>
      </c>
      <c r="AR13" s="255">
        <v>3</v>
      </c>
      <c r="AS13" s="255">
        <v>2</v>
      </c>
      <c r="AT13" s="255">
        <v>2</v>
      </c>
      <c r="AU13" s="255">
        <v>2</v>
      </c>
      <c r="AV13" s="255">
        <v>2</v>
      </c>
      <c r="AW13" s="255">
        <v>2</v>
      </c>
      <c r="AX13" s="255">
        <v>2</v>
      </c>
      <c r="AY13" s="255">
        <v>2</v>
      </c>
      <c r="AZ13" s="255"/>
      <c r="BA13" s="255">
        <v>2</v>
      </c>
      <c r="BB13" s="255">
        <v>4</v>
      </c>
      <c r="BC13" s="255">
        <v>2</v>
      </c>
      <c r="BD13" s="255">
        <v>2</v>
      </c>
      <c r="BE13" s="255">
        <v>3</v>
      </c>
      <c r="BF13" s="255">
        <v>4</v>
      </c>
      <c r="BG13" s="255">
        <v>2</v>
      </c>
      <c r="BH13" s="255">
        <v>2</v>
      </c>
      <c r="BI13" s="255"/>
      <c r="BJ13" s="255">
        <v>3</v>
      </c>
      <c r="BK13" s="255">
        <v>4</v>
      </c>
      <c r="BL13" s="255">
        <v>4</v>
      </c>
      <c r="BM13" s="255">
        <f t="shared" si="4"/>
        <v>45</v>
      </c>
      <c r="BO13" s="15">
        <f>VLOOKUP(BP13,id!$A:$C,3,0)</f>
        <v>13</v>
      </c>
      <c r="BP13" s="15" t="str">
        <f t="shared" si="5"/>
        <v>LiszkaGrzegorz1964</v>
      </c>
      <c r="BQ13" s="9" t="str">
        <f t="shared" si="6"/>
        <v>Liszka</v>
      </c>
      <c r="BR13" s="9" t="str">
        <f t="shared" si="6"/>
        <v>Grzegorz</v>
      </c>
      <c r="BS13" s="9" t="str">
        <f t="shared" si="7"/>
        <v>Trezado BikeTires.pl</v>
      </c>
      <c r="BT13" s="9">
        <f t="shared" si="8"/>
        <v>1964</v>
      </c>
      <c r="BU13" s="9">
        <f t="shared" si="9"/>
        <v>56.495579567779927</v>
      </c>
      <c r="BV13" s="9"/>
      <c r="BW13" s="9">
        <f t="shared" si="11"/>
        <v>0.92123035363457761</v>
      </c>
      <c r="BX13" s="9">
        <v>1</v>
      </c>
      <c r="BY13" s="9">
        <v>1</v>
      </c>
      <c r="BZ13" s="9">
        <f t="shared" si="10"/>
        <v>1</v>
      </c>
    </row>
    <row r="14" spans="1:78" ht="15.75" customHeight="1">
      <c r="A14" s="255">
        <v>102</v>
      </c>
      <c r="B14" s="255" t="s">
        <v>1903</v>
      </c>
      <c r="C14" s="255" t="s">
        <v>1904</v>
      </c>
      <c r="D14" s="255" t="s">
        <v>36</v>
      </c>
      <c r="E14" s="255">
        <v>1972</v>
      </c>
      <c r="F14" s="255" t="s">
        <v>158</v>
      </c>
      <c r="G14" s="255" t="s">
        <v>1615</v>
      </c>
      <c r="H14" s="257" t="s">
        <v>1875</v>
      </c>
      <c r="I14" s="257" t="s">
        <v>1876</v>
      </c>
      <c r="J14" s="258">
        <v>0</v>
      </c>
      <c r="K14" s="258">
        <v>0.60946759259259264</v>
      </c>
      <c r="L14" s="258">
        <f t="shared" si="0"/>
        <v>0.5955787037037038</v>
      </c>
      <c r="M14" s="259">
        <f t="shared" si="1"/>
        <v>0</v>
      </c>
      <c r="N14" s="259">
        <v>-1.3888888888888888E-2</v>
      </c>
      <c r="O14" s="257">
        <f t="shared" si="2"/>
        <v>84</v>
      </c>
      <c r="P14" s="260">
        <v>-0.1944444444444445</v>
      </c>
      <c r="Q14" s="261">
        <f t="shared" si="3"/>
        <v>0.40113425925925927</v>
      </c>
      <c r="R14" s="255"/>
      <c r="S14" s="255"/>
      <c r="T14" s="255"/>
      <c r="U14" s="255">
        <v>1</v>
      </c>
      <c r="V14" s="255">
        <v>1</v>
      </c>
      <c r="W14" s="255">
        <v>1</v>
      </c>
      <c r="X14" s="255">
        <v>1</v>
      </c>
      <c r="Y14" s="255">
        <v>1</v>
      </c>
      <c r="Z14" s="255">
        <v>1</v>
      </c>
      <c r="AA14" s="255">
        <v>1</v>
      </c>
      <c r="AB14" s="255">
        <v>1</v>
      </c>
      <c r="AC14" s="255"/>
      <c r="AD14" s="255">
        <v>1</v>
      </c>
      <c r="AE14" s="255">
        <v>1</v>
      </c>
      <c r="AF14" s="255">
        <v>1</v>
      </c>
      <c r="AG14" s="255"/>
      <c r="AH14" s="255">
        <v>1</v>
      </c>
      <c r="AI14" s="255">
        <v>2</v>
      </c>
      <c r="AJ14" s="255">
        <v>2</v>
      </c>
      <c r="AK14" s="255">
        <v>2</v>
      </c>
      <c r="AL14" s="255">
        <v>3</v>
      </c>
      <c r="AM14" s="255">
        <v>2</v>
      </c>
      <c r="AN14" s="255">
        <v>2</v>
      </c>
      <c r="AO14" s="255">
        <v>2</v>
      </c>
      <c r="AP14" s="255">
        <v>2</v>
      </c>
      <c r="AQ14" s="255">
        <v>2</v>
      </c>
      <c r="AR14" s="255">
        <v>3</v>
      </c>
      <c r="AS14" s="255">
        <v>2</v>
      </c>
      <c r="AT14" s="255">
        <v>2</v>
      </c>
      <c r="AU14" s="255">
        <v>2</v>
      </c>
      <c r="AV14" s="255">
        <v>2</v>
      </c>
      <c r="AW14" s="255">
        <v>2</v>
      </c>
      <c r="AX14" s="255">
        <v>2</v>
      </c>
      <c r="AY14" s="255">
        <v>2</v>
      </c>
      <c r="AZ14" s="255">
        <v>2</v>
      </c>
      <c r="BA14" s="255">
        <v>2</v>
      </c>
      <c r="BB14" s="255">
        <v>4</v>
      </c>
      <c r="BC14" s="255">
        <v>2</v>
      </c>
      <c r="BD14" s="255">
        <v>2</v>
      </c>
      <c r="BE14" s="255">
        <v>3</v>
      </c>
      <c r="BF14" s="255">
        <v>4</v>
      </c>
      <c r="BG14" s="255">
        <v>2</v>
      </c>
      <c r="BH14" s="255">
        <v>2</v>
      </c>
      <c r="BI14" s="255">
        <v>2</v>
      </c>
      <c r="BJ14" s="255">
        <v>3</v>
      </c>
      <c r="BK14" s="255">
        <v>4</v>
      </c>
      <c r="BL14" s="255">
        <v>4</v>
      </c>
      <c r="BM14" s="255">
        <f t="shared" si="4"/>
        <v>42</v>
      </c>
      <c r="BO14" s="15">
        <f>VLOOKUP(BP14,id!$A:$C,3,0)</f>
        <v>27</v>
      </c>
      <c r="BP14" s="15" t="str">
        <f t="shared" si="5"/>
        <v>BoberBartłomiej1972</v>
      </c>
      <c r="BQ14" s="9" t="str">
        <f t="shared" si="6"/>
        <v>Bober</v>
      </c>
      <c r="BR14" s="9" t="str">
        <f t="shared" si="6"/>
        <v>Bartłomiej</v>
      </c>
      <c r="BS14" s="9" t="str">
        <f t="shared" si="7"/>
        <v>Harpagan</v>
      </c>
      <c r="BT14" s="9">
        <f t="shared" si="8"/>
        <v>1972</v>
      </c>
      <c r="BU14" s="9">
        <f t="shared" si="9"/>
        <v>53.101736972704686</v>
      </c>
      <c r="BV14" s="9"/>
      <c r="BW14" s="9">
        <f t="shared" si="11"/>
        <v>0.9399272895146864</v>
      </c>
      <c r="BX14" s="9">
        <v>1</v>
      </c>
      <c r="BY14" s="9">
        <v>1</v>
      </c>
      <c r="BZ14" s="9">
        <f t="shared" si="10"/>
        <v>1</v>
      </c>
    </row>
    <row r="15" spans="1:78" ht="15.75" customHeight="1">
      <c r="A15" s="255">
        <v>127</v>
      </c>
      <c r="B15" s="255" t="s">
        <v>1905</v>
      </c>
      <c r="C15" s="255" t="s">
        <v>1906</v>
      </c>
      <c r="D15" s="255" t="s">
        <v>36</v>
      </c>
      <c r="E15" s="255">
        <v>1970</v>
      </c>
      <c r="F15" s="255"/>
      <c r="G15" s="255" t="s">
        <v>269</v>
      </c>
      <c r="H15" s="257" t="s">
        <v>1875</v>
      </c>
      <c r="I15" s="257" t="s">
        <v>1876</v>
      </c>
      <c r="J15" s="258">
        <v>0</v>
      </c>
      <c r="K15" s="258">
        <v>0.62370370370370365</v>
      </c>
      <c r="L15" s="258">
        <f t="shared" si="0"/>
        <v>0.60981481481481481</v>
      </c>
      <c r="M15" s="259">
        <f t="shared" si="1"/>
        <v>0</v>
      </c>
      <c r="N15" s="259">
        <v>-1.3888888888888888E-2</v>
      </c>
      <c r="O15" s="257">
        <f t="shared" si="2"/>
        <v>84</v>
      </c>
      <c r="P15" s="260">
        <v>-0.1944444444444445</v>
      </c>
      <c r="Q15" s="261">
        <f t="shared" si="3"/>
        <v>0.41537037037037028</v>
      </c>
      <c r="R15" s="255">
        <v>1</v>
      </c>
      <c r="S15" s="255">
        <v>1</v>
      </c>
      <c r="T15" s="255">
        <v>1</v>
      </c>
      <c r="U15" s="255">
        <v>1</v>
      </c>
      <c r="V15" s="255">
        <v>1</v>
      </c>
      <c r="W15" s="255">
        <v>1</v>
      </c>
      <c r="X15" s="255">
        <v>1</v>
      </c>
      <c r="Y15" s="255">
        <v>1</v>
      </c>
      <c r="Z15" s="255">
        <v>1</v>
      </c>
      <c r="AA15" s="255">
        <v>1</v>
      </c>
      <c r="AB15" s="255">
        <v>1</v>
      </c>
      <c r="AC15" s="255">
        <v>1</v>
      </c>
      <c r="AD15" s="255">
        <v>1</v>
      </c>
      <c r="AE15" s="255">
        <v>1</v>
      </c>
      <c r="AF15" s="255">
        <v>1</v>
      </c>
      <c r="AG15" s="255">
        <v>1</v>
      </c>
      <c r="AH15" s="255">
        <v>1</v>
      </c>
      <c r="AI15" s="255">
        <v>2</v>
      </c>
      <c r="AJ15" s="255">
        <v>2</v>
      </c>
      <c r="AK15" s="255">
        <v>2</v>
      </c>
      <c r="AL15" s="255">
        <v>3</v>
      </c>
      <c r="AM15" s="255">
        <v>2</v>
      </c>
      <c r="AN15" s="255">
        <v>2</v>
      </c>
      <c r="AO15" s="255">
        <v>2</v>
      </c>
      <c r="AP15" s="255">
        <v>2</v>
      </c>
      <c r="AQ15" s="255">
        <v>2</v>
      </c>
      <c r="AR15" s="255">
        <v>3</v>
      </c>
      <c r="AS15" s="255">
        <v>2</v>
      </c>
      <c r="AT15" s="255">
        <v>2</v>
      </c>
      <c r="AU15" s="255">
        <v>2</v>
      </c>
      <c r="AV15" s="255">
        <v>2</v>
      </c>
      <c r="AW15" s="255">
        <v>2</v>
      </c>
      <c r="AX15" s="255">
        <v>2</v>
      </c>
      <c r="AY15" s="255">
        <v>2</v>
      </c>
      <c r="AZ15" s="255">
        <v>2</v>
      </c>
      <c r="BA15" s="255"/>
      <c r="BB15" s="255">
        <v>4</v>
      </c>
      <c r="BC15" s="255">
        <v>2</v>
      </c>
      <c r="BD15" s="255">
        <v>2</v>
      </c>
      <c r="BE15" s="255">
        <v>3</v>
      </c>
      <c r="BF15" s="255">
        <v>4</v>
      </c>
      <c r="BG15" s="255">
        <v>2</v>
      </c>
      <c r="BH15" s="255">
        <v>2</v>
      </c>
      <c r="BI15" s="255">
        <v>2</v>
      </c>
      <c r="BJ15" s="255"/>
      <c r="BK15" s="255">
        <v>4</v>
      </c>
      <c r="BL15" s="255">
        <v>4</v>
      </c>
      <c r="BM15" s="255">
        <f t="shared" si="4"/>
        <v>45</v>
      </c>
      <c r="BO15" s="15">
        <f>VLOOKUP(BP15,id!$A:$C,3,0)</f>
        <v>28</v>
      </c>
      <c r="BP15" s="15" t="str">
        <f t="shared" si="5"/>
        <v>HołdakowskiWojciech1970</v>
      </c>
      <c r="BQ15" s="9" t="str">
        <f t="shared" si="6"/>
        <v>Hołdakowski</v>
      </c>
      <c r="BR15" s="9" t="str">
        <f t="shared" si="6"/>
        <v>Wojciech</v>
      </c>
      <c r="BS15" s="9">
        <f t="shared" si="7"/>
        <v>0</v>
      </c>
      <c r="BT15" s="9">
        <f t="shared" si="8"/>
        <v>1970</v>
      </c>
      <c r="BU15" s="9">
        <f t="shared" si="9"/>
        <v>51.281765492643764</v>
      </c>
      <c r="BV15" s="9"/>
      <c r="BW15" s="9">
        <f t="shared" si="11"/>
        <v>0.96572670530539484</v>
      </c>
      <c r="BX15" s="9">
        <v>1</v>
      </c>
      <c r="BY15" s="9">
        <v>1</v>
      </c>
      <c r="BZ15" s="9">
        <f t="shared" si="10"/>
        <v>1</v>
      </c>
    </row>
    <row r="16" spans="1:78" ht="15.75" customHeight="1">
      <c r="A16" s="255">
        <v>121</v>
      </c>
      <c r="B16" s="255" t="s">
        <v>1907</v>
      </c>
      <c r="C16" s="255" t="s">
        <v>1578</v>
      </c>
      <c r="D16" s="255" t="s">
        <v>36</v>
      </c>
      <c r="E16" s="255">
        <v>1970</v>
      </c>
      <c r="F16" s="255"/>
      <c r="G16" s="255" t="s">
        <v>1880</v>
      </c>
      <c r="H16" s="257" t="s">
        <v>1875</v>
      </c>
      <c r="I16" s="257" t="s">
        <v>1876</v>
      </c>
      <c r="J16" s="258">
        <v>0</v>
      </c>
      <c r="K16" s="258">
        <v>0.61446759259259254</v>
      </c>
      <c r="L16" s="258">
        <f t="shared" si="0"/>
        <v>0.6005787037037037</v>
      </c>
      <c r="M16" s="259">
        <f t="shared" si="1"/>
        <v>0</v>
      </c>
      <c r="N16" s="259">
        <v>-1.3888888888888888E-2</v>
      </c>
      <c r="O16" s="257">
        <f t="shared" si="2"/>
        <v>83</v>
      </c>
      <c r="P16" s="260">
        <v>-0.18055555555555561</v>
      </c>
      <c r="Q16" s="261">
        <f t="shared" si="3"/>
        <v>0.42002314814814812</v>
      </c>
      <c r="R16" s="255">
        <v>1</v>
      </c>
      <c r="S16" s="255">
        <v>1</v>
      </c>
      <c r="T16" s="255">
        <v>1</v>
      </c>
      <c r="U16" s="255">
        <v>1</v>
      </c>
      <c r="V16" s="255">
        <v>1</v>
      </c>
      <c r="W16" s="255">
        <v>1</v>
      </c>
      <c r="X16" s="255">
        <v>1</v>
      </c>
      <c r="Y16" s="255">
        <v>1</v>
      </c>
      <c r="Z16" s="255">
        <v>1</v>
      </c>
      <c r="AA16" s="255">
        <v>1</v>
      </c>
      <c r="AB16" s="255">
        <v>1</v>
      </c>
      <c r="AC16" s="255">
        <v>1</v>
      </c>
      <c r="AD16" s="255">
        <v>1</v>
      </c>
      <c r="AE16" s="255">
        <v>1</v>
      </c>
      <c r="AF16" s="255">
        <v>1</v>
      </c>
      <c r="AG16" s="255">
        <v>1</v>
      </c>
      <c r="AH16" s="255">
        <v>1</v>
      </c>
      <c r="AI16" s="255">
        <v>2</v>
      </c>
      <c r="AJ16" s="255">
        <v>2</v>
      </c>
      <c r="AK16" s="255">
        <v>2</v>
      </c>
      <c r="AL16" s="255">
        <v>3</v>
      </c>
      <c r="AM16" s="255">
        <v>2</v>
      </c>
      <c r="AN16" s="255">
        <v>2</v>
      </c>
      <c r="AO16" s="255">
        <v>2</v>
      </c>
      <c r="AP16" s="255">
        <v>2</v>
      </c>
      <c r="AQ16" s="255">
        <v>2</v>
      </c>
      <c r="AR16" s="255">
        <v>3</v>
      </c>
      <c r="AS16" s="255">
        <v>2</v>
      </c>
      <c r="AT16" s="255">
        <v>2</v>
      </c>
      <c r="AU16" s="255">
        <v>2</v>
      </c>
      <c r="AV16" s="255"/>
      <c r="AW16" s="255">
        <v>2</v>
      </c>
      <c r="AX16" s="255">
        <v>2</v>
      </c>
      <c r="AY16" s="255">
        <v>2</v>
      </c>
      <c r="AZ16" s="255">
        <v>2</v>
      </c>
      <c r="BA16" s="255"/>
      <c r="BB16" s="255">
        <v>4</v>
      </c>
      <c r="BC16" s="255"/>
      <c r="BD16" s="255">
        <v>2</v>
      </c>
      <c r="BE16" s="255">
        <v>3</v>
      </c>
      <c r="BF16" s="255">
        <v>4</v>
      </c>
      <c r="BG16" s="255">
        <v>2</v>
      </c>
      <c r="BH16" s="255">
        <v>2</v>
      </c>
      <c r="BI16" s="255">
        <v>2</v>
      </c>
      <c r="BJ16" s="255">
        <v>3</v>
      </c>
      <c r="BK16" s="255">
        <v>4</v>
      </c>
      <c r="BL16" s="255">
        <v>4</v>
      </c>
      <c r="BM16" s="255">
        <f t="shared" si="4"/>
        <v>44</v>
      </c>
      <c r="BO16" s="15">
        <f>VLOOKUP(BP16,id!$A:$C,3,0)</f>
        <v>35</v>
      </c>
      <c r="BP16" s="15" t="str">
        <f t="shared" si="5"/>
        <v>ZawadzkiArtur1970</v>
      </c>
      <c r="BQ16" s="9" t="str">
        <f t="shared" si="6"/>
        <v>Zawadzki</v>
      </c>
      <c r="BR16" s="9" t="str">
        <f t="shared" si="6"/>
        <v>Artur</v>
      </c>
      <c r="BS16" s="9">
        <f t="shared" si="7"/>
        <v>0</v>
      </c>
      <c r="BT16" s="9">
        <f t="shared" si="8"/>
        <v>1970</v>
      </c>
      <c r="BU16" s="9">
        <f t="shared" si="9"/>
        <v>50.71369523284649</v>
      </c>
      <c r="BV16" s="9"/>
      <c r="BW16" s="9">
        <f t="shared" si="11"/>
        <v>0.98892256820060609</v>
      </c>
      <c r="BX16" s="9">
        <v>1</v>
      </c>
      <c r="BY16" s="9">
        <v>1</v>
      </c>
      <c r="BZ16" s="9">
        <f t="shared" si="10"/>
        <v>1</v>
      </c>
    </row>
    <row r="17" spans="1:78" ht="15.75" customHeight="1">
      <c r="A17" s="255">
        <v>113</v>
      </c>
      <c r="B17" s="255" t="s">
        <v>1908</v>
      </c>
      <c r="C17" s="255" t="s">
        <v>701</v>
      </c>
      <c r="D17" s="255" t="s">
        <v>36</v>
      </c>
      <c r="E17" s="255">
        <v>1969</v>
      </c>
      <c r="F17" s="255" t="s">
        <v>186</v>
      </c>
      <c r="G17" s="255" t="s">
        <v>1881</v>
      </c>
      <c r="H17" s="257" t="s">
        <v>1875</v>
      </c>
      <c r="I17" s="257" t="s">
        <v>1876</v>
      </c>
      <c r="J17" s="258">
        <v>0</v>
      </c>
      <c r="K17" s="258">
        <v>0.63101851851851853</v>
      </c>
      <c r="L17" s="258">
        <f t="shared" si="0"/>
        <v>0.61712962962962969</v>
      </c>
      <c r="M17" s="259">
        <f t="shared" si="1"/>
        <v>0</v>
      </c>
      <c r="N17" s="259">
        <v>-1.3888888888888888E-2</v>
      </c>
      <c r="O17" s="257">
        <f t="shared" si="2"/>
        <v>84</v>
      </c>
      <c r="P17" s="260">
        <v>-0.1944444444444445</v>
      </c>
      <c r="Q17" s="261">
        <f t="shared" si="3"/>
        <v>0.42268518518518516</v>
      </c>
      <c r="R17" s="255">
        <v>1</v>
      </c>
      <c r="S17" s="255">
        <v>1</v>
      </c>
      <c r="T17" s="255">
        <v>1</v>
      </c>
      <c r="U17" s="255">
        <v>1</v>
      </c>
      <c r="V17" s="255">
        <v>1</v>
      </c>
      <c r="W17" s="255"/>
      <c r="X17" s="255">
        <v>1</v>
      </c>
      <c r="Y17" s="255">
        <v>1</v>
      </c>
      <c r="Z17" s="255">
        <v>1</v>
      </c>
      <c r="AA17" s="255">
        <v>1</v>
      </c>
      <c r="AB17" s="255">
        <v>1</v>
      </c>
      <c r="AC17" s="255">
        <v>1</v>
      </c>
      <c r="AD17" s="255">
        <v>1</v>
      </c>
      <c r="AE17" s="255">
        <v>1</v>
      </c>
      <c r="AF17" s="255">
        <v>1</v>
      </c>
      <c r="AG17" s="255">
        <v>1</v>
      </c>
      <c r="AH17" s="255">
        <v>1</v>
      </c>
      <c r="AI17" s="255">
        <v>2</v>
      </c>
      <c r="AJ17" s="255">
        <v>2</v>
      </c>
      <c r="AK17" s="255">
        <v>2</v>
      </c>
      <c r="AL17" s="255">
        <v>3</v>
      </c>
      <c r="AM17" s="255">
        <v>2</v>
      </c>
      <c r="AN17" s="255">
        <v>2</v>
      </c>
      <c r="AO17" s="255">
        <v>2</v>
      </c>
      <c r="AP17" s="255">
        <v>2</v>
      </c>
      <c r="AQ17" s="255">
        <v>2</v>
      </c>
      <c r="AR17" s="255">
        <v>3</v>
      </c>
      <c r="AS17" s="255">
        <v>2</v>
      </c>
      <c r="AT17" s="255">
        <v>2</v>
      </c>
      <c r="AU17" s="255">
        <v>2</v>
      </c>
      <c r="AV17" s="255">
        <v>2</v>
      </c>
      <c r="AW17" s="255">
        <v>2</v>
      </c>
      <c r="AX17" s="255">
        <v>2</v>
      </c>
      <c r="AY17" s="255">
        <v>2</v>
      </c>
      <c r="AZ17" s="255">
        <v>2</v>
      </c>
      <c r="BA17" s="255">
        <v>2</v>
      </c>
      <c r="BB17" s="255">
        <v>4</v>
      </c>
      <c r="BC17" s="255">
        <v>2</v>
      </c>
      <c r="BD17" s="255">
        <v>2</v>
      </c>
      <c r="BE17" s="255">
        <v>3</v>
      </c>
      <c r="BF17" s="255">
        <v>4</v>
      </c>
      <c r="BG17" s="255">
        <v>2</v>
      </c>
      <c r="BH17" s="255">
        <v>2</v>
      </c>
      <c r="BI17" s="255">
        <v>2</v>
      </c>
      <c r="BJ17" s="255">
        <v>3</v>
      </c>
      <c r="BK17" s="255">
        <v>4</v>
      </c>
      <c r="BL17" s="255"/>
      <c r="BM17" s="255">
        <f t="shared" si="4"/>
        <v>45</v>
      </c>
      <c r="BO17" s="15">
        <f>VLOOKUP(BP17,id!$A:$C,3,0)</f>
        <v>31</v>
      </c>
      <c r="BP17" s="15" t="str">
        <f t="shared" si="5"/>
        <v>WitkowskiMarcin1969</v>
      </c>
      <c r="BQ17" s="9" t="str">
        <f t="shared" si="6"/>
        <v>Witkowski</v>
      </c>
      <c r="BR17" s="9" t="str">
        <f t="shared" si="6"/>
        <v>Marcin</v>
      </c>
      <c r="BS17" s="9" t="str">
        <f t="shared" si="7"/>
        <v>SONY MTB TEAM</v>
      </c>
      <c r="BT17" s="9">
        <f t="shared" si="8"/>
        <v>1969</v>
      </c>
      <c r="BU17" s="9">
        <f t="shared" si="9"/>
        <v>50.394304490690004</v>
      </c>
      <c r="BV17" s="9"/>
      <c r="BW17" s="9">
        <f t="shared" si="11"/>
        <v>0.99370208105147861</v>
      </c>
      <c r="BX17" s="9">
        <v>1</v>
      </c>
      <c r="BY17" s="9">
        <v>1</v>
      </c>
      <c r="BZ17" s="9">
        <f t="shared" si="10"/>
        <v>1</v>
      </c>
    </row>
    <row r="18" spans="1:78" ht="15.75" customHeight="1">
      <c r="A18" s="255">
        <v>117</v>
      </c>
      <c r="B18" s="255" t="s">
        <v>1909</v>
      </c>
      <c r="C18" s="255" t="s">
        <v>1910</v>
      </c>
      <c r="D18" s="255" t="s">
        <v>36</v>
      </c>
      <c r="E18" s="255">
        <v>1963</v>
      </c>
      <c r="F18" s="255"/>
      <c r="G18" s="255" t="s">
        <v>279</v>
      </c>
      <c r="H18" s="257" t="s">
        <v>1875</v>
      </c>
      <c r="I18" s="257" t="s">
        <v>1876</v>
      </c>
      <c r="J18" s="258">
        <v>0</v>
      </c>
      <c r="K18" s="258">
        <v>0.61469907407407409</v>
      </c>
      <c r="L18" s="258">
        <f t="shared" si="0"/>
        <v>0.60081018518518525</v>
      </c>
      <c r="M18" s="259">
        <f t="shared" si="1"/>
        <v>0</v>
      </c>
      <c r="N18" s="259">
        <v>-1.3888888888888888E-2</v>
      </c>
      <c r="O18" s="257">
        <f t="shared" si="2"/>
        <v>82</v>
      </c>
      <c r="P18" s="260">
        <v>-0.16666666666666671</v>
      </c>
      <c r="Q18" s="261">
        <f t="shared" si="3"/>
        <v>0.43414351851851851</v>
      </c>
      <c r="R18" s="255">
        <v>1</v>
      </c>
      <c r="S18" s="255">
        <v>1</v>
      </c>
      <c r="T18" s="255"/>
      <c r="U18" s="255"/>
      <c r="V18" s="255">
        <v>1</v>
      </c>
      <c r="W18" s="255"/>
      <c r="X18" s="255"/>
      <c r="Y18" s="255">
        <v>1</v>
      </c>
      <c r="Z18" s="255"/>
      <c r="AA18" s="255"/>
      <c r="AB18" s="255">
        <v>1</v>
      </c>
      <c r="AC18" s="255">
        <v>1</v>
      </c>
      <c r="AD18" s="255">
        <v>1</v>
      </c>
      <c r="AE18" s="255"/>
      <c r="AF18" s="255">
        <v>1</v>
      </c>
      <c r="AG18" s="255">
        <v>1</v>
      </c>
      <c r="AH18" s="255">
        <v>1</v>
      </c>
      <c r="AI18" s="255">
        <v>2</v>
      </c>
      <c r="AJ18" s="255">
        <v>2</v>
      </c>
      <c r="AK18" s="255">
        <v>2</v>
      </c>
      <c r="AL18" s="255">
        <v>3</v>
      </c>
      <c r="AM18" s="255">
        <v>2</v>
      </c>
      <c r="AN18" s="255">
        <v>2</v>
      </c>
      <c r="AO18" s="255">
        <v>2</v>
      </c>
      <c r="AP18" s="255">
        <v>2</v>
      </c>
      <c r="AQ18" s="255">
        <v>2</v>
      </c>
      <c r="AR18" s="255">
        <v>3</v>
      </c>
      <c r="AS18" s="255">
        <v>2</v>
      </c>
      <c r="AT18" s="255">
        <v>2</v>
      </c>
      <c r="AU18" s="255">
        <v>2</v>
      </c>
      <c r="AV18" s="255">
        <v>2</v>
      </c>
      <c r="AW18" s="255">
        <v>2</v>
      </c>
      <c r="AX18" s="255">
        <v>2</v>
      </c>
      <c r="AY18" s="255">
        <v>2</v>
      </c>
      <c r="AZ18" s="255">
        <v>2</v>
      </c>
      <c r="BA18" s="255">
        <v>2</v>
      </c>
      <c r="BB18" s="255">
        <v>4</v>
      </c>
      <c r="BC18" s="255">
        <v>2</v>
      </c>
      <c r="BD18" s="255">
        <v>2</v>
      </c>
      <c r="BE18" s="255">
        <v>3</v>
      </c>
      <c r="BF18" s="255">
        <v>4</v>
      </c>
      <c r="BG18" s="255">
        <v>2</v>
      </c>
      <c r="BH18" s="255">
        <v>2</v>
      </c>
      <c r="BI18" s="255">
        <v>2</v>
      </c>
      <c r="BJ18" s="255">
        <v>3</v>
      </c>
      <c r="BK18" s="255">
        <v>4</v>
      </c>
      <c r="BL18" s="255">
        <v>4</v>
      </c>
      <c r="BM18" s="255">
        <f t="shared" si="4"/>
        <v>40</v>
      </c>
      <c r="BO18" s="15">
        <f>VLOOKUP(BP18,id!$A:$C,3,0)</f>
        <v>4</v>
      </c>
      <c r="BP18" s="15" t="str">
        <f t="shared" si="5"/>
        <v>KrólikowskiRoman1963</v>
      </c>
      <c r="BQ18" s="9" t="str">
        <f t="shared" si="6"/>
        <v>Królikowski</v>
      </c>
      <c r="BR18" s="9" t="str">
        <f t="shared" si="6"/>
        <v>Roman</v>
      </c>
      <c r="BS18" s="9">
        <f t="shared" si="7"/>
        <v>0</v>
      </c>
      <c r="BT18" s="9">
        <f t="shared" si="8"/>
        <v>1963</v>
      </c>
      <c r="BU18" s="9">
        <f t="shared" si="9"/>
        <v>49.064249533457712</v>
      </c>
      <c r="BV18" s="9"/>
      <c r="BW18" s="9">
        <f t="shared" si="11"/>
        <v>0.97360703812316707</v>
      </c>
      <c r="BX18" s="9">
        <v>1</v>
      </c>
      <c r="BY18" s="9">
        <v>1</v>
      </c>
      <c r="BZ18" s="9">
        <f t="shared" si="10"/>
        <v>1</v>
      </c>
    </row>
    <row r="19" spans="1:78" ht="15.75" customHeight="1">
      <c r="A19" s="255">
        <v>108</v>
      </c>
      <c r="B19" s="255" t="s">
        <v>1911</v>
      </c>
      <c r="C19" s="255" t="s">
        <v>1910</v>
      </c>
      <c r="D19" s="255" t="s">
        <v>36</v>
      </c>
      <c r="E19" s="255">
        <v>1955</v>
      </c>
      <c r="F19" s="255" t="s">
        <v>986</v>
      </c>
      <c r="G19" s="255" t="s">
        <v>1516</v>
      </c>
      <c r="H19" s="257" t="s">
        <v>1875</v>
      </c>
      <c r="I19" s="257" t="s">
        <v>1876</v>
      </c>
      <c r="J19" s="258">
        <v>0</v>
      </c>
      <c r="K19" s="258">
        <v>0.60543981481481479</v>
      </c>
      <c r="L19" s="258">
        <f t="shared" si="0"/>
        <v>0.59155092592592595</v>
      </c>
      <c r="M19" s="259">
        <f t="shared" si="1"/>
        <v>0</v>
      </c>
      <c r="N19" s="259">
        <v>-1.3888888888888888E-2</v>
      </c>
      <c r="O19" s="257">
        <f t="shared" si="2"/>
        <v>81</v>
      </c>
      <c r="P19" s="260">
        <v>-0.15277777777777782</v>
      </c>
      <c r="Q19" s="261">
        <f t="shared" si="3"/>
        <v>0.43877314814814816</v>
      </c>
      <c r="R19" s="255">
        <v>1</v>
      </c>
      <c r="S19" s="255"/>
      <c r="T19" s="255"/>
      <c r="U19" s="255">
        <v>1</v>
      </c>
      <c r="V19" s="255">
        <v>1</v>
      </c>
      <c r="W19" s="255">
        <v>1</v>
      </c>
      <c r="X19" s="255">
        <v>1</v>
      </c>
      <c r="Y19" s="255">
        <v>1</v>
      </c>
      <c r="Z19" s="255">
        <v>1</v>
      </c>
      <c r="AA19" s="255"/>
      <c r="AB19" s="255"/>
      <c r="AC19" s="255"/>
      <c r="AD19" s="255"/>
      <c r="AE19" s="255">
        <v>1</v>
      </c>
      <c r="AF19" s="255">
        <v>1</v>
      </c>
      <c r="AG19" s="255">
        <v>1</v>
      </c>
      <c r="AH19" s="255">
        <v>1</v>
      </c>
      <c r="AI19" s="255">
        <v>2</v>
      </c>
      <c r="AJ19" s="255">
        <v>2</v>
      </c>
      <c r="AK19" s="255">
        <v>2</v>
      </c>
      <c r="AL19" s="255">
        <v>3</v>
      </c>
      <c r="AM19" s="255">
        <v>2</v>
      </c>
      <c r="AN19" s="255">
        <v>2</v>
      </c>
      <c r="AO19" s="255">
        <v>2</v>
      </c>
      <c r="AP19" s="255">
        <v>2</v>
      </c>
      <c r="AQ19" s="255">
        <v>2</v>
      </c>
      <c r="AR19" s="255">
        <v>3</v>
      </c>
      <c r="AS19" s="255">
        <v>2</v>
      </c>
      <c r="AT19" s="255">
        <v>2</v>
      </c>
      <c r="AU19" s="255">
        <v>2</v>
      </c>
      <c r="AV19" s="255">
        <v>2</v>
      </c>
      <c r="AW19" s="255">
        <v>2</v>
      </c>
      <c r="AX19" s="255">
        <v>2</v>
      </c>
      <c r="AY19" s="255">
        <v>2</v>
      </c>
      <c r="AZ19" s="255">
        <v>2</v>
      </c>
      <c r="BA19" s="255"/>
      <c r="BB19" s="255">
        <v>4</v>
      </c>
      <c r="BC19" s="255">
        <v>2</v>
      </c>
      <c r="BD19" s="255">
        <v>2</v>
      </c>
      <c r="BE19" s="255">
        <v>3</v>
      </c>
      <c r="BF19" s="255">
        <v>4</v>
      </c>
      <c r="BG19" s="255">
        <v>2</v>
      </c>
      <c r="BH19" s="255">
        <v>2</v>
      </c>
      <c r="BI19" s="255">
        <v>2</v>
      </c>
      <c r="BJ19" s="255">
        <v>3</v>
      </c>
      <c r="BK19" s="255">
        <v>4</v>
      </c>
      <c r="BL19" s="255">
        <v>4</v>
      </c>
      <c r="BM19" s="255">
        <f t="shared" si="4"/>
        <v>40</v>
      </c>
      <c r="BO19" s="15">
        <f>VLOOKUP(BP19,id!$A:$C,3,0)</f>
        <v>140</v>
      </c>
      <c r="BP19" s="15" t="str">
        <f t="shared" si="5"/>
        <v>TrzmielewskiRoman1955</v>
      </c>
      <c r="BQ19" s="9" t="str">
        <f t="shared" si="6"/>
        <v>Trzmielewski</v>
      </c>
      <c r="BR19" s="9" t="str">
        <f t="shared" si="6"/>
        <v>Roman</v>
      </c>
      <c r="BS19" s="9" t="str">
        <f t="shared" si="7"/>
        <v>Compass</v>
      </c>
      <c r="BT19" s="9">
        <f t="shared" si="8"/>
        <v>1955</v>
      </c>
      <c r="BU19" s="9">
        <f t="shared" si="9"/>
        <v>48.546557636507487</v>
      </c>
      <c r="BV19" s="9"/>
      <c r="BW19" s="9">
        <f t="shared" si="11"/>
        <v>0.98944869427591664</v>
      </c>
      <c r="BX19" s="9">
        <v>1</v>
      </c>
      <c r="BY19" s="9">
        <v>1</v>
      </c>
      <c r="BZ19" s="9">
        <f t="shared" si="10"/>
        <v>1</v>
      </c>
    </row>
    <row r="20" spans="1:78" ht="15.75" customHeight="1">
      <c r="A20" s="255">
        <v>132</v>
      </c>
      <c r="B20" s="255" t="s">
        <v>1912</v>
      </c>
      <c r="C20" s="255" t="s">
        <v>1913</v>
      </c>
      <c r="D20" s="255" t="s">
        <v>36</v>
      </c>
      <c r="E20" s="255">
        <v>1983</v>
      </c>
      <c r="F20" s="255"/>
      <c r="G20" s="255"/>
      <c r="H20" s="257" t="s">
        <v>1875</v>
      </c>
      <c r="I20" s="257"/>
      <c r="J20" s="258">
        <v>0</v>
      </c>
      <c r="K20" s="258">
        <v>0.62023148148148144</v>
      </c>
      <c r="L20" s="258">
        <f t="shared" si="0"/>
        <v>0.6063425925925926</v>
      </c>
      <c r="M20" s="259">
        <f t="shared" si="1"/>
        <v>0</v>
      </c>
      <c r="N20" s="259">
        <v>-1.3888888888888888E-2</v>
      </c>
      <c r="O20" s="257">
        <f t="shared" si="2"/>
        <v>78</v>
      </c>
      <c r="P20" s="260">
        <v>-0.11111111111111113</v>
      </c>
      <c r="Q20" s="261">
        <f t="shared" si="3"/>
        <v>0.49523148148148144</v>
      </c>
      <c r="R20" s="255">
        <v>1</v>
      </c>
      <c r="S20" s="255">
        <v>1</v>
      </c>
      <c r="T20" s="255">
        <v>1</v>
      </c>
      <c r="U20" s="255">
        <v>1</v>
      </c>
      <c r="V20" s="255">
        <v>1</v>
      </c>
      <c r="W20" s="255">
        <v>1</v>
      </c>
      <c r="X20" s="255">
        <v>1</v>
      </c>
      <c r="Y20" s="255">
        <v>1</v>
      </c>
      <c r="Z20" s="255">
        <v>1</v>
      </c>
      <c r="AA20" s="255">
        <v>1</v>
      </c>
      <c r="AB20" s="255">
        <v>1</v>
      </c>
      <c r="AC20" s="255">
        <v>1</v>
      </c>
      <c r="AD20" s="255">
        <v>1</v>
      </c>
      <c r="AE20" s="255">
        <v>1</v>
      </c>
      <c r="AF20" s="255">
        <v>1</v>
      </c>
      <c r="AG20" s="255">
        <v>1</v>
      </c>
      <c r="AH20" s="255">
        <v>1</v>
      </c>
      <c r="AI20" s="255">
        <v>2</v>
      </c>
      <c r="AJ20" s="255">
        <v>2</v>
      </c>
      <c r="AK20" s="255">
        <v>2</v>
      </c>
      <c r="AL20" s="255">
        <v>3</v>
      </c>
      <c r="AM20" s="255">
        <v>2</v>
      </c>
      <c r="AN20" s="255">
        <v>2</v>
      </c>
      <c r="AO20" s="255">
        <v>2</v>
      </c>
      <c r="AP20" s="255">
        <v>2</v>
      </c>
      <c r="AQ20" s="255">
        <v>2</v>
      </c>
      <c r="AR20" s="255">
        <v>3</v>
      </c>
      <c r="AS20" s="255">
        <v>2</v>
      </c>
      <c r="AT20" s="255"/>
      <c r="AU20" s="255">
        <v>2</v>
      </c>
      <c r="AV20" s="255">
        <v>2</v>
      </c>
      <c r="AW20" s="255">
        <v>2</v>
      </c>
      <c r="AX20" s="255">
        <v>2</v>
      </c>
      <c r="AY20" s="255">
        <v>2</v>
      </c>
      <c r="AZ20" s="255"/>
      <c r="BA20" s="255">
        <v>2</v>
      </c>
      <c r="BB20" s="255">
        <v>4</v>
      </c>
      <c r="BC20" s="255">
        <v>2</v>
      </c>
      <c r="BD20" s="255">
        <v>2</v>
      </c>
      <c r="BE20" s="255">
        <v>3</v>
      </c>
      <c r="BF20" s="255">
        <v>4</v>
      </c>
      <c r="BG20" s="255">
        <v>2</v>
      </c>
      <c r="BH20" s="255">
        <v>2</v>
      </c>
      <c r="BI20" s="255">
        <v>2</v>
      </c>
      <c r="BJ20" s="255"/>
      <c r="BK20" s="255">
        <v>4</v>
      </c>
      <c r="BL20" s="255"/>
      <c r="BM20" s="255">
        <f t="shared" si="4"/>
        <v>43</v>
      </c>
      <c r="BO20" s="15">
        <f>VLOOKUP(BP20,id!$A:$C,3,0)</f>
        <v>184</v>
      </c>
      <c r="BP20" s="15" t="str">
        <f t="shared" si="5"/>
        <v>RuchlickiStanisław1983</v>
      </c>
      <c r="BQ20" s="9" t="str">
        <f t="shared" si="6"/>
        <v>Ruchlicki</v>
      </c>
      <c r="BR20" s="9" t="str">
        <f t="shared" si="6"/>
        <v>Stanisław</v>
      </c>
      <c r="BS20" s="9">
        <f t="shared" si="7"/>
        <v>0</v>
      </c>
      <c r="BT20" s="9">
        <f t="shared" si="8"/>
        <v>1983</v>
      </c>
      <c r="BU20" s="9">
        <f t="shared" si="9"/>
        <v>43.012059455922198</v>
      </c>
      <c r="BV20" s="9"/>
      <c r="BW20" s="9">
        <f t="shared" si="11"/>
        <v>0.88599607366551381</v>
      </c>
      <c r="BX20" s="9">
        <v>1</v>
      </c>
      <c r="BY20" s="9">
        <v>1</v>
      </c>
      <c r="BZ20" s="9">
        <f t="shared" si="10"/>
        <v>1</v>
      </c>
    </row>
    <row r="21" spans="1:78" ht="15.75" customHeight="1">
      <c r="A21" s="255">
        <v>115</v>
      </c>
      <c r="B21" s="255" t="s">
        <v>1914</v>
      </c>
      <c r="C21" s="255" t="s">
        <v>699</v>
      </c>
      <c r="D21" s="255" t="s">
        <v>36</v>
      </c>
      <c r="E21" s="255">
        <v>1982</v>
      </c>
      <c r="F21" s="255" t="s">
        <v>200</v>
      </c>
      <c r="G21" s="255" t="s">
        <v>269</v>
      </c>
      <c r="H21" s="257" t="s">
        <v>1875</v>
      </c>
      <c r="I21" s="257"/>
      <c r="J21" s="258">
        <v>0</v>
      </c>
      <c r="K21" s="258">
        <v>0.63246527777777772</v>
      </c>
      <c r="L21" s="258">
        <f t="shared" si="0"/>
        <v>0.61857638888888888</v>
      </c>
      <c r="M21" s="259">
        <f t="shared" si="1"/>
        <v>0</v>
      </c>
      <c r="N21" s="259">
        <v>-1.3888888888888888E-2</v>
      </c>
      <c r="O21" s="257">
        <f t="shared" si="2"/>
        <v>75</v>
      </c>
      <c r="P21" s="260">
        <v>-6.9444444444444448E-2</v>
      </c>
      <c r="Q21" s="261">
        <f t="shared" si="3"/>
        <v>0.54913194444444446</v>
      </c>
      <c r="R21" s="255"/>
      <c r="S21" s="255"/>
      <c r="T21" s="255"/>
      <c r="U21" s="255">
        <v>1</v>
      </c>
      <c r="V21" s="255"/>
      <c r="W21" s="255"/>
      <c r="X21" s="255">
        <v>1</v>
      </c>
      <c r="Y21" s="255"/>
      <c r="Z21" s="255">
        <v>1</v>
      </c>
      <c r="AA21" s="255">
        <v>1</v>
      </c>
      <c r="AB21" s="255"/>
      <c r="AC21" s="255"/>
      <c r="AD21" s="255"/>
      <c r="AE21" s="255">
        <v>1</v>
      </c>
      <c r="AF21" s="255"/>
      <c r="AG21" s="255"/>
      <c r="AH21" s="255"/>
      <c r="AI21" s="255">
        <v>2</v>
      </c>
      <c r="AJ21" s="255">
        <v>2</v>
      </c>
      <c r="AK21" s="255">
        <v>2</v>
      </c>
      <c r="AL21" s="255">
        <v>3</v>
      </c>
      <c r="AM21" s="255">
        <v>2</v>
      </c>
      <c r="AN21" s="255">
        <v>2</v>
      </c>
      <c r="AO21" s="255">
        <v>2</v>
      </c>
      <c r="AP21" s="255">
        <v>2</v>
      </c>
      <c r="AQ21" s="255">
        <v>2</v>
      </c>
      <c r="AR21" s="255">
        <v>3</v>
      </c>
      <c r="AS21" s="255">
        <v>2</v>
      </c>
      <c r="AT21" s="255">
        <v>2</v>
      </c>
      <c r="AU21" s="255"/>
      <c r="AV21" s="255">
        <v>2</v>
      </c>
      <c r="AW21" s="255">
        <v>2</v>
      </c>
      <c r="AX21" s="255">
        <v>2</v>
      </c>
      <c r="AY21" s="255">
        <v>2</v>
      </c>
      <c r="AZ21" s="255">
        <v>2</v>
      </c>
      <c r="BA21" s="255">
        <v>2</v>
      </c>
      <c r="BB21" s="255">
        <v>4</v>
      </c>
      <c r="BC21" s="255">
        <v>2</v>
      </c>
      <c r="BD21" s="255">
        <v>2</v>
      </c>
      <c r="BE21" s="255">
        <v>3</v>
      </c>
      <c r="BF21" s="255">
        <v>4</v>
      </c>
      <c r="BG21" s="255">
        <v>2</v>
      </c>
      <c r="BH21" s="255">
        <v>2</v>
      </c>
      <c r="BI21" s="255">
        <v>2</v>
      </c>
      <c r="BJ21" s="255">
        <v>3</v>
      </c>
      <c r="BK21" s="255">
        <v>4</v>
      </c>
      <c r="BL21" s="255">
        <v>4</v>
      </c>
      <c r="BM21" s="255">
        <f t="shared" si="4"/>
        <v>34</v>
      </c>
      <c r="BO21" s="15">
        <f>VLOOKUP(BP21,id!$A:$C,3,0)</f>
        <v>46</v>
      </c>
      <c r="BP21" s="15" t="str">
        <f t="shared" si="5"/>
        <v>StefańskiTomasz1982</v>
      </c>
      <c r="BQ21" s="9" t="str">
        <f t="shared" ref="BQ21:BR35" si="12">PROPER(B21)</f>
        <v>Stefański</v>
      </c>
      <c r="BR21" s="9" t="str">
        <f t="shared" si="12"/>
        <v>Tomasz</v>
      </c>
      <c r="BS21" s="9" t="str">
        <f t="shared" si="7"/>
        <v>Welocypedy</v>
      </c>
      <c r="BT21" s="9">
        <f t="shared" si="8"/>
        <v>1982</v>
      </c>
      <c r="BU21" s="9">
        <f t="shared" si="9"/>
        <v>38.790178100958983</v>
      </c>
      <c r="BV21" s="9"/>
      <c r="BW21" s="9">
        <f t="shared" si="11"/>
        <v>0.90184424069975755</v>
      </c>
      <c r="BX21" s="9">
        <v>1</v>
      </c>
      <c r="BY21" s="9">
        <v>1</v>
      </c>
      <c r="BZ21" s="9">
        <f t="shared" si="10"/>
        <v>1</v>
      </c>
    </row>
    <row r="22" spans="1:78" ht="15.75" customHeight="1">
      <c r="A22" s="255">
        <v>103</v>
      </c>
      <c r="B22" s="255" t="s">
        <v>1915</v>
      </c>
      <c r="C22" s="255" t="s">
        <v>697</v>
      </c>
      <c r="D22" s="255" t="s">
        <v>36</v>
      </c>
      <c r="E22" s="255">
        <v>1974</v>
      </c>
      <c r="F22" s="255" t="s">
        <v>200</v>
      </c>
      <c r="G22" s="255" t="s">
        <v>1512</v>
      </c>
      <c r="H22" s="257" t="s">
        <v>1875</v>
      </c>
      <c r="I22" s="257" t="s">
        <v>1876</v>
      </c>
      <c r="J22" s="258">
        <v>0</v>
      </c>
      <c r="K22" s="258">
        <v>0.63248842592592591</v>
      </c>
      <c r="L22" s="258">
        <f t="shared" si="0"/>
        <v>0.61859953703703707</v>
      </c>
      <c r="M22" s="259">
        <f t="shared" si="1"/>
        <v>0</v>
      </c>
      <c r="N22" s="259">
        <v>-1.3888888888888888E-2</v>
      </c>
      <c r="O22" s="257">
        <f t="shared" si="2"/>
        <v>75</v>
      </c>
      <c r="P22" s="260">
        <v>-6.9444444444444448E-2</v>
      </c>
      <c r="Q22" s="261">
        <f t="shared" si="3"/>
        <v>0.54915509259259265</v>
      </c>
      <c r="R22" s="255"/>
      <c r="S22" s="255"/>
      <c r="T22" s="255"/>
      <c r="U22" s="255">
        <v>1</v>
      </c>
      <c r="V22" s="255"/>
      <c r="W22" s="255"/>
      <c r="X22" s="255">
        <v>1</v>
      </c>
      <c r="Y22" s="255"/>
      <c r="Z22" s="255">
        <v>1</v>
      </c>
      <c r="AA22" s="255">
        <v>1</v>
      </c>
      <c r="AB22" s="255"/>
      <c r="AC22" s="255"/>
      <c r="AD22" s="255"/>
      <c r="AE22" s="255">
        <v>1</v>
      </c>
      <c r="AF22" s="255"/>
      <c r="AG22" s="255"/>
      <c r="AH22" s="255"/>
      <c r="AI22" s="255">
        <v>2</v>
      </c>
      <c r="AJ22" s="255">
        <v>2</v>
      </c>
      <c r="AK22" s="255">
        <v>2</v>
      </c>
      <c r="AL22" s="255">
        <v>3</v>
      </c>
      <c r="AM22" s="255">
        <v>2</v>
      </c>
      <c r="AN22" s="255">
        <v>2</v>
      </c>
      <c r="AO22" s="255">
        <v>2</v>
      </c>
      <c r="AP22" s="255">
        <v>2</v>
      </c>
      <c r="AQ22" s="255">
        <v>2</v>
      </c>
      <c r="AR22" s="255">
        <v>3</v>
      </c>
      <c r="AS22" s="255">
        <v>2</v>
      </c>
      <c r="AT22" s="255">
        <v>2</v>
      </c>
      <c r="AU22" s="255"/>
      <c r="AV22" s="255">
        <v>2</v>
      </c>
      <c r="AW22" s="255">
        <v>2</v>
      </c>
      <c r="AX22" s="255">
        <v>2</v>
      </c>
      <c r="AY22" s="255">
        <v>2</v>
      </c>
      <c r="AZ22" s="255">
        <v>2</v>
      </c>
      <c r="BA22" s="255">
        <v>2</v>
      </c>
      <c r="BB22" s="255">
        <v>4</v>
      </c>
      <c r="BC22" s="255">
        <v>2</v>
      </c>
      <c r="BD22" s="255">
        <v>2</v>
      </c>
      <c r="BE22" s="255">
        <v>3</v>
      </c>
      <c r="BF22" s="255">
        <v>4</v>
      </c>
      <c r="BG22" s="255">
        <v>2</v>
      </c>
      <c r="BH22" s="255">
        <v>2</v>
      </c>
      <c r="BI22" s="255">
        <v>2</v>
      </c>
      <c r="BJ22" s="255">
        <v>3</v>
      </c>
      <c r="BK22" s="255">
        <v>4</v>
      </c>
      <c r="BL22" s="255">
        <v>4</v>
      </c>
      <c r="BM22" s="255">
        <f t="shared" si="4"/>
        <v>34</v>
      </c>
      <c r="BO22" s="15">
        <f>VLOOKUP(BP22,id!$A:$C,3,0)</f>
        <v>45</v>
      </c>
      <c r="BP22" s="15" t="str">
        <f t="shared" si="5"/>
        <v>RygalskiGrzegorz1974</v>
      </c>
      <c r="BQ22" s="9" t="str">
        <f t="shared" si="12"/>
        <v>Rygalski</v>
      </c>
      <c r="BR22" s="9" t="str">
        <f t="shared" si="12"/>
        <v>Grzegorz</v>
      </c>
      <c r="BS22" s="9" t="str">
        <f t="shared" si="7"/>
        <v>Welocypedy</v>
      </c>
      <c r="BT22" s="9">
        <f t="shared" si="8"/>
        <v>1974</v>
      </c>
      <c r="BU22" s="9">
        <f t="shared" si="9"/>
        <v>38.788543005880221</v>
      </c>
      <c r="BV22" s="9"/>
      <c r="BW22" s="9">
        <f t="shared" si="11"/>
        <v>0.99995784770375362</v>
      </c>
      <c r="BX22" s="9">
        <v>1</v>
      </c>
      <c r="BY22" s="9">
        <v>1</v>
      </c>
      <c r="BZ22" s="9">
        <f t="shared" si="10"/>
        <v>1</v>
      </c>
    </row>
    <row r="23" spans="1:78" ht="15.75" customHeight="1">
      <c r="A23" s="255">
        <v>126</v>
      </c>
      <c r="B23" s="255" t="s">
        <v>1918</v>
      </c>
      <c r="C23" s="255" t="s">
        <v>1919</v>
      </c>
      <c r="D23" s="255" t="s">
        <v>36</v>
      </c>
      <c r="E23" s="255">
        <v>1979</v>
      </c>
      <c r="F23" s="255" t="s">
        <v>1519</v>
      </c>
      <c r="G23" s="255" t="s">
        <v>269</v>
      </c>
      <c r="H23" s="257" t="s">
        <v>1875</v>
      </c>
      <c r="I23" s="257"/>
      <c r="J23" s="258">
        <v>0</v>
      </c>
      <c r="K23" s="258">
        <v>0.62594907407407407</v>
      </c>
      <c r="L23" s="258">
        <f t="shared" si="0"/>
        <v>0.61206018518518523</v>
      </c>
      <c r="M23" s="259">
        <f t="shared" si="1"/>
        <v>0</v>
      </c>
      <c r="N23" s="259">
        <v>-1.3888888888888888E-2</v>
      </c>
      <c r="O23" s="257">
        <f t="shared" si="2"/>
        <v>69</v>
      </c>
      <c r="P23" s="260">
        <v>1.3888888888888888E-2</v>
      </c>
      <c r="Q23" s="261">
        <f t="shared" si="3"/>
        <v>0.62594907407407407</v>
      </c>
      <c r="R23" s="255">
        <v>1</v>
      </c>
      <c r="S23" s="255">
        <v>1</v>
      </c>
      <c r="T23" s="255">
        <v>1</v>
      </c>
      <c r="U23" s="255">
        <v>1</v>
      </c>
      <c r="V23" s="255">
        <v>1</v>
      </c>
      <c r="W23" s="255">
        <v>1</v>
      </c>
      <c r="X23" s="255">
        <v>1</v>
      </c>
      <c r="Y23" s="255">
        <v>1</v>
      </c>
      <c r="Z23" s="255">
        <v>1</v>
      </c>
      <c r="AA23" s="255">
        <v>1</v>
      </c>
      <c r="AB23" s="255">
        <v>1</v>
      </c>
      <c r="AC23" s="255">
        <v>1</v>
      </c>
      <c r="AD23" s="255">
        <v>1</v>
      </c>
      <c r="AE23" s="255">
        <v>1</v>
      </c>
      <c r="AF23" s="255">
        <v>1</v>
      </c>
      <c r="AG23" s="255">
        <v>1</v>
      </c>
      <c r="AH23" s="255">
        <v>1</v>
      </c>
      <c r="AI23" s="255">
        <v>2</v>
      </c>
      <c r="AJ23" s="255">
        <v>2</v>
      </c>
      <c r="AK23" s="255"/>
      <c r="AL23" s="255">
        <v>3</v>
      </c>
      <c r="AM23" s="255">
        <v>2</v>
      </c>
      <c r="AN23" s="255"/>
      <c r="AO23" s="255">
        <v>2</v>
      </c>
      <c r="AP23" s="255">
        <v>2</v>
      </c>
      <c r="AQ23" s="255">
        <v>2</v>
      </c>
      <c r="AR23" s="255">
        <v>3</v>
      </c>
      <c r="AS23" s="255">
        <v>2</v>
      </c>
      <c r="AT23" s="255"/>
      <c r="AU23" s="255">
        <v>2</v>
      </c>
      <c r="AV23" s="255">
        <v>2</v>
      </c>
      <c r="AW23" s="255">
        <v>2</v>
      </c>
      <c r="AX23" s="255">
        <v>2</v>
      </c>
      <c r="AY23" s="255">
        <v>2</v>
      </c>
      <c r="AZ23" s="255"/>
      <c r="BA23" s="255">
        <v>2</v>
      </c>
      <c r="BB23" s="255"/>
      <c r="BC23" s="255">
        <v>2</v>
      </c>
      <c r="BD23" s="255">
        <v>2</v>
      </c>
      <c r="BE23" s="255">
        <v>3</v>
      </c>
      <c r="BF23" s="255"/>
      <c r="BG23" s="255">
        <v>4</v>
      </c>
      <c r="BH23" s="255">
        <v>2</v>
      </c>
      <c r="BI23" s="255"/>
      <c r="BJ23" s="255">
        <v>3</v>
      </c>
      <c r="BK23" s="255">
        <v>4</v>
      </c>
      <c r="BL23" s="255"/>
      <c r="BM23" s="255">
        <f t="shared" si="4"/>
        <v>39</v>
      </c>
      <c r="BO23" s="15">
        <f>VLOOKUP(BP23,id!$A:$C,3,0)</f>
        <v>43</v>
      </c>
      <c r="BP23" s="15" t="str">
        <f t="shared" si="5"/>
        <v>BelicaRobert1979</v>
      </c>
      <c r="BQ23" s="9" t="str">
        <f t="shared" si="12"/>
        <v>Belica</v>
      </c>
      <c r="BR23" s="9" t="str">
        <f t="shared" si="12"/>
        <v>Robert</v>
      </c>
      <c r="BS23" s="9" t="str">
        <f t="shared" si="7"/>
        <v>T-Mobile Cycling Team</v>
      </c>
      <c r="BT23" s="9">
        <f t="shared" si="8"/>
        <v>1979</v>
      </c>
      <c r="BU23" s="9">
        <f t="shared" ref="BU23:BU35" si="13">BU22*IF(BY23&lt;1,BY23,IF(BZ23&lt;1,BZ23,IF(BX23&lt;1,BX23,IF(BW23&lt;1,BW23,1))))</f>
        <v>34.029806589992958</v>
      </c>
      <c r="BV23" s="9"/>
      <c r="BW23" s="9">
        <f t="shared" ref="BW23:BW35" si="14">Q22/Q23</f>
        <v>0.87731592766539712</v>
      </c>
      <c r="BX23" s="9">
        <v>1</v>
      </c>
      <c r="BY23" s="9">
        <v>1</v>
      </c>
      <c r="BZ23" s="9">
        <f t="shared" si="10"/>
        <v>1</v>
      </c>
    </row>
    <row r="24" spans="1:78" ht="15.75" customHeight="1">
      <c r="A24" s="255">
        <v>104</v>
      </c>
      <c r="B24" s="255" t="s">
        <v>712</v>
      </c>
      <c r="C24" s="255" t="s">
        <v>695</v>
      </c>
      <c r="D24" s="255" t="s">
        <v>36</v>
      </c>
      <c r="E24" s="255">
        <v>1968</v>
      </c>
      <c r="F24" s="255" t="s">
        <v>1885</v>
      </c>
      <c r="G24" s="255" t="s">
        <v>1886</v>
      </c>
      <c r="H24" s="257" t="s">
        <v>1875</v>
      </c>
      <c r="I24" s="257" t="s">
        <v>1876</v>
      </c>
      <c r="J24" s="258">
        <v>0</v>
      </c>
      <c r="K24" s="258">
        <v>0.57725694444444442</v>
      </c>
      <c r="L24" s="258">
        <f t="shared" si="0"/>
        <v>0.56336805555555558</v>
      </c>
      <c r="M24" s="259">
        <f t="shared" si="1"/>
        <v>0</v>
      </c>
      <c r="N24" s="259">
        <v>-1.3888888888888888E-2</v>
      </c>
      <c r="O24" s="257">
        <f t="shared" si="2"/>
        <v>66</v>
      </c>
      <c r="P24" s="260">
        <v>6.597222222222221E-2</v>
      </c>
      <c r="Q24" s="261">
        <f t="shared" si="3"/>
        <v>0.62934027777777779</v>
      </c>
      <c r="R24" s="255">
        <v>1</v>
      </c>
      <c r="S24" s="255">
        <v>1</v>
      </c>
      <c r="T24" s="255">
        <v>1</v>
      </c>
      <c r="U24" s="255">
        <v>1</v>
      </c>
      <c r="V24" s="255">
        <v>1</v>
      </c>
      <c r="W24" s="255">
        <v>1</v>
      </c>
      <c r="X24" s="255">
        <v>1</v>
      </c>
      <c r="Y24" s="255">
        <v>1</v>
      </c>
      <c r="Z24" s="255">
        <v>1</v>
      </c>
      <c r="AA24" s="255">
        <v>1</v>
      </c>
      <c r="AB24" s="255">
        <v>1</v>
      </c>
      <c r="AC24" s="255">
        <v>1</v>
      </c>
      <c r="AD24" s="255">
        <v>1</v>
      </c>
      <c r="AE24" s="255">
        <v>1</v>
      </c>
      <c r="AF24" s="255">
        <v>1</v>
      </c>
      <c r="AG24" s="255">
        <v>1</v>
      </c>
      <c r="AH24" s="255">
        <v>1</v>
      </c>
      <c r="AI24" s="255">
        <v>2</v>
      </c>
      <c r="AJ24" s="255">
        <v>2</v>
      </c>
      <c r="AK24" s="255">
        <v>2</v>
      </c>
      <c r="AL24" s="255">
        <v>3</v>
      </c>
      <c r="AM24" s="255"/>
      <c r="AN24" s="255">
        <v>2</v>
      </c>
      <c r="AO24" s="255">
        <v>2</v>
      </c>
      <c r="AP24" s="255">
        <v>2</v>
      </c>
      <c r="AQ24" s="255">
        <v>2</v>
      </c>
      <c r="AR24" s="255">
        <v>3</v>
      </c>
      <c r="AS24" s="255"/>
      <c r="AT24" s="255"/>
      <c r="AU24" s="255">
        <v>2</v>
      </c>
      <c r="AV24" s="255">
        <v>2</v>
      </c>
      <c r="AW24" s="255">
        <v>2</v>
      </c>
      <c r="AX24" s="255">
        <v>2</v>
      </c>
      <c r="AY24" s="255">
        <v>2</v>
      </c>
      <c r="AZ24" s="255"/>
      <c r="BA24" s="255">
        <v>2</v>
      </c>
      <c r="BB24" s="255"/>
      <c r="BC24" s="255">
        <v>2</v>
      </c>
      <c r="BD24" s="255">
        <v>2</v>
      </c>
      <c r="BE24" s="255">
        <v>3</v>
      </c>
      <c r="BF24" s="255">
        <v>4</v>
      </c>
      <c r="BG24" s="255">
        <v>2</v>
      </c>
      <c r="BH24" s="255"/>
      <c r="BI24" s="255"/>
      <c r="BJ24" s="255"/>
      <c r="BK24" s="255">
        <v>4</v>
      </c>
      <c r="BL24" s="255"/>
      <c r="BM24" s="255">
        <f t="shared" si="4"/>
        <v>38</v>
      </c>
      <c r="BO24" s="15">
        <f>VLOOKUP(BP24,id!$A:$C,3,0)</f>
        <v>113</v>
      </c>
      <c r="BP24" s="15" t="str">
        <f t="shared" si="5"/>
        <v>RozwadowskiPaweł1968</v>
      </c>
      <c r="BQ24" s="9" t="str">
        <f t="shared" si="12"/>
        <v>Rozwadowski</v>
      </c>
      <c r="BR24" s="9" t="str">
        <f t="shared" si="12"/>
        <v>Paweł</v>
      </c>
      <c r="BS24" s="9" t="str">
        <f t="shared" si="7"/>
        <v>Stowarzysze</v>
      </c>
      <c r="BT24" s="9">
        <f t="shared" si="8"/>
        <v>1968</v>
      </c>
      <c r="BU24" s="9">
        <f t="shared" si="13"/>
        <v>33.846436781609178</v>
      </c>
      <c r="BV24" s="9"/>
      <c r="BW24" s="9">
        <f t="shared" si="14"/>
        <v>0.99461149425287354</v>
      </c>
      <c r="BX24" s="9">
        <v>1</v>
      </c>
      <c r="BY24" s="9">
        <v>1</v>
      </c>
      <c r="BZ24" s="9">
        <f t="shared" si="10"/>
        <v>1</v>
      </c>
    </row>
    <row r="25" spans="1:78" ht="15.75" customHeight="1">
      <c r="A25" s="255">
        <v>100</v>
      </c>
      <c r="B25" s="255" t="s">
        <v>1920</v>
      </c>
      <c r="C25" s="255" t="s">
        <v>695</v>
      </c>
      <c r="D25" s="255" t="s">
        <v>36</v>
      </c>
      <c r="E25" s="255">
        <v>1984</v>
      </c>
      <c r="F25" s="255" t="s">
        <v>196</v>
      </c>
      <c r="G25" s="255" t="s">
        <v>1787</v>
      </c>
      <c r="H25" s="257" t="s">
        <v>1875</v>
      </c>
      <c r="I25" s="257"/>
      <c r="J25" s="258">
        <v>0</v>
      </c>
      <c r="K25" s="258">
        <v>0.63761574074074079</v>
      </c>
      <c r="L25" s="258">
        <f t="shared" si="0"/>
        <v>0.62372685185185195</v>
      </c>
      <c r="M25" s="259">
        <f t="shared" si="1"/>
        <v>0</v>
      </c>
      <c r="N25" s="259">
        <v>-1.3888888888888888E-2</v>
      </c>
      <c r="O25" s="257">
        <f t="shared" si="2"/>
        <v>66</v>
      </c>
      <c r="P25" s="260">
        <v>6.597222222222221E-2</v>
      </c>
      <c r="Q25" s="261">
        <f t="shared" si="3"/>
        <v>0.68969907407407416</v>
      </c>
      <c r="R25" s="255">
        <v>1</v>
      </c>
      <c r="S25" s="255">
        <v>1</v>
      </c>
      <c r="T25" s="255">
        <v>1</v>
      </c>
      <c r="U25" s="255">
        <v>1</v>
      </c>
      <c r="V25" s="255">
        <v>1</v>
      </c>
      <c r="W25" s="255">
        <v>1</v>
      </c>
      <c r="X25" s="255">
        <v>1</v>
      </c>
      <c r="Y25" s="255">
        <v>1</v>
      </c>
      <c r="Z25" s="255">
        <v>1</v>
      </c>
      <c r="AA25" s="255">
        <v>1</v>
      </c>
      <c r="AB25" s="255">
        <v>1</v>
      </c>
      <c r="AC25" s="255">
        <v>1</v>
      </c>
      <c r="AD25" s="255">
        <v>1</v>
      </c>
      <c r="AE25" s="255">
        <v>1</v>
      </c>
      <c r="AF25" s="255">
        <v>1</v>
      </c>
      <c r="AG25" s="255">
        <v>1</v>
      </c>
      <c r="AH25" s="255">
        <v>1</v>
      </c>
      <c r="AI25" s="255">
        <v>2</v>
      </c>
      <c r="AJ25" s="255">
        <v>2</v>
      </c>
      <c r="AK25" s="255"/>
      <c r="AL25" s="255">
        <v>3</v>
      </c>
      <c r="AM25" s="255">
        <v>2</v>
      </c>
      <c r="AN25" s="255">
        <v>2</v>
      </c>
      <c r="AO25" s="255">
        <v>2</v>
      </c>
      <c r="AP25" s="255">
        <v>2</v>
      </c>
      <c r="AQ25" s="255">
        <v>2</v>
      </c>
      <c r="AR25" s="255">
        <v>3</v>
      </c>
      <c r="AS25" s="255">
        <v>2</v>
      </c>
      <c r="AT25" s="255"/>
      <c r="AU25" s="255">
        <v>2</v>
      </c>
      <c r="AV25" s="255">
        <v>2</v>
      </c>
      <c r="AW25" s="255">
        <v>2</v>
      </c>
      <c r="AX25" s="255">
        <v>2</v>
      </c>
      <c r="AY25" s="255"/>
      <c r="AZ25" s="255"/>
      <c r="BA25" s="255">
        <v>2</v>
      </c>
      <c r="BB25" s="255"/>
      <c r="BC25" s="255">
        <v>2</v>
      </c>
      <c r="BD25" s="255">
        <v>2</v>
      </c>
      <c r="BE25" s="255">
        <v>3</v>
      </c>
      <c r="BF25" s="255">
        <v>4</v>
      </c>
      <c r="BG25" s="255">
        <v>2</v>
      </c>
      <c r="BH25" s="255"/>
      <c r="BI25" s="255"/>
      <c r="BJ25" s="255"/>
      <c r="BK25" s="255">
        <v>4</v>
      </c>
      <c r="BL25" s="255"/>
      <c r="BM25" s="255">
        <f t="shared" si="4"/>
        <v>38</v>
      </c>
      <c r="BO25" s="15">
        <f>VLOOKUP(BP25,id!$A:$C,3,0)</f>
        <v>49</v>
      </c>
      <c r="BP25" s="15" t="str">
        <f t="shared" si="5"/>
        <v>CichońPaweł1984</v>
      </c>
      <c r="BQ25" s="9" t="str">
        <f t="shared" si="12"/>
        <v>Cichoń</v>
      </c>
      <c r="BR25" s="9" t="str">
        <f t="shared" si="12"/>
        <v>Paweł</v>
      </c>
      <c r="BS25" s="9" t="str">
        <f t="shared" si="7"/>
        <v>KOOPER Architektura</v>
      </c>
      <c r="BT25" s="9">
        <f t="shared" si="8"/>
        <v>1984</v>
      </c>
      <c r="BU25" s="9">
        <f t="shared" si="13"/>
        <v>30.884376573250528</v>
      </c>
      <c r="BV25" s="9"/>
      <c r="BW25" s="9">
        <f t="shared" si="14"/>
        <v>0.91248531632824292</v>
      </c>
      <c r="BX25" s="9">
        <v>1</v>
      </c>
      <c r="BY25" s="9">
        <v>1</v>
      </c>
      <c r="BZ25" s="9">
        <f t="shared" si="10"/>
        <v>1</v>
      </c>
    </row>
    <row r="26" spans="1:78" ht="15.75" customHeight="1">
      <c r="A26" s="255">
        <v>125</v>
      </c>
      <c r="B26" s="255" t="s">
        <v>1921</v>
      </c>
      <c r="C26" s="255" t="s">
        <v>1922</v>
      </c>
      <c r="D26" s="255" t="s">
        <v>36</v>
      </c>
      <c r="E26" s="255">
        <v>1967</v>
      </c>
      <c r="F26" s="255" t="s">
        <v>1887</v>
      </c>
      <c r="G26" s="255" t="s">
        <v>1888</v>
      </c>
      <c r="H26" s="257" t="s">
        <v>1875</v>
      </c>
      <c r="I26" s="257" t="s">
        <v>1876</v>
      </c>
      <c r="J26" s="258">
        <v>0</v>
      </c>
      <c r="K26" s="258">
        <v>0.61495370370370372</v>
      </c>
      <c r="L26" s="258">
        <f t="shared" si="0"/>
        <v>0.60106481481481489</v>
      </c>
      <c r="M26" s="259">
        <f t="shared" si="1"/>
        <v>0</v>
      </c>
      <c r="N26" s="259">
        <v>-1.3888888888888888E-2</v>
      </c>
      <c r="O26" s="257">
        <f t="shared" si="2"/>
        <v>64</v>
      </c>
      <c r="P26" s="260">
        <v>0.10416666666666664</v>
      </c>
      <c r="Q26" s="261">
        <f t="shared" si="3"/>
        <v>0.70523148148148151</v>
      </c>
      <c r="R26" s="255">
        <v>1</v>
      </c>
      <c r="S26" s="255">
        <v>1</v>
      </c>
      <c r="T26" s="255">
        <v>1</v>
      </c>
      <c r="U26" s="255">
        <v>1</v>
      </c>
      <c r="V26" s="255">
        <v>1</v>
      </c>
      <c r="W26" s="255">
        <v>1</v>
      </c>
      <c r="X26" s="255">
        <v>1</v>
      </c>
      <c r="Y26" s="255">
        <v>1</v>
      </c>
      <c r="Z26" s="255">
        <v>1</v>
      </c>
      <c r="AA26" s="255">
        <v>1</v>
      </c>
      <c r="AB26" s="255">
        <v>1</v>
      </c>
      <c r="AC26" s="255">
        <v>1</v>
      </c>
      <c r="AD26" s="255">
        <v>1</v>
      </c>
      <c r="AE26" s="255">
        <v>1</v>
      </c>
      <c r="AF26" s="255">
        <v>1</v>
      </c>
      <c r="AG26" s="255">
        <v>1</v>
      </c>
      <c r="AH26" s="255">
        <v>1</v>
      </c>
      <c r="AI26" s="255">
        <v>2</v>
      </c>
      <c r="AJ26" s="255">
        <v>2</v>
      </c>
      <c r="AK26" s="255"/>
      <c r="AL26" s="255">
        <v>3</v>
      </c>
      <c r="AM26" s="255">
        <v>2</v>
      </c>
      <c r="AN26" s="255"/>
      <c r="AO26" s="255">
        <v>2</v>
      </c>
      <c r="AP26" s="255">
        <v>2</v>
      </c>
      <c r="AQ26" s="255">
        <v>2</v>
      </c>
      <c r="AR26" s="255">
        <v>3</v>
      </c>
      <c r="AS26" s="255">
        <v>2</v>
      </c>
      <c r="AT26" s="255"/>
      <c r="AU26" s="255">
        <v>2</v>
      </c>
      <c r="AV26" s="255">
        <v>2</v>
      </c>
      <c r="AW26" s="255">
        <v>2</v>
      </c>
      <c r="AX26" s="255">
        <v>2</v>
      </c>
      <c r="AY26" s="255">
        <v>2</v>
      </c>
      <c r="AZ26" s="255"/>
      <c r="BA26" s="255"/>
      <c r="BB26" s="255"/>
      <c r="BC26" s="255">
        <v>2</v>
      </c>
      <c r="BD26" s="255">
        <v>2</v>
      </c>
      <c r="BE26" s="255">
        <v>3</v>
      </c>
      <c r="BF26" s="255">
        <v>4</v>
      </c>
      <c r="BG26" s="255">
        <v>2</v>
      </c>
      <c r="BH26" s="255"/>
      <c r="BI26" s="255"/>
      <c r="BJ26" s="255"/>
      <c r="BK26" s="255">
        <v>4</v>
      </c>
      <c r="BL26" s="255"/>
      <c r="BM26" s="255">
        <f t="shared" si="4"/>
        <v>37</v>
      </c>
      <c r="BO26" s="15">
        <f>VLOOKUP(BP26,id!$A:$C,3,0)</f>
        <v>39</v>
      </c>
      <c r="BP26" s="15" t="str">
        <f t="shared" si="5"/>
        <v>AdamczykJarek1967</v>
      </c>
      <c r="BQ26" s="9" t="str">
        <f t="shared" si="12"/>
        <v>Adamczyk</v>
      </c>
      <c r="BR26" s="9" t="str">
        <f t="shared" si="12"/>
        <v>Jarek</v>
      </c>
      <c r="BS26" s="9" t="str">
        <f t="shared" si="7"/>
        <v>ZBIERANINA Z NIESIĘCINA</v>
      </c>
      <c r="BT26" s="9">
        <f t="shared" si="8"/>
        <v>1967</v>
      </c>
      <c r="BU26" s="9">
        <f t="shared" si="13"/>
        <v>30.20416201667431</v>
      </c>
      <c r="BV26" s="9"/>
      <c r="BW26" s="9">
        <f t="shared" si="14"/>
        <v>0.97797544804043857</v>
      </c>
      <c r="BX26" s="9">
        <v>1</v>
      </c>
      <c r="BY26" s="9">
        <v>1</v>
      </c>
      <c r="BZ26" s="9">
        <f t="shared" si="10"/>
        <v>1</v>
      </c>
    </row>
    <row r="27" spans="1:78" ht="15.75" customHeight="1">
      <c r="A27" s="255">
        <v>122</v>
      </c>
      <c r="B27" s="255" t="s">
        <v>1923</v>
      </c>
      <c r="C27" s="255" t="s">
        <v>706</v>
      </c>
      <c r="D27" s="255" t="s">
        <v>36</v>
      </c>
      <c r="E27" s="255">
        <v>1979</v>
      </c>
      <c r="F27" s="255"/>
      <c r="G27" s="255" t="s">
        <v>269</v>
      </c>
      <c r="H27" s="257" t="s">
        <v>1875</v>
      </c>
      <c r="I27" s="257"/>
      <c r="J27" s="258">
        <v>0</v>
      </c>
      <c r="K27" s="258">
        <v>0.54398148148148151</v>
      </c>
      <c r="L27" s="258">
        <f t="shared" si="0"/>
        <v>0.53009259259259267</v>
      </c>
      <c r="M27" s="259">
        <f t="shared" si="1"/>
        <v>0</v>
      </c>
      <c r="N27" s="259">
        <v>-1.3888888888888888E-2</v>
      </c>
      <c r="O27" s="257">
        <f t="shared" si="2"/>
        <v>59</v>
      </c>
      <c r="P27" s="260">
        <v>0.20833333333333334</v>
      </c>
      <c r="Q27" s="261">
        <f t="shared" si="3"/>
        <v>0.73842592592592604</v>
      </c>
      <c r="R27" s="255"/>
      <c r="S27" s="255"/>
      <c r="T27" s="255"/>
      <c r="U27" s="255"/>
      <c r="V27" s="255"/>
      <c r="W27" s="255"/>
      <c r="X27" s="255"/>
      <c r="Y27" s="255"/>
      <c r="Z27" s="255"/>
      <c r="AA27" s="255"/>
      <c r="AB27" s="255"/>
      <c r="AC27" s="255"/>
      <c r="AD27" s="255"/>
      <c r="AE27" s="255"/>
      <c r="AF27" s="255"/>
      <c r="AG27" s="255"/>
      <c r="AH27" s="255"/>
      <c r="AI27" s="255">
        <v>2</v>
      </c>
      <c r="AJ27" s="255">
        <v>2</v>
      </c>
      <c r="AK27" s="255">
        <v>2</v>
      </c>
      <c r="AL27" s="255">
        <v>3</v>
      </c>
      <c r="AM27" s="255">
        <v>2</v>
      </c>
      <c r="AN27" s="255">
        <v>2</v>
      </c>
      <c r="AO27" s="255">
        <v>2</v>
      </c>
      <c r="AP27" s="255">
        <v>2</v>
      </c>
      <c r="AQ27" s="255">
        <v>2</v>
      </c>
      <c r="AR27" s="255">
        <v>3</v>
      </c>
      <c r="AS27" s="255">
        <v>2</v>
      </c>
      <c r="AT27" s="255">
        <v>2</v>
      </c>
      <c r="AU27" s="255">
        <v>2</v>
      </c>
      <c r="AV27" s="255"/>
      <c r="AW27" s="255">
        <v>2</v>
      </c>
      <c r="AX27" s="255"/>
      <c r="AY27" s="255">
        <v>2</v>
      </c>
      <c r="AZ27" s="255">
        <v>2</v>
      </c>
      <c r="BA27" s="255">
        <v>2</v>
      </c>
      <c r="BB27" s="255">
        <v>4</v>
      </c>
      <c r="BC27" s="255"/>
      <c r="BD27" s="255">
        <v>2</v>
      </c>
      <c r="BE27" s="255"/>
      <c r="BF27" s="255">
        <v>4</v>
      </c>
      <c r="BG27" s="255"/>
      <c r="BH27" s="255"/>
      <c r="BI27" s="255">
        <v>2</v>
      </c>
      <c r="BJ27" s="255">
        <v>3</v>
      </c>
      <c r="BK27" s="255">
        <v>4</v>
      </c>
      <c r="BL27" s="255">
        <v>4</v>
      </c>
      <c r="BM27" s="255">
        <f t="shared" si="4"/>
        <v>24</v>
      </c>
      <c r="BO27" s="15">
        <f>VLOOKUP(BP27,id!$A:$C,3,0)</f>
        <v>398</v>
      </c>
      <c r="BP27" s="15" t="str">
        <f t="shared" si="5"/>
        <v>DrabikJacek1979</v>
      </c>
      <c r="BQ27" s="9" t="str">
        <f t="shared" si="12"/>
        <v>Drabik</v>
      </c>
      <c r="BR27" s="9" t="str">
        <f t="shared" si="12"/>
        <v>Jacek</v>
      </c>
      <c r="BS27" s="9">
        <f t="shared" si="7"/>
        <v>0</v>
      </c>
      <c r="BT27" s="9">
        <f t="shared" si="8"/>
        <v>1979</v>
      </c>
      <c r="BU27" s="9">
        <f t="shared" si="13"/>
        <v>28.846394984326004</v>
      </c>
      <c r="BV27" s="9"/>
      <c r="BW27" s="9">
        <f t="shared" si="14"/>
        <v>0.9550470219435736</v>
      </c>
      <c r="BX27" s="9">
        <v>1</v>
      </c>
      <c r="BY27" s="9">
        <v>1</v>
      </c>
      <c r="BZ27" s="9">
        <f t="shared" si="10"/>
        <v>1</v>
      </c>
    </row>
    <row r="28" spans="1:78" ht="15.75" customHeight="1">
      <c r="A28" s="255">
        <v>120</v>
      </c>
      <c r="B28" s="255" t="s">
        <v>1925</v>
      </c>
      <c r="C28" s="255" t="s">
        <v>698</v>
      </c>
      <c r="D28" s="255" t="s">
        <v>36</v>
      </c>
      <c r="E28" s="255">
        <v>1979</v>
      </c>
      <c r="F28" s="255"/>
      <c r="G28" s="255" t="s">
        <v>1655</v>
      </c>
      <c r="H28" s="257" t="s">
        <v>1875</v>
      </c>
      <c r="I28" s="257"/>
      <c r="J28" s="258">
        <v>0</v>
      </c>
      <c r="K28" s="258">
        <v>0.62774305555555554</v>
      </c>
      <c r="L28" s="258">
        <f t="shared" si="0"/>
        <v>0.6138541666666667</v>
      </c>
      <c r="M28" s="259">
        <f t="shared" si="1"/>
        <v>0</v>
      </c>
      <c r="N28" s="259">
        <v>-1.3888888888888888E-2</v>
      </c>
      <c r="O28" s="257">
        <f t="shared" si="2"/>
        <v>60</v>
      </c>
      <c r="P28" s="260">
        <v>0.1875</v>
      </c>
      <c r="Q28" s="261">
        <f t="shared" si="3"/>
        <v>0.8013541666666667</v>
      </c>
      <c r="R28" s="255">
        <v>1</v>
      </c>
      <c r="S28" s="255">
        <v>1</v>
      </c>
      <c r="T28" s="255">
        <v>1</v>
      </c>
      <c r="U28" s="255">
        <v>1</v>
      </c>
      <c r="V28" s="255">
        <v>1</v>
      </c>
      <c r="W28" s="255">
        <v>1</v>
      </c>
      <c r="X28" s="255"/>
      <c r="Y28" s="255"/>
      <c r="Z28" s="255">
        <v>1</v>
      </c>
      <c r="AA28" s="255">
        <v>1</v>
      </c>
      <c r="AB28" s="255"/>
      <c r="AC28" s="255">
        <v>1</v>
      </c>
      <c r="AD28" s="255"/>
      <c r="AE28" s="255">
        <v>1</v>
      </c>
      <c r="AF28" s="255"/>
      <c r="AG28" s="255">
        <v>1</v>
      </c>
      <c r="AH28" s="255"/>
      <c r="AI28" s="255"/>
      <c r="AJ28" s="255">
        <v>2</v>
      </c>
      <c r="AK28" s="255"/>
      <c r="AL28" s="255">
        <v>3</v>
      </c>
      <c r="AM28" s="255">
        <v>2</v>
      </c>
      <c r="AN28" s="255">
        <v>2</v>
      </c>
      <c r="AO28" s="255">
        <v>2</v>
      </c>
      <c r="AP28" s="255">
        <v>2</v>
      </c>
      <c r="AQ28" s="255">
        <v>2</v>
      </c>
      <c r="AR28" s="255">
        <v>3</v>
      </c>
      <c r="AS28" s="255">
        <v>2</v>
      </c>
      <c r="AT28" s="255">
        <v>2</v>
      </c>
      <c r="AU28" s="255">
        <v>2</v>
      </c>
      <c r="AV28" s="255">
        <v>2</v>
      </c>
      <c r="AW28" s="255">
        <v>2</v>
      </c>
      <c r="AX28" s="255"/>
      <c r="AY28" s="255"/>
      <c r="AZ28" s="255"/>
      <c r="BA28" s="255"/>
      <c r="BB28" s="255">
        <v>4</v>
      </c>
      <c r="BC28" s="255">
        <v>2</v>
      </c>
      <c r="BD28" s="255">
        <v>2</v>
      </c>
      <c r="BE28" s="255">
        <v>3</v>
      </c>
      <c r="BF28" s="255">
        <v>4</v>
      </c>
      <c r="BG28" s="255">
        <v>2</v>
      </c>
      <c r="BH28" s="255"/>
      <c r="BI28" s="255"/>
      <c r="BJ28" s="255"/>
      <c r="BK28" s="255">
        <v>4</v>
      </c>
      <c r="BL28" s="255"/>
      <c r="BM28" s="255">
        <f t="shared" si="4"/>
        <v>31</v>
      </c>
      <c r="BO28" s="15">
        <f>VLOOKUP(BP28,id!$A:$C,3,0)</f>
        <v>399</v>
      </c>
      <c r="BP28" s="15" t="str">
        <f t="shared" si="5"/>
        <v>SiemieniukKrzysztof1979</v>
      </c>
      <c r="BQ28" s="9" t="str">
        <f t="shared" si="12"/>
        <v>Siemieniuk</v>
      </c>
      <c r="BR28" s="9" t="str">
        <f t="shared" si="12"/>
        <v>Krzysztof</v>
      </c>
      <c r="BS28" s="9">
        <f t="shared" si="7"/>
        <v>0</v>
      </c>
      <c r="BT28" s="9">
        <f t="shared" si="8"/>
        <v>1979</v>
      </c>
      <c r="BU28" s="9">
        <f t="shared" si="13"/>
        <v>26.581163250862968</v>
      </c>
      <c r="BV28" s="9"/>
      <c r="BW28" s="9">
        <f t="shared" si="14"/>
        <v>0.92147262301948396</v>
      </c>
      <c r="BX28" s="9">
        <v>1</v>
      </c>
      <c r="BY28" s="9">
        <v>1</v>
      </c>
      <c r="BZ28" s="9">
        <f t="shared" si="10"/>
        <v>1</v>
      </c>
    </row>
    <row r="29" spans="1:78" ht="15.75" customHeight="1">
      <c r="A29" s="255">
        <v>123</v>
      </c>
      <c r="B29" s="255" t="s">
        <v>722</v>
      </c>
      <c r="C29" s="255" t="s">
        <v>696</v>
      </c>
      <c r="D29" s="255" t="s">
        <v>36</v>
      </c>
      <c r="E29" s="255">
        <v>1976</v>
      </c>
      <c r="F29" s="255" t="s">
        <v>1890</v>
      </c>
      <c r="G29" s="255" t="s">
        <v>1625</v>
      </c>
      <c r="H29" s="257" t="s">
        <v>1875</v>
      </c>
      <c r="I29" s="257" t="s">
        <v>1876</v>
      </c>
      <c r="J29" s="258">
        <v>0</v>
      </c>
      <c r="K29" s="258">
        <v>0.51875000000000004</v>
      </c>
      <c r="L29" s="258">
        <f t="shared" si="0"/>
        <v>0.5048611111111112</v>
      </c>
      <c r="M29" s="259">
        <f t="shared" si="1"/>
        <v>0</v>
      </c>
      <c r="N29" s="259">
        <v>-1.3888888888888888E-2</v>
      </c>
      <c r="O29" s="257">
        <f t="shared" si="2"/>
        <v>54</v>
      </c>
      <c r="P29" s="260">
        <v>0.31249999999999994</v>
      </c>
      <c r="Q29" s="261">
        <f t="shared" si="3"/>
        <v>0.8173611111111112</v>
      </c>
      <c r="R29" s="255"/>
      <c r="S29" s="255"/>
      <c r="T29" s="255"/>
      <c r="U29" s="255">
        <v>1</v>
      </c>
      <c r="V29" s="255">
        <v>1</v>
      </c>
      <c r="W29" s="255">
        <v>1</v>
      </c>
      <c r="X29" s="255">
        <v>1</v>
      </c>
      <c r="Y29" s="255"/>
      <c r="Z29" s="255">
        <v>1</v>
      </c>
      <c r="AA29" s="255">
        <v>1</v>
      </c>
      <c r="AB29" s="255"/>
      <c r="AC29" s="255">
        <v>1</v>
      </c>
      <c r="AD29" s="255"/>
      <c r="AE29" s="255">
        <v>1</v>
      </c>
      <c r="AF29" s="255">
        <v>1</v>
      </c>
      <c r="AG29" s="255"/>
      <c r="AH29" s="255"/>
      <c r="AI29" s="255">
        <v>2</v>
      </c>
      <c r="AJ29" s="255">
        <v>2</v>
      </c>
      <c r="AK29" s="255">
        <v>2</v>
      </c>
      <c r="AL29" s="255">
        <v>3</v>
      </c>
      <c r="AM29" s="255"/>
      <c r="AN29" s="255"/>
      <c r="AO29" s="255">
        <v>2</v>
      </c>
      <c r="AP29" s="255">
        <v>2</v>
      </c>
      <c r="AQ29" s="255">
        <v>2</v>
      </c>
      <c r="AR29" s="255">
        <v>3</v>
      </c>
      <c r="AS29" s="255"/>
      <c r="AT29" s="255"/>
      <c r="AU29" s="255">
        <v>2</v>
      </c>
      <c r="AV29" s="255"/>
      <c r="AW29" s="255">
        <v>2</v>
      </c>
      <c r="AX29" s="255">
        <v>2</v>
      </c>
      <c r="AY29" s="255">
        <v>2</v>
      </c>
      <c r="AZ29" s="255">
        <v>2</v>
      </c>
      <c r="BA29" s="255"/>
      <c r="BB29" s="255"/>
      <c r="BC29" s="255">
        <v>2</v>
      </c>
      <c r="BD29" s="255">
        <v>2</v>
      </c>
      <c r="BE29" s="255">
        <v>3</v>
      </c>
      <c r="BF29" s="255">
        <v>4</v>
      </c>
      <c r="BG29" s="255">
        <v>2</v>
      </c>
      <c r="BH29" s="255"/>
      <c r="BI29" s="255"/>
      <c r="BJ29" s="255"/>
      <c r="BK29" s="255">
        <v>4</v>
      </c>
      <c r="BL29" s="255"/>
      <c r="BM29" s="255">
        <f t="shared" si="4"/>
        <v>28</v>
      </c>
      <c r="BO29" s="15">
        <f>VLOOKUP(BP29,id!$A:$C,3,0)</f>
        <v>42</v>
      </c>
      <c r="BP29" s="15" t="str">
        <f t="shared" si="5"/>
        <v>NiewęgłowskiPiotr1976</v>
      </c>
      <c r="BQ29" s="9" t="str">
        <f t="shared" si="12"/>
        <v>Niewęgłowski</v>
      </c>
      <c r="BR29" s="9" t="str">
        <f t="shared" si="12"/>
        <v>Piotr</v>
      </c>
      <c r="BS29" s="9" t="str">
        <f t="shared" si="7"/>
        <v>Chotomów Orient Team</v>
      </c>
      <c r="BT29" s="9">
        <f t="shared" si="8"/>
        <v>1976</v>
      </c>
      <c r="BU29" s="9">
        <f t="shared" si="13"/>
        <v>26.060606060606052</v>
      </c>
      <c r="BV29" s="9"/>
      <c r="BW29" s="9">
        <f t="shared" si="14"/>
        <v>0.98041631265930329</v>
      </c>
      <c r="BX29" s="9">
        <v>1</v>
      </c>
      <c r="BY29" s="9">
        <v>1</v>
      </c>
      <c r="BZ29" s="9">
        <f t="shared" si="10"/>
        <v>1</v>
      </c>
    </row>
    <row r="30" spans="1:78" ht="15.75" customHeight="1">
      <c r="A30" s="255">
        <v>129</v>
      </c>
      <c r="B30" s="255" t="s">
        <v>1926</v>
      </c>
      <c r="C30" s="255" t="s">
        <v>1927</v>
      </c>
      <c r="D30" s="255" t="s">
        <v>36</v>
      </c>
      <c r="E30" s="255">
        <v>1965</v>
      </c>
      <c r="F30" s="255"/>
      <c r="G30" s="255" t="s">
        <v>269</v>
      </c>
      <c r="H30" s="257" t="s">
        <v>1875</v>
      </c>
      <c r="I30" s="257" t="s">
        <v>1876</v>
      </c>
      <c r="J30" s="258">
        <v>0</v>
      </c>
      <c r="K30" s="258">
        <v>0.62840277777777775</v>
      </c>
      <c r="L30" s="258">
        <f t="shared" si="0"/>
        <v>0.61451388888888892</v>
      </c>
      <c r="M30" s="259">
        <f t="shared" si="1"/>
        <v>0</v>
      </c>
      <c r="N30" s="259">
        <v>-1.3888888888888888E-2</v>
      </c>
      <c r="O30" s="257">
        <f t="shared" si="2"/>
        <v>57</v>
      </c>
      <c r="P30" s="260">
        <v>0.25</v>
      </c>
      <c r="Q30" s="261">
        <f t="shared" si="3"/>
        <v>0.86451388888888892</v>
      </c>
      <c r="R30" s="255"/>
      <c r="S30" s="255"/>
      <c r="T30" s="255"/>
      <c r="U30" s="255"/>
      <c r="V30" s="255"/>
      <c r="W30" s="255"/>
      <c r="X30" s="255"/>
      <c r="Y30" s="255"/>
      <c r="Z30" s="255"/>
      <c r="AA30" s="255"/>
      <c r="AB30" s="255"/>
      <c r="AC30" s="255"/>
      <c r="AD30" s="255"/>
      <c r="AE30" s="255"/>
      <c r="AF30" s="255"/>
      <c r="AG30" s="255"/>
      <c r="AH30" s="255"/>
      <c r="AI30" s="255">
        <v>2</v>
      </c>
      <c r="AJ30" s="255">
        <v>2</v>
      </c>
      <c r="AK30" s="255"/>
      <c r="AL30" s="255">
        <v>3</v>
      </c>
      <c r="AM30" s="255">
        <v>2</v>
      </c>
      <c r="AN30" s="255">
        <v>2</v>
      </c>
      <c r="AO30" s="255">
        <v>2</v>
      </c>
      <c r="AP30" s="255">
        <v>2</v>
      </c>
      <c r="AQ30" s="255">
        <v>2</v>
      </c>
      <c r="AR30" s="255">
        <v>3</v>
      </c>
      <c r="AS30" s="255">
        <v>2</v>
      </c>
      <c r="AT30" s="255">
        <v>2</v>
      </c>
      <c r="AU30" s="255">
        <v>2</v>
      </c>
      <c r="AV30" s="255"/>
      <c r="AW30" s="255"/>
      <c r="AX30" s="255">
        <v>2</v>
      </c>
      <c r="AY30" s="255">
        <v>2</v>
      </c>
      <c r="AZ30" s="255">
        <v>2</v>
      </c>
      <c r="BA30" s="255"/>
      <c r="BB30" s="255">
        <v>4</v>
      </c>
      <c r="BC30" s="255"/>
      <c r="BD30" s="255">
        <v>2</v>
      </c>
      <c r="BE30" s="255"/>
      <c r="BF30" s="255">
        <v>4</v>
      </c>
      <c r="BG30" s="255">
        <v>2</v>
      </c>
      <c r="BH30" s="255">
        <v>2</v>
      </c>
      <c r="BI30" s="255"/>
      <c r="BJ30" s="255">
        <v>3</v>
      </c>
      <c r="BK30" s="255">
        <v>4</v>
      </c>
      <c r="BL30" s="255">
        <v>4</v>
      </c>
      <c r="BM30" s="255">
        <f t="shared" si="4"/>
        <v>23</v>
      </c>
      <c r="BO30" s="15">
        <f>VLOOKUP(BP30,id!$A:$C,3,0)</f>
        <v>16</v>
      </c>
      <c r="BP30" s="15" t="str">
        <f t="shared" si="5"/>
        <v>SmejdaAndrzej1965</v>
      </c>
      <c r="BQ30" s="9" t="str">
        <f t="shared" si="12"/>
        <v>Smejda</v>
      </c>
      <c r="BR30" s="9" t="str">
        <f t="shared" si="12"/>
        <v>Andrzej</v>
      </c>
      <c r="BS30" s="9">
        <f t="shared" si="7"/>
        <v>0</v>
      </c>
      <c r="BT30" s="9">
        <f t="shared" si="8"/>
        <v>1965</v>
      </c>
      <c r="BU30" s="9">
        <f t="shared" si="13"/>
        <v>24.639194580555326</v>
      </c>
      <c r="BV30" s="9"/>
      <c r="BW30" s="9">
        <f t="shared" si="14"/>
        <v>0.94545746646316986</v>
      </c>
      <c r="BX30" s="9">
        <v>1</v>
      </c>
      <c r="BY30" s="9">
        <v>1</v>
      </c>
      <c r="BZ30" s="9">
        <f t="shared" si="10"/>
        <v>1</v>
      </c>
    </row>
    <row r="31" spans="1:78" ht="15.75" customHeight="1">
      <c r="A31" s="255">
        <v>131</v>
      </c>
      <c r="B31" s="255" t="s">
        <v>1928</v>
      </c>
      <c r="C31" s="255" t="s">
        <v>1896</v>
      </c>
      <c r="D31" s="255" t="s">
        <v>36</v>
      </c>
      <c r="E31" s="255">
        <v>1981</v>
      </c>
      <c r="F31" s="255" t="s">
        <v>151</v>
      </c>
      <c r="G31" s="255" t="s">
        <v>1651</v>
      </c>
      <c r="H31" s="257" t="s">
        <v>1875</v>
      </c>
      <c r="I31" s="257"/>
      <c r="J31" s="258">
        <v>0</v>
      </c>
      <c r="K31" s="258">
        <v>0.47662037037037036</v>
      </c>
      <c r="L31" s="258">
        <f t="shared" si="0"/>
        <v>0.47662037037037036</v>
      </c>
      <c r="M31" s="259">
        <f t="shared" si="1"/>
        <v>0</v>
      </c>
      <c r="N31" s="259"/>
      <c r="O31" s="257">
        <f t="shared" si="2"/>
        <v>49</v>
      </c>
      <c r="P31" s="260">
        <v>0.41666666666666652</v>
      </c>
      <c r="Q31" s="261">
        <f t="shared" si="3"/>
        <v>0.89328703703703694</v>
      </c>
      <c r="R31" s="255"/>
      <c r="S31" s="255"/>
      <c r="T31" s="255"/>
      <c r="U31" s="255"/>
      <c r="V31" s="255"/>
      <c r="W31" s="255"/>
      <c r="X31" s="255"/>
      <c r="Y31" s="255"/>
      <c r="Z31" s="255"/>
      <c r="AA31" s="255"/>
      <c r="AB31" s="255"/>
      <c r="AC31" s="255"/>
      <c r="AD31" s="255"/>
      <c r="AE31" s="255"/>
      <c r="AF31" s="255"/>
      <c r="AG31" s="255"/>
      <c r="AH31" s="255"/>
      <c r="AI31" s="255"/>
      <c r="AJ31" s="255">
        <v>2</v>
      </c>
      <c r="AK31" s="255">
        <v>2</v>
      </c>
      <c r="AL31" s="255">
        <v>3</v>
      </c>
      <c r="AM31" s="255">
        <v>2</v>
      </c>
      <c r="AN31" s="255">
        <v>2</v>
      </c>
      <c r="AO31" s="255"/>
      <c r="AP31" s="255"/>
      <c r="AQ31" s="255"/>
      <c r="AR31" s="255">
        <v>3</v>
      </c>
      <c r="AS31" s="255">
        <v>2</v>
      </c>
      <c r="AT31" s="255">
        <v>2</v>
      </c>
      <c r="AU31" s="255"/>
      <c r="AV31" s="255"/>
      <c r="AW31" s="255"/>
      <c r="AX31" s="255">
        <v>2</v>
      </c>
      <c r="AY31" s="255">
        <v>2</v>
      </c>
      <c r="AZ31" s="255">
        <v>2</v>
      </c>
      <c r="BA31" s="255">
        <v>2</v>
      </c>
      <c r="BB31" s="255">
        <v>4</v>
      </c>
      <c r="BC31" s="255"/>
      <c r="BD31" s="255">
        <v>2</v>
      </c>
      <c r="BE31" s="255"/>
      <c r="BF31" s="255">
        <v>4</v>
      </c>
      <c r="BG31" s="255">
        <v>2</v>
      </c>
      <c r="BH31" s="255">
        <v>2</v>
      </c>
      <c r="BI31" s="255">
        <v>2</v>
      </c>
      <c r="BJ31" s="255">
        <v>3</v>
      </c>
      <c r="BK31" s="255"/>
      <c r="BL31" s="255">
        <v>4</v>
      </c>
      <c r="BM31" s="255">
        <f t="shared" si="4"/>
        <v>20</v>
      </c>
      <c r="BO31" s="15">
        <f>VLOOKUP(BP31,id!$A:$C,3,0)</f>
        <v>36</v>
      </c>
      <c r="BP31" s="15" t="str">
        <f t="shared" si="5"/>
        <v>WronaŁukasz1981</v>
      </c>
      <c r="BQ31" s="9" t="str">
        <f t="shared" si="12"/>
        <v>Wrona</v>
      </c>
      <c r="BR31" s="9" t="str">
        <f t="shared" si="12"/>
        <v>Łukasz</v>
      </c>
      <c r="BS31" s="9" t="str">
        <f t="shared" si="7"/>
        <v>Towanda</v>
      </c>
      <c r="BT31" s="9">
        <f t="shared" si="8"/>
        <v>1981</v>
      </c>
      <c r="BU31" s="9">
        <f t="shared" si="13"/>
        <v>23.845555843482764</v>
      </c>
      <c r="BV31" s="9"/>
      <c r="BW31" s="9">
        <f t="shared" si="14"/>
        <v>0.96778958279346994</v>
      </c>
      <c r="BX31" s="9">
        <v>1</v>
      </c>
      <c r="BY31" s="9">
        <v>1</v>
      </c>
      <c r="BZ31" s="9">
        <f t="shared" si="10"/>
        <v>1</v>
      </c>
    </row>
    <row r="32" spans="1:78" ht="15.75" customHeight="1">
      <c r="A32" s="255">
        <v>109</v>
      </c>
      <c r="B32" s="255" t="s">
        <v>1929</v>
      </c>
      <c r="C32" s="255" t="s">
        <v>699</v>
      </c>
      <c r="D32" s="255" t="s">
        <v>36</v>
      </c>
      <c r="E32" s="255">
        <v>1982</v>
      </c>
      <c r="F32" s="255"/>
      <c r="G32" s="255" t="s">
        <v>1877</v>
      </c>
      <c r="H32" s="257" t="s">
        <v>1875</v>
      </c>
      <c r="I32" s="257"/>
      <c r="J32" s="258">
        <v>0</v>
      </c>
      <c r="K32" s="258">
        <v>0.39532407407407405</v>
      </c>
      <c r="L32" s="258">
        <f t="shared" si="0"/>
        <v>0.39532407407407405</v>
      </c>
      <c r="M32" s="259">
        <f t="shared" si="1"/>
        <v>0</v>
      </c>
      <c r="N32" s="259"/>
      <c r="O32" s="257">
        <f t="shared" si="2"/>
        <v>39</v>
      </c>
      <c r="P32" s="260">
        <v>0.625</v>
      </c>
      <c r="Q32" s="261">
        <f t="shared" si="3"/>
        <v>1.020324074074074</v>
      </c>
      <c r="R32" s="255"/>
      <c r="S32" s="255"/>
      <c r="T32" s="255"/>
      <c r="U32" s="255"/>
      <c r="V32" s="255"/>
      <c r="W32" s="255"/>
      <c r="X32" s="255"/>
      <c r="Y32" s="255"/>
      <c r="Z32" s="255"/>
      <c r="AA32" s="255"/>
      <c r="AB32" s="255"/>
      <c r="AC32" s="255"/>
      <c r="AD32" s="255"/>
      <c r="AE32" s="255"/>
      <c r="AF32" s="255"/>
      <c r="AG32" s="255"/>
      <c r="AH32" s="255"/>
      <c r="AI32" s="255"/>
      <c r="AJ32" s="255">
        <v>2</v>
      </c>
      <c r="AK32" s="255"/>
      <c r="AL32" s="255">
        <v>3</v>
      </c>
      <c r="AM32" s="255">
        <v>2</v>
      </c>
      <c r="AN32" s="255">
        <v>2</v>
      </c>
      <c r="AO32" s="255"/>
      <c r="AP32" s="255"/>
      <c r="AQ32" s="255"/>
      <c r="AR32" s="255">
        <v>3</v>
      </c>
      <c r="AS32" s="255"/>
      <c r="AT32" s="255">
        <v>2</v>
      </c>
      <c r="AU32" s="255"/>
      <c r="AV32" s="255"/>
      <c r="AW32" s="255"/>
      <c r="AX32" s="255"/>
      <c r="AY32" s="255"/>
      <c r="AZ32" s="255">
        <v>2</v>
      </c>
      <c r="BA32" s="255">
        <v>2</v>
      </c>
      <c r="BB32" s="255">
        <v>4</v>
      </c>
      <c r="BC32" s="255"/>
      <c r="BD32" s="255">
        <v>2</v>
      </c>
      <c r="BE32" s="255"/>
      <c r="BF32" s="255">
        <v>4</v>
      </c>
      <c r="BG32" s="255"/>
      <c r="BH32" s="255">
        <v>2</v>
      </c>
      <c r="BI32" s="255">
        <v>2</v>
      </c>
      <c r="BJ32" s="255">
        <v>3</v>
      </c>
      <c r="BK32" s="255"/>
      <c r="BL32" s="255">
        <v>4</v>
      </c>
      <c r="BM32" s="255">
        <f t="shared" si="4"/>
        <v>15</v>
      </c>
      <c r="BO32" s="15">
        <f>VLOOKUP(BP32,id!$A:$C,3,0)</f>
        <v>2</v>
      </c>
      <c r="BP32" s="15" t="str">
        <f t="shared" si="5"/>
        <v>ZadwornyTomasz1982</v>
      </c>
      <c r="BQ32" s="9" t="str">
        <f t="shared" si="12"/>
        <v>Zadworny</v>
      </c>
      <c r="BR32" s="9" t="str">
        <f t="shared" si="12"/>
        <v>Tomasz</v>
      </c>
      <c r="BS32" s="9">
        <f t="shared" si="7"/>
        <v>0</v>
      </c>
      <c r="BT32" s="9">
        <f t="shared" si="8"/>
        <v>1982</v>
      </c>
      <c r="BU32" s="9">
        <f t="shared" si="13"/>
        <v>20.876627796179495</v>
      </c>
      <c r="BV32" s="9"/>
      <c r="BW32" s="9">
        <f t="shared" si="14"/>
        <v>0.87549344344117241</v>
      </c>
      <c r="BX32" s="9">
        <v>1</v>
      </c>
      <c r="BY32" s="9">
        <v>1</v>
      </c>
      <c r="BZ32" s="9">
        <f t="shared" si="10"/>
        <v>1</v>
      </c>
    </row>
    <row r="33" spans="1:78" ht="15.75" customHeight="1">
      <c r="A33" s="255">
        <v>134</v>
      </c>
      <c r="B33" s="255" t="s">
        <v>709</v>
      </c>
      <c r="C33" s="255" t="s">
        <v>697</v>
      </c>
      <c r="D33" s="255" t="s">
        <v>36</v>
      </c>
      <c r="E33" s="255">
        <v>1976</v>
      </c>
      <c r="F33" s="255" t="s">
        <v>688</v>
      </c>
      <c r="G33" s="255" t="s">
        <v>1891</v>
      </c>
      <c r="H33" s="257" t="s">
        <v>1875</v>
      </c>
      <c r="I33" s="257" t="s">
        <v>1876</v>
      </c>
      <c r="J33" s="258">
        <v>0</v>
      </c>
      <c r="K33" s="258">
        <v>0.32413194444444449</v>
      </c>
      <c r="L33" s="258">
        <f t="shared" si="0"/>
        <v>0.31024305555555559</v>
      </c>
      <c r="M33" s="259">
        <f t="shared" si="1"/>
        <v>0</v>
      </c>
      <c r="N33" s="259">
        <v>-1.3888888888888888E-2</v>
      </c>
      <c r="O33" s="257">
        <f t="shared" si="2"/>
        <v>34</v>
      </c>
      <c r="P33" s="260">
        <v>0.72916666666666685</v>
      </c>
      <c r="Q33" s="261">
        <f t="shared" si="3"/>
        <v>1.0394097222222225</v>
      </c>
      <c r="R33" s="255">
        <v>1</v>
      </c>
      <c r="S33" s="255">
        <v>1</v>
      </c>
      <c r="T33" s="255">
        <v>1</v>
      </c>
      <c r="U33" s="255">
        <v>1</v>
      </c>
      <c r="V33" s="255">
        <v>1</v>
      </c>
      <c r="W33" s="255">
        <v>1</v>
      </c>
      <c r="X33" s="255">
        <v>1</v>
      </c>
      <c r="Y33" s="255">
        <v>1</v>
      </c>
      <c r="Z33" s="255">
        <v>1</v>
      </c>
      <c r="AA33" s="255">
        <v>1</v>
      </c>
      <c r="AB33" s="255">
        <v>1</v>
      </c>
      <c r="AC33" s="255">
        <v>1</v>
      </c>
      <c r="AD33" s="255">
        <v>1</v>
      </c>
      <c r="AE33" s="255">
        <v>1</v>
      </c>
      <c r="AF33" s="255">
        <v>1</v>
      </c>
      <c r="AG33" s="255">
        <v>1</v>
      </c>
      <c r="AH33" s="255">
        <v>1</v>
      </c>
      <c r="AI33" s="255">
        <v>2</v>
      </c>
      <c r="AJ33" s="255"/>
      <c r="AK33" s="255"/>
      <c r="AL33" s="255"/>
      <c r="AM33" s="255"/>
      <c r="AN33" s="255"/>
      <c r="AO33" s="255"/>
      <c r="AP33" s="255">
        <v>2</v>
      </c>
      <c r="AQ33" s="255">
        <v>2</v>
      </c>
      <c r="AR33" s="255"/>
      <c r="AS33" s="255"/>
      <c r="AT33" s="255"/>
      <c r="AU33" s="255">
        <v>2</v>
      </c>
      <c r="AV33" s="255"/>
      <c r="AW33" s="255"/>
      <c r="AX33" s="255">
        <v>2</v>
      </c>
      <c r="AY33" s="255"/>
      <c r="AZ33" s="255"/>
      <c r="BA33" s="255"/>
      <c r="BB33" s="255"/>
      <c r="BC33" s="255"/>
      <c r="BD33" s="255"/>
      <c r="BE33" s="255">
        <v>3</v>
      </c>
      <c r="BF33" s="255"/>
      <c r="BG33" s="255"/>
      <c r="BH33" s="255"/>
      <c r="BI33" s="255"/>
      <c r="BJ33" s="255"/>
      <c r="BK33" s="255">
        <v>4</v>
      </c>
      <c r="BL33" s="255"/>
      <c r="BM33" s="255">
        <f t="shared" si="4"/>
        <v>24</v>
      </c>
      <c r="BO33" s="15">
        <f>VLOOKUP(BP33,id!$A:$C,3,0)</f>
        <v>400</v>
      </c>
      <c r="BP33" s="15" t="str">
        <f t="shared" si="5"/>
        <v>BiolikGrzegorz1976</v>
      </c>
      <c r="BQ33" s="9" t="str">
        <f t="shared" si="12"/>
        <v>Biolik</v>
      </c>
      <c r="BR33" s="9" t="str">
        <f t="shared" si="12"/>
        <v>Grzegorz</v>
      </c>
      <c r="BS33" s="9" t="str">
        <f t="shared" si="7"/>
        <v>Bioliki</v>
      </c>
      <c r="BT33" s="9">
        <f t="shared" si="8"/>
        <v>1976</v>
      </c>
      <c r="BU33" s="9">
        <f t="shared" si="13"/>
        <v>20.493291019430977</v>
      </c>
      <c r="BV33" s="9"/>
      <c r="BW33" s="9">
        <f t="shared" si="14"/>
        <v>0.98163799343020952</v>
      </c>
      <c r="BX33" s="9">
        <v>1</v>
      </c>
      <c r="BY33" s="9">
        <v>1</v>
      </c>
      <c r="BZ33" s="9">
        <f t="shared" si="10"/>
        <v>1</v>
      </c>
    </row>
    <row r="34" spans="1:78" ht="15.75" customHeight="1">
      <c r="A34" s="255">
        <v>116</v>
      </c>
      <c r="B34" s="255" t="s">
        <v>1930</v>
      </c>
      <c r="C34" s="255" t="s">
        <v>1931</v>
      </c>
      <c r="D34" s="255" t="s">
        <v>36</v>
      </c>
      <c r="E34" s="255">
        <v>1978</v>
      </c>
      <c r="F34" s="255"/>
      <c r="G34" s="255" t="s">
        <v>216</v>
      </c>
      <c r="H34" s="257" t="s">
        <v>1875</v>
      </c>
      <c r="I34" s="257"/>
      <c r="J34" s="258">
        <v>0</v>
      </c>
      <c r="K34" s="258">
        <v>0.57696759259259256</v>
      </c>
      <c r="L34" s="258">
        <f t="shared" si="0"/>
        <v>0.56307870370370372</v>
      </c>
      <c r="M34" s="259">
        <f t="shared" si="1"/>
        <v>0</v>
      </c>
      <c r="N34" s="259">
        <v>-1.3888888888888888E-2</v>
      </c>
      <c r="O34" s="257">
        <f t="shared" si="2"/>
        <v>44</v>
      </c>
      <c r="P34" s="260">
        <v>0.52083333333333315</v>
      </c>
      <c r="Q34" s="261">
        <f t="shared" si="3"/>
        <v>1.0839120370370368</v>
      </c>
      <c r="R34" s="255">
        <v>1</v>
      </c>
      <c r="S34" s="255">
        <v>1</v>
      </c>
      <c r="T34" s="255">
        <v>1</v>
      </c>
      <c r="U34" s="255">
        <v>1</v>
      </c>
      <c r="V34" s="255">
        <v>1</v>
      </c>
      <c r="W34" s="255">
        <v>1</v>
      </c>
      <c r="X34" s="255">
        <v>1</v>
      </c>
      <c r="Y34" s="255">
        <v>1</v>
      </c>
      <c r="Z34" s="255">
        <v>1</v>
      </c>
      <c r="AA34" s="255">
        <v>1</v>
      </c>
      <c r="AB34" s="255">
        <v>1</v>
      </c>
      <c r="AC34" s="255">
        <v>1</v>
      </c>
      <c r="AD34" s="255">
        <v>1</v>
      </c>
      <c r="AE34" s="255">
        <v>1</v>
      </c>
      <c r="AF34" s="255">
        <v>1</v>
      </c>
      <c r="AG34" s="255">
        <v>1</v>
      </c>
      <c r="AH34" s="255">
        <v>1</v>
      </c>
      <c r="AI34" s="255">
        <v>2</v>
      </c>
      <c r="AJ34" s="255">
        <v>2</v>
      </c>
      <c r="AK34" s="255"/>
      <c r="AL34" s="255"/>
      <c r="AM34" s="255"/>
      <c r="AN34" s="255"/>
      <c r="AO34" s="255">
        <v>2</v>
      </c>
      <c r="AP34" s="255">
        <v>2</v>
      </c>
      <c r="AQ34" s="255">
        <v>2</v>
      </c>
      <c r="AR34" s="255"/>
      <c r="AS34" s="255"/>
      <c r="AT34" s="255"/>
      <c r="AU34" s="255">
        <v>2</v>
      </c>
      <c r="AV34" s="255">
        <v>2</v>
      </c>
      <c r="AW34" s="255">
        <v>2</v>
      </c>
      <c r="AX34" s="255">
        <v>2</v>
      </c>
      <c r="AY34" s="255"/>
      <c r="AZ34" s="255"/>
      <c r="BA34" s="255"/>
      <c r="BB34" s="255"/>
      <c r="BC34" s="255">
        <v>2</v>
      </c>
      <c r="BD34" s="255"/>
      <c r="BE34" s="255">
        <v>3</v>
      </c>
      <c r="BF34" s="255"/>
      <c r="BG34" s="255"/>
      <c r="BH34" s="255"/>
      <c r="BI34" s="255"/>
      <c r="BJ34" s="255"/>
      <c r="BK34" s="255">
        <v>4</v>
      </c>
      <c r="BL34" s="255"/>
      <c r="BM34" s="255">
        <f t="shared" si="4"/>
        <v>29</v>
      </c>
      <c r="BO34" s="15">
        <f>VLOOKUP(BP34,id!$A:$C,3,0)</f>
        <v>401</v>
      </c>
      <c r="BP34" s="15" t="str">
        <f t="shared" si="5"/>
        <v>BasterPrzemysław1978</v>
      </c>
      <c r="BQ34" s="9" t="str">
        <f t="shared" si="12"/>
        <v>Baster</v>
      </c>
      <c r="BR34" s="9" t="str">
        <f t="shared" si="12"/>
        <v>Przemysław</v>
      </c>
      <c r="BS34" s="9">
        <f t="shared" si="7"/>
        <v>0</v>
      </c>
      <c r="BT34" s="9">
        <f t="shared" si="8"/>
        <v>1978</v>
      </c>
      <c r="BU34" s="9">
        <f t="shared" si="13"/>
        <v>19.651895355045379</v>
      </c>
      <c r="BV34" s="9"/>
      <c r="BW34" s="9">
        <f t="shared" si="14"/>
        <v>0.9589428723972242</v>
      </c>
      <c r="BX34" s="9">
        <v>1</v>
      </c>
      <c r="BY34" s="9">
        <v>1</v>
      </c>
      <c r="BZ34" s="9">
        <f t="shared" si="10"/>
        <v>1</v>
      </c>
    </row>
    <row r="35" spans="1:78" ht="15.75" customHeight="1">
      <c r="A35" s="255">
        <v>106</v>
      </c>
      <c r="B35" s="255" t="s">
        <v>1932</v>
      </c>
      <c r="C35" s="255" t="s">
        <v>701</v>
      </c>
      <c r="D35" s="255" t="s">
        <v>36</v>
      </c>
      <c r="E35" s="255">
        <v>1978</v>
      </c>
      <c r="F35" s="255" t="s">
        <v>1976</v>
      </c>
      <c r="G35" s="255" t="s">
        <v>269</v>
      </c>
      <c r="H35" s="257" t="s">
        <v>1875</v>
      </c>
      <c r="I35" s="257"/>
      <c r="J35" s="258">
        <v>0</v>
      </c>
      <c r="K35" s="258">
        <v>0.44944444444444442</v>
      </c>
      <c r="L35" s="258">
        <f t="shared" si="0"/>
        <v>0.43555555555555553</v>
      </c>
      <c r="M35" s="259">
        <f t="shared" si="1"/>
        <v>0</v>
      </c>
      <c r="N35" s="259">
        <v>-1.3888888888888888E-2</v>
      </c>
      <c r="O35" s="257">
        <f t="shared" si="2"/>
        <v>26</v>
      </c>
      <c r="P35" s="260">
        <v>0.89583333333333381</v>
      </c>
      <c r="Q35" s="261">
        <f t="shared" si="3"/>
        <v>1.3313888888888894</v>
      </c>
      <c r="R35" s="255"/>
      <c r="S35" s="255"/>
      <c r="T35" s="255"/>
      <c r="U35" s="255">
        <v>1</v>
      </c>
      <c r="V35" s="255">
        <v>1</v>
      </c>
      <c r="W35" s="255"/>
      <c r="X35" s="255"/>
      <c r="Y35" s="255"/>
      <c r="Z35" s="255"/>
      <c r="AA35" s="255"/>
      <c r="AB35" s="255"/>
      <c r="AC35" s="255"/>
      <c r="AD35" s="255"/>
      <c r="AE35" s="255">
        <v>1</v>
      </c>
      <c r="AF35" s="255">
        <v>1</v>
      </c>
      <c r="AG35" s="255"/>
      <c r="AH35" s="255"/>
      <c r="AI35" s="255"/>
      <c r="AJ35" s="255">
        <v>2</v>
      </c>
      <c r="AK35" s="255"/>
      <c r="AL35" s="255"/>
      <c r="AM35" s="255"/>
      <c r="AN35" s="255">
        <v>2</v>
      </c>
      <c r="AO35" s="255"/>
      <c r="AP35" s="255">
        <v>2</v>
      </c>
      <c r="AQ35" s="255"/>
      <c r="AR35" s="255">
        <v>3</v>
      </c>
      <c r="AS35" s="255"/>
      <c r="AT35" s="255"/>
      <c r="AU35" s="255"/>
      <c r="AV35" s="255">
        <v>2</v>
      </c>
      <c r="AW35" s="255"/>
      <c r="AX35" s="255"/>
      <c r="AY35" s="255"/>
      <c r="AZ35" s="255"/>
      <c r="BA35" s="255">
        <v>2</v>
      </c>
      <c r="BB35" s="255"/>
      <c r="BC35" s="255">
        <v>2</v>
      </c>
      <c r="BD35" s="255"/>
      <c r="BE35" s="255">
        <v>3</v>
      </c>
      <c r="BF35" s="255"/>
      <c r="BG35" s="255"/>
      <c r="BH35" s="255"/>
      <c r="BI35" s="255"/>
      <c r="BJ35" s="255"/>
      <c r="BK35" s="255">
        <v>4</v>
      </c>
      <c r="BL35" s="255"/>
      <c r="BM35" s="255">
        <f t="shared" si="4"/>
        <v>13</v>
      </c>
      <c r="BO35" s="15">
        <f>VLOOKUP(BP35,id!$A:$C,3,0)</f>
        <v>402</v>
      </c>
      <c r="BP35" s="15" t="str">
        <f t="shared" si="5"/>
        <v>TrzeciakiewiczMarcin1978</v>
      </c>
      <c r="BQ35" s="9" t="str">
        <f t="shared" si="12"/>
        <v>Trzeciakiewicz</v>
      </c>
      <c r="BR35" s="9" t="str">
        <f t="shared" si="12"/>
        <v>Marcin</v>
      </c>
      <c r="BS35" s="9" t="str">
        <f t="shared" si="7"/>
        <v>Smashing Pąpkins</v>
      </c>
      <c r="BT35" s="9">
        <f t="shared" si="8"/>
        <v>1978</v>
      </c>
      <c r="BU35" s="9">
        <f t="shared" si="13"/>
        <v>15.999026357883011</v>
      </c>
      <c r="BV35" s="9"/>
      <c r="BW35" s="9">
        <f t="shared" si="14"/>
        <v>0.81412128798942851</v>
      </c>
      <c r="BX35" s="9">
        <v>1</v>
      </c>
      <c r="BY35" s="9">
        <v>1</v>
      </c>
      <c r="BZ35" s="9">
        <f t="shared" si="10"/>
        <v>1</v>
      </c>
    </row>
    <row r="36" spans="1:78" ht="15.75" customHeight="1">
      <c r="A36" s="255"/>
      <c r="B36" s="255"/>
      <c r="C36" s="255"/>
      <c r="D36" s="255"/>
      <c r="E36" s="255"/>
      <c r="F36" s="255"/>
      <c r="G36" s="255"/>
      <c r="H36" s="257"/>
      <c r="I36" s="257"/>
      <c r="J36" s="258"/>
      <c r="K36" s="258"/>
      <c r="L36" s="258"/>
      <c r="M36" s="259"/>
      <c r="N36" s="259"/>
      <c r="O36" s="257"/>
      <c r="P36" s="260"/>
      <c r="Q36" s="261"/>
      <c r="R36" s="255"/>
      <c r="S36" s="255"/>
      <c r="T36" s="255"/>
      <c r="U36" s="255"/>
      <c r="V36" s="255"/>
      <c r="W36" s="255"/>
      <c r="X36" s="255"/>
      <c r="Y36" s="255"/>
      <c r="Z36" s="255"/>
      <c r="AA36" s="255"/>
      <c r="AB36" s="255"/>
      <c r="AC36" s="255"/>
      <c r="AD36" s="255"/>
      <c r="AE36" s="255"/>
      <c r="AF36" s="255"/>
      <c r="AG36" s="255"/>
      <c r="AH36" s="255"/>
      <c r="AI36" s="255"/>
      <c r="AJ36" s="255"/>
      <c r="AK36" s="255"/>
      <c r="AL36" s="255"/>
      <c r="AM36" s="255"/>
      <c r="AN36" s="255"/>
      <c r="AO36" s="255"/>
      <c r="AP36" s="255"/>
      <c r="AQ36" s="255"/>
      <c r="AR36" s="255"/>
      <c r="AS36" s="255"/>
      <c r="AT36" s="255"/>
      <c r="AU36" s="255"/>
      <c r="AV36" s="255"/>
      <c r="AW36" s="255"/>
      <c r="AX36" s="255"/>
      <c r="AY36" s="255"/>
      <c r="AZ36" s="255"/>
      <c r="BA36" s="255"/>
      <c r="BB36" s="255"/>
      <c r="BC36" s="255"/>
      <c r="BD36" s="255"/>
      <c r="BE36" s="255"/>
      <c r="BF36" s="255"/>
      <c r="BG36" s="255"/>
      <c r="BH36" s="255"/>
      <c r="BI36" s="255"/>
      <c r="BJ36" s="255"/>
      <c r="BK36" s="255"/>
      <c r="BL36" s="255"/>
      <c r="BM36" s="255"/>
    </row>
    <row r="37" spans="1:78" ht="15.75" customHeight="1">
      <c r="A37" s="255"/>
      <c r="B37" s="255"/>
      <c r="C37" s="255"/>
      <c r="D37" s="255"/>
      <c r="E37" s="255"/>
      <c r="F37" s="255"/>
      <c r="G37" s="255"/>
      <c r="H37" s="257"/>
      <c r="I37" s="257"/>
      <c r="J37" s="258"/>
      <c r="K37" s="258"/>
      <c r="L37" s="258"/>
      <c r="M37" s="259"/>
      <c r="N37" s="259"/>
      <c r="O37" s="257"/>
      <c r="P37" s="260"/>
      <c r="Q37" s="261"/>
      <c r="R37" s="255"/>
      <c r="S37" s="255"/>
      <c r="T37" s="255"/>
      <c r="U37" s="255"/>
      <c r="V37" s="255"/>
      <c r="W37" s="255"/>
      <c r="X37" s="255"/>
      <c r="Y37" s="255"/>
      <c r="Z37" s="255"/>
      <c r="AA37" s="255"/>
      <c r="AB37" s="255"/>
      <c r="AC37" s="255"/>
      <c r="AD37" s="255"/>
      <c r="AE37" s="255"/>
      <c r="AF37" s="255"/>
      <c r="AG37" s="255"/>
      <c r="AH37" s="255"/>
      <c r="AI37" s="255"/>
      <c r="AJ37" s="255"/>
      <c r="AK37" s="255"/>
      <c r="AL37" s="255"/>
      <c r="AM37" s="255"/>
      <c r="AN37" s="255"/>
      <c r="AO37" s="255"/>
      <c r="AP37" s="255"/>
      <c r="AQ37" s="255"/>
      <c r="AR37" s="255"/>
      <c r="AS37" s="255"/>
      <c r="AT37" s="255"/>
      <c r="AU37" s="255"/>
      <c r="AV37" s="255"/>
      <c r="AW37" s="255"/>
      <c r="AX37" s="255"/>
      <c r="AY37" s="255"/>
      <c r="AZ37" s="255"/>
      <c r="BA37" s="255"/>
      <c r="BB37" s="255"/>
      <c r="BC37" s="255"/>
      <c r="BD37" s="255"/>
      <c r="BE37" s="255"/>
      <c r="BF37" s="255"/>
      <c r="BG37" s="255"/>
      <c r="BH37" s="255"/>
      <c r="BI37" s="255"/>
      <c r="BJ37" s="255"/>
      <c r="BK37" s="255"/>
      <c r="BL37" s="255"/>
      <c r="BM37" s="255"/>
    </row>
    <row r="38" spans="1:78" ht="15.75" customHeight="1">
      <c r="A38" s="255"/>
      <c r="B38" s="255"/>
      <c r="C38" s="255"/>
      <c r="D38" s="255"/>
      <c r="E38" s="255"/>
      <c r="F38" s="255"/>
      <c r="G38" s="255"/>
      <c r="H38" s="257"/>
      <c r="I38" s="257"/>
      <c r="J38" s="258"/>
      <c r="K38" s="258"/>
      <c r="L38" s="258"/>
      <c r="M38" s="259"/>
      <c r="N38" s="259"/>
      <c r="O38" s="257"/>
      <c r="P38" s="260"/>
      <c r="Q38" s="261"/>
      <c r="R38" s="255"/>
      <c r="S38" s="255"/>
      <c r="T38" s="255"/>
      <c r="U38" s="255"/>
      <c r="V38" s="255"/>
      <c r="W38" s="255"/>
      <c r="X38" s="255"/>
      <c r="Y38" s="255"/>
      <c r="Z38" s="255"/>
      <c r="AA38" s="255"/>
      <c r="AB38" s="255"/>
      <c r="AC38" s="255"/>
      <c r="AD38" s="255"/>
      <c r="AE38" s="255"/>
      <c r="AF38" s="255"/>
      <c r="AG38" s="255"/>
      <c r="AH38" s="255"/>
      <c r="AI38" s="255"/>
      <c r="AJ38" s="255"/>
      <c r="AK38" s="255"/>
      <c r="AL38" s="255"/>
      <c r="AM38" s="255"/>
      <c r="AN38" s="255"/>
      <c r="AO38" s="255"/>
      <c r="AP38" s="255"/>
      <c r="AQ38" s="255"/>
      <c r="AR38" s="255"/>
      <c r="AS38" s="255"/>
      <c r="AT38" s="255"/>
      <c r="AU38" s="255"/>
      <c r="AV38" s="255"/>
      <c r="AW38" s="255"/>
      <c r="AX38" s="255"/>
      <c r="AY38" s="255"/>
      <c r="AZ38" s="255"/>
      <c r="BA38" s="255"/>
      <c r="BB38" s="255"/>
      <c r="BC38" s="255"/>
      <c r="BD38" s="255"/>
      <c r="BE38" s="255"/>
      <c r="BF38" s="255"/>
      <c r="BG38" s="255"/>
      <c r="BH38" s="255"/>
      <c r="BI38" s="255"/>
      <c r="BJ38" s="255"/>
      <c r="BK38" s="255"/>
      <c r="BL38" s="255"/>
      <c r="BM38" s="255"/>
    </row>
  </sheetData>
  <sheetProtection selectLockedCells="1" selectUnlockedCells="1"/>
  <mergeCells count="2">
    <mergeCell ref="R1:AH1"/>
    <mergeCell ref="AI1:BL1"/>
  </mergeCells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"/>
  <sheetViews>
    <sheetView workbookViewId="0"/>
  </sheetViews>
  <sheetFormatPr defaultRowHeight="13.2"/>
  <cols>
    <col min="1" max="1" width="7.44140625" style="24" bestFit="1" customWidth="1"/>
    <col min="2" max="2" width="23.33203125" style="24" bestFit="1" customWidth="1"/>
    <col min="3" max="3" width="23.33203125" style="24" customWidth="1"/>
    <col min="4" max="4" width="12.88671875" style="24" bestFit="1" customWidth="1"/>
    <col min="5" max="5" width="21" style="24" bestFit="1" customWidth="1"/>
    <col min="6" max="6" width="24.33203125" style="24" bestFit="1" customWidth="1"/>
    <col min="7" max="7" width="10" style="24" bestFit="1" customWidth="1"/>
    <col min="8" max="9" width="8.88671875" style="24"/>
    <col min="10" max="10" width="10" style="24" bestFit="1" customWidth="1"/>
    <col min="11" max="11" width="9" style="24" bestFit="1" customWidth="1"/>
    <col min="12" max="16384" width="8.88671875" style="24"/>
  </cols>
  <sheetData>
    <row r="1" spans="1:25" ht="26.4">
      <c r="A1" s="267" t="s">
        <v>152</v>
      </c>
      <c r="B1" s="271" t="s">
        <v>176</v>
      </c>
      <c r="C1" s="271" t="s">
        <v>105</v>
      </c>
      <c r="D1" s="271" t="s">
        <v>915</v>
      </c>
      <c r="E1" s="271" t="s">
        <v>916</v>
      </c>
      <c r="F1" s="271" t="s">
        <v>1268</v>
      </c>
      <c r="G1" s="271" t="s">
        <v>1267</v>
      </c>
      <c r="H1" s="271" t="s">
        <v>751</v>
      </c>
      <c r="I1" s="271" t="s">
        <v>35</v>
      </c>
      <c r="J1" s="271" t="s">
        <v>1266</v>
      </c>
      <c r="K1" s="268" t="s">
        <v>1986</v>
      </c>
      <c r="L1" s="268" t="s">
        <v>1985</v>
      </c>
      <c r="N1" s="15" t="s">
        <v>77</v>
      </c>
      <c r="O1" s="15" t="s">
        <v>78</v>
      </c>
      <c r="P1" s="9" t="s">
        <v>105</v>
      </c>
      <c r="Q1" s="9" t="s">
        <v>106</v>
      </c>
      <c r="R1" s="9" t="s">
        <v>81</v>
      </c>
      <c r="S1" s="9" t="s">
        <v>79</v>
      </c>
      <c r="T1" s="9" t="s">
        <v>47</v>
      </c>
      <c r="U1" s="9" t="s">
        <v>1989</v>
      </c>
      <c r="V1" s="9" t="s">
        <v>44</v>
      </c>
      <c r="W1" s="9" t="s">
        <v>45</v>
      </c>
      <c r="X1" s="9" t="s">
        <v>35</v>
      </c>
      <c r="Y1" s="9" t="s">
        <v>46</v>
      </c>
    </row>
    <row r="2" spans="1:25" ht="13.8">
      <c r="A2" s="266">
        <v>1</v>
      </c>
      <c r="B2" s="265" t="s">
        <v>69</v>
      </c>
      <c r="C2" s="265" t="s">
        <v>86</v>
      </c>
      <c r="D2" s="268">
        <v>1986</v>
      </c>
      <c r="E2" s="265" t="s">
        <v>262</v>
      </c>
      <c r="F2" s="265" t="s">
        <v>1984</v>
      </c>
      <c r="G2" s="264">
        <v>370</v>
      </c>
      <c r="H2" s="264">
        <v>37</v>
      </c>
      <c r="I2" s="264">
        <v>370</v>
      </c>
      <c r="J2" s="263">
        <v>0.49236111111111108</v>
      </c>
      <c r="K2" s="264">
        <v>0</v>
      </c>
      <c r="L2" s="263">
        <v>0.78402777777777777</v>
      </c>
      <c r="N2" s="15">
        <f>VLOOKUP(O2,id!$A:$C,3,0)</f>
        <v>22</v>
      </c>
      <c r="O2" s="15" t="str">
        <f>P2&amp;Q2&amp;S2</f>
        <v>MirowskiŁukasz1986</v>
      </c>
      <c r="P2" s="9" t="str">
        <f>C2</f>
        <v>Mirowski</v>
      </c>
      <c r="Q2" s="9" t="str">
        <f>B2</f>
        <v>Łukasz</v>
      </c>
      <c r="R2" s="9" t="str">
        <f>F2</f>
        <v>Rajd Liczyrzepy</v>
      </c>
      <c r="S2" s="9">
        <f>D2</f>
        <v>1986</v>
      </c>
      <c r="T2" s="9"/>
      <c r="U2" s="9">
        <v>50</v>
      </c>
      <c r="V2" s="9"/>
      <c r="W2" s="9"/>
      <c r="X2" s="9"/>
      <c r="Y2" s="9"/>
    </row>
    <row r="3" spans="1:25" ht="13.8">
      <c r="A3" s="266">
        <v>21</v>
      </c>
      <c r="B3" s="265" t="s">
        <v>350</v>
      </c>
      <c r="C3" s="265" t="s">
        <v>246</v>
      </c>
      <c r="D3" s="266">
        <v>1975</v>
      </c>
      <c r="E3" s="265" t="s">
        <v>1506</v>
      </c>
      <c r="F3" s="265" t="s">
        <v>351</v>
      </c>
      <c r="G3" s="264">
        <v>270</v>
      </c>
      <c r="H3" s="264">
        <v>27</v>
      </c>
      <c r="I3" s="264">
        <v>270</v>
      </c>
      <c r="J3" s="263">
        <v>0.58958333333333335</v>
      </c>
      <c r="K3" s="264">
        <v>0</v>
      </c>
      <c r="L3" s="263">
        <v>0.88124999999999998</v>
      </c>
      <c r="N3" s="15">
        <f>VLOOKUP(O3,id!$A:$C,3,0)</f>
        <v>160</v>
      </c>
      <c r="O3" s="15" t="str">
        <f t="shared" ref="O3" si="0">P3&amp;Q3&amp;S3</f>
        <v>AdamczykEwa1975</v>
      </c>
      <c r="P3" s="9" t="str">
        <f t="shared" ref="P3" si="1">C3</f>
        <v>Adamczyk</v>
      </c>
      <c r="Q3" s="9" t="str">
        <f t="shared" ref="Q3" si="2">B3</f>
        <v>Ewa</v>
      </c>
      <c r="R3" s="9" t="str">
        <f t="shared" ref="R3" si="3">F3</f>
        <v>Zbieranina z Niesięcina</v>
      </c>
      <c r="S3" s="9">
        <f t="shared" ref="S3" si="4">D3</f>
        <v>1975</v>
      </c>
      <c r="T3" s="9">
        <v>50</v>
      </c>
      <c r="U3" s="24">
        <f>U2*IF(X3&lt;1,X3,IF(Y3&lt;1,Y3,IF(W3&lt;1,W3,IF(V3&lt;1,V3,1))))</f>
        <v>36.486486486486484</v>
      </c>
      <c r="V3" s="9">
        <f t="shared" ref="V3" si="5">J2/J3</f>
        <v>0.83510011778563009</v>
      </c>
      <c r="W3" s="9">
        <f>H3/H2</f>
        <v>0.72972972972972971</v>
      </c>
      <c r="X3" s="9">
        <f t="shared" ref="X3" si="6">G3/G2</f>
        <v>0.72972972972972971</v>
      </c>
      <c r="Y3" s="9">
        <f t="shared" ref="Y3" si="7">W3^0.2</f>
        <v>0.93892825416976378</v>
      </c>
    </row>
    <row r="4" spans="1:25">
      <c r="T4" s="9"/>
    </row>
  </sheetData>
  <pageMargins left="0.75" right="0.75" top="1" bottom="1" header="0.5" footer="0.5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38"/>
  <sheetViews>
    <sheetView workbookViewId="0">
      <selection activeCell="A2" sqref="A2:XFD25"/>
    </sheetView>
  </sheetViews>
  <sheetFormatPr defaultRowHeight="13.2"/>
  <cols>
    <col min="1" max="1" width="7.44140625" style="24" bestFit="1" customWidth="1"/>
    <col min="2" max="2" width="23.33203125" style="24" bestFit="1" customWidth="1"/>
    <col min="3" max="3" width="23.33203125" style="24" customWidth="1"/>
    <col min="4" max="4" width="12.88671875" style="24" bestFit="1" customWidth="1"/>
    <col min="5" max="5" width="21" style="24" bestFit="1" customWidth="1"/>
    <col min="6" max="6" width="24.33203125" style="24" bestFit="1" customWidth="1"/>
    <col min="7" max="7" width="10" style="24" bestFit="1" customWidth="1"/>
    <col min="8" max="9" width="8.88671875" style="24"/>
    <col min="10" max="10" width="10" style="24" bestFit="1" customWidth="1"/>
    <col min="11" max="11" width="9" style="24" bestFit="1" customWidth="1"/>
    <col min="12" max="16384" width="8.88671875" style="24"/>
  </cols>
  <sheetData>
    <row r="1" spans="1:25" ht="26.4">
      <c r="A1" s="267" t="s">
        <v>152</v>
      </c>
      <c r="B1" s="271" t="s">
        <v>176</v>
      </c>
      <c r="C1" s="271" t="s">
        <v>105</v>
      </c>
      <c r="D1" s="271" t="s">
        <v>915</v>
      </c>
      <c r="E1" s="271" t="s">
        <v>916</v>
      </c>
      <c r="F1" s="271" t="s">
        <v>1268</v>
      </c>
      <c r="G1" s="271" t="s">
        <v>1267</v>
      </c>
      <c r="H1" s="271" t="s">
        <v>751</v>
      </c>
      <c r="I1" s="271" t="s">
        <v>35</v>
      </c>
      <c r="J1" s="271" t="s">
        <v>1266</v>
      </c>
      <c r="K1" s="268" t="s">
        <v>1986</v>
      </c>
      <c r="L1" s="268" t="s">
        <v>1985</v>
      </c>
      <c r="N1" s="15" t="s">
        <v>77</v>
      </c>
      <c r="O1" s="15" t="s">
        <v>78</v>
      </c>
      <c r="P1" s="9" t="s">
        <v>105</v>
      </c>
      <c r="Q1" s="9" t="s">
        <v>106</v>
      </c>
      <c r="R1" s="9" t="s">
        <v>81</v>
      </c>
      <c r="S1" s="9" t="s">
        <v>79</v>
      </c>
      <c r="T1" s="9" t="s">
        <v>47</v>
      </c>
      <c r="U1" s="9"/>
      <c r="V1" s="9" t="s">
        <v>44</v>
      </c>
      <c r="W1" s="9" t="s">
        <v>45</v>
      </c>
      <c r="X1" s="9" t="s">
        <v>35</v>
      </c>
      <c r="Y1" s="9" t="s">
        <v>46</v>
      </c>
    </row>
    <row r="2" spans="1:25" ht="13.8">
      <c r="A2" s="266">
        <v>1</v>
      </c>
      <c r="B2" s="265" t="s">
        <v>69</v>
      </c>
      <c r="C2" s="265" t="s">
        <v>86</v>
      </c>
      <c r="D2" s="268">
        <v>1986</v>
      </c>
      <c r="E2" s="265" t="s">
        <v>262</v>
      </c>
      <c r="F2" s="265" t="s">
        <v>1984</v>
      </c>
      <c r="G2" s="264">
        <v>370</v>
      </c>
      <c r="H2" s="264">
        <v>37</v>
      </c>
      <c r="I2" s="264">
        <v>370</v>
      </c>
      <c r="J2" s="263">
        <v>0.49236111111111108</v>
      </c>
      <c r="K2" s="264">
        <v>0</v>
      </c>
      <c r="L2" s="263">
        <v>0.78402777777777777</v>
      </c>
      <c r="N2" s="15">
        <f>VLOOKUP(O2,id!$A:$C,3,0)</f>
        <v>22</v>
      </c>
      <c r="O2" s="15" t="str">
        <f>P2&amp;Q2&amp;S2</f>
        <v>MirowskiŁukasz1986</v>
      </c>
      <c r="P2" s="9" t="str">
        <f t="shared" ref="P2:P7" si="0">C2</f>
        <v>Mirowski</v>
      </c>
      <c r="Q2" s="9" t="str">
        <f t="shared" ref="Q2:Q7" si="1">B2</f>
        <v>Łukasz</v>
      </c>
      <c r="R2" s="9" t="str">
        <f t="shared" ref="R2:R7" si="2">F2</f>
        <v>Rajd Liczyrzepy</v>
      </c>
      <c r="S2" s="9">
        <f t="shared" ref="S2:S7" si="3">D2</f>
        <v>1986</v>
      </c>
      <c r="T2" s="9">
        <v>50</v>
      </c>
      <c r="U2" s="9"/>
      <c r="V2" s="9"/>
      <c r="W2" s="9"/>
      <c r="X2" s="9"/>
      <c r="Y2" s="9"/>
    </row>
    <row r="3" spans="1:25" ht="13.8">
      <c r="A3" s="266">
        <v>2</v>
      </c>
      <c r="B3" s="265" t="s">
        <v>154</v>
      </c>
      <c r="C3" s="265" t="s">
        <v>172</v>
      </c>
      <c r="D3" s="266">
        <v>1982</v>
      </c>
      <c r="E3" s="265" t="s">
        <v>323</v>
      </c>
      <c r="F3" s="270" t="s">
        <v>179</v>
      </c>
      <c r="G3" s="264">
        <v>370</v>
      </c>
      <c r="H3" s="264">
        <v>37</v>
      </c>
      <c r="I3" s="264">
        <v>370</v>
      </c>
      <c r="J3" s="263">
        <v>0.52152777777777781</v>
      </c>
      <c r="K3" s="264">
        <v>0</v>
      </c>
      <c r="L3" s="263">
        <v>0.81319444444444444</v>
      </c>
      <c r="N3" s="15">
        <f>VLOOKUP(O3,id!$A:$C,3,0)</f>
        <v>1</v>
      </c>
      <c r="O3" s="15" t="str">
        <f t="shared" ref="O3:O7" si="4">P3&amp;Q3&amp;S3</f>
        <v>ŚmiejaDaniel1982</v>
      </c>
      <c r="P3" s="9" t="str">
        <f t="shared" si="0"/>
        <v>Śmieja</v>
      </c>
      <c r="Q3" s="9" t="str">
        <f t="shared" si="1"/>
        <v>Daniel</v>
      </c>
      <c r="R3" s="9" t="str">
        <f t="shared" si="2"/>
        <v>mrdp.pl</v>
      </c>
      <c r="S3" s="9">
        <f t="shared" si="3"/>
        <v>1982</v>
      </c>
      <c r="T3" s="9">
        <f>T2*IF(X3&lt;1,X3,IF(Y3&lt;1,Y3,IF(W3&lt;1,W3,IF(V3&lt;1,V3,1))))</f>
        <v>47.203728362183753</v>
      </c>
      <c r="U3" s="9"/>
      <c r="V3" s="9">
        <f>J2/J3</f>
        <v>0.944074567243675</v>
      </c>
      <c r="W3" s="9">
        <f>H3/H2</f>
        <v>1</v>
      </c>
      <c r="X3" s="9">
        <f>G3/G2</f>
        <v>1</v>
      </c>
      <c r="Y3" s="9">
        <f>W3^0.2</f>
        <v>1</v>
      </c>
    </row>
    <row r="4" spans="1:25" ht="13.8">
      <c r="A4" s="266">
        <v>3</v>
      </c>
      <c r="B4" s="265" t="s">
        <v>20</v>
      </c>
      <c r="C4" s="265" t="s">
        <v>313</v>
      </c>
      <c r="D4" s="266">
        <v>1990</v>
      </c>
      <c r="E4" s="265" t="s">
        <v>1523</v>
      </c>
      <c r="F4" s="265" t="s">
        <v>312</v>
      </c>
      <c r="G4" s="264">
        <v>370</v>
      </c>
      <c r="H4" s="264">
        <v>37</v>
      </c>
      <c r="I4" s="264">
        <v>370</v>
      </c>
      <c r="J4" s="263">
        <v>0.53402777777777777</v>
      </c>
      <c r="K4" s="264">
        <v>0</v>
      </c>
      <c r="L4" s="263">
        <v>0.8256944444444444</v>
      </c>
      <c r="N4" s="15">
        <f>VLOOKUP(O4,id!$A:$C,3,0)</f>
        <v>111</v>
      </c>
      <c r="O4" s="15" t="str">
        <f t="shared" si="4"/>
        <v>SłomkaPaweł1990</v>
      </c>
      <c r="P4" s="9" t="str">
        <f t="shared" si="0"/>
        <v>Słomka</v>
      </c>
      <c r="Q4" s="9" t="str">
        <f t="shared" si="1"/>
        <v>Paweł</v>
      </c>
      <c r="R4" s="9" t="str">
        <f t="shared" si="2"/>
        <v>KTR Bikeorient</v>
      </c>
      <c r="S4" s="9">
        <f t="shared" si="3"/>
        <v>1990</v>
      </c>
      <c r="T4" s="9">
        <f t="shared" ref="T4:T7" si="5">T3*IF(X4&lt;1,X4,IF(Y4&lt;1,Y4,IF(W4&lt;1,W4,IF(V4&lt;1,V4,1))))</f>
        <v>46.098829648894672</v>
      </c>
      <c r="U4" s="9"/>
      <c r="V4" s="9">
        <f t="shared" ref="V4:V7" si="6">J3/J4</f>
        <v>0.97659297789336807</v>
      </c>
      <c r="W4" s="9">
        <f t="shared" ref="W4:W21" si="7">H4/H3</f>
        <v>1</v>
      </c>
      <c r="X4" s="9">
        <f t="shared" ref="X4:X7" si="8">G4/G3</f>
        <v>1</v>
      </c>
      <c r="Y4" s="9">
        <f t="shared" ref="Y4:Y7" si="9">W4^0.2</f>
        <v>1</v>
      </c>
    </row>
    <row r="5" spans="1:25" ht="13.8">
      <c r="A5" s="266">
        <v>4</v>
      </c>
      <c r="B5" s="265" t="s">
        <v>83</v>
      </c>
      <c r="C5" s="265" t="s">
        <v>84</v>
      </c>
      <c r="D5" s="266">
        <v>1992</v>
      </c>
      <c r="E5" s="265" t="s">
        <v>262</v>
      </c>
      <c r="F5" s="265" t="s">
        <v>177</v>
      </c>
      <c r="G5" s="264">
        <v>370</v>
      </c>
      <c r="H5" s="264">
        <v>37</v>
      </c>
      <c r="I5" s="264">
        <v>370</v>
      </c>
      <c r="J5" s="263">
        <v>0.54166666666666663</v>
      </c>
      <c r="K5" s="264">
        <v>0</v>
      </c>
      <c r="L5" s="263">
        <v>0.83333333333333337</v>
      </c>
      <c r="N5" s="15">
        <f>VLOOKUP(O5,id!$A:$C,3,0)</f>
        <v>3</v>
      </c>
      <c r="O5" s="15" t="str">
        <f t="shared" si="4"/>
        <v>JakubekKrystian1992</v>
      </c>
      <c r="P5" s="9" t="str">
        <f t="shared" si="0"/>
        <v>Jakubek</v>
      </c>
      <c r="Q5" s="9" t="str">
        <f t="shared" si="1"/>
        <v>Krystian</v>
      </c>
      <c r="R5" s="9" t="str">
        <f t="shared" si="2"/>
        <v>Mitutoyo AZS Wratislavia</v>
      </c>
      <c r="S5" s="9">
        <f t="shared" si="3"/>
        <v>1992</v>
      </c>
      <c r="T5" s="9">
        <f t="shared" si="5"/>
        <v>45.448717948717956</v>
      </c>
      <c r="V5" s="9">
        <f t="shared" si="6"/>
        <v>0.98589743589743595</v>
      </c>
      <c r="W5" s="9">
        <f t="shared" si="7"/>
        <v>1</v>
      </c>
      <c r="X5" s="9">
        <f t="shared" si="8"/>
        <v>1</v>
      </c>
      <c r="Y5" s="9">
        <f t="shared" si="9"/>
        <v>1</v>
      </c>
    </row>
    <row r="6" spans="1:25" ht="13.8">
      <c r="A6" s="266">
        <v>5</v>
      </c>
      <c r="B6" s="265" t="s">
        <v>26</v>
      </c>
      <c r="C6" s="265" t="s">
        <v>60</v>
      </c>
      <c r="D6" s="266">
        <v>1969</v>
      </c>
      <c r="E6" s="265" t="s">
        <v>262</v>
      </c>
      <c r="F6" s="269"/>
      <c r="G6" s="264">
        <v>370</v>
      </c>
      <c r="H6" s="264">
        <v>37</v>
      </c>
      <c r="I6" s="264">
        <v>370</v>
      </c>
      <c r="J6" s="263">
        <v>0.57291666666666663</v>
      </c>
      <c r="K6" s="264">
        <v>0</v>
      </c>
      <c r="L6" s="263">
        <v>0.86458333333333337</v>
      </c>
      <c r="N6" s="15">
        <f>VLOOKUP(O6,id!$A:$C,3,0)</f>
        <v>7</v>
      </c>
      <c r="O6" s="15" t="str">
        <f t="shared" si="4"/>
        <v>SzawdzinKrzysztof1969</v>
      </c>
      <c r="P6" s="9" t="str">
        <f t="shared" si="0"/>
        <v>Szawdzin</v>
      </c>
      <c r="Q6" s="9" t="str">
        <f t="shared" si="1"/>
        <v>Krzysztof</v>
      </c>
      <c r="R6" s="9">
        <f t="shared" si="2"/>
        <v>0</v>
      </c>
      <c r="S6" s="9">
        <f t="shared" si="3"/>
        <v>1969</v>
      </c>
      <c r="T6" s="9">
        <f t="shared" si="5"/>
        <v>42.969696969696976</v>
      </c>
      <c r="V6" s="9">
        <f t="shared" si="6"/>
        <v>0.94545454545454544</v>
      </c>
      <c r="W6" s="9">
        <f t="shared" si="7"/>
        <v>1</v>
      </c>
      <c r="X6" s="9">
        <f t="shared" si="8"/>
        <v>1</v>
      </c>
      <c r="Y6" s="9">
        <f t="shared" si="9"/>
        <v>1</v>
      </c>
    </row>
    <row r="7" spans="1:25" ht="13.8">
      <c r="A7" s="266">
        <v>6</v>
      </c>
      <c r="B7" s="265" t="s">
        <v>23</v>
      </c>
      <c r="C7" s="265" t="s">
        <v>22</v>
      </c>
      <c r="D7" s="266">
        <v>1964</v>
      </c>
      <c r="E7" s="265" t="s">
        <v>249</v>
      </c>
      <c r="F7" s="265" t="s">
        <v>694</v>
      </c>
      <c r="G7" s="264">
        <v>370</v>
      </c>
      <c r="H7" s="264">
        <v>37</v>
      </c>
      <c r="I7" s="264">
        <v>370</v>
      </c>
      <c r="J7" s="263">
        <v>0.5805555555555556</v>
      </c>
      <c r="K7" s="264">
        <v>0</v>
      </c>
      <c r="L7" s="263">
        <v>0.87222222222222223</v>
      </c>
      <c r="N7" s="15">
        <f>VLOOKUP(O7,id!$A:$C,3,0)</f>
        <v>13</v>
      </c>
      <c r="O7" s="15" t="str">
        <f t="shared" si="4"/>
        <v>LiszkaGrzegorz1964</v>
      </c>
      <c r="P7" s="9" t="str">
        <f t="shared" si="0"/>
        <v>Liszka</v>
      </c>
      <c r="Q7" s="9" t="str">
        <f t="shared" si="1"/>
        <v>Grzegorz</v>
      </c>
      <c r="R7" s="9" t="str">
        <f t="shared" si="2"/>
        <v>Trezado BikeTires.pl</v>
      </c>
      <c r="S7" s="9">
        <f t="shared" si="3"/>
        <v>1964</v>
      </c>
      <c r="T7" s="9">
        <f t="shared" si="5"/>
        <v>42.404306220095691</v>
      </c>
      <c r="V7" s="9">
        <f t="shared" si="6"/>
        <v>0.98684210526315774</v>
      </c>
      <c r="W7" s="9">
        <f t="shared" si="7"/>
        <v>1</v>
      </c>
      <c r="X7" s="9">
        <f t="shared" si="8"/>
        <v>1</v>
      </c>
      <c r="Y7" s="9">
        <f t="shared" si="9"/>
        <v>1</v>
      </c>
    </row>
    <row r="8" spans="1:25" ht="13.8">
      <c r="A8" s="266">
        <v>7</v>
      </c>
      <c r="B8" s="265" t="s">
        <v>166</v>
      </c>
      <c r="C8" s="265" t="s">
        <v>167</v>
      </c>
      <c r="D8" s="266">
        <v>1970</v>
      </c>
      <c r="E8" s="265" t="s">
        <v>269</v>
      </c>
      <c r="F8" s="269"/>
      <c r="G8" s="264">
        <v>370</v>
      </c>
      <c r="H8" s="264">
        <v>37</v>
      </c>
      <c r="I8" s="264">
        <v>370</v>
      </c>
      <c r="J8" s="263">
        <v>0.61319444444444449</v>
      </c>
      <c r="K8" s="264">
        <v>0</v>
      </c>
      <c r="L8" s="263">
        <v>0.90486111111111101</v>
      </c>
      <c r="N8" s="15">
        <f>VLOOKUP(O8,id!$A:$C,3,0)</f>
        <v>28</v>
      </c>
      <c r="O8" s="15" t="str">
        <f t="shared" ref="O8:O26" si="10">P8&amp;Q8&amp;S8</f>
        <v>HołdakowskiWojciech1970</v>
      </c>
      <c r="P8" s="9" t="str">
        <f t="shared" ref="P8:P26" si="11">C8</f>
        <v>Hołdakowski</v>
      </c>
      <c r="Q8" s="9" t="str">
        <f t="shared" ref="Q8:Q26" si="12">B8</f>
        <v>Wojciech</v>
      </c>
      <c r="R8" s="9">
        <f t="shared" ref="R8:R26" si="13">F8</f>
        <v>0</v>
      </c>
      <c r="S8" s="9">
        <f t="shared" ref="S8:S26" si="14">D8</f>
        <v>1970</v>
      </c>
      <c r="T8" s="9">
        <f t="shared" ref="T8:T21" si="15">T7*IF(X8&lt;1,X8,IF(Y8&lt;1,Y8,IF(W8&lt;1,W8,IF(V8&lt;1,V8,1))))</f>
        <v>40.147225368063417</v>
      </c>
      <c r="V8" s="9">
        <f t="shared" ref="V8:V21" si="16">J7/J8</f>
        <v>0.94677236693091738</v>
      </c>
      <c r="W8" s="9">
        <f t="shared" si="7"/>
        <v>1</v>
      </c>
      <c r="X8" s="9">
        <f t="shared" ref="X8:X21" si="17">G8/G7</f>
        <v>1</v>
      </c>
      <c r="Y8" s="9">
        <f t="shared" ref="Y8:Y21" si="18">W8^0.2</f>
        <v>1</v>
      </c>
    </row>
    <row r="9" spans="1:25" ht="13.8">
      <c r="A9" s="268"/>
      <c r="B9" s="265" t="s">
        <v>26</v>
      </c>
      <c r="C9" s="265" t="s">
        <v>82</v>
      </c>
      <c r="D9" s="266">
        <v>1954</v>
      </c>
      <c r="E9" s="265" t="s">
        <v>254</v>
      </c>
      <c r="F9" s="269"/>
      <c r="G9" s="264">
        <v>370</v>
      </c>
      <c r="H9" s="264">
        <v>37</v>
      </c>
      <c r="I9" s="264">
        <v>370</v>
      </c>
      <c r="J9" s="263">
        <v>0.61319444444444449</v>
      </c>
      <c r="K9" s="264">
        <v>0</v>
      </c>
      <c r="L9" s="263">
        <v>0.90486111111111101</v>
      </c>
      <c r="N9" s="15">
        <f>VLOOKUP(O9,id!$A:$C,3,0)</f>
        <v>9</v>
      </c>
      <c r="O9" s="15" t="str">
        <f t="shared" si="10"/>
        <v>WiktorowskiKrzysztof1954</v>
      </c>
      <c r="P9" s="9" t="str">
        <f t="shared" si="11"/>
        <v>Wiktorowski</v>
      </c>
      <c r="Q9" s="9" t="str">
        <f t="shared" si="12"/>
        <v>Krzysztof</v>
      </c>
      <c r="R9" s="9">
        <f t="shared" si="13"/>
        <v>0</v>
      </c>
      <c r="S9" s="9">
        <f t="shared" si="14"/>
        <v>1954</v>
      </c>
      <c r="T9" s="9">
        <f t="shared" si="15"/>
        <v>40.147225368063417</v>
      </c>
      <c r="V9" s="9">
        <f t="shared" si="16"/>
        <v>1</v>
      </c>
      <c r="W9" s="9">
        <f t="shared" si="7"/>
        <v>1</v>
      </c>
      <c r="X9" s="9">
        <f t="shared" si="17"/>
        <v>1</v>
      </c>
      <c r="Y9" s="9">
        <f t="shared" si="18"/>
        <v>1</v>
      </c>
    </row>
    <row r="10" spans="1:25" ht="13.8">
      <c r="A10" s="266">
        <v>9</v>
      </c>
      <c r="B10" s="265" t="s">
        <v>250</v>
      </c>
      <c r="C10" s="265" t="s">
        <v>281</v>
      </c>
      <c r="D10" s="266">
        <v>1963</v>
      </c>
      <c r="E10" s="265" t="s">
        <v>279</v>
      </c>
      <c r="F10" s="269"/>
      <c r="G10" s="264">
        <v>370</v>
      </c>
      <c r="H10" s="264">
        <v>37</v>
      </c>
      <c r="I10" s="264">
        <v>370</v>
      </c>
      <c r="J10" s="263">
        <v>0.62222222222222223</v>
      </c>
      <c r="K10" s="264">
        <v>0</v>
      </c>
      <c r="L10" s="263">
        <v>0.91388888888888886</v>
      </c>
      <c r="N10" s="15">
        <f>VLOOKUP(O10,id!$A:$C,3,0)</f>
        <v>4</v>
      </c>
      <c r="O10" s="15" t="str">
        <f t="shared" si="10"/>
        <v>KrólikowskiRoman1963</v>
      </c>
      <c r="P10" s="9" t="str">
        <f t="shared" si="11"/>
        <v>Królikowski</v>
      </c>
      <c r="Q10" s="9" t="str">
        <f t="shared" si="12"/>
        <v>Roman</v>
      </c>
      <c r="R10" s="9">
        <f t="shared" si="13"/>
        <v>0</v>
      </c>
      <c r="S10" s="9">
        <f t="shared" si="14"/>
        <v>1963</v>
      </c>
      <c r="T10" s="9">
        <f t="shared" si="15"/>
        <v>39.564732142857146</v>
      </c>
      <c r="V10" s="9">
        <f t="shared" si="16"/>
        <v>0.98549107142857151</v>
      </c>
      <c r="W10" s="9">
        <f t="shared" si="7"/>
        <v>1</v>
      </c>
      <c r="X10" s="9">
        <f t="shared" si="17"/>
        <v>1</v>
      </c>
      <c r="Y10" s="9">
        <f t="shared" si="18"/>
        <v>1</v>
      </c>
    </row>
    <row r="11" spans="1:25" ht="13.8">
      <c r="A11" s="266">
        <v>10</v>
      </c>
      <c r="B11" s="265" t="s">
        <v>26</v>
      </c>
      <c r="C11" s="265" t="s">
        <v>14</v>
      </c>
      <c r="D11" s="266">
        <v>1975</v>
      </c>
      <c r="E11" s="265" t="s">
        <v>1983</v>
      </c>
      <c r="F11" s="269"/>
      <c r="G11" s="264">
        <v>350</v>
      </c>
      <c r="H11" s="264">
        <v>35</v>
      </c>
      <c r="I11" s="264">
        <v>350</v>
      </c>
      <c r="J11" s="263">
        <v>0.59791666666666665</v>
      </c>
      <c r="K11" s="264">
        <v>0</v>
      </c>
      <c r="L11" s="263">
        <v>0.88958333333333339</v>
      </c>
      <c r="N11" s="15">
        <f>VLOOKUP(O11,id!$A:$C,3,0)</f>
        <v>26</v>
      </c>
      <c r="O11" s="15" t="str">
        <f t="shared" si="10"/>
        <v>CecułaKrzysztof1975</v>
      </c>
      <c r="P11" s="9" t="str">
        <f t="shared" si="11"/>
        <v>Cecuła</v>
      </c>
      <c r="Q11" s="9" t="str">
        <f t="shared" si="12"/>
        <v>Krzysztof</v>
      </c>
      <c r="R11" s="9">
        <f t="shared" si="13"/>
        <v>0</v>
      </c>
      <c r="S11" s="9">
        <f t="shared" si="14"/>
        <v>1975</v>
      </c>
      <c r="T11" s="9">
        <f t="shared" si="15"/>
        <v>37.426097972972975</v>
      </c>
      <c r="V11" s="9">
        <f t="shared" si="16"/>
        <v>1.0406504065040652</v>
      </c>
      <c r="W11" s="9">
        <f t="shared" si="7"/>
        <v>0.94594594594594594</v>
      </c>
      <c r="X11" s="9">
        <f t="shared" si="17"/>
        <v>0.94594594594594594</v>
      </c>
      <c r="Y11" s="9">
        <f t="shared" si="18"/>
        <v>0.98894756177027476</v>
      </c>
    </row>
    <row r="12" spans="1:25" ht="13.8">
      <c r="A12" s="266">
        <v>11</v>
      </c>
      <c r="B12" s="265" t="s">
        <v>21</v>
      </c>
      <c r="C12" s="265" t="s">
        <v>27</v>
      </c>
      <c r="D12" s="266">
        <v>1969</v>
      </c>
      <c r="E12" s="265" t="s">
        <v>269</v>
      </c>
      <c r="F12" s="265" t="s">
        <v>1982</v>
      </c>
      <c r="G12" s="264">
        <v>348</v>
      </c>
      <c r="H12" s="264">
        <v>35</v>
      </c>
      <c r="I12" s="264">
        <v>350</v>
      </c>
      <c r="J12" s="263">
        <v>0.62638888888888888</v>
      </c>
      <c r="K12" s="264">
        <v>2</v>
      </c>
      <c r="L12" s="263">
        <v>0.91805555555555562</v>
      </c>
      <c r="N12" s="15">
        <f>VLOOKUP(O12,id!$A:$C,3,0)</f>
        <v>31</v>
      </c>
      <c r="O12" s="15" t="str">
        <f t="shared" si="10"/>
        <v>WitkowskiMarcin1969</v>
      </c>
      <c r="P12" s="9" t="str">
        <f t="shared" si="11"/>
        <v>Witkowski</v>
      </c>
      <c r="Q12" s="9" t="str">
        <f t="shared" si="12"/>
        <v>Marcin</v>
      </c>
      <c r="R12" s="9" t="str">
        <f t="shared" si="13"/>
        <v>ZASZYCI</v>
      </c>
      <c r="S12" s="9">
        <f t="shared" si="14"/>
        <v>1969</v>
      </c>
      <c r="T12" s="9">
        <f t="shared" si="15"/>
        <v>37.212234555984558</v>
      </c>
      <c r="V12" s="9">
        <f t="shared" si="16"/>
        <v>0.95454545454545447</v>
      </c>
      <c r="W12" s="9">
        <f t="shared" si="7"/>
        <v>1</v>
      </c>
      <c r="X12" s="9">
        <f t="shared" si="17"/>
        <v>0.99428571428571433</v>
      </c>
      <c r="Y12" s="9">
        <f t="shared" si="18"/>
        <v>1</v>
      </c>
    </row>
    <row r="13" spans="1:25" ht="13.8">
      <c r="A13" s="266">
        <v>12</v>
      </c>
      <c r="B13" s="265" t="s">
        <v>53</v>
      </c>
      <c r="C13" s="265" t="s">
        <v>75</v>
      </c>
      <c r="D13" s="266">
        <v>1963</v>
      </c>
      <c r="E13" s="265" t="s">
        <v>238</v>
      </c>
      <c r="F13" s="265" t="s">
        <v>239</v>
      </c>
      <c r="G13" s="264">
        <v>290</v>
      </c>
      <c r="H13" s="264">
        <v>29</v>
      </c>
      <c r="I13" s="264">
        <v>290</v>
      </c>
      <c r="J13" s="263">
        <v>0.58680555555555558</v>
      </c>
      <c r="K13" s="264">
        <v>0</v>
      </c>
      <c r="L13" s="263">
        <v>0.87847222222222221</v>
      </c>
      <c r="N13" s="15">
        <f>VLOOKUP(O13,id!$A:$C,3,0)</f>
        <v>6</v>
      </c>
      <c r="O13" s="15" t="str">
        <f t="shared" si="10"/>
        <v>SójkaTomasz1963</v>
      </c>
      <c r="P13" s="9" t="str">
        <f t="shared" si="11"/>
        <v>Sójka</v>
      </c>
      <c r="Q13" s="9" t="str">
        <f t="shared" si="12"/>
        <v>Tomasz</v>
      </c>
      <c r="R13" s="9" t="str">
        <f t="shared" si="13"/>
        <v>RKS Fiedorek</v>
      </c>
      <c r="S13" s="9">
        <f t="shared" si="14"/>
        <v>1963</v>
      </c>
      <c r="T13" s="9">
        <f t="shared" si="15"/>
        <v>31.010195463320468</v>
      </c>
      <c r="V13" s="9">
        <f t="shared" si="16"/>
        <v>1.0674556213017752</v>
      </c>
      <c r="W13" s="9">
        <f t="shared" si="7"/>
        <v>0.82857142857142863</v>
      </c>
      <c r="X13" s="9">
        <f t="shared" si="17"/>
        <v>0.83333333333333337</v>
      </c>
      <c r="Y13" s="9">
        <f t="shared" si="18"/>
        <v>0.96308804233512957</v>
      </c>
    </row>
    <row r="14" spans="1:25" ht="13.8">
      <c r="A14" s="266">
        <v>13</v>
      </c>
      <c r="B14" s="265" t="s">
        <v>98</v>
      </c>
      <c r="C14" s="265" t="s">
        <v>87</v>
      </c>
      <c r="D14" s="266">
        <v>1974</v>
      </c>
      <c r="E14" s="265" t="s">
        <v>890</v>
      </c>
      <c r="F14" s="265" t="s">
        <v>187</v>
      </c>
      <c r="G14" s="264">
        <v>290</v>
      </c>
      <c r="H14" s="264">
        <v>29</v>
      </c>
      <c r="I14" s="264">
        <v>290</v>
      </c>
      <c r="J14" s="263">
        <v>0.59930555555555554</v>
      </c>
      <c r="K14" s="264">
        <v>0</v>
      </c>
      <c r="L14" s="263">
        <v>0.89097222222222217</v>
      </c>
      <c r="N14" s="15">
        <f>VLOOKUP(O14,id!$A:$C,3,0)</f>
        <v>17</v>
      </c>
      <c r="O14" s="15" t="str">
        <f t="shared" si="10"/>
        <v>FormanowskiSławomir1974</v>
      </c>
      <c r="P14" s="9" t="str">
        <f t="shared" si="11"/>
        <v>Formanowski</v>
      </c>
      <c r="Q14" s="9" t="str">
        <f t="shared" si="12"/>
        <v>Sławomir</v>
      </c>
      <c r="R14" s="9" t="str">
        <f t="shared" si="13"/>
        <v>AMBIT RACING TEAM</v>
      </c>
      <c r="S14" s="9">
        <f t="shared" si="14"/>
        <v>1974</v>
      </c>
      <c r="T14" s="9">
        <f t="shared" si="15"/>
        <v>30.363401119937194</v>
      </c>
      <c r="V14" s="9">
        <f t="shared" si="16"/>
        <v>0.97914252607184249</v>
      </c>
      <c r="W14" s="9">
        <f t="shared" si="7"/>
        <v>1</v>
      </c>
      <c r="X14" s="9">
        <f t="shared" si="17"/>
        <v>1</v>
      </c>
      <c r="Y14" s="9">
        <f t="shared" si="18"/>
        <v>1</v>
      </c>
    </row>
    <row r="15" spans="1:25" ht="13.8">
      <c r="A15" s="268"/>
      <c r="B15" s="265" t="s">
        <v>1987</v>
      </c>
      <c r="C15" s="265" t="s">
        <v>139</v>
      </c>
      <c r="D15" s="266">
        <v>1973</v>
      </c>
      <c r="E15" s="265" t="s">
        <v>890</v>
      </c>
      <c r="F15" s="265" t="s">
        <v>187</v>
      </c>
      <c r="G15" s="264">
        <v>290</v>
      </c>
      <c r="H15" s="264">
        <v>29</v>
      </c>
      <c r="I15" s="264">
        <v>290</v>
      </c>
      <c r="J15" s="263">
        <v>0.59930555555555554</v>
      </c>
      <c r="K15" s="264">
        <v>0</v>
      </c>
      <c r="L15" s="263">
        <v>0.89097222222222217</v>
      </c>
      <c r="N15" s="15">
        <f>VLOOKUP(O15,id!$A:$C,3,0)</f>
        <v>404</v>
      </c>
      <c r="O15" s="15" t="str">
        <f t="shared" si="10"/>
        <v>TobołaMiton1973</v>
      </c>
      <c r="P15" s="9" t="str">
        <f t="shared" si="11"/>
        <v>Toboła</v>
      </c>
      <c r="Q15" s="9" t="str">
        <f t="shared" si="12"/>
        <v>Miton</v>
      </c>
      <c r="R15" s="9" t="str">
        <f t="shared" si="13"/>
        <v>AMBIT RACING TEAM</v>
      </c>
      <c r="S15" s="9">
        <f t="shared" si="14"/>
        <v>1973</v>
      </c>
      <c r="T15" s="9">
        <f t="shared" si="15"/>
        <v>30.363401119937194</v>
      </c>
      <c r="V15" s="9">
        <f t="shared" si="16"/>
        <v>1</v>
      </c>
      <c r="W15" s="9">
        <f t="shared" si="7"/>
        <v>1</v>
      </c>
      <c r="X15" s="9">
        <f t="shared" si="17"/>
        <v>1</v>
      </c>
      <c r="Y15" s="9">
        <f t="shared" si="18"/>
        <v>1</v>
      </c>
    </row>
    <row r="16" spans="1:25" ht="13.8">
      <c r="A16" s="268"/>
      <c r="B16" s="265" t="s">
        <v>96</v>
      </c>
      <c r="C16" s="265" t="s">
        <v>898</v>
      </c>
      <c r="D16" s="266">
        <v>1971</v>
      </c>
      <c r="E16" s="265" t="s">
        <v>890</v>
      </c>
      <c r="F16" s="265" t="s">
        <v>187</v>
      </c>
      <c r="G16" s="264">
        <v>290</v>
      </c>
      <c r="H16" s="264">
        <v>29</v>
      </c>
      <c r="I16" s="264">
        <v>290</v>
      </c>
      <c r="J16" s="263">
        <v>0.59930555555555554</v>
      </c>
      <c r="K16" s="264">
        <v>0</v>
      </c>
      <c r="L16" s="263">
        <v>0.89097222222222217</v>
      </c>
      <c r="N16" s="15">
        <f>VLOOKUP(O16,id!$A:$C,3,0)</f>
        <v>168</v>
      </c>
      <c r="O16" s="15" t="str">
        <f t="shared" si="10"/>
        <v>DawidziakJarosław1971</v>
      </c>
      <c r="P16" s="9" t="str">
        <f t="shared" si="11"/>
        <v>Dawidziak</v>
      </c>
      <c r="Q16" s="9" t="str">
        <f t="shared" si="12"/>
        <v>Jarosław</v>
      </c>
      <c r="R16" s="9" t="str">
        <f t="shared" si="13"/>
        <v>AMBIT RACING TEAM</v>
      </c>
      <c r="S16" s="9">
        <f t="shared" si="14"/>
        <v>1971</v>
      </c>
      <c r="T16" s="9">
        <f t="shared" si="15"/>
        <v>30.363401119937194</v>
      </c>
      <c r="V16" s="9">
        <f t="shared" si="16"/>
        <v>1</v>
      </c>
      <c r="W16" s="9">
        <f t="shared" si="7"/>
        <v>1</v>
      </c>
      <c r="X16" s="9">
        <f t="shared" si="17"/>
        <v>1</v>
      </c>
      <c r="Y16" s="9">
        <f t="shared" si="18"/>
        <v>1</v>
      </c>
    </row>
    <row r="17" spans="1:25" ht="13.8">
      <c r="A17" s="268"/>
      <c r="B17" s="265" t="s">
        <v>56</v>
      </c>
      <c r="C17" s="265" t="s">
        <v>88</v>
      </c>
      <c r="D17" s="266">
        <v>1980</v>
      </c>
      <c r="E17" s="265" t="s">
        <v>890</v>
      </c>
      <c r="F17" s="265" t="s">
        <v>187</v>
      </c>
      <c r="G17" s="264">
        <v>290</v>
      </c>
      <c r="H17" s="264">
        <v>29</v>
      </c>
      <c r="I17" s="264">
        <v>290</v>
      </c>
      <c r="J17" s="263">
        <v>0.59930555555555554</v>
      </c>
      <c r="K17" s="264">
        <v>0</v>
      </c>
      <c r="L17" s="263">
        <v>0.89097222222222217</v>
      </c>
      <c r="N17" s="15">
        <f>VLOOKUP(O17,id!$A:$C,3,0)</f>
        <v>19</v>
      </c>
      <c r="O17" s="15" t="str">
        <f t="shared" si="10"/>
        <v>JanikArtur1980</v>
      </c>
      <c r="P17" s="9" t="str">
        <f t="shared" si="11"/>
        <v>Janik</v>
      </c>
      <c r="Q17" s="9" t="str">
        <f t="shared" si="12"/>
        <v>Artur</v>
      </c>
      <c r="R17" s="9" t="str">
        <f t="shared" si="13"/>
        <v>AMBIT RACING TEAM</v>
      </c>
      <c r="S17" s="9">
        <f t="shared" si="14"/>
        <v>1980</v>
      </c>
      <c r="T17" s="9">
        <f t="shared" si="15"/>
        <v>30.363401119937194</v>
      </c>
      <c r="V17" s="9">
        <f t="shared" si="16"/>
        <v>1</v>
      </c>
      <c r="W17" s="9">
        <f t="shared" si="7"/>
        <v>1</v>
      </c>
      <c r="X17" s="9">
        <f t="shared" si="17"/>
        <v>1</v>
      </c>
      <c r="Y17" s="9">
        <f t="shared" si="18"/>
        <v>1</v>
      </c>
    </row>
    <row r="18" spans="1:25" ht="13.8">
      <c r="A18" s="268"/>
      <c r="B18" s="265" t="s">
        <v>56</v>
      </c>
      <c r="C18" s="265" t="s">
        <v>1988</v>
      </c>
      <c r="D18" s="266">
        <v>1989</v>
      </c>
      <c r="E18" s="265" t="s">
        <v>890</v>
      </c>
      <c r="F18" s="265" t="s">
        <v>187</v>
      </c>
      <c r="G18" s="264">
        <v>290</v>
      </c>
      <c r="H18" s="264">
        <v>29</v>
      </c>
      <c r="I18" s="264">
        <v>290</v>
      </c>
      <c r="J18" s="263">
        <v>0.59930555555555554</v>
      </c>
      <c r="K18" s="264">
        <v>0</v>
      </c>
      <c r="L18" s="263">
        <v>0.89097222222222217</v>
      </c>
      <c r="N18" s="15">
        <f>VLOOKUP(O18,id!$A:$C,3,0)</f>
        <v>406</v>
      </c>
      <c r="O18" s="15" t="str">
        <f t="shared" si="10"/>
        <v>WozinskiArtur1989</v>
      </c>
      <c r="P18" s="9" t="str">
        <f t="shared" si="11"/>
        <v>Wozinski</v>
      </c>
      <c r="Q18" s="9" t="str">
        <f t="shared" si="12"/>
        <v>Artur</v>
      </c>
      <c r="R18" s="9" t="str">
        <f t="shared" si="13"/>
        <v>AMBIT RACING TEAM</v>
      </c>
      <c r="S18" s="9">
        <f t="shared" si="14"/>
        <v>1989</v>
      </c>
      <c r="T18" s="9">
        <f t="shared" si="15"/>
        <v>30.363401119937194</v>
      </c>
      <c r="V18" s="9">
        <f t="shared" si="16"/>
        <v>1</v>
      </c>
      <c r="W18" s="9">
        <f t="shared" si="7"/>
        <v>1</v>
      </c>
      <c r="X18" s="9">
        <f t="shared" si="17"/>
        <v>1</v>
      </c>
      <c r="Y18" s="9">
        <f t="shared" si="18"/>
        <v>1</v>
      </c>
    </row>
    <row r="19" spans="1:25" ht="13.8">
      <c r="A19" s="266">
        <v>18</v>
      </c>
      <c r="B19" s="265" t="s">
        <v>30</v>
      </c>
      <c r="C19" s="265" t="s">
        <v>33</v>
      </c>
      <c r="D19" s="266">
        <v>1965</v>
      </c>
      <c r="E19" s="265" t="s">
        <v>269</v>
      </c>
      <c r="F19" s="265" t="s">
        <v>1981</v>
      </c>
      <c r="G19" s="264">
        <v>280</v>
      </c>
      <c r="H19" s="264">
        <v>28</v>
      </c>
      <c r="I19" s="264">
        <v>280</v>
      </c>
      <c r="J19" s="263">
        <v>0.57708333333333328</v>
      </c>
      <c r="K19" s="264">
        <v>0</v>
      </c>
      <c r="L19" s="263">
        <v>0.86875000000000002</v>
      </c>
      <c r="N19" s="15">
        <f>VLOOKUP(O19,id!$A:$C,3,0)</f>
        <v>16</v>
      </c>
      <c r="O19" s="15" t="str">
        <f t="shared" si="10"/>
        <v>SmejdaAndrzej1965</v>
      </c>
      <c r="P19" s="9" t="str">
        <f t="shared" si="11"/>
        <v>Smejda</v>
      </c>
      <c r="Q19" s="9" t="str">
        <f t="shared" si="12"/>
        <v>Andrzej</v>
      </c>
      <c r="R19" s="9" t="str">
        <f t="shared" si="13"/>
        <v>-----------</v>
      </c>
      <c r="S19" s="9">
        <f t="shared" si="14"/>
        <v>1965</v>
      </c>
      <c r="T19" s="9">
        <f t="shared" si="15"/>
        <v>29.316387288215225</v>
      </c>
      <c r="V19" s="9">
        <f t="shared" si="16"/>
        <v>1.0385078219013237</v>
      </c>
      <c r="W19" s="9">
        <f t="shared" si="7"/>
        <v>0.96551724137931039</v>
      </c>
      <c r="X19" s="9">
        <f t="shared" si="17"/>
        <v>0.96551724137931039</v>
      </c>
      <c r="Y19" s="9">
        <f t="shared" si="18"/>
        <v>0.99300630653791377</v>
      </c>
    </row>
    <row r="20" spans="1:25" ht="13.8">
      <c r="A20" s="266">
        <v>19</v>
      </c>
      <c r="B20" s="265" t="s">
        <v>50</v>
      </c>
      <c r="C20" s="265" t="s">
        <v>764</v>
      </c>
      <c r="D20" s="266">
        <v>1981</v>
      </c>
      <c r="E20" s="265" t="s">
        <v>1980</v>
      </c>
      <c r="F20" s="265" t="s">
        <v>762</v>
      </c>
      <c r="G20" s="264">
        <v>280</v>
      </c>
      <c r="H20" s="264">
        <v>28</v>
      </c>
      <c r="I20" s="264">
        <v>280</v>
      </c>
      <c r="J20" s="263">
        <v>0.59305555555555556</v>
      </c>
      <c r="K20" s="264">
        <v>0</v>
      </c>
      <c r="L20" s="263">
        <v>0.8847222222222223</v>
      </c>
      <c r="N20" s="15">
        <f>VLOOKUP(O20,id!$A:$C,3,0)</f>
        <v>77</v>
      </c>
      <c r="O20" s="15" t="str">
        <f t="shared" si="10"/>
        <v>KucharskiRafał1981</v>
      </c>
      <c r="P20" s="9" t="str">
        <f t="shared" si="11"/>
        <v>Kucharski</v>
      </c>
      <c r="Q20" s="9" t="str">
        <f t="shared" si="12"/>
        <v>Rafał</v>
      </c>
      <c r="R20" s="9" t="str">
        <f t="shared" si="13"/>
        <v>Rower Janka</v>
      </c>
      <c r="S20" s="9">
        <f t="shared" si="14"/>
        <v>1981</v>
      </c>
      <c r="T20" s="9">
        <f t="shared" si="15"/>
        <v>28.526835874129798</v>
      </c>
      <c r="V20" s="9">
        <f t="shared" si="16"/>
        <v>0.97306791569086637</v>
      </c>
      <c r="W20" s="9">
        <f t="shared" si="7"/>
        <v>1</v>
      </c>
      <c r="X20" s="9">
        <f t="shared" si="17"/>
        <v>1</v>
      </c>
      <c r="Y20" s="9">
        <f t="shared" si="18"/>
        <v>1</v>
      </c>
    </row>
    <row r="21" spans="1:25" ht="13.8">
      <c r="A21" s="266">
        <v>20</v>
      </c>
      <c r="B21" s="265" t="s">
        <v>154</v>
      </c>
      <c r="C21" s="265" t="s">
        <v>241</v>
      </c>
      <c r="D21" s="266">
        <v>1973</v>
      </c>
      <c r="E21" s="265" t="s">
        <v>221</v>
      </c>
      <c r="F21" s="265" t="s">
        <v>240</v>
      </c>
      <c r="G21" s="264">
        <v>280</v>
      </c>
      <c r="H21" s="264">
        <v>28</v>
      </c>
      <c r="I21" s="264">
        <v>280</v>
      </c>
      <c r="J21" s="263">
        <v>0.59861111111111109</v>
      </c>
      <c r="K21" s="264">
        <v>0</v>
      </c>
      <c r="L21" s="263">
        <v>0.89027777777777783</v>
      </c>
      <c r="N21" s="15">
        <f>VLOOKUP(O21,id!$A:$C,3,0)</f>
        <v>20</v>
      </c>
      <c r="O21" s="15" t="str">
        <f t="shared" si="10"/>
        <v>StaszewskiDaniel1973</v>
      </c>
      <c r="P21" s="9" t="str">
        <f t="shared" si="11"/>
        <v>Staszewski</v>
      </c>
      <c r="Q21" s="9" t="str">
        <f t="shared" si="12"/>
        <v>Daniel</v>
      </c>
      <c r="R21" s="9" t="str">
        <f t="shared" si="13"/>
        <v>oi punx</v>
      </c>
      <c r="S21" s="9">
        <f t="shared" si="14"/>
        <v>1973</v>
      </c>
      <c r="T21" s="9">
        <f t="shared" si="15"/>
        <v>28.262085657200522</v>
      </c>
      <c r="V21" s="9">
        <f t="shared" si="16"/>
        <v>0.9907192575406033</v>
      </c>
      <c r="W21" s="9">
        <f t="shared" si="7"/>
        <v>1</v>
      </c>
      <c r="X21" s="9">
        <f t="shared" si="17"/>
        <v>1</v>
      </c>
      <c r="Y21" s="9">
        <f t="shared" si="18"/>
        <v>1</v>
      </c>
    </row>
    <row r="22" spans="1:25" ht="13.8">
      <c r="A22" s="268"/>
      <c r="B22" s="265" t="s">
        <v>352</v>
      </c>
      <c r="C22" s="265" t="s">
        <v>246</v>
      </c>
      <c r="D22" s="266">
        <v>1967</v>
      </c>
      <c r="E22" s="265" t="s">
        <v>1506</v>
      </c>
      <c r="F22" s="265" t="s">
        <v>351</v>
      </c>
      <c r="G22" s="264">
        <v>270</v>
      </c>
      <c r="H22" s="264">
        <v>27</v>
      </c>
      <c r="I22" s="264">
        <v>270</v>
      </c>
      <c r="J22" s="263">
        <v>0.58958333333333335</v>
      </c>
      <c r="K22" s="264">
        <v>0</v>
      </c>
      <c r="L22" s="263">
        <v>0.88124999999999998</v>
      </c>
      <c r="N22" s="15">
        <f>VLOOKUP(O22,id!$A:$C,3,0)</f>
        <v>39</v>
      </c>
      <c r="O22" s="15" t="str">
        <f t="shared" si="10"/>
        <v>AdamczykJarek1967</v>
      </c>
      <c r="P22" s="9" t="str">
        <f t="shared" si="11"/>
        <v>Adamczyk</v>
      </c>
      <c r="Q22" s="9" t="str">
        <f t="shared" si="12"/>
        <v>Jarek</v>
      </c>
      <c r="R22" s="9" t="str">
        <f t="shared" si="13"/>
        <v>Zbieranina z Niesięcina</v>
      </c>
      <c r="S22" s="9">
        <f t="shared" si="14"/>
        <v>1967</v>
      </c>
      <c r="T22" s="9">
        <f t="shared" ref="T22:T26" si="19">T21*IF(X22&lt;1,X22,IF(Y22&lt;1,Y22,IF(W22&lt;1,W22,IF(V22&lt;1,V22,1))))</f>
        <v>27.252725455157648</v>
      </c>
      <c r="V22" s="9">
        <f t="shared" ref="V22:V26" si="20">J21/J22</f>
        <v>1.0153121319199057</v>
      </c>
      <c r="W22" s="9">
        <f t="shared" ref="W22:W26" si="21">H22/H21</f>
        <v>0.9642857142857143</v>
      </c>
      <c r="X22" s="9">
        <f t="shared" ref="X22:X26" si="22">G22/G21</f>
        <v>0.9642857142857143</v>
      </c>
      <c r="Y22" s="9">
        <f t="shared" ref="Y22:Y26" si="23">W22^0.2</f>
        <v>0.99275285925972845</v>
      </c>
    </row>
    <row r="23" spans="1:25" ht="13.8">
      <c r="A23" s="266">
        <v>23</v>
      </c>
      <c r="B23" s="265" t="s">
        <v>399</v>
      </c>
      <c r="C23" s="265" t="s">
        <v>854</v>
      </c>
      <c r="D23" s="266">
        <v>1966</v>
      </c>
      <c r="E23" s="265" t="s">
        <v>888</v>
      </c>
      <c r="F23" s="265" t="s">
        <v>889</v>
      </c>
      <c r="G23" s="264">
        <v>260</v>
      </c>
      <c r="H23" s="264">
        <v>26</v>
      </c>
      <c r="I23" s="264">
        <v>260</v>
      </c>
      <c r="J23" s="263">
        <v>0.60555555555555551</v>
      </c>
      <c r="K23" s="264">
        <v>0</v>
      </c>
      <c r="L23" s="263">
        <v>0.89722222222222225</v>
      </c>
      <c r="N23" s="15">
        <f>VLOOKUP(O23,id!$A:$C,3,0)</f>
        <v>14</v>
      </c>
      <c r="O23" s="15" t="str">
        <f t="shared" si="10"/>
        <v>RudnickiMariusz1966</v>
      </c>
      <c r="P23" s="9" t="str">
        <f t="shared" si="11"/>
        <v>Rudnicki</v>
      </c>
      <c r="Q23" s="9" t="str">
        <f t="shared" si="12"/>
        <v>Mariusz</v>
      </c>
      <c r="R23" s="9" t="str">
        <f t="shared" si="13"/>
        <v>Orient Express</v>
      </c>
      <c r="S23" s="9">
        <f t="shared" si="14"/>
        <v>1966</v>
      </c>
      <c r="T23" s="9">
        <f t="shared" si="19"/>
        <v>26.243365253114771</v>
      </c>
      <c r="V23" s="9">
        <f t="shared" si="20"/>
        <v>0.9736238532110093</v>
      </c>
      <c r="W23" s="9">
        <f t="shared" si="21"/>
        <v>0.96296296296296291</v>
      </c>
      <c r="X23" s="9">
        <f t="shared" si="22"/>
        <v>0.96296296296296291</v>
      </c>
      <c r="Y23" s="9">
        <f t="shared" si="23"/>
        <v>0.99248034951257291</v>
      </c>
    </row>
    <row r="24" spans="1:25" ht="13.8">
      <c r="A24" s="268"/>
      <c r="B24" s="265" t="s">
        <v>26</v>
      </c>
      <c r="C24" s="265" t="s">
        <v>855</v>
      </c>
      <c r="D24" s="266">
        <v>1963</v>
      </c>
      <c r="E24" s="265" t="s">
        <v>888</v>
      </c>
      <c r="F24" s="265" t="s">
        <v>889</v>
      </c>
      <c r="G24" s="264">
        <v>260</v>
      </c>
      <c r="H24" s="264">
        <v>26</v>
      </c>
      <c r="I24" s="264">
        <v>260</v>
      </c>
      <c r="J24" s="263">
        <v>0.60555555555555551</v>
      </c>
      <c r="K24" s="264">
        <v>0</v>
      </c>
      <c r="L24" s="263">
        <v>0.89722222222222225</v>
      </c>
      <c r="N24" s="15">
        <f>VLOOKUP(O24,id!$A:$C,3,0)</f>
        <v>75</v>
      </c>
      <c r="O24" s="15" t="str">
        <f t="shared" si="10"/>
        <v>KowalskiKrzysztof1963</v>
      </c>
      <c r="P24" s="9" t="str">
        <f t="shared" si="11"/>
        <v>Kowalski</v>
      </c>
      <c r="Q24" s="9" t="str">
        <f t="shared" si="12"/>
        <v>Krzysztof</v>
      </c>
      <c r="R24" s="9" t="str">
        <f t="shared" si="13"/>
        <v>Orient Express</v>
      </c>
      <c r="S24" s="9">
        <f t="shared" si="14"/>
        <v>1963</v>
      </c>
      <c r="T24" s="9">
        <f t="shared" si="19"/>
        <v>26.243365253114771</v>
      </c>
      <c r="V24" s="9">
        <f t="shared" si="20"/>
        <v>1</v>
      </c>
      <c r="W24" s="9">
        <f t="shared" si="21"/>
        <v>1</v>
      </c>
      <c r="X24" s="9">
        <f t="shared" si="22"/>
        <v>1</v>
      </c>
      <c r="Y24" s="9">
        <f t="shared" si="23"/>
        <v>1</v>
      </c>
    </row>
    <row r="25" spans="1:25" ht="13.8">
      <c r="A25" s="266">
        <v>25</v>
      </c>
      <c r="B25" s="265" t="s">
        <v>30</v>
      </c>
      <c r="C25" s="265" t="s">
        <v>822</v>
      </c>
      <c r="D25" s="266">
        <v>1986</v>
      </c>
      <c r="E25" s="265" t="s">
        <v>254</v>
      </c>
      <c r="F25" s="265" t="s">
        <v>1511</v>
      </c>
      <c r="G25" s="264">
        <v>240</v>
      </c>
      <c r="H25" s="264">
        <v>24</v>
      </c>
      <c r="I25" s="264">
        <v>240</v>
      </c>
      <c r="J25" s="263">
        <v>0.59305555555555556</v>
      </c>
      <c r="K25" s="264">
        <v>0</v>
      </c>
      <c r="L25" s="263">
        <v>0.8847222222222223</v>
      </c>
      <c r="N25" s="15">
        <f>VLOOKUP(O25,id!$A:$C,3,0)</f>
        <v>147</v>
      </c>
      <c r="O25" s="15" t="str">
        <f t="shared" si="10"/>
        <v>JacakAndrzej1986</v>
      </c>
      <c r="P25" s="9" t="str">
        <f t="shared" si="11"/>
        <v>Jacak</v>
      </c>
      <c r="Q25" s="9" t="str">
        <f t="shared" si="12"/>
        <v>Andrzej</v>
      </c>
      <c r="R25" s="9" t="str">
        <f t="shared" si="13"/>
        <v>IT Orient</v>
      </c>
      <c r="S25" s="9">
        <f t="shared" si="14"/>
        <v>1986</v>
      </c>
      <c r="T25" s="9">
        <f t="shared" si="19"/>
        <v>24.224644849029019</v>
      </c>
      <c r="V25" s="9">
        <f t="shared" si="20"/>
        <v>1.0210772833723654</v>
      </c>
      <c r="W25" s="9">
        <f t="shared" si="21"/>
        <v>0.92307692307692313</v>
      </c>
      <c r="X25" s="9">
        <f t="shared" si="22"/>
        <v>0.92307692307692313</v>
      </c>
      <c r="Y25" s="9">
        <f t="shared" si="23"/>
        <v>0.98411891413352426</v>
      </c>
    </row>
    <row r="26" spans="1:25" ht="13.8">
      <c r="A26" s="267" t="s">
        <v>1610</v>
      </c>
      <c r="B26" s="265" t="s">
        <v>89</v>
      </c>
      <c r="C26" s="265" t="s">
        <v>104</v>
      </c>
      <c r="D26" s="266">
        <v>1989</v>
      </c>
      <c r="E26" s="265" t="s">
        <v>890</v>
      </c>
      <c r="F26" s="265" t="s">
        <v>187</v>
      </c>
      <c r="G26" s="264">
        <v>80</v>
      </c>
      <c r="H26" s="264">
        <v>8</v>
      </c>
      <c r="I26" s="264">
        <v>80</v>
      </c>
      <c r="J26" s="263">
        <v>0.17499999999999999</v>
      </c>
      <c r="K26" s="264">
        <v>0</v>
      </c>
      <c r="L26" s="263">
        <v>0.46666666666666662</v>
      </c>
      <c r="N26" s="15">
        <f>VLOOKUP(O26,id!$A:$C,3,0)</f>
        <v>69</v>
      </c>
      <c r="O26" s="15" t="str">
        <f t="shared" si="10"/>
        <v>WiśniewskiAdam1989</v>
      </c>
      <c r="P26" s="9" t="str">
        <f t="shared" si="11"/>
        <v>Wiśniewski</v>
      </c>
      <c r="Q26" s="9" t="str">
        <f t="shared" si="12"/>
        <v>Adam</v>
      </c>
      <c r="R26" s="9" t="str">
        <f t="shared" si="13"/>
        <v>AMBIT RACING TEAM</v>
      </c>
      <c r="S26" s="9">
        <f t="shared" si="14"/>
        <v>1989</v>
      </c>
      <c r="T26" s="9">
        <f t="shared" si="19"/>
        <v>8.0748816163430064</v>
      </c>
      <c r="V26" s="9">
        <f t="shared" si="20"/>
        <v>3.3888888888888893</v>
      </c>
      <c r="W26" s="9">
        <f t="shared" si="21"/>
        <v>0.33333333333333331</v>
      </c>
      <c r="X26" s="9">
        <f t="shared" si="22"/>
        <v>0.33333333333333331</v>
      </c>
      <c r="Y26" s="9">
        <f t="shared" si="23"/>
        <v>0.8027415617602307</v>
      </c>
    </row>
    <row r="31" spans="1:25" ht="21">
      <c r="A31" s="349" t="s">
        <v>152</v>
      </c>
      <c r="B31" s="350" t="s">
        <v>2369</v>
      </c>
      <c r="C31" s="350" t="s">
        <v>915</v>
      </c>
      <c r="D31" s="350" t="s">
        <v>916</v>
      </c>
      <c r="E31" s="350" t="s">
        <v>1268</v>
      </c>
      <c r="F31" s="350" t="s">
        <v>1267</v>
      </c>
      <c r="G31" s="350" t="s">
        <v>751</v>
      </c>
      <c r="H31" s="350" t="s">
        <v>35</v>
      </c>
      <c r="I31" s="350" t="s">
        <v>1266</v>
      </c>
      <c r="J31" s="351" t="s">
        <v>1986</v>
      </c>
      <c r="K31" s="351" t="s">
        <v>1985</v>
      </c>
    </row>
    <row r="32" spans="1:25" ht="13.8">
      <c r="A32" s="352">
        <v>1</v>
      </c>
      <c r="B32" s="353" t="s">
        <v>2370</v>
      </c>
      <c r="C32" s="351"/>
      <c r="D32" s="353" t="s">
        <v>2236</v>
      </c>
      <c r="E32" s="353" t="s">
        <v>2261</v>
      </c>
      <c r="F32" s="354">
        <v>280</v>
      </c>
      <c r="G32" s="354">
        <v>28</v>
      </c>
      <c r="H32" s="354">
        <v>280</v>
      </c>
      <c r="I32" s="355">
        <v>0.3125</v>
      </c>
      <c r="J32" s="354">
        <v>0</v>
      </c>
      <c r="K32" s="355">
        <v>0.6875</v>
      </c>
    </row>
    <row r="33" spans="1:11" ht="13.8">
      <c r="A33" s="352">
        <v>2</v>
      </c>
      <c r="B33" s="353" t="s">
        <v>2371</v>
      </c>
      <c r="C33" s="351"/>
      <c r="D33" s="353" t="s">
        <v>262</v>
      </c>
      <c r="E33" s="353" t="s">
        <v>2372</v>
      </c>
      <c r="F33" s="354">
        <v>280</v>
      </c>
      <c r="G33" s="354">
        <v>28</v>
      </c>
      <c r="H33" s="354">
        <v>280</v>
      </c>
      <c r="I33" s="355">
        <v>0.32708333333333334</v>
      </c>
      <c r="J33" s="354">
        <v>0</v>
      </c>
      <c r="K33" s="355">
        <v>0.70208333333333339</v>
      </c>
    </row>
    <row r="34" spans="1:11" ht="13.8">
      <c r="A34" s="352">
        <v>3</v>
      </c>
      <c r="B34" s="353" t="s">
        <v>2373</v>
      </c>
      <c r="C34" s="351"/>
      <c r="D34" s="353" t="s">
        <v>254</v>
      </c>
      <c r="E34" s="353" t="s">
        <v>765</v>
      </c>
      <c r="F34" s="354">
        <v>251</v>
      </c>
      <c r="G34" s="354">
        <v>26</v>
      </c>
      <c r="H34" s="354">
        <v>260</v>
      </c>
      <c r="I34" s="355">
        <v>0.42291666666666666</v>
      </c>
      <c r="J34" s="354">
        <v>9</v>
      </c>
      <c r="K34" s="355">
        <v>0.79791666666666661</v>
      </c>
    </row>
    <row r="35" spans="1:11" ht="13.8">
      <c r="A35" s="352">
        <v>4</v>
      </c>
      <c r="B35" s="353" t="s">
        <v>2374</v>
      </c>
      <c r="C35" s="351"/>
      <c r="D35" s="353" t="s">
        <v>2375</v>
      </c>
      <c r="E35" s="353" t="s">
        <v>762</v>
      </c>
      <c r="F35" s="354">
        <v>180</v>
      </c>
      <c r="G35" s="354">
        <v>18</v>
      </c>
      <c r="H35" s="354">
        <v>180</v>
      </c>
      <c r="I35" s="355">
        <v>0.41666666666666669</v>
      </c>
      <c r="J35" s="354">
        <v>0</v>
      </c>
      <c r="K35" s="355">
        <v>0.79166666666666663</v>
      </c>
    </row>
    <row r="36" spans="1:11" ht="13.8">
      <c r="A36" s="352">
        <v>5</v>
      </c>
      <c r="B36" s="353" t="s">
        <v>2376</v>
      </c>
      <c r="C36" s="351"/>
      <c r="D36" s="353" t="s">
        <v>2377</v>
      </c>
      <c r="E36" s="353" t="s">
        <v>2378</v>
      </c>
      <c r="F36" s="354">
        <v>160</v>
      </c>
      <c r="G36" s="354">
        <v>16</v>
      </c>
      <c r="H36" s="354">
        <v>160</v>
      </c>
      <c r="I36" s="355">
        <v>0.40277777777777773</v>
      </c>
      <c r="J36" s="354">
        <v>0</v>
      </c>
      <c r="K36" s="355">
        <v>0.77777777777777779</v>
      </c>
    </row>
    <row r="37" spans="1:11" ht="13.8">
      <c r="A37" s="351"/>
      <c r="B37" s="353" t="s">
        <v>2379</v>
      </c>
      <c r="C37" s="351"/>
      <c r="D37" s="353" t="s">
        <v>262</v>
      </c>
      <c r="E37" s="353" t="s">
        <v>2380</v>
      </c>
      <c r="F37" s="354">
        <v>160</v>
      </c>
      <c r="G37" s="354">
        <v>16</v>
      </c>
      <c r="H37" s="354">
        <v>160</v>
      </c>
      <c r="I37" s="355">
        <v>0.40277777777777773</v>
      </c>
      <c r="J37" s="354">
        <v>0</v>
      </c>
      <c r="K37" s="355">
        <v>0.77777777777777779</v>
      </c>
    </row>
    <row r="38" spans="1:11" ht="13.8">
      <c r="A38" s="352">
        <v>7</v>
      </c>
      <c r="B38" s="353" t="s">
        <v>2381</v>
      </c>
      <c r="C38" s="351"/>
      <c r="D38" s="353" t="s">
        <v>2382</v>
      </c>
      <c r="E38" s="356"/>
      <c r="F38" s="354">
        <v>120</v>
      </c>
      <c r="G38" s="354">
        <v>12</v>
      </c>
      <c r="H38" s="354">
        <v>120</v>
      </c>
      <c r="I38" s="355">
        <v>0.26180555555555557</v>
      </c>
      <c r="J38" s="354">
        <v>0</v>
      </c>
      <c r="K38" s="355">
        <v>0.63680555555555551</v>
      </c>
    </row>
  </sheetData>
  <hyperlinks>
    <hyperlink ref="F3" r:id="rId1" display="http://mrdp.pl/"/>
  </hyperlinks>
  <pageMargins left="0.75" right="0.75" top="1" bottom="1" header="0.5" footer="0.5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4"/>
  <sheetViews>
    <sheetView workbookViewId="0"/>
  </sheetViews>
  <sheetFormatPr defaultRowHeight="13.2"/>
  <cols>
    <col min="3" max="3" width="8.5546875" bestFit="1" customWidth="1"/>
    <col min="4" max="4" width="14.44140625" bestFit="1" customWidth="1"/>
    <col min="5" max="5" width="28.88671875" bestFit="1" customWidth="1"/>
  </cols>
  <sheetData>
    <row r="1" spans="1:19">
      <c r="A1" t="s">
        <v>152</v>
      </c>
      <c r="B1" t="s">
        <v>1967</v>
      </c>
      <c r="C1" t="s">
        <v>176</v>
      </c>
      <c r="D1" t="s">
        <v>175</v>
      </c>
      <c r="E1" t="s">
        <v>1968</v>
      </c>
      <c r="F1" t="s">
        <v>1975</v>
      </c>
      <c r="H1" s="15" t="s">
        <v>77</v>
      </c>
      <c r="I1" s="15" t="s">
        <v>78</v>
      </c>
      <c r="J1" s="9" t="s">
        <v>105</v>
      </c>
      <c r="K1" s="9" t="s">
        <v>106</v>
      </c>
      <c r="L1" s="9" t="s">
        <v>81</v>
      </c>
      <c r="M1" s="9" t="s">
        <v>79</v>
      </c>
      <c r="N1" s="9" t="s">
        <v>47</v>
      </c>
      <c r="O1" s="9" t="s">
        <v>1843</v>
      </c>
      <c r="P1" s="9" t="s">
        <v>44</v>
      </c>
      <c r="Q1" s="9" t="s">
        <v>45</v>
      </c>
      <c r="R1" s="9" t="s">
        <v>35</v>
      </c>
      <c r="S1" s="9" t="s">
        <v>46</v>
      </c>
    </row>
    <row r="2" spans="1:19">
      <c r="A2">
        <v>1</v>
      </c>
      <c r="B2" t="s">
        <v>1934</v>
      </c>
      <c r="C2" t="s">
        <v>1936</v>
      </c>
      <c r="D2" t="s">
        <v>1937</v>
      </c>
      <c r="E2" t="s">
        <v>1969</v>
      </c>
      <c r="F2">
        <v>471</v>
      </c>
      <c r="H2" s="15">
        <f>VLOOKUP(I2,id!$A:$C,3,0)</f>
        <v>422</v>
      </c>
      <c r="I2" s="15" t="str">
        <f>J2&amp;K2&amp;M2</f>
        <v>DubajNatalia0</v>
      </c>
      <c r="J2" s="9" t="str">
        <f>D2</f>
        <v>Dubaj</v>
      </c>
      <c r="K2" s="9" t="str">
        <f>C2</f>
        <v>Natalia</v>
      </c>
      <c r="L2" s="9" t="str">
        <f>E2</f>
        <v>Stała dezorientacji</v>
      </c>
      <c r="M2" s="9">
        <v>0</v>
      </c>
      <c r="N2" s="9">
        <v>50</v>
      </c>
      <c r="O2" s="9">
        <v>50</v>
      </c>
      <c r="P2" s="9"/>
      <c r="Q2" s="9"/>
      <c r="R2" s="9"/>
      <c r="S2" s="9"/>
    </row>
    <row r="3" spans="1:19">
      <c r="A3">
        <v>6</v>
      </c>
      <c r="B3" t="s">
        <v>1949</v>
      </c>
      <c r="C3" t="s">
        <v>566</v>
      </c>
      <c r="D3" t="s">
        <v>742</v>
      </c>
      <c r="E3" t="s">
        <v>741</v>
      </c>
      <c r="F3">
        <v>627</v>
      </c>
      <c r="H3" s="15">
        <f>VLOOKUP(I3,id!$A:$C,3,0)</f>
        <v>423</v>
      </c>
      <c r="I3" s="15" t="str">
        <f t="shared" ref="I3:I4" si="0">J3&amp;K3&amp;M3</f>
        <v>PotocznyKarolina0</v>
      </c>
      <c r="J3" s="9" t="str">
        <f t="shared" ref="J3:J4" si="1">D3</f>
        <v>Potoczny</v>
      </c>
      <c r="K3" s="9" t="str">
        <f t="shared" ref="K3:K4" si="2">C3</f>
        <v>Karolina</v>
      </c>
      <c r="L3" s="9" t="str">
        <f t="shared" ref="L3:L4" si="3">E3</f>
        <v>Kciukowscy</v>
      </c>
      <c r="M3">
        <v>0</v>
      </c>
      <c r="N3" s="9">
        <f t="shared" ref="N3" si="4">N2*IF(R3&lt;1,R3,IF(S3&lt;1,S3,IF(Q3&lt;1,Q3,IF(P3&lt;1,P3,1))))</f>
        <v>37.559808612440193</v>
      </c>
      <c r="O3" s="9">
        <f t="shared" ref="O3" si="5">O2*IF(R3&lt;1,R3,IF(S3&lt;1,S3,IF(Q3&lt;1,Q3,IF(P3&lt;1,P3,1))))</f>
        <v>37.559808612440193</v>
      </c>
      <c r="P3" s="9">
        <f t="shared" ref="P3:P4" si="6">F2/F3</f>
        <v>0.75119617224880386</v>
      </c>
      <c r="Q3" s="9">
        <v>1</v>
      </c>
      <c r="R3" s="9">
        <v>1</v>
      </c>
      <c r="S3" s="9">
        <f t="shared" ref="S3:S4" si="7">Q3^0.2</f>
        <v>1</v>
      </c>
    </row>
    <row r="4" spans="1:19">
      <c r="A4">
        <v>11</v>
      </c>
      <c r="B4" t="s">
        <v>1961</v>
      </c>
      <c r="C4" t="s">
        <v>247</v>
      </c>
      <c r="D4" t="s">
        <v>248</v>
      </c>
      <c r="E4" t="s">
        <v>245</v>
      </c>
      <c r="F4">
        <v>855</v>
      </c>
      <c r="H4" s="15">
        <f>VLOOKUP(I4,id!$A:$C,3,0)</f>
        <v>424</v>
      </c>
      <c r="I4" s="15" t="str">
        <f t="shared" si="0"/>
        <v>Motyl-AdamczykAgata1979</v>
      </c>
      <c r="J4" s="9" t="str">
        <f t="shared" si="1"/>
        <v>Motyl-Adamczyk</v>
      </c>
      <c r="K4" s="9" t="str">
        <f t="shared" si="2"/>
        <v>Agata</v>
      </c>
      <c r="L4" s="9" t="str">
        <f t="shared" si="3"/>
        <v>Zdezorientowani</v>
      </c>
      <c r="M4">
        <v>1979</v>
      </c>
      <c r="N4" s="9">
        <f t="shared" ref="N4" si="8">N3*IF(R4&lt;1,R4,IF(S4&lt;1,S4,IF(Q4&lt;1,Q4,IF(P4&lt;1,P4,1))))</f>
        <v>27.543859649122805</v>
      </c>
      <c r="O4" s="9">
        <f t="shared" ref="O4" si="9">O3*IF(R4&lt;1,R4,IF(S4&lt;1,S4,IF(Q4&lt;1,Q4,IF(P4&lt;1,P4,1))))</f>
        <v>27.543859649122805</v>
      </c>
      <c r="P4" s="9">
        <f t="shared" si="6"/>
        <v>0.73333333333333328</v>
      </c>
      <c r="Q4" s="9">
        <v>1</v>
      </c>
      <c r="R4" s="9">
        <v>1</v>
      </c>
      <c r="S4" s="9">
        <f t="shared" si="7"/>
        <v>1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19"/>
  <sheetViews>
    <sheetView workbookViewId="0"/>
  </sheetViews>
  <sheetFormatPr defaultRowHeight="13.2"/>
  <cols>
    <col min="3" max="3" width="8.5546875" bestFit="1" customWidth="1"/>
    <col min="4" max="4" width="14.44140625" bestFit="1" customWidth="1"/>
    <col min="5" max="5" width="28.88671875" bestFit="1" customWidth="1"/>
  </cols>
  <sheetData>
    <row r="1" spans="1:19">
      <c r="A1" t="s">
        <v>152</v>
      </c>
      <c r="B1" t="s">
        <v>1967</v>
      </c>
      <c r="C1" t="s">
        <v>176</v>
      </c>
      <c r="D1" t="s">
        <v>175</v>
      </c>
      <c r="E1" t="s">
        <v>1968</v>
      </c>
      <c r="F1" t="s">
        <v>1975</v>
      </c>
      <c r="H1" s="15" t="s">
        <v>77</v>
      </c>
      <c r="I1" s="15" t="s">
        <v>78</v>
      </c>
      <c r="J1" s="9" t="s">
        <v>105</v>
      </c>
      <c r="K1" s="9" t="s">
        <v>106</v>
      </c>
      <c r="L1" s="9" t="s">
        <v>81</v>
      </c>
      <c r="M1" s="9" t="s">
        <v>79</v>
      </c>
      <c r="N1" s="9" t="s">
        <v>47</v>
      </c>
      <c r="O1" s="9"/>
      <c r="P1" s="9" t="s">
        <v>44</v>
      </c>
      <c r="Q1" s="9" t="s">
        <v>45</v>
      </c>
      <c r="R1" s="9" t="s">
        <v>35</v>
      </c>
      <c r="S1" s="9" t="s">
        <v>46</v>
      </c>
    </row>
    <row r="2" spans="1:19">
      <c r="B2" t="s">
        <v>1935</v>
      </c>
      <c r="C2" t="s">
        <v>76</v>
      </c>
      <c r="D2" t="s">
        <v>1937</v>
      </c>
      <c r="E2" t="s">
        <v>1969</v>
      </c>
      <c r="F2">
        <v>471</v>
      </c>
      <c r="H2" s="15">
        <f>VLOOKUP(I2,id!$A:$C,3,0)</f>
        <v>407</v>
      </c>
      <c r="I2" s="15" t="str">
        <f t="shared" ref="I2:I4" si="0">J2&amp;K2&amp;M2</f>
        <v>DubajMaciej0</v>
      </c>
      <c r="J2" s="9" t="str">
        <f t="shared" ref="J2:J18" si="1">D2</f>
        <v>Dubaj</v>
      </c>
      <c r="K2" s="9" t="str">
        <f t="shared" ref="K2:K18" si="2">C2</f>
        <v>Maciej</v>
      </c>
      <c r="L2" s="9" t="str">
        <f t="shared" ref="L2:L18" si="3">E2</f>
        <v>Stała dezorientacji</v>
      </c>
      <c r="M2" s="9">
        <v>0</v>
      </c>
      <c r="N2" s="9">
        <v>50</v>
      </c>
      <c r="O2" s="9"/>
      <c r="P2" s="9"/>
      <c r="Q2" s="9"/>
      <c r="R2" s="9"/>
      <c r="S2" s="9"/>
    </row>
    <row r="3" spans="1:19">
      <c r="A3">
        <v>2</v>
      </c>
      <c r="B3" t="s">
        <v>1938</v>
      </c>
      <c r="C3" t="s">
        <v>25</v>
      </c>
      <c r="D3" t="s">
        <v>746</v>
      </c>
      <c r="E3" t="s">
        <v>1970</v>
      </c>
      <c r="F3">
        <v>476</v>
      </c>
      <c r="H3" s="15">
        <f>VLOOKUP(I3,id!$A:$C,3,0)</f>
        <v>408</v>
      </c>
      <c r="I3" s="15" t="str">
        <f t="shared" si="0"/>
        <v>MotykaJacek0</v>
      </c>
      <c r="J3" s="9" t="str">
        <f t="shared" si="1"/>
        <v>Motyka</v>
      </c>
      <c r="K3" s="9" t="str">
        <f t="shared" si="2"/>
        <v>Jacek</v>
      </c>
      <c r="L3" s="9" t="str">
        <f t="shared" si="3"/>
        <v>PSK OLDBOY'E</v>
      </c>
      <c r="M3" s="9">
        <v>0</v>
      </c>
      <c r="N3" s="9">
        <f t="shared" ref="N3:N4" si="4">N2*IF(R3&lt;1,R3,IF(S3&lt;1,S3,IF(Q3&lt;1,Q3,IF(P3&lt;1,P3,1))))</f>
        <v>49.47478991596639</v>
      </c>
      <c r="O3" s="9"/>
      <c r="P3" s="9">
        <f t="shared" ref="P3:P4" si="5">F2/F3</f>
        <v>0.98949579831932777</v>
      </c>
      <c r="Q3" s="9">
        <v>1</v>
      </c>
      <c r="R3" s="9">
        <v>1</v>
      </c>
      <c r="S3" s="9">
        <f t="shared" ref="S3:S4" si="6">Q3^0.2</f>
        <v>1</v>
      </c>
    </row>
    <row r="4" spans="1:19">
      <c r="B4" t="s">
        <v>1939</v>
      </c>
      <c r="C4" t="s">
        <v>159</v>
      </c>
      <c r="D4" t="s">
        <v>1940</v>
      </c>
      <c r="E4" t="s">
        <v>1970</v>
      </c>
      <c r="F4">
        <v>476</v>
      </c>
      <c r="H4" s="15">
        <f>VLOOKUP(I4,id!$A:$C,3,0)</f>
        <v>409</v>
      </c>
      <c r="I4" s="15" t="str">
        <f t="shared" si="0"/>
        <v>JędruszczakDariusz0</v>
      </c>
      <c r="J4" s="9" t="str">
        <f t="shared" si="1"/>
        <v>Jędruszczak</v>
      </c>
      <c r="K4" s="9" t="str">
        <f t="shared" si="2"/>
        <v>Dariusz</v>
      </c>
      <c r="L4" s="9" t="str">
        <f t="shared" si="3"/>
        <v>PSK OLDBOY'E</v>
      </c>
      <c r="M4" s="9">
        <v>0</v>
      </c>
      <c r="N4" s="9">
        <f t="shared" si="4"/>
        <v>49.47478991596639</v>
      </c>
      <c r="O4" s="9"/>
      <c r="P4" s="9">
        <f t="shared" si="5"/>
        <v>1</v>
      </c>
      <c r="Q4" s="9">
        <v>1</v>
      </c>
      <c r="R4" s="9">
        <v>1</v>
      </c>
      <c r="S4" s="9">
        <f t="shared" si="6"/>
        <v>1</v>
      </c>
    </row>
    <row r="5" spans="1:19">
      <c r="A5">
        <v>3</v>
      </c>
      <c r="B5" t="s">
        <v>1941</v>
      </c>
      <c r="C5" t="s">
        <v>69</v>
      </c>
      <c r="D5" t="s">
        <v>311</v>
      </c>
      <c r="E5" t="s">
        <v>1221</v>
      </c>
      <c r="F5">
        <v>518</v>
      </c>
      <c r="H5" s="15">
        <f>VLOOKUP(I5,id!$A:$C,3,0)</f>
        <v>11</v>
      </c>
      <c r="I5" s="15" t="str">
        <f t="shared" ref="I5:I18" si="7">J5&amp;K5&amp;M5</f>
        <v>SenderekŁukasz1977</v>
      </c>
      <c r="J5" s="9" t="str">
        <f t="shared" si="1"/>
        <v>Senderek</v>
      </c>
      <c r="K5" s="9" t="str">
        <f t="shared" si="2"/>
        <v>Łukasz</v>
      </c>
      <c r="L5" s="9" t="str">
        <f t="shared" si="3"/>
        <v>Piachulec Orient</v>
      </c>
      <c r="M5">
        <v>1977</v>
      </c>
      <c r="N5" s="9">
        <f t="shared" ref="N5:N9" si="8">N4*IF(R5&lt;1,R5,IF(S5&lt;1,S5,IF(Q5&lt;1,Q5,IF(P5&lt;1,P5,1))))</f>
        <v>45.463320463320471</v>
      </c>
      <c r="O5" s="9"/>
      <c r="P5" s="9">
        <f t="shared" ref="P5:P9" si="9">F4/F5</f>
        <v>0.91891891891891897</v>
      </c>
      <c r="Q5" s="9">
        <v>1</v>
      </c>
      <c r="R5" s="9">
        <v>1</v>
      </c>
      <c r="S5" s="9">
        <f t="shared" ref="S5:S19" si="10">Q5^0.2</f>
        <v>1</v>
      </c>
    </row>
    <row r="6" spans="1:19">
      <c r="A6">
        <v>4</v>
      </c>
      <c r="B6" t="s">
        <v>1942</v>
      </c>
      <c r="C6" t="s">
        <v>26</v>
      </c>
      <c r="D6" t="s">
        <v>1944</v>
      </c>
      <c r="E6" t="s">
        <v>1946</v>
      </c>
      <c r="F6">
        <v>598</v>
      </c>
      <c r="H6" s="15">
        <f>VLOOKUP(I6,id!$A:$C,3,0)</f>
        <v>410</v>
      </c>
      <c r="I6" s="15" t="str">
        <f t="shared" si="7"/>
        <v>SkotnickiKrzysztof0</v>
      </c>
      <c r="J6" s="9" t="str">
        <f t="shared" si="1"/>
        <v>Skotnicki</v>
      </c>
      <c r="K6" s="9" t="str">
        <f t="shared" si="2"/>
        <v>Krzysztof</v>
      </c>
      <c r="L6" s="9" t="str">
        <f t="shared" si="3"/>
        <v>AZYMUTY</v>
      </c>
      <c r="M6">
        <v>0</v>
      </c>
      <c r="N6" s="9">
        <f t="shared" si="8"/>
        <v>39.381270903010041</v>
      </c>
      <c r="O6" s="9"/>
      <c r="P6" s="9">
        <f t="shared" si="9"/>
        <v>0.86622073578595316</v>
      </c>
      <c r="Q6" s="9">
        <v>1</v>
      </c>
      <c r="R6" s="9">
        <v>1</v>
      </c>
      <c r="S6" s="9">
        <f t="shared" si="10"/>
        <v>1</v>
      </c>
    </row>
    <row r="7" spans="1:19">
      <c r="B7" t="s">
        <v>1943</v>
      </c>
      <c r="C7" t="s">
        <v>660</v>
      </c>
      <c r="D7" t="s">
        <v>1945</v>
      </c>
      <c r="E7" t="s">
        <v>1946</v>
      </c>
      <c r="F7">
        <v>598</v>
      </c>
      <c r="H7" s="15">
        <f>VLOOKUP(I7,id!$A:$C,3,0)</f>
        <v>411</v>
      </c>
      <c r="I7" s="15" t="str">
        <f t="shared" si="7"/>
        <v>TomasLesław0</v>
      </c>
      <c r="J7" s="9" t="str">
        <f t="shared" si="1"/>
        <v>Tomas</v>
      </c>
      <c r="K7" s="9" t="str">
        <f t="shared" si="2"/>
        <v>Lesław</v>
      </c>
      <c r="L7" s="9" t="str">
        <f t="shared" si="3"/>
        <v>AZYMUTY</v>
      </c>
      <c r="M7">
        <v>0</v>
      </c>
      <c r="N7" s="9">
        <f t="shared" si="8"/>
        <v>39.381270903010041</v>
      </c>
      <c r="O7" s="9"/>
      <c r="P7" s="9">
        <f t="shared" si="9"/>
        <v>1</v>
      </c>
      <c r="Q7" s="9">
        <v>1</v>
      </c>
      <c r="R7" s="9">
        <v>1</v>
      </c>
      <c r="S7" s="9">
        <f t="shared" si="10"/>
        <v>1</v>
      </c>
    </row>
    <row r="8" spans="1:19">
      <c r="A8">
        <v>5</v>
      </c>
      <c r="B8" t="s">
        <v>1947</v>
      </c>
      <c r="C8" t="s">
        <v>23</v>
      </c>
      <c r="D8" t="s">
        <v>242</v>
      </c>
      <c r="E8" t="s">
        <v>1971</v>
      </c>
      <c r="F8">
        <v>626</v>
      </c>
      <c r="H8" s="15">
        <f>VLOOKUP(I8,id!$A:$C,3,0)</f>
        <v>137</v>
      </c>
      <c r="I8" s="15" t="str">
        <f t="shared" si="7"/>
        <v>MalickiGrzegorz1976</v>
      </c>
      <c r="J8" s="9" t="str">
        <f t="shared" si="1"/>
        <v>Malicki</v>
      </c>
      <c r="K8" s="9" t="str">
        <f t="shared" si="2"/>
        <v>Grzegorz</v>
      </c>
      <c r="L8" s="9" t="str">
        <f t="shared" si="3"/>
        <v>Bikeholicy T-Mobile Cycling Team</v>
      </c>
      <c r="M8">
        <v>1976</v>
      </c>
      <c r="N8" s="9">
        <f t="shared" si="8"/>
        <v>37.619808306709274</v>
      </c>
      <c r="O8" s="9"/>
      <c r="P8" s="9">
        <f t="shared" si="9"/>
        <v>0.95527156549520764</v>
      </c>
      <c r="Q8" s="9">
        <v>1</v>
      </c>
      <c r="R8" s="9">
        <v>1</v>
      </c>
      <c r="S8" s="9">
        <f t="shared" si="10"/>
        <v>1</v>
      </c>
    </row>
    <row r="9" spans="1:19">
      <c r="B9" t="s">
        <v>1948</v>
      </c>
      <c r="C9" t="s">
        <v>243</v>
      </c>
      <c r="D9" t="s">
        <v>244</v>
      </c>
      <c r="E9" t="s">
        <v>1971</v>
      </c>
      <c r="F9">
        <v>626</v>
      </c>
      <c r="H9" s="15">
        <f>VLOOKUP(I9,id!$A:$C,3,0)</f>
        <v>150</v>
      </c>
      <c r="I9" s="15" t="str">
        <f t="shared" si="7"/>
        <v>KorzecStaszek1978</v>
      </c>
      <c r="J9" s="9" t="str">
        <f t="shared" si="1"/>
        <v>Korzec</v>
      </c>
      <c r="K9" s="9" t="str">
        <f t="shared" si="2"/>
        <v>Staszek</v>
      </c>
      <c r="L9" s="9" t="str">
        <f t="shared" si="3"/>
        <v>Bikeholicy T-Mobile Cycling Team</v>
      </c>
      <c r="M9">
        <v>1978</v>
      </c>
      <c r="N9" s="9">
        <f t="shared" si="8"/>
        <v>37.619808306709274</v>
      </c>
      <c r="O9" s="9"/>
      <c r="P9" s="9">
        <f t="shared" si="9"/>
        <v>1</v>
      </c>
      <c r="Q9" s="9">
        <v>1</v>
      </c>
      <c r="R9" s="9">
        <v>1</v>
      </c>
      <c r="S9" s="9">
        <f t="shared" si="10"/>
        <v>1</v>
      </c>
    </row>
    <row r="10" spans="1:19">
      <c r="B10" t="s">
        <v>1950</v>
      </c>
      <c r="C10" t="s">
        <v>19</v>
      </c>
      <c r="D10" t="s">
        <v>742</v>
      </c>
      <c r="E10" t="s">
        <v>741</v>
      </c>
      <c r="F10">
        <v>627</v>
      </c>
      <c r="H10" s="15">
        <f>VLOOKUP(I10,id!$A:$C,3,0)</f>
        <v>412</v>
      </c>
      <c r="I10" s="15" t="str">
        <f t="shared" si="7"/>
        <v>PotocznyPiotr0</v>
      </c>
      <c r="J10" s="9" t="str">
        <f t="shared" si="1"/>
        <v>Potoczny</v>
      </c>
      <c r="K10" s="9" t="str">
        <f t="shared" si="2"/>
        <v>Piotr</v>
      </c>
      <c r="L10" s="9" t="str">
        <f t="shared" si="3"/>
        <v>Kciukowscy</v>
      </c>
      <c r="M10">
        <v>0</v>
      </c>
      <c r="N10" s="9">
        <f t="shared" ref="N10:N18" si="11">N9*IF(R10&lt;1,R10,IF(S10&lt;1,S10,IF(Q10&lt;1,Q10,IF(P10&lt;1,P10,1))))</f>
        <v>37.5598086124402</v>
      </c>
      <c r="O10" s="9"/>
      <c r="P10" s="9">
        <f t="shared" ref="P10:P19" si="12">F9/F10</f>
        <v>0.99840510366826152</v>
      </c>
      <c r="Q10" s="9">
        <v>1</v>
      </c>
      <c r="R10" s="9">
        <v>1</v>
      </c>
      <c r="S10" s="9">
        <f t="shared" si="10"/>
        <v>1</v>
      </c>
    </row>
    <row r="11" spans="1:19">
      <c r="A11">
        <v>7</v>
      </c>
      <c r="B11" t="s">
        <v>1951</v>
      </c>
      <c r="C11" t="s">
        <v>23</v>
      </c>
      <c r="D11" t="s">
        <v>1953</v>
      </c>
      <c r="E11" t="s">
        <v>1972</v>
      </c>
      <c r="F11">
        <v>694</v>
      </c>
      <c r="H11" s="15">
        <f>VLOOKUP(I11,id!$A:$C,3,0)</f>
        <v>413</v>
      </c>
      <c r="I11" s="15" t="str">
        <f t="shared" si="7"/>
        <v>KwaśnikGrzegorz1980</v>
      </c>
      <c r="J11" s="9" t="str">
        <f t="shared" si="1"/>
        <v>Kwaśnik</v>
      </c>
      <c r="K11" s="9" t="str">
        <f t="shared" si="2"/>
        <v>Grzegorz</v>
      </c>
      <c r="L11" s="9" t="str">
        <f t="shared" si="3"/>
        <v>Midlife Crisis</v>
      </c>
      <c r="M11">
        <v>1980</v>
      </c>
      <c r="N11" s="9">
        <f t="shared" si="11"/>
        <v>33.933717579250725</v>
      </c>
      <c r="O11" s="9"/>
      <c r="P11" s="9">
        <f t="shared" si="12"/>
        <v>0.90345821325648412</v>
      </c>
      <c r="Q11" s="9">
        <v>1</v>
      </c>
      <c r="R11" s="9">
        <v>1</v>
      </c>
      <c r="S11" s="9">
        <f t="shared" si="10"/>
        <v>1</v>
      </c>
    </row>
    <row r="12" spans="1:19">
      <c r="B12" t="s">
        <v>1952</v>
      </c>
      <c r="C12" t="s">
        <v>101</v>
      </c>
      <c r="D12" t="s">
        <v>984</v>
      </c>
      <c r="E12" t="s">
        <v>1972</v>
      </c>
      <c r="F12">
        <v>694</v>
      </c>
      <c r="H12" s="15">
        <f>VLOOKUP(I12,id!$A:$C,3,0)</f>
        <v>414</v>
      </c>
      <c r="I12" s="15" t="str">
        <f t="shared" si="7"/>
        <v>WalczakKarol1980</v>
      </c>
      <c r="J12" s="9" t="str">
        <f t="shared" si="1"/>
        <v>Walczak</v>
      </c>
      <c r="K12" s="9" t="str">
        <f t="shared" si="2"/>
        <v>Karol</v>
      </c>
      <c r="L12" s="9" t="str">
        <f t="shared" si="3"/>
        <v>Midlife Crisis</v>
      </c>
      <c r="M12">
        <v>1980</v>
      </c>
      <c r="N12" s="9">
        <f t="shared" si="11"/>
        <v>33.933717579250725</v>
      </c>
      <c r="O12" s="9"/>
      <c r="P12" s="9">
        <f t="shared" si="12"/>
        <v>1</v>
      </c>
      <c r="Q12" s="9">
        <v>1</v>
      </c>
      <c r="R12" s="9">
        <v>1</v>
      </c>
      <c r="S12" s="9">
        <f t="shared" si="10"/>
        <v>1</v>
      </c>
    </row>
    <row r="13" spans="1:19">
      <c r="A13">
        <v>8</v>
      </c>
      <c r="B13" t="s">
        <v>1954</v>
      </c>
      <c r="C13" t="s">
        <v>295</v>
      </c>
      <c r="D13" t="s">
        <v>1955</v>
      </c>
      <c r="E13" t="s">
        <v>1973</v>
      </c>
      <c r="F13">
        <v>721</v>
      </c>
      <c r="H13" s="15">
        <f>VLOOKUP(I13,id!$A:$C,3,0)</f>
        <v>415</v>
      </c>
      <c r="I13" s="15" t="str">
        <f t="shared" si="7"/>
        <v>KruczekStanisław0</v>
      </c>
      <c r="J13" s="9" t="str">
        <f t="shared" si="1"/>
        <v>Kruczek</v>
      </c>
      <c r="K13" s="9" t="str">
        <f t="shared" si="2"/>
        <v>Stanisław</v>
      </c>
      <c r="L13" s="9" t="str">
        <f t="shared" si="3"/>
        <v>Wawel Kraków</v>
      </c>
      <c r="M13">
        <v>0</v>
      </c>
      <c r="N13" s="9">
        <f t="shared" si="11"/>
        <v>32.66296809986131</v>
      </c>
      <c r="O13" s="9"/>
      <c r="P13" s="9">
        <f t="shared" si="12"/>
        <v>0.96255201109570043</v>
      </c>
      <c r="Q13" s="9">
        <v>1</v>
      </c>
      <c r="R13" s="9">
        <v>1</v>
      </c>
      <c r="S13" s="9">
        <f t="shared" si="10"/>
        <v>1</v>
      </c>
    </row>
    <row r="14" spans="1:19">
      <c r="A14">
        <v>9</v>
      </c>
      <c r="B14" t="s">
        <v>1956</v>
      </c>
      <c r="C14" t="s">
        <v>23</v>
      </c>
      <c r="D14" t="s">
        <v>1957</v>
      </c>
      <c r="F14">
        <v>724</v>
      </c>
      <c r="H14" s="15">
        <f>VLOOKUP(I14,id!$A:$C,3,0)</f>
        <v>416</v>
      </c>
      <c r="I14" s="15" t="str">
        <f t="shared" si="7"/>
        <v>BojarskiGrzegorz0</v>
      </c>
      <c r="J14" s="9" t="str">
        <f t="shared" si="1"/>
        <v>Bojarski</v>
      </c>
      <c r="K14" s="9" t="str">
        <f t="shared" si="2"/>
        <v>Grzegorz</v>
      </c>
      <c r="L14" s="9">
        <f t="shared" si="3"/>
        <v>0</v>
      </c>
      <c r="M14">
        <v>0</v>
      </c>
      <c r="N14" s="9">
        <f t="shared" si="11"/>
        <v>32.527624309392273</v>
      </c>
      <c r="O14" s="9"/>
      <c r="P14" s="9">
        <f t="shared" si="12"/>
        <v>0.9958563535911602</v>
      </c>
      <c r="Q14" s="9">
        <v>1</v>
      </c>
      <c r="R14" s="9">
        <v>1</v>
      </c>
      <c r="S14" s="9">
        <f t="shared" si="10"/>
        <v>1</v>
      </c>
    </row>
    <row r="15" spans="1:19">
      <c r="A15">
        <v>10</v>
      </c>
      <c r="B15" t="s">
        <v>1958</v>
      </c>
      <c r="C15" t="s">
        <v>50</v>
      </c>
      <c r="D15" t="s">
        <v>1960</v>
      </c>
      <c r="E15" t="s">
        <v>1974</v>
      </c>
      <c r="F15">
        <v>756</v>
      </c>
      <c r="H15" s="15">
        <f>VLOOKUP(I15,id!$A:$C,3,0)</f>
        <v>417</v>
      </c>
      <c r="I15" s="15" t="str">
        <f t="shared" si="7"/>
        <v>KamińskiRafał0</v>
      </c>
      <c r="J15" s="9" t="str">
        <f t="shared" si="1"/>
        <v>Kamiński</v>
      </c>
      <c r="K15" s="9" t="str">
        <f t="shared" si="2"/>
        <v>Rafał</v>
      </c>
      <c r="L15" s="9" t="str">
        <f t="shared" si="3"/>
        <v>Tropiciele pigwy</v>
      </c>
      <c r="M15">
        <v>0</v>
      </c>
      <c r="N15" s="9">
        <f t="shared" si="11"/>
        <v>31.150793650793659</v>
      </c>
      <c r="O15" s="9"/>
      <c r="P15" s="9">
        <f t="shared" si="12"/>
        <v>0.95767195767195767</v>
      </c>
      <c r="Q15" s="9">
        <v>1</v>
      </c>
      <c r="R15" s="9">
        <v>1</v>
      </c>
      <c r="S15" s="9">
        <f t="shared" si="10"/>
        <v>1</v>
      </c>
    </row>
    <row r="16" spans="1:19">
      <c r="B16" t="s">
        <v>1959</v>
      </c>
      <c r="C16" t="s">
        <v>25</v>
      </c>
      <c r="D16" t="s">
        <v>734</v>
      </c>
      <c r="E16" t="s">
        <v>1974</v>
      </c>
      <c r="F16">
        <v>756</v>
      </c>
      <c r="H16" s="15">
        <f>VLOOKUP(I16,id!$A:$C,3,0)</f>
        <v>418</v>
      </c>
      <c r="I16" s="15" t="str">
        <f t="shared" si="7"/>
        <v>KlimczakJacek0</v>
      </c>
      <c r="J16" s="9" t="str">
        <f t="shared" si="1"/>
        <v>Klimczak</v>
      </c>
      <c r="K16" s="9" t="str">
        <f t="shared" si="2"/>
        <v>Jacek</v>
      </c>
      <c r="L16" s="9" t="str">
        <f t="shared" si="3"/>
        <v>Tropiciele pigwy</v>
      </c>
      <c r="M16">
        <v>0</v>
      </c>
      <c r="N16" s="9">
        <f t="shared" si="11"/>
        <v>31.150793650793659</v>
      </c>
      <c r="O16" s="9"/>
      <c r="P16" s="9">
        <f t="shared" si="12"/>
        <v>1</v>
      </c>
      <c r="Q16" s="9">
        <v>1</v>
      </c>
      <c r="R16" s="9">
        <v>1</v>
      </c>
      <c r="S16" s="9">
        <f t="shared" si="10"/>
        <v>1</v>
      </c>
    </row>
    <row r="17" spans="1:19">
      <c r="B17" t="s">
        <v>1962</v>
      </c>
      <c r="C17" t="s">
        <v>51</v>
      </c>
      <c r="D17" t="s">
        <v>246</v>
      </c>
      <c r="E17" t="s">
        <v>245</v>
      </c>
      <c r="F17">
        <v>855</v>
      </c>
      <c r="H17" s="15">
        <f>VLOOKUP(I17,id!$A:$C,3,0)</f>
        <v>419</v>
      </c>
      <c r="I17" s="15" t="str">
        <f t="shared" si="7"/>
        <v>AdamczykBartosz1980</v>
      </c>
      <c r="J17" s="9" t="str">
        <f t="shared" si="1"/>
        <v>Adamczyk</v>
      </c>
      <c r="K17" s="9" t="str">
        <f t="shared" si="2"/>
        <v>Bartosz</v>
      </c>
      <c r="L17" s="9" t="str">
        <f t="shared" si="3"/>
        <v>Zdezorientowani</v>
      </c>
      <c r="M17">
        <v>1980</v>
      </c>
      <c r="N17" s="9">
        <f t="shared" si="11"/>
        <v>27.543859649122812</v>
      </c>
      <c r="O17" s="9"/>
      <c r="P17" s="9">
        <f t="shared" si="12"/>
        <v>0.88421052631578945</v>
      </c>
      <c r="Q17" s="9">
        <v>1</v>
      </c>
      <c r="R17" s="9">
        <v>1</v>
      </c>
      <c r="S17" s="9">
        <f t="shared" si="10"/>
        <v>1</v>
      </c>
    </row>
    <row r="18" spans="1:19">
      <c r="A18">
        <v>12</v>
      </c>
      <c r="B18" t="s">
        <v>1963</v>
      </c>
      <c r="C18" t="s">
        <v>399</v>
      </c>
      <c r="D18" t="s">
        <v>1693</v>
      </c>
      <c r="F18">
        <v>897</v>
      </c>
      <c r="H18" s="15">
        <f>VLOOKUP(I18,id!$A:$C,3,0)</f>
        <v>420</v>
      </c>
      <c r="I18" s="15" t="str">
        <f t="shared" si="7"/>
        <v>GajekMariusz0</v>
      </c>
      <c r="J18" s="9" t="str">
        <f t="shared" si="1"/>
        <v>Gajek</v>
      </c>
      <c r="K18" s="9" t="str">
        <f t="shared" si="2"/>
        <v>Mariusz</v>
      </c>
      <c r="L18" s="9">
        <f t="shared" si="3"/>
        <v>0</v>
      </c>
      <c r="M18">
        <v>0</v>
      </c>
      <c r="N18" s="9">
        <f t="shared" si="11"/>
        <v>26.254180602006695</v>
      </c>
      <c r="O18" s="9"/>
      <c r="P18" s="9">
        <f t="shared" si="12"/>
        <v>0.95317725752508364</v>
      </c>
      <c r="Q18" s="9">
        <v>1</v>
      </c>
      <c r="R18" s="9">
        <v>1</v>
      </c>
      <c r="S18" s="9">
        <f t="shared" si="10"/>
        <v>1</v>
      </c>
    </row>
    <row r="19" spans="1:19">
      <c r="A19" t="s">
        <v>1655</v>
      </c>
      <c r="B19" t="s">
        <v>1964</v>
      </c>
      <c r="C19" t="s">
        <v>230</v>
      </c>
      <c r="D19" t="s">
        <v>1965</v>
      </c>
      <c r="F19" t="s">
        <v>1966</v>
      </c>
      <c r="H19" s="15">
        <f>VLOOKUP(I19,id!$A:$C,3,0)</f>
        <v>421</v>
      </c>
      <c r="I19" s="15" t="str">
        <f t="shared" ref="I19" si="13">J19&amp;K19&amp;M19</f>
        <v>GałuszkaBogdan0</v>
      </c>
      <c r="J19" s="9" t="str">
        <f t="shared" ref="J19" si="14">D19</f>
        <v>Gałuszka</v>
      </c>
      <c r="K19" s="9" t="str">
        <f t="shared" ref="K19" si="15">C19</f>
        <v>Bogdan</v>
      </c>
      <c r="L19" s="9">
        <f t="shared" ref="L19" si="16">E19</f>
        <v>0</v>
      </c>
      <c r="M19">
        <v>0</v>
      </c>
      <c r="N19" s="9">
        <v>0</v>
      </c>
      <c r="O19" s="9"/>
      <c r="P19" s="9" t="e">
        <f t="shared" si="12"/>
        <v>#VALUE!</v>
      </c>
      <c r="Q19" s="9">
        <v>1</v>
      </c>
      <c r="R19" s="9">
        <v>1</v>
      </c>
      <c r="S19" s="9">
        <f t="shared" si="10"/>
        <v>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8"/>
  <sheetViews>
    <sheetView zoomScale="90" zoomScaleNormal="90" workbookViewId="0">
      <selection activeCell="A3" sqref="A3:XFD8"/>
    </sheetView>
  </sheetViews>
  <sheetFormatPr defaultRowHeight="13.8"/>
  <cols>
    <col min="1" max="2" width="8.88671875" style="91"/>
    <col min="3" max="4" width="14.88671875" style="91" customWidth="1"/>
    <col min="5" max="5" width="16" style="91" customWidth="1"/>
    <col min="6" max="6" width="13.77734375" style="91" customWidth="1"/>
    <col min="7" max="8" width="8.88671875" style="91"/>
    <col min="9" max="9" width="13.88671875" style="91" customWidth="1"/>
    <col min="10" max="11" width="8.88671875" style="91"/>
    <col min="12" max="12" width="25" style="91" bestFit="1" customWidth="1"/>
    <col min="13" max="16384" width="8.88671875" style="91"/>
  </cols>
  <sheetData>
    <row r="1" spans="1:22" ht="27.6">
      <c r="A1" s="273" t="s">
        <v>1991</v>
      </c>
      <c r="B1" s="273" t="s">
        <v>152</v>
      </c>
      <c r="C1" s="273" t="s">
        <v>176</v>
      </c>
      <c r="D1" s="273" t="s">
        <v>175</v>
      </c>
      <c r="E1" s="273" t="s">
        <v>1563</v>
      </c>
      <c r="F1" s="273" t="s">
        <v>1992</v>
      </c>
      <c r="G1" s="273" t="s">
        <v>751</v>
      </c>
      <c r="H1" s="273" t="s">
        <v>1282</v>
      </c>
      <c r="I1" s="274" t="s">
        <v>1993</v>
      </c>
      <c r="K1" s="15" t="s">
        <v>77</v>
      </c>
      <c r="L1" s="15" t="s">
        <v>78</v>
      </c>
      <c r="M1" s="9" t="s">
        <v>105</v>
      </c>
      <c r="N1" s="9" t="s">
        <v>106</v>
      </c>
      <c r="O1" s="9" t="s">
        <v>81</v>
      </c>
      <c r="P1" s="9" t="s">
        <v>79</v>
      </c>
      <c r="Q1" s="9" t="s">
        <v>47</v>
      </c>
      <c r="R1" s="9" t="s">
        <v>1843</v>
      </c>
      <c r="S1" s="9" t="s">
        <v>44</v>
      </c>
      <c r="T1" s="9" t="s">
        <v>45</v>
      </c>
      <c r="U1" s="9" t="s">
        <v>35</v>
      </c>
      <c r="V1" s="9" t="s">
        <v>46</v>
      </c>
    </row>
    <row r="2" spans="1:22" ht="41.4">
      <c r="A2" s="275">
        <v>1</v>
      </c>
      <c r="B2" s="275">
        <v>1</v>
      </c>
      <c r="C2" s="275" t="s">
        <v>166</v>
      </c>
      <c r="D2" s="275" t="s">
        <v>153</v>
      </c>
      <c r="E2" s="275" t="s">
        <v>1515</v>
      </c>
      <c r="F2" s="276" t="s">
        <v>1994</v>
      </c>
      <c r="G2" s="275">
        <v>22</v>
      </c>
      <c r="H2" s="277">
        <v>0.28055555555555556</v>
      </c>
      <c r="I2" s="278">
        <v>1977</v>
      </c>
      <c r="K2" s="15">
        <f>VLOOKUP(L2,id!$A:$C,3,0)</f>
        <v>95</v>
      </c>
      <c r="L2" s="15" t="str">
        <f>M2&amp;N2&amp;P2</f>
        <v>PiwakowskiWojciech1977</v>
      </c>
      <c r="M2" s="9" t="str">
        <f>D2</f>
        <v>Piwakowski</v>
      </c>
      <c r="N2" s="9" t="str">
        <f>C2</f>
        <v>Wojciech</v>
      </c>
      <c r="O2" s="9" t="str">
        <f>F2</f>
        <v>PKO Harpagan Gdańsk</v>
      </c>
      <c r="P2" s="9">
        <f>I2</f>
        <v>1977</v>
      </c>
      <c r="Q2" s="9"/>
      <c r="R2" s="9">
        <v>50</v>
      </c>
      <c r="S2" s="9"/>
      <c r="T2" s="9"/>
      <c r="U2" s="9"/>
      <c r="V2" s="9"/>
    </row>
    <row r="3" spans="1:22">
      <c r="A3" s="275">
        <v>21</v>
      </c>
      <c r="B3" s="275">
        <v>15</v>
      </c>
      <c r="C3" s="275" t="s">
        <v>214</v>
      </c>
      <c r="D3" s="275" t="s">
        <v>213</v>
      </c>
      <c r="E3" s="275" t="s">
        <v>1515</v>
      </c>
      <c r="F3" s="275"/>
      <c r="G3" s="275">
        <v>22</v>
      </c>
      <c r="H3" s="277">
        <v>0.4770833333333333</v>
      </c>
      <c r="I3" s="278">
        <v>1980</v>
      </c>
      <c r="K3" s="15">
        <f>VLOOKUP(L3,id!$A:$C,3,0)</f>
        <v>60</v>
      </c>
      <c r="L3" s="15" t="str">
        <f t="shared" ref="L3:L8" si="0">M3&amp;N3&amp;P3</f>
        <v>TruszkowskaKamila1980</v>
      </c>
      <c r="M3" s="9" t="str">
        <f t="shared" ref="M3:M8" si="1">D3</f>
        <v>Truszkowska</v>
      </c>
      <c r="N3" s="9" t="str">
        <f t="shared" ref="N3:N8" si="2">C3</f>
        <v>Kamila</v>
      </c>
      <c r="O3" s="9">
        <f t="shared" ref="O3:O8" si="3">F3</f>
        <v>0</v>
      </c>
      <c r="P3" s="9">
        <f t="shared" ref="P3:P8" si="4">I3</f>
        <v>1980</v>
      </c>
      <c r="Q3" s="9">
        <v>50</v>
      </c>
      <c r="R3" s="9">
        <f t="shared" ref="R3" si="5">R2*IF(U3&lt;1,U3,IF(V3&lt;1,V3,IF(T3&lt;1,T3,IF(S3&lt;1,S3,1))))</f>
        <v>29.403202328966522</v>
      </c>
      <c r="S3" s="9">
        <f t="shared" ref="S3" si="6">H2/H3</f>
        <v>0.58806404657933042</v>
      </c>
      <c r="T3" s="9">
        <f t="shared" ref="T3" si="7">G3/G2</f>
        <v>1</v>
      </c>
      <c r="U3" s="9">
        <v>1</v>
      </c>
      <c r="V3" s="9">
        <v>1</v>
      </c>
    </row>
    <row r="4" spans="1:22">
      <c r="A4" s="275">
        <v>22</v>
      </c>
      <c r="B4" s="275"/>
      <c r="C4" s="275" t="s">
        <v>566</v>
      </c>
      <c r="D4" s="275" t="s">
        <v>567</v>
      </c>
      <c r="E4" s="275" t="s">
        <v>269</v>
      </c>
      <c r="F4" s="275"/>
      <c r="G4" s="275">
        <v>22</v>
      </c>
      <c r="H4" s="277">
        <v>0.4770833333333333</v>
      </c>
      <c r="I4" s="278">
        <v>1988</v>
      </c>
      <c r="K4" s="15">
        <f>VLOOKUP(L4,id!$A:$C,3,0)</f>
        <v>59</v>
      </c>
      <c r="L4" s="15" t="str">
        <f t="shared" si="0"/>
        <v>PacekKarolina1988</v>
      </c>
      <c r="M4" s="9" t="str">
        <f t="shared" si="1"/>
        <v>Pacek</v>
      </c>
      <c r="N4" s="9" t="str">
        <f t="shared" si="2"/>
        <v>Karolina</v>
      </c>
      <c r="O4" s="9">
        <f t="shared" si="3"/>
        <v>0</v>
      </c>
      <c r="P4" s="9">
        <f t="shared" si="4"/>
        <v>1988</v>
      </c>
      <c r="Q4" s="9">
        <f t="shared" ref="Q4:Q8" si="8">Q3*IF(U4&lt;1,U4,IF(V4&lt;1,V4,IF(T4&lt;1,T4,IF(S4&lt;1,S4,1))))</f>
        <v>50</v>
      </c>
      <c r="R4" s="9">
        <f t="shared" ref="R4:R8" si="9">R3*IF(U4&lt;1,U4,IF(V4&lt;1,V4,IF(T4&lt;1,T4,IF(S4&lt;1,S4,1))))</f>
        <v>29.403202328966522</v>
      </c>
      <c r="S4" s="9">
        <f t="shared" ref="S4:S8" si="10">H3/H4</f>
        <v>1</v>
      </c>
      <c r="T4" s="9">
        <f t="shared" ref="T4:T8" si="11">G4/G3</f>
        <v>1</v>
      </c>
      <c r="U4" s="9">
        <v>1</v>
      </c>
      <c r="V4" s="9">
        <v>1</v>
      </c>
    </row>
    <row r="5" spans="1:22">
      <c r="A5" s="275">
        <v>29</v>
      </c>
      <c r="B5" s="275">
        <v>21</v>
      </c>
      <c r="C5" s="275" t="s">
        <v>786</v>
      </c>
      <c r="D5" s="275" t="s">
        <v>1478</v>
      </c>
      <c r="E5" s="275" t="s">
        <v>1515</v>
      </c>
      <c r="F5" s="275"/>
      <c r="G5" s="275">
        <v>18</v>
      </c>
      <c r="H5" s="277">
        <v>0.35902777777777778</v>
      </c>
      <c r="I5" s="278">
        <v>1982</v>
      </c>
      <c r="K5" s="15">
        <f>VLOOKUP(L5,id!$A:$C,3,0)</f>
        <v>106</v>
      </c>
      <c r="L5" s="15" t="str">
        <f t="shared" si="0"/>
        <v>KinowskaKatarzyna1982</v>
      </c>
      <c r="M5" s="9" t="str">
        <f t="shared" si="1"/>
        <v>Kinowska</v>
      </c>
      <c r="N5" s="9" t="str">
        <f t="shared" si="2"/>
        <v>Katarzyna</v>
      </c>
      <c r="O5" s="9">
        <f t="shared" si="3"/>
        <v>0</v>
      </c>
      <c r="P5" s="9">
        <f t="shared" si="4"/>
        <v>1982</v>
      </c>
      <c r="Q5" s="9">
        <f t="shared" si="8"/>
        <v>40.909090909090914</v>
      </c>
      <c r="R5" s="9">
        <f t="shared" si="9"/>
        <v>24.057165541881702</v>
      </c>
      <c r="S5" s="9">
        <f t="shared" si="10"/>
        <v>1.3288201160541586</v>
      </c>
      <c r="T5" s="9">
        <f t="shared" si="11"/>
        <v>0.81818181818181823</v>
      </c>
      <c r="U5" s="9">
        <v>1</v>
      </c>
      <c r="V5" s="9">
        <v>1</v>
      </c>
    </row>
    <row r="6" spans="1:22">
      <c r="A6" s="275">
        <v>32</v>
      </c>
      <c r="B6" s="275"/>
      <c r="C6" s="275" t="s">
        <v>516</v>
      </c>
      <c r="D6" s="275" t="s">
        <v>593</v>
      </c>
      <c r="E6" s="275" t="s">
        <v>1515</v>
      </c>
      <c r="F6" s="275"/>
      <c r="G6" s="275">
        <v>18</v>
      </c>
      <c r="H6" s="277">
        <v>0.37638888888888888</v>
      </c>
      <c r="I6" s="278">
        <v>1979</v>
      </c>
      <c r="K6" s="15">
        <f>VLOOKUP(L6,id!$A:$C,3,0)</f>
        <v>380</v>
      </c>
      <c r="L6" s="15" t="str">
        <f t="shared" si="0"/>
        <v>JarosiewiczMałgorzata1979</v>
      </c>
      <c r="M6" s="9" t="str">
        <f t="shared" si="1"/>
        <v>Jarosiewicz</v>
      </c>
      <c r="N6" s="9" t="str">
        <f t="shared" si="2"/>
        <v>Małgorzata</v>
      </c>
      <c r="O6" s="9">
        <f t="shared" si="3"/>
        <v>0</v>
      </c>
      <c r="P6" s="9">
        <f t="shared" si="4"/>
        <v>1979</v>
      </c>
      <c r="Q6" s="9">
        <f t="shared" si="8"/>
        <v>39.022140221402218</v>
      </c>
      <c r="R6" s="9">
        <f t="shared" si="9"/>
        <v>22.94751768478384</v>
      </c>
      <c r="S6" s="9">
        <f t="shared" si="10"/>
        <v>0.95387453874538752</v>
      </c>
      <c r="T6" s="9">
        <f t="shared" si="11"/>
        <v>1</v>
      </c>
      <c r="U6" s="9">
        <v>1</v>
      </c>
      <c r="V6" s="9">
        <v>1</v>
      </c>
    </row>
    <row r="7" spans="1:22" ht="41.4">
      <c r="A7" s="275">
        <v>33</v>
      </c>
      <c r="B7" s="275">
        <v>24</v>
      </c>
      <c r="C7" s="275" t="s">
        <v>348</v>
      </c>
      <c r="D7" s="275" t="s">
        <v>347</v>
      </c>
      <c r="E7" s="275" t="s">
        <v>1778</v>
      </c>
      <c r="F7" s="276" t="s">
        <v>326</v>
      </c>
      <c r="G7" s="275">
        <v>17</v>
      </c>
      <c r="H7" s="277">
        <v>0.32222222222222224</v>
      </c>
      <c r="I7" s="278">
        <v>1959</v>
      </c>
      <c r="K7" s="15">
        <f>VLOOKUP(L7,id!$A:$C,3,0)</f>
        <v>88</v>
      </c>
      <c r="L7" s="15" t="str">
        <f t="shared" si="0"/>
        <v>KoniecznaKrystyna1959</v>
      </c>
      <c r="M7" s="9" t="str">
        <f t="shared" si="1"/>
        <v>Konieczna</v>
      </c>
      <c r="N7" s="9" t="str">
        <f t="shared" si="2"/>
        <v>Krystyna</v>
      </c>
      <c r="O7" s="9" t="str">
        <f t="shared" si="3"/>
        <v>Grupa Rowerowa Lipka</v>
      </c>
      <c r="P7" s="9">
        <f t="shared" si="4"/>
        <v>1959</v>
      </c>
      <c r="Q7" s="9">
        <f t="shared" si="8"/>
        <v>36.854243542435427</v>
      </c>
      <c r="R7" s="9">
        <f t="shared" si="9"/>
        <v>21.672655591184736</v>
      </c>
      <c r="S7" s="9">
        <f t="shared" si="10"/>
        <v>1.1681034482758619</v>
      </c>
      <c r="T7" s="9">
        <f t="shared" si="11"/>
        <v>0.94444444444444442</v>
      </c>
      <c r="U7" s="9">
        <v>1</v>
      </c>
      <c r="V7" s="9">
        <v>1</v>
      </c>
    </row>
    <row r="8" spans="1:22" ht="41.4">
      <c r="A8" s="275">
        <v>34</v>
      </c>
      <c r="B8" s="275"/>
      <c r="C8" s="275" t="s">
        <v>505</v>
      </c>
      <c r="D8" s="275" t="s">
        <v>347</v>
      </c>
      <c r="E8" s="275" t="s">
        <v>1787</v>
      </c>
      <c r="F8" s="276" t="s">
        <v>326</v>
      </c>
      <c r="G8" s="275">
        <v>17</v>
      </c>
      <c r="H8" s="277">
        <v>0.32222222222222224</v>
      </c>
      <c r="I8" s="278">
        <v>1988</v>
      </c>
      <c r="K8" s="15">
        <f>VLOOKUP(L8,id!$A:$C,3,0)</f>
        <v>438</v>
      </c>
      <c r="L8" s="15" t="str">
        <f t="shared" si="0"/>
        <v>KoniecznaJoanna1988</v>
      </c>
      <c r="M8" s="9" t="str">
        <f t="shared" si="1"/>
        <v>Konieczna</v>
      </c>
      <c r="N8" s="9" t="str">
        <f t="shared" si="2"/>
        <v>Joanna</v>
      </c>
      <c r="O8" s="9" t="str">
        <f t="shared" si="3"/>
        <v>Grupa Rowerowa Lipka</v>
      </c>
      <c r="P8" s="9">
        <f t="shared" si="4"/>
        <v>1988</v>
      </c>
      <c r="Q8" s="9">
        <f t="shared" si="8"/>
        <v>36.854243542435427</v>
      </c>
      <c r="R8" s="9">
        <f t="shared" si="9"/>
        <v>21.672655591184736</v>
      </c>
      <c r="S8" s="9">
        <f t="shared" si="10"/>
        <v>1</v>
      </c>
      <c r="T8" s="9">
        <f t="shared" si="11"/>
        <v>1</v>
      </c>
      <c r="U8" s="9">
        <v>1</v>
      </c>
      <c r="V8" s="9">
        <v>1</v>
      </c>
    </row>
  </sheetData>
  <hyperlinks>
    <hyperlink ref="F2" r:id="rId1" display="http://zkompasem.pl/taxonomy/term/184"/>
    <hyperlink ref="F7" r:id="rId2" display="http://zkompasem.pl/taxonomy/term/373"/>
    <hyperlink ref="F8" r:id="rId3" display="http://zkompasem.pl/taxonomy/term/373"/>
  </hyperlinks>
  <pageMargins left="0.7" right="0.7" top="0.75" bottom="0.75" header="0.3" footer="0.3"/>
  <pageSetup paperSize="9" orientation="portrait" verticalDpi="0" r:id="rId4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8"/>
  <sheetViews>
    <sheetView topLeftCell="A13" zoomScale="90" zoomScaleNormal="90" workbookViewId="0">
      <selection activeCell="E25" sqref="E25"/>
    </sheetView>
  </sheetViews>
  <sheetFormatPr defaultRowHeight="13.8"/>
  <cols>
    <col min="1" max="2" width="8.88671875" style="91"/>
    <col min="3" max="4" width="14.88671875" style="91" customWidth="1"/>
    <col min="5" max="5" width="16" style="91" customWidth="1"/>
    <col min="6" max="6" width="13.77734375" style="91" customWidth="1"/>
    <col min="7" max="8" width="8.88671875" style="91"/>
    <col min="9" max="9" width="13.88671875" style="91" customWidth="1"/>
    <col min="10" max="11" width="8.88671875" style="91"/>
    <col min="12" max="12" width="25" style="91" bestFit="1" customWidth="1"/>
    <col min="13" max="16384" width="8.88671875" style="91"/>
  </cols>
  <sheetData>
    <row r="1" spans="1:22" ht="27.6">
      <c r="A1" s="273" t="s">
        <v>1991</v>
      </c>
      <c r="B1" s="273" t="s">
        <v>152</v>
      </c>
      <c r="C1" s="273" t="s">
        <v>176</v>
      </c>
      <c r="D1" s="273" t="s">
        <v>175</v>
      </c>
      <c r="E1" s="273" t="s">
        <v>1563</v>
      </c>
      <c r="F1" s="273" t="s">
        <v>1992</v>
      </c>
      <c r="G1" s="273" t="s">
        <v>751</v>
      </c>
      <c r="H1" s="273" t="s">
        <v>1282</v>
      </c>
      <c r="I1" s="274" t="s">
        <v>1993</v>
      </c>
      <c r="K1" s="15" t="s">
        <v>77</v>
      </c>
      <c r="L1" s="15" t="s">
        <v>78</v>
      </c>
      <c r="M1" s="9" t="s">
        <v>105</v>
      </c>
      <c r="N1" s="9" t="s">
        <v>106</v>
      </c>
      <c r="O1" s="9" t="s">
        <v>81</v>
      </c>
      <c r="P1" s="9" t="s">
        <v>79</v>
      </c>
      <c r="Q1" s="9" t="s">
        <v>47</v>
      </c>
      <c r="R1" s="9"/>
      <c r="S1" s="9" t="s">
        <v>44</v>
      </c>
      <c r="T1" s="9" t="s">
        <v>45</v>
      </c>
      <c r="U1" s="9" t="s">
        <v>35</v>
      </c>
      <c r="V1" s="9" t="s">
        <v>46</v>
      </c>
    </row>
    <row r="2" spans="1:22" ht="41.4">
      <c r="A2" s="275">
        <v>1</v>
      </c>
      <c r="B2" s="275">
        <v>1</v>
      </c>
      <c r="C2" s="275" t="s">
        <v>166</v>
      </c>
      <c r="D2" s="275" t="s">
        <v>153</v>
      </c>
      <c r="E2" s="275" t="s">
        <v>1515</v>
      </c>
      <c r="F2" s="276" t="s">
        <v>1994</v>
      </c>
      <c r="G2" s="275">
        <v>22</v>
      </c>
      <c r="H2" s="277">
        <v>0.28055555555555556</v>
      </c>
      <c r="I2" s="278">
        <v>1977</v>
      </c>
      <c r="K2" s="15">
        <f>VLOOKUP(L2,id!$A:$C,3,0)</f>
        <v>95</v>
      </c>
      <c r="L2" s="15" t="str">
        <f>M2&amp;N2&amp;P2</f>
        <v>PiwakowskiWojciech1977</v>
      </c>
      <c r="M2" s="9" t="str">
        <f>D2</f>
        <v>Piwakowski</v>
      </c>
      <c r="N2" s="9" t="str">
        <f>C2</f>
        <v>Wojciech</v>
      </c>
      <c r="O2" s="9" t="str">
        <f>F2</f>
        <v>PKO Harpagan Gdańsk</v>
      </c>
      <c r="P2" s="9">
        <f>I2</f>
        <v>1977</v>
      </c>
      <c r="Q2" s="9">
        <v>50</v>
      </c>
      <c r="R2" s="9"/>
      <c r="S2" s="9"/>
      <c r="T2" s="9"/>
      <c r="U2" s="9"/>
      <c r="V2" s="9"/>
    </row>
    <row r="3" spans="1:22" ht="27.6">
      <c r="A3" s="275">
        <v>2</v>
      </c>
      <c r="B3" s="275">
        <v>2</v>
      </c>
      <c r="C3" s="275" t="s">
        <v>399</v>
      </c>
      <c r="D3" s="275" t="s">
        <v>1476</v>
      </c>
      <c r="E3" s="275" t="s">
        <v>1832</v>
      </c>
      <c r="F3" s="276" t="s">
        <v>845</v>
      </c>
      <c r="G3" s="275">
        <v>22</v>
      </c>
      <c r="H3" s="277">
        <v>0.28472222222222221</v>
      </c>
      <c r="I3" s="278">
        <v>1980</v>
      </c>
      <c r="K3" s="15">
        <f>VLOOKUP(L3,id!$A:$C,3,0)</f>
        <v>96</v>
      </c>
      <c r="L3" s="15" t="str">
        <f t="shared" ref="L3:L38" si="0">M3&amp;N3&amp;P3</f>
        <v>ŁosiewiczMariusz1980</v>
      </c>
      <c r="M3" s="9" t="str">
        <f t="shared" ref="M3:M38" si="1">D3</f>
        <v>Łosiewicz</v>
      </c>
      <c r="N3" s="9" t="str">
        <f t="shared" ref="N3:N38" si="2">C3</f>
        <v>Mariusz</v>
      </c>
      <c r="O3" s="9" t="str">
        <f t="shared" ref="O3:O38" si="3">F3</f>
        <v>Morenka Team</v>
      </c>
      <c r="P3" s="9">
        <f t="shared" ref="P3:P38" si="4">I3</f>
        <v>1980</v>
      </c>
      <c r="Q3" s="9">
        <f>Q2*IF(U3&lt;1,U3,IF(V3&lt;1,V3,IF(T3&lt;1,T3,IF(S3&lt;1,S3,1))))</f>
        <v>49.268292682926834</v>
      </c>
      <c r="R3" s="9"/>
      <c r="S3" s="9">
        <f>H2/H3</f>
        <v>0.98536585365853668</v>
      </c>
      <c r="T3" s="9">
        <f>G3/G2</f>
        <v>1</v>
      </c>
      <c r="U3" s="9">
        <v>1</v>
      </c>
      <c r="V3" s="9">
        <v>1</v>
      </c>
    </row>
    <row r="4" spans="1:22">
      <c r="A4" s="275">
        <v>3</v>
      </c>
      <c r="B4" s="275">
        <v>3</v>
      </c>
      <c r="C4" s="275" t="s">
        <v>288</v>
      </c>
      <c r="D4" s="275" t="s">
        <v>314</v>
      </c>
      <c r="E4" s="275" t="s">
        <v>1615</v>
      </c>
      <c r="F4" s="276" t="s">
        <v>158</v>
      </c>
      <c r="G4" s="275">
        <v>22</v>
      </c>
      <c r="H4" s="277">
        <v>0.29166666666666669</v>
      </c>
      <c r="I4" s="278">
        <v>1972</v>
      </c>
      <c r="K4" s="15">
        <f>VLOOKUP(L4,id!$A:$C,3,0)</f>
        <v>27</v>
      </c>
      <c r="L4" s="15" t="str">
        <f t="shared" si="0"/>
        <v>BoberBartłomiej1972</v>
      </c>
      <c r="M4" s="9" t="str">
        <f t="shared" si="1"/>
        <v>Bober</v>
      </c>
      <c r="N4" s="9" t="str">
        <f t="shared" si="2"/>
        <v>Bartłomiej</v>
      </c>
      <c r="O4" s="9" t="str">
        <f t="shared" si="3"/>
        <v>Harpagan</v>
      </c>
      <c r="P4" s="9">
        <f t="shared" si="4"/>
        <v>1972</v>
      </c>
      <c r="Q4" s="9">
        <f t="shared" ref="Q4:Q21" si="5">Q3*IF(U4&lt;1,U4,IF(V4&lt;1,V4,IF(T4&lt;1,T4,IF(S4&lt;1,S4,1))))</f>
        <v>48.095238095238095</v>
      </c>
      <c r="R4" s="9"/>
      <c r="S4" s="9">
        <f t="shared" ref="S4:S21" si="6">H3/H4</f>
        <v>0.97619047619047605</v>
      </c>
      <c r="T4" s="9">
        <f t="shared" ref="T4:T21" si="7">G4/G3</f>
        <v>1</v>
      </c>
      <c r="U4" s="9">
        <v>1</v>
      </c>
      <c r="V4" s="9">
        <v>1</v>
      </c>
    </row>
    <row r="5" spans="1:22" ht="27.6">
      <c r="A5" s="275">
        <v>4</v>
      </c>
      <c r="B5" s="275">
        <v>4</v>
      </c>
      <c r="C5" s="275" t="s">
        <v>83</v>
      </c>
      <c r="D5" s="275" t="s">
        <v>84</v>
      </c>
      <c r="E5" s="275" t="s">
        <v>262</v>
      </c>
      <c r="F5" s="276" t="s">
        <v>177</v>
      </c>
      <c r="G5" s="275">
        <v>22</v>
      </c>
      <c r="H5" s="277">
        <v>0.29722222222222222</v>
      </c>
      <c r="I5" s="278">
        <v>1992</v>
      </c>
      <c r="K5" s="15">
        <f>VLOOKUP(L5,id!$A:$C,3,0)</f>
        <v>3</v>
      </c>
      <c r="L5" s="15" t="str">
        <f t="shared" si="0"/>
        <v>JakubekKrystian1992</v>
      </c>
      <c r="M5" s="9" t="str">
        <f t="shared" si="1"/>
        <v>Jakubek</v>
      </c>
      <c r="N5" s="9" t="str">
        <f t="shared" si="2"/>
        <v>Krystian</v>
      </c>
      <c r="O5" s="9" t="str">
        <f t="shared" si="3"/>
        <v>Mitutoyo AZS Wratislavia</v>
      </c>
      <c r="P5" s="9">
        <f t="shared" si="4"/>
        <v>1992</v>
      </c>
      <c r="Q5" s="9">
        <f t="shared" si="5"/>
        <v>47.196261682242998</v>
      </c>
      <c r="R5" s="24"/>
      <c r="S5" s="9">
        <f t="shared" si="6"/>
        <v>0.98130841121495338</v>
      </c>
      <c r="T5" s="9">
        <f t="shared" si="7"/>
        <v>1</v>
      </c>
      <c r="U5" s="9">
        <v>1</v>
      </c>
      <c r="V5" s="9">
        <v>1</v>
      </c>
    </row>
    <row r="6" spans="1:22">
      <c r="A6" s="275">
        <v>5</v>
      </c>
      <c r="B6" s="275">
        <v>5</v>
      </c>
      <c r="C6" s="275" t="s">
        <v>166</v>
      </c>
      <c r="D6" s="275" t="s">
        <v>167</v>
      </c>
      <c r="E6" s="275" t="s">
        <v>1881</v>
      </c>
      <c r="F6" s="275"/>
      <c r="G6" s="275">
        <v>22</v>
      </c>
      <c r="H6" s="277">
        <v>0.33749999999999997</v>
      </c>
      <c r="I6" s="278">
        <v>1970</v>
      </c>
      <c r="K6" s="15">
        <f>VLOOKUP(L6,id!$A:$C,3,0)</f>
        <v>28</v>
      </c>
      <c r="L6" s="15" t="str">
        <f t="shared" si="0"/>
        <v>HołdakowskiWojciech1970</v>
      </c>
      <c r="M6" s="9" t="str">
        <f t="shared" si="1"/>
        <v>Hołdakowski</v>
      </c>
      <c r="N6" s="9" t="str">
        <f t="shared" si="2"/>
        <v>Wojciech</v>
      </c>
      <c r="O6" s="9">
        <f t="shared" si="3"/>
        <v>0</v>
      </c>
      <c r="P6" s="9">
        <f t="shared" si="4"/>
        <v>1970</v>
      </c>
      <c r="Q6" s="9">
        <f t="shared" si="5"/>
        <v>41.563786008230466</v>
      </c>
      <c r="R6" s="24"/>
      <c r="S6" s="9">
        <f t="shared" si="6"/>
        <v>0.88065843621399187</v>
      </c>
      <c r="T6" s="9">
        <f t="shared" si="7"/>
        <v>1</v>
      </c>
      <c r="U6" s="9">
        <v>1</v>
      </c>
      <c r="V6" s="9">
        <v>1</v>
      </c>
    </row>
    <row r="7" spans="1:22" ht="27.6">
      <c r="A7" s="275">
        <v>6</v>
      </c>
      <c r="B7" s="275"/>
      <c r="C7" s="275" t="s">
        <v>257</v>
      </c>
      <c r="D7" s="275" t="s">
        <v>261</v>
      </c>
      <c r="E7" s="275" t="s">
        <v>1513</v>
      </c>
      <c r="F7" s="276" t="s">
        <v>252</v>
      </c>
      <c r="G7" s="275">
        <v>22</v>
      </c>
      <c r="H7" s="277">
        <v>0.33749999999999997</v>
      </c>
      <c r="I7" s="278">
        <v>1979</v>
      </c>
      <c r="K7" s="15">
        <f>VLOOKUP(L7,id!$A:$C,3,0)</f>
        <v>145</v>
      </c>
      <c r="L7" s="15" t="str">
        <f t="shared" si="0"/>
        <v>WalentowskiRadosław1979</v>
      </c>
      <c r="M7" s="9" t="str">
        <f t="shared" si="1"/>
        <v>Walentowski</v>
      </c>
      <c r="N7" s="9" t="str">
        <f t="shared" si="2"/>
        <v>Radosław</v>
      </c>
      <c r="O7" s="9" t="str">
        <f t="shared" si="3"/>
        <v>LosMaruderos</v>
      </c>
      <c r="P7" s="9">
        <f t="shared" si="4"/>
        <v>1979</v>
      </c>
      <c r="Q7" s="9">
        <f t="shared" si="5"/>
        <v>41.563786008230466</v>
      </c>
      <c r="R7" s="24"/>
      <c r="S7" s="9">
        <f t="shared" si="6"/>
        <v>1</v>
      </c>
      <c r="T7" s="9">
        <f t="shared" si="7"/>
        <v>1</v>
      </c>
      <c r="U7" s="9">
        <v>1</v>
      </c>
      <c r="V7" s="9">
        <v>1</v>
      </c>
    </row>
    <row r="8" spans="1:22" ht="41.4">
      <c r="A8" s="275">
        <v>7</v>
      </c>
      <c r="B8" s="275">
        <v>6</v>
      </c>
      <c r="C8" s="275" t="s">
        <v>53</v>
      </c>
      <c r="D8" s="275" t="s">
        <v>52</v>
      </c>
      <c r="E8" s="275" t="s">
        <v>1778</v>
      </c>
      <c r="F8" s="276" t="s">
        <v>326</v>
      </c>
      <c r="G8" s="275">
        <v>22</v>
      </c>
      <c r="H8" s="277">
        <v>0.3430555555555555</v>
      </c>
      <c r="I8" s="278">
        <v>1960</v>
      </c>
      <c r="K8" s="15">
        <f>VLOOKUP(L8,id!$A:$C,3,0)</f>
        <v>64</v>
      </c>
      <c r="L8" s="15" t="str">
        <f t="shared" si="0"/>
        <v>KoniecznyTomasz1960</v>
      </c>
      <c r="M8" s="9" t="str">
        <f t="shared" si="1"/>
        <v>Konieczny</v>
      </c>
      <c r="N8" s="9" t="str">
        <f t="shared" si="2"/>
        <v>Tomasz</v>
      </c>
      <c r="O8" s="9" t="str">
        <f t="shared" si="3"/>
        <v>Grupa Rowerowa Lipka</v>
      </c>
      <c r="P8" s="9">
        <f t="shared" si="4"/>
        <v>1960</v>
      </c>
      <c r="Q8" s="9">
        <f t="shared" si="5"/>
        <v>40.890688259109325</v>
      </c>
      <c r="R8" s="24"/>
      <c r="S8" s="9">
        <f t="shared" si="6"/>
        <v>0.9838056680161944</v>
      </c>
      <c r="T8" s="9">
        <f t="shared" si="7"/>
        <v>1</v>
      </c>
      <c r="U8" s="9">
        <v>1</v>
      </c>
      <c r="V8" s="9">
        <v>1</v>
      </c>
    </row>
    <row r="9" spans="1:22">
      <c r="A9" s="275">
        <v>8</v>
      </c>
      <c r="B9" s="275">
        <v>7</v>
      </c>
      <c r="C9" s="275" t="s">
        <v>53</v>
      </c>
      <c r="D9" s="275" t="s">
        <v>325</v>
      </c>
      <c r="E9" s="275" t="s">
        <v>1995</v>
      </c>
      <c r="F9" s="276" t="s">
        <v>173</v>
      </c>
      <c r="G9" s="275">
        <v>22</v>
      </c>
      <c r="H9" s="277">
        <v>0.34375</v>
      </c>
      <c r="I9" s="278">
        <v>1967</v>
      </c>
      <c r="K9" s="15">
        <f>VLOOKUP(L9,id!$A:$C,3,0)</f>
        <v>99</v>
      </c>
      <c r="L9" s="15" t="str">
        <f t="shared" si="0"/>
        <v>JankowskiTomasz1967</v>
      </c>
      <c r="M9" s="9" t="str">
        <f t="shared" si="1"/>
        <v>Jankowski</v>
      </c>
      <c r="N9" s="9" t="str">
        <f t="shared" si="2"/>
        <v>Tomasz</v>
      </c>
      <c r="O9" s="9" t="str">
        <f t="shared" si="3"/>
        <v>GR3miasto</v>
      </c>
      <c r="P9" s="9">
        <f t="shared" si="4"/>
        <v>1967</v>
      </c>
      <c r="Q9" s="9">
        <f t="shared" si="5"/>
        <v>40.808080808080817</v>
      </c>
      <c r="R9" s="24"/>
      <c r="S9" s="9">
        <f t="shared" si="6"/>
        <v>0.99797979797979786</v>
      </c>
      <c r="T9" s="9">
        <f t="shared" si="7"/>
        <v>1</v>
      </c>
      <c r="U9" s="9">
        <v>1</v>
      </c>
      <c r="V9" s="9">
        <v>1</v>
      </c>
    </row>
    <row r="10" spans="1:22" ht="41.4">
      <c r="A10" s="275">
        <v>9</v>
      </c>
      <c r="B10" s="275">
        <v>8</v>
      </c>
      <c r="C10" s="275" t="s">
        <v>38</v>
      </c>
      <c r="D10" s="275" t="s">
        <v>180</v>
      </c>
      <c r="E10" s="275" t="s">
        <v>1515</v>
      </c>
      <c r="F10" s="276" t="s">
        <v>1996</v>
      </c>
      <c r="G10" s="275">
        <v>22</v>
      </c>
      <c r="H10" s="277">
        <v>0.34652777777777777</v>
      </c>
      <c r="I10" s="278">
        <v>1968</v>
      </c>
      <c r="K10" s="15">
        <f>VLOOKUP(L10,id!$A:$C,3,0)</f>
        <v>23</v>
      </c>
      <c r="L10" s="15" t="str">
        <f t="shared" si="0"/>
        <v>PachulskiMarek1968</v>
      </c>
      <c r="M10" s="9" t="str">
        <f t="shared" si="1"/>
        <v>Pachulski</v>
      </c>
      <c r="N10" s="9" t="str">
        <f t="shared" si="2"/>
        <v>Marek</v>
      </c>
      <c r="O10" s="9" t="str">
        <f t="shared" si="3"/>
        <v>Oprychy Team/ GREY WOLF</v>
      </c>
      <c r="P10" s="9">
        <f t="shared" si="4"/>
        <v>1968</v>
      </c>
      <c r="Q10" s="9">
        <f t="shared" si="5"/>
        <v>40.480961923847701</v>
      </c>
      <c r="R10" s="24"/>
      <c r="S10" s="9">
        <f t="shared" si="6"/>
        <v>0.99198396793587174</v>
      </c>
      <c r="T10" s="9">
        <f t="shared" si="7"/>
        <v>1</v>
      </c>
      <c r="U10" s="9">
        <v>1</v>
      </c>
      <c r="V10" s="9">
        <v>1</v>
      </c>
    </row>
    <row r="11" spans="1:22">
      <c r="A11" s="275">
        <v>10</v>
      </c>
      <c r="B11" s="275"/>
      <c r="C11" s="275" t="s">
        <v>76</v>
      </c>
      <c r="D11" s="275" t="s">
        <v>355</v>
      </c>
      <c r="E11" s="275" t="s">
        <v>1997</v>
      </c>
      <c r="F11" s="276" t="s">
        <v>1998</v>
      </c>
      <c r="G11" s="275">
        <v>22</v>
      </c>
      <c r="H11" s="277">
        <v>0.34652777777777777</v>
      </c>
      <c r="I11" s="278">
        <v>1970</v>
      </c>
      <c r="K11" s="15">
        <f>VLOOKUP(L11,id!$A:$C,3,0)</f>
        <v>425</v>
      </c>
      <c r="L11" s="15" t="str">
        <f t="shared" si="0"/>
        <v>WalterMaciej1970</v>
      </c>
      <c r="M11" s="9" t="str">
        <f t="shared" si="1"/>
        <v>Walter</v>
      </c>
      <c r="N11" s="9" t="str">
        <f t="shared" si="2"/>
        <v>Maciej</v>
      </c>
      <c r="O11" s="9" t="str">
        <f t="shared" si="3"/>
        <v>zwijjakchcesz</v>
      </c>
      <c r="P11" s="9">
        <f t="shared" si="4"/>
        <v>1970</v>
      </c>
      <c r="Q11" s="9">
        <f t="shared" si="5"/>
        <v>40.480961923847701</v>
      </c>
      <c r="R11" s="24"/>
      <c r="S11" s="9">
        <f t="shared" si="6"/>
        <v>1</v>
      </c>
      <c r="T11" s="9">
        <f t="shared" si="7"/>
        <v>1</v>
      </c>
      <c r="U11" s="9">
        <v>1</v>
      </c>
      <c r="V11" s="9">
        <v>1</v>
      </c>
    </row>
    <row r="12" spans="1:22" ht="27.6">
      <c r="A12" s="275">
        <v>11</v>
      </c>
      <c r="B12" s="275">
        <v>9</v>
      </c>
      <c r="C12" s="275" t="s">
        <v>285</v>
      </c>
      <c r="D12" s="275" t="s">
        <v>1239</v>
      </c>
      <c r="E12" s="275" t="s">
        <v>1662</v>
      </c>
      <c r="F12" s="276" t="s">
        <v>677</v>
      </c>
      <c r="G12" s="275">
        <v>22</v>
      </c>
      <c r="H12" s="277">
        <v>0.35069444444444442</v>
      </c>
      <c r="I12" s="278">
        <v>1977</v>
      </c>
      <c r="K12" s="15">
        <f>VLOOKUP(L12,id!$A:$C,3,0)</f>
        <v>29</v>
      </c>
      <c r="L12" s="15" t="str">
        <f t="shared" si="0"/>
        <v>KowalZbigniew1977</v>
      </c>
      <c r="M12" s="9" t="str">
        <f t="shared" si="1"/>
        <v>Kowal</v>
      </c>
      <c r="N12" s="9" t="str">
        <f t="shared" si="2"/>
        <v>Zbigniew</v>
      </c>
      <c r="O12" s="9" t="str">
        <f t="shared" si="3"/>
        <v>STOPA Słupsk</v>
      </c>
      <c r="P12" s="9">
        <f t="shared" si="4"/>
        <v>1977</v>
      </c>
      <c r="Q12" s="9">
        <f t="shared" si="5"/>
        <v>40.000000000000007</v>
      </c>
      <c r="R12" s="24"/>
      <c r="S12" s="9">
        <f t="shared" si="6"/>
        <v>0.98811881188118811</v>
      </c>
      <c r="T12" s="9">
        <f t="shared" si="7"/>
        <v>1</v>
      </c>
      <c r="U12" s="9">
        <v>1</v>
      </c>
      <c r="V12" s="9">
        <v>1</v>
      </c>
    </row>
    <row r="13" spans="1:22" ht="27.6">
      <c r="A13" s="275">
        <v>12</v>
      </c>
      <c r="B13" s="275"/>
      <c r="C13" s="275" t="s">
        <v>98</v>
      </c>
      <c r="D13" s="275" t="s">
        <v>678</v>
      </c>
      <c r="E13" s="275" t="s">
        <v>1662</v>
      </c>
      <c r="F13" s="276" t="s">
        <v>677</v>
      </c>
      <c r="G13" s="275">
        <v>22</v>
      </c>
      <c r="H13" s="277">
        <v>0.35069444444444442</v>
      </c>
      <c r="I13" s="278">
        <v>1972</v>
      </c>
      <c r="K13" s="15">
        <f>VLOOKUP(L13,id!$A:$C,3,0)</f>
        <v>30</v>
      </c>
      <c r="L13" s="15" t="str">
        <f t="shared" si="0"/>
        <v>ĆwirkoSławomir1972</v>
      </c>
      <c r="M13" s="9" t="str">
        <f t="shared" si="1"/>
        <v>Ćwirko</v>
      </c>
      <c r="N13" s="9" t="str">
        <f t="shared" si="2"/>
        <v>Sławomir</v>
      </c>
      <c r="O13" s="9" t="str">
        <f t="shared" si="3"/>
        <v>STOPA Słupsk</v>
      </c>
      <c r="P13" s="9">
        <f t="shared" si="4"/>
        <v>1972</v>
      </c>
      <c r="Q13" s="9">
        <f t="shared" si="5"/>
        <v>40.000000000000007</v>
      </c>
      <c r="R13" s="24"/>
      <c r="S13" s="9">
        <f t="shared" si="6"/>
        <v>1</v>
      </c>
      <c r="T13" s="9">
        <f t="shared" si="7"/>
        <v>1</v>
      </c>
      <c r="U13" s="9">
        <v>1</v>
      </c>
      <c r="V13" s="9">
        <v>1</v>
      </c>
    </row>
    <row r="14" spans="1:22">
      <c r="A14" s="275">
        <v>13</v>
      </c>
      <c r="B14" s="275">
        <v>10</v>
      </c>
      <c r="C14" s="275" t="s">
        <v>338</v>
      </c>
      <c r="D14" s="275" t="s">
        <v>346</v>
      </c>
      <c r="E14" s="275" t="s">
        <v>1515</v>
      </c>
      <c r="F14" s="275"/>
      <c r="G14" s="275">
        <v>22</v>
      </c>
      <c r="H14" s="277">
        <v>0.38611111111111113</v>
      </c>
      <c r="I14" s="278">
        <v>1984</v>
      </c>
      <c r="K14" s="15">
        <f>VLOOKUP(L14,id!$A:$C,3,0)</f>
        <v>190</v>
      </c>
      <c r="L14" s="15" t="str">
        <f t="shared" si="0"/>
        <v>ChomickiAdrian1984</v>
      </c>
      <c r="M14" s="9" t="str">
        <f t="shared" si="1"/>
        <v>Chomicki</v>
      </c>
      <c r="N14" s="9" t="str">
        <f t="shared" si="2"/>
        <v>Adrian</v>
      </c>
      <c r="O14" s="9">
        <f t="shared" si="3"/>
        <v>0</v>
      </c>
      <c r="P14" s="9">
        <f t="shared" si="4"/>
        <v>1984</v>
      </c>
      <c r="Q14" s="9">
        <f t="shared" si="5"/>
        <v>36.330935251798564</v>
      </c>
      <c r="R14" s="24"/>
      <c r="S14" s="9">
        <f t="shared" si="6"/>
        <v>0.90827338129496393</v>
      </c>
      <c r="T14" s="9">
        <f t="shared" si="7"/>
        <v>1</v>
      </c>
      <c r="U14" s="9">
        <v>1</v>
      </c>
      <c r="V14" s="9">
        <v>1</v>
      </c>
    </row>
    <row r="15" spans="1:22" ht="27.6">
      <c r="A15" s="275">
        <v>14</v>
      </c>
      <c r="B15" s="275">
        <v>11</v>
      </c>
      <c r="C15" s="275" t="s">
        <v>166</v>
      </c>
      <c r="D15" s="275" t="s">
        <v>2005</v>
      </c>
      <c r="E15" s="275" t="s">
        <v>1999</v>
      </c>
      <c r="F15" s="276" t="s">
        <v>2000</v>
      </c>
      <c r="G15" s="275">
        <v>22</v>
      </c>
      <c r="H15" s="277">
        <v>0.43541666666666662</v>
      </c>
      <c r="I15" s="278">
        <v>1985</v>
      </c>
      <c r="K15" s="15">
        <f>VLOOKUP(L15,id!$A:$C,3,0)</f>
        <v>426</v>
      </c>
      <c r="L15" s="15" t="str">
        <f t="shared" si="0"/>
        <v>NawalaniecWojciech1985</v>
      </c>
      <c r="M15" s="9" t="str">
        <f t="shared" si="1"/>
        <v>Nawalaniec</v>
      </c>
      <c r="N15" s="9" t="str">
        <f t="shared" si="2"/>
        <v>Wojciech</v>
      </c>
      <c r="O15" s="9" t="str">
        <f t="shared" si="3"/>
        <v>Tuchomie Team</v>
      </c>
      <c r="P15" s="9">
        <f t="shared" si="4"/>
        <v>1985</v>
      </c>
      <c r="Q15" s="9">
        <f t="shared" si="5"/>
        <v>32.216905901116434</v>
      </c>
      <c r="R15" s="24"/>
      <c r="S15" s="9">
        <f t="shared" si="6"/>
        <v>0.88676236044657109</v>
      </c>
      <c r="T15" s="9">
        <f t="shared" si="7"/>
        <v>1</v>
      </c>
      <c r="U15" s="9">
        <v>1</v>
      </c>
      <c r="V15" s="9">
        <v>1</v>
      </c>
    </row>
    <row r="16" spans="1:22" ht="27.6">
      <c r="A16" s="275">
        <v>15</v>
      </c>
      <c r="B16" s="275"/>
      <c r="C16" s="275" t="s">
        <v>21</v>
      </c>
      <c r="D16" s="275" t="s">
        <v>2006</v>
      </c>
      <c r="E16" s="275" t="s">
        <v>2001</v>
      </c>
      <c r="F16" s="276" t="s">
        <v>2000</v>
      </c>
      <c r="G16" s="275">
        <v>22</v>
      </c>
      <c r="H16" s="277">
        <v>0.43541666666666662</v>
      </c>
      <c r="I16" s="278">
        <v>1978</v>
      </c>
      <c r="K16" s="15">
        <f>VLOOKUP(L16,id!$A:$C,3,0)</f>
        <v>427</v>
      </c>
      <c r="L16" s="15" t="str">
        <f t="shared" si="0"/>
        <v>MocholMarcin1978</v>
      </c>
      <c r="M16" s="9" t="str">
        <f t="shared" si="1"/>
        <v>Mochol</v>
      </c>
      <c r="N16" s="9" t="str">
        <f t="shared" si="2"/>
        <v>Marcin</v>
      </c>
      <c r="O16" s="9" t="str">
        <f t="shared" si="3"/>
        <v>Tuchomie Team</v>
      </c>
      <c r="P16" s="9">
        <f t="shared" si="4"/>
        <v>1978</v>
      </c>
      <c r="Q16" s="9">
        <f t="shared" si="5"/>
        <v>32.216905901116434</v>
      </c>
      <c r="R16" s="24"/>
      <c r="S16" s="9">
        <f t="shared" si="6"/>
        <v>1</v>
      </c>
      <c r="T16" s="9">
        <f t="shared" si="7"/>
        <v>1</v>
      </c>
      <c r="U16" s="9">
        <v>1</v>
      </c>
      <c r="V16" s="9">
        <v>1</v>
      </c>
    </row>
    <row r="17" spans="1:22" ht="27.6">
      <c r="A17" s="275">
        <v>16</v>
      </c>
      <c r="B17" s="275"/>
      <c r="C17" s="275" t="s">
        <v>69</v>
      </c>
      <c r="D17" s="275" t="s">
        <v>2007</v>
      </c>
      <c r="E17" s="275" t="s">
        <v>2001</v>
      </c>
      <c r="F17" s="276" t="s">
        <v>2000</v>
      </c>
      <c r="G17" s="275">
        <v>22</v>
      </c>
      <c r="H17" s="277">
        <v>0.43541666666666662</v>
      </c>
      <c r="I17" s="278">
        <v>1982</v>
      </c>
      <c r="K17" s="15">
        <f>VLOOKUP(L17,id!$A:$C,3,0)</f>
        <v>428</v>
      </c>
      <c r="L17" s="15" t="str">
        <f t="shared" si="0"/>
        <v>MegierŁukasz1982</v>
      </c>
      <c r="M17" s="9" t="str">
        <f t="shared" si="1"/>
        <v>Megier</v>
      </c>
      <c r="N17" s="9" t="str">
        <f t="shared" si="2"/>
        <v>Łukasz</v>
      </c>
      <c r="O17" s="9" t="str">
        <f t="shared" si="3"/>
        <v>Tuchomie Team</v>
      </c>
      <c r="P17" s="9">
        <f t="shared" si="4"/>
        <v>1982</v>
      </c>
      <c r="Q17" s="9">
        <f t="shared" si="5"/>
        <v>32.216905901116434</v>
      </c>
      <c r="R17" s="24"/>
      <c r="S17" s="9">
        <f t="shared" si="6"/>
        <v>1</v>
      </c>
      <c r="T17" s="9">
        <f t="shared" si="7"/>
        <v>1</v>
      </c>
      <c r="U17" s="9">
        <v>1</v>
      </c>
      <c r="V17" s="9">
        <v>1</v>
      </c>
    </row>
    <row r="18" spans="1:22">
      <c r="A18" s="275">
        <v>17</v>
      </c>
      <c r="B18" s="275">
        <v>12</v>
      </c>
      <c r="C18" s="275" t="s">
        <v>38</v>
      </c>
      <c r="D18" s="275" t="s">
        <v>100</v>
      </c>
      <c r="E18" s="275" t="s">
        <v>329</v>
      </c>
      <c r="F18" s="276" t="s">
        <v>173</v>
      </c>
      <c r="G18" s="275">
        <v>22</v>
      </c>
      <c r="H18" s="277">
        <v>0.44097222222222227</v>
      </c>
      <c r="I18" s="278">
        <v>1978</v>
      </c>
      <c r="K18" s="15">
        <f>VLOOKUP(L18,id!$A:$C,3,0)</f>
        <v>10</v>
      </c>
      <c r="L18" s="15" t="str">
        <f t="shared" si="0"/>
        <v>SadowskiMarek1978</v>
      </c>
      <c r="M18" s="9" t="str">
        <f t="shared" si="1"/>
        <v>Sadowski</v>
      </c>
      <c r="N18" s="9" t="str">
        <f t="shared" si="2"/>
        <v>Marek</v>
      </c>
      <c r="O18" s="9" t="str">
        <f t="shared" si="3"/>
        <v>GR3miasto</v>
      </c>
      <c r="P18" s="9">
        <f t="shared" si="4"/>
        <v>1978</v>
      </c>
      <c r="Q18" s="9">
        <f t="shared" si="5"/>
        <v>31.811023622047244</v>
      </c>
      <c r="R18" s="24"/>
      <c r="S18" s="9">
        <f t="shared" si="6"/>
        <v>0.98740157480314938</v>
      </c>
      <c r="T18" s="9">
        <f t="shared" si="7"/>
        <v>1</v>
      </c>
      <c r="U18" s="9">
        <v>1</v>
      </c>
      <c r="V18" s="9">
        <v>1</v>
      </c>
    </row>
    <row r="19" spans="1:22">
      <c r="A19" s="275">
        <v>18</v>
      </c>
      <c r="B19" s="275">
        <v>13</v>
      </c>
      <c r="C19" s="275" t="s">
        <v>69</v>
      </c>
      <c r="D19" s="275" t="s">
        <v>596</v>
      </c>
      <c r="E19" s="275" t="s">
        <v>1515</v>
      </c>
      <c r="F19" s="275"/>
      <c r="G19" s="275">
        <v>22</v>
      </c>
      <c r="H19" s="277">
        <v>0.44375000000000003</v>
      </c>
      <c r="I19" s="278">
        <v>1979</v>
      </c>
      <c r="K19" s="15">
        <f>VLOOKUP(L19,id!$A:$C,3,0)</f>
        <v>102</v>
      </c>
      <c r="L19" s="15" t="str">
        <f t="shared" si="0"/>
        <v>BallerstadtŁukasz1979</v>
      </c>
      <c r="M19" s="9" t="str">
        <f t="shared" si="1"/>
        <v>Ballerstadt</v>
      </c>
      <c r="N19" s="9" t="str">
        <f t="shared" si="2"/>
        <v>Łukasz</v>
      </c>
      <c r="O19" s="9">
        <f t="shared" si="3"/>
        <v>0</v>
      </c>
      <c r="P19" s="9">
        <f t="shared" si="4"/>
        <v>1979</v>
      </c>
      <c r="Q19" s="9">
        <f t="shared" si="5"/>
        <v>31.611893583724569</v>
      </c>
      <c r="R19" s="24"/>
      <c r="S19" s="9">
        <f t="shared" si="6"/>
        <v>0.99374021909233179</v>
      </c>
      <c r="T19" s="9">
        <f t="shared" si="7"/>
        <v>1</v>
      </c>
      <c r="U19" s="9">
        <v>1</v>
      </c>
      <c r="V19" s="9">
        <v>1</v>
      </c>
    </row>
    <row r="20" spans="1:22">
      <c r="A20" s="275">
        <v>19</v>
      </c>
      <c r="B20" s="275"/>
      <c r="C20" s="275" t="s">
        <v>381</v>
      </c>
      <c r="D20" s="275" t="s">
        <v>598</v>
      </c>
      <c r="E20" s="275" t="s">
        <v>1515</v>
      </c>
      <c r="F20" s="275"/>
      <c r="G20" s="275">
        <v>22</v>
      </c>
      <c r="H20" s="277">
        <v>0.44375000000000003</v>
      </c>
      <c r="I20" s="278">
        <v>1984</v>
      </c>
      <c r="K20" s="15">
        <f>VLOOKUP(L20,id!$A:$C,3,0)</f>
        <v>103</v>
      </c>
      <c r="L20" s="15" t="str">
        <f t="shared" si="0"/>
        <v>PolewkoWaldemar1984</v>
      </c>
      <c r="M20" s="9" t="str">
        <f t="shared" si="1"/>
        <v>Polewko</v>
      </c>
      <c r="N20" s="9" t="str">
        <f t="shared" si="2"/>
        <v>Waldemar</v>
      </c>
      <c r="O20" s="9">
        <f t="shared" si="3"/>
        <v>0</v>
      </c>
      <c r="P20" s="9">
        <f t="shared" si="4"/>
        <v>1984</v>
      </c>
      <c r="Q20" s="9">
        <f t="shared" si="5"/>
        <v>31.611893583724569</v>
      </c>
      <c r="R20" s="24"/>
      <c r="S20" s="9">
        <f t="shared" si="6"/>
        <v>1</v>
      </c>
      <c r="T20" s="9">
        <f t="shared" si="7"/>
        <v>1</v>
      </c>
      <c r="U20" s="9">
        <v>1</v>
      </c>
      <c r="V20" s="9">
        <v>1</v>
      </c>
    </row>
    <row r="21" spans="1:22">
      <c r="A21" s="275">
        <v>20</v>
      </c>
      <c r="B21" s="275">
        <v>14</v>
      </c>
      <c r="C21" s="275" t="s">
        <v>97</v>
      </c>
      <c r="D21" s="275" t="s">
        <v>592</v>
      </c>
      <c r="E21" s="275" t="s">
        <v>1673</v>
      </c>
      <c r="F21" s="275"/>
      <c r="G21" s="275">
        <v>22</v>
      </c>
      <c r="H21" s="277">
        <v>0.4465277777777778</v>
      </c>
      <c r="I21" s="278">
        <v>1982</v>
      </c>
      <c r="K21" s="15">
        <f>VLOOKUP(L21,id!$A:$C,3,0)</f>
        <v>294</v>
      </c>
      <c r="L21" s="15" t="str">
        <f t="shared" si="0"/>
        <v>CisońMateusz1982</v>
      </c>
      <c r="M21" s="9" t="str">
        <f t="shared" si="1"/>
        <v>Cisoń</v>
      </c>
      <c r="N21" s="9" t="str">
        <f t="shared" si="2"/>
        <v>Mateusz</v>
      </c>
      <c r="O21" s="9">
        <f t="shared" si="3"/>
        <v>0</v>
      </c>
      <c r="P21" s="9">
        <f t="shared" si="4"/>
        <v>1982</v>
      </c>
      <c r="Q21" s="9">
        <f t="shared" si="5"/>
        <v>31.415241057542769</v>
      </c>
      <c r="R21" s="24"/>
      <c r="S21" s="9">
        <f t="shared" si="6"/>
        <v>0.99377916018662527</v>
      </c>
      <c r="T21" s="9">
        <f t="shared" si="7"/>
        <v>1</v>
      </c>
      <c r="U21" s="9">
        <v>1</v>
      </c>
      <c r="V21" s="9">
        <v>1</v>
      </c>
    </row>
    <row r="22" spans="1:22">
      <c r="A22" s="275">
        <v>23</v>
      </c>
      <c r="B22" s="275">
        <v>16</v>
      </c>
      <c r="C22" s="275" t="s">
        <v>30</v>
      </c>
      <c r="D22" s="275" t="s">
        <v>33</v>
      </c>
      <c r="E22" s="275" t="s">
        <v>269</v>
      </c>
      <c r="F22" s="275"/>
      <c r="G22" s="275">
        <v>22</v>
      </c>
      <c r="H22" s="277">
        <v>0.53472222222222221</v>
      </c>
      <c r="I22" s="278">
        <v>1965</v>
      </c>
      <c r="K22" s="15">
        <f>VLOOKUP(L22,id!$A:$C,3,0)</f>
        <v>16</v>
      </c>
      <c r="L22" s="15" t="str">
        <f t="shared" si="0"/>
        <v>SmejdaAndrzej1965</v>
      </c>
      <c r="M22" s="9" t="str">
        <f t="shared" si="1"/>
        <v>Smejda</v>
      </c>
      <c r="N22" s="9" t="str">
        <f t="shared" si="2"/>
        <v>Andrzej</v>
      </c>
      <c r="O22" s="9">
        <f t="shared" si="3"/>
        <v>0</v>
      </c>
      <c r="P22" s="9">
        <f t="shared" si="4"/>
        <v>1965</v>
      </c>
      <c r="Q22" s="9">
        <f t="shared" ref="Q22:Q38" si="8">Q21*IF(U22&lt;1,U22,IF(V22&lt;1,V22,IF(T22&lt;1,T22,IF(S22&lt;1,S22,1))))</f>
        <v>26.233766233766239</v>
      </c>
      <c r="R22" s="24"/>
      <c r="S22" s="9">
        <f t="shared" ref="S22:S38" si="9">H21/H22</f>
        <v>0.83506493506493518</v>
      </c>
      <c r="T22" s="9">
        <f t="shared" ref="T22:T38" si="10">G22/G21</f>
        <v>1</v>
      </c>
      <c r="U22" s="9">
        <v>1</v>
      </c>
      <c r="V22" s="9">
        <v>1</v>
      </c>
    </row>
    <row r="23" spans="1:22">
      <c r="A23" s="275">
        <v>24</v>
      </c>
      <c r="B23" s="275"/>
      <c r="C23" s="275" t="s">
        <v>560</v>
      </c>
      <c r="D23" s="275" t="s">
        <v>33</v>
      </c>
      <c r="E23" s="275" t="s">
        <v>269</v>
      </c>
      <c r="F23" s="275"/>
      <c r="G23" s="275">
        <v>22</v>
      </c>
      <c r="H23" s="277">
        <v>0.53472222222222221</v>
      </c>
      <c r="I23" s="278">
        <v>1999</v>
      </c>
      <c r="K23" s="15">
        <f>VLOOKUP(L23,id!$A:$C,3,0)</f>
        <v>429</v>
      </c>
      <c r="L23" s="15" t="str">
        <f t="shared" si="0"/>
        <v>SmejdaFilip1999</v>
      </c>
      <c r="M23" s="9" t="str">
        <f t="shared" si="1"/>
        <v>Smejda</v>
      </c>
      <c r="N23" s="9" t="str">
        <f t="shared" si="2"/>
        <v>Filip</v>
      </c>
      <c r="O23" s="9">
        <f t="shared" si="3"/>
        <v>0</v>
      </c>
      <c r="P23" s="9">
        <f t="shared" si="4"/>
        <v>1999</v>
      </c>
      <c r="Q23" s="9">
        <f t="shared" si="8"/>
        <v>26.233766233766239</v>
      </c>
      <c r="R23" s="24"/>
      <c r="S23" s="9">
        <f t="shared" si="9"/>
        <v>1</v>
      </c>
      <c r="T23" s="9">
        <f t="shared" si="10"/>
        <v>1</v>
      </c>
      <c r="U23" s="9">
        <v>1</v>
      </c>
      <c r="V23" s="9">
        <v>1</v>
      </c>
    </row>
    <row r="24" spans="1:22" ht="27.6">
      <c r="A24" s="275">
        <v>25</v>
      </c>
      <c r="B24" s="275">
        <v>17</v>
      </c>
      <c r="C24" s="275" t="s">
        <v>98</v>
      </c>
      <c r="D24" s="275" t="s">
        <v>99</v>
      </c>
      <c r="E24" s="275" t="s">
        <v>1515</v>
      </c>
      <c r="F24" s="276" t="s">
        <v>2002</v>
      </c>
      <c r="G24" s="275">
        <v>22</v>
      </c>
      <c r="H24" s="277">
        <v>0.61527777777777781</v>
      </c>
      <c r="I24" s="278">
        <v>1974</v>
      </c>
      <c r="K24" s="15">
        <f>VLOOKUP(L24,id!$A:$C,3,0)</f>
        <v>55</v>
      </c>
      <c r="L24" s="15" t="str">
        <f t="shared" si="0"/>
        <v>MakowiecSławomir1974</v>
      </c>
      <c r="M24" s="9" t="str">
        <f t="shared" si="1"/>
        <v>Makowiec</v>
      </c>
      <c r="N24" s="9" t="str">
        <f t="shared" si="2"/>
        <v>Sławomir</v>
      </c>
      <c r="O24" s="9" t="str">
        <f t="shared" si="3"/>
        <v>Zamykam stawkę</v>
      </c>
      <c r="P24" s="9">
        <f t="shared" si="4"/>
        <v>1974</v>
      </c>
      <c r="Q24" s="9">
        <f t="shared" si="8"/>
        <v>22.799097065462757</v>
      </c>
      <c r="R24" s="24"/>
      <c r="S24" s="9">
        <f t="shared" si="9"/>
        <v>0.86907449209932275</v>
      </c>
      <c r="T24" s="9">
        <f t="shared" si="10"/>
        <v>1</v>
      </c>
      <c r="U24" s="9">
        <v>1</v>
      </c>
      <c r="V24" s="9">
        <v>1</v>
      </c>
    </row>
    <row r="25" spans="1:22" ht="27.6">
      <c r="A25" s="275">
        <v>26</v>
      </c>
      <c r="B25" s="275">
        <v>18</v>
      </c>
      <c r="C25" s="275" t="s">
        <v>507</v>
      </c>
      <c r="D25" s="275" t="s">
        <v>2008</v>
      </c>
      <c r="E25" s="275" t="s">
        <v>1615</v>
      </c>
      <c r="F25" s="276" t="s">
        <v>2003</v>
      </c>
      <c r="G25" s="275">
        <v>21</v>
      </c>
      <c r="H25" s="277">
        <v>0.46319444444444446</v>
      </c>
      <c r="I25" s="278">
        <v>1980</v>
      </c>
      <c r="K25" s="15">
        <f>VLOOKUP(L25,id!$A:$C,3,0)</f>
        <v>430</v>
      </c>
      <c r="L25" s="15" t="str">
        <f t="shared" si="0"/>
        <v>BiałogrodzkiKuba1980</v>
      </c>
      <c r="M25" s="9" t="str">
        <f t="shared" si="1"/>
        <v>Białogrodzki</v>
      </c>
      <c r="N25" s="9" t="str">
        <f t="shared" si="2"/>
        <v>Kuba</v>
      </c>
      <c r="O25" s="9" t="str">
        <f t="shared" si="3"/>
        <v>Urazisz się w stopę</v>
      </c>
      <c r="P25" s="9">
        <f t="shared" si="4"/>
        <v>1980</v>
      </c>
      <c r="Q25" s="9">
        <f t="shared" si="8"/>
        <v>21.762774471578087</v>
      </c>
      <c r="R25" s="24"/>
      <c r="S25" s="9">
        <f t="shared" si="9"/>
        <v>1.328335832083958</v>
      </c>
      <c r="T25" s="9">
        <f t="shared" si="10"/>
        <v>0.95454545454545459</v>
      </c>
      <c r="U25" s="9">
        <v>1</v>
      </c>
      <c r="V25" s="9">
        <v>1</v>
      </c>
    </row>
    <row r="26" spans="1:22">
      <c r="A26" s="275">
        <v>27</v>
      </c>
      <c r="B26" s="275">
        <v>19</v>
      </c>
      <c r="C26" s="275" t="s">
        <v>65</v>
      </c>
      <c r="D26" s="275" t="s">
        <v>894</v>
      </c>
      <c r="E26" s="275" t="s">
        <v>893</v>
      </c>
      <c r="F26" s="275"/>
      <c r="G26" s="275">
        <v>21</v>
      </c>
      <c r="H26" s="277">
        <v>0.52083333333333337</v>
      </c>
      <c r="I26" s="278">
        <v>1981</v>
      </c>
      <c r="K26" s="15">
        <f>VLOOKUP(L26,id!$A:$C,3,0)</f>
        <v>245</v>
      </c>
      <c r="L26" s="15" t="str">
        <f t="shared" si="0"/>
        <v>ZłomańczukMichał1981</v>
      </c>
      <c r="M26" s="9" t="str">
        <f t="shared" si="1"/>
        <v>Złomańczuk</v>
      </c>
      <c r="N26" s="9" t="str">
        <f t="shared" si="2"/>
        <v>Michał</v>
      </c>
      <c r="O26" s="9">
        <f t="shared" si="3"/>
        <v>0</v>
      </c>
      <c r="P26" s="9">
        <f t="shared" si="4"/>
        <v>1981</v>
      </c>
      <c r="Q26" s="9">
        <f t="shared" si="8"/>
        <v>19.354360763390112</v>
      </c>
      <c r="R26" s="24"/>
      <c r="S26" s="9">
        <f t="shared" si="9"/>
        <v>0.88933333333333331</v>
      </c>
      <c r="T26" s="9">
        <f t="shared" si="10"/>
        <v>1</v>
      </c>
      <c r="U26" s="9">
        <v>1</v>
      </c>
      <c r="V26" s="9">
        <v>1</v>
      </c>
    </row>
    <row r="27" spans="1:22">
      <c r="A27" s="275">
        <v>28</v>
      </c>
      <c r="B27" s="275">
        <v>20</v>
      </c>
      <c r="C27" s="275" t="s">
        <v>65</v>
      </c>
      <c r="D27" s="275" t="s">
        <v>895</v>
      </c>
      <c r="E27" s="275" t="s">
        <v>893</v>
      </c>
      <c r="F27" s="275"/>
      <c r="G27" s="275">
        <v>21</v>
      </c>
      <c r="H27" s="277">
        <v>0.52152777777777781</v>
      </c>
      <c r="I27" s="278">
        <v>1983</v>
      </c>
      <c r="K27" s="15">
        <f>VLOOKUP(L27,id!$A:$C,3,0)</f>
        <v>431</v>
      </c>
      <c r="L27" s="15" t="str">
        <f t="shared" si="0"/>
        <v>BaumgartMichał1983</v>
      </c>
      <c r="M27" s="9" t="str">
        <f t="shared" si="1"/>
        <v>Baumgart</v>
      </c>
      <c r="N27" s="9" t="str">
        <f t="shared" si="2"/>
        <v>Michał</v>
      </c>
      <c r="O27" s="9">
        <f t="shared" si="3"/>
        <v>0</v>
      </c>
      <c r="P27" s="9">
        <f t="shared" si="4"/>
        <v>1983</v>
      </c>
      <c r="Q27" s="9">
        <f t="shared" si="8"/>
        <v>19.328589310975477</v>
      </c>
      <c r="R27" s="24"/>
      <c r="S27" s="9">
        <f t="shared" si="9"/>
        <v>0.99866844207723038</v>
      </c>
      <c r="T27" s="9">
        <f t="shared" si="10"/>
        <v>1</v>
      </c>
      <c r="U27" s="9">
        <v>1</v>
      </c>
      <c r="V27" s="9">
        <v>1</v>
      </c>
    </row>
    <row r="28" spans="1:22">
      <c r="A28" s="275">
        <v>30</v>
      </c>
      <c r="B28" s="275">
        <v>22</v>
      </c>
      <c r="C28" s="275" t="s">
        <v>19</v>
      </c>
      <c r="D28" s="275" t="s">
        <v>161</v>
      </c>
      <c r="E28" s="275" t="s">
        <v>1515</v>
      </c>
      <c r="F28" s="275"/>
      <c r="G28" s="275">
        <v>18</v>
      </c>
      <c r="H28" s="277">
        <v>0.3756944444444445</v>
      </c>
      <c r="I28" s="278">
        <v>1959</v>
      </c>
      <c r="K28" s="15">
        <f>VLOOKUP(L28,id!$A:$C,3,0)</f>
        <v>432</v>
      </c>
      <c r="L28" s="15" t="str">
        <f t="shared" si="0"/>
        <v>MorawskiPiotr1959</v>
      </c>
      <c r="M28" s="9" t="str">
        <f t="shared" si="1"/>
        <v>Morawski</v>
      </c>
      <c r="N28" s="9" t="str">
        <f t="shared" si="2"/>
        <v>Piotr</v>
      </c>
      <c r="O28" s="9">
        <f t="shared" si="3"/>
        <v>0</v>
      </c>
      <c r="P28" s="9">
        <f t="shared" si="4"/>
        <v>1959</v>
      </c>
      <c r="Q28" s="9">
        <f t="shared" si="8"/>
        <v>16.567362266550408</v>
      </c>
      <c r="R28" s="24"/>
      <c r="S28" s="9">
        <f t="shared" si="9"/>
        <v>1.3881700554528649</v>
      </c>
      <c r="T28" s="9">
        <f t="shared" si="10"/>
        <v>0.8571428571428571</v>
      </c>
      <c r="U28" s="9">
        <v>1</v>
      </c>
      <c r="V28" s="9">
        <v>1</v>
      </c>
    </row>
    <row r="29" spans="1:22">
      <c r="A29" s="275">
        <v>31</v>
      </c>
      <c r="B29" s="275">
        <v>23</v>
      </c>
      <c r="C29" s="275" t="s">
        <v>257</v>
      </c>
      <c r="D29" s="275" t="s">
        <v>593</v>
      </c>
      <c r="E29" s="275" t="s">
        <v>1515</v>
      </c>
      <c r="F29" s="275"/>
      <c r="G29" s="275">
        <v>18</v>
      </c>
      <c r="H29" s="277">
        <v>0.37638888888888888</v>
      </c>
      <c r="I29" s="278">
        <v>1976</v>
      </c>
      <c r="K29" s="15">
        <f>VLOOKUP(L29,id!$A:$C,3,0)</f>
        <v>265</v>
      </c>
      <c r="L29" s="15" t="str">
        <f t="shared" si="0"/>
        <v>JarosiewiczRadosław1976</v>
      </c>
      <c r="M29" s="9" t="str">
        <f t="shared" si="1"/>
        <v>Jarosiewicz</v>
      </c>
      <c r="N29" s="9" t="str">
        <f t="shared" si="2"/>
        <v>Radosław</v>
      </c>
      <c r="O29" s="9">
        <f t="shared" si="3"/>
        <v>0</v>
      </c>
      <c r="P29" s="9">
        <f t="shared" si="4"/>
        <v>1976</v>
      </c>
      <c r="Q29" s="9">
        <f t="shared" si="8"/>
        <v>16.536795177497734</v>
      </c>
      <c r="R29" s="24"/>
      <c r="S29" s="9">
        <f t="shared" si="9"/>
        <v>0.99815498154981563</v>
      </c>
      <c r="T29" s="9">
        <f t="shared" si="10"/>
        <v>1</v>
      </c>
      <c r="U29" s="9">
        <v>1</v>
      </c>
      <c r="V29" s="9">
        <v>1</v>
      </c>
    </row>
    <row r="30" spans="1:22">
      <c r="A30" s="275">
        <v>35</v>
      </c>
      <c r="B30" s="275">
        <v>25</v>
      </c>
      <c r="C30" s="275" t="s">
        <v>74</v>
      </c>
      <c r="D30" s="275" t="s">
        <v>155</v>
      </c>
      <c r="E30" s="275" t="s">
        <v>1515</v>
      </c>
      <c r="F30" s="276" t="s">
        <v>795</v>
      </c>
      <c r="G30" s="275">
        <v>15</v>
      </c>
      <c r="H30" s="277">
        <v>0.31597222222222221</v>
      </c>
      <c r="I30" s="278">
        <v>1980</v>
      </c>
      <c r="K30" s="15">
        <f>VLOOKUP(L30,id!$A:$C,3,0)</f>
        <v>37</v>
      </c>
      <c r="L30" s="15" t="str">
        <f t="shared" si="0"/>
        <v>JaskólskiKonrad1980</v>
      </c>
      <c r="M30" s="9" t="str">
        <f t="shared" si="1"/>
        <v>Jaskólski</v>
      </c>
      <c r="N30" s="9" t="str">
        <f t="shared" si="2"/>
        <v>Konrad</v>
      </c>
      <c r="O30" s="9" t="str">
        <f t="shared" si="3"/>
        <v>Forest Gaps</v>
      </c>
      <c r="P30" s="9">
        <f t="shared" si="4"/>
        <v>1980</v>
      </c>
      <c r="Q30" s="9">
        <f t="shared" si="8"/>
        <v>13.780662647914779</v>
      </c>
      <c r="R30" s="24"/>
      <c r="S30" s="9">
        <f t="shared" si="9"/>
        <v>1.1912087912087912</v>
      </c>
      <c r="T30" s="9">
        <f t="shared" si="10"/>
        <v>0.83333333333333337</v>
      </c>
      <c r="U30" s="9">
        <v>1</v>
      </c>
      <c r="V30" s="9">
        <v>1</v>
      </c>
    </row>
    <row r="31" spans="1:22">
      <c r="A31" s="275">
        <v>36</v>
      </c>
      <c r="B31" s="275">
        <v>26</v>
      </c>
      <c r="C31" s="275" t="s">
        <v>98</v>
      </c>
      <c r="D31" s="275" t="s">
        <v>1102</v>
      </c>
      <c r="E31" s="275" t="s">
        <v>1515</v>
      </c>
      <c r="F31" s="275"/>
      <c r="G31" s="275">
        <v>15</v>
      </c>
      <c r="H31" s="277">
        <v>0.54652777777777783</v>
      </c>
      <c r="I31" s="278">
        <v>1981</v>
      </c>
      <c r="K31" s="15">
        <f>VLOOKUP(L31,id!$A:$C,3,0)</f>
        <v>352</v>
      </c>
      <c r="L31" s="15" t="str">
        <f t="shared" si="0"/>
        <v>WejherSławomir1981</v>
      </c>
      <c r="M31" s="9" t="str">
        <f t="shared" si="1"/>
        <v>Wejher</v>
      </c>
      <c r="N31" s="9" t="str">
        <f t="shared" si="2"/>
        <v>Sławomir</v>
      </c>
      <c r="O31" s="9">
        <f t="shared" si="3"/>
        <v>0</v>
      </c>
      <c r="P31" s="9">
        <f t="shared" si="4"/>
        <v>1981</v>
      </c>
      <c r="Q31" s="9">
        <f t="shared" si="8"/>
        <v>7.9672191928859259</v>
      </c>
      <c r="R31" s="24"/>
      <c r="S31" s="9">
        <f t="shared" si="9"/>
        <v>0.57814485387547643</v>
      </c>
      <c r="T31" s="9">
        <f t="shared" si="10"/>
        <v>1</v>
      </c>
      <c r="U31" s="9">
        <v>1</v>
      </c>
      <c r="V31" s="9">
        <v>1</v>
      </c>
    </row>
    <row r="32" spans="1:22">
      <c r="A32" s="275">
        <v>37</v>
      </c>
      <c r="B32" s="275"/>
      <c r="C32" s="275" t="s">
        <v>23</v>
      </c>
      <c r="D32" s="275" t="s">
        <v>2009</v>
      </c>
      <c r="E32" s="275" t="s">
        <v>1515</v>
      </c>
      <c r="F32" s="275"/>
      <c r="G32" s="275">
        <v>15</v>
      </c>
      <c r="H32" s="277">
        <v>0.54652777777777783</v>
      </c>
      <c r="I32" s="278">
        <v>1973</v>
      </c>
      <c r="K32" s="15">
        <f>VLOOKUP(L32,id!$A:$C,3,0)</f>
        <v>434</v>
      </c>
      <c r="L32" s="15" t="str">
        <f t="shared" si="0"/>
        <v>SzawkałoGrzegorz1973</v>
      </c>
      <c r="M32" s="9" t="str">
        <f t="shared" si="1"/>
        <v>Szawkało</v>
      </c>
      <c r="N32" s="9" t="str">
        <f t="shared" si="2"/>
        <v>Grzegorz</v>
      </c>
      <c r="O32" s="9">
        <f t="shared" si="3"/>
        <v>0</v>
      </c>
      <c r="P32" s="9">
        <f t="shared" si="4"/>
        <v>1973</v>
      </c>
      <c r="Q32" s="9">
        <f t="shared" si="8"/>
        <v>7.9672191928859259</v>
      </c>
      <c r="R32" s="24"/>
      <c r="S32" s="9">
        <f t="shared" si="9"/>
        <v>1</v>
      </c>
      <c r="T32" s="9">
        <f t="shared" si="10"/>
        <v>1</v>
      </c>
      <c r="U32" s="9">
        <v>1</v>
      </c>
      <c r="V32" s="9">
        <v>1</v>
      </c>
    </row>
    <row r="33" spans="1:22">
      <c r="A33" s="275">
        <v>38</v>
      </c>
      <c r="B33" s="275">
        <v>27</v>
      </c>
      <c r="C33" s="275" t="s">
        <v>30</v>
      </c>
      <c r="D33" s="275" t="s">
        <v>153</v>
      </c>
      <c r="E33" s="275" t="s">
        <v>1515</v>
      </c>
      <c r="F33" s="276" t="s">
        <v>158</v>
      </c>
      <c r="G33" s="275">
        <v>15</v>
      </c>
      <c r="H33" s="277">
        <v>0.68194444444444446</v>
      </c>
      <c r="I33" s="278">
        <v>1951</v>
      </c>
      <c r="K33" s="15">
        <f>VLOOKUP(L33,id!$A:$C,3,0)</f>
        <v>435</v>
      </c>
      <c r="L33" s="15" t="str">
        <f t="shared" si="0"/>
        <v>PiwakowskiAndrzej1951</v>
      </c>
      <c r="M33" s="9" t="str">
        <f t="shared" si="1"/>
        <v>Piwakowski</v>
      </c>
      <c r="N33" s="9" t="str">
        <f t="shared" si="2"/>
        <v>Andrzej</v>
      </c>
      <c r="O33" s="9" t="str">
        <f t="shared" si="3"/>
        <v>Harpagan</v>
      </c>
      <c r="P33" s="9">
        <f t="shared" si="4"/>
        <v>1951</v>
      </c>
      <c r="Q33" s="9">
        <f t="shared" si="8"/>
        <v>6.385133915276195</v>
      </c>
      <c r="R33" s="24"/>
      <c r="S33" s="9">
        <f t="shared" si="9"/>
        <v>0.8014256619144603</v>
      </c>
      <c r="T33" s="9">
        <f t="shared" si="10"/>
        <v>1</v>
      </c>
      <c r="U33" s="9">
        <v>1</v>
      </c>
      <c r="V33" s="9">
        <v>1</v>
      </c>
    </row>
    <row r="34" spans="1:22" ht="27.6">
      <c r="A34" s="275">
        <v>39</v>
      </c>
      <c r="B34" s="275">
        <v>28</v>
      </c>
      <c r="C34" s="275" t="s">
        <v>21</v>
      </c>
      <c r="D34" s="275" t="s">
        <v>344</v>
      </c>
      <c r="E34" s="275" t="s">
        <v>2004</v>
      </c>
      <c r="F34" s="276" t="s">
        <v>345</v>
      </c>
      <c r="G34" s="275">
        <v>11</v>
      </c>
      <c r="H34" s="277">
        <v>0.25416666666666665</v>
      </c>
      <c r="I34" s="278">
        <v>1979</v>
      </c>
      <c r="K34" s="15">
        <f>VLOOKUP(L34,id!$A:$C,3,0)</f>
        <v>436</v>
      </c>
      <c r="L34" s="15" t="str">
        <f t="shared" si="0"/>
        <v>WarmowskiMarcin1979</v>
      </c>
      <c r="M34" s="9" t="str">
        <f t="shared" si="1"/>
        <v>Warmowski</v>
      </c>
      <c r="N34" s="9" t="str">
        <f t="shared" si="2"/>
        <v>Marcin</v>
      </c>
      <c r="O34" s="9" t="str">
        <f t="shared" si="3"/>
        <v>WARMA Team</v>
      </c>
      <c r="P34" s="9">
        <f t="shared" si="4"/>
        <v>1979</v>
      </c>
      <c r="Q34" s="9">
        <f t="shared" si="8"/>
        <v>4.682431537869209</v>
      </c>
      <c r="R34" s="24"/>
      <c r="S34" s="9">
        <f t="shared" si="9"/>
        <v>2.6830601092896176</v>
      </c>
      <c r="T34" s="9">
        <f t="shared" si="10"/>
        <v>0.73333333333333328</v>
      </c>
      <c r="U34" s="9">
        <v>1</v>
      </c>
      <c r="V34" s="9">
        <v>1</v>
      </c>
    </row>
    <row r="35" spans="1:22" ht="27.6">
      <c r="A35" s="275">
        <v>40</v>
      </c>
      <c r="B35" s="275"/>
      <c r="C35" s="275" t="s">
        <v>447</v>
      </c>
      <c r="D35" s="275" t="s">
        <v>161</v>
      </c>
      <c r="E35" s="275" t="s">
        <v>1515</v>
      </c>
      <c r="F35" s="276" t="s">
        <v>345</v>
      </c>
      <c r="G35" s="275">
        <v>11</v>
      </c>
      <c r="H35" s="277">
        <v>0.25416666666666665</v>
      </c>
      <c r="I35" s="278">
        <v>1975</v>
      </c>
      <c r="K35" s="15">
        <f>VLOOKUP(L35,id!$A:$C,3,0)</f>
        <v>353</v>
      </c>
      <c r="L35" s="15" t="str">
        <f t="shared" si="0"/>
        <v>MorawskiMikołaj1975</v>
      </c>
      <c r="M35" s="9" t="str">
        <f t="shared" si="1"/>
        <v>Morawski</v>
      </c>
      <c r="N35" s="9" t="str">
        <f t="shared" si="2"/>
        <v>Mikołaj</v>
      </c>
      <c r="O35" s="9" t="str">
        <f t="shared" si="3"/>
        <v>WARMA Team</v>
      </c>
      <c r="P35" s="9">
        <f t="shared" si="4"/>
        <v>1975</v>
      </c>
      <c r="Q35" s="9">
        <f t="shared" si="8"/>
        <v>4.682431537869209</v>
      </c>
      <c r="R35" s="24"/>
      <c r="S35" s="9">
        <f t="shared" si="9"/>
        <v>1</v>
      </c>
      <c r="T35" s="9">
        <f t="shared" si="10"/>
        <v>1</v>
      </c>
      <c r="U35" s="9">
        <v>1</v>
      </c>
      <c r="V35" s="9">
        <v>1</v>
      </c>
    </row>
    <row r="36" spans="1:22">
      <c r="A36" s="275">
        <v>41</v>
      </c>
      <c r="B36" s="275">
        <v>29</v>
      </c>
      <c r="C36" s="275" t="s">
        <v>156</v>
      </c>
      <c r="D36" s="275" t="s">
        <v>195</v>
      </c>
      <c r="E36" s="275" t="s">
        <v>1515</v>
      </c>
      <c r="F36" s="275"/>
      <c r="G36" s="275">
        <v>10</v>
      </c>
      <c r="H36" s="277">
        <v>0.1673611111111111</v>
      </c>
      <c r="I36" s="278">
        <v>1983</v>
      </c>
      <c r="K36" s="15">
        <f>VLOOKUP(L36,id!$A:$C,3,0)</f>
        <v>25</v>
      </c>
      <c r="L36" s="15" t="str">
        <f t="shared" si="0"/>
        <v>SzumańskiJakub1983</v>
      </c>
      <c r="M36" s="9" t="str">
        <f t="shared" si="1"/>
        <v>Szumański</v>
      </c>
      <c r="N36" s="9" t="str">
        <f t="shared" si="2"/>
        <v>Jakub</v>
      </c>
      <c r="O36" s="9">
        <f t="shared" si="3"/>
        <v>0</v>
      </c>
      <c r="P36" s="9">
        <f t="shared" si="4"/>
        <v>1983</v>
      </c>
      <c r="Q36" s="9">
        <f t="shared" si="8"/>
        <v>4.2567559435174624</v>
      </c>
      <c r="R36" s="24"/>
      <c r="S36" s="9">
        <f t="shared" si="9"/>
        <v>1.5186721991701244</v>
      </c>
      <c r="T36" s="9">
        <f t="shared" si="10"/>
        <v>0.90909090909090906</v>
      </c>
      <c r="U36" s="9">
        <v>1</v>
      </c>
      <c r="V36" s="9">
        <v>1</v>
      </c>
    </row>
    <row r="37" spans="1:22">
      <c r="A37" s="275">
        <v>42</v>
      </c>
      <c r="B37" s="275">
        <v>30</v>
      </c>
      <c r="C37" s="275" t="s">
        <v>978</v>
      </c>
      <c r="D37" s="275" t="s">
        <v>2010</v>
      </c>
      <c r="E37" s="275" t="s">
        <v>893</v>
      </c>
      <c r="F37" s="275"/>
      <c r="G37" s="275">
        <v>10</v>
      </c>
      <c r="H37" s="277">
        <v>0.26111111111111113</v>
      </c>
      <c r="I37" s="278">
        <v>1987</v>
      </c>
      <c r="K37" s="15">
        <f>VLOOKUP(L37,id!$A:$C,3,0)</f>
        <v>437</v>
      </c>
      <c r="L37" s="15" t="str">
        <f t="shared" si="0"/>
        <v>PiętaSylwester1987</v>
      </c>
      <c r="M37" s="9" t="str">
        <f t="shared" si="1"/>
        <v>Pięta</v>
      </c>
      <c r="N37" s="9" t="str">
        <f t="shared" si="2"/>
        <v>Sylwester</v>
      </c>
      <c r="O37" s="9">
        <f t="shared" si="3"/>
        <v>0</v>
      </c>
      <c r="P37" s="9">
        <f t="shared" si="4"/>
        <v>1987</v>
      </c>
      <c r="Q37" s="9">
        <f t="shared" si="8"/>
        <v>2.7283994212439051</v>
      </c>
      <c r="R37" s="24"/>
      <c r="S37" s="9">
        <f t="shared" si="9"/>
        <v>0.64095744680851052</v>
      </c>
      <c r="T37" s="9">
        <f t="shared" si="10"/>
        <v>1</v>
      </c>
      <c r="U37" s="9">
        <v>1</v>
      </c>
      <c r="V37" s="9">
        <v>1</v>
      </c>
    </row>
    <row r="38" spans="1:22">
      <c r="A38" s="275">
        <v>43</v>
      </c>
      <c r="B38" s="275">
        <v>31</v>
      </c>
      <c r="C38" s="275" t="s">
        <v>381</v>
      </c>
      <c r="D38" s="275" t="s">
        <v>1624</v>
      </c>
      <c r="E38" s="275" t="s">
        <v>1827</v>
      </c>
      <c r="F38" s="275"/>
      <c r="G38" s="275">
        <v>4</v>
      </c>
      <c r="H38" s="277">
        <v>0.17222222222222225</v>
      </c>
      <c r="I38" s="278">
        <v>1964</v>
      </c>
      <c r="K38" s="15">
        <f>VLOOKUP(L38,id!$A:$C,3,0)</f>
        <v>225</v>
      </c>
      <c r="L38" s="15" t="str">
        <f t="shared" si="0"/>
        <v>WrześniewskiWaldemar1964</v>
      </c>
      <c r="M38" s="9" t="str">
        <f t="shared" si="1"/>
        <v>Wrześniewski</v>
      </c>
      <c r="N38" s="9" t="str">
        <f t="shared" si="2"/>
        <v>Waldemar</v>
      </c>
      <c r="O38" s="9">
        <f t="shared" si="3"/>
        <v>0</v>
      </c>
      <c r="P38" s="9">
        <f t="shared" si="4"/>
        <v>1964</v>
      </c>
      <c r="Q38" s="9">
        <f t="shared" si="8"/>
        <v>1.091359768497562</v>
      </c>
      <c r="R38" s="24"/>
      <c r="S38" s="9">
        <f t="shared" si="9"/>
        <v>1.5161290322580643</v>
      </c>
      <c r="T38" s="9">
        <f t="shared" si="10"/>
        <v>0.4</v>
      </c>
      <c r="U38" s="9">
        <v>1</v>
      </c>
      <c r="V38" s="9">
        <v>1</v>
      </c>
    </row>
  </sheetData>
  <hyperlinks>
    <hyperlink ref="F2" r:id="rId1" display="http://zkompasem.pl/taxonomy/term/184"/>
    <hyperlink ref="F3" r:id="rId2" display="http://zkompasem.pl/taxonomy/term/311"/>
    <hyperlink ref="F4" r:id="rId3" display="http://zkompasem.pl/taxonomy/term/101"/>
    <hyperlink ref="F5" r:id="rId4" display="http://zkompasem.pl/taxonomy/term/626"/>
    <hyperlink ref="F7" r:id="rId5" display="http://zkompasem.pl/taxonomy/term/469"/>
    <hyperlink ref="F8" r:id="rId6" display="http://zkompasem.pl/taxonomy/term/373"/>
    <hyperlink ref="F9" r:id="rId7" display="http://zkompasem.pl/taxonomy/term/62"/>
    <hyperlink ref="F10" r:id="rId8" display="http://zkompasem.pl/taxonomy/term/269"/>
    <hyperlink ref="F11" r:id="rId9" display="http://zkompasem.pl/taxonomy/term/130"/>
    <hyperlink ref="F12" r:id="rId10" display="http://zkompasem.pl/taxonomy/term/166"/>
    <hyperlink ref="F13" r:id="rId11" display="http://zkompasem.pl/taxonomy/term/166"/>
    <hyperlink ref="F15" r:id="rId12" display="http://zkompasem.pl/taxonomy/term/578"/>
    <hyperlink ref="F16" r:id="rId13" display="http://zkompasem.pl/taxonomy/term/578"/>
    <hyperlink ref="F17" r:id="rId14" display="http://zkompasem.pl/taxonomy/term/578"/>
    <hyperlink ref="F18" r:id="rId15" display="http://zkompasem.pl/taxonomy/term/62"/>
    <hyperlink ref="F24" r:id="rId16" display="http://zkompasem.pl/taxonomy/term/354"/>
    <hyperlink ref="F25" r:id="rId17" display="http://zkompasem.pl/taxonomy/term/321"/>
    <hyperlink ref="F30" r:id="rId18" display="http://zkompasem.pl/taxonomy/term/439"/>
    <hyperlink ref="F33" r:id="rId19" display="http://zkompasem.pl/taxonomy/term/101"/>
    <hyperlink ref="F34" r:id="rId20" display="http://zkompasem.pl/taxonomy/term/111"/>
    <hyperlink ref="F35" r:id="rId21" display="http://zkompasem.pl/taxonomy/term/111"/>
  </hyperlinks>
  <pageMargins left="0.7" right="0.7" top="0.75" bottom="0.75" header="0.3" footer="0.3"/>
  <pageSetup paperSize="9" orientation="portrait" verticalDpi="0" r:id="rId2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57"/>
  <sheetViews>
    <sheetView workbookViewId="0">
      <pane xSplit="15" ySplit="1" topLeftCell="P2" activePane="bottomRight" state="frozen"/>
      <selection pane="topRight" activeCell="O1" sqref="O1"/>
      <selection pane="bottomLeft" activeCell="A2" sqref="A2"/>
      <selection pane="bottomRight" activeCell="P2" sqref="P2"/>
    </sheetView>
  </sheetViews>
  <sheetFormatPr defaultRowHeight="14.4"/>
  <cols>
    <col min="1" max="1" width="6.33203125" style="280" customWidth="1"/>
    <col min="2" max="3" width="4.44140625" style="280" customWidth="1"/>
    <col min="4" max="4" width="5.77734375" style="280" customWidth="1"/>
    <col min="5" max="5" width="5.33203125" style="280" customWidth="1"/>
    <col min="6" max="6" width="18.5546875" style="280" customWidth="1"/>
    <col min="7" max="7" width="16.109375" style="280" customWidth="1"/>
    <col min="8" max="9" width="8.88671875" style="280"/>
    <col min="10" max="10" width="5.77734375" style="280" customWidth="1"/>
    <col min="11" max="12" width="5.109375" style="280" customWidth="1"/>
    <col min="13" max="13" width="6.33203125" style="280" customWidth="1"/>
    <col min="14" max="14" width="10.77734375" style="280" customWidth="1"/>
    <col min="15" max="15" width="5.88671875" style="280" customWidth="1"/>
    <col min="16" max="16384" width="8.88671875" style="280"/>
  </cols>
  <sheetData>
    <row r="1" spans="1:58" ht="28.8">
      <c r="A1" s="279" t="s">
        <v>2012</v>
      </c>
      <c r="B1" s="279" t="s">
        <v>36</v>
      </c>
      <c r="C1" s="279" t="s">
        <v>0</v>
      </c>
      <c r="D1" s="279" t="s">
        <v>2013</v>
      </c>
      <c r="E1" s="279" t="s">
        <v>1274</v>
      </c>
      <c r="F1" s="279" t="s">
        <v>175</v>
      </c>
      <c r="G1" s="279" t="s">
        <v>106</v>
      </c>
      <c r="H1" s="279" t="s">
        <v>1685</v>
      </c>
      <c r="I1" s="279" t="s">
        <v>1419</v>
      </c>
      <c r="J1" s="279" t="s">
        <v>2014</v>
      </c>
      <c r="K1" s="279" t="s">
        <v>751</v>
      </c>
      <c r="L1" s="279" t="s">
        <v>2015</v>
      </c>
      <c r="M1" s="279" t="s">
        <v>34</v>
      </c>
      <c r="N1" s="279" t="s">
        <v>1282</v>
      </c>
      <c r="O1" s="279" t="s">
        <v>2016</v>
      </c>
      <c r="P1" s="279" t="s">
        <v>2017</v>
      </c>
      <c r="Q1" s="279" t="s">
        <v>2018</v>
      </c>
      <c r="R1" s="279" t="s">
        <v>2019</v>
      </c>
      <c r="S1" s="279" t="s">
        <v>2020</v>
      </c>
      <c r="T1" s="279" t="s">
        <v>2021</v>
      </c>
      <c r="U1" s="279" t="s">
        <v>2022</v>
      </c>
      <c r="V1" s="279" t="s">
        <v>2023</v>
      </c>
      <c r="W1" s="279" t="s">
        <v>2024</v>
      </c>
      <c r="X1" s="279" t="s">
        <v>1383</v>
      </c>
      <c r="Y1" s="279" t="s">
        <v>1382</v>
      </c>
      <c r="Z1" s="279" t="s">
        <v>1381</v>
      </c>
      <c r="AA1" s="279" t="s">
        <v>1380</v>
      </c>
      <c r="AB1" s="279" t="s">
        <v>1379</v>
      </c>
      <c r="AC1" s="279" t="s">
        <v>1378</v>
      </c>
      <c r="AD1" s="279" t="s">
        <v>1377</v>
      </c>
      <c r="AE1" s="279" t="s">
        <v>1376</v>
      </c>
      <c r="AF1" s="279" t="s">
        <v>1375</v>
      </c>
      <c r="AG1" s="279" t="s">
        <v>1374</v>
      </c>
      <c r="AH1" s="279" t="s">
        <v>1373</v>
      </c>
      <c r="AI1" s="279" t="s">
        <v>1372</v>
      </c>
      <c r="AJ1" s="279" t="s">
        <v>1371</v>
      </c>
      <c r="AK1" s="279" t="s">
        <v>1370</v>
      </c>
      <c r="AL1" s="279" t="s">
        <v>1369</v>
      </c>
      <c r="AM1" s="279" t="s">
        <v>1368</v>
      </c>
      <c r="AN1" s="279" t="s">
        <v>1367</v>
      </c>
      <c r="AO1" s="279" t="s">
        <v>1366</v>
      </c>
      <c r="AP1" s="279" t="s">
        <v>1365</v>
      </c>
      <c r="AQ1" s="279" t="s">
        <v>1364</v>
      </c>
      <c r="AR1" s="279" t="s">
        <v>1363</v>
      </c>
      <c r="AS1" s="279" t="s">
        <v>2025</v>
      </c>
      <c r="AT1" s="279"/>
      <c r="AU1" s="15" t="s">
        <v>77</v>
      </c>
      <c r="AV1" s="15" t="s">
        <v>78</v>
      </c>
      <c r="AW1" s="9" t="s">
        <v>105</v>
      </c>
      <c r="AX1" s="9" t="s">
        <v>106</v>
      </c>
      <c r="AY1" s="9" t="s">
        <v>81</v>
      </c>
      <c r="AZ1" s="9" t="s">
        <v>79</v>
      </c>
      <c r="BA1" s="9" t="s">
        <v>47</v>
      </c>
      <c r="BB1" s="9" t="s">
        <v>1843</v>
      </c>
      <c r="BC1" s="9" t="s">
        <v>44</v>
      </c>
      <c r="BD1" s="9" t="s">
        <v>45</v>
      </c>
      <c r="BE1" s="9" t="s">
        <v>35</v>
      </c>
      <c r="BF1" s="9" t="s">
        <v>46</v>
      </c>
    </row>
    <row r="2" spans="1:58" s="284" customFormat="1">
      <c r="A2" s="281">
        <v>1</v>
      </c>
      <c r="B2" s="281">
        <v>1</v>
      </c>
      <c r="C2" s="281"/>
      <c r="D2" s="281"/>
      <c r="E2" s="281">
        <v>22</v>
      </c>
      <c r="F2" s="281" t="s">
        <v>283</v>
      </c>
      <c r="G2" s="281" t="s">
        <v>20</v>
      </c>
      <c r="H2" s="281">
        <v>1979</v>
      </c>
      <c r="I2" s="281">
        <v>312</v>
      </c>
      <c r="J2" s="281">
        <v>8</v>
      </c>
      <c r="K2" s="281">
        <v>22</v>
      </c>
      <c r="L2" s="281">
        <v>14</v>
      </c>
      <c r="M2" s="281">
        <v>312</v>
      </c>
      <c r="N2" s="282">
        <v>0.34574074074074074</v>
      </c>
      <c r="O2" s="281">
        <v>0</v>
      </c>
      <c r="P2" s="283">
        <v>0.39583333333333331</v>
      </c>
      <c r="Q2" s="283">
        <v>0.37986111111111115</v>
      </c>
      <c r="R2" s="283">
        <v>0.38541666666666669</v>
      </c>
      <c r="S2" s="283">
        <v>0.38194444444444442</v>
      </c>
      <c r="T2" s="283">
        <v>0.39999999999999997</v>
      </c>
      <c r="U2" s="283">
        <v>0.37777777777777777</v>
      </c>
      <c r="V2" s="283">
        <v>0.39305555555555555</v>
      </c>
      <c r="W2" s="283">
        <v>0.3888888888888889</v>
      </c>
      <c r="X2" s="283">
        <v>0.62222222222222223</v>
      </c>
      <c r="Y2" s="283">
        <v>0.50972222222222219</v>
      </c>
      <c r="Z2" s="283">
        <v>0.44513888888888892</v>
      </c>
      <c r="AA2" s="283">
        <v>0.54027777777777775</v>
      </c>
      <c r="AB2" s="283">
        <v>0.71319444444444446</v>
      </c>
      <c r="AC2" s="283">
        <v>0.67986111111111114</v>
      </c>
      <c r="AD2" s="283">
        <v>0.64236111111111105</v>
      </c>
      <c r="AE2" s="283">
        <v>0.68680555555555556</v>
      </c>
      <c r="AF2" s="283">
        <v>0.47638888888888892</v>
      </c>
      <c r="AG2" s="283">
        <v>0.43194444444444446</v>
      </c>
      <c r="AH2" s="283">
        <v>0.50069444444444444</v>
      </c>
      <c r="AI2" s="283">
        <v>0.52638888888888891</v>
      </c>
      <c r="AJ2" s="283">
        <v>0.55972222222222223</v>
      </c>
      <c r="AK2" s="283">
        <v>0.64861111111111114</v>
      </c>
      <c r="AL2" s="283">
        <v>0.61527777777777781</v>
      </c>
      <c r="AM2" s="283">
        <v>0.45069444444444445</v>
      </c>
      <c r="AN2" s="283">
        <v>0.65694444444444444</v>
      </c>
      <c r="AO2" s="283">
        <v>0.59791666666666665</v>
      </c>
      <c r="AP2" s="283">
        <v>0.42638888888888887</v>
      </c>
      <c r="AQ2" s="283">
        <v>0.46388888888888885</v>
      </c>
      <c r="AR2" s="283">
        <v>0.66805555555555562</v>
      </c>
      <c r="AS2" s="283">
        <v>0.70208333333333339</v>
      </c>
      <c r="AT2" s="281"/>
      <c r="AU2" s="15">
        <f>VLOOKUP(AV2,id!$A:$C,3,0)</f>
        <v>21</v>
      </c>
      <c r="AV2" s="15" t="str">
        <f>AW2&amp;AX2&amp;AZ2</f>
        <v>BrudłoPaweł1979</v>
      </c>
      <c r="AW2" s="9" t="str">
        <f>F2</f>
        <v>Brudło</v>
      </c>
      <c r="AX2" s="9" t="str">
        <f>G2</f>
        <v>Paweł</v>
      </c>
      <c r="AY2" s="9"/>
      <c r="AZ2" s="9">
        <f>H2</f>
        <v>1979</v>
      </c>
      <c r="BA2" s="9"/>
      <c r="BB2" s="9">
        <v>100</v>
      </c>
      <c r="BC2" s="9"/>
      <c r="BD2" s="9"/>
      <c r="BE2" s="9"/>
      <c r="BF2" s="9"/>
    </row>
    <row r="3" spans="1:58" s="284" customFormat="1">
      <c r="A3" s="281">
        <v>22</v>
      </c>
      <c r="B3" s="281"/>
      <c r="C3" s="281">
        <v>1</v>
      </c>
      <c r="D3" s="281"/>
      <c r="E3" s="281">
        <v>16</v>
      </c>
      <c r="F3" s="281" t="s">
        <v>66</v>
      </c>
      <c r="G3" s="281" t="s">
        <v>67</v>
      </c>
      <c r="H3" s="281">
        <v>1981</v>
      </c>
      <c r="I3" s="281">
        <v>287</v>
      </c>
      <c r="J3" s="281">
        <v>7</v>
      </c>
      <c r="K3" s="281">
        <v>20</v>
      </c>
      <c r="L3" s="281">
        <v>14</v>
      </c>
      <c r="M3" s="281">
        <v>287</v>
      </c>
      <c r="N3" s="282">
        <v>0.41234953703703708</v>
      </c>
      <c r="O3" s="281">
        <v>0</v>
      </c>
      <c r="P3" s="283">
        <v>0.39652777777777781</v>
      </c>
      <c r="Q3" s="283">
        <v>0.3840277777777778</v>
      </c>
      <c r="R3" s="283">
        <v>0.38680555555555557</v>
      </c>
      <c r="S3" s="281"/>
      <c r="T3" s="283">
        <v>0.40069444444444446</v>
      </c>
      <c r="U3" s="283">
        <v>0.38125000000000003</v>
      </c>
      <c r="V3" s="283">
        <v>0.39305555555555555</v>
      </c>
      <c r="W3" s="283">
        <v>0.40347222222222223</v>
      </c>
      <c r="X3" s="283">
        <v>0.56527777777777777</v>
      </c>
      <c r="Y3" s="281"/>
      <c r="Z3" s="283">
        <v>0.75277777777777777</v>
      </c>
      <c r="AA3" s="283">
        <v>0.45347222222222222</v>
      </c>
      <c r="AB3" s="283">
        <v>0.47083333333333338</v>
      </c>
      <c r="AC3" s="283">
        <v>0.69652777777777775</v>
      </c>
      <c r="AD3" s="283">
        <v>0.59513888888888888</v>
      </c>
      <c r="AE3" s="283">
        <v>0.6875</v>
      </c>
      <c r="AF3" s="283">
        <v>0.73055555555555562</v>
      </c>
      <c r="AG3" s="283">
        <v>0.77847222222222223</v>
      </c>
      <c r="AH3" s="281"/>
      <c r="AI3" s="283">
        <v>0.44097222222222227</v>
      </c>
      <c r="AJ3" s="283">
        <v>0.48402777777777778</v>
      </c>
      <c r="AK3" s="283">
        <v>0.60277777777777775</v>
      </c>
      <c r="AL3" s="283">
        <v>0.55486111111111114</v>
      </c>
      <c r="AM3" s="283">
        <v>0.71458333333333324</v>
      </c>
      <c r="AN3" s="283">
        <v>0.61597222222222225</v>
      </c>
      <c r="AO3" s="283">
        <v>0.53402777777777777</v>
      </c>
      <c r="AP3" s="283">
        <v>0.77013888888888893</v>
      </c>
      <c r="AQ3" s="283">
        <v>0.74305555555555547</v>
      </c>
      <c r="AR3" s="283">
        <v>0.63472222222222219</v>
      </c>
      <c r="AS3" s="283">
        <v>0.66597222222222219</v>
      </c>
      <c r="AT3" s="281"/>
      <c r="AU3" s="15">
        <f>VLOOKUP(AV3,id!$A:$C,3,0)</f>
        <v>58</v>
      </c>
      <c r="AV3" s="15" t="str">
        <f t="shared" ref="AV3:AV11" si="0">AW3&amp;AX3&amp;AZ3</f>
        <v>BlankDanuta1981</v>
      </c>
      <c r="AW3" s="9" t="str">
        <f t="shared" ref="AW3:AW11" si="1">F3</f>
        <v>Blank</v>
      </c>
      <c r="AX3" s="9" t="str">
        <f t="shared" ref="AX3:AX11" si="2">G3</f>
        <v>Danuta</v>
      </c>
      <c r="AY3" s="9"/>
      <c r="AZ3" s="9">
        <f t="shared" ref="AZ3:AZ11" si="3">H3</f>
        <v>1981</v>
      </c>
      <c r="BA3" s="9">
        <v>100</v>
      </c>
      <c r="BB3" s="9">
        <f t="shared" ref="BB3" si="4">BB2*IF(BE3&lt;1,BE3,IF(BF3&lt;1,BF3,IF(BD3&lt;1,BD3,IF(BC3&lt;1,BC3,1))))</f>
        <v>91.987179487179489</v>
      </c>
      <c r="BC3" s="9">
        <f t="shared" ref="BC3" si="5">N2/N3</f>
        <v>0.8384652089707243</v>
      </c>
      <c r="BD3" s="9">
        <f t="shared" ref="BD3" si="6">(J3+K3+L3)/(J2+K2+L2)</f>
        <v>0.93181818181818177</v>
      </c>
      <c r="BE3" s="9">
        <f t="shared" ref="BE3" si="7">I3/I2</f>
        <v>0.91987179487179482</v>
      </c>
      <c r="BF3" s="9">
        <f t="shared" ref="BF3" si="8">BD3^0.2</f>
        <v>0.98597575548167327</v>
      </c>
    </row>
    <row r="4" spans="1:58" s="284" customFormat="1">
      <c r="A4" s="281">
        <v>28</v>
      </c>
      <c r="B4" s="281"/>
      <c r="C4" s="281">
        <v>2</v>
      </c>
      <c r="D4" s="281"/>
      <c r="E4" s="281">
        <v>9</v>
      </c>
      <c r="F4" s="281" t="s">
        <v>347</v>
      </c>
      <c r="G4" s="281" t="s">
        <v>505</v>
      </c>
      <c r="H4" s="281">
        <v>1988</v>
      </c>
      <c r="I4" s="281">
        <v>262</v>
      </c>
      <c r="J4" s="281">
        <v>8</v>
      </c>
      <c r="K4" s="281">
        <v>17</v>
      </c>
      <c r="L4" s="281">
        <v>14</v>
      </c>
      <c r="M4" s="281">
        <v>262</v>
      </c>
      <c r="N4" s="282">
        <v>0.40644675925925927</v>
      </c>
      <c r="O4" s="281">
        <v>0</v>
      </c>
      <c r="P4" s="283">
        <v>0.40763888888888888</v>
      </c>
      <c r="Q4" s="283">
        <v>0.38194444444444442</v>
      </c>
      <c r="R4" s="283">
        <v>0.39027777777777778</v>
      </c>
      <c r="S4" s="283">
        <v>0.38611111111111113</v>
      </c>
      <c r="T4" s="283">
        <v>0.40069444444444446</v>
      </c>
      <c r="U4" s="283">
        <v>0.37916666666666665</v>
      </c>
      <c r="V4" s="283">
        <v>0.40347222222222223</v>
      </c>
      <c r="W4" s="283">
        <v>0.39652777777777781</v>
      </c>
      <c r="X4" s="281"/>
      <c r="Y4" s="283">
        <v>0.43888888888888888</v>
      </c>
      <c r="Z4" s="283">
        <v>0.51527777777777783</v>
      </c>
      <c r="AA4" s="281"/>
      <c r="AB4" s="283">
        <v>0.71875</v>
      </c>
      <c r="AC4" s="283">
        <v>0.53125</v>
      </c>
      <c r="AD4" s="283">
        <v>0.58472222222222225</v>
      </c>
      <c r="AE4" s="283">
        <v>0.5395833333333333</v>
      </c>
      <c r="AF4" s="283">
        <v>0.49305555555555558</v>
      </c>
      <c r="AG4" s="283">
        <v>0.7715277777777777</v>
      </c>
      <c r="AH4" s="283">
        <v>0.4513888888888889</v>
      </c>
      <c r="AI4" s="281"/>
      <c r="AJ4" s="283">
        <v>0.69930555555555562</v>
      </c>
      <c r="AK4" s="283">
        <v>0.57291666666666663</v>
      </c>
      <c r="AL4" s="283">
        <v>0.61041666666666672</v>
      </c>
      <c r="AM4" s="283">
        <v>0.50763888888888886</v>
      </c>
      <c r="AN4" s="281"/>
      <c r="AO4" s="283">
        <v>0.63888888888888895</v>
      </c>
      <c r="AP4" s="281"/>
      <c r="AQ4" s="283">
        <v>0.47291666666666665</v>
      </c>
      <c r="AR4" s="283">
        <v>0.55694444444444446</v>
      </c>
      <c r="AS4" s="283">
        <v>0.73472222222222217</v>
      </c>
      <c r="AT4" s="281"/>
      <c r="AU4" s="15">
        <f>VLOOKUP(AV4,id!$A:$C,3,0)</f>
        <v>438</v>
      </c>
      <c r="AV4" s="15" t="str">
        <f t="shared" si="0"/>
        <v>KoniecznaJoanna1988</v>
      </c>
      <c r="AW4" s="9" t="str">
        <f t="shared" si="1"/>
        <v>Konieczna</v>
      </c>
      <c r="AX4" s="9" t="str">
        <f t="shared" si="2"/>
        <v>Joanna</v>
      </c>
      <c r="AY4" s="9"/>
      <c r="AZ4" s="9">
        <f t="shared" si="3"/>
        <v>1988</v>
      </c>
      <c r="BA4" s="9">
        <f t="shared" ref="BA4:BA11" si="9">BA3*IF(BE4&lt;1,BE4,IF(BF4&lt;1,BF4,IF(BD4&lt;1,BD4,IF(BC4&lt;1,BC4,1))))</f>
        <v>91.289198606271782</v>
      </c>
      <c r="BB4" s="9">
        <f t="shared" ref="BB4:BB11" si="10">BB3*IF(BE4&lt;1,BE4,IF(BF4&lt;1,BF4,IF(BD4&lt;1,BD4,IF(BC4&lt;1,BC4,1))))</f>
        <v>83.974358974358978</v>
      </c>
      <c r="BC4" s="9">
        <f t="shared" ref="BC4:BC11" si="11">N3/N4</f>
        <v>1.0145228806560926</v>
      </c>
      <c r="BD4" s="9">
        <f t="shared" ref="BD4:BD11" si="12">(J4+K4+L4)/(J3+K3+L3)</f>
        <v>0.95121951219512191</v>
      </c>
      <c r="BE4" s="9">
        <f t="shared" ref="BE4:BE11" si="13">I4/I3</f>
        <v>0.91289198606271782</v>
      </c>
      <c r="BF4" s="9">
        <f t="shared" ref="BF4:BF11" si="14">BD4^0.2</f>
        <v>0.99004777037367597</v>
      </c>
    </row>
    <row r="5" spans="1:58" s="284" customFormat="1">
      <c r="A5" s="281">
        <v>33</v>
      </c>
      <c r="B5" s="281"/>
      <c r="C5" s="281">
        <v>3</v>
      </c>
      <c r="D5" s="281"/>
      <c r="E5" s="281">
        <v>25</v>
      </c>
      <c r="F5" s="281" t="s">
        <v>246</v>
      </c>
      <c r="G5" s="281" t="s">
        <v>350</v>
      </c>
      <c r="H5" s="281">
        <v>1975</v>
      </c>
      <c r="I5" s="281">
        <v>252</v>
      </c>
      <c r="J5" s="281">
        <v>8</v>
      </c>
      <c r="K5" s="281">
        <v>16</v>
      </c>
      <c r="L5" s="281">
        <v>14</v>
      </c>
      <c r="M5" s="281">
        <v>252</v>
      </c>
      <c r="N5" s="282">
        <v>0.40862268518518513</v>
      </c>
      <c r="O5" s="281">
        <v>0</v>
      </c>
      <c r="P5" s="283">
        <v>0.40972222222222227</v>
      </c>
      <c r="Q5" s="283">
        <v>0.38263888888888892</v>
      </c>
      <c r="R5" s="283">
        <v>0.39374999999999999</v>
      </c>
      <c r="S5" s="283">
        <v>0.38750000000000001</v>
      </c>
      <c r="T5" s="283">
        <v>0.40069444444444446</v>
      </c>
      <c r="U5" s="283">
        <v>0.37986111111111115</v>
      </c>
      <c r="V5" s="283">
        <v>0.4055555555555555</v>
      </c>
      <c r="W5" s="283">
        <v>0.39930555555555558</v>
      </c>
      <c r="X5" s="283">
        <v>0.66041666666666665</v>
      </c>
      <c r="Y5" s="283">
        <v>0.44513888888888892</v>
      </c>
      <c r="Z5" s="283">
        <v>0.54652777777777783</v>
      </c>
      <c r="AA5" s="281"/>
      <c r="AB5" s="283">
        <v>0.77500000000000002</v>
      </c>
      <c r="AC5" s="283">
        <v>0.59791666666666665</v>
      </c>
      <c r="AD5" s="281"/>
      <c r="AE5" s="283">
        <v>0.6069444444444444</v>
      </c>
      <c r="AF5" s="283">
        <v>0.51874999999999993</v>
      </c>
      <c r="AG5" s="283">
        <v>0.56458333333333333</v>
      </c>
      <c r="AH5" s="283">
        <v>0.4680555555555555</v>
      </c>
      <c r="AI5" s="281"/>
      <c r="AJ5" s="283">
        <v>0.76180555555555562</v>
      </c>
      <c r="AK5" s="281"/>
      <c r="AL5" s="283">
        <v>0.67361111111111116</v>
      </c>
      <c r="AM5" s="283">
        <v>0.53819444444444442</v>
      </c>
      <c r="AN5" s="281"/>
      <c r="AO5" s="283">
        <v>0.70138888888888884</v>
      </c>
      <c r="AP5" s="283">
        <v>0.57430555555555551</v>
      </c>
      <c r="AQ5" s="283">
        <v>0.50069444444444444</v>
      </c>
      <c r="AR5" s="281"/>
      <c r="AS5" s="283">
        <v>0.62638888888888888</v>
      </c>
      <c r="AT5" s="281"/>
      <c r="AU5" s="15">
        <f>VLOOKUP(AV5,id!$A:$C,3,0)</f>
        <v>160</v>
      </c>
      <c r="AV5" s="15" t="str">
        <f t="shared" si="0"/>
        <v>AdamczykEwa1975</v>
      </c>
      <c r="AW5" s="9" t="str">
        <f t="shared" si="1"/>
        <v>Adamczyk</v>
      </c>
      <c r="AX5" s="9" t="str">
        <f t="shared" si="2"/>
        <v>Ewa</v>
      </c>
      <c r="AY5" s="9"/>
      <c r="AZ5" s="9">
        <f t="shared" si="3"/>
        <v>1975</v>
      </c>
      <c r="BA5" s="9">
        <f t="shared" si="9"/>
        <v>87.804878048780495</v>
      </c>
      <c r="BB5" s="9">
        <f t="shared" si="10"/>
        <v>80.769230769230774</v>
      </c>
      <c r="BC5" s="9">
        <f t="shared" si="11"/>
        <v>0.99467497521597525</v>
      </c>
      <c r="BD5" s="9">
        <f t="shared" si="12"/>
        <v>0.97435897435897434</v>
      </c>
      <c r="BE5" s="9">
        <f t="shared" si="13"/>
        <v>0.96183206106870234</v>
      </c>
      <c r="BF5" s="9">
        <f t="shared" si="14"/>
        <v>0.99481837389909999</v>
      </c>
    </row>
    <row r="6" spans="1:58" s="284" customFormat="1">
      <c r="A6" s="281">
        <v>39</v>
      </c>
      <c r="B6" s="281"/>
      <c r="C6" s="281">
        <v>4</v>
      </c>
      <c r="D6" s="281"/>
      <c r="E6" s="281">
        <v>30</v>
      </c>
      <c r="F6" s="281" t="s">
        <v>213</v>
      </c>
      <c r="G6" s="281" t="s">
        <v>214</v>
      </c>
      <c r="H6" s="281">
        <v>1980</v>
      </c>
      <c r="I6" s="281">
        <v>242</v>
      </c>
      <c r="J6" s="281">
        <v>8</v>
      </c>
      <c r="K6" s="281">
        <v>16</v>
      </c>
      <c r="L6" s="281">
        <v>14</v>
      </c>
      <c r="M6" s="281">
        <v>242</v>
      </c>
      <c r="N6" s="282">
        <v>0.40807870370370369</v>
      </c>
      <c r="O6" s="281">
        <v>0</v>
      </c>
      <c r="P6" s="283">
        <v>0.40486111111111112</v>
      </c>
      <c r="Q6" s="283">
        <v>0.38263888888888892</v>
      </c>
      <c r="R6" s="283">
        <v>0.39027777777777778</v>
      </c>
      <c r="S6" s="283">
        <v>0.38541666666666669</v>
      </c>
      <c r="T6" s="283">
        <v>0.40069444444444446</v>
      </c>
      <c r="U6" s="283">
        <v>0.37986111111111115</v>
      </c>
      <c r="V6" s="283">
        <v>0.40069444444444446</v>
      </c>
      <c r="W6" s="283">
        <v>0.39513888888888887</v>
      </c>
      <c r="X6" s="283">
        <v>0.58124999999999993</v>
      </c>
      <c r="Y6" s="281"/>
      <c r="Z6" s="283">
        <v>0.72916666666666663</v>
      </c>
      <c r="AA6" s="283">
        <v>0.45347222222222222</v>
      </c>
      <c r="AB6" s="281"/>
      <c r="AC6" s="281"/>
      <c r="AD6" s="283">
        <v>0.62986111111111109</v>
      </c>
      <c r="AE6" s="281"/>
      <c r="AF6" s="283">
        <v>0.70416666666666661</v>
      </c>
      <c r="AG6" s="283">
        <v>0.75069444444444444</v>
      </c>
      <c r="AH6" s="281"/>
      <c r="AI6" s="283">
        <v>0.43888888888888888</v>
      </c>
      <c r="AJ6" s="283">
        <v>0.48333333333333334</v>
      </c>
      <c r="AK6" s="283">
        <v>0.64097222222222217</v>
      </c>
      <c r="AL6" s="283">
        <v>0.5708333333333333</v>
      </c>
      <c r="AM6" s="283">
        <v>0.68888888888888899</v>
      </c>
      <c r="AN6" s="283">
        <v>0.65555555555555556</v>
      </c>
      <c r="AO6" s="283">
        <v>0.54513888888888895</v>
      </c>
      <c r="AP6" s="283">
        <v>0.7597222222222223</v>
      </c>
      <c r="AQ6" s="283">
        <v>0.72083333333333333</v>
      </c>
      <c r="AR6" s="283">
        <v>0.6118055555555556</v>
      </c>
      <c r="AS6" s="281"/>
      <c r="AT6" s="281"/>
      <c r="AU6" s="15">
        <f>VLOOKUP(AV6,id!$A:$C,3,0)</f>
        <v>60</v>
      </c>
      <c r="AV6" s="15" t="str">
        <f t="shared" si="0"/>
        <v>TruszkowskaKamila1980</v>
      </c>
      <c r="AW6" s="9" t="str">
        <f t="shared" si="1"/>
        <v>Truszkowska</v>
      </c>
      <c r="AX6" s="9" t="str">
        <f t="shared" si="2"/>
        <v>Kamila</v>
      </c>
      <c r="AY6" s="9"/>
      <c r="AZ6" s="9">
        <f t="shared" si="3"/>
        <v>1980</v>
      </c>
      <c r="BA6" s="9">
        <f t="shared" si="9"/>
        <v>84.320557491289208</v>
      </c>
      <c r="BB6" s="9">
        <f t="shared" si="10"/>
        <v>77.564102564102569</v>
      </c>
      <c r="BC6" s="9">
        <f t="shared" si="11"/>
        <v>1.00133303080152</v>
      </c>
      <c r="BD6" s="9">
        <f t="shared" si="12"/>
        <v>1</v>
      </c>
      <c r="BE6" s="9">
        <f t="shared" si="13"/>
        <v>0.96031746031746035</v>
      </c>
      <c r="BF6" s="9">
        <f t="shared" si="14"/>
        <v>1</v>
      </c>
    </row>
    <row r="7" spans="1:58" s="284" customFormat="1">
      <c r="A7" s="281">
        <v>42</v>
      </c>
      <c r="B7" s="281"/>
      <c r="C7" s="281">
        <v>5</v>
      </c>
      <c r="D7" s="281"/>
      <c r="E7" s="281">
        <v>38</v>
      </c>
      <c r="F7" s="281" t="s">
        <v>567</v>
      </c>
      <c r="G7" s="281" t="s">
        <v>566</v>
      </c>
      <c r="H7" s="281">
        <v>1988</v>
      </c>
      <c r="I7" s="281">
        <v>235</v>
      </c>
      <c r="J7" s="281">
        <v>8</v>
      </c>
      <c r="K7" s="281">
        <v>16</v>
      </c>
      <c r="L7" s="281">
        <v>14</v>
      </c>
      <c r="M7" s="281">
        <v>252</v>
      </c>
      <c r="N7" s="282">
        <v>0.42825231481481479</v>
      </c>
      <c r="O7" s="281">
        <v>17</v>
      </c>
      <c r="P7" s="283">
        <v>0.39930555555555558</v>
      </c>
      <c r="Q7" s="283">
        <v>0.37986111111111115</v>
      </c>
      <c r="R7" s="283">
        <v>0.38611111111111113</v>
      </c>
      <c r="S7" s="283">
        <v>0.38194444444444442</v>
      </c>
      <c r="T7" s="283">
        <v>0.40486111111111112</v>
      </c>
      <c r="U7" s="283">
        <v>0.37777777777777777</v>
      </c>
      <c r="V7" s="283">
        <v>0.39583333333333331</v>
      </c>
      <c r="W7" s="283">
        <v>0.39027777777777778</v>
      </c>
      <c r="X7" s="283">
        <v>0.54652777777777783</v>
      </c>
      <c r="Y7" s="281"/>
      <c r="Z7" s="283">
        <v>0.77430555555555547</v>
      </c>
      <c r="AA7" s="283">
        <v>0.45069444444444445</v>
      </c>
      <c r="AB7" s="283">
        <v>0.47916666666666669</v>
      </c>
      <c r="AC7" s="283">
        <v>0.52013888888888882</v>
      </c>
      <c r="AD7" s="283">
        <v>0.68402777777777779</v>
      </c>
      <c r="AE7" s="283">
        <v>0.51180555555555551</v>
      </c>
      <c r="AF7" s="281"/>
      <c r="AG7" s="281"/>
      <c r="AH7" s="281"/>
      <c r="AI7" s="283">
        <v>0.43333333333333335</v>
      </c>
      <c r="AJ7" s="283">
        <v>0.57152777777777775</v>
      </c>
      <c r="AK7" s="283">
        <v>0.6958333333333333</v>
      </c>
      <c r="AL7" s="283">
        <v>0.65972222222222221</v>
      </c>
      <c r="AM7" s="283">
        <v>0.73819444444444438</v>
      </c>
      <c r="AN7" s="281"/>
      <c r="AO7" s="283">
        <v>0.6333333333333333</v>
      </c>
      <c r="AP7" s="281"/>
      <c r="AQ7" s="283">
        <v>0.76527777777777783</v>
      </c>
      <c r="AR7" s="283">
        <v>0.71388888888888891</v>
      </c>
      <c r="AS7" s="283">
        <v>0.49305555555555558</v>
      </c>
      <c r="AT7" s="281"/>
      <c r="AU7" s="15">
        <f>VLOOKUP(AV7,id!$A:$C,3,0)</f>
        <v>59</v>
      </c>
      <c r="AV7" s="15" t="str">
        <f t="shared" si="0"/>
        <v>PacekKarolina1988</v>
      </c>
      <c r="AW7" s="9" t="str">
        <f t="shared" si="1"/>
        <v>Pacek</v>
      </c>
      <c r="AX7" s="9" t="str">
        <f t="shared" si="2"/>
        <v>Karolina</v>
      </c>
      <c r="AY7" s="9"/>
      <c r="AZ7" s="9">
        <f t="shared" si="3"/>
        <v>1988</v>
      </c>
      <c r="BA7" s="9">
        <f t="shared" si="9"/>
        <v>81.881533101045306</v>
      </c>
      <c r="BB7" s="9">
        <f t="shared" si="10"/>
        <v>75.320512820512818</v>
      </c>
      <c r="BC7" s="9">
        <f t="shared" si="11"/>
        <v>0.95289316504959332</v>
      </c>
      <c r="BD7" s="9">
        <f t="shared" si="12"/>
        <v>1</v>
      </c>
      <c r="BE7" s="9">
        <f t="shared" si="13"/>
        <v>0.97107438016528924</v>
      </c>
      <c r="BF7" s="9">
        <f t="shared" si="14"/>
        <v>1</v>
      </c>
    </row>
    <row r="8" spans="1:58" s="284" customFormat="1">
      <c r="A8" s="281">
        <v>43</v>
      </c>
      <c r="B8" s="281"/>
      <c r="C8" s="281">
        <v>6</v>
      </c>
      <c r="D8" s="281"/>
      <c r="E8" s="281">
        <v>27</v>
      </c>
      <c r="F8" s="281" t="s">
        <v>55</v>
      </c>
      <c r="G8" s="281" t="s">
        <v>72</v>
      </c>
      <c r="H8" s="281">
        <v>1969</v>
      </c>
      <c r="I8" s="281">
        <v>232</v>
      </c>
      <c r="J8" s="281">
        <v>8</v>
      </c>
      <c r="K8" s="281">
        <v>15</v>
      </c>
      <c r="L8" s="281">
        <v>14</v>
      </c>
      <c r="M8" s="281">
        <v>232</v>
      </c>
      <c r="N8" s="282">
        <v>0.40843750000000001</v>
      </c>
      <c r="O8" s="281">
        <v>0</v>
      </c>
      <c r="P8" s="283">
        <v>0.4055555555555555</v>
      </c>
      <c r="Q8" s="283">
        <v>0.38125000000000003</v>
      </c>
      <c r="R8" s="283">
        <v>0.39097222222222222</v>
      </c>
      <c r="S8" s="283">
        <v>0.38541666666666669</v>
      </c>
      <c r="T8" s="283">
        <v>0.40069444444444446</v>
      </c>
      <c r="U8" s="283">
        <v>0.37847222222222227</v>
      </c>
      <c r="V8" s="283">
        <v>0.40138888888888885</v>
      </c>
      <c r="W8" s="283">
        <v>0.39583333333333331</v>
      </c>
      <c r="X8" s="283">
        <v>0.58124999999999993</v>
      </c>
      <c r="Y8" s="281"/>
      <c r="Z8" s="283">
        <v>0.70277777777777783</v>
      </c>
      <c r="AA8" s="283">
        <v>0.45347222222222222</v>
      </c>
      <c r="AB8" s="281"/>
      <c r="AC8" s="281"/>
      <c r="AD8" s="283">
        <v>0.63055555555555554</v>
      </c>
      <c r="AE8" s="281"/>
      <c r="AF8" s="281"/>
      <c r="AG8" s="283">
        <v>0.74097222222222225</v>
      </c>
      <c r="AH8" s="281"/>
      <c r="AI8" s="283">
        <v>0.43888888888888888</v>
      </c>
      <c r="AJ8" s="283">
        <v>0.48333333333333334</v>
      </c>
      <c r="AK8" s="283">
        <v>0.64027777777777783</v>
      </c>
      <c r="AL8" s="283">
        <v>0.5708333333333333</v>
      </c>
      <c r="AM8" s="283">
        <v>0.68958333333333333</v>
      </c>
      <c r="AN8" s="283">
        <v>0.65486111111111112</v>
      </c>
      <c r="AO8" s="283">
        <v>0.54583333333333328</v>
      </c>
      <c r="AP8" s="283">
        <v>0.75277777777777777</v>
      </c>
      <c r="AQ8" s="283">
        <v>0.71388888888888891</v>
      </c>
      <c r="AR8" s="283">
        <v>0.6118055555555556</v>
      </c>
      <c r="AS8" s="281"/>
      <c r="AT8" s="281"/>
      <c r="AU8" s="15">
        <f>VLOOKUP(AV8,id!$A:$C,3,0)</f>
        <v>57</v>
      </c>
      <c r="AV8" s="15" t="str">
        <f t="shared" si="0"/>
        <v>StanekAsia1969</v>
      </c>
      <c r="AW8" s="9" t="str">
        <f t="shared" si="1"/>
        <v>Stanek</v>
      </c>
      <c r="AX8" s="9" t="str">
        <f t="shared" si="2"/>
        <v>Asia</v>
      </c>
      <c r="AY8" s="9"/>
      <c r="AZ8" s="9">
        <f t="shared" si="3"/>
        <v>1969</v>
      </c>
      <c r="BA8" s="9">
        <f t="shared" si="9"/>
        <v>80.83623693379792</v>
      </c>
      <c r="BB8" s="9">
        <f t="shared" si="10"/>
        <v>74.358974358974351</v>
      </c>
      <c r="BC8" s="9">
        <f t="shared" si="11"/>
        <v>1.0485137011533339</v>
      </c>
      <c r="BD8" s="9">
        <f t="shared" si="12"/>
        <v>0.97368421052631582</v>
      </c>
      <c r="BE8" s="9">
        <f t="shared" si="13"/>
        <v>0.98723404255319147</v>
      </c>
      <c r="BF8" s="9">
        <f t="shared" si="14"/>
        <v>0.99468054923685412</v>
      </c>
    </row>
    <row r="9" spans="1:58" s="284" customFormat="1">
      <c r="A9" s="281">
        <v>44</v>
      </c>
      <c r="B9" s="281"/>
      <c r="C9" s="281">
        <v>7</v>
      </c>
      <c r="D9" s="281"/>
      <c r="E9" s="281">
        <v>39</v>
      </c>
      <c r="F9" s="281" t="s">
        <v>2027</v>
      </c>
      <c r="G9" s="281" t="s">
        <v>2028</v>
      </c>
      <c r="H9" s="281">
        <v>1977</v>
      </c>
      <c r="I9" s="281">
        <v>222</v>
      </c>
      <c r="J9" s="281">
        <v>8</v>
      </c>
      <c r="K9" s="281">
        <v>13</v>
      </c>
      <c r="L9" s="281">
        <v>14</v>
      </c>
      <c r="M9" s="281">
        <v>222</v>
      </c>
      <c r="N9" s="282">
        <v>0.39629629629629631</v>
      </c>
      <c r="O9" s="281">
        <v>0</v>
      </c>
      <c r="P9" s="283">
        <v>0.40625</v>
      </c>
      <c r="Q9" s="283">
        <v>0.38125000000000003</v>
      </c>
      <c r="R9" s="283">
        <v>0.39097222222222222</v>
      </c>
      <c r="S9" s="283">
        <v>0.38472222222222219</v>
      </c>
      <c r="T9" s="283">
        <v>0.40069444444444446</v>
      </c>
      <c r="U9" s="283">
        <v>0.37847222222222227</v>
      </c>
      <c r="V9" s="283">
        <v>0.40138888888888885</v>
      </c>
      <c r="W9" s="283">
        <v>0.39583333333333331</v>
      </c>
      <c r="X9" s="283">
        <v>0.59583333333333333</v>
      </c>
      <c r="Y9" s="281"/>
      <c r="Z9" s="281"/>
      <c r="AA9" s="283">
        <v>0.4597222222222222</v>
      </c>
      <c r="AB9" s="283">
        <v>0.43958333333333338</v>
      </c>
      <c r="AC9" s="283">
        <v>0.71319444444444446</v>
      </c>
      <c r="AD9" s="283">
        <v>0.64722222222222225</v>
      </c>
      <c r="AE9" s="283">
        <v>0.72499999999999998</v>
      </c>
      <c r="AF9" s="281"/>
      <c r="AG9" s="281"/>
      <c r="AH9" s="281"/>
      <c r="AI9" s="281"/>
      <c r="AJ9" s="283">
        <v>0.48680555555555555</v>
      </c>
      <c r="AK9" s="283">
        <v>0.65972222222222221</v>
      </c>
      <c r="AL9" s="283">
        <v>0.58263888888888882</v>
      </c>
      <c r="AM9" s="281"/>
      <c r="AN9" s="283">
        <v>0.67638888888888893</v>
      </c>
      <c r="AO9" s="283">
        <v>0.55277777777777781</v>
      </c>
      <c r="AP9" s="281"/>
      <c r="AQ9" s="281"/>
      <c r="AR9" s="283">
        <v>0.62291666666666667</v>
      </c>
      <c r="AS9" s="283">
        <v>0.75416666666666676</v>
      </c>
      <c r="AT9" s="281"/>
      <c r="AU9" s="15">
        <f>VLOOKUP(AV9,id!$A:$C,3,0)</f>
        <v>439</v>
      </c>
      <c r="AV9" s="15" t="str">
        <f t="shared" si="0"/>
        <v>SzymańskaZuzanna1977</v>
      </c>
      <c r="AW9" s="9" t="str">
        <f t="shared" si="1"/>
        <v>Szymańska</v>
      </c>
      <c r="AX9" s="9" t="str">
        <f t="shared" si="2"/>
        <v>Zuzanna</v>
      </c>
      <c r="AY9" s="9"/>
      <c r="AZ9" s="9">
        <f t="shared" si="3"/>
        <v>1977</v>
      </c>
      <c r="BA9" s="9">
        <f t="shared" si="9"/>
        <v>77.351916376306633</v>
      </c>
      <c r="BB9" s="9">
        <f t="shared" si="10"/>
        <v>71.153846153846146</v>
      </c>
      <c r="BC9" s="9">
        <f t="shared" si="11"/>
        <v>1.0306366822429907</v>
      </c>
      <c r="BD9" s="9">
        <f t="shared" si="12"/>
        <v>0.94594594594594594</v>
      </c>
      <c r="BE9" s="9">
        <f t="shared" si="13"/>
        <v>0.9568965517241379</v>
      </c>
      <c r="BF9" s="9">
        <f t="shared" si="14"/>
        <v>0.98894756177027476</v>
      </c>
    </row>
    <row r="10" spans="1:58" s="284" customFormat="1">
      <c r="A10" s="281">
        <v>45</v>
      </c>
      <c r="B10" s="281"/>
      <c r="C10" s="281">
        <v>8</v>
      </c>
      <c r="D10" s="281"/>
      <c r="E10" s="281">
        <v>50</v>
      </c>
      <c r="F10" s="281" t="s">
        <v>766</v>
      </c>
      <c r="G10" s="281" t="s">
        <v>292</v>
      </c>
      <c r="H10" s="281">
        <v>1983</v>
      </c>
      <c r="I10" s="281">
        <v>222</v>
      </c>
      <c r="J10" s="281">
        <v>8</v>
      </c>
      <c r="K10" s="281">
        <v>13</v>
      </c>
      <c r="L10" s="281">
        <v>14</v>
      </c>
      <c r="M10" s="281">
        <v>222</v>
      </c>
      <c r="N10" s="282">
        <v>0.4073032407407407</v>
      </c>
      <c r="O10" s="281">
        <v>0</v>
      </c>
      <c r="P10" s="283">
        <v>0.4145833333333333</v>
      </c>
      <c r="Q10" s="283">
        <v>0.38541666666666669</v>
      </c>
      <c r="R10" s="283">
        <v>0.39374999999999999</v>
      </c>
      <c r="S10" s="283">
        <v>0.3888888888888889</v>
      </c>
      <c r="T10" s="283">
        <v>0.40069444444444446</v>
      </c>
      <c r="U10" s="283">
        <v>0.38194444444444442</v>
      </c>
      <c r="V10" s="283">
        <v>0.40763888888888888</v>
      </c>
      <c r="W10" s="283">
        <v>0.40069444444444446</v>
      </c>
      <c r="X10" s="283">
        <v>0.62777777777777777</v>
      </c>
      <c r="Y10" s="281"/>
      <c r="Z10" s="281"/>
      <c r="AA10" s="283">
        <v>0.47361111111111115</v>
      </c>
      <c r="AB10" s="283">
        <v>0.77222222222222225</v>
      </c>
      <c r="AC10" s="283">
        <v>0.71736111111111101</v>
      </c>
      <c r="AD10" s="283">
        <v>0.67013888888888884</v>
      </c>
      <c r="AE10" s="283">
        <v>0.72638888888888886</v>
      </c>
      <c r="AF10" s="281"/>
      <c r="AG10" s="281"/>
      <c r="AH10" s="281"/>
      <c r="AI10" s="283">
        <v>0.45555555555555555</v>
      </c>
      <c r="AJ10" s="283">
        <v>0.50069444444444444</v>
      </c>
      <c r="AK10" s="283">
        <v>0.68125000000000002</v>
      </c>
      <c r="AL10" s="283">
        <v>0.64097222222222217</v>
      </c>
      <c r="AM10" s="281"/>
      <c r="AN10" s="281"/>
      <c r="AO10" s="283">
        <v>0.59375</v>
      </c>
      <c r="AP10" s="281"/>
      <c r="AQ10" s="281"/>
      <c r="AR10" s="283">
        <v>0.6972222222222223</v>
      </c>
      <c r="AS10" s="283">
        <v>0.75486111111111109</v>
      </c>
      <c r="AT10" s="281"/>
      <c r="AU10" s="15">
        <f>VLOOKUP(AV10,id!$A:$C,3,0)</f>
        <v>130</v>
      </c>
      <c r="AV10" s="15" t="str">
        <f t="shared" si="0"/>
        <v>RychlikAnna1983</v>
      </c>
      <c r="AW10" s="9" t="str">
        <f t="shared" si="1"/>
        <v>Rychlik</v>
      </c>
      <c r="AX10" s="9" t="str">
        <f t="shared" si="2"/>
        <v>Anna</v>
      </c>
      <c r="AY10" s="9"/>
      <c r="AZ10" s="9">
        <f t="shared" si="3"/>
        <v>1983</v>
      </c>
      <c r="BA10" s="9">
        <f t="shared" si="9"/>
        <v>75.261561669879782</v>
      </c>
      <c r="BB10" s="9">
        <f t="shared" si="10"/>
        <v>69.230987818126579</v>
      </c>
      <c r="BC10" s="9">
        <f t="shared" si="11"/>
        <v>0.97297604501150881</v>
      </c>
      <c r="BD10" s="9">
        <f t="shared" si="12"/>
        <v>1</v>
      </c>
      <c r="BE10" s="9">
        <f t="shared" si="13"/>
        <v>1</v>
      </c>
      <c r="BF10" s="9">
        <f t="shared" si="14"/>
        <v>1</v>
      </c>
    </row>
    <row r="11" spans="1:58" s="284" customFormat="1">
      <c r="A11" s="281">
        <v>46</v>
      </c>
      <c r="B11" s="281"/>
      <c r="C11" s="281">
        <v>9</v>
      </c>
      <c r="D11" s="281"/>
      <c r="E11" s="281">
        <v>51</v>
      </c>
      <c r="F11" s="281" t="s">
        <v>963</v>
      </c>
      <c r="G11" s="281" t="s">
        <v>960</v>
      </c>
      <c r="H11" s="281">
        <v>1977</v>
      </c>
      <c r="I11" s="281">
        <v>222</v>
      </c>
      <c r="J11" s="281">
        <v>8</v>
      </c>
      <c r="K11" s="281">
        <v>13</v>
      </c>
      <c r="L11" s="281">
        <v>14</v>
      </c>
      <c r="M11" s="281">
        <v>222</v>
      </c>
      <c r="N11" s="282">
        <v>0.40739583333333335</v>
      </c>
      <c r="O11" s="281">
        <v>0</v>
      </c>
      <c r="P11" s="283">
        <v>0.4145833333333333</v>
      </c>
      <c r="Q11" s="283">
        <v>0.38541666666666669</v>
      </c>
      <c r="R11" s="283">
        <v>0.39374999999999999</v>
      </c>
      <c r="S11" s="283">
        <v>0.3888888888888889</v>
      </c>
      <c r="T11" s="283">
        <v>0.40069444444444446</v>
      </c>
      <c r="U11" s="283">
        <v>0.38263888888888892</v>
      </c>
      <c r="V11" s="283">
        <v>0.40763888888888888</v>
      </c>
      <c r="W11" s="283">
        <v>0.39999999999999997</v>
      </c>
      <c r="X11" s="283">
        <v>0.62777777777777777</v>
      </c>
      <c r="Y11" s="281"/>
      <c r="Z11" s="281"/>
      <c r="AA11" s="283">
        <v>0.47291666666666665</v>
      </c>
      <c r="AB11" s="283">
        <v>0.77222222222222225</v>
      </c>
      <c r="AC11" s="283">
        <v>0.71736111111111101</v>
      </c>
      <c r="AD11" s="283">
        <v>0.6694444444444444</v>
      </c>
      <c r="AE11" s="283">
        <v>0.7270833333333333</v>
      </c>
      <c r="AF11" s="281"/>
      <c r="AG11" s="281"/>
      <c r="AH11" s="281"/>
      <c r="AI11" s="283">
        <v>0.45555555555555555</v>
      </c>
      <c r="AJ11" s="283">
        <v>0.50069444444444444</v>
      </c>
      <c r="AK11" s="283">
        <v>0.68055555555555547</v>
      </c>
      <c r="AL11" s="283">
        <v>0.64097222222222217</v>
      </c>
      <c r="AM11" s="281"/>
      <c r="AN11" s="281"/>
      <c r="AO11" s="283">
        <v>0.59375</v>
      </c>
      <c r="AP11" s="281"/>
      <c r="AQ11" s="281"/>
      <c r="AR11" s="283">
        <v>0.6972222222222223</v>
      </c>
      <c r="AS11" s="283">
        <v>0.75555555555555554</v>
      </c>
      <c r="AT11" s="281"/>
      <c r="AU11" s="15">
        <f>VLOOKUP(AV11,id!$A:$C,3,0)</f>
        <v>129</v>
      </c>
      <c r="AV11" s="15" t="str">
        <f t="shared" si="0"/>
        <v>NowińskaRenata1977</v>
      </c>
      <c r="AW11" s="9" t="str">
        <f t="shared" si="1"/>
        <v>Nowińska</v>
      </c>
      <c r="AX11" s="9" t="str">
        <f t="shared" si="2"/>
        <v>Renata</v>
      </c>
      <c r="AY11" s="9"/>
      <c r="AZ11" s="9">
        <f t="shared" si="3"/>
        <v>1977</v>
      </c>
      <c r="BA11" s="9">
        <f t="shared" si="9"/>
        <v>75.244456283551784</v>
      </c>
      <c r="BB11" s="9">
        <f t="shared" si="10"/>
        <v>69.215253055703059</v>
      </c>
      <c r="BC11" s="9">
        <f t="shared" si="11"/>
        <v>0.99977272081593216</v>
      </c>
      <c r="BD11" s="9">
        <f t="shared" si="12"/>
        <v>1</v>
      </c>
      <c r="BE11" s="9">
        <f t="shared" si="13"/>
        <v>1</v>
      </c>
      <c r="BF11" s="9">
        <f t="shared" si="14"/>
        <v>1</v>
      </c>
    </row>
    <row r="12" spans="1:58" s="284" customFormat="1">
      <c r="AU12" s="281"/>
    </row>
    <row r="13" spans="1:58" s="284" customFormat="1">
      <c r="AU13" s="281"/>
    </row>
    <row r="14" spans="1:58" s="284" customFormat="1">
      <c r="AU14" s="281"/>
    </row>
    <row r="15" spans="1:58" s="284" customFormat="1">
      <c r="AU15" s="281"/>
    </row>
    <row r="16" spans="1:58" s="284" customFormat="1">
      <c r="AU16" s="281"/>
    </row>
    <row r="17" spans="47:47" s="284" customFormat="1">
      <c r="AU17" s="281"/>
    </row>
    <row r="18" spans="47:47" s="284" customFormat="1">
      <c r="AU18" s="281"/>
    </row>
    <row r="19" spans="47:47" s="284" customFormat="1">
      <c r="AU19" s="281"/>
    </row>
    <row r="20" spans="47:47" s="284" customFormat="1">
      <c r="AU20" s="281"/>
    </row>
    <row r="21" spans="47:47" s="284" customFormat="1">
      <c r="AU21" s="281"/>
    </row>
    <row r="22" spans="47:47" s="284" customFormat="1">
      <c r="AU22" s="281"/>
    </row>
    <row r="23" spans="47:47" s="284" customFormat="1">
      <c r="AU23" s="281"/>
    </row>
    <row r="24" spans="47:47" s="284" customFormat="1">
      <c r="AU24" s="281"/>
    </row>
    <row r="25" spans="47:47" s="284" customFormat="1">
      <c r="AU25" s="281"/>
    </row>
    <row r="26" spans="47:47" s="284" customFormat="1"/>
    <row r="27" spans="47:47" s="284" customFormat="1"/>
    <row r="28" spans="47:47" s="284" customFormat="1"/>
    <row r="29" spans="47:47" s="284" customFormat="1"/>
    <row r="30" spans="47:47" s="284" customFormat="1"/>
    <row r="31" spans="47:47" s="284" customFormat="1"/>
    <row r="32" spans="47:47" s="284" customFormat="1"/>
    <row r="33" s="284" customFormat="1"/>
    <row r="34" s="284" customFormat="1"/>
    <row r="35" s="284" customFormat="1"/>
    <row r="36" s="284" customFormat="1"/>
    <row r="37" s="284" customFormat="1"/>
    <row r="38" s="284" customFormat="1"/>
    <row r="39" s="284" customFormat="1"/>
    <row r="40" s="284" customFormat="1"/>
    <row r="41" s="284" customFormat="1"/>
    <row r="42" s="284" customFormat="1"/>
    <row r="43" s="284" customFormat="1"/>
    <row r="44" s="284" customFormat="1"/>
    <row r="45" s="284" customFormat="1"/>
    <row r="46" s="284" customFormat="1"/>
    <row r="47" s="284" customFormat="1"/>
    <row r="48" s="284" customFormat="1"/>
    <row r="49" s="284" customFormat="1"/>
    <row r="50" s="284" customFormat="1"/>
    <row r="51" s="284" customFormat="1"/>
    <row r="52" s="284" customFormat="1"/>
    <row r="53" s="284" customFormat="1"/>
    <row r="54" s="284" customFormat="1"/>
    <row r="55" s="284" customFormat="1"/>
    <row r="56" s="284" customFormat="1"/>
    <row r="57" s="284" customFormat="1"/>
  </sheetData>
  <pageMargins left="0.7" right="0.7" top="0.75" bottom="0.75" header="0.3" footer="0.3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F91"/>
  <sheetViews>
    <sheetView workbookViewId="0">
      <pane xSplit="15" ySplit="1" topLeftCell="P2" activePane="bottomRight" state="frozen"/>
      <selection pane="topRight" activeCell="O1" sqref="O1"/>
      <selection pane="bottomLeft" activeCell="A2" sqref="A2"/>
      <selection pane="bottomRight" activeCell="P2" sqref="P2"/>
    </sheetView>
  </sheetViews>
  <sheetFormatPr defaultRowHeight="14.4"/>
  <cols>
    <col min="1" max="1" width="6.33203125" style="280" customWidth="1"/>
    <col min="2" max="3" width="4.44140625" style="280" customWidth="1"/>
    <col min="4" max="4" width="5.77734375" style="280" customWidth="1"/>
    <col min="5" max="5" width="5.33203125" style="280" customWidth="1"/>
    <col min="6" max="6" width="18.5546875" style="280" customWidth="1"/>
    <col min="7" max="7" width="16.109375" style="280" customWidth="1"/>
    <col min="8" max="9" width="8.88671875" style="280"/>
    <col min="10" max="10" width="5.77734375" style="280" customWidth="1"/>
    <col min="11" max="12" width="5.109375" style="280" customWidth="1"/>
    <col min="13" max="13" width="6.33203125" style="280" customWidth="1"/>
    <col min="14" max="14" width="10.77734375" style="280" customWidth="1"/>
    <col min="15" max="15" width="5.88671875" style="280" customWidth="1"/>
    <col min="16" max="16384" width="8.88671875" style="280"/>
  </cols>
  <sheetData>
    <row r="1" spans="1:58" ht="28.8">
      <c r="A1" s="279" t="s">
        <v>2012</v>
      </c>
      <c r="B1" s="279" t="s">
        <v>36</v>
      </c>
      <c r="C1" s="279" t="s">
        <v>0</v>
      </c>
      <c r="D1" s="279" t="s">
        <v>2013</v>
      </c>
      <c r="E1" s="279" t="s">
        <v>1274</v>
      </c>
      <c r="F1" s="279" t="s">
        <v>175</v>
      </c>
      <c r="G1" s="279" t="s">
        <v>106</v>
      </c>
      <c r="H1" s="279" t="s">
        <v>1685</v>
      </c>
      <c r="I1" s="279" t="s">
        <v>1419</v>
      </c>
      <c r="J1" s="279" t="s">
        <v>2014</v>
      </c>
      <c r="K1" s="279" t="s">
        <v>751</v>
      </c>
      <c r="L1" s="279" t="s">
        <v>2015</v>
      </c>
      <c r="M1" s="279" t="s">
        <v>34</v>
      </c>
      <c r="N1" s="279" t="s">
        <v>1282</v>
      </c>
      <c r="O1" s="279" t="s">
        <v>2016</v>
      </c>
      <c r="P1" s="279" t="s">
        <v>2017</v>
      </c>
      <c r="Q1" s="279" t="s">
        <v>2018</v>
      </c>
      <c r="R1" s="279" t="s">
        <v>2019</v>
      </c>
      <c r="S1" s="279" t="s">
        <v>2020</v>
      </c>
      <c r="T1" s="279" t="s">
        <v>2021</v>
      </c>
      <c r="U1" s="279" t="s">
        <v>2022</v>
      </c>
      <c r="V1" s="279" t="s">
        <v>2023</v>
      </c>
      <c r="W1" s="279" t="s">
        <v>2024</v>
      </c>
      <c r="X1" s="279" t="s">
        <v>1383</v>
      </c>
      <c r="Y1" s="279" t="s">
        <v>1382</v>
      </c>
      <c r="Z1" s="279" t="s">
        <v>1381</v>
      </c>
      <c r="AA1" s="279" t="s">
        <v>1380</v>
      </c>
      <c r="AB1" s="279" t="s">
        <v>1379</v>
      </c>
      <c r="AC1" s="279" t="s">
        <v>1378</v>
      </c>
      <c r="AD1" s="279" t="s">
        <v>1377</v>
      </c>
      <c r="AE1" s="279" t="s">
        <v>1376</v>
      </c>
      <c r="AF1" s="279" t="s">
        <v>1375</v>
      </c>
      <c r="AG1" s="279" t="s">
        <v>1374</v>
      </c>
      <c r="AH1" s="279" t="s">
        <v>1373</v>
      </c>
      <c r="AI1" s="279" t="s">
        <v>1372</v>
      </c>
      <c r="AJ1" s="279" t="s">
        <v>1371</v>
      </c>
      <c r="AK1" s="279" t="s">
        <v>1370</v>
      </c>
      <c r="AL1" s="279" t="s">
        <v>1369</v>
      </c>
      <c r="AM1" s="279" t="s">
        <v>1368</v>
      </c>
      <c r="AN1" s="279" t="s">
        <v>1367</v>
      </c>
      <c r="AO1" s="279" t="s">
        <v>1366</v>
      </c>
      <c r="AP1" s="279" t="s">
        <v>1365</v>
      </c>
      <c r="AQ1" s="279" t="s">
        <v>1364</v>
      </c>
      <c r="AR1" s="279" t="s">
        <v>1363</v>
      </c>
      <c r="AS1" s="279" t="s">
        <v>2025</v>
      </c>
      <c r="AT1" s="279"/>
      <c r="AU1" s="15" t="s">
        <v>77</v>
      </c>
      <c r="AV1" s="15" t="s">
        <v>78</v>
      </c>
      <c r="AW1" s="9" t="s">
        <v>105</v>
      </c>
      <c r="AX1" s="9" t="s">
        <v>106</v>
      </c>
      <c r="AY1" s="9" t="s">
        <v>81</v>
      </c>
      <c r="AZ1" s="9" t="s">
        <v>79</v>
      </c>
      <c r="BA1" s="9" t="s">
        <v>47</v>
      </c>
      <c r="BB1" s="9"/>
      <c r="BC1" s="9" t="s">
        <v>44</v>
      </c>
      <c r="BD1" s="9" t="s">
        <v>45</v>
      </c>
      <c r="BE1" s="9" t="s">
        <v>35</v>
      </c>
      <c r="BF1" s="9" t="s">
        <v>46</v>
      </c>
    </row>
    <row r="2" spans="1:58" s="284" customFormat="1">
      <c r="A2" s="281">
        <v>1</v>
      </c>
      <c r="B2" s="281">
        <v>1</v>
      </c>
      <c r="C2" s="281"/>
      <c r="D2" s="281"/>
      <c r="E2" s="281">
        <v>22</v>
      </c>
      <c r="F2" s="281" t="s">
        <v>283</v>
      </c>
      <c r="G2" s="281" t="s">
        <v>20</v>
      </c>
      <c r="H2" s="281">
        <v>1979</v>
      </c>
      <c r="I2" s="281">
        <v>312</v>
      </c>
      <c r="J2" s="281">
        <v>8</v>
      </c>
      <c r="K2" s="281">
        <v>22</v>
      </c>
      <c r="L2" s="281">
        <v>14</v>
      </c>
      <c r="M2" s="281">
        <v>312</v>
      </c>
      <c r="N2" s="282">
        <v>0.34574074074074074</v>
      </c>
      <c r="O2" s="281">
        <v>0</v>
      </c>
      <c r="P2" s="283">
        <v>0.39583333333333331</v>
      </c>
      <c r="Q2" s="283">
        <v>0.37986111111111115</v>
      </c>
      <c r="R2" s="283">
        <v>0.38541666666666669</v>
      </c>
      <c r="S2" s="283">
        <v>0.38194444444444442</v>
      </c>
      <c r="T2" s="283">
        <v>0.39999999999999997</v>
      </c>
      <c r="U2" s="283">
        <v>0.37777777777777777</v>
      </c>
      <c r="V2" s="283">
        <v>0.39305555555555555</v>
      </c>
      <c r="W2" s="283">
        <v>0.3888888888888889</v>
      </c>
      <c r="X2" s="283">
        <v>0.62222222222222223</v>
      </c>
      <c r="Y2" s="283">
        <v>0.50972222222222219</v>
      </c>
      <c r="Z2" s="283">
        <v>0.44513888888888892</v>
      </c>
      <c r="AA2" s="283">
        <v>0.54027777777777775</v>
      </c>
      <c r="AB2" s="283">
        <v>0.71319444444444446</v>
      </c>
      <c r="AC2" s="283">
        <v>0.67986111111111114</v>
      </c>
      <c r="AD2" s="283">
        <v>0.64236111111111105</v>
      </c>
      <c r="AE2" s="283">
        <v>0.68680555555555556</v>
      </c>
      <c r="AF2" s="283">
        <v>0.47638888888888892</v>
      </c>
      <c r="AG2" s="283">
        <v>0.43194444444444446</v>
      </c>
      <c r="AH2" s="283">
        <v>0.50069444444444444</v>
      </c>
      <c r="AI2" s="283">
        <v>0.52638888888888891</v>
      </c>
      <c r="AJ2" s="283">
        <v>0.55972222222222223</v>
      </c>
      <c r="AK2" s="283">
        <v>0.64861111111111114</v>
      </c>
      <c r="AL2" s="283">
        <v>0.61527777777777781</v>
      </c>
      <c r="AM2" s="283">
        <v>0.45069444444444445</v>
      </c>
      <c r="AN2" s="283">
        <v>0.65694444444444444</v>
      </c>
      <c r="AO2" s="283">
        <v>0.59791666666666665</v>
      </c>
      <c r="AP2" s="283">
        <v>0.42638888888888887</v>
      </c>
      <c r="AQ2" s="283">
        <v>0.46388888888888885</v>
      </c>
      <c r="AR2" s="283">
        <v>0.66805555555555562</v>
      </c>
      <c r="AS2" s="283">
        <v>0.70208333333333339</v>
      </c>
      <c r="AT2" s="281"/>
      <c r="AU2" s="15">
        <f>VLOOKUP(AV2,id!$A:$C,3,0)</f>
        <v>21</v>
      </c>
      <c r="AV2" s="15" t="str">
        <f>AW2&amp;AX2&amp;AZ2</f>
        <v>BrudłoPaweł1979</v>
      </c>
      <c r="AW2" s="9" t="str">
        <f>F2</f>
        <v>Brudło</v>
      </c>
      <c r="AX2" s="9" t="str">
        <f>G2</f>
        <v>Paweł</v>
      </c>
      <c r="AY2" s="9"/>
      <c r="AZ2" s="9">
        <f>H2</f>
        <v>1979</v>
      </c>
      <c r="BA2" s="9">
        <v>100</v>
      </c>
      <c r="BB2" s="9"/>
      <c r="BC2" s="9"/>
      <c r="BD2" s="9"/>
      <c r="BE2" s="9"/>
      <c r="BF2" s="9"/>
    </row>
    <row r="3" spans="1:58" s="284" customFormat="1">
      <c r="A3" s="281">
        <v>2</v>
      </c>
      <c r="B3" s="281">
        <v>1</v>
      </c>
      <c r="C3" s="281"/>
      <c r="D3" s="281"/>
      <c r="E3" s="281">
        <v>12</v>
      </c>
      <c r="F3" s="281" t="s">
        <v>60</v>
      </c>
      <c r="G3" s="281" t="s">
        <v>26</v>
      </c>
      <c r="H3" s="281">
        <v>1969</v>
      </c>
      <c r="I3" s="281">
        <v>312</v>
      </c>
      <c r="J3" s="281">
        <v>8</v>
      </c>
      <c r="K3" s="281">
        <v>22</v>
      </c>
      <c r="L3" s="281">
        <v>14</v>
      </c>
      <c r="M3" s="281">
        <v>312</v>
      </c>
      <c r="N3" s="282">
        <v>0.34574074074074074</v>
      </c>
      <c r="O3" s="281">
        <v>0</v>
      </c>
      <c r="P3" s="283">
        <v>0.39583333333333331</v>
      </c>
      <c r="Q3" s="283">
        <v>0.37986111111111115</v>
      </c>
      <c r="R3" s="283">
        <v>0.38541666666666669</v>
      </c>
      <c r="S3" s="283">
        <v>0.38194444444444442</v>
      </c>
      <c r="T3" s="283">
        <v>0.40069444444444446</v>
      </c>
      <c r="U3" s="283">
        <v>0.37777777777777777</v>
      </c>
      <c r="V3" s="283">
        <v>0.39305555555555555</v>
      </c>
      <c r="W3" s="283">
        <v>0.3888888888888889</v>
      </c>
      <c r="X3" s="283">
        <v>0.62222222222222223</v>
      </c>
      <c r="Y3" s="283">
        <v>0.4993055555555555</v>
      </c>
      <c r="Z3" s="283">
        <v>0.44236111111111115</v>
      </c>
      <c r="AA3" s="283">
        <v>0.54027777777777775</v>
      </c>
      <c r="AB3" s="283">
        <v>0.71319444444444446</v>
      </c>
      <c r="AC3" s="283">
        <v>0.67986111111111114</v>
      </c>
      <c r="AD3" s="283">
        <v>0.6430555555555556</v>
      </c>
      <c r="AE3" s="283">
        <v>0.68680555555555556</v>
      </c>
      <c r="AF3" s="283">
        <v>0.4597222222222222</v>
      </c>
      <c r="AG3" s="283">
        <v>0.42986111111111108</v>
      </c>
      <c r="AH3" s="283">
        <v>0.49027777777777781</v>
      </c>
      <c r="AI3" s="283">
        <v>0.52500000000000002</v>
      </c>
      <c r="AJ3" s="283">
        <v>0.55972222222222223</v>
      </c>
      <c r="AK3" s="283">
        <v>0.64861111111111114</v>
      </c>
      <c r="AL3" s="283">
        <v>0.61527777777777781</v>
      </c>
      <c r="AM3" s="283">
        <v>0.44930555555555557</v>
      </c>
      <c r="AN3" s="283">
        <v>0.65694444444444444</v>
      </c>
      <c r="AO3" s="283">
        <v>0.59791666666666665</v>
      </c>
      <c r="AP3" s="283">
        <v>0.42291666666666666</v>
      </c>
      <c r="AQ3" s="283">
        <v>0.47083333333333338</v>
      </c>
      <c r="AR3" s="283">
        <v>0.66805555555555562</v>
      </c>
      <c r="AS3" s="283">
        <v>0.70208333333333339</v>
      </c>
      <c r="AT3" s="281"/>
      <c r="AU3" s="15">
        <f>VLOOKUP(AV3,id!$A:$C,3,0)</f>
        <v>7</v>
      </c>
      <c r="AV3" s="15" t="str">
        <f t="shared" ref="AV3:AV45" si="0">AW3&amp;AX3&amp;AZ3</f>
        <v>SzawdzinKrzysztof1969</v>
      </c>
      <c r="AW3" s="9" t="str">
        <f t="shared" ref="AW3:AX18" si="1">F3</f>
        <v>Szawdzin</v>
      </c>
      <c r="AX3" s="9" t="str">
        <f t="shared" si="1"/>
        <v>Krzysztof</v>
      </c>
      <c r="AY3" s="9"/>
      <c r="AZ3" s="9">
        <f t="shared" ref="AZ3:AZ45" si="2">H3</f>
        <v>1969</v>
      </c>
      <c r="BA3" s="9">
        <f t="shared" ref="BA3:BA22" si="3">BA2*IF(BE3&lt;1,BE3,IF(BF3&lt;1,BF3,IF(BD3&lt;1,BD3,IF(BC3&lt;1,BC3,1))))</f>
        <v>100</v>
      </c>
      <c r="BB3" s="9"/>
      <c r="BC3" s="9">
        <f>N2/N3</f>
        <v>1</v>
      </c>
      <c r="BD3" s="9">
        <f>(J3+K3+L3)/(J2+K2+L2)</f>
        <v>1</v>
      </c>
      <c r="BE3" s="9">
        <f>I3/I2</f>
        <v>1</v>
      </c>
      <c r="BF3" s="9">
        <f t="shared" ref="BF3:BF22" si="4">BD3^0.2</f>
        <v>1</v>
      </c>
    </row>
    <row r="4" spans="1:58" s="284" customFormat="1">
      <c r="A4" s="281">
        <v>3</v>
      </c>
      <c r="B4" s="281">
        <v>3</v>
      </c>
      <c r="C4" s="281"/>
      <c r="D4" s="281"/>
      <c r="E4" s="281">
        <v>15</v>
      </c>
      <c r="F4" s="281" t="s">
        <v>318</v>
      </c>
      <c r="G4" s="281" t="s">
        <v>19</v>
      </c>
      <c r="H4" s="281">
        <v>1979</v>
      </c>
      <c r="I4" s="281">
        <v>312</v>
      </c>
      <c r="J4" s="281">
        <v>8</v>
      </c>
      <c r="K4" s="281">
        <v>22</v>
      </c>
      <c r="L4" s="281">
        <v>14</v>
      </c>
      <c r="M4" s="281">
        <v>312</v>
      </c>
      <c r="N4" s="282">
        <v>0.3513310185185185</v>
      </c>
      <c r="O4" s="281">
        <v>0</v>
      </c>
      <c r="P4" s="283">
        <v>0.3833333333333333</v>
      </c>
      <c r="Q4" s="283">
        <v>0.39930555555555558</v>
      </c>
      <c r="R4" s="283">
        <v>0.39374999999999999</v>
      </c>
      <c r="S4" s="283">
        <v>0.3972222222222222</v>
      </c>
      <c r="T4" s="283">
        <v>0.37777777777777777</v>
      </c>
      <c r="U4" s="283">
        <v>0.40069444444444446</v>
      </c>
      <c r="V4" s="283">
        <v>0.38611111111111113</v>
      </c>
      <c r="W4" s="283">
        <v>0.39027777777777778</v>
      </c>
      <c r="X4" s="283">
        <v>0.61736111111111114</v>
      </c>
      <c r="Y4" s="283">
        <v>0.49583333333333335</v>
      </c>
      <c r="Z4" s="283">
        <v>0.44375000000000003</v>
      </c>
      <c r="AA4" s="283">
        <v>0.52986111111111112</v>
      </c>
      <c r="AB4" s="283">
        <v>0.71875</v>
      </c>
      <c r="AC4" s="283">
        <v>0.68055555555555547</v>
      </c>
      <c r="AD4" s="283">
        <v>0.64166666666666672</v>
      </c>
      <c r="AE4" s="283">
        <v>0.68680555555555556</v>
      </c>
      <c r="AF4" s="283">
        <v>0.4597222222222222</v>
      </c>
      <c r="AG4" s="283">
        <v>0.42291666666666666</v>
      </c>
      <c r="AH4" s="283">
        <v>0.48749999999999999</v>
      </c>
      <c r="AI4" s="283">
        <v>0.51527777777777783</v>
      </c>
      <c r="AJ4" s="283">
        <v>0.54861111111111105</v>
      </c>
      <c r="AK4" s="283">
        <v>0.64861111111111114</v>
      </c>
      <c r="AL4" s="283">
        <v>0.60902777777777783</v>
      </c>
      <c r="AM4" s="283">
        <v>0.44930555555555557</v>
      </c>
      <c r="AN4" s="283">
        <v>0.65694444444444444</v>
      </c>
      <c r="AO4" s="283">
        <v>0.59097222222222223</v>
      </c>
      <c r="AP4" s="283">
        <v>0.4291666666666667</v>
      </c>
      <c r="AQ4" s="283">
        <v>0.47013888888888888</v>
      </c>
      <c r="AR4" s="283">
        <v>0.66805555555555562</v>
      </c>
      <c r="AS4" s="283">
        <v>0.70763888888888893</v>
      </c>
      <c r="AT4" s="281"/>
      <c r="AU4" s="15">
        <f>VLOOKUP(AV4,id!$A:$C,3,0)</f>
        <v>109</v>
      </c>
      <c r="AV4" s="15" t="str">
        <f t="shared" si="0"/>
        <v>BuciakPiotr1979</v>
      </c>
      <c r="AW4" s="9" t="str">
        <f t="shared" si="1"/>
        <v>Buciak</v>
      </c>
      <c r="AX4" s="9" t="str">
        <f t="shared" si="1"/>
        <v>Piotr</v>
      </c>
      <c r="AY4" s="9"/>
      <c r="AZ4" s="9">
        <f t="shared" si="2"/>
        <v>1979</v>
      </c>
      <c r="BA4" s="9">
        <f t="shared" si="3"/>
        <v>98.408828858507675</v>
      </c>
      <c r="BB4" s="9"/>
      <c r="BC4" s="9">
        <f t="shared" ref="BC4:BC22" si="5">N3/N4</f>
        <v>0.98408828858507669</v>
      </c>
      <c r="BD4" s="9">
        <f t="shared" ref="BD4:BD22" si="6">(J4+K4+L4)/(J3+K3+L3)</f>
        <v>1</v>
      </c>
      <c r="BE4" s="9">
        <f t="shared" ref="BE4:BE22" si="7">I4/I3</f>
        <v>1</v>
      </c>
      <c r="BF4" s="9">
        <f t="shared" si="4"/>
        <v>1</v>
      </c>
    </row>
    <row r="5" spans="1:58" s="284" customFormat="1">
      <c r="A5" s="281">
        <v>4</v>
      </c>
      <c r="B5" s="281">
        <v>4</v>
      </c>
      <c r="C5" s="281"/>
      <c r="D5" s="281">
        <v>1</v>
      </c>
      <c r="E5" s="281">
        <v>8</v>
      </c>
      <c r="F5" s="281" t="s">
        <v>22</v>
      </c>
      <c r="G5" s="281" t="s">
        <v>23</v>
      </c>
      <c r="H5" s="281">
        <v>1964</v>
      </c>
      <c r="I5" s="281">
        <v>312</v>
      </c>
      <c r="J5" s="281">
        <v>8</v>
      </c>
      <c r="K5" s="281">
        <v>22</v>
      </c>
      <c r="L5" s="281">
        <v>14</v>
      </c>
      <c r="M5" s="281">
        <v>312</v>
      </c>
      <c r="N5" s="282">
        <v>0.36465277777777777</v>
      </c>
      <c r="O5" s="281">
        <v>0</v>
      </c>
      <c r="P5" s="283">
        <v>0.39444444444444443</v>
      </c>
      <c r="Q5" s="283">
        <v>0.37986111111111115</v>
      </c>
      <c r="R5" s="283">
        <v>0.38541666666666669</v>
      </c>
      <c r="S5" s="283">
        <v>0.38194444444444442</v>
      </c>
      <c r="T5" s="283">
        <v>0.40416666666666662</v>
      </c>
      <c r="U5" s="283">
        <v>0.37777777777777777</v>
      </c>
      <c r="V5" s="283">
        <v>0.39097222222222222</v>
      </c>
      <c r="W5" s="283">
        <v>0.39861111111111108</v>
      </c>
      <c r="X5" s="283">
        <v>0.625</v>
      </c>
      <c r="Y5" s="283">
        <v>0.50416666666666665</v>
      </c>
      <c r="Z5" s="283">
        <v>0.4465277777777778</v>
      </c>
      <c r="AA5" s="283">
        <v>0.54027777777777775</v>
      </c>
      <c r="AB5" s="283">
        <v>0.7319444444444444</v>
      </c>
      <c r="AC5" s="283">
        <v>0.69305555555555554</v>
      </c>
      <c r="AD5" s="283">
        <v>0.64861111111111114</v>
      </c>
      <c r="AE5" s="283">
        <v>0.70000000000000007</v>
      </c>
      <c r="AF5" s="283">
        <v>0.47222222222222227</v>
      </c>
      <c r="AG5" s="283">
        <v>0.43124999999999997</v>
      </c>
      <c r="AH5" s="283">
        <v>0.49444444444444446</v>
      </c>
      <c r="AI5" s="283">
        <v>0.52638888888888891</v>
      </c>
      <c r="AJ5" s="283">
        <v>0.55972222222222223</v>
      </c>
      <c r="AK5" s="283">
        <v>0.65555555555555556</v>
      </c>
      <c r="AL5" s="283">
        <v>0.61597222222222225</v>
      </c>
      <c r="AM5" s="283">
        <v>0.46180555555555558</v>
      </c>
      <c r="AN5" s="283">
        <v>0.6645833333333333</v>
      </c>
      <c r="AO5" s="283">
        <v>0.59791666666666665</v>
      </c>
      <c r="AP5" s="283">
        <v>0.42569444444444443</v>
      </c>
      <c r="AQ5" s="283">
        <v>0.45277777777777778</v>
      </c>
      <c r="AR5" s="283">
        <v>0.6791666666666667</v>
      </c>
      <c r="AS5" s="283">
        <v>0.72083333333333333</v>
      </c>
      <c r="AT5" s="281"/>
      <c r="AU5" s="15">
        <f>VLOOKUP(AV5,id!$A:$C,3,0)</f>
        <v>13</v>
      </c>
      <c r="AV5" s="15" t="str">
        <f t="shared" si="0"/>
        <v>LiszkaGrzegorz1964</v>
      </c>
      <c r="AW5" s="9" t="str">
        <f t="shared" si="1"/>
        <v>Liszka</v>
      </c>
      <c r="AX5" s="9" t="str">
        <f t="shared" si="1"/>
        <v>Grzegorz</v>
      </c>
      <c r="AY5" s="9"/>
      <c r="AZ5" s="9">
        <f t="shared" si="2"/>
        <v>1964</v>
      </c>
      <c r="BA5" s="9">
        <f t="shared" si="3"/>
        <v>94.81368628197805</v>
      </c>
      <c r="BB5" s="9"/>
      <c r="BC5" s="9">
        <f t="shared" si="5"/>
        <v>0.96346727607439853</v>
      </c>
      <c r="BD5" s="9">
        <f t="shared" si="6"/>
        <v>1</v>
      </c>
      <c r="BE5" s="9">
        <f t="shared" si="7"/>
        <v>1</v>
      </c>
      <c r="BF5" s="9">
        <f t="shared" si="4"/>
        <v>1</v>
      </c>
    </row>
    <row r="6" spans="1:58" s="284" customFormat="1">
      <c r="A6" s="281">
        <v>5</v>
      </c>
      <c r="B6" s="281">
        <v>5</v>
      </c>
      <c r="C6" s="281"/>
      <c r="D6" s="281"/>
      <c r="E6" s="281">
        <v>47</v>
      </c>
      <c r="F6" s="281" t="s">
        <v>767</v>
      </c>
      <c r="G6" s="281" t="s">
        <v>21</v>
      </c>
      <c r="H6" s="281">
        <v>1972</v>
      </c>
      <c r="I6" s="281">
        <v>312</v>
      </c>
      <c r="J6" s="281">
        <v>8</v>
      </c>
      <c r="K6" s="281">
        <v>22</v>
      </c>
      <c r="L6" s="281">
        <v>14</v>
      </c>
      <c r="M6" s="281">
        <v>312</v>
      </c>
      <c r="N6" s="282">
        <v>0.37127314814814816</v>
      </c>
      <c r="O6" s="281">
        <v>0</v>
      </c>
      <c r="P6" s="283">
        <v>0.39652777777777781</v>
      </c>
      <c r="Q6" s="283">
        <v>0.37986111111111115</v>
      </c>
      <c r="R6" s="283">
        <v>0.38541666666666669</v>
      </c>
      <c r="S6" s="283">
        <v>0.38194444444444442</v>
      </c>
      <c r="T6" s="283">
        <v>0.40138888888888885</v>
      </c>
      <c r="U6" s="283">
        <v>0.37777777777777777</v>
      </c>
      <c r="V6" s="283">
        <v>0.39305555555555555</v>
      </c>
      <c r="W6" s="283">
        <v>0.3888888888888889</v>
      </c>
      <c r="X6" s="283">
        <v>0.51388888888888895</v>
      </c>
      <c r="Y6" s="283">
        <v>0.73472222222222217</v>
      </c>
      <c r="Z6" s="283">
        <v>0.66527777777777775</v>
      </c>
      <c r="AA6" s="283">
        <v>0.44097222222222227</v>
      </c>
      <c r="AB6" s="283">
        <v>0.62708333333333333</v>
      </c>
      <c r="AC6" s="283">
        <v>0.58680555555555558</v>
      </c>
      <c r="AD6" s="283">
        <v>0.54305555555555551</v>
      </c>
      <c r="AE6" s="283">
        <v>0.59444444444444444</v>
      </c>
      <c r="AF6" s="283">
        <v>0.69513888888888886</v>
      </c>
      <c r="AG6" s="283">
        <v>0.65069444444444446</v>
      </c>
      <c r="AH6" s="283">
        <v>0.72430555555555554</v>
      </c>
      <c r="AI6" s="283">
        <v>0.42777777777777781</v>
      </c>
      <c r="AJ6" s="283">
        <v>0.4597222222222222</v>
      </c>
      <c r="AK6" s="283">
        <v>0.54999999999999993</v>
      </c>
      <c r="AL6" s="283">
        <v>0.52430555555555558</v>
      </c>
      <c r="AM6" s="283">
        <v>0.68263888888888891</v>
      </c>
      <c r="AN6" s="283">
        <v>0.55972222222222223</v>
      </c>
      <c r="AO6" s="283">
        <v>0.4861111111111111</v>
      </c>
      <c r="AP6" s="283">
        <v>0.6430555555555556</v>
      </c>
      <c r="AQ6" s="283">
        <v>0.67361111111111116</v>
      </c>
      <c r="AR6" s="283">
        <v>0.57291666666666663</v>
      </c>
      <c r="AS6" s="283">
        <v>0.61249999999999993</v>
      </c>
      <c r="AT6" s="281"/>
      <c r="AU6" s="15">
        <f>VLOOKUP(AV6,id!$A:$C,3,0)</f>
        <v>110</v>
      </c>
      <c r="AV6" s="15" t="str">
        <f t="shared" si="0"/>
        <v>KrasuskiMarcin1972</v>
      </c>
      <c r="AW6" s="9" t="str">
        <f t="shared" si="1"/>
        <v>Krasuski</v>
      </c>
      <c r="AX6" s="9" t="str">
        <f t="shared" si="1"/>
        <v>Marcin</v>
      </c>
      <c r="AY6" s="9"/>
      <c r="AZ6" s="9">
        <f t="shared" si="2"/>
        <v>1972</v>
      </c>
      <c r="BA6" s="9">
        <f t="shared" si="3"/>
        <v>93.123012656649422</v>
      </c>
      <c r="BB6" s="9"/>
      <c r="BC6" s="9">
        <f t="shared" si="5"/>
        <v>0.98216846436810268</v>
      </c>
      <c r="BD6" s="9">
        <f t="shared" si="6"/>
        <v>1</v>
      </c>
      <c r="BE6" s="9">
        <f t="shared" si="7"/>
        <v>1</v>
      </c>
      <c r="BF6" s="9">
        <f t="shared" si="4"/>
        <v>1</v>
      </c>
    </row>
    <row r="7" spans="1:58" s="284" customFormat="1">
      <c r="A7" s="281">
        <v>6</v>
      </c>
      <c r="B7" s="281">
        <v>6</v>
      </c>
      <c r="C7" s="281"/>
      <c r="D7" s="281"/>
      <c r="E7" s="281">
        <v>14</v>
      </c>
      <c r="F7" s="281" t="s">
        <v>314</v>
      </c>
      <c r="G7" s="281" t="s">
        <v>288</v>
      </c>
      <c r="H7" s="281">
        <v>1972</v>
      </c>
      <c r="I7" s="281">
        <v>312</v>
      </c>
      <c r="J7" s="281">
        <v>8</v>
      </c>
      <c r="K7" s="281">
        <v>22</v>
      </c>
      <c r="L7" s="281">
        <v>14</v>
      </c>
      <c r="M7" s="281">
        <v>312</v>
      </c>
      <c r="N7" s="282">
        <v>0.3725</v>
      </c>
      <c r="O7" s="281">
        <v>0</v>
      </c>
      <c r="P7" s="283">
        <v>0.3979166666666667</v>
      </c>
      <c r="Q7" s="283">
        <v>0.38055555555555554</v>
      </c>
      <c r="R7" s="283">
        <v>0.38611111111111113</v>
      </c>
      <c r="S7" s="283">
        <v>0.38263888888888892</v>
      </c>
      <c r="T7" s="283">
        <v>0.40277777777777773</v>
      </c>
      <c r="U7" s="283">
        <v>0.37847222222222227</v>
      </c>
      <c r="V7" s="283">
        <v>0.39444444444444443</v>
      </c>
      <c r="W7" s="283">
        <v>0.39027777777777778</v>
      </c>
      <c r="X7" s="283">
        <v>0.55763888888888891</v>
      </c>
      <c r="Y7" s="283">
        <v>0.44791666666666669</v>
      </c>
      <c r="Z7" s="283">
        <v>0.66805555555555562</v>
      </c>
      <c r="AA7" s="283">
        <v>0.48055555555555557</v>
      </c>
      <c r="AB7" s="283">
        <v>0.73958333333333337</v>
      </c>
      <c r="AC7" s="283">
        <v>0.70486111111111116</v>
      </c>
      <c r="AD7" s="283">
        <v>0.58472222222222225</v>
      </c>
      <c r="AE7" s="283">
        <v>0.71180555555555547</v>
      </c>
      <c r="AF7" s="283">
        <v>0.64722222222222225</v>
      </c>
      <c r="AG7" s="283">
        <v>0.68333333333333324</v>
      </c>
      <c r="AH7" s="283">
        <v>0.43888888888888888</v>
      </c>
      <c r="AI7" s="283">
        <v>0.46875</v>
      </c>
      <c r="AJ7" s="283">
        <v>0.5</v>
      </c>
      <c r="AK7" s="283">
        <v>0.59097222222222223</v>
      </c>
      <c r="AL7" s="283">
        <v>0.56666666666666665</v>
      </c>
      <c r="AM7" s="283">
        <v>0.63402777777777775</v>
      </c>
      <c r="AN7" s="283">
        <v>0.6020833333333333</v>
      </c>
      <c r="AO7" s="283">
        <v>0.54097222222222219</v>
      </c>
      <c r="AP7" s="283">
        <v>0.69097222222222221</v>
      </c>
      <c r="AQ7" s="283">
        <v>0.65972222222222221</v>
      </c>
      <c r="AR7" s="283">
        <v>0.61527777777777781</v>
      </c>
      <c r="AS7" s="283">
        <v>0.7270833333333333</v>
      </c>
      <c r="AT7" s="281"/>
      <c r="AU7" s="15">
        <f>VLOOKUP(AV7,id!$A:$C,3,0)</f>
        <v>27</v>
      </c>
      <c r="AV7" s="15" t="str">
        <f t="shared" si="0"/>
        <v>BoberBartłomiej1972</v>
      </c>
      <c r="AW7" s="9" t="str">
        <f t="shared" si="1"/>
        <v>Bober</v>
      </c>
      <c r="AX7" s="9" t="str">
        <f t="shared" si="1"/>
        <v>Bartłomiej</v>
      </c>
      <c r="AY7" s="9"/>
      <c r="AZ7" s="9">
        <f t="shared" si="2"/>
        <v>1972</v>
      </c>
      <c r="BA7" s="9">
        <f t="shared" si="3"/>
        <v>92.816306239125041</v>
      </c>
      <c r="BB7" s="9"/>
      <c r="BC7" s="9">
        <f t="shared" si="5"/>
        <v>0.99670643798160585</v>
      </c>
      <c r="BD7" s="9">
        <f t="shared" si="6"/>
        <v>1</v>
      </c>
      <c r="BE7" s="9">
        <f t="shared" si="7"/>
        <v>1</v>
      </c>
      <c r="BF7" s="9">
        <f t="shared" si="4"/>
        <v>1</v>
      </c>
    </row>
    <row r="8" spans="1:58" s="284" customFormat="1">
      <c r="A8" s="281">
        <v>7</v>
      </c>
      <c r="B8" s="281">
        <v>7</v>
      </c>
      <c r="C8" s="281"/>
      <c r="D8" s="281"/>
      <c r="E8" s="281">
        <v>10</v>
      </c>
      <c r="F8" s="281" t="s">
        <v>261</v>
      </c>
      <c r="G8" s="281" t="s">
        <v>257</v>
      </c>
      <c r="H8" s="281">
        <v>1979</v>
      </c>
      <c r="I8" s="281">
        <v>312</v>
      </c>
      <c r="J8" s="281">
        <v>8</v>
      </c>
      <c r="K8" s="281">
        <v>22</v>
      </c>
      <c r="L8" s="281">
        <v>14</v>
      </c>
      <c r="M8" s="281">
        <v>312</v>
      </c>
      <c r="N8" s="282">
        <v>0.3744675925925926</v>
      </c>
      <c r="O8" s="281">
        <v>0</v>
      </c>
      <c r="P8" s="283">
        <v>0.3833333333333333</v>
      </c>
      <c r="Q8" s="283">
        <v>0.39930555555555558</v>
      </c>
      <c r="R8" s="283">
        <v>0.39374999999999999</v>
      </c>
      <c r="S8" s="283">
        <v>0.39652777777777781</v>
      </c>
      <c r="T8" s="283">
        <v>0.37847222222222227</v>
      </c>
      <c r="U8" s="283">
        <v>0.40138888888888885</v>
      </c>
      <c r="V8" s="283">
        <v>0.38611111111111113</v>
      </c>
      <c r="W8" s="283">
        <v>0.39027777777777778</v>
      </c>
      <c r="X8" s="283">
        <v>0.65625</v>
      </c>
      <c r="Y8" s="283">
        <v>0.44513888888888892</v>
      </c>
      <c r="Z8" s="283">
        <v>0.4777777777777778</v>
      </c>
      <c r="AA8" s="283">
        <v>0.69166666666666676</v>
      </c>
      <c r="AB8" s="283">
        <v>0.72569444444444453</v>
      </c>
      <c r="AC8" s="283">
        <v>0.52083333333333337</v>
      </c>
      <c r="AD8" s="283">
        <v>0.57222222222222219</v>
      </c>
      <c r="AE8" s="283">
        <v>0.52777777777777779</v>
      </c>
      <c r="AF8" s="283">
        <v>0.49791666666666662</v>
      </c>
      <c r="AG8" s="283">
        <v>0.43194444444444446</v>
      </c>
      <c r="AH8" s="283">
        <v>0.45416666666666666</v>
      </c>
      <c r="AI8" s="283">
        <v>0.70416666666666661</v>
      </c>
      <c r="AJ8" s="283">
        <v>0.67222222222222217</v>
      </c>
      <c r="AK8" s="283">
        <v>0.56527777777777777</v>
      </c>
      <c r="AL8" s="283">
        <v>0.59166666666666667</v>
      </c>
      <c r="AM8" s="283">
        <v>0.50763888888888886</v>
      </c>
      <c r="AN8" s="283">
        <v>0.55555555555555558</v>
      </c>
      <c r="AO8" s="283">
        <v>0.6118055555555556</v>
      </c>
      <c r="AP8" s="283">
        <v>0.42638888888888887</v>
      </c>
      <c r="AQ8" s="283">
        <v>0.4861111111111111</v>
      </c>
      <c r="AR8" s="283">
        <v>0.54097222222222219</v>
      </c>
      <c r="AS8" s="283">
        <v>0.73749999999999993</v>
      </c>
      <c r="AT8" s="281"/>
      <c r="AU8" s="15">
        <f>VLOOKUP(AV8,id!$A:$C,3,0)</f>
        <v>145</v>
      </c>
      <c r="AV8" s="15" t="str">
        <f t="shared" si="0"/>
        <v>WalentowskiRadosław1979</v>
      </c>
      <c r="AW8" s="9" t="str">
        <f t="shared" si="1"/>
        <v>Walentowski</v>
      </c>
      <c r="AX8" s="9" t="str">
        <f t="shared" si="1"/>
        <v>Radosław</v>
      </c>
      <c r="AY8" s="9"/>
      <c r="AZ8" s="9">
        <f t="shared" si="2"/>
        <v>1979</v>
      </c>
      <c r="BA8" s="9">
        <f t="shared" si="3"/>
        <v>92.32861469988255</v>
      </c>
      <c r="BB8" s="9"/>
      <c r="BC8" s="9">
        <f t="shared" si="5"/>
        <v>0.99474562650676879</v>
      </c>
      <c r="BD8" s="9">
        <f t="shared" si="6"/>
        <v>1</v>
      </c>
      <c r="BE8" s="9">
        <f t="shared" si="7"/>
        <v>1</v>
      </c>
      <c r="BF8" s="9">
        <f t="shared" si="4"/>
        <v>1</v>
      </c>
    </row>
    <row r="9" spans="1:58" s="284" customFormat="1">
      <c r="A9" s="281">
        <v>8</v>
      </c>
      <c r="B9" s="281">
        <v>8</v>
      </c>
      <c r="C9" s="281"/>
      <c r="D9" s="281"/>
      <c r="E9" s="281">
        <v>11</v>
      </c>
      <c r="F9" s="281" t="s">
        <v>311</v>
      </c>
      <c r="G9" s="281" t="s">
        <v>69</v>
      </c>
      <c r="H9" s="281">
        <v>1977</v>
      </c>
      <c r="I9" s="281">
        <v>312</v>
      </c>
      <c r="J9" s="281">
        <v>8</v>
      </c>
      <c r="K9" s="281">
        <v>22</v>
      </c>
      <c r="L9" s="281">
        <v>14</v>
      </c>
      <c r="M9" s="281">
        <v>312</v>
      </c>
      <c r="N9" s="282">
        <v>0.37462962962962965</v>
      </c>
      <c r="O9" s="281">
        <v>0</v>
      </c>
      <c r="P9" s="283">
        <v>0.39652777777777781</v>
      </c>
      <c r="Q9" s="283">
        <v>0.37986111111111115</v>
      </c>
      <c r="R9" s="283">
        <v>0.38541666666666669</v>
      </c>
      <c r="S9" s="283">
        <v>0.38194444444444442</v>
      </c>
      <c r="T9" s="283">
        <v>0.40069444444444446</v>
      </c>
      <c r="U9" s="283">
        <v>0.37777777777777777</v>
      </c>
      <c r="V9" s="283">
        <v>0.39374999999999999</v>
      </c>
      <c r="W9" s="283">
        <v>0.38958333333333334</v>
      </c>
      <c r="X9" s="283">
        <v>0.51527777777777783</v>
      </c>
      <c r="Y9" s="283">
        <v>0.73888888888888893</v>
      </c>
      <c r="Z9" s="283">
        <v>0.67361111111111116</v>
      </c>
      <c r="AA9" s="283">
        <v>0.44097222222222227</v>
      </c>
      <c r="AB9" s="283">
        <v>0.6381944444444444</v>
      </c>
      <c r="AC9" s="283">
        <v>0.59791666666666665</v>
      </c>
      <c r="AD9" s="283">
        <v>0.54861111111111105</v>
      </c>
      <c r="AE9" s="283">
        <v>0.60416666666666663</v>
      </c>
      <c r="AF9" s="283">
        <v>0.69236111111111109</v>
      </c>
      <c r="AG9" s="283">
        <v>0.65902777777777777</v>
      </c>
      <c r="AH9" s="283">
        <v>0.7284722222222223</v>
      </c>
      <c r="AI9" s="283">
        <v>0.42569444444444443</v>
      </c>
      <c r="AJ9" s="283">
        <v>0.4604166666666667</v>
      </c>
      <c r="AK9" s="283">
        <v>0.55486111111111114</v>
      </c>
      <c r="AL9" s="283">
        <v>0.52569444444444446</v>
      </c>
      <c r="AM9" s="283">
        <v>0.67986111111111114</v>
      </c>
      <c r="AN9" s="283">
        <v>0.56736111111111109</v>
      </c>
      <c r="AO9" s="283">
        <v>0.49236111111111108</v>
      </c>
      <c r="AP9" s="283">
        <v>0.65208333333333335</v>
      </c>
      <c r="AQ9" s="283">
        <v>0.7090277777777777</v>
      </c>
      <c r="AR9" s="283">
        <v>0.58333333333333337</v>
      </c>
      <c r="AS9" s="283">
        <v>0.62569444444444444</v>
      </c>
      <c r="AT9" s="281"/>
      <c r="AU9" s="15">
        <f>VLOOKUP(AV9,id!$A:$C,3,0)</f>
        <v>11</v>
      </c>
      <c r="AV9" s="15" t="str">
        <f t="shared" si="0"/>
        <v>SenderekŁukasz1977</v>
      </c>
      <c r="AW9" s="9" t="str">
        <f t="shared" si="1"/>
        <v>Senderek</v>
      </c>
      <c r="AX9" s="9" t="str">
        <f t="shared" si="1"/>
        <v>Łukasz</v>
      </c>
      <c r="AY9" s="9"/>
      <c r="AZ9" s="9">
        <f t="shared" si="2"/>
        <v>1977</v>
      </c>
      <c r="BA9" s="9">
        <f t="shared" si="3"/>
        <v>92.288680177953538</v>
      </c>
      <c r="BB9" s="9"/>
      <c r="BC9" s="9">
        <f t="shared" si="5"/>
        <v>0.99956747404844293</v>
      </c>
      <c r="BD9" s="9">
        <f t="shared" si="6"/>
        <v>1</v>
      </c>
      <c r="BE9" s="9">
        <f t="shared" si="7"/>
        <v>1</v>
      </c>
      <c r="BF9" s="9">
        <f t="shared" si="4"/>
        <v>1</v>
      </c>
    </row>
    <row r="10" spans="1:58" s="284" customFormat="1">
      <c r="A10" s="281">
        <v>9</v>
      </c>
      <c r="B10" s="281">
        <v>9</v>
      </c>
      <c r="C10" s="281"/>
      <c r="D10" s="281"/>
      <c r="E10" s="281">
        <v>19</v>
      </c>
      <c r="F10" s="281" t="s">
        <v>86</v>
      </c>
      <c r="G10" s="281" t="s">
        <v>69</v>
      </c>
      <c r="H10" s="281">
        <v>1986</v>
      </c>
      <c r="I10" s="281">
        <v>312</v>
      </c>
      <c r="J10" s="281">
        <v>8</v>
      </c>
      <c r="K10" s="281">
        <v>22</v>
      </c>
      <c r="L10" s="281">
        <v>14</v>
      </c>
      <c r="M10" s="281">
        <v>312</v>
      </c>
      <c r="N10" s="282">
        <v>0.3755208333333333</v>
      </c>
      <c r="O10" s="281">
        <v>0</v>
      </c>
      <c r="P10" s="283">
        <v>0.39583333333333331</v>
      </c>
      <c r="Q10" s="283">
        <v>0.37986111111111115</v>
      </c>
      <c r="R10" s="283">
        <v>0.38541666666666669</v>
      </c>
      <c r="S10" s="283">
        <v>0.38194444444444442</v>
      </c>
      <c r="T10" s="283">
        <v>0.40069444444444446</v>
      </c>
      <c r="U10" s="283">
        <v>0.37777777777777777</v>
      </c>
      <c r="V10" s="283">
        <v>0.39305555555555555</v>
      </c>
      <c r="W10" s="283">
        <v>0.3888888888888889</v>
      </c>
      <c r="X10" s="283">
        <v>0.55486111111111114</v>
      </c>
      <c r="Y10" s="283">
        <v>0.43402777777777773</v>
      </c>
      <c r="Z10" s="283">
        <v>0.67986111111111114</v>
      </c>
      <c r="AA10" s="283">
        <v>0.46249999999999997</v>
      </c>
      <c r="AB10" s="283">
        <v>0.74236111111111114</v>
      </c>
      <c r="AC10" s="283">
        <v>0.63263888888888886</v>
      </c>
      <c r="AD10" s="283">
        <v>0.57986111111111105</v>
      </c>
      <c r="AE10" s="283">
        <v>0.62638888888888888</v>
      </c>
      <c r="AF10" s="283">
        <v>0.65694444444444444</v>
      </c>
      <c r="AG10" s="283">
        <v>0.69791666666666663</v>
      </c>
      <c r="AH10" s="283">
        <v>0.42569444444444443</v>
      </c>
      <c r="AI10" s="283">
        <v>0.45</v>
      </c>
      <c r="AJ10" s="283">
        <v>0.47986111111111113</v>
      </c>
      <c r="AK10" s="283">
        <v>0.58888888888888891</v>
      </c>
      <c r="AL10" s="283">
        <v>0.54583333333333328</v>
      </c>
      <c r="AM10" s="283">
        <v>0.64513888888888882</v>
      </c>
      <c r="AN10" s="283">
        <v>0.59791666666666665</v>
      </c>
      <c r="AO10" s="283">
        <v>0.52708333333333335</v>
      </c>
      <c r="AP10" s="283">
        <v>0.70416666666666661</v>
      </c>
      <c r="AQ10" s="283">
        <v>0.67361111111111116</v>
      </c>
      <c r="AR10" s="283">
        <v>0.61111111111111105</v>
      </c>
      <c r="AS10" s="283">
        <v>0.72291666666666676</v>
      </c>
      <c r="AT10" s="281"/>
      <c r="AU10" s="15">
        <f>VLOOKUP(AV10,id!$A:$C,3,0)</f>
        <v>22</v>
      </c>
      <c r="AV10" s="15" t="str">
        <f t="shared" si="0"/>
        <v>MirowskiŁukasz1986</v>
      </c>
      <c r="AW10" s="9" t="str">
        <f t="shared" si="1"/>
        <v>Mirowski</v>
      </c>
      <c r="AX10" s="9" t="str">
        <f t="shared" si="1"/>
        <v>Łukasz</v>
      </c>
      <c r="AY10" s="9"/>
      <c r="AZ10" s="9">
        <f t="shared" si="2"/>
        <v>1986</v>
      </c>
      <c r="BA10" s="9">
        <f t="shared" si="3"/>
        <v>92.069656341501016</v>
      </c>
      <c r="BB10" s="9"/>
      <c r="BC10" s="9">
        <f t="shared" si="5"/>
        <v>0.99762675296655889</v>
      </c>
      <c r="BD10" s="9">
        <f t="shared" si="6"/>
        <v>1</v>
      </c>
      <c r="BE10" s="9">
        <f t="shared" si="7"/>
        <v>1</v>
      </c>
      <c r="BF10" s="9">
        <f t="shared" si="4"/>
        <v>1</v>
      </c>
    </row>
    <row r="11" spans="1:58" s="284" customFormat="1">
      <c r="A11" s="281">
        <v>10</v>
      </c>
      <c r="B11" s="281">
        <v>10</v>
      </c>
      <c r="C11" s="281"/>
      <c r="D11" s="281"/>
      <c r="E11" s="281">
        <v>34</v>
      </c>
      <c r="F11" s="281" t="s">
        <v>167</v>
      </c>
      <c r="G11" s="281" t="s">
        <v>166</v>
      </c>
      <c r="H11" s="281">
        <v>1970</v>
      </c>
      <c r="I11" s="281">
        <v>312</v>
      </c>
      <c r="J11" s="281">
        <v>8</v>
      </c>
      <c r="K11" s="281">
        <v>22</v>
      </c>
      <c r="L11" s="281">
        <v>14</v>
      </c>
      <c r="M11" s="281">
        <v>312</v>
      </c>
      <c r="N11" s="282">
        <v>0.38430555555555551</v>
      </c>
      <c r="O11" s="281">
        <v>0</v>
      </c>
      <c r="P11" s="283">
        <v>0.3840277777777778</v>
      </c>
      <c r="Q11" s="283">
        <v>0.40347222222222223</v>
      </c>
      <c r="R11" s="283">
        <v>0.3972222222222222</v>
      </c>
      <c r="S11" s="283">
        <v>0.40138888888888885</v>
      </c>
      <c r="T11" s="283">
        <v>0.37847222222222227</v>
      </c>
      <c r="U11" s="283">
        <v>0.40625</v>
      </c>
      <c r="V11" s="283">
        <v>0.38750000000000001</v>
      </c>
      <c r="W11" s="283">
        <v>0.39166666666666666</v>
      </c>
      <c r="X11" s="283">
        <v>0.63888888888888895</v>
      </c>
      <c r="Y11" s="283">
        <v>0.45277777777777778</v>
      </c>
      <c r="Z11" s="283">
        <v>0.50138888888888888</v>
      </c>
      <c r="AA11" s="283">
        <v>0.71666666666666667</v>
      </c>
      <c r="AB11" s="283">
        <v>0.73263888888888884</v>
      </c>
      <c r="AC11" s="283">
        <v>0.55347222222222225</v>
      </c>
      <c r="AD11" s="283">
        <v>0.61041666666666672</v>
      </c>
      <c r="AE11" s="283">
        <v>0.56041666666666667</v>
      </c>
      <c r="AF11" s="283">
        <v>0.52083333333333337</v>
      </c>
      <c r="AG11" s="283">
        <v>0.47986111111111113</v>
      </c>
      <c r="AH11" s="283">
        <v>0.46319444444444446</v>
      </c>
      <c r="AI11" s="283">
        <v>0.43124999999999997</v>
      </c>
      <c r="AJ11" s="283">
        <v>0.69652777777777775</v>
      </c>
      <c r="AK11" s="283">
        <v>0.60069444444444442</v>
      </c>
      <c r="AL11" s="283">
        <v>0.63124999999999998</v>
      </c>
      <c r="AM11" s="283">
        <v>0.5395833333333333</v>
      </c>
      <c r="AN11" s="283">
        <v>0.59097222222222223</v>
      </c>
      <c r="AO11" s="283">
        <v>0.67013888888888884</v>
      </c>
      <c r="AP11" s="283">
        <v>0.4861111111111111</v>
      </c>
      <c r="AQ11" s="283">
        <v>0.51041666666666663</v>
      </c>
      <c r="AR11" s="283">
        <v>0.57777777777777783</v>
      </c>
      <c r="AS11" s="283">
        <v>0.74722222222222223</v>
      </c>
      <c r="AT11" s="281"/>
      <c r="AU11" s="15">
        <f>VLOOKUP(AV11,id!$A:$C,3,0)</f>
        <v>28</v>
      </c>
      <c r="AV11" s="15" t="str">
        <f t="shared" si="0"/>
        <v>HołdakowskiWojciech1970</v>
      </c>
      <c r="AW11" s="9" t="str">
        <f t="shared" si="1"/>
        <v>Hołdakowski</v>
      </c>
      <c r="AX11" s="9" t="str">
        <f t="shared" si="1"/>
        <v>Wojciech</v>
      </c>
      <c r="AY11" s="9"/>
      <c r="AZ11" s="9">
        <f t="shared" si="2"/>
        <v>1970</v>
      </c>
      <c r="BA11" s="9">
        <f t="shared" si="3"/>
        <v>89.965064450066279</v>
      </c>
      <c r="BB11" s="9"/>
      <c r="BC11" s="9">
        <f t="shared" si="5"/>
        <v>0.97714130827611134</v>
      </c>
      <c r="BD11" s="9">
        <f t="shared" si="6"/>
        <v>1</v>
      </c>
      <c r="BE11" s="9">
        <f t="shared" si="7"/>
        <v>1</v>
      </c>
      <c r="BF11" s="9">
        <f t="shared" si="4"/>
        <v>1</v>
      </c>
    </row>
    <row r="12" spans="1:58" s="284" customFormat="1">
      <c r="A12" s="281">
        <v>11</v>
      </c>
      <c r="B12" s="281">
        <v>11</v>
      </c>
      <c r="C12" s="281"/>
      <c r="D12" s="281"/>
      <c r="E12" s="281">
        <v>52</v>
      </c>
      <c r="F12" s="281" t="s">
        <v>12</v>
      </c>
      <c r="G12" s="281" t="s">
        <v>21</v>
      </c>
      <c r="H12" s="281">
        <v>1978</v>
      </c>
      <c r="I12" s="281">
        <v>312</v>
      </c>
      <c r="J12" s="281">
        <v>8</v>
      </c>
      <c r="K12" s="281">
        <v>22</v>
      </c>
      <c r="L12" s="281">
        <v>14</v>
      </c>
      <c r="M12" s="281">
        <v>312</v>
      </c>
      <c r="N12" s="282">
        <v>0.38430555555555551</v>
      </c>
      <c r="O12" s="281">
        <v>0</v>
      </c>
      <c r="P12" s="283">
        <v>0.3840277777777778</v>
      </c>
      <c r="Q12" s="283">
        <v>0.40347222222222223</v>
      </c>
      <c r="R12" s="283">
        <v>0.3972222222222222</v>
      </c>
      <c r="S12" s="283">
        <v>0.40138888888888885</v>
      </c>
      <c r="T12" s="283">
        <v>0.37847222222222227</v>
      </c>
      <c r="U12" s="283">
        <v>0.40625</v>
      </c>
      <c r="V12" s="283">
        <v>0.38750000000000001</v>
      </c>
      <c r="W12" s="283">
        <v>0.39166666666666666</v>
      </c>
      <c r="X12" s="283">
        <v>0.63888888888888895</v>
      </c>
      <c r="Y12" s="283">
        <v>0.45277777777777778</v>
      </c>
      <c r="Z12" s="283">
        <v>0.50208333333333333</v>
      </c>
      <c r="AA12" s="283">
        <v>0.71666666666666667</v>
      </c>
      <c r="AB12" s="283">
        <v>0.73263888888888884</v>
      </c>
      <c r="AC12" s="283">
        <v>0.55347222222222225</v>
      </c>
      <c r="AD12" s="283">
        <v>0.61041666666666672</v>
      </c>
      <c r="AE12" s="283">
        <v>0.56041666666666667</v>
      </c>
      <c r="AF12" s="283">
        <v>0.52083333333333337</v>
      </c>
      <c r="AG12" s="283">
        <v>0.47986111111111113</v>
      </c>
      <c r="AH12" s="283">
        <v>0.46319444444444446</v>
      </c>
      <c r="AI12" s="283">
        <v>0.43124999999999997</v>
      </c>
      <c r="AJ12" s="283">
        <v>0.69652777777777775</v>
      </c>
      <c r="AK12" s="283">
        <v>0.60069444444444442</v>
      </c>
      <c r="AL12" s="283">
        <v>0.63124999999999998</v>
      </c>
      <c r="AM12" s="283">
        <v>0.5395833333333333</v>
      </c>
      <c r="AN12" s="283">
        <v>0.59097222222222223</v>
      </c>
      <c r="AO12" s="283">
        <v>0.67013888888888884</v>
      </c>
      <c r="AP12" s="283">
        <v>0.4861111111111111</v>
      </c>
      <c r="AQ12" s="283">
        <v>0.51041666666666663</v>
      </c>
      <c r="AR12" s="283">
        <v>0.57777777777777783</v>
      </c>
      <c r="AS12" s="283">
        <v>0.74722222222222223</v>
      </c>
      <c r="AT12" s="281"/>
      <c r="AU12" s="15">
        <f>VLOOKUP(AV12,id!$A:$C,3,0)</f>
        <v>94</v>
      </c>
      <c r="AV12" s="15" t="str">
        <f t="shared" si="0"/>
        <v>OwczarskiMarcin1978</v>
      </c>
      <c r="AW12" s="9" t="str">
        <f t="shared" si="1"/>
        <v>Owczarski</v>
      </c>
      <c r="AX12" s="9" t="str">
        <f t="shared" si="1"/>
        <v>Marcin</v>
      </c>
      <c r="AY12" s="9"/>
      <c r="AZ12" s="9">
        <f t="shared" si="2"/>
        <v>1978</v>
      </c>
      <c r="BA12" s="9">
        <f t="shared" si="3"/>
        <v>89.965064450066279</v>
      </c>
      <c r="BB12" s="9"/>
      <c r="BC12" s="9">
        <f t="shared" si="5"/>
        <v>1</v>
      </c>
      <c r="BD12" s="9">
        <f t="shared" si="6"/>
        <v>1</v>
      </c>
      <c r="BE12" s="9">
        <f t="shared" si="7"/>
        <v>1</v>
      </c>
      <c r="BF12" s="9">
        <f t="shared" si="4"/>
        <v>1</v>
      </c>
    </row>
    <row r="13" spans="1:58" s="284" customFormat="1">
      <c r="A13" s="281">
        <v>12</v>
      </c>
      <c r="B13" s="281">
        <v>12</v>
      </c>
      <c r="C13" s="281"/>
      <c r="D13" s="281">
        <v>2</v>
      </c>
      <c r="E13" s="281">
        <v>7</v>
      </c>
      <c r="F13" s="281" t="s">
        <v>281</v>
      </c>
      <c r="G13" s="281" t="s">
        <v>250</v>
      </c>
      <c r="H13" s="281">
        <v>1963</v>
      </c>
      <c r="I13" s="281">
        <v>312</v>
      </c>
      <c r="J13" s="281">
        <v>8</v>
      </c>
      <c r="K13" s="281">
        <v>22</v>
      </c>
      <c r="L13" s="281">
        <v>14</v>
      </c>
      <c r="M13" s="281">
        <v>312</v>
      </c>
      <c r="N13" s="282">
        <v>0.38530092592592591</v>
      </c>
      <c r="O13" s="281">
        <v>0</v>
      </c>
      <c r="P13" s="283">
        <v>0.39583333333333331</v>
      </c>
      <c r="Q13" s="283">
        <v>0.37916666666666665</v>
      </c>
      <c r="R13" s="283">
        <v>0.38541666666666669</v>
      </c>
      <c r="S13" s="283">
        <v>0.38194444444444442</v>
      </c>
      <c r="T13" s="283">
        <v>0.40069444444444446</v>
      </c>
      <c r="U13" s="283">
        <v>0.37777777777777777</v>
      </c>
      <c r="V13" s="283">
        <v>0.39305555555555555</v>
      </c>
      <c r="W13" s="283">
        <v>0.3888888888888889</v>
      </c>
      <c r="X13" s="283">
        <v>0.6</v>
      </c>
      <c r="Y13" s="283">
        <v>0.7368055555555556</v>
      </c>
      <c r="Z13" s="283">
        <v>0.44097222222222227</v>
      </c>
      <c r="AA13" s="283">
        <v>0.70138888888888884</v>
      </c>
      <c r="AB13" s="283">
        <v>0.68611111111111101</v>
      </c>
      <c r="AC13" s="283">
        <v>0.54652777777777783</v>
      </c>
      <c r="AD13" s="283">
        <v>0.51944444444444449</v>
      </c>
      <c r="AE13" s="283">
        <v>0.55277777777777781</v>
      </c>
      <c r="AF13" s="283">
        <v>0.4597222222222222</v>
      </c>
      <c r="AG13" s="283">
        <v>0.41666666666666669</v>
      </c>
      <c r="AH13" s="283">
        <v>0.74722222222222223</v>
      </c>
      <c r="AI13" s="283">
        <v>0.71458333333333324</v>
      </c>
      <c r="AJ13" s="283">
        <v>0.6743055555555556</v>
      </c>
      <c r="AK13" s="283">
        <v>0.51041666666666663</v>
      </c>
      <c r="AL13" s="283">
        <v>0.60972222222222217</v>
      </c>
      <c r="AM13" s="283">
        <v>0.47013888888888888</v>
      </c>
      <c r="AN13" s="283">
        <v>0.50069444444444444</v>
      </c>
      <c r="AO13" s="283">
        <v>0.62916666666666665</v>
      </c>
      <c r="AP13" s="283">
        <v>0.4236111111111111</v>
      </c>
      <c r="AQ13" s="283">
        <v>0.44722222222222219</v>
      </c>
      <c r="AR13" s="283">
        <v>0.53402777777777777</v>
      </c>
      <c r="AS13" s="283">
        <v>0.57291666666666663</v>
      </c>
      <c r="AT13" s="281"/>
      <c r="AU13" s="15">
        <f>VLOOKUP(AV13,id!$A:$C,3,0)</f>
        <v>4</v>
      </c>
      <c r="AV13" s="15" t="str">
        <f t="shared" si="0"/>
        <v>KrólikowskiRoman1963</v>
      </c>
      <c r="AW13" s="9" t="str">
        <f t="shared" si="1"/>
        <v>Królikowski</v>
      </c>
      <c r="AX13" s="9" t="str">
        <f t="shared" si="1"/>
        <v>Roman</v>
      </c>
      <c r="AY13" s="9"/>
      <c r="AZ13" s="9">
        <f t="shared" si="2"/>
        <v>1963</v>
      </c>
      <c r="BA13" s="9">
        <f t="shared" si="3"/>
        <v>89.732652448182648</v>
      </c>
      <c r="BB13" s="9"/>
      <c r="BC13" s="9">
        <f t="shared" si="5"/>
        <v>0.99741664163412425</v>
      </c>
      <c r="BD13" s="9">
        <f t="shared" si="6"/>
        <v>1</v>
      </c>
      <c r="BE13" s="9">
        <f t="shared" si="7"/>
        <v>1</v>
      </c>
      <c r="BF13" s="9">
        <f t="shared" si="4"/>
        <v>1</v>
      </c>
    </row>
    <row r="14" spans="1:58" s="284" customFormat="1">
      <c r="A14" s="281">
        <v>13</v>
      </c>
      <c r="B14" s="281">
        <v>13</v>
      </c>
      <c r="C14" s="281"/>
      <c r="D14" s="281"/>
      <c r="E14" s="281">
        <v>43</v>
      </c>
      <c r="F14" s="281" t="s">
        <v>153</v>
      </c>
      <c r="G14" s="281" t="s">
        <v>166</v>
      </c>
      <c r="H14" s="281">
        <v>1977</v>
      </c>
      <c r="I14" s="281">
        <v>307</v>
      </c>
      <c r="J14" s="281">
        <v>7</v>
      </c>
      <c r="K14" s="281">
        <v>22</v>
      </c>
      <c r="L14" s="281">
        <v>14</v>
      </c>
      <c r="M14" s="281">
        <v>307</v>
      </c>
      <c r="N14" s="282">
        <v>0.40033564814814815</v>
      </c>
      <c r="O14" s="281">
        <v>0</v>
      </c>
      <c r="P14" s="283">
        <v>0.39652777777777781</v>
      </c>
      <c r="Q14" s="283">
        <v>0.38125000000000003</v>
      </c>
      <c r="R14" s="283">
        <v>0.38472222222222219</v>
      </c>
      <c r="S14" s="281"/>
      <c r="T14" s="283">
        <v>0.40138888888888885</v>
      </c>
      <c r="U14" s="283">
        <v>0.37916666666666665</v>
      </c>
      <c r="V14" s="283">
        <v>0.39305555555555555</v>
      </c>
      <c r="W14" s="283">
        <v>0.38819444444444445</v>
      </c>
      <c r="X14" s="283">
        <v>0.64513888888888882</v>
      </c>
      <c r="Y14" s="283">
        <v>0.50347222222222221</v>
      </c>
      <c r="Z14" s="283">
        <v>0.45069444444444445</v>
      </c>
      <c r="AA14" s="283">
        <v>0.54236111111111118</v>
      </c>
      <c r="AB14" s="283">
        <v>0.76388888888888884</v>
      </c>
      <c r="AC14" s="283">
        <v>0.72291666666666676</v>
      </c>
      <c r="AD14" s="283">
        <v>0.67569444444444438</v>
      </c>
      <c r="AE14" s="283">
        <v>0.73263888888888884</v>
      </c>
      <c r="AF14" s="283">
        <v>0.4694444444444445</v>
      </c>
      <c r="AG14" s="283">
        <v>0.41875000000000001</v>
      </c>
      <c r="AH14" s="283">
        <v>0.49374999999999997</v>
      </c>
      <c r="AI14" s="283">
        <v>0.52708333333333335</v>
      </c>
      <c r="AJ14" s="283">
        <v>0.56458333333333333</v>
      </c>
      <c r="AK14" s="283">
        <v>0.68263888888888891</v>
      </c>
      <c r="AL14" s="283">
        <v>0.63680555555555551</v>
      </c>
      <c r="AM14" s="283">
        <v>0.44444444444444442</v>
      </c>
      <c r="AN14" s="283">
        <v>0.69305555555555554</v>
      </c>
      <c r="AO14" s="283">
        <v>0.61527777777777781</v>
      </c>
      <c r="AP14" s="283">
        <v>0.42638888888888887</v>
      </c>
      <c r="AQ14" s="283">
        <v>0.45694444444444443</v>
      </c>
      <c r="AR14" s="283">
        <v>0.70972222222222225</v>
      </c>
      <c r="AS14" s="283">
        <v>0.75138888888888899</v>
      </c>
      <c r="AT14" s="281"/>
      <c r="AU14" s="15">
        <f>VLOOKUP(AV14,id!$A:$C,3,0)</f>
        <v>95</v>
      </c>
      <c r="AV14" s="15" t="str">
        <f t="shared" si="0"/>
        <v>PiwakowskiWojciech1977</v>
      </c>
      <c r="AW14" s="9" t="str">
        <f t="shared" si="1"/>
        <v>Piwakowski</v>
      </c>
      <c r="AX14" s="9" t="str">
        <f t="shared" si="1"/>
        <v>Wojciech</v>
      </c>
      <c r="AY14" s="9"/>
      <c r="AZ14" s="9">
        <f t="shared" si="2"/>
        <v>1977</v>
      </c>
      <c r="BA14" s="9">
        <f t="shared" si="3"/>
        <v>88.294629171769458</v>
      </c>
      <c r="BB14" s="9"/>
      <c r="BC14" s="9">
        <f t="shared" si="5"/>
        <v>0.96244470785509839</v>
      </c>
      <c r="BD14" s="9">
        <f t="shared" si="6"/>
        <v>0.97727272727272729</v>
      </c>
      <c r="BE14" s="9">
        <f t="shared" si="7"/>
        <v>0.98397435897435892</v>
      </c>
      <c r="BF14" s="9">
        <f t="shared" si="4"/>
        <v>0.99541265053213202</v>
      </c>
    </row>
    <row r="15" spans="1:58" s="284" customFormat="1">
      <c r="A15" s="281">
        <v>14</v>
      </c>
      <c r="B15" s="281">
        <v>14</v>
      </c>
      <c r="C15" s="281"/>
      <c r="D15" s="281"/>
      <c r="E15" s="281">
        <v>44</v>
      </c>
      <c r="F15" s="281" t="s">
        <v>333</v>
      </c>
      <c r="G15" s="281" t="s">
        <v>21</v>
      </c>
      <c r="H15" s="281">
        <v>1980</v>
      </c>
      <c r="I15" s="281">
        <v>307</v>
      </c>
      <c r="J15" s="281">
        <v>7</v>
      </c>
      <c r="K15" s="281">
        <v>22</v>
      </c>
      <c r="L15" s="281">
        <v>14</v>
      </c>
      <c r="M15" s="281">
        <v>307</v>
      </c>
      <c r="N15" s="282">
        <v>0.40034722222222219</v>
      </c>
      <c r="O15" s="281">
        <v>0</v>
      </c>
      <c r="P15" s="283">
        <v>0.39652777777777781</v>
      </c>
      <c r="Q15" s="283">
        <v>0.38125000000000003</v>
      </c>
      <c r="R15" s="283">
        <v>0.38472222222222219</v>
      </c>
      <c r="S15" s="281"/>
      <c r="T15" s="283">
        <v>0.40138888888888885</v>
      </c>
      <c r="U15" s="283">
        <v>0.37916666666666665</v>
      </c>
      <c r="V15" s="283">
        <v>0.39305555555555555</v>
      </c>
      <c r="W15" s="283">
        <v>0.38819444444444445</v>
      </c>
      <c r="X15" s="283">
        <v>0.64583333333333337</v>
      </c>
      <c r="Y15" s="283">
        <v>0.50347222222222221</v>
      </c>
      <c r="Z15" s="283">
        <v>0.45069444444444445</v>
      </c>
      <c r="AA15" s="283">
        <v>0.54236111111111118</v>
      </c>
      <c r="AB15" s="283">
        <v>0.76388888888888884</v>
      </c>
      <c r="AC15" s="283">
        <v>0.72291666666666676</v>
      </c>
      <c r="AD15" s="283">
        <v>0.67569444444444438</v>
      </c>
      <c r="AE15" s="283">
        <v>0.73263888888888884</v>
      </c>
      <c r="AF15" s="283">
        <v>0.4694444444444445</v>
      </c>
      <c r="AG15" s="283">
        <v>0.41875000000000001</v>
      </c>
      <c r="AH15" s="283">
        <v>0.49374999999999997</v>
      </c>
      <c r="AI15" s="283">
        <v>0.52708333333333335</v>
      </c>
      <c r="AJ15" s="283">
        <v>0.56458333333333333</v>
      </c>
      <c r="AK15" s="283">
        <v>0.68263888888888891</v>
      </c>
      <c r="AL15" s="283">
        <v>0.63611111111111118</v>
      </c>
      <c r="AM15" s="283">
        <v>0.44444444444444442</v>
      </c>
      <c r="AN15" s="283">
        <v>0.69305555555555554</v>
      </c>
      <c r="AO15" s="283">
        <v>0.61527777777777781</v>
      </c>
      <c r="AP15" s="283">
        <v>0.42638888888888887</v>
      </c>
      <c r="AQ15" s="283">
        <v>0.45694444444444443</v>
      </c>
      <c r="AR15" s="283">
        <v>0.70972222222222225</v>
      </c>
      <c r="AS15" s="283">
        <v>0.75138888888888899</v>
      </c>
      <c r="AT15" s="281"/>
      <c r="AU15" s="15">
        <f>VLOOKUP(AV15,id!$A:$C,3,0)</f>
        <v>100</v>
      </c>
      <c r="AV15" s="15" t="str">
        <f t="shared" si="0"/>
        <v>RóżakMarcin1980</v>
      </c>
      <c r="AW15" s="9" t="str">
        <f t="shared" si="1"/>
        <v>Różak</v>
      </c>
      <c r="AX15" s="9" t="str">
        <f t="shared" si="1"/>
        <v>Marcin</v>
      </c>
      <c r="AY15" s="9"/>
      <c r="AZ15" s="9">
        <f t="shared" si="2"/>
        <v>1980</v>
      </c>
      <c r="BA15" s="9">
        <f t="shared" si="3"/>
        <v>88.292076566127037</v>
      </c>
      <c r="BB15" s="9"/>
      <c r="BC15" s="9">
        <f t="shared" si="5"/>
        <v>0.99997108991037886</v>
      </c>
      <c r="BD15" s="9">
        <f t="shared" si="6"/>
        <v>1</v>
      </c>
      <c r="BE15" s="9">
        <f t="shared" si="7"/>
        <v>1</v>
      </c>
      <c r="BF15" s="9">
        <f t="shared" si="4"/>
        <v>1</v>
      </c>
    </row>
    <row r="16" spans="1:58" s="284" customFormat="1">
      <c r="A16" s="281">
        <v>15</v>
      </c>
      <c r="B16" s="281">
        <v>15</v>
      </c>
      <c r="C16" s="281"/>
      <c r="D16" s="281"/>
      <c r="E16" s="281">
        <v>28</v>
      </c>
      <c r="F16" s="281" t="s">
        <v>55</v>
      </c>
      <c r="G16" s="281" t="s">
        <v>54</v>
      </c>
      <c r="H16" s="281">
        <v>1967</v>
      </c>
      <c r="I16" s="281">
        <v>302</v>
      </c>
      <c r="J16" s="281">
        <v>8</v>
      </c>
      <c r="K16" s="281">
        <v>21</v>
      </c>
      <c r="L16" s="281">
        <v>14</v>
      </c>
      <c r="M16" s="281">
        <v>302</v>
      </c>
      <c r="N16" s="282">
        <v>0.41165509259259259</v>
      </c>
      <c r="O16" s="281">
        <v>0</v>
      </c>
      <c r="P16" s="283">
        <v>0.39930555555555558</v>
      </c>
      <c r="Q16" s="283">
        <v>0.38055555555555554</v>
      </c>
      <c r="R16" s="283">
        <v>0.38611111111111113</v>
      </c>
      <c r="S16" s="283">
        <v>0.38263888888888892</v>
      </c>
      <c r="T16" s="283">
        <v>0.40486111111111112</v>
      </c>
      <c r="U16" s="283">
        <v>0.37777777777777777</v>
      </c>
      <c r="V16" s="283">
        <v>0.39583333333333331</v>
      </c>
      <c r="W16" s="283">
        <v>0.39027777777777778</v>
      </c>
      <c r="X16" s="283">
        <v>0.55625000000000002</v>
      </c>
      <c r="Y16" s="283">
        <v>0.77361111111111114</v>
      </c>
      <c r="Z16" s="283">
        <v>0.71875</v>
      </c>
      <c r="AA16" s="283">
        <v>0.44861111111111113</v>
      </c>
      <c r="AB16" s="283">
        <v>0.67361111111111116</v>
      </c>
      <c r="AC16" s="283">
        <v>0.63124999999999998</v>
      </c>
      <c r="AD16" s="283">
        <v>0.58402777777777781</v>
      </c>
      <c r="AE16" s="283">
        <v>0.6381944444444444</v>
      </c>
      <c r="AF16" s="283">
        <v>0.73888888888888893</v>
      </c>
      <c r="AG16" s="283">
        <v>0.7006944444444444</v>
      </c>
      <c r="AH16" s="281"/>
      <c r="AI16" s="283">
        <v>0.43124999999999997</v>
      </c>
      <c r="AJ16" s="283">
        <v>0.47430555555555554</v>
      </c>
      <c r="AK16" s="283">
        <v>0.59166666666666667</v>
      </c>
      <c r="AL16" s="283">
        <v>0.54722222222222217</v>
      </c>
      <c r="AM16" s="283">
        <v>0.72499999999999998</v>
      </c>
      <c r="AN16" s="283">
        <v>0.6020833333333333</v>
      </c>
      <c r="AO16" s="283">
        <v>0.52361111111111114</v>
      </c>
      <c r="AP16" s="283">
        <v>0.69166666666666676</v>
      </c>
      <c r="AQ16" s="283">
        <v>0.75138888888888899</v>
      </c>
      <c r="AR16" s="283">
        <v>0.61736111111111114</v>
      </c>
      <c r="AS16" s="283">
        <v>0.65902777777777777</v>
      </c>
      <c r="AT16" s="281"/>
      <c r="AU16" s="15">
        <f>VLOOKUP(AV16,id!$A:$C,3,0)</f>
        <v>32</v>
      </c>
      <c r="AV16" s="15" t="str">
        <f t="shared" si="0"/>
        <v>StanekRobert1967</v>
      </c>
      <c r="AW16" s="9" t="str">
        <f t="shared" si="1"/>
        <v>Stanek</v>
      </c>
      <c r="AX16" s="9" t="str">
        <f t="shared" si="1"/>
        <v>Robert</v>
      </c>
      <c r="AY16" s="9"/>
      <c r="AZ16" s="9">
        <f t="shared" si="2"/>
        <v>1967</v>
      </c>
      <c r="BA16" s="9">
        <f t="shared" si="3"/>
        <v>86.854094863095654</v>
      </c>
      <c r="BB16" s="9"/>
      <c r="BC16" s="9">
        <f t="shared" si="5"/>
        <v>0.97253071667557001</v>
      </c>
      <c r="BD16" s="9">
        <f t="shared" si="6"/>
        <v>1</v>
      </c>
      <c r="BE16" s="9">
        <f t="shared" si="7"/>
        <v>0.98371335504885993</v>
      </c>
      <c r="BF16" s="9">
        <f t="shared" si="4"/>
        <v>1</v>
      </c>
    </row>
    <row r="17" spans="1:58" s="284" customFormat="1">
      <c r="A17" s="281">
        <v>16</v>
      </c>
      <c r="B17" s="281">
        <v>16</v>
      </c>
      <c r="C17" s="281"/>
      <c r="D17" s="281"/>
      <c r="E17" s="281">
        <v>29</v>
      </c>
      <c r="F17" s="281" t="s">
        <v>169</v>
      </c>
      <c r="G17" s="281" t="s">
        <v>166</v>
      </c>
      <c r="H17" s="281">
        <v>1978</v>
      </c>
      <c r="I17" s="281">
        <v>302</v>
      </c>
      <c r="J17" s="281">
        <v>8</v>
      </c>
      <c r="K17" s="281">
        <v>21</v>
      </c>
      <c r="L17" s="281">
        <v>14</v>
      </c>
      <c r="M17" s="281">
        <v>302</v>
      </c>
      <c r="N17" s="282">
        <v>0.41188657407407409</v>
      </c>
      <c r="O17" s="281">
        <v>0</v>
      </c>
      <c r="P17" s="283">
        <v>0.3833333333333333</v>
      </c>
      <c r="Q17" s="283">
        <v>0.40347222222222223</v>
      </c>
      <c r="R17" s="283">
        <v>0.39652777777777781</v>
      </c>
      <c r="S17" s="283">
        <v>0.40069444444444446</v>
      </c>
      <c r="T17" s="283">
        <v>0.37847222222222227</v>
      </c>
      <c r="U17" s="283">
        <v>0.4055555555555555</v>
      </c>
      <c r="V17" s="283">
        <v>0.38750000000000001</v>
      </c>
      <c r="W17" s="283">
        <v>0.3923611111111111</v>
      </c>
      <c r="X17" s="283">
        <v>0.7006944444444444</v>
      </c>
      <c r="Y17" s="283">
        <v>0.45624999999999999</v>
      </c>
      <c r="Z17" s="283">
        <v>0.52986111111111112</v>
      </c>
      <c r="AA17" s="281"/>
      <c r="AB17" s="283">
        <v>0.77916666666666667</v>
      </c>
      <c r="AC17" s="283">
        <v>0.60972222222222217</v>
      </c>
      <c r="AD17" s="283">
        <v>0.66736111111111107</v>
      </c>
      <c r="AE17" s="283">
        <v>0.6020833333333333</v>
      </c>
      <c r="AF17" s="283">
        <v>0.50694444444444442</v>
      </c>
      <c r="AG17" s="283">
        <v>0.56180555555555556</v>
      </c>
      <c r="AH17" s="283">
        <v>0.4680555555555555</v>
      </c>
      <c r="AI17" s="283">
        <v>0.43541666666666662</v>
      </c>
      <c r="AJ17" s="283">
        <v>0.76666666666666661</v>
      </c>
      <c r="AK17" s="283">
        <v>0.65208333333333335</v>
      </c>
      <c r="AL17" s="283">
        <v>0.69097222222222221</v>
      </c>
      <c r="AM17" s="283">
        <v>0.52152777777777781</v>
      </c>
      <c r="AN17" s="283">
        <v>0.63958333333333328</v>
      </c>
      <c r="AO17" s="283">
        <v>0.74236111111111114</v>
      </c>
      <c r="AP17" s="283">
        <v>0.54861111111111105</v>
      </c>
      <c r="AQ17" s="283">
        <v>0.48680555555555555</v>
      </c>
      <c r="AR17" s="283">
        <v>0.62291666666666667</v>
      </c>
      <c r="AS17" s="283">
        <v>0.58333333333333337</v>
      </c>
      <c r="AT17" s="281"/>
      <c r="AU17" s="15">
        <f>VLOOKUP(AV17,id!$A:$C,3,0)</f>
        <v>136</v>
      </c>
      <c r="AV17" s="15" t="str">
        <f t="shared" si="0"/>
        <v>PaszkowskiWojciech1978</v>
      </c>
      <c r="AW17" s="9" t="str">
        <f t="shared" si="1"/>
        <v>Paszkowski</v>
      </c>
      <c r="AX17" s="9" t="str">
        <f t="shared" si="1"/>
        <v>Wojciech</v>
      </c>
      <c r="AY17" s="9"/>
      <c r="AZ17" s="9">
        <f t="shared" si="2"/>
        <v>1978</v>
      </c>
      <c r="BA17" s="9">
        <f t="shared" si="3"/>
        <v>86.805282603077615</v>
      </c>
      <c r="BB17" s="9"/>
      <c r="BC17" s="9">
        <f t="shared" si="5"/>
        <v>0.99943799702138414</v>
      </c>
      <c r="BD17" s="9">
        <f t="shared" si="6"/>
        <v>1</v>
      </c>
      <c r="BE17" s="9">
        <f t="shared" si="7"/>
        <v>1</v>
      </c>
      <c r="BF17" s="9">
        <f t="shared" si="4"/>
        <v>1</v>
      </c>
    </row>
    <row r="18" spans="1:58" s="284" customFormat="1">
      <c r="A18" s="281">
        <v>17</v>
      </c>
      <c r="B18" s="281">
        <v>17</v>
      </c>
      <c r="C18" s="281"/>
      <c r="D18" s="281"/>
      <c r="E18" s="281">
        <v>41</v>
      </c>
      <c r="F18" s="281" t="s">
        <v>14</v>
      </c>
      <c r="G18" s="281" t="s">
        <v>26</v>
      </c>
      <c r="H18" s="281">
        <v>1975</v>
      </c>
      <c r="I18" s="281">
        <v>302</v>
      </c>
      <c r="J18" s="281">
        <v>8</v>
      </c>
      <c r="K18" s="281">
        <v>21</v>
      </c>
      <c r="L18" s="281">
        <v>14</v>
      </c>
      <c r="M18" s="281">
        <v>302</v>
      </c>
      <c r="N18" s="282">
        <v>0.41520833333333335</v>
      </c>
      <c r="O18" s="281">
        <v>0</v>
      </c>
      <c r="P18" s="283">
        <v>0.39652777777777781</v>
      </c>
      <c r="Q18" s="283">
        <v>0.37986111111111115</v>
      </c>
      <c r="R18" s="283">
        <v>0.38541666666666669</v>
      </c>
      <c r="S18" s="283">
        <v>0.38194444444444442</v>
      </c>
      <c r="T18" s="283">
        <v>0.40069444444444446</v>
      </c>
      <c r="U18" s="283">
        <v>0.37777777777777777</v>
      </c>
      <c r="V18" s="283">
        <v>0.39305555555555555</v>
      </c>
      <c r="W18" s="283">
        <v>0.38958333333333334</v>
      </c>
      <c r="X18" s="283">
        <v>0.56319444444444444</v>
      </c>
      <c r="Y18" s="283">
        <v>0.77986111111111101</v>
      </c>
      <c r="Z18" s="283">
        <v>0.72222222222222221</v>
      </c>
      <c r="AA18" s="283">
        <v>0.4284722222222222</v>
      </c>
      <c r="AB18" s="283">
        <v>0.41250000000000003</v>
      </c>
      <c r="AC18" s="283">
        <v>0.67291666666666661</v>
      </c>
      <c r="AD18" s="283">
        <v>0.59513888888888888</v>
      </c>
      <c r="AE18" s="283">
        <v>0.66597222222222219</v>
      </c>
      <c r="AF18" s="283">
        <v>0.69861111111111107</v>
      </c>
      <c r="AG18" s="283">
        <v>0.75138888888888899</v>
      </c>
      <c r="AH18" s="283">
        <v>0.76874999999999993</v>
      </c>
      <c r="AI18" s="281"/>
      <c r="AJ18" s="283">
        <v>0.4604166666666667</v>
      </c>
      <c r="AK18" s="283">
        <v>0.6020833333333333</v>
      </c>
      <c r="AL18" s="283">
        <v>0.57500000000000007</v>
      </c>
      <c r="AM18" s="283">
        <v>0.6875</v>
      </c>
      <c r="AN18" s="283">
        <v>0.61388888888888882</v>
      </c>
      <c r="AO18" s="283">
        <v>0.50624999999999998</v>
      </c>
      <c r="AP18" s="283">
        <v>0.74375000000000002</v>
      </c>
      <c r="AQ18" s="283">
        <v>0.71458333333333324</v>
      </c>
      <c r="AR18" s="283">
        <v>0.62777777777777777</v>
      </c>
      <c r="AS18" s="283">
        <v>0.64722222222222225</v>
      </c>
      <c r="AT18" s="281"/>
      <c r="AU18" s="15">
        <f>VLOOKUP(AV18,id!$A:$C,3,0)</f>
        <v>26</v>
      </c>
      <c r="AV18" s="15" t="str">
        <f t="shared" si="0"/>
        <v>CecułaKrzysztof1975</v>
      </c>
      <c r="AW18" s="9" t="str">
        <f t="shared" si="1"/>
        <v>Cecuła</v>
      </c>
      <c r="AX18" s="9" t="str">
        <f t="shared" si="1"/>
        <v>Krzysztof</v>
      </c>
      <c r="AY18" s="9"/>
      <c r="AZ18" s="9">
        <f t="shared" si="2"/>
        <v>1975</v>
      </c>
      <c r="BA18" s="9">
        <f t="shared" si="3"/>
        <v>86.110820984437851</v>
      </c>
      <c r="BB18" s="9"/>
      <c r="BC18" s="9">
        <f t="shared" si="5"/>
        <v>0.99199977699726827</v>
      </c>
      <c r="BD18" s="9">
        <f t="shared" si="6"/>
        <v>1</v>
      </c>
      <c r="BE18" s="9">
        <f t="shared" si="7"/>
        <v>1</v>
      </c>
      <c r="BF18" s="9">
        <f t="shared" si="4"/>
        <v>1</v>
      </c>
    </row>
    <row r="19" spans="1:58" s="284" customFormat="1">
      <c r="A19" s="281">
        <v>18</v>
      </c>
      <c r="B19" s="281">
        <v>18</v>
      </c>
      <c r="C19" s="281"/>
      <c r="D19" s="281"/>
      <c r="E19" s="281">
        <v>18</v>
      </c>
      <c r="F19" s="281" t="s">
        <v>355</v>
      </c>
      <c r="G19" s="281" t="s">
        <v>76</v>
      </c>
      <c r="H19" s="281">
        <v>1970</v>
      </c>
      <c r="I19" s="281">
        <v>297</v>
      </c>
      <c r="J19" s="281">
        <v>7</v>
      </c>
      <c r="K19" s="281">
        <v>21</v>
      </c>
      <c r="L19" s="281">
        <v>14</v>
      </c>
      <c r="M19" s="281">
        <v>297</v>
      </c>
      <c r="N19" s="282">
        <v>0.40552083333333333</v>
      </c>
      <c r="O19" s="281">
        <v>0</v>
      </c>
      <c r="P19" s="283">
        <v>0.39583333333333331</v>
      </c>
      <c r="Q19" s="283">
        <v>0.37986111111111115</v>
      </c>
      <c r="R19" s="283">
        <v>0.38541666666666669</v>
      </c>
      <c r="S19" s="283">
        <v>0.38194444444444442</v>
      </c>
      <c r="T19" s="283">
        <v>0.39999999999999997</v>
      </c>
      <c r="U19" s="283">
        <v>0.37777777777777777</v>
      </c>
      <c r="V19" s="283">
        <v>0.3923611111111111</v>
      </c>
      <c r="W19" s="281"/>
      <c r="X19" s="283">
        <v>0.49444444444444446</v>
      </c>
      <c r="Y19" s="283">
        <v>0.75208333333333333</v>
      </c>
      <c r="Z19" s="283">
        <v>0.70277777777777783</v>
      </c>
      <c r="AA19" s="283">
        <v>0.45416666666666666</v>
      </c>
      <c r="AB19" s="283">
        <v>0.4284722222222222</v>
      </c>
      <c r="AC19" s="283">
        <v>0.64861111111111114</v>
      </c>
      <c r="AD19" s="283">
        <v>0.58958333333333335</v>
      </c>
      <c r="AE19" s="283">
        <v>0.63680555555555551</v>
      </c>
      <c r="AF19" s="283">
        <v>0.68055555555555547</v>
      </c>
      <c r="AG19" s="283">
        <v>0.71736111111111101</v>
      </c>
      <c r="AH19" s="283">
        <v>0.76666666666666661</v>
      </c>
      <c r="AI19" s="281"/>
      <c r="AJ19" s="283">
        <v>0.47847222222222219</v>
      </c>
      <c r="AK19" s="283">
        <v>0.59652777777777777</v>
      </c>
      <c r="AL19" s="283">
        <v>0.56874999999999998</v>
      </c>
      <c r="AM19" s="283">
        <v>0.66666666666666663</v>
      </c>
      <c r="AN19" s="283">
        <v>0.60763888888888895</v>
      </c>
      <c r="AO19" s="283">
        <v>0.54375000000000007</v>
      </c>
      <c r="AP19" s="283">
        <v>0.72638888888888886</v>
      </c>
      <c r="AQ19" s="283">
        <v>0.69652777777777775</v>
      </c>
      <c r="AR19" s="283">
        <v>0.62013888888888891</v>
      </c>
      <c r="AS19" s="283">
        <v>0.7319444444444444</v>
      </c>
      <c r="AT19" s="281"/>
      <c r="AU19" s="15">
        <f>VLOOKUP(AV19,id!$A:$C,3,0)</f>
        <v>425</v>
      </c>
      <c r="AV19" s="15" t="str">
        <f t="shared" si="0"/>
        <v>WalterMaciej1970</v>
      </c>
      <c r="AW19" s="9" t="str">
        <f t="shared" ref="AW19:AX45" si="8">F19</f>
        <v>Walter</v>
      </c>
      <c r="AX19" s="9" t="str">
        <f t="shared" si="8"/>
        <v>Maciej</v>
      </c>
      <c r="AY19" s="9"/>
      <c r="AZ19" s="9">
        <f t="shared" si="2"/>
        <v>1970</v>
      </c>
      <c r="BA19" s="9">
        <f t="shared" si="3"/>
        <v>84.68514514032465</v>
      </c>
      <c r="BB19" s="9"/>
      <c r="BC19" s="9">
        <f t="shared" si="5"/>
        <v>1.0238890315951708</v>
      </c>
      <c r="BD19" s="9">
        <f t="shared" si="6"/>
        <v>0.97674418604651159</v>
      </c>
      <c r="BE19" s="9">
        <f t="shared" si="7"/>
        <v>0.98344370860927155</v>
      </c>
      <c r="BF19" s="9">
        <f t="shared" si="4"/>
        <v>0.99530495685325759</v>
      </c>
    </row>
    <row r="20" spans="1:58" s="284" customFormat="1">
      <c r="A20" s="281">
        <v>19</v>
      </c>
      <c r="B20" s="281">
        <v>19</v>
      </c>
      <c r="C20" s="281"/>
      <c r="D20" s="281"/>
      <c r="E20" s="281">
        <v>13</v>
      </c>
      <c r="F20" s="281" t="s">
        <v>155</v>
      </c>
      <c r="G20" s="281" t="s">
        <v>74</v>
      </c>
      <c r="H20" s="281">
        <v>1980</v>
      </c>
      <c r="I20" s="281">
        <v>292</v>
      </c>
      <c r="J20" s="281">
        <v>8</v>
      </c>
      <c r="K20" s="281">
        <v>20</v>
      </c>
      <c r="L20" s="281">
        <v>14</v>
      </c>
      <c r="M20" s="281">
        <v>292</v>
      </c>
      <c r="N20" s="282">
        <v>0.40695601851851854</v>
      </c>
      <c r="O20" s="281">
        <v>0</v>
      </c>
      <c r="P20" s="283">
        <v>0.40625</v>
      </c>
      <c r="Q20" s="283">
        <v>0.38125000000000003</v>
      </c>
      <c r="R20" s="283">
        <v>0.39027777777777778</v>
      </c>
      <c r="S20" s="283">
        <v>0.38472222222222219</v>
      </c>
      <c r="T20" s="283">
        <v>0.40069444444444446</v>
      </c>
      <c r="U20" s="283">
        <v>0.37916666666666665</v>
      </c>
      <c r="V20" s="283">
        <v>0.39999999999999997</v>
      </c>
      <c r="W20" s="283">
        <v>0.39513888888888887</v>
      </c>
      <c r="X20" s="283">
        <v>0.66319444444444442</v>
      </c>
      <c r="Y20" s="283">
        <v>0.52152777777777781</v>
      </c>
      <c r="Z20" s="283">
        <v>0.4548611111111111</v>
      </c>
      <c r="AA20" s="283">
        <v>0.55902777777777779</v>
      </c>
      <c r="AB20" s="283">
        <v>0.77430555555555547</v>
      </c>
      <c r="AC20" s="281"/>
      <c r="AD20" s="283">
        <v>0.69444444444444453</v>
      </c>
      <c r="AE20" s="283">
        <v>0.74236111111111114</v>
      </c>
      <c r="AF20" s="283">
        <v>0.47291666666666665</v>
      </c>
      <c r="AG20" s="283">
        <v>0.4291666666666667</v>
      </c>
      <c r="AH20" s="283">
        <v>0.50972222222222219</v>
      </c>
      <c r="AI20" s="283">
        <v>0.54513888888888895</v>
      </c>
      <c r="AJ20" s="283">
        <v>0.58263888888888882</v>
      </c>
      <c r="AK20" s="283">
        <v>0.70138888888888884</v>
      </c>
      <c r="AL20" s="283">
        <v>0.67499999999999993</v>
      </c>
      <c r="AM20" s="283">
        <v>0.4604166666666667</v>
      </c>
      <c r="AN20" s="281"/>
      <c r="AO20" s="283">
        <v>0.62986111111111109</v>
      </c>
      <c r="AP20" s="283">
        <v>0.43611111111111112</v>
      </c>
      <c r="AQ20" s="283">
        <v>0.48749999999999999</v>
      </c>
      <c r="AR20" s="283">
        <v>0.71458333333333324</v>
      </c>
      <c r="AS20" s="283">
        <v>0.76041666666666663</v>
      </c>
      <c r="AT20" s="281"/>
      <c r="AU20" s="15">
        <f>VLOOKUP(AV20,id!$A:$C,3,0)</f>
        <v>37</v>
      </c>
      <c r="AV20" s="15" t="str">
        <f t="shared" si="0"/>
        <v>JaskólskiKonrad1980</v>
      </c>
      <c r="AW20" s="9" t="str">
        <f t="shared" si="8"/>
        <v>Jaskólski</v>
      </c>
      <c r="AX20" s="9" t="str">
        <f t="shared" si="8"/>
        <v>Konrad</v>
      </c>
      <c r="AY20" s="9"/>
      <c r="AZ20" s="9">
        <f t="shared" si="2"/>
        <v>1980</v>
      </c>
      <c r="BA20" s="9">
        <f t="shared" si="3"/>
        <v>83.259469296211435</v>
      </c>
      <c r="BB20" s="9"/>
      <c r="BC20" s="9">
        <f t="shared" si="5"/>
        <v>0.99647336537641129</v>
      </c>
      <c r="BD20" s="9">
        <f t="shared" si="6"/>
        <v>1</v>
      </c>
      <c r="BE20" s="9">
        <f t="shared" si="7"/>
        <v>0.98316498316498313</v>
      </c>
      <c r="BF20" s="9">
        <f t="shared" si="4"/>
        <v>1</v>
      </c>
    </row>
    <row r="21" spans="1:58" s="284" customFormat="1">
      <c r="A21" s="281">
        <v>20</v>
      </c>
      <c r="B21" s="281">
        <v>20</v>
      </c>
      <c r="C21" s="281"/>
      <c r="D21" s="281"/>
      <c r="E21" s="281">
        <v>32</v>
      </c>
      <c r="F21" s="281" t="s">
        <v>91</v>
      </c>
      <c r="G21" s="281" t="s">
        <v>53</v>
      </c>
      <c r="H21" s="281">
        <v>1982</v>
      </c>
      <c r="I21" s="281">
        <v>292</v>
      </c>
      <c r="J21" s="281">
        <v>8</v>
      </c>
      <c r="K21" s="281">
        <v>20</v>
      </c>
      <c r="L21" s="281">
        <v>14</v>
      </c>
      <c r="M21" s="281">
        <v>292</v>
      </c>
      <c r="N21" s="282">
        <v>0.41137731481481482</v>
      </c>
      <c r="O21" s="281">
        <v>0</v>
      </c>
      <c r="P21" s="283">
        <v>0.3888888888888889</v>
      </c>
      <c r="Q21" s="283">
        <v>0.40902777777777777</v>
      </c>
      <c r="R21" s="283">
        <v>0.40277777777777773</v>
      </c>
      <c r="S21" s="283">
        <v>0.40625</v>
      </c>
      <c r="T21" s="283">
        <v>0.38125000000000003</v>
      </c>
      <c r="U21" s="283">
        <v>0.41250000000000003</v>
      </c>
      <c r="V21" s="283">
        <v>0.39305555555555555</v>
      </c>
      <c r="W21" s="283">
        <v>0.39861111111111108</v>
      </c>
      <c r="X21" s="283">
        <v>0.56527777777777777</v>
      </c>
      <c r="Y21" s="281"/>
      <c r="Z21" s="283">
        <v>0.75138888888888899</v>
      </c>
      <c r="AA21" s="283">
        <v>0.45555555555555555</v>
      </c>
      <c r="AB21" s="283">
        <v>0.58402777777777781</v>
      </c>
      <c r="AC21" s="283">
        <v>0.61944444444444446</v>
      </c>
      <c r="AD21" s="283">
        <v>0.65694444444444444</v>
      </c>
      <c r="AE21" s="283">
        <v>0.6118055555555556</v>
      </c>
      <c r="AF21" s="283">
        <v>0.72638888888888886</v>
      </c>
      <c r="AG21" s="283">
        <v>0.77777777777777779</v>
      </c>
      <c r="AH21" s="281"/>
      <c r="AI21" s="283">
        <v>0.44166666666666665</v>
      </c>
      <c r="AJ21" s="283">
        <v>0.48333333333333334</v>
      </c>
      <c r="AK21" s="283">
        <v>0.66527777777777775</v>
      </c>
      <c r="AL21" s="283">
        <v>0.55694444444444446</v>
      </c>
      <c r="AM21" s="283">
        <v>0.7104166666666667</v>
      </c>
      <c r="AN21" s="283">
        <v>0.68055555555555547</v>
      </c>
      <c r="AO21" s="283">
        <v>0.53055555555555556</v>
      </c>
      <c r="AP21" s="283">
        <v>0.76874999999999993</v>
      </c>
      <c r="AQ21" s="283">
        <v>0.74236111111111114</v>
      </c>
      <c r="AR21" s="283">
        <v>0.63750000000000007</v>
      </c>
      <c r="AS21" s="283">
        <v>0.59722222222222221</v>
      </c>
      <c r="AT21" s="281"/>
      <c r="AU21" s="15">
        <f>VLOOKUP(AV21,id!$A:$C,3,0)</f>
        <v>46</v>
      </c>
      <c r="AV21" s="15" t="str">
        <f t="shared" si="0"/>
        <v>StefańskiTomasz1982</v>
      </c>
      <c r="AW21" s="9" t="str">
        <f t="shared" si="8"/>
        <v>Stefański</v>
      </c>
      <c r="AX21" s="9" t="str">
        <f t="shared" si="8"/>
        <v>Tomasz</v>
      </c>
      <c r="AY21" s="9"/>
      <c r="AZ21" s="9">
        <f t="shared" si="2"/>
        <v>1982</v>
      </c>
      <c r="BA21" s="9">
        <f t="shared" si="3"/>
        <v>82.364634384382029</v>
      </c>
      <c r="BB21" s="9"/>
      <c r="BC21" s="9">
        <f t="shared" si="5"/>
        <v>0.98925245477309176</v>
      </c>
      <c r="BD21" s="9">
        <f t="shared" si="6"/>
        <v>1</v>
      </c>
      <c r="BE21" s="9">
        <f t="shared" si="7"/>
        <v>1</v>
      </c>
      <c r="BF21" s="9">
        <f t="shared" si="4"/>
        <v>1</v>
      </c>
    </row>
    <row r="22" spans="1:58" s="284" customFormat="1">
      <c r="A22" s="281">
        <v>21</v>
      </c>
      <c r="B22" s="281">
        <v>21</v>
      </c>
      <c r="C22" s="281"/>
      <c r="D22" s="281"/>
      <c r="E22" s="281">
        <v>31</v>
      </c>
      <c r="F22" s="281" t="s">
        <v>93</v>
      </c>
      <c r="G22" s="281" t="s">
        <v>23</v>
      </c>
      <c r="H22" s="281">
        <v>1974</v>
      </c>
      <c r="I22" s="281">
        <v>292</v>
      </c>
      <c r="J22" s="281">
        <v>8</v>
      </c>
      <c r="K22" s="281">
        <v>20</v>
      </c>
      <c r="L22" s="281">
        <v>14</v>
      </c>
      <c r="M22" s="281">
        <v>292</v>
      </c>
      <c r="N22" s="282">
        <v>0.41140046296296301</v>
      </c>
      <c r="O22" s="281">
        <v>0</v>
      </c>
      <c r="P22" s="283">
        <v>0.3888888888888889</v>
      </c>
      <c r="Q22" s="283">
        <v>0.40902777777777777</v>
      </c>
      <c r="R22" s="283">
        <v>0.40277777777777773</v>
      </c>
      <c r="S22" s="283">
        <v>0.40625</v>
      </c>
      <c r="T22" s="283">
        <v>0.38125000000000003</v>
      </c>
      <c r="U22" s="283">
        <v>0.41250000000000003</v>
      </c>
      <c r="V22" s="283">
        <v>0.39305555555555555</v>
      </c>
      <c r="W22" s="283">
        <v>0.39861111111111108</v>
      </c>
      <c r="X22" s="283">
        <v>0.56527777777777777</v>
      </c>
      <c r="Y22" s="281"/>
      <c r="Z22" s="283">
        <v>0.75208333333333333</v>
      </c>
      <c r="AA22" s="283">
        <v>0.45555555555555555</v>
      </c>
      <c r="AB22" s="283">
        <v>0.58402777777777781</v>
      </c>
      <c r="AC22" s="283">
        <v>0.61944444444444446</v>
      </c>
      <c r="AD22" s="283">
        <v>0.65625</v>
      </c>
      <c r="AE22" s="283">
        <v>0.6118055555555556</v>
      </c>
      <c r="AF22" s="283">
        <v>0.72638888888888886</v>
      </c>
      <c r="AG22" s="283">
        <v>0.77777777777777779</v>
      </c>
      <c r="AH22" s="281"/>
      <c r="AI22" s="283">
        <v>0.44166666666666665</v>
      </c>
      <c r="AJ22" s="283">
        <v>0.48333333333333334</v>
      </c>
      <c r="AK22" s="283">
        <v>0.66527777777777775</v>
      </c>
      <c r="AL22" s="283">
        <v>0.55694444444444446</v>
      </c>
      <c r="AM22" s="283">
        <v>0.70972222222222225</v>
      </c>
      <c r="AN22" s="283">
        <v>0.68055555555555547</v>
      </c>
      <c r="AO22" s="283">
        <v>0.53055555555555556</v>
      </c>
      <c r="AP22" s="283">
        <v>0.76874999999999993</v>
      </c>
      <c r="AQ22" s="283">
        <v>0.74236111111111114</v>
      </c>
      <c r="AR22" s="283">
        <v>0.63750000000000007</v>
      </c>
      <c r="AS22" s="283">
        <v>0.59652777777777777</v>
      </c>
      <c r="AT22" s="281"/>
      <c r="AU22" s="15">
        <f>VLOOKUP(AV22,id!$A:$C,3,0)</f>
        <v>45</v>
      </c>
      <c r="AV22" s="15" t="str">
        <f t="shared" si="0"/>
        <v>RygalskiGrzegorz1974</v>
      </c>
      <c r="AW22" s="9" t="str">
        <f t="shared" si="8"/>
        <v>Rygalski</v>
      </c>
      <c r="AX22" s="9" t="str">
        <f t="shared" si="8"/>
        <v>Grzegorz</v>
      </c>
      <c r="AY22" s="9"/>
      <c r="AZ22" s="9">
        <f t="shared" si="2"/>
        <v>1974</v>
      </c>
      <c r="BA22" s="9">
        <f t="shared" si="3"/>
        <v>82.359999997864406</v>
      </c>
      <c r="BB22" s="9"/>
      <c r="BC22" s="9">
        <f t="shared" si="5"/>
        <v>0.99994373329582209</v>
      </c>
      <c r="BD22" s="9">
        <f t="shared" si="6"/>
        <v>1</v>
      </c>
      <c r="BE22" s="9">
        <f t="shared" si="7"/>
        <v>1</v>
      </c>
      <c r="BF22" s="9">
        <f t="shared" si="4"/>
        <v>1</v>
      </c>
    </row>
    <row r="23" spans="1:58" s="284" customFormat="1">
      <c r="A23" s="281">
        <v>23</v>
      </c>
      <c r="B23" s="281">
        <v>22</v>
      </c>
      <c r="C23" s="281"/>
      <c r="D23" s="281"/>
      <c r="E23" s="281">
        <v>17</v>
      </c>
      <c r="F23" s="281" t="s">
        <v>68</v>
      </c>
      <c r="G23" s="281" t="s">
        <v>69</v>
      </c>
      <c r="H23" s="281">
        <v>1981</v>
      </c>
      <c r="I23" s="281">
        <v>287</v>
      </c>
      <c r="J23" s="281">
        <v>7</v>
      </c>
      <c r="K23" s="281">
        <v>20</v>
      </c>
      <c r="L23" s="281">
        <v>14</v>
      </c>
      <c r="M23" s="281">
        <v>287</v>
      </c>
      <c r="N23" s="282">
        <v>0.41263888888888894</v>
      </c>
      <c r="O23" s="281">
        <v>0</v>
      </c>
      <c r="P23" s="283">
        <v>0.39652777777777781</v>
      </c>
      <c r="Q23" s="283">
        <v>0.3840277777777778</v>
      </c>
      <c r="R23" s="283">
        <v>0.38680555555555557</v>
      </c>
      <c r="S23" s="281"/>
      <c r="T23" s="283">
        <v>0.40069444444444446</v>
      </c>
      <c r="U23" s="283">
        <v>0.38125000000000003</v>
      </c>
      <c r="V23" s="283">
        <v>0.39305555555555555</v>
      </c>
      <c r="W23" s="283">
        <v>0.40347222222222223</v>
      </c>
      <c r="X23" s="283">
        <v>0.56597222222222221</v>
      </c>
      <c r="Y23" s="281"/>
      <c r="Z23" s="283">
        <v>0.75277777777777777</v>
      </c>
      <c r="AA23" s="283">
        <v>0.45416666666666666</v>
      </c>
      <c r="AB23" s="283">
        <v>0.47083333333333338</v>
      </c>
      <c r="AC23" s="283">
        <v>0.69652777777777775</v>
      </c>
      <c r="AD23" s="283">
        <v>0.59513888888888888</v>
      </c>
      <c r="AE23" s="283">
        <v>0.6875</v>
      </c>
      <c r="AF23" s="283">
        <v>0.73055555555555562</v>
      </c>
      <c r="AG23" s="283">
        <v>0.77847222222222223</v>
      </c>
      <c r="AH23" s="281"/>
      <c r="AI23" s="283">
        <v>0.44097222222222227</v>
      </c>
      <c r="AJ23" s="283">
        <v>0.48402777777777778</v>
      </c>
      <c r="AK23" s="283">
        <v>0.60277777777777775</v>
      </c>
      <c r="AL23" s="283">
        <v>0.55486111111111114</v>
      </c>
      <c r="AM23" s="283">
        <v>0.71458333333333324</v>
      </c>
      <c r="AN23" s="283">
        <v>0.61597222222222225</v>
      </c>
      <c r="AO23" s="283">
        <v>0.53402777777777777</v>
      </c>
      <c r="AP23" s="283">
        <v>0.77013888888888893</v>
      </c>
      <c r="AQ23" s="283">
        <v>0.74305555555555547</v>
      </c>
      <c r="AR23" s="283">
        <v>0.63472222222222219</v>
      </c>
      <c r="AS23" s="283">
        <v>0.66597222222222219</v>
      </c>
      <c r="AT23" s="281"/>
      <c r="AU23" s="15">
        <f>VLOOKUP(AV23,id!$A:$C,3,0)</f>
        <v>36</v>
      </c>
      <c r="AV23" s="15" t="str">
        <f t="shared" si="0"/>
        <v>WronaŁukasz1981</v>
      </c>
      <c r="AW23" s="9" t="str">
        <f t="shared" si="8"/>
        <v>Wrona</v>
      </c>
      <c r="AX23" s="9" t="str">
        <f t="shared" si="8"/>
        <v>Łukasz</v>
      </c>
      <c r="AY23" s="9"/>
      <c r="AZ23" s="9">
        <f t="shared" si="2"/>
        <v>1981</v>
      </c>
      <c r="BA23" s="9">
        <f t="shared" ref="BA23:BA45" si="9">BA22*IF(BE23&lt;1,BE23,IF(BF23&lt;1,BF23,IF(BD23&lt;1,BD23,IF(BC23&lt;1,BC23,1))))</f>
        <v>80.949726025298233</v>
      </c>
      <c r="BB23" s="9"/>
      <c r="BC23" s="9">
        <f t="shared" ref="BC23:BC45" si="10">N22/N23</f>
        <v>0.99699876584763825</v>
      </c>
      <c r="BD23" s="9">
        <f t="shared" ref="BD23:BD45" si="11">(J23+K23+L23)/(J22+K22+L22)</f>
        <v>0.97619047619047616</v>
      </c>
      <c r="BE23" s="9">
        <f t="shared" ref="BE23:BE45" si="12">I23/I22</f>
        <v>0.98287671232876717</v>
      </c>
      <c r="BF23" s="9">
        <f t="shared" ref="BF23:BF45" si="13">BD23^0.2</f>
        <v>0.99519208488881494</v>
      </c>
    </row>
    <row r="24" spans="1:58" s="284" customFormat="1">
      <c r="A24" s="281">
        <v>24</v>
      </c>
      <c r="B24" s="281">
        <v>23</v>
      </c>
      <c r="C24" s="281"/>
      <c r="D24" s="281"/>
      <c r="E24" s="281">
        <v>53</v>
      </c>
      <c r="F24" s="281" t="s">
        <v>766</v>
      </c>
      <c r="G24" s="281" t="s">
        <v>65</v>
      </c>
      <c r="H24" s="281">
        <v>1978</v>
      </c>
      <c r="I24" s="281">
        <v>272</v>
      </c>
      <c r="J24" s="281">
        <v>8</v>
      </c>
      <c r="K24" s="281">
        <v>19</v>
      </c>
      <c r="L24" s="281">
        <v>14</v>
      </c>
      <c r="M24" s="281">
        <v>272</v>
      </c>
      <c r="N24" s="282">
        <v>0.40697916666666667</v>
      </c>
      <c r="O24" s="281">
        <v>0</v>
      </c>
      <c r="P24" s="283">
        <v>0.38958333333333334</v>
      </c>
      <c r="Q24" s="283">
        <v>0.4152777777777778</v>
      </c>
      <c r="R24" s="283">
        <v>0.4055555555555555</v>
      </c>
      <c r="S24" s="283">
        <v>0.41111111111111115</v>
      </c>
      <c r="T24" s="283">
        <v>0.38263888888888892</v>
      </c>
      <c r="U24" s="283">
        <v>0.41875000000000001</v>
      </c>
      <c r="V24" s="283">
        <v>0.39374999999999999</v>
      </c>
      <c r="W24" s="283">
        <v>0.39930555555555558</v>
      </c>
      <c r="X24" s="283">
        <v>0.64097222222222217</v>
      </c>
      <c r="Y24" s="281"/>
      <c r="Z24" s="283">
        <v>0.48125000000000001</v>
      </c>
      <c r="AA24" s="283">
        <v>0.75138888888888899</v>
      </c>
      <c r="AB24" s="283">
        <v>0.73125000000000007</v>
      </c>
      <c r="AC24" s="283">
        <v>0.53749999999999998</v>
      </c>
      <c r="AD24" s="283">
        <v>0.60486111111111118</v>
      </c>
      <c r="AE24" s="283">
        <v>0.54861111111111105</v>
      </c>
      <c r="AF24" s="283">
        <v>0.50763888888888886</v>
      </c>
      <c r="AG24" s="283">
        <v>0.44444444444444442</v>
      </c>
      <c r="AH24" s="281"/>
      <c r="AI24" s="283">
        <v>0.76597222222222217</v>
      </c>
      <c r="AJ24" s="283">
        <v>0.71736111111111101</v>
      </c>
      <c r="AK24" s="283">
        <v>0.59583333333333333</v>
      </c>
      <c r="AL24" s="283">
        <v>0.63055555555555554</v>
      </c>
      <c r="AM24" s="283">
        <v>0.52083333333333337</v>
      </c>
      <c r="AN24" s="283">
        <v>0.5805555555555556</v>
      </c>
      <c r="AO24" s="283">
        <v>0.6777777777777777</v>
      </c>
      <c r="AP24" s="283">
        <v>0.45277777777777778</v>
      </c>
      <c r="AQ24" s="283">
        <v>0.49305555555555558</v>
      </c>
      <c r="AR24" s="283">
        <v>0.56388888888888888</v>
      </c>
      <c r="AS24" s="281"/>
      <c r="AT24" s="281"/>
      <c r="AU24" s="15">
        <f>VLOOKUP(AV24,id!$A:$C,3,0)</f>
        <v>44</v>
      </c>
      <c r="AV24" s="15" t="str">
        <f t="shared" si="0"/>
        <v>RychlikMichał1978</v>
      </c>
      <c r="AW24" s="9" t="str">
        <f t="shared" si="8"/>
        <v>Rychlik</v>
      </c>
      <c r="AX24" s="9" t="str">
        <f t="shared" si="8"/>
        <v>Michał</v>
      </c>
      <c r="AY24" s="9"/>
      <c r="AZ24" s="9">
        <f t="shared" si="2"/>
        <v>1978</v>
      </c>
      <c r="BA24" s="9">
        <f t="shared" si="9"/>
        <v>76.718904107599712</v>
      </c>
      <c r="BB24" s="9"/>
      <c r="BC24" s="9">
        <f t="shared" si="10"/>
        <v>1.0139066632539886</v>
      </c>
      <c r="BD24" s="9">
        <f t="shared" si="11"/>
        <v>1</v>
      </c>
      <c r="BE24" s="9">
        <f t="shared" si="12"/>
        <v>0.94773519163763065</v>
      </c>
      <c r="BF24" s="9">
        <f t="shared" si="13"/>
        <v>1</v>
      </c>
    </row>
    <row r="25" spans="1:58" s="284" customFormat="1">
      <c r="A25" s="281">
        <v>25</v>
      </c>
      <c r="B25" s="281">
        <v>24</v>
      </c>
      <c r="C25" s="281"/>
      <c r="D25" s="281"/>
      <c r="E25" s="281">
        <v>20</v>
      </c>
      <c r="F25" s="281" t="s">
        <v>756</v>
      </c>
      <c r="G25" s="281" t="s">
        <v>483</v>
      </c>
      <c r="H25" s="281">
        <v>1989</v>
      </c>
      <c r="I25" s="281">
        <v>272</v>
      </c>
      <c r="J25" s="281">
        <v>8</v>
      </c>
      <c r="K25" s="281">
        <v>18</v>
      </c>
      <c r="L25" s="281">
        <v>14</v>
      </c>
      <c r="M25" s="281">
        <v>272</v>
      </c>
      <c r="N25" s="282">
        <v>0.41394675925925922</v>
      </c>
      <c r="O25" s="281">
        <v>0</v>
      </c>
      <c r="P25" s="283">
        <v>0.40347222222222223</v>
      </c>
      <c r="Q25" s="283">
        <v>0.38194444444444442</v>
      </c>
      <c r="R25" s="283">
        <v>0.39027777777777778</v>
      </c>
      <c r="S25" s="283">
        <v>0.38472222222222219</v>
      </c>
      <c r="T25" s="283">
        <v>0.40069444444444446</v>
      </c>
      <c r="U25" s="283">
        <v>0.37916666666666665</v>
      </c>
      <c r="V25" s="283">
        <v>0.39999999999999997</v>
      </c>
      <c r="W25" s="283">
        <v>0.39513888888888887</v>
      </c>
      <c r="X25" s="283">
        <v>0.69305555555555554</v>
      </c>
      <c r="Y25" s="283">
        <v>0.46666666666666662</v>
      </c>
      <c r="Z25" s="283">
        <v>0.50972222222222219</v>
      </c>
      <c r="AA25" s="281"/>
      <c r="AB25" s="283">
        <v>0.7319444444444444</v>
      </c>
      <c r="AC25" s="281"/>
      <c r="AD25" s="283">
        <v>0.59930555555555554</v>
      </c>
      <c r="AE25" s="281"/>
      <c r="AF25" s="283">
        <v>0.53402777777777777</v>
      </c>
      <c r="AG25" s="281"/>
      <c r="AH25" s="283">
        <v>0.48125000000000001</v>
      </c>
      <c r="AI25" s="283">
        <v>0.43541666666666662</v>
      </c>
      <c r="AJ25" s="283">
        <v>0.71319444444444446</v>
      </c>
      <c r="AK25" s="283">
        <v>0.59166666666666667</v>
      </c>
      <c r="AL25" s="283">
        <v>0.62361111111111112</v>
      </c>
      <c r="AM25" s="283">
        <v>0.51666666666666672</v>
      </c>
      <c r="AN25" s="283">
        <v>0.5805555555555556</v>
      </c>
      <c r="AO25" s="283">
        <v>0.64583333333333337</v>
      </c>
      <c r="AP25" s="283">
        <v>0.77916666666666667</v>
      </c>
      <c r="AQ25" s="283">
        <v>0.50069444444444444</v>
      </c>
      <c r="AR25" s="283">
        <v>0.56319444444444444</v>
      </c>
      <c r="AS25" s="283">
        <v>0.74791666666666667</v>
      </c>
      <c r="AT25" s="281"/>
      <c r="AU25" s="15">
        <f>VLOOKUP(AV25,id!$A:$C,3,0)</f>
        <v>440</v>
      </c>
      <c r="AV25" s="15" t="str">
        <f t="shared" si="0"/>
        <v>WojtuńDawid1989</v>
      </c>
      <c r="AW25" s="9" t="str">
        <f t="shared" si="8"/>
        <v>Wojtuń</v>
      </c>
      <c r="AX25" s="9" t="str">
        <f t="shared" si="8"/>
        <v>Dawid</v>
      </c>
      <c r="AY25" s="9"/>
      <c r="AZ25" s="9">
        <f t="shared" si="2"/>
        <v>1989</v>
      </c>
      <c r="BA25" s="9">
        <f t="shared" si="9"/>
        <v>76.340960082780484</v>
      </c>
      <c r="BB25" s="9"/>
      <c r="BC25" s="9">
        <f t="shared" si="10"/>
        <v>0.98316790157975686</v>
      </c>
      <c r="BD25" s="9">
        <f t="shared" si="11"/>
        <v>0.97560975609756095</v>
      </c>
      <c r="BE25" s="9">
        <f t="shared" si="12"/>
        <v>1</v>
      </c>
      <c r="BF25" s="9">
        <f t="shared" si="13"/>
        <v>0.99507365193474151</v>
      </c>
    </row>
    <row r="26" spans="1:58" s="284" customFormat="1">
      <c r="A26" s="281">
        <v>26</v>
      </c>
      <c r="B26" s="281">
        <v>25</v>
      </c>
      <c r="C26" s="281"/>
      <c r="D26" s="281"/>
      <c r="E26" s="281">
        <v>49</v>
      </c>
      <c r="F26" s="281" t="s">
        <v>107</v>
      </c>
      <c r="G26" s="281" t="s">
        <v>53</v>
      </c>
      <c r="H26" s="281">
        <v>1978</v>
      </c>
      <c r="I26" s="281">
        <v>262</v>
      </c>
      <c r="J26" s="281">
        <v>8</v>
      </c>
      <c r="K26" s="281">
        <v>17</v>
      </c>
      <c r="L26" s="281">
        <v>14</v>
      </c>
      <c r="M26" s="281">
        <v>262</v>
      </c>
      <c r="N26" s="282">
        <v>0.37324074074074076</v>
      </c>
      <c r="O26" s="281">
        <v>0</v>
      </c>
      <c r="P26" s="283">
        <v>0.40486111111111112</v>
      </c>
      <c r="Q26" s="283">
        <v>0.38194444444444442</v>
      </c>
      <c r="R26" s="283">
        <v>0.39097222222222222</v>
      </c>
      <c r="S26" s="283">
        <v>0.38541666666666669</v>
      </c>
      <c r="T26" s="283">
        <v>0.39652777777777781</v>
      </c>
      <c r="U26" s="283">
        <v>0.37916666666666665</v>
      </c>
      <c r="V26" s="283">
        <v>0.40069444444444446</v>
      </c>
      <c r="W26" s="283">
        <v>0.39513888888888887</v>
      </c>
      <c r="X26" s="283">
        <v>0.63958333333333328</v>
      </c>
      <c r="Y26" s="281"/>
      <c r="Z26" s="283">
        <v>0.45902777777777781</v>
      </c>
      <c r="AA26" s="281"/>
      <c r="AB26" s="283">
        <v>0.73819444444444438</v>
      </c>
      <c r="AC26" s="283">
        <v>0.52083333333333337</v>
      </c>
      <c r="AD26" s="283">
        <v>0.60416666666666663</v>
      </c>
      <c r="AE26" s="283">
        <v>0.52847222222222223</v>
      </c>
      <c r="AF26" s="283">
        <v>0.48194444444444445</v>
      </c>
      <c r="AG26" s="283">
        <v>0.43333333333333335</v>
      </c>
      <c r="AH26" s="281"/>
      <c r="AI26" s="281"/>
      <c r="AJ26" s="283">
        <v>0.72222222222222221</v>
      </c>
      <c r="AK26" s="283">
        <v>0.59513888888888888</v>
      </c>
      <c r="AL26" s="283">
        <v>0.62986111111111109</v>
      </c>
      <c r="AM26" s="283">
        <v>0.49583333333333335</v>
      </c>
      <c r="AN26" s="281"/>
      <c r="AO26" s="283">
        <v>0.68194444444444446</v>
      </c>
      <c r="AP26" s="283">
        <v>0.44166666666666665</v>
      </c>
      <c r="AQ26" s="283">
        <v>0.47013888888888888</v>
      </c>
      <c r="AR26" s="283">
        <v>0.5805555555555556</v>
      </c>
      <c r="AS26" s="283">
        <v>0.54999999999999993</v>
      </c>
      <c r="AT26" s="281"/>
      <c r="AU26" s="15">
        <f>VLOOKUP(AV26,id!$A:$C,3,0)</f>
        <v>441</v>
      </c>
      <c r="AV26" s="15" t="str">
        <f t="shared" si="0"/>
        <v>ProcekTomasz1978</v>
      </c>
      <c r="AW26" s="9" t="str">
        <f t="shared" si="8"/>
        <v>Procek</v>
      </c>
      <c r="AX26" s="9" t="str">
        <f t="shared" si="8"/>
        <v>Tomasz</v>
      </c>
      <c r="AY26" s="9"/>
      <c r="AZ26" s="9">
        <f t="shared" si="2"/>
        <v>1978</v>
      </c>
      <c r="BA26" s="9">
        <f t="shared" si="9"/>
        <v>73.534307138560621</v>
      </c>
      <c r="BB26" s="9"/>
      <c r="BC26" s="9">
        <f t="shared" si="10"/>
        <v>1.1090610270404364</v>
      </c>
      <c r="BD26" s="9">
        <f t="shared" si="11"/>
        <v>0.97499999999999998</v>
      </c>
      <c r="BE26" s="9">
        <f t="shared" si="12"/>
        <v>0.96323529411764708</v>
      </c>
      <c r="BF26" s="9">
        <f t="shared" si="13"/>
        <v>0.99494923662053192</v>
      </c>
    </row>
    <row r="27" spans="1:58" s="284" customFormat="1">
      <c r="A27" s="281">
        <v>27</v>
      </c>
      <c r="B27" s="281">
        <v>26</v>
      </c>
      <c r="C27" s="281"/>
      <c r="D27" s="281"/>
      <c r="E27" s="281">
        <v>48</v>
      </c>
      <c r="F27" s="281" t="s">
        <v>100</v>
      </c>
      <c r="G27" s="281" t="s">
        <v>38</v>
      </c>
      <c r="H27" s="281">
        <v>1978</v>
      </c>
      <c r="I27" s="281">
        <v>262</v>
      </c>
      <c r="J27" s="281">
        <v>8</v>
      </c>
      <c r="K27" s="281">
        <v>17</v>
      </c>
      <c r="L27" s="281">
        <v>14</v>
      </c>
      <c r="M27" s="281">
        <v>262</v>
      </c>
      <c r="N27" s="282">
        <v>0.37327546296296293</v>
      </c>
      <c r="O27" s="281">
        <v>0</v>
      </c>
      <c r="P27" s="283">
        <v>0.40486111111111112</v>
      </c>
      <c r="Q27" s="283">
        <v>0.38194444444444442</v>
      </c>
      <c r="R27" s="283">
        <v>0.39097222222222222</v>
      </c>
      <c r="S27" s="283">
        <v>0.38541666666666669</v>
      </c>
      <c r="T27" s="283">
        <v>0.39652777777777781</v>
      </c>
      <c r="U27" s="283">
        <v>0.37916666666666665</v>
      </c>
      <c r="V27" s="283">
        <v>0.40069444444444446</v>
      </c>
      <c r="W27" s="283">
        <v>0.39513888888888887</v>
      </c>
      <c r="X27" s="283">
        <v>0.63958333333333328</v>
      </c>
      <c r="Y27" s="281"/>
      <c r="Z27" s="283">
        <v>0.45902777777777781</v>
      </c>
      <c r="AA27" s="281"/>
      <c r="AB27" s="283">
        <v>0.73819444444444438</v>
      </c>
      <c r="AC27" s="283">
        <v>0.52152777777777781</v>
      </c>
      <c r="AD27" s="283">
        <v>0.60416666666666663</v>
      </c>
      <c r="AE27" s="283">
        <v>0.52916666666666667</v>
      </c>
      <c r="AF27" s="283">
        <v>0.48194444444444445</v>
      </c>
      <c r="AG27" s="283">
        <v>0.43333333333333335</v>
      </c>
      <c r="AH27" s="281"/>
      <c r="AI27" s="281"/>
      <c r="AJ27" s="283">
        <v>0.72222222222222221</v>
      </c>
      <c r="AK27" s="283">
        <v>0.59513888888888888</v>
      </c>
      <c r="AL27" s="283">
        <v>0.62986111111111109</v>
      </c>
      <c r="AM27" s="283">
        <v>0.49583333333333335</v>
      </c>
      <c r="AN27" s="281"/>
      <c r="AO27" s="283">
        <v>0.68194444444444446</v>
      </c>
      <c r="AP27" s="283">
        <v>0.44166666666666665</v>
      </c>
      <c r="AQ27" s="283">
        <v>0.47013888888888888</v>
      </c>
      <c r="AR27" s="283">
        <v>0.5805555555555556</v>
      </c>
      <c r="AS27" s="283">
        <v>0.55208333333333337</v>
      </c>
      <c r="AT27" s="281"/>
      <c r="AU27" s="15">
        <f>VLOOKUP(AV27,id!$A:$C,3,0)</f>
        <v>10</v>
      </c>
      <c r="AV27" s="15" t="str">
        <f t="shared" si="0"/>
        <v>SadowskiMarek1978</v>
      </c>
      <c r="AW27" s="9" t="str">
        <f t="shared" si="8"/>
        <v>Sadowski</v>
      </c>
      <c r="AX27" s="9" t="str">
        <f t="shared" si="8"/>
        <v>Marek</v>
      </c>
      <c r="AY27" s="9"/>
      <c r="AZ27" s="9">
        <f t="shared" si="2"/>
        <v>1978</v>
      </c>
      <c r="BA27" s="9">
        <f t="shared" si="9"/>
        <v>73.527466949995457</v>
      </c>
      <c r="BB27" s="9"/>
      <c r="BC27" s="9">
        <f t="shared" si="10"/>
        <v>0.99990697962853881</v>
      </c>
      <c r="BD27" s="9">
        <f t="shared" si="11"/>
        <v>1</v>
      </c>
      <c r="BE27" s="9">
        <f t="shared" si="12"/>
        <v>1</v>
      </c>
      <c r="BF27" s="9">
        <f t="shared" si="13"/>
        <v>1</v>
      </c>
    </row>
    <row r="28" spans="1:58" s="284" customFormat="1">
      <c r="A28" s="281">
        <v>29</v>
      </c>
      <c r="B28" s="281">
        <v>27</v>
      </c>
      <c r="C28" s="281"/>
      <c r="D28" s="281">
        <v>3</v>
      </c>
      <c r="E28" s="281">
        <v>46</v>
      </c>
      <c r="F28" s="281" t="s">
        <v>2</v>
      </c>
      <c r="G28" s="281" t="s">
        <v>29</v>
      </c>
      <c r="H28" s="281">
        <v>1958</v>
      </c>
      <c r="I28" s="281">
        <v>261</v>
      </c>
      <c r="J28" s="281">
        <v>8</v>
      </c>
      <c r="K28" s="281">
        <v>17</v>
      </c>
      <c r="L28" s="281">
        <v>14</v>
      </c>
      <c r="M28" s="281">
        <v>262</v>
      </c>
      <c r="N28" s="282">
        <v>0.41731481481481486</v>
      </c>
      <c r="O28" s="281">
        <v>1</v>
      </c>
      <c r="P28" s="283">
        <v>0.39999999999999997</v>
      </c>
      <c r="Q28" s="283">
        <v>0.38055555555555554</v>
      </c>
      <c r="R28" s="283">
        <v>0.38611111111111113</v>
      </c>
      <c r="S28" s="283">
        <v>0.38263888888888892</v>
      </c>
      <c r="T28" s="283">
        <v>0.40069444444444446</v>
      </c>
      <c r="U28" s="283">
        <v>0.37777777777777777</v>
      </c>
      <c r="V28" s="283">
        <v>0.39583333333333331</v>
      </c>
      <c r="W28" s="283">
        <v>0.39097222222222222</v>
      </c>
      <c r="X28" s="283">
        <v>0.5541666666666667</v>
      </c>
      <c r="Y28" s="281"/>
      <c r="Z28" s="283">
        <v>0.76388888888888884</v>
      </c>
      <c r="AA28" s="283">
        <v>0.46111111111111108</v>
      </c>
      <c r="AB28" s="283">
        <v>0.70972222222222225</v>
      </c>
      <c r="AC28" s="283">
        <v>0.65069444444444446</v>
      </c>
      <c r="AD28" s="283">
        <v>0.58472222222222225</v>
      </c>
      <c r="AE28" s="283">
        <v>0.66736111111111107</v>
      </c>
      <c r="AF28" s="281"/>
      <c r="AG28" s="283">
        <v>0.74305555555555547</v>
      </c>
      <c r="AH28" s="281"/>
      <c r="AI28" s="283">
        <v>0.43472222222222223</v>
      </c>
      <c r="AJ28" s="283">
        <v>0.48541666666666666</v>
      </c>
      <c r="AK28" s="283">
        <v>0.60069444444444442</v>
      </c>
      <c r="AL28" s="283">
        <v>0.56597222222222221</v>
      </c>
      <c r="AM28" s="281"/>
      <c r="AN28" s="283">
        <v>0.61319444444444449</v>
      </c>
      <c r="AO28" s="283">
        <v>0.51736111111111105</v>
      </c>
      <c r="AP28" s="283">
        <v>0.73263888888888884</v>
      </c>
      <c r="AQ28" s="281"/>
      <c r="AR28" s="283">
        <v>0.62847222222222221</v>
      </c>
      <c r="AS28" s="283">
        <v>0.68888888888888899</v>
      </c>
      <c r="AT28" s="281"/>
      <c r="AU28" s="15">
        <f>VLOOKUP(AV28,id!$A:$C,3,0)</f>
        <v>34</v>
      </c>
      <c r="AV28" s="15" t="str">
        <f t="shared" si="0"/>
        <v>Herman-IżyckiLeszek1958</v>
      </c>
      <c r="AW28" s="9" t="str">
        <f t="shared" si="8"/>
        <v>Herman-Iżycki</v>
      </c>
      <c r="AX28" s="9" t="str">
        <f t="shared" si="8"/>
        <v>Leszek</v>
      </c>
      <c r="AY28" s="9"/>
      <c r="AZ28" s="9">
        <f t="shared" si="2"/>
        <v>1958</v>
      </c>
      <c r="BA28" s="9">
        <f t="shared" si="9"/>
        <v>73.246827763163424</v>
      </c>
      <c r="BB28" s="9"/>
      <c r="BC28" s="9">
        <f t="shared" si="10"/>
        <v>0.89446971377856654</v>
      </c>
      <c r="BD28" s="9">
        <f t="shared" si="11"/>
        <v>1</v>
      </c>
      <c r="BE28" s="9">
        <f t="shared" si="12"/>
        <v>0.99618320610687028</v>
      </c>
      <c r="BF28" s="9">
        <f t="shared" si="13"/>
        <v>1</v>
      </c>
    </row>
    <row r="29" spans="1:58" s="284" customFormat="1">
      <c r="A29" s="281">
        <v>30</v>
      </c>
      <c r="B29" s="281">
        <v>28</v>
      </c>
      <c r="C29" s="281"/>
      <c r="D29" s="281"/>
      <c r="E29" s="281">
        <v>1</v>
      </c>
      <c r="F29" s="281" t="s">
        <v>450</v>
      </c>
      <c r="G29" s="281" t="s">
        <v>257</v>
      </c>
      <c r="H29" s="281">
        <v>1978</v>
      </c>
      <c r="I29" s="281">
        <v>257</v>
      </c>
      <c r="J29" s="281">
        <v>8</v>
      </c>
      <c r="K29" s="281">
        <v>18</v>
      </c>
      <c r="L29" s="281">
        <v>14</v>
      </c>
      <c r="M29" s="281">
        <v>262</v>
      </c>
      <c r="N29" s="282">
        <v>0.41976851851851849</v>
      </c>
      <c r="O29" s="281">
        <v>5</v>
      </c>
      <c r="P29" s="283">
        <v>0.41388888888888892</v>
      </c>
      <c r="Q29" s="283">
        <v>0.3833333333333333</v>
      </c>
      <c r="R29" s="283">
        <v>0.3972222222222222</v>
      </c>
      <c r="S29" s="283">
        <v>0.38541666666666669</v>
      </c>
      <c r="T29" s="283">
        <v>0.42708333333333331</v>
      </c>
      <c r="U29" s="283">
        <v>0.37777777777777777</v>
      </c>
      <c r="V29" s="283">
        <v>0.40763888888888888</v>
      </c>
      <c r="W29" s="283">
        <v>0.40208333333333335</v>
      </c>
      <c r="X29" s="283">
        <v>0.51527777777777783</v>
      </c>
      <c r="Y29" s="281"/>
      <c r="Z29" s="283">
        <v>0.72222222222222221</v>
      </c>
      <c r="AA29" s="283">
        <v>0.47291666666666665</v>
      </c>
      <c r="AB29" s="283">
        <v>0.78749999999999998</v>
      </c>
      <c r="AC29" s="283">
        <v>0.68402777777777779</v>
      </c>
      <c r="AD29" s="283">
        <v>0.63750000000000007</v>
      </c>
      <c r="AE29" s="283">
        <v>0.69166666666666676</v>
      </c>
      <c r="AF29" s="281"/>
      <c r="AG29" s="283">
        <v>0.7583333333333333</v>
      </c>
      <c r="AH29" s="281"/>
      <c r="AI29" s="283">
        <v>0.45555555555555555</v>
      </c>
      <c r="AJ29" s="283">
        <v>0.49722222222222223</v>
      </c>
      <c r="AK29" s="283">
        <v>0.6479166666666667</v>
      </c>
      <c r="AL29" s="283">
        <v>0.60833333333333328</v>
      </c>
      <c r="AM29" s="283">
        <v>0.71319444444444446</v>
      </c>
      <c r="AN29" s="283">
        <v>0.65694444444444444</v>
      </c>
      <c r="AO29" s="283">
        <v>0.58194444444444449</v>
      </c>
      <c r="AP29" s="283">
        <v>0.76666666666666661</v>
      </c>
      <c r="AQ29" s="283">
        <v>0.73055555555555562</v>
      </c>
      <c r="AR29" s="283">
        <v>0.66805555555555562</v>
      </c>
      <c r="AS29" s="281"/>
      <c r="AT29" s="281"/>
      <c r="AU29" s="15">
        <f>VLOOKUP(AV29,id!$A:$C,3,0)</f>
        <v>66</v>
      </c>
      <c r="AV29" s="15" t="str">
        <f t="shared" si="0"/>
        <v>PoździkRadosław1978</v>
      </c>
      <c r="AW29" s="9" t="str">
        <f t="shared" si="8"/>
        <v>Poździk</v>
      </c>
      <c r="AX29" s="9" t="str">
        <f t="shared" si="8"/>
        <v>Radosław</v>
      </c>
      <c r="AY29" s="9"/>
      <c r="AZ29" s="9">
        <f t="shared" si="2"/>
        <v>1978</v>
      </c>
      <c r="BA29" s="9">
        <f t="shared" si="9"/>
        <v>72.124271015835248</v>
      </c>
      <c r="BB29" s="9"/>
      <c r="BC29" s="9">
        <f t="shared" si="10"/>
        <v>0.99415462666813736</v>
      </c>
      <c r="BD29" s="9">
        <f t="shared" si="11"/>
        <v>1.0256410256410255</v>
      </c>
      <c r="BE29" s="9">
        <f t="shared" si="12"/>
        <v>0.98467432950191569</v>
      </c>
      <c r="BF29" s="9">
        <f t="shared" si="13"/>
        <v>1.0050764030902959</v>
      </c>
    </row>
    <row r="30" spans="1:58" s="284" customFormat="1">
      <c r="A30" s="281">
        <v>31</v>
      </c>
      <c r="B30" s="281">
        <v>29</v>
      </c>
      <c r="C30" s="281"/>
      <c r="D30" s="281">
        <v>4</v>
      </c>
      <c r="E30" s="281">
        <v>35</v>
      </c>
      <c r="F30" s="281" t="s">
        <v>33</v>
      </c>
      <c r="G30" s="281" t="s">
        <v>30</v>
      </c>
      <c r="H30" s="281">
        <v>1965</v>
      </c>
      <c r="I30" s="281">
        <v>253</v>
      </c>
      <c r="J30" s="281">
        <v>8</v>
      </c>
      <c r="K30" s="281">
        <v>17</v>
      </c>
      <c r="L30" s="281">
        <v>11</v>
      </c>
      <c r="M30" s="281">
        <v>253</v>
      </c>
      <c r="N30" s="282">
        <v>0.4073032407407407</v>
      </c>
      <c r="O30" s="281">
        <v>0</v>
      </c>
      <c r="P30" s="283">
        <v>0.39999999999999997</v>
      </c>
      <c r="Q30" s="283">
        <v>0.37986111111111115</v>
      </c>
      <c r="R30" s="283">
        <v>0.38819444444444445</v>
      </c>
      <c r="S30" s="283">
        <v>0.38263888888888892</v>
      </c>
      <c r="T30" s="283">
        <v>0.40069444444444446</v>
      </c>
      <c r="U30" s="283">
        <v>0.37777777777777777</v>
      </c>
      <c r="V30" s="283">
        <v>0.39583333333333331</v>
      </c>
      <c r="W30" s="283">
        <v>0.4069444444444445</v>
      </c>
      <c r="X30" s="283">
        <v>0.72361111111111109</v>
      </c>
      <c r="Y30" s="281"/>
      <c r="Z30" s="283">
        <v>0.48055555555555557</v>
      </c>
      <c r="AA30" s="281"/>
      <c r="AB30" s="283">
        <v>0.76736111111111116</v>
      </c>
      <c r="AC30" s="283">
        <v>0.54375000000000007</v>
      </c>
      <c r="AD30" s="283">
        <v>0.61944444444444446</v>
      </c>
      <c r="AE30" s="283">
        <v>0.55277777777777781</v>
      </c>
      <c r="AF30" s="283">
        <v>0.51111111111111118</v>
      </c>
      <c r="AG30" s="283">
        <v>0.44791666666666669</v>
      </c>
      <c r="AH30" s="281"/>
      <c r="AI30" s="281"/>
      <c r="AJ30" s="281"/>
      <c r="AK30" s="283">
        <v>0.60486111111111118</v>
      </c>
      <c r="AL30" s="283">
        <v>0.64444444444444449</v>
      </c>
      <c r="AM30" s="283">
        <v>0.52430555555555558</v>
      </c>
      <c r="AN30" s="283">
        <v>0.59166666666666667</v>
      </c>
      <c r="AO30" s="283">
        <v>0.6791666666666667</v>
      </c>
      <c r="AP30" s="283">
        <v>0.43958333333333338</v>
      </c>
      <c r="AQ30" s="283">
        <v>0.49305555555555558</v>
      </c>
      <c r="AR30" s="283">
        <v>0.57361111111111118</v>
      </c>
      <c r="AS30" s="283">
        <v>0.75</v>
      </c>
      <c r="AT30" s="281"/>
      <c r="AU30" s="15">
        <f>VLOOKUP(AV30,id!$A:$C,3,0)</f>
        <v>16</v>
      </c>
      <c r="AV30" s="15" t="str">
        <f t="shared" si="0"/>
        <v>SmejdaAndrzej1965</v>
      </c>
      <c r="AW30" s="9" t="str">
        <f t="shared" si="8"/>
        <v>Smejda</v>
      </c>
      <c r="AX30" s="9" t="str">
        <f t="shared" si="8"/>
        <v>Andrzej</v>
      </c>
      <c r="AY30" s="9"/>
      <c r="AZ30" s="9">
        <f t="shared" si="2"/>
        <v>1965</v>
      </c>
      <c r="BA30" s="9">
        <f t="shared" si="9"/>
        <v>71.001714268507072</v>
      </c>
      <c r="BB30" s="9"/>
      <c r="BC30" s="9">
        <f t="shared" si="10"/>
        <v>1.0306044159017931</v>
      </c>
      <c r="BD30" s="9">
        <f t="shared" si="11"/>
        <v>0.9</v>
      </c>
      <c r="BE30" s="9">
        <f t="shared" si="12"/>
        <v>0.98443579766536971</v>
      </c>
      <c r="BF30" s="9">
        <f t="shared" si="13"/>
        <v>0.9791483623609768</v>
      </c>
    </row>
    <row r="31" spans="1:58" s="284" customFormat="1">
      <c r="A31" s="281">
        <v>32</v>
      </c>
      <c r="B31" s="281">
        <v>30</v>
      </c>
      <c r="C31" s="281"/>
      <c r="D31" s="281"/>
      <c r="E31" s="281">
        <v>24</v>
      </c>
      <c r="F31" s="281" t="s">
        <v>246</v>
      </c>
      <c r="G31" s="281" t="s">
        <v>352</v>
      </c>
      <c r="H31" s="281">
        <v>1967</v>
      </c>
      <c r="I31" s="281">
        <v>252</v>
      </c>
      <c r="J31" s="281">
        <v>8</v>
      </c>
      <c r="K31" s="281">
        <v>16</v>
      </c>
      <c r="L31" s="281">
        <v>14</v>
      </c>
      <c r="M31" s="281">
        <v>252</v>
      </c>
      <c r="N31" s="282">
        <v>0.40861111111111109</v>
      </c>
      <c r="O31" s="281">
        <v>0</v>
      </c>
      <c r="P31" s="283">
        <v>0.40972222222222227</v>
      </c>
      <c r="Q31" s="283">
        <v>0.38263888888888892</v>
      </c>
      <c r="R31" s="283">
        <v>0.39374999999999999</v>
      </c>
      <c r="S31" s="283">
        <v>0.38750000000000001</v>
      </c>
      <c r="T31" s="283">
        <v>0.40069444444444446</v>
      </c>
      <c r="U31" s="283">
        <v>0.37986111111111115</v>
      </c>
      <c r="V31" s="283">
        <v>0.4055555555555555</v>
      </c>
      <c r="W31" s="283">
        <v>0.39861111111111108</v>
      </c>
      <c r="X31" s="283">
        <v>0.66041666666666665</v>
      </c>
      <c r="Y31" s="283">
        <v>0.44513888888888892</v>
      </c>
      <c r="Z31" s="283">
        <v>0.54652777777777783</v>
      </c>
      <c r="AA31" s="281"/>
      <c r="AB31" s="283">
        <v>0.77500000000000002</v>
      </c>
      <c r="AC31" s="283">
        <v>0.59791666666666665</v>
      </c>
      <c r="AD31" s="281"/>
      <c r="AE31" s="283">
        <v>0.6069444444444444</v>
      </c>
      <c r="AF31" s="283">
        <v>0.51874999999999993</v>
      </c>
      <c r="AG31" s="283">
        <v>0.56458333333333333</v>
      </c>
      <c r="AH31" s="283">
        <v>0.4680555555555555</v>
      </c>
      <c r="AI31" s="281"/>
      <c r="AJ31" s="283">
        <v>0.76180555555555562</v>
      </c>
      <c r="AK31" s="281"/>
      <c r="AL31" s="283">
        <v>0.67361111111111116</v>
      </c>
      <c r="AM31" s="283">
        <v>0.53819444444444442</v>
      </c>
      <c r="AN31" s="281"/>
      <c r="AO31" s="283">
        <v>0.7006944444444444</v>
      </c>
      <c r="AP31" s="283">
        <v>0.57430555555555551</v>
      </c>
      <c r="AQ31" s="283">
        <v>0.50069444444444444</v>
      </c>
      <c r="AR31" s="281"/>
      <c r="AS31" s="283">
        <v>0.62638888888888888</v>
      </c>
      <c r="AT31" s="281"/>
      <c r="AU31" s="15">
        <f>VLOOKUP(AV31,id!$A:$C,3,0)</f>
        <v>39</v>
      </c>
      <c r="AV31" s="15" t="str">
        <f t="shared" si="0"/>
        <v>AdamczykJarek1967</v>
      </c>
      <c r="AW31" s="9" t="str">
        <f t="shared" si="8"/>
        <v>Adamczyk</v>
      </c>
      <c r="AX31" s="9" t="str">
        <f t="shared" si="8"/>
        <v>Jarek</v>
      </c>
      <c r="AY31" s="9"/>
      <c r="AZ31" s="9">
        <f t="shared" si="2"/>
        <v>1967</v>
      </c>
      <c r="BA31" s="9">
        <f t="shared" si="9"/>
        <v>70.721075081675025</v>
      </c>
      <c r="BB31" s="9"/>
      <c r="BC31" s="9">
        <f t="shared" si="10"/>
        <v>0.99679922954905953</v>
      </c>
      <c r="BD31" s="9">
        <f t="shared" si="11"/>
        <v>1.0555555555555556</v>
      </c>
      <c r="BE31" s="9">
        <f t="shared" si="12"/>
        <v>0.99604743083003955</v>
      </c>
      <c r="BF31" s="9">
        <f t="shared" si="13"/>
        <v>1.0108721208503508</v>
      </c>
    </row>
    <row r="32" spans="1:58" s="284" customFormat="1">
      <c r="A32" s="281">
        <v>34</v>
      </c>
      <c r="B32" s="281">
        <v>31</v>
      </c>
      <c r="C32" s="281"/>
      <c r="D32" s="281"/>
      <c r="E32" s="281">
        <v>42</v>
      </c>
      <c r="F32" s="281" t="s">
        <v>110</v>
      </c>
      <c r="G32" s="281" t="s">
        <v>69</v>
      </c>
      <c r="H32" s="281">
        <v>1984</v>
      </c>
      <c r="I32" s="281">
        <v>252</v>
      </c>
      <c r="J32" s="281">
        <v>8</v>
      </c>
      <c r="K32" s="281">
        <v>16</v>
      </c>
      <c r="L32" s="281">
        <v>14</v>
      </c>
      <c r="M32" s="281">
        <v>252</v>
      </c>
      <c r="N32" s="282">
        <v>0.41494212962962962</v>
      </c>
      <c r="O32" s="281">
        <v>0</v>
      </c>
      <c r="P32" s="283">
        <v>0.40625</v>
      </c>
      <c r="Q32" s="283">
        <v>0.38194444444444442</v>
      </c>
      <c r="R32" s="283">
        <v>0.39097222222222222</v>
      </c>
      <c r="S32" s="283">
        <v>0.38472222222222219</v>
      </c>
      <c r="T32" s="283">
        <v>0.40069444444444446</v>
      </c>
      <c r="U32" s="283">
        <v>0.37916666666666665</v>
      </c>
      <c r="V32" s="283">
        <v>0.40208333333333335</v>
      </c>
      <c r="W32" s="283">
        <v>0.39652777777777781</v>
      </c>
      <c r="X32" s="283">
        <v>0.5708333333333333</v>
      </c>
      <c r="Y32" s="281"/>
      <c r="Z32" s="283">
        <v>0.7631944444444444</v>
      </c>
      <c r="AA32" s="283">
        <v>0.45416666666666666</v>
      </c>
      <c r="AB32" s="283">
        <v>0.59375</v>
      </c>
      <c r="AC32" s="283">
        <v>0.6479166666666667</v>
      </c>
      <c r="AD32" s="283">
        <v>0.6972222222222223</v>
      </c>
      <c r="AE32" s="283">
        <v>0.63680555555555551</v>
      </c>
      <c r="AF32" s="281"/>
      <c r="AG32" s="281"/>
      <c r="AH32" s="281"/>
      <c r="AI32" s="283">
        <v>0.44097222222222227</v>
      </c>
      <c r="AJ32" s="283">
        <v>0.48055555555555557</v>
      </c>
      <c r="AK32" s="283">
        <v>0.68055555555555547</v>
      </c>
      <c r="AL32" s="283">
        <v>0.55902777777777779</v>
      </c>
      <c r="AM32" s="283">
        <v>0.7416666666666667</v>
      </c>
      <c r="AN32" s="281"/>
      <c r="AO32" s="283">
        <v>0.53541666666666665</v>
      </c>
      <c r="AP32" s="281"/>
      <c r="AQ32" s="283">
        <v>0.75555555555555554</v>
      </c>
      <c r="AR32" s="283">
        <v>0.6645833333333333</v>
      </c>
      <c r="AS32" s="283">
        <v>0.60833333333333328</v>
      </c>
      <c r="AT32" s="281"/>
      <c r="AU32" s="15">
        <f>VLOOKUP(AV32,id!$A:$C,3,0)</f>
        <v>70</v>
      </c>
      <c r="AV32" s="15" t="str">
        <f t="shared" si="0"/>
        <v>SosińskiŁukasz1984</v>
      </c>
      <c r="AW32" s="9" t="str">
        <f t="shared" si="8"/>
        <v>Sosiński</v>
      </c>
      <c r="AX32" s="9" t="str">
        <f t="shared" si="8"/>
        <v>Łukasz</v>
      </c>
      <c r="AY32" s="9"/>
      <c r="AZ32" s="9">
        <f t="shared" si="2"/>
        <v>1984</v>
      </c>
      <c r="BA32" s="9">
        <f t="shared" si="9"/>
        <v>69.642041635755064</v>
      </c>
      <c r="BB32" s="9"/>
      <c r="BC32" s="9">
        <f t="shared" si="10"/>
        <v>0.98474240606956565</v>
      </c>
      <c r="BD32" s="9">
        <f t="shared" si="11"/>
        <v>1</v>
      </c>
      <c r="BE32" s="9">
        <f t="shared" si="12"/>
        <v>1</v>
      </c>
      <c r="BF32" s="9">
        <f t="shared" si="13"/>
        <v>1</v>
      </c>
    </row>
    <row r="33" spans="1:58" s="284" customFormat="1">
      <c r="A33" s="281">
        <v>35</v>
      </c>
      <c r="B33" s="281">
        <v>32</v>
      </c>
      <c r="C33" s="281"/>
      <c r="D33" s="281"/>
      <c r="E33" s="281">
        <v>36</v>
      </c>
      <c r="F33" s="281" t="s">
        <v>2026</v>
      </c>
      <c r="G33" s="281" t="s">
        <v>98</v>
      </c>
      <c r="H33" s="281">
        <v>1972</v>
      </c>
      <c r="I33" s="281">
        <v>247</v>
      </c>
      <c r="J33" s="281">
        <v>8</v>
      </c>
      <c r="K33" s="281">
        <v>17</v>
      </c>
      <c r="L33" s="281">
        <v>9</v>
      </c>
      <c r="M33" s="281">
        <v>247</v>
      </c>
      <c r="N33" s="282">
        <v>0.40928240740740746</v>
      </c>
      <c r="O33" s="281">
        <v>0</v>
      </c>
      <c r="P33" s="283">
        <v>0.40347222222222223</v>
      </c>
      <c r="Q33" s="283">
        <v>0.38125000000000003</v>
      </c>
      <c r="R33" s="283">
        <v>0.39027777777777778</v>
      </c>
      <c r="S33" s="283">
        <v>0.38472222222222219</v>
      </c>
      <c r="T33" s="283">
        <v>0.40069444444444446</v>
      </c>
      <c r="U33" s="283">
        <v>0.37847222222222227</v>
      </c>
      <c r="V33" s="283">
        <v>0.39999999999999997</v>
      </c>
      <c r="W33" s="283">
        <v>0.39513888888888887</v>
      </c>
      <c r="X33" s="283">
        <v>0.68263888888888891</v>
      </c>
      <c r="Y33" s="281"/>
      <c r="Z33" s="283">
        <v>0.4458333333333333</v>
      </c>
      <c r="AA33" s="281"/>
      <c r="AB33" s="283">
        <v>0.66111111111111109</v>
      </c>
      <c r="AC33" s="283">
        <v>0.61458333333333337</v>
      </c>
      <c r="AD33" s="283">
        <v>0.56944444444444442</v>
      </c>
      <c r="AE33" s="283">
        <v>0.62430555555555556</v>
      </c>
      <c r="AF33" s="283">
        <v>0.46875</v>
      </c>
      <c r="AG33" s="283">
        <v>0.4284722222222222</v>
      </c>
      <c r="AH33" s="281"/>
      <c r="AI33" s="281"/>
      <c r="AJ33" s="283">
        <v>0.76736111111111116</v>
      </c>
      <c r="AK33" s="283">
        <v>0.55347222222222225</v>
      </c>
      <c r="AL33" s="283">
        <v>0.6972222222222223</v>
      </c>
      <c r="AM33" s="283">
        <v>0.45277777777777778</v>
      </c>
      <c r="AN33" s="283">
        <v>0.52986111111111112</v>
      </c>
      <c r="AO33" s="283">
        <v>0.72222222222222221</v>
      </c>
      <c r="AP33" s="281"/>
      <c r="AQ33" s="283">
        <v>0.48402777777777778</v>
      </c>
      <c r="AR33" s="283">
        <v>0.59027777777777779</v>
      </c>
      <c r="AS33" s="283">
        <v>0.64236111111111105</v>
      </c>
      <c r="AT33" s="281"/>
      <c r="AU33" s="15">
        <f>VLOOKUP(AV33,id!$A:$C,3,0)</f>
        <v>442</v>
      </c>
      <c r="AV33" s="15" t="str">
        <f t="shared" si="0"/>
        <v>MarczewskiSławomir1972</v>
      </c>
      <c r="AW33" s="9" t="str">
        <f t="shared" si="8"/>
        <v>Marczewski</v>
      </c>
      <c r="AX33" s="9" t="str">
        <f t="shared" si="8"/>
        <v>Sławomir</v>
      </c>
      <c r="AY33" s="9"/>
      <c r="AZ33" s="9">
        <f t="shared" si="2"/>
        <v>1972</v>
      </c>
      <c r="BA33" s="9">
        <f t="shared" si="9"/>
        <v>68.260255095363092</v>
      </c>
      <c r="BB33" s="9"/>
      <c r="BC33" s="9">
        <f t="shared" si="10"/>
        <v>1.01382840337085</v>
      </c>
      <c r="BD33" s="9">
        <f t="shared" si="11"/>
        <v>0.89473684210526316</v>
      </c>
      <c r="BE33" s="9">
        <f t="shared" si="12"/>
        <v>0.98015873015873012</v>
      </c>
      <c r="BF33" s="9">
        <f t="shared" si="13"/>
        <v>0.97800047132303236</v>
      </c>
    </row>
    <row r="34" spans="1:58" s="284" customFormat="1">
      <c r="A34" s="281">
        <v>36</v>
      </c>
      <c r="B34" s="281">
        <v>33</v>
      </c>
      <c r="C34" s="281"/>
      <c r="D34" s="281">
        <v>5</v>
      </c>
      <c r="E34" s="281">
        <v>5</v>
      </c>
      <c r="F34" s="281" t="s">
        <v>32</v>
      </c>
      <c r="G34" s="281" t="s">
        <v>29</v>
      </c>
      <c r="H34" s="281">
        <v>1958</v>
      </c>
      <c r="I34" s="281">
        <v>242</v>
      </c>
      <c r="J34" s="281">
        <v>8</v>
      </c>
      <c r="K34" s="281">
        <v>16</v>
      </c>
      <c r="L34" s="281">
        <v>14</v>
      </c>
      <c r="M34" s="281">
        <v>242</v>
      </c>
      <c r="N34" s="282">
        <v>0.3956365740740741</v>
      </c>
      <c r="O34" s="281">
        <v>0</v>
      </c>
      <c r="P34" s="283">
        <v>0.4055555555555555</v>
      </c>
      <c r="Q34" s="283">
        <v>0.38194444444444442</v>
      </c>
      <c r="R34" s="283">
        <v>0.39097222222222222</v>
      </c>
      <c r="S34" s="283">
        <v>0.38541666666666669</v>
      </c>
      <c r="T34" s="283">
        <v>0.40069444444444446</v>
      </c>
      <c r="U34" s="283">
        <v>0.37916666666666665</v>
      </c>
      <c r="V34" s="283">
        <v>0.40138888888888885</v>
      </c>
      <c r="W34" s="283">
        <v>0.39583333333333331</v>
      </c>
      <c r="X34" s="283">
        <v>0.58124999999999993</v>
      </c>
      <c r="Y34" s="281"/>
      <c r="Z34" s="283">
        <v>0.72916666666666663</v>
      </c>
      <c r="AA34" s="283">
        <v>0.45347222222222222</v>
      </c>
      <c r="AB34" s="281"/>
      <c r="AC34" s="281"/>
      <c r="AD34" s="283">
        <v>0.62986111111111109</v>
      </c>
      <c r="AE34" s="281"/>
      <c r="AF34" s="283">
        <v>0.70416666666666661</v>
      </c>
      <c r="AG34" s="283">
        <v>0.75069444444444444</v>
      </c>
      <c r="AH34" s="281"/>
      <c r="AI34" s="283">
        <v>0.43888888888888888</v>
      </c>
      <c r="AJ34" s="283">
        <v>0.48333333333333334</v>
      </c>
      <c r="AK34" s="283">
        <v>0.64097222222222217</v>
      </c>
      <c r="AL34" s="283">
        <v>0.5708333333333333</v>
      </c>
      <c r="AM34" s="283">
        <v>0.68958333333333333</v>
      </c>
      <c r="AN34" s="283">
        <v>0.65486111111111112</v>
      </c>
      <c r="AO34" s="283">
        <v>0.54583333333333328</v>
      </c>
      <c r="AP34" s="283">
        <v>0.7597222222222223</v>
      </c>
      <c r="AQ34" s="283">
        <v>0.72083333333333333</v>
      </c>
      <c r="AR34" s="283">
        <v>0.6118055555555556</v>
      </c>
      <c r="AS34" s="281"/>
      <c r="AT34" s="281"/>
      <c r="AU34" s="15">
        <f>VLOOKUP(AV34,id!$A:$C,3,0)</f>
        <v>443</v>
      </c>
      <c r="AV34" s="15" t="str">
        <f t="shared" si="0"/>
        <v>OrłowskiLeszek1958</v>
      </c>
      <c r="AW34" s="9" t="str">
        <f t="shared" si="8"/>
        <v>Orłowski</v>
      </c>
      <c r="AX34" s="9" t="str">
        <f t="shared" si="8"/>
        <v>Leszek</v>
      </c>
      <c r="AY34" s="9"/>
      <c r="AZ34" s="9">
        <f t="shared" si="2"/>
        <v>1958</v>
      </c>
      <c r="BA34" s="9">
        <f t="shared" si="9"/>
        <v>66.878468554971136</v>
      </c>
      <c r="BB34" s="9"/>
      <c r="BC34" s="9">
        <f t="shared" si="10"/>
        <v>1.0344908287745371</v>
      </c>
      <c r="BD34" s="9">
        <f t="shared" si="11"/>
        <v>1.1176470588235294</v>
      </c>
      <c r="BE34" s="9">
        <f t="shared" si="12"/>
        <v>0.97975708502024295</v>
      </c>
      <c r="BF34" s="9">
        <f t="shared" si="13"/>
        <v>1.0224943947595515</v>
      </c>
    </row>
    <row r="35" spans="1:58" s="284" customFormat="1">
      <c r="A35" s="281">
        <v>37</v>
      </c>
      <c r="B35" s="281">
        <v>34</v>
      </c>
      <c r="C35" s="281"/>
      <c r="D35" s="281">
        <v>6</v>
      </c>
      <c r="E35" s="281">
        <v>2</v>
      </c>
      <c r="F35" s="281" t="s">
        <v>376</v>
      </c>
      <c r="G35" s="281" t="s">
        <v>285</v>
      </c>
      <c r="H35" s="281">
        <v>1958</v>
      </c>
      <c r="I35" s="281">
        <v>242</v>
      </c>
      <c r="J35" s="281">
        <v>8</v>
      </c>
      <c r="K35" s="281">
        <v>16</v>
      </c>
      <c r="L35" s="281">
        <v>14</v>
      </c>
      <c r="M35" s="281">
        <v>242</v>
      </c>
      <c r="N35" s="282">
        <v>0.3956944444444444</v>
      </c>
      <c r="O35" s="281">
        <v>0</v>
      </c>
      <c r="P35" s="283">
        <v>0.40486111111111112</v>
      </c>
      <c r="Q35" s="283">
        <v>0.38194444444444442</v>
      </c>
      <c r="R35" s="283">
        <v>0.39027777777777778</v>
      </c>
      <c r="S35" s="283">
        <v>0.38541666666666669</v>
      </c>
      <c r="T35" s="283">
        <v>0.40069444444444446</v>
      </c>
      <c r="U35" s="283">
        <v>0.37916666666666665</v>
      </c>
      <c r="V35" s="283">
        <v>0.40138888888888885</v>
      </c>
      <c r="W35" s="283">
        <v>0.39513888888888887</v>
      </c>
      <c r="X35" s="283">
        <v>0.58124999999999993</v>
      </c>
      <c r="Y35" s="281"/>
      <c r="Z35" s="283">
        <v>0.72916666666666663</v>
      </c>
      <c r="AA35" s="283">
        <v>0.45416666666666666</v>
      </c>
      <c r="AB35" s="281"/>
      <c r="AC35" s="281"/>
      <c r="AD35" s="283">
        <v>0.62986111111111109</v>
      </c>
      <c r="AE35" s="281"/>
      <c r="AF35" s="283">
        <v>0.70416666666666661</v>
      </c>
      <c r="AG35" s="283">
        <v>0.75069444444444444</v>
      </c>
      <c r="AH35" s="281"/>
      <c r="AI35" s="283">
        <v>0.43888888888888888</v>
      </c>
      <c r="AJ35" s="283">
        <v>0.4826388888888889</v>
      </c>
      <c r="AK35" s="283">
        <v>0.64027777777777783</v>
      </c>
      <c r="AL35" s="283">
        <v>0.5708333333333333</v>
      </c>
      <c r="AM35" s="283">
        <v>0.68958333333333333</v>
      </c>
      <c r="AN35" s="283">
        <v>0.65486111111111112</v>
      </c>
      <c r="AO35" s="283">
        <v>0.54583333333333328</v>
      </c>
      <c r="AP35" s="283">
        <v>0.7597222222222223</v>
      </c>
      <c r="AQ35" s="283">
        <v>0.72083333333333333</v>
      </c>
      <c r="AR35" s="283">
        <v>0.6118055555555556</v>
      </c>
      <c r="AS35" s="281"/>
      <c r="AT35" s="281"/>
      <c r="AU35" s="15">
        <f>VLOOKUP(AV35,id!$A:$C,3,0)</f>
        <v>224</v>
      </c>
      <c r="AV35" s="15" t="str">
        <f t="shared" si="0"/>
        <v>PiątkowskiZbigniew1958</v>
      </c>
      <c r="AW35" s="9" t="str">
        <f t="shared" si="8"/>
        <v>Piątkowski</v>
      </c>
      <c r="AX35" s="9" t="str">
        <f t="shared" si="8"/>
        <v>Zbigniew</v>
      </c>
      <c r="AY35" s="9"/>
      <c r="AZ35" s="9">
        <f t="shared" si="2"/>
        <v>1958</v>
      </c>
      <c r="BA35" s="9">
        <f t="shared" si="9"/>
        <v>66.868687569163995</v>
      </c>
      <c r="BB35" s="9"/>
      <c r="BC35" s="9">
        <f t="shared" si="10"/>
        <v>0.99985374985374997</v>
      </c>
      <c r="BD35" s="9">
        <f t="shared" si="11"/>
        <v>1</v>
      </c>
      <c r="BE35" s="9">
        <f t="shared" si="12"/>
        <v>1</v>
      </c>
      <c r="BF35" s="9">
        <f t="shared" si="13"/>
        <v>1</v>
      </c>
    </row>
    <row r="36" spans="1:58" s="284" customFormat="1">
      <c r="A36" s="281">
        <v>38</v>
      </c>
      <c r="B36" s="281">
        <v>35</v>
      </c>
      <c r="C36" s="281"/>
      <c r="D36" s="281">
        <v>7</v>
      </c>
      <c r="E36" s="281">
        <v>6</v>
      </c>
      <c r="F36" s="281" t="s">
        <v>31</v>
      </c>
      <c r="G36" s="281" t="s">
        <v>29</v>
      </c>
      <c r="H36" s="281">
        <v>1958</v>
      </c>
      <c r="I36" s="281">
        <v>242</v>
      </c>
      <c r="J36" s="281">
        <v>8</v>
      </c>
      <c r="K36" s="281">
        <v>16</v>
      </c>
      <c r="L36" s="281">
        <v>14</v>
      </c>
      <c r="M36" s="281">
        <v>242</v>
      </c>
      <c r="N36" s="282">
        <v>0.39572916666666669</v>
      </c>
      <c r="O36" s="281">
        <v>0</v>
      </c>
      <c r="P36" s="283">
        <v>0.4055555555555555</v>
      </c>
      <c r="Q36" s="283">
        <v>0.38194444444444442</v>
      </c>
      <c r="R36" s="283">
        <v>0.39097222222222222</v>
      </c>
      <c r="S36" s="283">
        <v>0.38472222222222219</v>
      </c>
      <c r="T36" s="283">
        <v>0.40069444444444446</v>
      </c>
      <c r="U36" s="283">
        <v>0.37916666666666665</v>
      </c>
      <c r="V36" s="283">
        <v>0.40138888888888885</v>
      </c>
      <c r="W36" s="283">
        <v>0.39583333333333331</v>
      </c>
      <c r="X36" s="283">
        <v>0.58124999999999993</v>
      </c>
      <c r="Y36" s="281"/>
      <c r="Z36" s="283">
        <v>0.72986111111111107</v>
      </c>
      <c r="AA36" s="283">
        <v>0.45347222222222222</v>
      </c>
      <c r="AB36" s="281"/>
      <c r="AC36" s="281"/>
      <c r="AD36" s="283">
        <v>0.62986111111111109</v>
      </c>
      <c r="AE36" s="281"/>
      <c r="AF36" s="283">
        <v>0.70416666666666661</v>
      </c>
      <c r="AG36" s="283">
        <v>0.75069444444444444</v>
      </c>
      <c r="AH36" s="281"/>
      <c r="AI36" s="283">
        <v>0.43888888888888888</v>
      </c>
      <c r="AJ36" s="283">
        <v>0.4826388888888889</v>
      </c>
      <c r="AK36" s="283">
        <v>0.64027777777777783</v>
      </c>
      <c r="AL36" s="283">
        <v>0.57013888888888886</v>
      </c>
      <c r="AM36" s="283">
        <v>0.68958333333333333</v>
      </c>
      <c r="AN36" s="283">
        <v>0.65555555555555556</v>
      </c>
      <c r="AO36" s="283">
        <v>0.54583333333333328</v>
      </c>
      <c r="AP36" s="283">
        <v>0.7597222222222223</v>
      </c>
      <c r="AQ36" s="283">
        <v>0.72083333333333333</v>
      </c>
      <c r="AR36" s="283">
        <v>0.6118055555555556</v>
      </c>
      <c r="AS36" s="281"/>
      <c r="AT36" s="281"/>
      <c r="AU36" s="15">
        <f>VLOOKUP(AV36,id!$A:$C,3,0)</f>
        <v>444</v>
      </c>
      <c r="AV36" s="15" t="str">
        <f t="shared" si="0"/>
        <v>PapisLeszek1958</v>
      </c>
      <c r="AW36" s="9" t="str">
        <f t="shared" si="8"/>
        <v>Papis</v>
      </c>
      <c r="AX36" s="9" t="str">
        <f t="shared" si="8"/>
        <v>Leszek</v>
      </c>
      <c r="AY36" s="9"/>
      <c r="AZ36" s="9">
        <f t="shared" si="2"/>
        <v>1958</v>
      </c>
      <c r="BA36" s="9">
        <f t="shared" si="9"/>
        <v>66.862820350810978</v>
      </c>
      <c r="BB36" s="9"/>
      <c r="BC36" s="9">
        <f t="shared" si="10"/>
        <v>0.99991225761165203</v>
      </c>
      <c r="BD36" s="9">
        <f t="shared" si="11"/>
        <v>1</v>
      </c>
      <c r="BE36" s="9">
        <f t="shared" si="12"/>
        <v>1</v>
      </c>
      <c r="BF36" s="9">
        <f t="shared" si="13"/>
        <v>1</v>
      </c>
    </row>
    <row r="37" spans="1:58" s="284" customFormat="1">
      <c r="A37" s="281">
        <v>40</v>
      </c>
      <c r="B37" s="281">
        <v>36</v>
      </c>
      <c r="C37" s="281"/>
      <c r="D37" s="281"/>
      <c r="E37" s="281">
        <v>40</v>
      </c>
      <c r="F37" s="281" t="s">
        <v>492</v>
      </c>
      <c r="G37" s="281" t="s">
        <v>53</v>
      </c>
      <c r="H37" s="281">
        <v>1975</v>
      </c>
      <c r="I37" s="281">
        <v>242</v>
      </c>
      <c r="J37" s="281">
        <v>8</v>
      </c>
      <c r="K37" s="281">
        <v>15</v>
      </c>
      <c r="L37" s="281">
        <v>14</v>
      </c>
      <c r="M37" s="281">
        <v>242</v>
      </c>
      <c r="N37" s="282">
        <v>0.40802083333333333</v>
      </c>
      <c r="O37" s="281">
        <v>0</v>
      </c>
      <c r="P37" s="283">
        <v>0.4055555555555555</v>
      </c>
      <c r="Q37" s="283">
        <v>0.38055555555555554</v>
      </c>
      <c r="R37" s="283">
        <v>0.38680555555555557</v>
      </c>
      <c r="S37" s="283">
        <v>0.3833333333333333</v>
      </c>
      <c r="T37" s="283">
        <v>0.40069444444444446</v>
      </c>
      <c r="U37" s="283">
        <v>0.37847222222222227</v>
      </c>
      <c r="V37" s="283">
        <v>0.39444444444444443</v>
      </c>
      <c r="W37" s="283">
        <v>0.40069444444444446</v>
      </c>
      <c r="X37" s="281"/>
      <c r="Y37" s="283">
        <v>0.47500000000000003</v>
      </c>
      <c r="Z37" s="283">
        <v>0.54513888888888895</v>
      </c>
      <c r="AA37" s="281"/>
      <c r="AB37" s="283">
        <v>0.68819444444444444</v>
      </c>
      <c r="AC37" s="283">
        <v>0.63541666666666663</v>
      </c>
      <c r="AD37" s="281"/>
      <c r="AE37" s="283">
        <v>0.64374999999999993</v>
      </c>
      <c r="AF37" s="283">
        <v>0.52638888888888891</v>
      </c>
      <c r="AG37" s="281"/>
      <c r="AH37" s="283">
        <v>0.48749999999999999</v>
      </c>
      <c r="AI37" s="283">
        <v>0.43888888888888888</v>
      </c>
      <c r="AJ37" s="283">
        <v>0.70624999999999993</v>
      </c>
      <c r="AK37" s="283">
        <v>0.6020833333333333</v>
      </c>
      <c r="AL37" s="281"/>
      <c r="AM37" s="283">
        <v>0.55138888888888882</v>
      </c>
      <c r="AN37" s="283">
        <v>0.58958333333333335</v>
      </c>
      <c r="AO37" s="281"/>
      <c r="AP37" s="281"/>
      <c r="AQ37" s="283">
        <v>0.51250000000000007</v>
      </c>
      <c r="AR37" s="283">
        <v>0.61875000000000002</v>
      </c>
      <c r="AS37" s="283">
        <v>0.66875000000000007</v>
      </c>
      <c r="AT37" s="281"/>
      <c r="AU37" s="15">
        <f>VLOOKUP(AV37,id!$A:$C,3,0)</f>
        <v>252</v>
      </c>
      <c r="AV37" s="15" t="str">
        <f t="shared" si="0"/>
        <v>LipińskiTomasz1975</v>
      </c>
      <c r="AW37" s="9" t="str">
        <f t="shared" si="8"/>
        <v>Lipiński</v>
      </c>
      <c r="AX37" s="9" t="str">
        <f t="shared" si="8"/>
        <v>Tomasz</v>
      </c>
      <c r="AY37" s="9"/>
      <c r="AZ37" s="9">
        <f t="shared" si="2"/>
        <v>1975</v>
      </c>
      <c r="BA37" s="9">
        <f t="shared" si="9"/>
        <v>66.507146870069775</v>
      </c>
      <c r="BB37" s="9"/>
      <c r="BC37" s="9">
        <f t="shared" si="10"/>
        <v>0.96987490426346701</v>
      </c>
      <c r="BD37" s="9">
        <f t="shared" si="11"/>
        <v>0.97368421052631582</v>
      </c>
      <c r="BE37" s="9">
        <f t="shared" si="12"/>
        <v>1</v>
      </c>
      <c r="BF37" s="9">
        <f t="shared" si="13"/>
        <v>0.99468054923685412</v>
      </c>
    </row>
    <row r="38" spans="1:58" s="284" customFormat="1">
      <c r="A38" s="281">
        <v>41</v>
      </c>
      <c r="B38" s="281">
        <v>37</v>
      </c>
      <c r="C38" s="281"/>
      <c r="D38" s="281">
        <v>8</v>
      </c>
      <c r="E38" s="281">
        <v>23</v>
      </c>
      <c r="F38" s="281" t="s">
        <v>73</v>
      </c>
      <c r="G38" s="281" t="s">
        <v>19</v>
      </c>
      <c r="H38" s="281">
        <v>1963</v>
      </c>
      <c r="I38" s="281">
        <v>242</v>
      </c>
      <c r="J38" s="281">
        <v>8</v>
      </c>
      <c r="K38" s="281">
        <v>15</v>
      </c>
      <c r="L38" s="281">
        <v>14</v>
      </c>
      <c r="M38" s="281">
        <v>242</v>
      </c>
      <c r="N38" s="282">
        <v>0.41597222222222219</v>
      </c>
      <c r="O38" s="281">
        <v>0</v>
      </c>
      <c r="P38" s="283">
        <v>0.40069444444444446</v>
      </c>
      <c r="Q38" s="283">
        <v>0.38055555555555554</v>
      </c>
      <c r="R38" s="283">
        <v>0.39027777777777778</v>
      </c>
      <c r="S38" s="283">
        <v>0.3833333333333333</v>
      </c>
      <c r="T38" s="283">
        <v>0.40069444444444446</v>
      </c>
      <c r="U38" s="283">
        <v>0.37777777777777777</v>
      </c>
      <c r="V38" s="283">
        <v>0.3972222222222222</v>
      </c>
      <c r="W38" s="283">
        <v>0.40763888888888888</v>
      </c>
      <c r="X38" s="283">
        <v>0.56319444444444444</v>
      </c>
      <c r="Y38" s="281"/>
      <c r="Z38" s="283">
        <v>0.70416666666666661</v>
      </c>
      <c r="AA38" s="283">
        <v>0.45902777777777781</v>
      </c>
      <c r="AB38" s="283">
        <v>0.43958333333333338</v>
      </c>
      <c r="AC38" s="281"/>
      <c r="AD38" s="283">
        <v>0.60069444444444442</v>
      </c>
      <c r="AE38" s="281"/>
      <c r="AF38" s="281"/>
      <c r="AG38" s="283">
        <v>0.74722222222222223</v>
      </c>
      <c r="AH38" s="281"/>
      <c r="AI38" s="281"/>
      <c r="AJ38" s="283">
        <v>0.49652777777777773</v>
      </c>
      <c r="AK38" s="283">
        <v>0.60972222222222217</v>
      </c>
      <c r="AL38" s="283">
        <v>0.57500000000000007</v>
      </c>
      <c r="AM38" s="283">
        <v>0.69652777777777775</v>
      </c>
      <c r="AN38" s="283">
        <v>0.63263888888888886</v>
      </c>
      <c r="AO38" s="283">
        <v>0.54166666666666663</v>
      </c>
      <c r="AP38" s="281"/>
      <c r="AQ38" s="283">
        <v>0.71388888888888891</v>
      </c>
      <c r="AR38" s="283">
        <v>0.67083333333333339</v>
      </c>
      <c r="AS38" s="283">
        <v>0.77638888888888891</v>
      </c>
      <c r="AT38" s="281"/>
      <c r="AU38" s="15">
        <f>VLOOKUP(AV38,id!$A:$C,3,0)</f>
        <v>33</v>
      </c>
      <c r="AV38" s="15" t="str">
        <f t="shared" si="0"/>
        <v>SzajdukPiotr1963</v>
      </c>
      <c r="AW38" s="9" t="str">
        <f t="shared" si="8"/>
        <v>Szajduk</v>
      </c>
      <c r="AX38" s="9" t="str">
        <f t="shared" si="8"/>
        <v>Piotr</v>
      </c>
      <c r="AY38" s="9"/>
      <c r="AZ38" s="9">
        <f t="shared" si="2"/>
        <v>1963</v>
      </c>
      <c r="BA38" s="9">
        <f t="shared" si="9"/>
        <v>65.235849989164436</v>
      </c>
      <c r="BB38" s="9"/>
      <c r="BC38" s="9">
        <f t="shared" si="10"/>
        <v>0.98088480801335565</v>
      </c>
      <c r="BD38" s="9">
        <f t="shared" si="11"/>
        <v>1</v>
      </c>
      <c r="BE38" s="9">
        <f t="shared" si="12"/>
        <v>1</v>
      </c>
      <c r="BF38" s="9">
        <f t="shared" si="13"/>
        <v>1</v>
      </c>
    </row>
    <row r="39" spans="1:58" s="284" customFormat="1">
      <c r="A39" s="281">
        <v>47</v>
      </c>
      <c r="B39" s="281">
        <v>38</v>
      </c>
      <c r="C39" s="281"/>
      <c r="D39" s="281">
        <v>9</v>
      </c>
      <c r="E39" s="281">
        <v>26</v>
      </c>
      <c r="F39" s="281" t="s">
        <v>161</v>
      </c>
      <c r="G39" s="281" t="s">
        <v>19</v>
      </c>
      <c r="H39" s="281">
        <v>1959</v>
      </c>
      <c r="I39" s="281">
        <v>220</v>
      </c>
      <c r="J39" s="281">
        <v>8</v>
      </c>
      <c r="K39" s="281">
        <v>17</v>
      </c>
      <c r="L39" s="281">
        <v>0</v>
      </c>
      <c r="M39" s="281">
        <v>220</v>
      </c>
      <c r="N39" s="282">
        <v>0.4102662037037037</v>
      </c>
      <c r="O39" s="281">
        <v>0</v>
      </c>
      <c r="P39" s="283">
        <v>0.4055555555555555</v>
      </c>
      <c r="Q39" s="283">
        <v>0.38194444444444442</v>
      </c>
      <c r="R39" s="283">
        <v>0.38958333333333334</v>
      </c>
      <c r="S39" s="283">
        <v>0.38472222222222219</v>
      </c>
      <c r="T39" s="283">
        <v>0.40069444444444446</v>
      </c>
      <c r="U39" s="283">
        <v>0.37916666666666665</v>
      </c>
      <c r="V39" s="283">
        <v>0.40138888888888885</v>
      </c>
      <c r="W39" s="283">
        <v>0.39444444444444443</v>
      </c>
      <c r="X39" s="281"/>
      <c r="Y39" s="283">
        <v>0.47986111111111113</v>
      </c>
      <c r="Z39" s="283">
        <v>0.52916666666666667</v>
      </c>
      <c r="AA39" s="281"/>
      <c r="AB39" s="283">
        <v>0.74444444444444446</v>
      </c>
      <c r="AC39" s="283">
        <v>0.6972222222222223</v>
      </c>
      <c r="AD39" s="283">
        <v>0.65138888888888891</v>
      </c>
      <c r="AE39" s="283">
        <v>0.70972222222222225</v>
      </c>
      <c r="AF39" s="283">
        <v>0.5493055555555556</v>
      </c>
      <c r="AG39" s="283">
        <v>0.77430555555555547</v>
      </c>
      <c r="AH39" s="283">
        <v>0.49305555555555558</v>
      </c>
      <c r="AI39" s="283">
        <v>0.44722222222222219</v>
      </c>
      <c r="AJ39" s="281"/>
      <c r="AK39" s="283">
        <v>0.64166666666666672</v>
      </c>
      <c r="AL39" s="281"/>
      <c r="AM39" s="283">
        <v>0.57291666666666663</v>
      </c>
      <c r="AN39" s="283">
        <v>0.62430555555555556</v>
      </c>
      <c r="AO39" s="281"/>
      <c r="AP39" s="283">
        <v>0.76388888888888884</v>
      </c>
      <c r="AQ39" s="283">
        <v>0.51874999999999993</v>
      </c>
      <c r="AR39" s="283">
        <v>0.6777777777777777</v>
      </c>
      <c r="AS39" s="283">
        <v>0.7270833333333333</v>
      </c>
      <c r="AT39" s="281"/>
      <c r="AU39" s="15">
        <f>VLOOKUP(AV39,id!$A:$C,3,0)</f>
        <v>432</v>
      </c>
      <c r="AV39" s="15" t="str">
        <f t="shared" si="0"/>
        <v>MorawskiPiotr1959</v>
      </c>
      <c r="AW39" s="9" t="str">
        <f t="shared" si="8"/>
        <v>Morawski</v>
      </c>
      <c r="AX39" s="9" t="str">
        <f t="shared" si="8"/>
        <v>Piotr</v>
      </c>
      <c r="AY39" s="9"/>
      <c r="AZ39" s="9">
        <f t="shared" si="2"/>
        <v>1959</v>
      </c>
      <c r="BA39" s="9">
        <f t="shared" si="9"/>
        <v>59.30531817196767</v>
      </c>
      <c r="BB39" s="9"/>
      <c r="BC39" s="9">
        <f t="shared" si="10"/>
        <v>1.0139080881315767</v>
      </c>
      <c r="BD39" s="9">
        <f t="shared" si="11"/>
        <v>0.67567567567567566</v>
      </c>
      <c r="BE39" s="9">
        <f t="shared" si="12"/>
        <v>0.90909090909090906</v>
      </c>
      <c r="BF39" s="9">
        <f t="shared" si="13"/>
        <v>0.92458673196759678</v>
      </c>
    </row>
    <row r="40" spans="1:58" s="284" customFormat="1">
      <c r="A40" s="281">
        <v>48</v>
      </c>
      <c r="B40" s="281">
        <v>39</v>
      </c>
      <c r="C40" s="281"/>
      <c r="D40" s="281"/>
      <c r="E40" s="281">
        <v>21</v>
      </c>
      <c r="F40" s="281" t="s">
        <v>232</v>
      </c>
      <c r="G40" s="281" t="s">
        <v>28</v>
      </c>
      <c r="H40" s="281">
        <v>1978</v>
      </c>
      <c r="I40" s="281">
        <v>217</v>
      </c>
      <c r="J40" s="281">
        <v>7</v>
      </c>
      <c r="K40" s="281">
        <v>13</v>
      </c>
      <c r="L40" s="281">
        <v>14</v>
      </c>
      <c r="M40" s="281">
        <v>217</v>
      </c>
      <c r="N40" s="282">
        <v>0.41362268518518519</v>
      </c>
      <c r="O40" s="281">
        <v>0</v>
      </c>
      <c r="P40" s="283">
        <v>0.4145833333333333</v>
      </c>
      <c r="Q40" s="283">
        <v>0.38611111111111113</v>
      </c>
      <c r="R40" s="283">
        <v>0.39652777777777781</v>
      </c>
      <c r="S40" s="283">
        <v>0.39097222222222222</v>
      </c>
      <c r="T40" s="281"/>
      <c r="U40" s="283">
        <v>0.38263888888888892</v>
      </c>
      <c r="V40" s="283">
        <v>0.40972222222222227</v>
      </c>
      <c r="W40" s="283">
        <v>0.40277777777777773</v>
      </c>
      <c r="X40" s="283">
        <v>0.6118055555555556</v>
      </c>
      <c r="Y40" s="281"/>
      <c r="Z40" s="283">
        <v>0.72430555555555554</v>
      </c>
      <c r="AA40" s="281"/>
      <c r="AB40" s="283">
        <v>0.4604166666666667</v>
      </c>
      <c r="AC40" s="283">
        <v>0.74236111111111114</v>
      </c>
      <c r="AD40" s="283">
        <v>0.64930555555555558</v>
      </c>
      <c r="AE40" s="283">
        <v>0.75069444444444444</v>
      </c>
      <c r="AF40" s="281"/>
      <c r="AG40" s="281"/>
      <c r="AH40" s="281"/>
      <c r="AI40" s="281"/>
      <c r="AJ40" s="283">
        <v>0.48402777777777778</v>
      </c>
      <c r="AK40" s="283">
        <v>0.66041666666666665</v>
      </c>
      <c r="AL40" s="283">
        <v>0.62569444444444444</v>
      </c>
      <c r="AM40" s="283">
        <v>0.71527777777777779</v>
      </c>
      <c r="AN40" s="281"/>
      <c r="AO40" s="283">
        <v>0.53263888888888888</v>
      </c>
      <c r="AP40" s="281"/>
      <c r="AQ40" s="281"/>
      <c r="AR40" s="283">
        <v>0.68125000000000002</v>
      </c>
      <c r="AS40" s="283">
        <v>0.76944444444444438</v>
      </c>
      <c r="AT40" s="281"/>
      <c r="AU40" s="15">
        <f>VLOOKUP(AV40,id!$A:$C,3,0)</f>
        <v>401</v>
      </c>
      <c r="AV40" s="15" t="str">
        <f t="shared" si="0"/>
        <v>BasterPrzemysław1978</v>
      </c>
      <c r="AW40" s="9" t="str">
        <f t="shared" si="8"/>
        <v>Baster</v>
      </c>
      <c r="AX40" s="9" t="str">
        <f t="shared" si="8"/>
        <v>Przemysław</v>
      </c>
      <c r="AY40" s="9"/>
      <c r="AZ40" s="9">
        <f t="shared" si="2"/>
        <v>1978</v>
      </c>
      <c r="BA40" s="9">
        <f t="shared" si="9"/>
        <v>58.496609287804475</v>
      </c>
      <c r="BB40" s="9"/>
      <c r="BC40" s="9">
        <f t="shared" si="10"/>
        <v>0.99188516103758007</v>
      </c>
      <c r="BD40" s="9">
        <f t="shared" si="11"/>
        <v>1.36</v>
      </c>
      <c r="BE40" s="9">
        <f t="shared" si="12"/>
        <v>0.98636363636363633</v>
      </c>
      <c r="BF40" s="9">
        <f t="shared" si="13"/>
        <v>1.0634272423828539</v>
      </c>
    </row>
    <row r="41" spans="1:58" s="284" customFormat="1">
      <c r="A41" s="281">
        <v>49</v>
      </c>
      <c r="B41" s="281">
        <v>40</v>
      </c>
      <c r="C41" s="281"/>
      <c r="D41" s="281">
        <v>10</v>
      </c>
      <c r="E41" s="281">
        <v>33</v>
      </c>
      <c r="F41" s="281" t="s">
        <v>373</v>
      </c>
      <c r="G41" s="281" t="s">
        <v>38</v>
      </c>
      <c r="H41" s="281">
        <v>1951</v>
      </c>
      <c r="I41" s="281">
        <v>215</v>
      </c>
      <c r="J41" s="281">
        <v>7</v>
      </c>
      <c r="K41" s="281">
        <v>17</v>
      </c>
      <c r="L41" s="281">
        <v>0</v>
      </c>
      <c r="M41" s="281">
        <v>215</v>
      </c>
      <c r="N41" s="282">
        <v>0.3969212962962963</v>
      </c>
      <c r="O41" s="281">
        <v>0</v>
      </c>
      <c r="P41" s="283">
        <v>0.39930555555555558</v>
      </c>
      <c r="Q41" s="283">
        <v>0.38125000000000003</v>
      </c>
      <c r="R41" s="283">
        <v>0.38472222222222219</v>
      </c>
      <c r="S41" s="281"/>
      <c r="T41" s="283">
        <v>0.40069444444444446</v>
      </c>
      <c r="U41" s="283">
        <v>0.37916666666666665</v>
      </c>
      <c r="V41" s="283">
        <v>0.39583333333333331</v>
      </c>
      <c r="W41" s="283">
        <v>0.39027777777777778</v>
      </c>
      <c r="X41" s="281"/>
      <c r="Y41" s="283">
        <v>0.46597222222222223</v>
      </c>
      <c r="Z41" s="283">
        <v>0.54791666666666672</v>
      </c>
      <c r="AA41" s="281"/>
      <c r="AB41" s="283">
        <v>0.76250000000000007</v>
      </c>
      <c r="AC41" s="283">
        <v>0.65208333333333335</v>
      </c>
      <c r="AD41" s="283">
        <v>0.72916666666666663</v>
      </c>
      <c r="AE41" s="283">
        <v>0.6430555555555556</v>
      </c>
      <c r="AF41" s="283">
        <v>0.52638888888888891</v>
      </c>
      <c r="AG41" s="283">
        <v>0.57222222222222219</v>
      </c>
      <c r="AH41" s="283">
        <v>0.48055555555555557</v>
      </c>
      <c r="AI41" s="283">
        <v>0.43541666666666662</v>
      </c>
      <c r="AJ41" s="281"/>
      <c r="AK41" s="283">
        <v>0.71111111111111114</v>
      </c>
      <c r="AL41" s="281"/>
      <c r="AM41" s="283">
        <v>0.54027777777777775</v>
      </c>
      <c r="AN41" s="283">
        <v>0.69166666666666676</v>
      </c>
      <c r="AO41" s="281"/>
      <c r="AP41" s="283">
        <v>0.58611111111111114</v>
      </c>
      <c r="AQ41" s="283">
        <v>0.50486111111111109</v>
      </c>
      <c r="AR41" s="283">
        <v>0.6743055555555556</v>
      </c>
      <c r="AS41" s="283">
        <v>0.61736111111111114</v>
      </c>
      <c r="AT41" s="281"/>
      <c r="AU41" s="15">
        <f>VLOOKUP(AV41,id!$A:$C,3,0)</f>
        <v>212</v>
      </c>
      <c r="AV41" s="15" t="str">
        <f t="shared" si="0"/>
        <v>RedlarskiMarek1951</v>
      </c>
      <c r="AW41" s="9" t="str">
        <f t="shared" si="8"/>
        <v>Redlarski</v>
      </c>
      <c r="AX41" s="9" t="str">
        <f t="shared" si="8"/>
        <v>Marek</v>
      </c>
      <c r="AY41" s="9"/>
      <c r="AZ41" s="9">
        <f t="shared" si="2"/>
        <v>1951</v>
      </c>
      <c r="BA41" s="9">
        <f t="shared" si="9"/>
        <v>57.957470031695678</v>
      </c>
      <c r="BB41" s="9"/>
      <c r="BC41" s="9">
        <f t="shared" si="10"/>
        <v>1.0420773313115996</v>
      </c>
      <c r="BD41" s="9">
        <f t="shared" si="11"/>
        <v>0.70588235294117652</v>
      </c>
      <c r="BE41" s="9">
        <f t="shared" si="12"/>
        <v>0.99078341013824889</v>
      </c>
      <c r="BF41" s="9">
        <f t="shared" si="13"/>
        <v>0.93270963894065329</v>
      </c>
    </row>
    <row r="42" spans="1:58" s="284" customFormat="1">
      <c r="A42" s="281">
        <v>50</v>
      </c>
      <c r="B42" s="281">
        <v>41</v>
      </c>
      <c r="C42" s="281"/>
      <c r="D42" s="281"/>
      <c r="E42" s="281">
        <v>45</v>
      </c>
      <c r="F42" s="281" t="s">
        <v>822</v>
      </c>
      <c r="G42" s="281" t="s">
        <v>30</v>
      </c>
      <c r="H42" s="281">
        <v>1986</v>
      </c>
      <c r="I42" s="281">
        <v>195</v>
      </c>
      <c r="J42" s="281">
        <v>7</v>
      </c>
      <c r="K42" s="281">
        <v>16</v>
      </c>
      <c r="L42" s="281">
        <v>0</v>
      </c>
      <c r="M42" s="281">
        <v>195</v>
      </c>
      <c r="N42" s="282">
        <v>0.41103009259259254</v>
      </c>
      <c r="O42" s="281">
        <v>0</v>
      </c>
      <c r="P42" s="283">
        <v>0.40486111111111112</v>
      </c>
      <c r="Q42" s="283">
        <v>0.38125000000000003</v>
      </c>
      <c r="R42" s="283">
        <v>0.39097222222222222</v>
      </c>
      <c r="S42" s="283">
        <v>0.38541666666666669</v>
      </c>
      <c r="T42" s="281"/>
      <c r="U42" s="283">
        <v>0.37847222222222227</v>
      </c>
      <c r="V42" s="283">
        <v>0.40069444444444446</v>
      </c>
      <c r="W42" s="283">
        <v>0.39513888888888887</v>
      </c>
      <c r="X42" s="283">
        <v>0.73611111111111116</v>
      </c>
      <c r="Y42" s="283">
        <v>0.48749999999999999</v>
      </c>
      <c r="Z42" s="283">
        <v>0.5444444444444444</v>
      </c>
      <c r="AA42" s="281"/>
      <c r="AB42" s="283">
        <v>0.75347222222222221</v>
      </c>
      <c r="AC42" s="283">
        <v>0.57847222222222217</v>
      </c>
      <c r="AD42" s="283">
        <v>0.64374999999999993</v>
      </c>
      <c r="AE42" s="283">
        <v>0.58680555555555558</v>
      </c>
      <c r="AF42" s="281"/>
      <c r="AG42" s="281"/>
      <c r="AH42" s="283">
        <v>0.51041666666666663</v>
      </c>
      <c r="AI42" s="283">
        <v>0.44236111111111115</v>
      </c>
      <c r="AJ42" s="281"/>
      <c r="AK42" s="283">
        <v>0.6333333333333333</v>
      </c>
      <c r="AL42" s="283">
        <v>0.67638888888888893</v>
      </c>
      <c r="AM42" s="283">
        <v>0.55486111111111114</v>
      </c>
      <c r="AN42" s="281"/>
      <c r="AO42" s="283">
        <v>0.70694444444444438</v>
      </c>
      <c r="AP42" s="283">
        <v>0.77638888888888891</v>
      </c>
      <c r="AQ42" s="283">
        <v>0.53472222222222221</v>
      </c>
      <c r="AR42" s="283">
        <v>0.6118055555555556</v>
      </c>
      <c r="AS42" s="281"/>
      <c r="AT42" s="281"/>
      <c r="AU42" s="15">
        <f>VLOOKUP(AV42,id!$A:$C,3,0)</f>
        <v>147</v>
      </c>
      <c r="AV42" s="15" t="str">
        <f t="shared" si="0"/>
        <v>JacakAndrzej1986</v>
      </c>
      <c r="AW42" s="9" t="str">
        <f t="shared" si="8"/>
        <v>Jacak</v>
      </c>
      <c r="AX42" s="9" t="str">
        <f t="shared" si="8"/>
        <v>Andrzej</v>
      </c>
      <c r="AY42" s="9"/>
      <c r="AZ42" s="9">
        <f t="shared" si="2"/>
        <v>1986</v>
      </c>
      <c r="BA42" s="9">
        <f t="shared" si="9"/>
        <v>52.566077470607702</v>
      </c>
      <c r="BB42" s="9"/>
      <c r="BC42" s="9">
        <f t="shared" si="10"/>
        <v>0.96567454171711775</v>
      </c>
      <c r="BD42" s="9">
        <f t="shared" si="11"/>
        <v>0.95833333333333337</v>
      </c>
      <c r="BE42" s="9">
        <f t="shared" si="12"/>
        <v>0.90697674418604646</v>
      </c>
      <c r="BF42" s="9">
        <f t="shared" si="13"/>
        <v>0.99152420096469873</v>
      </c>
    </row>
    <row r="43" spans="1:58" s="284" customFormat="1">
      <c r="A43" s="281">
        <v>51</v>
      </c>
      <c r="B43" s="281">
        <v>42</v>
      </c>
      <c r="C43" s="281"/>
      <c r="D43" s="281"/>
      <c r="E43" s="281">
        <v>37</v>
      </c>
      <c r="F43" s="281" t="s">
        <v>862</v>
      </c>
      <c r="G43" s="281" t="s">
        <v>21</v>
      </c>
      <c r="H43" s="281">
        <v>1998</v>
      </c>
      <c r="I43" s="281">
        <v>165</v>
      </c>
      <c r="J43" s="281">
        <v>7</v>
      </c>
      <c r="K43" s="281">
        <v>12</v>
      </c>
      <c r="L43" s="281">
        <v>0</v>
      </c>
      <c r="M43" s="281">
        <v>165</v>
      </c>
      <c r="N43" s="282">
        <v>0.3361689814814815</v>
      </c>
      <c r="O43" s="281">
        <v>0</v>
      </c>
      <c r="P43" s="283">
        <v>0.4055555555555555</v>
      </c>
      <c r="Q43" s="283">
        <v>0.38194444444444442</v>
      </c>
      <c r="R43" s="283">
        <v>0.39097222222222222</v>
      </c>
      <c r="S43" s="283">
        <v>0.38541666666666669</v>
      </c>
      <c r="T43" s="281"/>
      <c r="U43" s="283">
        <v>0.37916666666666665</v>
      </c>
      <c r="V43" s="283">
        <v>0.40138888888888885</v>
      </c>
      <c r="W43" s="283">
        <v>0.39583333333333331</v>
      </c>
      <c r="X43" s="281"/>
      <c r="Y43" s="283">
        <v>0.47500000000000003</v>
      </c>
      <c r="Z43" s="283">
        <v>0.57708333333333328</v>
      </c>
      <c r="AA43" s="281"/>
      <c r="AB43" s="281"/>
      <c r="AC43" s="283">
        <v>0.64930555555555558</v>
      </c>
      <c r="AD43" s="281"/>
      <c r="AE43" s="283">
        <v>0.65694444444444444</v>
      </c>
      <c r="AF43" s="283">
        <v>0.53888888888888886</v>
      </c>
      <c r="AG43" s="283">
        <v>0.60625000000000007</v>
      </c>
      <c r="AH43" s="283">
        <v>0.48819444444444443</v>
      </c>
      <c r="AI43" s="283">
        <v>0.43958333333333338</v>
      </c>
      <c r="AJ43" s="281"/>
      <c r="AK43" s="281"/>
      <c r="AL43" s="281"/>
      <c r="AM43" s="283">
        <v>0.56527777777777777</v>
      </c>
      <c r="AN43" s="281"/>
      <c r="AO43" s="281"/>
      <c r="AP43" s="283">
        <v>0.61805555555555558</v>
      </c>
      <c r="AQ43" s="283">
        <v>0.51944444444444449</v>
      </c>
      <c r="AR43" s="281"/>
      <c r="AS43" s="283">
        <v>0.67499999999999993</v>
      </c>
      <c r="AT43" s="281"/>
      <c r="AU43" s="15">
        <f>VLOOKUP(AV43,id!$A:$C,3,0)</f>
        <v>445</v>
      </c>
      <c r="AV43" s="15" t="str">
        <f t="shared" si="0"/>
        <v>GierszewskiMarcin1998</v>
      </c>
      <c r="AW43" s="9" t="str">
        <f t="shared" si="8"/>
        <v>Gierszewski</v>
      </c>
      <c r="AX43" s="9" t="str">
        <f t="shared" si="8"/>
        <v>Marcin</v>
      </c>
      <c r="AY43" s="9"/>
      <c r="AZ43" s="9">
        <f t="shared" si="2"/>
        <v>1998</v>
      </c>
      <c r="BA43" s="9">
        <f t="shared" si="9"/>
        <v>44.478988628975749</v>
      </c>
      <c r="BB43" s="9"/>
      <c r="BC43" s="9">
        <f t="shared" si="10"/>
        <v>1.2226889309691855</v>
      </c>
      <c r="BD43" s="9">
        <f t="shared" si="11"/>
        <v>0.82608695652173914</v>
      </c>
      <c r="BE43" s="9">
        <f t="shared" si="12"/>
        <v>0.84615384615384615</v>
      </c>
      <c r="BF43" s="9">
        <f t="shared" si="13"/>
        <v>0.96250978431234979</v>
      </c>
    </row>
    <row r="44" spans="1:58" s="284" customFormat="1">
      <c r="A44" s="281">
        <v>52</v>
      </c>
      <c r="B44" s="281">
        <v>43</v>
      </c>
      <c r="C44" s="281"/>
      <c r="D44" s="281">
        <v>11</v>
      </c>
      <c r="E44" s="281">
        <v>4</v>
      </c>
      <c r="F44" s="281" t="s">
        <v>369</v>
      </c>
      <c r="G44" s="281" t="s">
        <v>159</v>
      </c>
      <c r="H44" s="281">
        <v>1963</v>
      </c>
      <c r="I44" s="281">
        <v>150</v>
      </c>
      <c r="J44" s="281">
        <v>8</v>
      </c>
      <c r="K44" s="281">
        <v>10</v>
      </c>
      <c r="L44" s="281">
        <v>0</v>
      </c>
      <c r="M44" s="281">
        <v>150</v>
      </c>
      <c r="N44" s="282">
        <v>0.37396990740740743</v>
      </c>
      <c r="O44" s="281">
        <v>0</v>
      </c>
      <c r="P44" s="283">
        <v>0.39097222222222222</v>
      </c>
      <c r="Q44" s="283">
        <v>0.4368055555555555</v>
      </c>
      <c r="R44" s="283">
        <v>0.42083333333333334</v>
      </c>
      <c r="S44" s="283">
        <v>0.42777777777777781</v>
      </c>
      <c r="T44" s="283">
        <v>0.38194444444444442</v>
      </c>
      <c r="U44" s="283">
        <v>0.44861111111111113</v>
      </c>
      <c r="V44" s="283">
        <v>0.39652777777777781</v>
      </c>
      <c r="W44" s="283">
        <v>0.41319444444444442</v>
      </c>
      <c r="X44" s="281"/>
      <c r="Y44" s="281"/>
      <c r="Z44" s="283">
        <v>0.56111111111111112</v>
      </c>
      <c r="AA44" s="281"/>
      <c r="AB44" s="283">
        <v>0.68958333333333333</v>
      </c>
      <c r="AC44" s="283">
        <v>0.59861111111111109</v>
      </c>
      <c r="AD44" s="281"/>
      <c r="AE44" s="283">
        <v>0.61527777777777781</v>
      </c>
      <c r="AF44" s="281"/>
      <c r="AG44" s="283">
        <v>0.49722222222222223</v>
      </c>
      <c r="AH44" s="281"/>
      <c r="AI44" s="283">
        <v>0.72013888888888899</v>
      </c>
      <c r="AJ44" s="281"/>
      <c r="AK44" s="281"/>
      <c r="AL44" s="281"/>
      <c r="AM44" s="283">
        <v>0.57152777777777775</v>
      </c>
      <c r="AN44" s="281"/>
      <c r="AO44" s="281"/>
      <c r="AP44" s="283">
        <v>0.4861111111111111</v>
      </c>
      <c r="AQ44" s="283">
        <v>0.54861111111111105</v>
      </c>
      <c r="AR44" s="281"/>
      <c r="AS44" s="283">
        <v>0.65277777777777779</v>
      </c>
      <c r="AT44" s="281"/>
      <c r="AU44" s="15">
        <f>VLOOKUP(AV44,id!$A:$C,3,0)</f>
        <v>446</v>
      </c>
      <c r="AV44" s="15" t="str">
        <f t="shared" si="0"/>
        <v>UrbanowskiDariusz1963</v>
      </c>
      <c r="AW44" s="9" t="str">
        <f t="shared" si="8"/>
        <v>Urbanowski</v>
      </c>
      <c r="AX44" s="9" t="str">
        <f t="shared" si="8"/>
        <v>Dariusz</v>
      </c>
      <c r="AY44" s="9"/>
      <c r="AZ44" s="9">
        <f t="shared" si="2"/>
        <v>1963</v>
      </c>
      <c r="BA44" s="9">
        <f t="shared" si="9"/>
        <v>40.435444208159772</v>
      </c>
      <c r="BB44" s="9"/>
      <c r="BC44" s="9">
        <f t="shared" si="10"/>
        <v>0.8989198724892451</v>
      </c>
      <c r="BD44" s="9">
        <f t="shared" si="11"/>
        <v>0.94736842105263153</v>
      </c>
      <c r="BE44" s="9">
        <f t="shared" si="12"/>
        <v>0.90909090909090906</v>
      </c>
      <c r="BF44" s="9">
        <f t="shared" si="13"/>
        <v>0.98924481086568572</v>
      </c>
    </row>
    <row r="45" spans="1:58" s="284" customFormat="1">
      <c r="A45" s="281">
        <v>53</v>
      </c>
      <c r="B45" s="281">
        <v>44</v>
      </c>
      <c r="C45" s="281"/>
      <c r="D45" s="281"/>
      <c r="E45" s="281">
        <v>3</v>
      </c>
      <c r="F45" s="281" t="s">
        <v>2029</v>
      </c>
      <c r="G45" s="281" t="s">
        <v>26</v>
      </c>
      <c r="H45" s="281">
        <v>1972</v>
      </c>
      <c r="I45" s="281">
        <v>150</v>
      </c>
      <c r="J45" s="281">
        <v>8</v>
      </c>
      <c r="K45" s="281">
        <v>10</v>
      </c>
      <c r="L45" s="281">
        <v>0</v>
      </c>
      <c r="M45" s="281">
        <v>150</v>
      </c>
      <c r="N45" s="282">
        <v>0.37401620370370375</v>
      </c>
      <c r="O45" s="281">
        <v>0</v>
      </c>
      <c r="P45" s="283">
        <v>0.39097222222222222</v>
      </c>
      <c r="Q45" s="283">
        <v>0.4368055555555555</v>
      </c>
      <c r="R45" s="283">
        <v>0.42083333333333334</v>
      </c>
      <c r="S45" s="283">
        <v>0.42777777777777781</v>
      </c>
      <c r="T45" s="283">
        <v>0.38194444444444442</v>
      </c>
      <c r="U45" s="283">
        <v>0.44861111111111113</v>
      </c>
      <c r="V45" s="283">
        <v>0.39652777777777781</v>
      </c>
      <c r="W45" s="283">
        <v>0.41250000000000003</v>
      </c>
      <c r="X45" s="281"/>
      <c r="Y45" s="281"/>
      <c r="Z45" s="283">
        <v>0.56111111111111112</v>
      </c>
      <c r="AA45" s="281"/>
      <c r="AB45" s="283">
        <v>0.68958333333333333</v>
      </c>
      <c r="AC45" s="283">
        <v>0.59861111111111109</v>
      </c>
      <c r="AD45" s="281"/>
      <c r="AE45" s="283">
        <v>0.61527777777777781</v>
      </c>
      <c r="AF45" s="281"/>
      <c r="AG45" s="283">
        <v>0.49722222222222223</v>
      </c>
      <c r="AH45" s="281"/>
      <c r="AI45" s="283">
        <v>0.72013888888888899</v>
      </c>
      <c r="AJ45" s="281"/>
      <c r="AK45" s="281"/>
      <c r="AL45" s="281"/>
      <c r="AM45" s="283">
        <v>0.57152777777777775</v>
      </c>
      <c r="AN45" s="281"/>
      <c r="AO45" s="281"/>
      <c r="AP45" s="283">
        <v>0.4861111111111111</v>
      </c>
      <c r="AQ45" s="283">
        <v>0.54861111111111105</v>
      </c>
      <c r="AR45" s="281"/>
      <c r="AS45" s="283">
        <v>0.65277777777777779</v>
      </c>
      <c r="AT45" s="281"/>
      <c r="AU45" s="15">
        <f>VLOOKUP(AV45,id!$A:$C,3,0)</f>
        <v>447</v>
      </c>
      <c r="AV45" s="15" t="str">
        <f t="shared" si="0"/>
        <v>WituckiKrzysztof1972</v>
      </c>
      <c r="AW45" s="9" t="str">
        <f t="shared" si="8"/>
        <v>Witucki</v>
      </c>
      <c r="AX45" s="9" t="str">
        <f t="shared" si="8"/>
        <v>Krzysztof</v>
      </c>
      <c r="AY45" s="9"/>
      <c r="AZ45" s="9">
        <f t="shared" si="2"/>
        <v>1972</v>
      </c>
      <c r="BA45" s="9">
        <f t="shared" si="9"/>
        <v>40.430439047187079</v>
      </c>
      <c r="BB45" s="9"/>
      <c r="BC45" s="9">
        <f t="shared" si="10"/>
        <v>0.99987621847439268</v>
      </c>
      <c r="BD45" s="9">
        <f t="shared" si="11"/>
        <v>1</v>
      </c>
      <c r="BE45" s="9">
        <f t="shared" si="12"/>
        <v>1</v>
      </c>
      <c r="BF45" s="9">
        <f t="shared" si="13"/>
        <v>1</v>
      </c>
    </row>
    <row r="46" spans="1:58" s="284" customFormat="1">
      <c r="AU46" s="281"/>
    </row>
    <row r="47" spans="1:58" s="284" customFormat="1">
      <c r="AU47" s="281"/>
    </row>
    <row r="48" spans="1:58" s="284" customFormat="1">
      <c r="AU48" s="281"/>
    </row>
    <row r="49" spans="47:47" s="284" customFormat="1">
      <c r="AU49" s="281"/>
    </row>
    <row r="50" spans="47:47" s="284" customFormat="1">
      <c r="AU50" s="281"/>
    </row>
    <row r="51" spans="47:47" s="284" customFormat="1">
      <c r="AU51" s="281"/>
    </row>
    <row r="52" spans="47:47" s="284" customFormat="1">
      <c r="AU52" s="281"/>
    </row>
    <row r="53" spans="47:47" s="284" customFormat="1">
      <c r="AU53" s="281"/>
    </row>
    <row r="54" spans="47:47" s="284" customFormat="1">
      <c r="AU54" s="281"/>
    </row>
    <row r="55" spans="47:47" s="284" customFormat="1">
      <c r="AU55" s="281"/>
    </row>
    <row r="56" spans="47:47" s="284" customFormat="1">
      <c r="AU56" s="281"/>
    </row>
    <row r="57" spans="47:47" s="284" customFormat="1">
      <c r="AU57" s="281"/>
    </row>
    <row r="58" spans="47:47" s="284" customFormat="1">
      <c r="AU58" s="281"/>
    </row>
    <row r="59" spans="47:47" s="284" customFormat="1">
      <c r="AU59" s="281"/>
    </row>
    <row r="60" spans="47:47" s="284" customFormat="1"/>
    <row r="61" spans="47:47" s="284" customFormat="1"/>
    <row r="62" spans="47:47" s="284" customFormat="1"/>
    <row r="63" spans="47:47" s="284" customFormat="1"/>
    <row r="64" spans="47:47" s="284" customFormat="1"/>
    <row r="65" s="284" customFormat="1"/>
    <row r="66" s="284" customFormat="1"/>
    <row r="67" s="284" customFormat="1"/>
    <row r="68" s="284" customFormat="1"/>
    <row r="69" s="284" customFormat="1"/>
    <row r="70" s="284" customFormat="1"/>
    <row r="71" s="284" customFormat="1"/>
    <row r="72" s="284" customFormat="1"/>
    <row r="73" s="284" customFormat="1"/>
    <row r="74" s="284" customFormat="1"/>
    <row r="75" s="284" customFormat="1"/>
    <row r="76" s="284" customFormat="1"/>
    <row r="77" s="284" customFormat="1"/>
    <row r="78" s="284" customFormat="1"/>
    <row r="79" s="284" customFormat="1"/>
    <row r="80" s="284" customFormat="1"/>
    <row r="81" s="284" customFormat="1"/>
    <row r="82" s="284" customFormat="1"/>
    <row r="83" s="284" customFormat="1"/>
    <row r="84" s="284" customFormat="1"/>
    <row r="85" s="284" customFormat="1"/>
    <row r="86" s="284" customFormat="1"/>
    <row r="87" s="284" customFormat="1"/>
    <row r="88" s="284" customFormat="1"/>
    <row r="89" s="284" customFormat="1"/>
    <row r="90" s="284" customFormat="1"/>
    <row r="91" s="284" customFormat="1"/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1"/>
  <sheetViews>
    <sheetView workbookViewId="0"/>
  </sheetViews>
  <sheetFormatPr defaultRowHeight="13.2"/>
  <cols>
    <col min="1" max="1" width="8.88671875" style="24"/>
    <col min="2" max="3" width="23" style="24" customWidth="1"/>
    <col min="4" max="4" width="9" style="24" bestFit="1" customWidth="1"/>
    <col min="5" max="5" width="16.33203125" style="24" bestFit="1" customWidth="1"/>
    <col min="6" max="6" width="22.5546875" style="24" customWidth="1"/>
    <col min="7" max="7" width="4.44140625" style="24" bestFit="1" customWidth="1"/>
    <col min="8" max="16384" width="8.88671875" style="24"/>
  </cols>
  <sheetData>
    <row r="1" spans="1:27" ht="39.6">
      <c r="A1" s="34" t="s">
        <v>152</v>
      </c>
      <c r="B1" s="46" t="s">
        <v>176</v>
      </c>
      <c r="C1" s="46" t="s">
        <v>175</v>
      </c>
      <c r="D1" s="46" t="s">
        <v>915</v>
      </c>
      <c r="E1" s="46" t="s">
        <v>916</v>
      </c>
      <c r="F1" s="46" t="s">
        <v>1268</v>
      </c>
      <c r="G1" s="36" t="s">
        <v>831</v>
      </c>
      <c r="H1" s="44" t="s">
        <v>1267</v>
      </c>
      <c r="I1" s="44" t="s">
        <v>751</v>
      </c>
      <c r="J1" s="44" t="s">
        <v>35</v>
      </c>
      <c r="K1" s="45" t="s">
        <v>1266</v>
      </c>
      <c r="L1" s="44" t="s">
        <v>1265</v>
      </c>
      <c r="M1" s="44" t="s">
        <v>1264</v>
      </c>
      <c r="N1" s="43" t="s">
        <v>1263</v>
      </c>
      <c r="P1" s="15" t="s">
        <v>77</v>
      </c>
      <c r="Q1" s="15" t="s">
        <v>78</v>
      </c>
      <c r="R1" s="9" t="s">
        <v>105</v>
      </c>
      <c r="S1" s="9" t="s">
        <v>106</v>
      </c>
      <c r="T1" s="9" t="s">
        <v>81</v>
      </c>
      <c r="U1" s="9" t="s">
        <v>79</v>
      </c>
      <c r="V1" s="9" t="s">
        <v>47</v>
      </c>
      <c r="W1" s="9"/>
      <c r="X1" s="9" t="s">
        <v>44</v>
      </c>
      <c r="Y1" s="9" t="s">
        <v>45</v>
      </c>
      <c r="Z1" s="9" t="s">
        <v>35</v>
      </c>
      <c r="AA1" s="9" t="s">
        <v>46</v>
      </c>
    </row>
    <row r="2" spans="1:27">
      <c r="A2" s="42">
        <v>1</v>
      </c>
      <c r="B2" s="38" t="s">
        <v>154</v>
      </c>
      <c r="C2" s="38" t="s">
        <v>172</v>
      </c>
      <c r="D2" s="37">
        <v>1982</v>
      </c>
      <c r="E2" s="36" t="s">
        <v>323</v>
      </c>
      <c r="F2" s="41" t="s">
        <v>179</v>
      </c>
      <c r="G2" s="36" t="s">
        <v>36</v>
      </c>
      <c r="H2" s="34">
        <v>25</v>
      </c>
      <c r="I2" s="34">
        <v>25</v>
      </c>
      <c r="J2" s="34">
        <v>25</v>
      </c>
      <c r="K2" s="33">
        <v>0.3743055555555555</v>
      </c>
      <c r="L2" s="40">
        <v>0</v>
      </c>
      <c r="M2" s="33">
        <v>0.70347222222222217</v>
      </c>
      <c r="N2" s="33">
        <v>4.1666666666666666E-3</v>
      </c>
      <c r="P2" s="15">
        <f>VLOOKUP(Q2,id!$A:$C,3,0)</f>
        <v>1</v>
      </c>
      <c r="Q2" s="15" t="str">
        <f>R2&amp;S2&amp;U2</f>
        <v>ŚmiejaDaniel1982</v>
      </c>
      <c r="R2" s="9" t="str">
        <f>C2</f>
        <v>Śmieja</v>
      </c>
      <c r="S2" s="9" t="str">
        <f>B2</f>
        <v>Daniel</v>
      </c>
      <c r="T2" s="9" t="str">
        <f>F2</f>
        <v>mrdp.pl</v>
      </c>
      <c r="U2" s="9">
        <f>D2</f>
        <v>1982</v>
      </c>
      <c r="V2" s="9">
        <v>50</v>
      </c>
      <c r="W2" s="9"/>
      <c r="X2" s="9"/>
      <c r="Y2" s="9"/>
      <c r="Z2" s="9"/>
      <c r="AA2" s="9"/>
    </row>
    <row r="3" spans="1:27">
      <c r="A3" s="39"/>
      <c r="B3" s="38" t="s">
        <v>53</v>
      </c>
      <c r="C3" s="38" t="s">
        <v>275</v>
      </c>
      <c r="D3" s="37">
        <v>1982</v>
      </c>
      <c r="E3" s="36" t="s">
        <v>254</v>
      </c>
      <c r="F3" s="36" t="s">
        <v>814</v>
      </c>
      <c r="G3" s="35" t="s">
        <v>36</v>
      </c>
      <c r="H3" s="34">
        <v>25</v>
      </c>
      <c r="I3" s="34">
        <v>25</v>
      </c>
      <c r="J3" s="34">
        <v>25</v>
      </c>
      <c r="K3" s="33">
        <v>0.3743055555555555</v>
      </c>
      <c r="L3" s="34">
        <v>0</v>
      </c>
      <c r="M3" s="33">
        <v>0.70347222222222217</v>
      </c>
      <c r="N3" s="33">
        <v>4.1666666666666666E-3</v>
      </c>
      <c r="P3" s="15">
        <f>VLOOKUP(Q3,id!$A:$C,3,0)</f>
        <v>2</v>
      </c>
      <c r="Q3" s="15" t="str">
        <f t="shared" ref="Q3:Q21" si="0">R3&amp;S3&amp;U3</f>
        <v>ZadwornyTomasz1982</v>
      </c>
      <c r="R3" s="9" t="str">
        <f t="shared" ref="R3:R21" si="1">C3</f>
        <v>Zadworny</v>
      </c>
      <c r="S3" s="9" t="str">
        <f t="shared" ref="S3:S21" si="2">B3</f>
        <v>Tomasz</v>
      </c>
      <c r="T3" s="9" t="str">
        <f t="shared" ref="T3:T21" si="3">F3</f>
        <v>Nie jesteś w moim typie</v>
      </c>
      <c r="U3" s="9">
        <f t="shared" ref="U3:U21" si="4">D3</f>
        <v>1982</v>
      </c>
      <c r="V3" s="9">
        <f>V2*IF(Z3&lt;1,Z3,IF(AA3&lt;1,AA3,IF(Y3&lt;1,Y3,IF(X3&lt;1,X3,1))))</f>
        <v>50</v>
      </c>
      <c r="W3" s="9"/>
      <c r="X3" s="9">
        <f>K2/K3</f>
        <v>1</v>
      </c>
      <c r="Y3" s="9">
        <f>I3/I2</f>
        <v>1</v>
      </c>
      <c r="Z3" s="9">
        <f>H3/H2</f>
        <v>1</v>
      </c>
      <c r="AA3" s="9">
        <f>Y3^0.2</f>
        <v>1</v>
      </c>
    </row>
    <row r="4" spans="1:27">
      <c r="A4" s="39"/>
      <c r="B4" s="38" t="s">
        <v>83</v>
      </c>
      <c r="C4" s="38" t="s">
        <v>84</v>
      </c>
      <c r="D4" s="37">
        <v>1992</v>
      </c>
      <c r="E4" s="36" t="s">
        <v>262</v>
      </c>
      <c r="F4" s="36" t="s">
        <v>177</v>
      </c>
      <c r="G4" s="35" t="s">
        <v>36</v>
      </c>
      <c r="H4" s="34">
        <v>25</v>
      </c>
      <c r="I4" s="34">
        <v>25</v>
      </c>
      <c r="J4" s="34">
        <v>25</v>
      </c>
      <c r="K4" s="33">
        <v>0.37430555555555561</v>
      </c>
      <c r="L4" s="34">
        <v>0</v>
      </c>
      <c r="M4" s="33">
        <v>0.70763888888888893</v>
      </c>
      <c r="N4" s="33">
        <v>0</v>
      </c>
      <c r="P4" s="15">
        <f>VLOOKUP(Q4,id!$A:$C,3,0)</f>
        <v>3</v>
      </c>
      <c r="Q4" s="15" t="str">
        <f t="shared" si="0"/>
        <v>JakubekKrystian1992</v>
      </c>
      <c r="R4" s="9" t="str">
        <f t="shared" si="1"/>
        <v>Jakubek</v>
      </c>
      <c r="S4" s="9" t="str">
        <f t="shared" si="2"/>
        <v>Krystian</v>
      </c>
      <c r="T4" s="9" t="str">
        <f t="shared" si="3"/>
        <v>Mitutoyo AZS Wratislavia</v>
      </c>
      <c r="U4" s="9">
        <f t="shared" si="4"/>
        <v>1992</v>
      </c>
      <c r="V4" s="9">
        <f t="shared" ref="V4:V21" si="5">V3*IF(Z4&lt;1,Z4,IF(AA4&lt;1,AA4,IF(Y4&lt;1,Y4,IF(X4&lt;1,X4,1))))</f>
        <v>50</v>
      </c>
      <c r="W4" s="9"/>
      <c r="X4" s="9">
        <f t="shared" ref="X4:X21" si="6">K3/K4</f>
        <v>0.99999999999999967</v>
      </c>
      <c r="Y4" s="9">
        <f t="shared" ref="Y4:Y21" si="7">I4/I3</f>
        <v>1</v>
      </c>
      <c r="Z4" s="9">
        <f t="shared" ref="Z4:Z21" si="8">H4/H3</f>
        <v>1</v>
      </c>
      <c r="AA4" s="9">
        <f t="shared" ref="AA4:AA21" si="9">Y4^0.2</f>
        <v>1</v>
      </c>
    </row>
    <row r="5" spans="1:27">
      <c r="A5" s="34">
        <v>4</v>
      </c>
      <c r="B5" s="38" t="s">
        <v>250</v>
      </c>
      <c r="C5" s="38" t="s">
        <v>281</v>
      </c>
      <c r="D5" s="37">
        <v>1963</v>
      </c>
      <c r="E5" s="36" t="s">
        <v>279</v>
      </c>
      <c r="F5" s="36"/>
      <c r="G5" s="35" t="s">
        <v>36</v>
      </c>
      <c r="H5" s="34">
        <v>25</v>
      </c>
      <c r="I5" s="34">
        <v>25</v>
      </c>
      <c r="J5" s="34">
        <v>25</v>
      </c>
      <c r="K5" s="33">
        <v>0.39513888888888887</v>
      </c>
      <c r="L5" s="40">
        <v>0</v>
      </c>
      <c r="M5" s="33">
        <v>0.72430555555555554</v>
      </c>
      <c r="N5" s="33">
        <v>4.1666666666666666E-3</v>
      </c>
      <c r="P5" s="15">
        <f>VLOOKUP(Q5,id!$A:$C,3,0)</f>
        <v>4</v>
      </c>
      <c r="Q5" s="15" t="str">
        <f t="shared" si="0"/>
        <v>KrólikowskiRoman1963</v>
      </c>
      <c r="R5" s="9" t="str">
        <f t="shared" si="1"/>
        <v>Królikowski</v>
      </c>
      <c r="S5" s="9" t="str">
        <f t="shared" si="2"/>
        <v>Roman</v>
      </c>
      <c r="T5" s="9">
        <f t="shared" si="3"/>
        <v>0</v>
      </c>
      <c r="U5" s="9">
        <f t="shared" si="4"/>
        <v>1963</v>
      </c>
      <c r="V5" s="9">
        <f t="shared" si="5"/>
        <v>47.363796133567668</v>
      </c>
      <c r="X5" s="9">
        <f t="shared" si="6"/>
        <v>0.94727592267135341</v>
      </c>
      <c r="Y5" s="9">
        <f t="shared" si="7"/>
        <v>1</v>
      </c>
      <c r="Z5" s="9">
        <f t="shared" si="8"/>
        <v>1</v>
      </c>
      <c r="AA5" s="9">
        <f t="shared" si="9"/>
        <v>1</v>
      </c>
    </row>
    <row r="6" spans="1:27">
      <c r="A6" s="34">
        <v>5</v>
      </c>
      <c r="B6" s="38" t="s">
        <v>19</v>
      </c>
      <c r="C6" s="38" t="s">
        <v>277</v>
      </c>
      <c r="D6" s="37">
        <v>1985</v>
      </c>
      <c r="E6" s="36" t="s">
        <v>216</v>
      </c>
      <c r="F6" s="36" t="s">
        <v>276</v>
      </c>
      <c r="G6" s="35" t="s">
        <v>36</v>
      </c>
      <c r="H6" s="34">
        <v>23</v>
      </c>
      <c r="I6" s="34">
        <v>23</v>
      </c>
      <c r="J6" s="34">
        <v>23</v>
      </c>
      <c r="K6" s="33">
        <v>0.40902777777777771</v>
      </c>
      <c r="L6" s="34">
        <v>0</v>
      </c>
      <c r="M6" s="33">
        <v>0.73819444444444438</v>
      </c>
      <c r="N6" s="33">
        <v>4.1666666666666666E-3</v>
      </c>
      <c r="P6" s="15">
        <f>VLOOKUP(Q6,id!$A:$C,3,0)</f>
        <v>5</v>
      </c>
      <c r="Q6" s="15" t="str">
        <f t="shared" si="0"/>
        <v>BanaszkiewiczPiotr1985</v>
      </c>
      <c r="R6" s="9" t="str">
        <f t="shared" si="1"/>
        <v>Banaszkiewicz</v>
      </c>
      <c r="S6" s="9" t="str">
        <f t="shared" si="2"/>
        <v>Piotr</v>
      </c>
      <c r="T6" s="9" t="str">
        <f t="shared" si="3"/>
        <v>KTR BikeOrient</v>
      </c>
      <c r="U6" s="9">
        <f t="shared" si="4"/>
        <v>1985</v>
      </c>
      <c r="V6" s="9">
        <f t="shared" si="5"/>
        <v>43.57469244288226</v>
      </c>
      <c r="X6" s="9">
        <f t="shared" si="6"/>
        <v>0.96604414261460114</v>
      </c>
      <c r="Y6" s="9">
        <f t="shared" si="7"/>
        <v>0.92</v>
      </c>
      <c r="Z6" s="9">
        <f t="shared" si="8"/>
        <v>0.92</v>
      </c>
      <c r="AA6" s="9">
        <f t="shared" si="9"/>
        <v>0.9834619583314298</v>
      </c>
    </row>
    <row r="7" spans="1:27">
      <c r="A7" s="34">
        <v>6</v>
      </c>
      <c r="B7" s="38" t="s">
        <v>53</v>
      </c>
      <c r="C7" s="38" t="s">
        <v>75</v>
      </c>
      <c r="D7" s="37">
        <v>1963</v>
      </c>
      <c r="E7" s="36" t="s">
        <v>238</v>
      </c>
      <c r="F7" s="36" t="s">
        <v>239</v>
      </c>
      <c r="G7" s="36" t="s">
        <v>36</v>
      </c>
      <c r="H7" s="34">
        <v>22</v>
      </c>
      <c r="I7" s="34">
        <v>22</v>
      </c>
      <c r="J7" s="34">
        <v>22</v>
      </c>
      <c r="K7" s="33">
        <v>0.40763888888888894</v>
      </c>
      <c r="L7" s="40">
        <v>0</v>
      </c>
      <c r="M7" s="33">
        <v>0.74097222222222225</v>
      </c>
      <c r="N7" s="33">
        <v>0</v>
      </c>
      <c r="P7" s="15">
        <f>VLOOKUP(Q7,id!$A:$C,3,0)</f>
        <v>6</v>
      </c>
      <c r="Q7" s="15" t="str">
        <f t="shared" si="0"/>
        <v>SójkaTomasz1963</v>
      </c>
      <c r="R7" s="9" t="str">
        <f t="shared" si="1"/>
        <v>Sójka</v>
      </c>
      <c r="S7" s="9" t="str">
        <f t="shared" si="2"/>
        <v>Tomasz</v>
      </c>
      <c r="T7" s="9" t="str">
        <f t="shared" si="3"/>
        <v>RKS Fiedorek</v>
      </c>
      <c r="U7" s="9">
        <f t="shared" si="4"/>
        <v>1963</v>
      </c>
      <c r="V7" s="9">
        <f t="shared" si="5"/>
        <v>41.680140597539555</v>
      </c>
      <c r="X7" s="9">
        <f t="shared" si="6"/>
        <v>1.0034071550255534</v>
      </c>
      <c r="Y7" s="9">
        <f t="shared" si="7"/>
        <v>0.95652173913043481</v>
      </c>
      <c r="Z7" s="9">
        <f t="shared" si="8"/>
        <v>0.95652173913043481</v>
      </c>
      <c r="AA7" s="9">
        <f t="shared" si="9"/>
        <v>0.99114904981641982</v>
      </c>
    </row>
    <row r="8" spans="1:27">
      <c r="A8" s="34">
        <v>7</v>
      </c>
      <c r="B8" s="38" t="s">
        <v>26</v>
      </c>
      <c r="C8" s="38" t="s">
        <v>60</v>
      </c>
      <c r="D8" s="37">
        <v>1969</v>
      </c>
      <c r="E8" s="36" t="s">
        <v>262</v>
      </c>
      <c r="F8" s="36"/>
      <c r="G8" s="36" t="s">
        <v>36</v>
      </c>
      <c r="H8" s="34">
        <v>22</v>
      </c>
      <c r="I8" s="34">
        <v>22</v>
      </c>
      <c r="J8" s="34">
        <v>22</v>
      </c>
      <c r="K8" s="33">
        <v>0.41111111111111115</v>
      </c>
      <c r="L8" s="40">
        <v>0</v>
      </c>
      <c r="M8" s="33">
        <v>0.74444444444444446</v>
      </c>
      <c r="N8" s="33">
        <v>0</v>
      </c>
      <c r="P8" s="15">
        <f>VLOOKUP(Q8,id!$A:$C,3,0)</f>
        <v>7</v>
      </c>
      <c r="Q8" s="15" t="str">
        <f t="shared" si="0"/>
        <v>SzawdzinKrzysztof1969</v>
      </c>
      <c r="R8" s="9" t="str">
        <f t="shared" si="1"/>
        <v>Szawdzin</v>
      </c>
      <c r="S8" s="9" t="str">
        <f t="shared" si="2"/>
        <v>Krzysztof</v>
      </c>
      <c r="T8" s="9">
        <f t="shared" si="3"/>
        <v>0</v>
      </c>
      <c r="U8" s="9">
        <f t="shared" si="4"/>
        <v>1969</v>
      </c>
      <c r="V8" s="9">
        <f t="shared" si="5"/>
        <v>41.328112383033307</v>
      </c>
      <c r="X8" s="9">
        <f t="shared" si="6"/>
        <v>0.99155405405405406</v>
      </c>
      <c r="Y8" s="9">
        <f t="shared" si="7"/>
        <v>1</v>
      </c>
      <c r="Z8" s="9">
        <f t="shared" si="8"/>
        <v>1</v>
      </c>
      <c r="AA8" s="9">
        <f t="shared" si="9"/>
        <v>1</v>
      </c>
    </row>
    <row r="9" spans="1:27">
      <c r="A9" s="34">
        <v>8</v>
      </c>
      <c r="B9" s="38" t="s">
        <v>50</v>
      </c>
      <c r="C9" s="38" t="s">
        <v>132</v>
      </c>
      <c r="D9" s="37">
        <v>1970</v>
      </c>
      <c r="E9" s="36" t="s">
        <v>1228</v>
      </c>
      <c r="F9" s="36"/>
      <c r="G9" s="35" t="s">
        <v>36</v>
      </c>
      <c r="H9" s="34">
        <v>20</v>
      </c>
      <c r="I9" s="34">
        <v>20</v>
      </c>
      <c r="J9" s="34">
        <v>20</v>
      </c>
      <c r="K9" s="33">
        <v>0.40763888888888894</v>
      </c>
      <c r="L9" s="34">
        <v>0</v>
      </c>
      <c r="M9" s="33">
        <v>0.74097222222222225</v>
      </c>
      <c r="N9" s="33">
        <v>0</v>
      </c>
      <c r="P9" s="15">
        <f>VLOOKUP(Q9,id!$A:$C,3,0)</f>
        <v>8</v>
      </c>
      <c r="Q9" s="15" t="str">
        <f t="shared" si="0"/>
        <v>FałowskiRafał1970</v>
      </c>
      <c r="R9" s="9" t="str">
        <f t="shared" si="1"/>
        <v>Fałowski</v>
      </c>
      <c r="S9" s="9" t="str">
        <f t="shared" si="2"/>
        <v>Rafał</v>
      </c>
      <c r="T9" s="9">
        <f t="shared" si="3"/>
        <v>0</v>
      </c>
      <c r="U9" s="9">
        <f t="shared" si="4"/>
        <v>1970</v>
      </c>
      <c r="V9" s="9">
        <f t="shared" si="5"/>
        <v>37.571011257303006</v>
      </c>
      <c r="X9" s="9">
        <f t="shared" si="6"/>
        <v>1.0085178875638841</v>
      </c>
      <c r="Y9" s="9">
        <f t="shared" si="7"/>
        <v>0.90909090909090906</v>
      </c>
      <c r="Z9" s="9">
        <f t="shared" si="8"/>
        <v>0.90909090909090906</v>
      </c>
      <c r="AA9" s="9">
        <f t="shared" si="9"/>
        <v>0.98111849572626431</v>
      </c>
    </row>
    <row r="10" spans="1:27">
      <c r="A10" s="34">
        <v>9</v>
      </c>
      <c r="B10" s="38" t="s">
        <v>26</v>
      </c>
      <c r="C10" s="38" t="s">
        <v>82</v>
      </c>
      <c r="D10" s="37">
        <v>1954</v>
      </c>
      <c r="E10" s="36" t="s">
        <v>254</v>
      </c>
      <c r="F10" s="36"/>
      <c r="G10" s="35" t="s">
        <v>36</v>
      </c>
      <c r="H10" s="34">
        <v>19</v>
      </c>
      <c r="I10" s="34">
        <v>19</v>
      </c>
      <c r="J10" s="34">
        <v>19</v>
      </c>
      <c r="K10" s="33">
        <v>0.40069444444444452</v>
      </c>
      <c r="L10" s="34">
        <v>0</v>
      </c>
      <c r="M10" s="33">
        <v>0.73402777777777783</v>
      </c>
      <c r="N10" s="33">
        <v>0</v>
      </c>
      <c r="P10" s="15">
        <f>VLOOKUP(Q10,id!$A:$C,3,0)</f>
        <v>9</v>
      </c>
      <c r="Q10" s="15" t="str">
        <f t="shared" si="0"/>
        <v>WiktorowskiKrzysztof1954</v>
      </c>
      <c r="R10" s="9" t="str">
        <f t="shared" si="1"/>
        <v>Wiktorowski</v>
      </c>
      <c r="S10" s="9" t="str">
        <f t="shared" si="2"/>
        <v>Krzysztof</v>
      </c>
      <c r="T10" s="9">
        <f t="shared" si="3"/>
        <v>0</v>
      </c>
      <c r="U10" s="9">
        <f t="shared" si="4"/>
        <v>1954</v>
      </c>
      <c r="V10" s="9">
        <f t="shared" si="5"/>
        <v>35.692460694437855</v>
      </c>
      <c r="X10" s="9">
        <f t="shared" si="6"/>
        <v>1.0173310225303291</v>
      </c>
      <c r="Y10" s="9">
        <f t="shared" si="7"/>
        <v>0.95</v>
      </c>
      <c r="Z10" s="9">
        <f t="shared" si="8"/>
        <v>0.95</v>
      </c>
      <c r="AA10" s="9">
        <f t="shared" si="9"/>
        <v>0.98979378168698851</v>
      </c>
    </row>
    <row r="11" spans="1:27">
      <c r="A11" s="34">
        <v>10</v>
      </c>
      <c r="B11" s="38" t="s">
        <v>38</v>
      </c>
      <c r="C11" s="38" t="s">
        <v>100</v>
      </c>
      <c r="D11" s="37">
        <v>1978</v>
      </c>
      <c r="E11" s="36" t="s">
        <v>329</v>
      </c>
      <c r="F11" s="36" t="s">
        <v>173</v>
      </c>
      <c r="G11" s="35" t="s">
        <v>36</v>
      </c>
      <c r="H11" s="34">
        <v>19</v>
      </c>
      <c r="I11" s="34">
        <v>19</v>
      </c>
      <c r="J11" s="34">
        <v>19</v>
      </c>
      <c r="K11" s="33">
        <v>0.40555555555555561</v>
      </c>
      <c r="L11" s="34">
        <v>0</v>
      </c>
      <c r="M11" s="33">
        <v>0.73888888888888893</v>
      </c>
      <c r="N11" s="33">
        <v>0</v>
      </c>
      <c r="P11" s="15">
        <f>VLOOKUP(Q11,id!$A:$C,3,0)</f>
        <v>10</v>
      </c>
      <c r="Q11" s="15" t="str">
        <f t="shared" si="0"/>
        <v>SadowskiMarek1978</v>
      </c>
      <c r="R11" s="9" t="str">
        <f t="shared" si="1"/>
        <v>Sadowski</v>
      </c>
      <c r="S11" s="9" t="str">
        <f t="shared" si="2"/>
        <v>Marek</v>
      </c>
      <c r="T11" s="9" t="str">
        <f t="shared" si="3"/>
        <v>GR3miasto</v>
      </c>
      <c r="U11" s="9">
        <f t="shared" si="4"/>
        <v>1978</v>
      </c>
      <c r="V11" s="9">
        <f t="shared" si="5"/>
        <v>35.264640103922332</v>
      </c>
      <c r="X11" s="9">
        <f t="shared" si="6"/>
        <v>0.98801369863013699</v>
      </c>
      <c r="Y11" s="9">
        <f t="shared" si="7"/>
        <v>1</v>
      </c>
      <c r="Z11" s="9">
        <f t="shared" si="8"/>
        <v>1</v>
      </c>
      <c r="AA11" s="9">
        <f t="shared" si="9"/>
        <v>1</v>
      </c>
    </row>
    <row r="12" spans="1:27">
      <c r="A12" s="34">
        <v>11</v>
      </c>
      <c r="B12" s="38" t="s">
        <v>69</v>
      </c>
      <c r="C12" s="38" t="s">
        <v>311</v>
      </c>
      <c r="D12" s="37">
        <v>1977</v>
      </c>
      <c r="E12" s="36" t="s">
        <v>1262</v>
      </c>
      <c r="F12" s="36" t="s">
        <v>1221</v>
      </c>
      <c r="G12" s="35" t="s">
        <v>36</v>
      </c>
      <c r="H12" s="34">
        <v>18</v>
      </c>
      <c r="I12" s="34">
        <v>18</v>
      </c>
      <c r="J12" s="34">
        <v>18</v>
      </c>
      <c r="K12" s="33">
        <v>0.37361111111111106</v>
      </c>
      <c r="L12" s="34">
        <v>0</v>
      </c>
      <c r="M12" s="33">
        <v>0.70694444444444438</v>
      </c>
      <c r="N12" s="33">
        <v>0</v>
      </c>
      <c r="P12" s="15">
        <f>VLOOKUP(Q12,id!$A:$C,3,0)</f>
        <v>11</v>
      </c>
      <c r="Q12" s="15" t="str">
        <f t="shared" si="0"/>
        <v>SenderekŁukasz1977</v>
      </c>
      <c r="R12" s="9" t="str">
        <f t="shared" si="1"/>
        <v>Senderek</v>
      </c>
      <c r="S12" s="9" t="str">
        <f t="shared" si="2"/>
        <v>Łukasz</v>
      </c>
      <c r="T12" s="9" t="str">
        <f t="shared" si="3"/>
        <v>Piachulec Orient</v>
      </c>
      <c r="U12" s="9">
        <f t="shared" si="4"/>
        <v>1977</v>
      </c>
      <c r="V12" s="9">
        <f t="shared" si="5"/>
        <v>33.408606414242207</v>
      </c>
      <c r="X12" s="9">
        <f t="shared" si="6"/>
        <v>1.0855018587360599</v>
      </c>
      <c r="Y12" s="9">
        <f t="shared" si="7"/>
        <v>0.94736842105263153</v>
      </c>
      <c r="Z12" s="9">
        <f t="shared" si="8"/>
        <v>0.94736842105263153</v>
      </c>
      <c r="AA12" s="9">
        <f t="shared" si="9"/>
        <v>0.98924481086568572</v>
      </c>
    </row>
    <row r="13" spans="1:27">
      <c r="A13" s="34">
        <v>12</v>
      </c>
      <c r="B13" s="38" t="s">
        <v>166</v>
      </c>
      <c r="C13" s="38" t="s">
        <v>973</v>
      </c>
      <c r="D13" s="37">
        <v>1979</v>
      </c>
      <c r="E13" s="36" t="s">
        <v>1261</v>
      </c>
      <c r="F13" s="36" t="s">
        <v>1260</v>
      </c>
      <c r="G13" s="35" t="s">
        <v>36</v>
      </c>
      <c r="H13" s="34">
        <v>18</v>
      </c>
      <c r="I13" s="34">
        <v>18</v>
      </c>
      <c r="J13" s="34">
        <v>18</v>
      </c>
      <c r="K13" s="33">
        <v>0.37916666666666671</v>
      </c>
      <c r="L13" s="34">
        <v>0</v>
      </c>
      <c r="M13" s="33">
        <v>0.71250000000000002</v>
      </c>
      <c r="N13" s="33">
        <v>0</v>
      </c>
      <c r="P13" s="15">
        <f>VLOOKUP(Q13,id!$A:$C,3,0)</f>
        <v>12</v>
      </c>
      <c r="Q13" s="15" t="str">
        <f t="shared" si="0"/>
        <v>KapustkaWojciech1979</v>
      </c>
      <c r="R13" s="9" t="str">
        <f t="shared" si="1"/>
        <v>Kapustka</v>
      </c>
      <c r="S13" s="9" t="str">
        <f t="shared" si="2"/>
        <v>Wojciech</v>
      </c>
      <c r="T13" s="9" t="str">
        <f t="shared" si="3"/>
        <v>ArsBona</v>
      </c>
      <c r="U13" s="9">
        <f t="shared" si="4"/>
        <v>1979</v>
      </c>
      <c r="V13" s="9">
        <f t="shared" si="5"/>
        <v>32.919103023557334</v>
      </c>
      <c r="X13" s="9">
        <f t="shared" si="6"/>
        <v>0.98534798534798507</v>
      </c>
      <c r="Y13" s="9">
        <f t="shared" si="7"/>
        <v>1</v>
      </c>
      <c r="Z13" s="9">
        <f t="shared" si="8"/>
        <v>1</v>
      </c>
      <c r="AA13" s="9">
        <f t="shared" si="9"/>
        <v>1</v>
      </c>
    </row>
    <row r="14" spans="1:27">
      <c r="A14" s="34">
        <v>13</v>
      </c>
      <c r="B14" s="38" t="s">
        <v>23</v>
      </c>
      <c r="C14" s="38" t="s">
        <v>22</v>
      </c>
      <c r="D14" s="37">
        <v>1964</v>
      </c>
      <c r="E14" s="36" t="s">
        <v>249</v>
      </c>
      <c r="F14" s="36" t="s">
        <v>694</v>
      </c>
      <c r="G14" s="36" t="s">
        <v>36</v>
      </c>
      <c r="H14" s="34">
        <v>17</v>
      </c>
      <c r="I14" s="34">
        <v>17</v>
      </c>
      <c r="J14" s="34">
        <v>17</v>
      </c>
      <c r="K14" s="33">
        <v>0.35694444444444445</v>
      </c>
      <c r="L14" s="40">
        <v>0</v>
      </c>
      <c r="M14" s="33">
        <v>0.69027777777777777</v>
      </c>
      <c r="N14" s="33">
        <v>0</v>
      </c>
      <c r="P14" s="15">
        <f>VLOOKUP(Q14,id!$A:$C,3,0)</f>
        <v>13</v>
      </c>
      <c r="Q14" s="15" t="str">
        <f t="shared" si="0"/>
        <v>LiszkaGrzegorz1964</v>
      </c>
      <c r="R14" s="9" t="str">
        <f t="shared" si="1"/>
        <v>Liszka</v>
      </c>
      <c r="S14" s="9" t="str">
        <f t="shared" si="2"/>
        <v>Grzegorz</v>
      </c>
      <c r="T14" s="9" t="str">
        <f t="shared" si="3"/>
        <v>Trezado BikeTires.pl</v>
      </c>
      <c r="U14" s="9">
        <f t="shared" si="4"/>
        <v>1964</v>
      </c>
      <c r="V14" s="9">
        <f t="shared" si="5"/>
        <v>31.090263966693037</v>
      </c>
      <c r="X14" s="9">
        <f t="shared" si="6"/>
        <v>1.0622568093385214</v>
      </c>
      <c r="Y14" s="9">
        <f t="shared" si="7"/>
        <v>0.94444444444444442</v>
      </c>
      <c r="Z14" s="9">
        <f t="shared" si="8"/>
        <v>0.94444444444444442</v>
      </c>
      <c r="AA14" s="9">
        <f t="shared" si="9"/>
        <v>0.98863341063895649</v>
      </c>
    </row>
    <row r="15" spans="1:27">
      <c r="A15" s="39">
        <v>14</v>
      </c>
      <c r="B15" s="38" t="s">
        <v>399</v>
      </c>
      <c r="C15" s="38" t="s">
        <v>854</v>
      </c>
      <c r="D15" s="37">
        <v>1966</v>
      </c>
      <c r="E15" s="36" t="s">
        <v>888</v>
      </c>
      <c r="F15" s="36" t="s">
        <v>889</v>
      </c>
      <c r="G15" s="35" t="s">
        <v>36</v>
      </c>
      <c r="H15" s="34">
        <v>17</v>
      </c>
      <c r="I15" s="34">
        <v>17</v>
      </c>
      <c r="J15" s="34">
        <v>17</v>
      </c>
      <c r="K15" s="33">
        <v>0.39930555555555564</v>
      </c>
      <c r="L15" s="34">
        <v>0</v>
      </c>
      <c r="M15" s="33">
        <v>0.7284722222222223</v>
      </c>
      <c r="N15" s="33">
        <v>4.1666666666666666E-3</v>
      </c>
      <c r="P15" s="15">
        <f>VLOOKUP(Q15,id!$A:$C,3,0)</f>
        <v>14</v>
      </c>
      <c r="Q15" s="15" t="str">
        <f t="shared" si="0"/>
        <v>RudnickiMariusz1966</v>
      </c>
      <c r="R15" s="9" t="str">
        <f t="shared" si="1"/>
        <v>Rudnicki</v>
      </c>
      <c r="S15" s="9" t="str">
        <f t="shared" si="2"/>
        <v>Mariusz</v>
      </c>
      <c r="T15" s="9" t="str">
        <f t="shared" si="3"/>
        <v>Orient Express</v>
      </c>
      <c r="U15" s="9">
        <f t="shared" si="4"/>
        <v>1966</v>
      </c>
      <c r="V15" s="9">
        <f t="shared" si="5"/>
        <v>27.791992485009075</v>
      </c>
      <c r="X15" s="9">
        <f t="shared" si="6"/>
        <v>0.89391304347826073</v>
      </c>
      <c r="Y15" s="9">
        <f t="shared" si="7"/>
        <v>1</v>
      </c>
      <c r="Z15" s="9">
        <f t="shared" si="8"/>
        <v>1</v>
      </c>
      <c r="AA15" s="9">
        <f t="shared" si="9"/>
        <v>1</v>
      </c>
    </row>
    <row r="16" spans="1:27">
      <c r="A16" s="39"/>
      <c r="B16" s="38" t="s">
        <v>1269</v>
      </c>
      <c r="C16" s="38" t="s">
        <v>855</v>
      </c>
      <c r="D16" s="37">
        <v>1963</v>
      </c>
      <c r="E16" s="36" t="s">
        <v>888</v>
      </c>
      <c r="F16" s="36" t="s">
        <v>889</v>
      </c>
      <c r="G16" s="35" t="s">
        <v>36</v>
      </c>
      <c r="H16" s="34">
        <v>17</v>
      </c>
      <c r="I16" s="34">
        <v>17</v>
      </c>
      <c r="J16" s="34">
        <v>17</v>
      </c>
      <c r="K16" s="33">
        <v>0.39930555555555564</v>
      </c>
      <c r="L16" s="34">
        <v>0</v>
      </c>
      <c r="M16" s="33">
        <v>0.7284722222222223</v>
      </c>
      <c r="N16" s="33">
        <v>4.1666666666666666E-3</v>
      </c>
      <c r="P16" s="15">
        <f>VLOOKUP(Q16,id!$A:$C,3,0)</f>
        <v>15</v>
      </c>
      <c r="Q16" s="15" t="str">
        <f t="shared" si="0"/>
        <v>KowalskiKrzystof1963</v>
      </c>
      <c r="R16" s="9" t="str">
        <f t="shared" si="1"/>
        <v>Kowalski</v>
      </c>
      <c r="S16" s="9" t="str">
        <f t="shared" si="2"/>
        <v>Krzystof</v>
      </c>
      <c r="T16" s="9" t="str">
        <f t="shared" si="3"/>
        <v>Orient Express</v>
      </c>
      <c r="U16" s="9">
        <f t="shared" si="4"/>
        <v>1963</v>
      </c>
      <c r="V16" s="9">
        <f t="shared" si="5"/>
        <v>27.791992485009075</v>
      </c>
      <c r="X16" s="9">
        <f t="shared" si="6"/>
        <v>1</v>
      </c>
      <c r="Y16" s="9">
        <f t="shared" si="7"/>
        <v>1</v>
      </c>
      <c r="Z16" s="9">
        <f t="shared" si="8"/>
        <v>1</v>
      </c>
      <c r="AA16" s="9">
        <f t="shared" si="9"/>
        <v>1</v>
      </c>
    </row>
    <row r="17" spans="1:27">
      <c r="A17" s="34">
        <v>16</v>
      </c>
      <c r="B17" s="38" t="s">
        <v>30</v>
      </c>
      <c r="C17" s="38" t="s">
        <v>33</v>
      </c>
      <c r="D17" s="37">
        <v>1965</v>
      </c>
      <c r="E17" s="36" t="s">
        <v>269</v>
      </c>
      <c r="F17" s="36"/>
      <c r="G17" s="35" t="s">
        <v>36</v>
      </c>
      <c r="H17" s="34">
        <v>16</v>
      </c>
      <c r="I17" s="34">
        <v>16</v>
      </c>
      <c r="J17" s="34">
        <v>16</v>
      </c>
      <c r="K17" s="33">
        <v>0.37569444444444439</v>
      </c>
      <c r="L17" s="34">
        <v>0</v>
      </c>
      <c r="M17" s="33">
        <v>0.7090277777777777</v>
      </c>
      <c r="N17" s="33">
        <v>0</v>
      </c>
      <c r="P17" s="15">
        <f>VLOOKUP(Q17,id!$A:$C,3,0)</f>
        <v>16</v>
      </c>
      <c r="Q17" s="15" t="str">
        <f t="shared" si="0"/>
        <v>SmejdaAndrzej1965</v>
      </c>
      <c r="R17" s="9" t="str">
        <f t="shared" si="1"/>
        <v>Smejda</v>
      </c>
      <c r="S17" s="9" t="str">
        <f t="shared" si="2"/>
        <v>Andrzej</v>
      </c>
      <c r="T17" s="9">
        <f t="shared" si="3"/>
        <v>0</v>
      </c>
      <c r="U17" s="9">
        <f t="shared" si="4"/>
        <v>1965</v>
      </c>
      <c r="V17" s="9">
        <f t="shared" si="5"/>
        <v>26.157169397655601</v>
      </c>
      <c r="X17" s="9">
        <f t="shared" si="6"/>
        <v>1.0628465804066547</v>
      </c>
      <c r="Y17" s="9">
        <f t="shared" si="7"/>
        <v>0.94117647058823528</v>
      </c>
      <c r="Z17" s="9">
        <f t="shared" si="8"/>
        <v>0.94117647058823528</v>
      </c>
      <c r="AA17" s="9">
        <f t="shared" si="9"/>
        <v>0.98794828634196963</v>
      </c>
    </row>
    <row r="18" spans="1:27">
      <c r="A18" s="39">
        <v>17</v>
      </c>
      <c r="B18" s="38" t="s">
        <v>98</v>
      </c>
      <c r="C18" s="38" t="s">
        <v>87</v>
      </c>
      <c r="D18" s="37">
        <v>1974</v>
      </c>
      <c r="E18" s="36" t="s">
        <v>890</v>
      </c>
      <c r="F18" s="36" t="s">
        <v>891</v>
      </c>
      <c r="G18" s="35" t="s">
        <v>36</v>
      </c>
      <c r="H18" s="34">
        <v>16</v>
      </c>
      <c r="I18" s="34">
        <v>16</v>
      </c>
      <c r="J18" s="34">
        <v>16</v>
      </c>
      <c r="K18" s="33">
        <v>0.38819444444444445</v>
      </c>
      <c r="L18" s="34">
        <v>0</v>
      </c>
      <c r="M18" s="33">
        <v>0.72152777777777777</v>
      </c>
      <c r="N18" s="33">
        <v>0</v>
      </c>
      <c r="P18" s="15">
        <f>VLOOKUP(Q18,id!$A:$C,3,0)</f>
        <v>17</v>
      </c>
      <c r="Q18" s="15" t="str">
        <f t="shared" si="0"/>
        <v>FormanowskiSławomir1974</v>
      </c>
      <c r="R18" s="9" t="str">
        <f t="shared" si="1"/>
        <v>Formanowski</v>
      </c>
      <c r="S18" s="9" t="str">
        <f t="shared" si="2"/>
        <v>Sławomir</v>
      </c>
      <c r="T18" s="9" t="str">
        <f t="shared" si="3"/>
        <v>Ambit Racing Team</v>
      </c>
      <c r="U18" s="9">
        <f t="shared" si="4"/>
        <v>1974</v>
      </c>
      <c r="V18" s="9">
        <f t="shared" si="5"/>
        <v>25.314899184493161</v>
      </c>
      <c r="X18" s="9">
        <f t="shared" si="6"/>
        <v>0.96779964221824666</v>
      </c>
      <c r="Y18" s="9">
        <f t="shared" si="7"/>
        <v>1</v>
      </c>
      <c r="Z18" s="9">
        <f t="shared" si="8"/>
        <v>1</v>
      </c>
      <c r="AA18" s="9">
        <f t="shared" si="9"/>
        <v>1</v>
      </c>
    </row>
    <row r="19" spans="1:27">
      <c r="A19" s="39"/>
      <c r="B19" s="38" t="s">
        <v>138</v>
      </c>
      <c r="C19" s="38" t="s">
        <v>139</v>
      </c>
      <c r="D19" s="37">
        <v>1973</v>
      </c>
      <c r="E19" s="36" t="s">
        <v>890</v>
      </c>
      <c r="F19" s="36" t="s">
        <v>891</v>
      </c>
      <c r="G19" s="35" t="s">
        <v>36</v>
      </c>
      <c r="H19" s="34">
        <v>16</v>
      </c>
      <c r="I19" s="34">
        <v>16</v>
      </c>
      <c r="J19" s="34">
        <v>16</v>
      </c>
      <c r="K19" s="33">
        <v>0.38819444444444445</v>
      </c>
      <c r="L19" s="34">
        <v>0</v>
      </c>
      <c r="M19" s="33">
        <v>0.72152777777777777</v>
      </c>
      <c r="N19" s="33">
        <v>0</v>
      </c>
      <c r="P19" s="15">
        <f>VLOOKUP(Q19,id!$A:$C,3,0)</f>
        <v>18</v>
      </c>
      <c r="Q19" s="15" t="str">
        <f t="shared" si="0"/>
        <v>TobołaMiron1973</v>
      </c>
      <c r="R19" s="9" t="str">
        <f t="shared" si="1"/>
        <v>Toboła</v>
      </c>
      <c r="S19" s="9" t="str">
        <f t="shared" si="2"/>
        <v>Miron</v>
      </c>
      <c r="T19" s="9" t="str">
        <f t="shared" si="3"/>
        <v>Ambit Racing Team</v>
      </c>
      <c r="U19" s="9">
        <f t="shared" si="4"/>
        <v>1973</v>
      </c>
      <c r="V19" s="9">
        <f t="shared" si="5"/>
        <v>25.314899184493161</v>
      </c>
      <c r="X19" s="9">
        <f t="shared" si="6"/>
        <v>1</v>
      </c>
      <c r="Y19" s="9">
        <f t="shared" si="7"/>
        <v>1</v>
      </c>
      <c r="Z19" s="9">
        <f t="shared" si="8"/>
        <v>1</v>
      </c>
      <c r="AA19" s="9">
        <f t="shared" si="9"/>
        <v>1</v>
      </c>
    </row>
    <row r="20" spans="1:27">
      <c r="A20" s="39"/>
      <c r="B20" s="38" t="s">
        <v>56</v>
      </c>
      <c r="C20" s="38" t="s">
        <v>88</v>
      </c>
      <c r="D20" s="37">
        <v>1980</v>
      </c>
      <c r="E20" s="36" t="s">
        <v>890</v>
      </c>
      <c r="F20" s="36" t="s">
        <v>891</v>
      </c>
      <c r="G20" s="35" t="s">
        <v>36</v>
      </c>
      <c r="H20" s="34">
        <v>16</v>
      </c>
      <c r="I20" s="34">
        <v>16</v>
      </c>
      <c r="J20" s="34">
        <v>16</v>
      </c>
      <c r="K20" s="33">
        <v>0.38819444444444445</v>
      </c>
      <c r="L20" s="34">
        <v>0</v>
      </c>
      <c r="M20" s="33">
        <v>0.72152777777777777</v>
      </c>
      <c r="N20" s="33">
        <v>0</v>
      </c>
      <c r="P20" s="15">
        <f>VLOOKUP(Q20,id!$A:$C,3,0)</f>
        <v>19</v>
      </c>
      <c r="Q20" s="15" t="str">
        <f t="shared" si="0"/>
        <v>JanikArtur1980</v>
      </c>
      <c r="R20" s="9" t="str">
        <f t="shared" si="1"/>
        <v>Janik</v>
      </c>
      <c r="S20" s="9" t="str">
        <f t="shared" si="2"/>
        <v>Artur</v>
      </c>
      <c r="T20" s="9" t="str">
        <f t="shared" si="3"/>
        <v>Ambit Racing Team</v>
      </c>
      <c r="U20" s="9">
        <f t="shared" si="4"/>
        <v>1980</v>
      </c>
      <c r="V20" s="9">
        <f t="shared" si="5"/>
        <v>25.314899184493161</v>
      </c>
      <c r="X20" s="9">
        <f t="shared" si="6"/>
        <v>1</v>
      </c>
      <c r="Y20" s="9">
        <f t="shared" si="7"/>
        <v>1</v>
      </c>
      <c r="Z20" s="9">
        <f t="shared" si="8"/>
        <v>1</v>
      </c>
      <c r="AA20" s="9">
        <f t="shared" si="9"/>
        <v>1</v>
      </c>
    </row>
    <row r="21" spans="1:27">
      <c r="A21" s="34">
        <v>20</v>
      </c>
      <c r="B21" s="38" t="s">
        <v>154</v>
      </c>
      <c r="C21" s="38" t="s">
        <v>241</v>
      </c>
      <c r="D21" s="37">
        <v>1973</v>
      </c>
      <c r="E21" s="36" t="s">
        <v>221</v>
      </c>
      <c r="F21" s="36" t="s">
        <v>240</v>
      </c>
      <c r="G21" s="35" t="s">
        <v>36</v>
      </c>
      <c r="H21" s="34">
        <v>15</v>
      </c>
      <c r="I21" s="34">
        <v>15</v>
      </c>
      <c r="J21" s="34">
        <v>15</v>
      </c>
      <c r="K21" s="33">
        <v>0.40902777777777782</v>
      </c>
      <c r="L21" s="34">
        <v>0</v>
      </c>
      <c r="M21" s="33">
        <v>0.74236111111111114</v>
      </c>
      <c r="N21" s="33">
        <v>0</v>
      </c>
      <c r="P21" s="15">
        <f>VLOOKUP(Q21,id!$A:$C,3,0)</f>
        <v>20</v>
      </c>
      <c r="Q21" s="15" t="str">
        <f t="shared" si="0"/>
        <v>StaszewskiDaniel1973</v>
      </c>
      <c r="R21" s="9" t="str">
        <f t="shared" si="1"/>
        <v>Staszewski</v>
      </c>
      <c r="S21" s="9" t="str">
        <f t="shared" si="2"/>
        <v>Daniel</v>
      </c>
      <c r="T21" s="9" t="str">
        <f t="shared" si="3"/>
        <v>oi punx</v>
      </c>
      <c r="U21" s="9">
        <f t="shared" si="4"/>
        <v>1973</v>
      </c>
      <c r="V21" s="9">
        <f t="shared" si="5"/>
        <v>23.732717985462337</v>
      </c>
      <c r="X21" s="9">
        <f t="shared" si="6"/>
        <v>0.94906621392190149</v>
      </c>
      <c r="Y21" s="9">
        <f t="shared" si="7"/>
        <v>0.9375</v>
      </c>
      <c r="Z21" s="9">
        <f t="shared" si="8"/>
        <v>0.9375</v>
      </c>
      <c r="AA21" s="9">
        <f t="shared" si="9"/>
        <v>0.98717524291740988</v>
      </c>
    </row>
  </sheetData>
  <hyperlinks>
    <hyperlink ref="F2" r:id="rId1" display="http://mrdp.pl/"/>
  </hyperlinks>
  <pageMargins left="0.75" right="0.75" top="1" bottom="1" header="0.5" footer="0.5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15"/>
  <sheetViews>
    <sheetView zoomScale="85" zoomScaleNormal="8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ColWidth="10" defaultRowHeight="13.8"/>
  <cols>
    <col min="1" max="2" width="10" style="285"/>
    <col min="3" max="3" width="8.77734375" style="285" customWidth="1"/>
    <col min="4" max="4" width="19" style="285" customWidth="1"/>
    <col min="5" max="6" width="14.6640625" style="285" bestFit="1" customWidth="1"/>
    <col min="7" max="7" width="14.6640625" style="285" hidden="1" customWidth="1"/>
    <col min="8" max="8" width="14.6640625" style="321" customWidth="1"/>
    <col min="9" max="9" width="20.6640625" style="285" customWidth="1"/>
    <col min="10" max="10" width="22.6640625" style="285" customWidth="1"/>
    <col min="11" max="11" width="0" style="286" hidden="1" customWidth="1"/>
    <col min="12" max="12" width="10" style="285" hidden="1" customWidth="1"/>
    <col min="13" max="14" width="10" style="285" customWidth="1"/>
    <col min="15" max="15" width="14.6640625" style="285" customWidth="1"/>
    <col min="16" max="16384" width="10" style="285"/>
  </cols>
  <sheetData>
    <row r="2" spans="1:28" ht="23.25" customHeight="1">
      <c r="A2" s="297"/>
      <c r="B2" s="547" t="s">
        <v>2177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9"/>
    </row>
    <row r="3" spans="1:28" ht="27.6">
      <c r="A3" s="297"/>
      <c r="B3" s="316" t="s">
        <v>2176</v>
      </c>
      <c r="C3" s="316" t="s">
        <v>2175</v>
      </c>
      <c r="D3" s="316" t="s">
        <v>2174</v>
      </c>
      <c r="E3" s="316" t="s">
        <v>2173</v>
      </c>
      <c r="F3" s="316" t="s">
        <v>1967</v>
      </c>
      <c r="G3" s="316" t="s">
        <v>1276</v>
      </c>
      <c r="H3" s="318" t="s">
        <v>1205</v>
      </c>
      <c r="I3" s="316" t="s">
        <v>1563</v>
      </c>
      <c r="J3" s="316" t="s">
        <v>1275</v>
      </c>
      <c r="K3" s="316" t="s">
        <v>1452</v>
      </c>
      <c r="L3" s="316" t="s">
        <v>2172</v>
      </c>
      <c r="M3" s="316" t="s">
        <v>1452</v>
      </c>
      <c r="N3" s="316" t="s">
        <v>1282</v>
      </c>
      <c r="O3" s="316" t="s">
        <v>2171</v>
      </c>
      <c r="Q3" s="15" t="s">
        <v>77</v>
      </c>
      <c r="R3" s="15" t="s">
        <v>78</v>
      </c>
      <c r="S3" s="9" t="s">
        <v>105</v>
      </c>
      <c r="T3" s="9" t="s">
        <v>106</v>
      </c>
      <c r="U3" s="9" t="s">
        <v>81</v>
      </c>
      <c r="V3" s="9" t="s">
        <v>79</v>
      </c>
      <c r="W3" s="9" t="s">
        <v>47</v>
      </c>
      <c r="X3" s="9" t="s">
        <v>1843</v>
      </c>
      <c r="Y3" s="9" t="s">
        <v>44</v>
      </c>
      <c r="Z3" s="9" t="s">
        <v>45</v>
      </c>
      <c r="AA3" s="9" t="s">
        <v>35</v>
      </c>
      <c r="AB3" s="9" t="s">
        <v>46</v>
      </c>
    </row>
    <row r="4" spans="1:28" ht="14.4">
      <c r="A4" s="297"/>
      <c r="B4" s="315">
        <v>1</v>
      </c>
      <c r="C4" s="314"/>
      <c r="D4" s="313" t="s">
        <v>83</v>
      </c>
      <c r="E4" s="313" t="s">
        <v>84</v>
      </c>
      <c r="F4" s="313" t="s">
        <v>2170</v>
      </c>
      <c r="G4" s="313" t="s">
        <v>2030</v>
      </c>
      <c r="H4" s="317">
        <v>1992</v>
      </c>
      <c r="I4" s="313" t="s">
        <v>262</v>
      </c>
      <c r="J4" s="313" t="s">
        <v>177</v>
      </c>
      <c r="K4" s="311">
        <v>27</v>
      </c>
      <c r="L4" s="311"/>
      <c r="M4" s="311">
        <f>K4+L4</f>
        <v>27</v>
      </c>
      <c r="N4" s="310" t="s">
        <v>2169</v>
      </c>
      <c r="O4" s="309">
        <f t="shared" ref="O4:O15" si="0">TIMEVALUE(N4)-1/48</f>
        <v>0.29666666666666669</v>
      </c>
      <c r="Q4" s="15">
        <f>VLOOKUP(R4,id!$A:$C,3,0)</f>
        <v>3</v>
      </c>
      <c r="R4" s="15" t="str">
        <f>S4&amp;T4&amp;V4</f>
        <v>JakubekKrystian1992</v>
      </c>
      <c r="S4" s="9" t="str">
        <f>E4</f>
        <v>Jakubek</v>
      </c>
      <c r="T4" s="9" t="str">
        <f>D4</f>
        <v>Krystian</v>
      </c>
      <c r="U4" s="9" t="str">
        <f>J4</f>
        <v>Mitutoyo AZS Wratislavia</v>
      </c>
      <c r="V4" s="9">
        <f>H4</f>
        <v>1992</v>
      </c>
      <c r="W4" s="9"/>
      <c r="X4" s="9">
        <v>100</v>
      </c>
      <c r="Y4" s="9"/>
      <c r="Z4" s="9"/>
      <c r="AA4" s="9"/>
      <c r="AB4" s="9"/>
    </row>
    <row r="5" spans="1:28" ht="14.4">
      <c r="A5" s="297"/>
      <c r="B5" s="304">
        <v>19</v>
      </c>
      <c r="C5" s="303">
        <v>1</v>
      </c>
      <c r="D5" s="302" t="s">
        <v>67</v>
      </c>
      <c r="E5" s="302" t="s">
        <v>66</v>
      </c>
      <c r="F5" s="302" t="s">
        <v>2132</v>
      </c>
      <c r="G5" s="302" t="s">
        <v>2042</v>
      </c>
      <c r="H5" s="317">
        <v>1981</v>
      </c>
      <c r="I5" s="302" t="s">
        <v>1883</v>
      </c>
      <c r="J5" s="302" t="s">
        <v>151</v>
      </c>
      <c r="K5" s="301">
        <v>27</v>
      </c>
      <c r="L5" s="301"/>
      <c r="M5" s="301">
        <f>K5+L5</f>
        <v>27</v>
      </c>
      <c r="N5" s="300" t="s">
        <v>2130</v>
      </c>
      <c r="O5" s="299">
        <f t="shared" si="0"/>
        <v>0.38321759259259264</v>
      </c>
      <c r="Q5" s="15">
        <f>VLOOKUP(R5,id!$A:$C,3,0)</f>
        <v>58</v>
      </c>
      <c r="R5" s="15" t="str">
        <f t="shared" ref="R5:R15" si="1">S5&amp;T5&amp;V5</f>
        <v>BlankDanuta1981</v>
      </c>
      <c r="S5" s="9" t="str">
        <f t="shared" ref="S5:S15" si="2">E5</f>
        <v>Blank</v>
      </c>
      <c r="T5" s="9" t="str">
        <f t="shared" ref="T5:T15" si="3">D5</f>
        <v>Danuta</v>
      </c>
      <c r="U5" s="9" t="str">
        <f t="shared" ref="U5:U15" si="4">J5</f>
        <v>Towanda</v>
      </c>
      <c r="V5" s="9">
        <f t="shared" ref="V5:V15" si="5">H5</f>
        <v>1981</v>
      </c>
      <c r="W5" s="9">
        <v>100</v>
      </c>
      <c r="X5" s="9">
        <f t="shared" ref="X5" si="6">X4*IF(AA5&lt;1,AA5,IF(AB5&lt;1,AB5,IF(Z5&lt;1,Z5,IF(Y5&lt;1,Y5,1))))</f>
        <v>77.414678344910897</v>
      </c>
      <c r="Y5" s="9">
        <f t="shared" ref="Y5" si="7">O4/O5</f>
        <v>0.77414678344910903</v>
      </c>
      <c r="Z5" s="9">
        <f t="shared" ref="Z5" si="8">M5/M4</f>
        <v>1</v>
      </c>
      <c r="AA5" s="9">
        <v>1</v>
      </c>
      <c r="AB5" s="9">
        <v>1</v>
      </c>
    </row>
    <row r="6" spans="1:28" ht="14.4">
      <c r="A6" s="297"/>
      <c r="B6" s="304">
        <v>29</v>
      </c>
      <c r="C6" s="303">
        <v>2</v>
      </c>
      <c r="D6" s="302" t="s">
        <v>566</v>
      </c>
      <c r="E6" s="302" t="s">
        <v>567</v>
      </c>
      <c r="F6" s="302" t="s">
        <v>2115</v>
      </c>
      <c r="G6" s="302" t="s">
        <v>2042</v>
      </c>
      <c r="H6" s="317">
        <v>1988</v>
      </c>
      <c r="I6" s="302" t="s">
        <v>269</v>
      </c>
      <c r="J6" s="302"/>
      <c r="K6" s="305">
        <v>27</v>
      </c>
      <c r="L6" s="305"/>
      <c r="M6" s="301">
        <f>K6+L6</f>
        <v>27</v>
      </c>
      <c r="N6" s="300" t="s">
        <v>2114</v>
      </c>
      <c r="O6" s="299">
        <f t="shared" si="0"/>
        <v>0.41825231481481484</v>
      </c>
      <c r="Q6" s="15">
        <f>VLOOKUP(R6,id!$A:$C,3,0)</f>
        <v>59</v>
      </c>
      <c r="R6" s="15" t="str">
        <f t="shared" si="1"/>
        <v>PacekKarolina1988</v>
      </c>
      <c r="S6" s="9" t="str">
        <f t="shared" si="2"/>
        <v>Pacek</v>
      </c>
      <c r="T6" s="9" t="str">
        <f t="shared" si="3"/>
        <v>Karolina</v>
      </c>
      <c r="U6" s="9">
        <f t="shared" si="4"/>
        <v>0</v>
      </c>
      <c r="V6" s="9">
        <f t="shared" si="5"/>
        <v>1988</v>
      </c>
      <c r="W6" s="9">
        <f t="shared" ref="W6:W15" si="9">W5*IF(AA6&lt;1,AA6,IF(AB6&lt;1,AB6,IF(Z6&lt;1,Z6,IF(Y6&lt;1,Y6,1))))</f>
        <v>91.623543736336728</v>
      </c>
      <c r="X6" s="9">
        <f t="shared" ref="X6:X15" si="10">X5*IF(AA6&lt;1,AA6,IF(AB6&lt;1,AB6,IF(Z6&lt;1,Z6,IF(Y6&lt;1,Y6,1))))</f>
        <v>70.930071671693824</v>
      </c>
      <c r="Y6" s="9">
        <f t="shared" ref="Y6:Y15" si="11">O5/O6</f>
        <v>0.91623543736336721</v>
      </c>
      <c r="Z6" s="9">
        <f t="shared" ref="Z6:Z15" si="12">M6/M5</f>
        <v>1</v>
      </c>
      <c r="AA6" s="9">
        <v>1</v>
      </c>
      <c r="AB6" s="9">
        <v>1</v>
      </c>
    </row>
    <row r="7" spans="1:28" ht="14.4">
      <c r="A7" s="297"/>
      <c r="B7" s="304">
        <v>31</v>
      </c>
      <c r="C7" s="303">
        <v>3</v>
      </c>
      <c r="D7" s="302" t="s">
        <v>214</v>
      </c>
      <c r="E7" s="302" t="s">
        <v>213</v>
      </c>
      <c r="F7" s="302" t="s">
        <v>2111</v>
      </c>
      <c r="G7" s="302" t="s">
        <v>2042</v>
      </c>
      <c r="H7" s="317">
        <v>1980</v>
      </c>
      <c r="I7" s="302" t="s">
        <v>1515</v>
      </c>
      <c r="J7" s="302"/>
      <c r="K7" s="301">
        <v>27</v>
      </c>
      <c r="L7" s="301"/>
      <c r="M7" s="301">
        <f>K7+L7</f>
        <v>27</v>
      </c>
      <c r="N7" s="300" t="s">
        <v>2110</v>
      </c>
      <c r="O7" s="299">
        <f t="shared" si="0"/>
        <v>0.43004629629629632</v>
      </c>
      <c r="Q7" s="15">
        <f>VLOOKUP(R7,id!$A:$C,3,0)</f>
        <v>60</v>
      </c>
      <c r="R7" s="15" t="str">
        <f t="shared" si="1"/>
        <v>TruszkowskaKamila1980</v>
      </c>
      <c r="S7" s="9" t="str">
        <f t="shared" si="2"/>
        <v>Truszkowska</v>
      </c>
      <c r="T7" s="9" t="str">
        <f t="shared" si="3"/>
        <v>Kamila</v>
      </c>
      <c r="U7" s="9">
        <f t="shared" si="4"/>
        <v>0</v>
      </c>
      <c r="V7" s="9">
        <f t="shared" si="5"/>
        <v>1980</v>
      </c>
      <c r="W7" s="9">
        <f t="shared" si="9"/>
        <v>89.110776186887719</v>
      </c>
      <c r="X7" s="9">
        <f t="shared" si="10"/>
        <v>68.984820755732585</v>
      </c>
      <c r="Y7" s="9">
        <f t="shared" si="11"/>
        <v>0.9725750888147271</v>
      </c>
      <c r="Z7" s="9">
        <f t="shared" si="12"/>
        <v>1</v>
      </c>
      <c r="AA7" s="9">
        <v>1</v>
      </c>
      <c r="AB7" s="9">
        <v>1</v>
      </c>
    </row>
    <row r="8" spans="1:28" ht="14.4">
      <c r="B8" s="295">
        <v>33</v>
      </c>
      <c r="C8" s="294">
        <v>4</v>
      </c>
      <c r="D8" s="287" t="s">
        <v>350</v>
      </c>
      <c r="E8" s="287" t="s">
        <v>246</v>
      </c>
      <c r="F8" s="289" t="s">
        <v>2104</v>
      </c>
      <c r="G8" s="287" t="s">
        <v>2042</v>
      </c>
      <c r="H8" s="317">
        <v>1975</v>
      </c>
      <c r="I8" s="287" t="s">
        <v>1506</v>
      </c>
      <c r="J8" s="287" t="s">
        <v>351</v>
      </c>
      <c r="K8" s="293">
        <v>27</v>
      </c>
      <c r="L8" s="293"/>
      <c r="M8" s="288">
        <f>K8+L8</f>
        <v>27</v>
      </c>
      <c r="N8" s="292" t="s">
        <v>2103</v>
      </c>
      <c r="O8" s="291">
        <f t="shared" si="0"/>
        <v>0.44085648148148149</v>
      </c>
      <c r="Q8" s="15">
        <f>VLOOKUP(R8,id!$A:$C,3,0)</f>
        <v>160</v>
      </c>
      <c r="R8" s="15" t="str">
        <f t="shared" si="1"/>
        <v>AdamczykEwa1975</v>
      </c>
      <c r="S8" s="9" t="str">
        <f t="shared" si="2"/>
        <v>Adamczyk</v>
      </c>
      <c r="T8" s="9" t="str">
        <f t="shared" si="3"/>
        <v>Ewa</v>
      </c>
      <c r="U8" s="9" t="str">
        <f t="shared" si="4"/>
        <v>Zbieranina z Niesięcina</v>
      </c>
      <c r="V8" s="9">
        <f t="shared" si="5"/>
        <v>1975</v>
      </c>
      <c r="W8" s="9">
        <f t="shared" si="9"/>
        <v>86.925702284064059</v>
      </c>
      <c r="X8" s="9">
        <f t="shared" si="10"/>
        <v>67.293252822263057</v>
      </c>
      <c r="Y8" s="9">
        <f t="shared" si="11"/>
        <v>0.97547912838015227</v>
      </c>
      <c r="Z8" s="9">
        <f t="shared" si="12"/>
        <v>1</v>
      </c>
      <c r="AA8" s="9">
        <v>1</v>
      </c>
      <c r="AB8" s="9">
        <v>1</v>
      </c>
    </row>
    <row r="9" spans="1:28" ht="14.4">
      <c r="B9" s="295">
        <v>38</v>
      </c>
      <c r="C9" s="294">
        <v>5</v>
      </c>
      <c r="D9" s="287" t="s">
        <v>72</v>
      </c>
      <c r="E9" s="287" t="s">
        <v>55</v>
      </c>
      <c r="F9" s="289" t="s">
        <v>2092</v>
      </c>
      <c r="G9" s="287" t="s">
        <v>2042</v>
      </c>
      <c r="H9" s="317">
        <v>1969</v>
      </c>
      <c r="I9" s="287" t="s">
        <v>323</v>
      </c>
      <c r="J9" s="287" t="s">
        <v>150</v>
      </c>
      <c r="K9" s="293">
        <v>23</v>
      </c>
      <c r="L9" s="293"/>
      <c r="M9" s="288">
        <v>26</v>
      </c>
      <c r="N9" s="292" t="s">
        <v>2059</v>
      </c>
      <c r="O9" s="291">
        <f t="shared" si="0"/>
        <v>0.48616898148148152</v>
      </c>
      <c r="Q9" s="15">
        <f>VLOOKUP(R9,id!$A:$C,3,0)</f>
        <v>57</v>
      </c>
      <c r="R9" s="15" t="str">
        <f t="shared" si="1"/>
        <v>StanekAsia1969</v>
      </c>
      <c r="S9" s="9" t="str">
        <f t="shared" si="2"/>
        <v>Stanek</v>
      </c>
      <c r="T9" s="9" t="str">
        <f t="shared" si="3"/>
        <v>Asia</v>
      </c>
      <c r="U9" s="9" t="str">
        <f t="shared" si="4"/>
        <v>RUDY KOT</v>
      </c>
      <c r="V9" s="9">
        <f t="shared" si="5"/>
        <v>1969</v>
      </c>
      <c r="W9" s="9">
        <f t="shared" si="9"/>
        <v>83.706231829098712</v>
      </c>
      <c r="X9" s="9">
        <f t="shared" si="10"/>
        <v>64.800910125142195</v>
      </c>
      <c r="Y9" s="9">
        <f t="shared" si="11"/>
        <v>0.9067968099035828</v>
      </c>
      <c r="Z9" s="9">
        <f t="shared" si="12"/>
        <v>0.96296296296296291</v>
      </c>
      <c r="AA9" s="9">
        <v>1</v>
      </c>
      <c r="AB9" s="9">
        <v>1</v>
      </c>
    </row>
    <row r="10" spans="1:28" s="290" customFormat="1" ht="14.4">
      <c r="B10" s="295">
        <v>42</v>
      </c>
      <c r="C10" s="294">
        <v>6</v>
      </c>
      <c r="D10" s="287" t="s">
        <v>348</v>
      </c>
      <c r="E10" s="287" t="s">
        <v>347</v>
      </c>
      <c r="F10" s="289" t="s">
        <v>2082</v>
      </c>
      <c r="G10" s="287" t="s">
        <v>2042</v>
      </c>
      <c r="H10" s="317">
        <v>1959</v>
      </c>
      <c r="I10" s="287" t="s">
        <v>1778</v>
      </c>
      <c r="J10" s="287" t="s">
        <v>326</v>
      </c>
      <c r="K10" s="293">
        <v>22</v>
      </c>
      <c r="L10" s="293"/>
      <c r="M10" s="288">
        <v>25</v>
      </c>
      <c r="N10" s="292" t="s">
        <v>2059</v>
      </c>
      <c r="O10" s="291">
        <f t="shared" si="0"/>
        <v>0.48616898148148152</v>
      </c>
      <c r="P10" s="285"/>
      <c r="Q10" s="15">
        <f>VLOOKUP(R10,id!$A:$C,3,0)</f>
        <v>88</v>
      </c>
      <c r="R10" s="15" t="str">
        <f t="shared" si="1"/>
        <v>KoniecznaKrystyna1959</v>
      </c>
      <c r="S10" s="9" t="str">
        <f t="shared" si="2"/>
        <v>Konieczna</v>
      </c>
      <c r="T10" s="9" t="str">
        <f t="shared" si="3"/>
        <v>Krystyna</v>
      </c>
      <c r="U10" s="9" t="str">
        <f t="shared" si="4"/>
        <v>Grupa Rowerowa Lipka</v>
      </c>
      <c r="V10" s="9">
        <f t="shared" si="5"/>
        <v>1959</v>
      </c>
      <c r="W10" s="9">
        <f t="shared" si="9"/>
        <v>80.48676137413338</v>
      </c>
      <c r="X10" s="9">
        <f t="shared" si="10"/>
        <v>62.308567428021341</v>
      </c>
      <c r="Y10" s="9">
        <f t="shared" si="11"/>
        <v>1</v>
      </c>
      <c r="Z10" s="9">
        <f t="shared" si="12"/>
        <v>0.96153846153846156</v>
      </c>
      <c r="AA10" s="9">
        <v>1</v>
      </c>
      <c r="AB10" s="9">
        <v>1</v>
      </c>
    </row>
    <row r="11" spans="1:28" ht="14.4">
      <c r="B11" s="295">
        <v>44</v>
      </c>
      <c r="C11" s="294">
        <v>7</v>
      </c>
      <c r="D11" s="289" t="s">
        <v>786</v>
      </c>
      <c r="E11" s="289" t="s">
        <v>1487</v>
      </c>
      <c r="F11" s="289" t="s">
        <v>2078</v>
      </c>
      <c r="G11" s="289" t="s">
        <v>2042</v>
      </c>
      <c r="H11" s="317">
        <v>1988</v>
      </c>
      <c r="I11" s="289" t="s">
        <v>269</v>
      </c>
      <c r="J11" s="289"/>
      <c r="K11" s="288">
        <v>23</v>
      </c>
      <c r="L11" s="288"/>
      <c r="M11" s="288">
        <f>K11+L11</f>
        <v>23</v>
      </c>
      <c r="N11" s="292" t="s">
        <v>2077</v>
      </c>
      <c r="O11" s="291">
        <f t="shared" si="0"/>
        <v>0.49931712962962965</v>
      </c>
      <c r="Q11" s="15">
        <f>VLOOKUP(R11,id!$A:$C,3,0)</f>
        <v>128</v>
      </c>
      <c r="R11" s="15" t="str">
        <f t="shared" si="1"/>
        <v>LipińskaKatarzyna1988</v>
      </c>
      <c r="S11" s="9" t="str">
        <f t="shared" si="2"/>
        <v>Lipińska</v>
      </c>
      <c r="T11" s="9" t="str">
        <f t="shared" si="3"/>
        <v>Katarzyna</v>
      </c>
      <c r="U11" s="9">
        <f t="shared" si="4"/>
        <v>0</v>
      </c>
      <c r="V11" s="9">
        <f t="shared" si="5"/>
        <v>1988</v>
      </c>
      <c r="W11" s="9">
        <f t="shared" si="9"/>
        <v>74.047820464202715</v>
      </c>
      <c r="X11" s="9">
        <f t="shared" si="10"/>
        <v>57.32388203377964</v>
      </c>
      <c r="Y11" s="9">
        <f t="shared" si="11"/>
        <v>0.97366774066433326</v>
      </c>
      <c r="Z11" s="9">
        <f t="shared" si="12"/>
        <v>0.92</v>
      </c>
      <c r="AA11" s="9">
        <v>1</v>
      </c>
      <c r="AB11" s="9">
        <v>1</v>
      </c>
    </row>
    <row r="12" spans="1:28" ht="14.4">
      <c r="B12" s="295">
        <v>45</v>
      </c>
      <c r="C12" s="294">
        <v>8</v>
      </c>
      <c r="D12" s="289" t="s">
        <v>503</v>
      </c>
      <c r="E12" s="289" t="s">
        <v>2076</v>
      </c>
      <c r="F12" s="289" t="s">
        <v>2075</v>
      </c>
      <c r="G12" s="289" t="s">
        <v>2042</v>
      </c>
      <c r="H12" s="317">
        <v>1987</v>
      </c>
      <c r="I12" s="289" t="s">
        <v>269</v>
      </c>
      <c r="J12" s="289"/>
      <c r="K12" s="293">
        <v>21</v>
      </c>
      <c r="L12" s="293"/>
      <c r="M12" s="288">
        <f>K12+L12</f>
        <v>21</v>
      </c>
      <c r="N12" s="292" t="s">
        <v>2074</v>
      </c>
      <c r="O12" s="291">
        <f t="shared" si="0"/>
        <v>0.4949884259259259</v>
      </c>
      <c r="Q12" s="15">
        <f>VLOOKUP(R12,id!$A:$C,3,0)</f>
        <v>463</v>
      </c>
      <c r="R12" s="15" t="str">
        <f t="shared" si="1"/>
        <v>CharyckaBeata1987</v>
      </c>
      <c r="S12" s="9" t="str">
        <f t="shared" si="2"/>
        <v>Charycka</v>
      </c>
      <c r="T12" s="9" t="str">
        <f t="shared" si="3"/>
        <v>Beata</v>
      </c>
      <c r="U12" s="9">
        <f t="shared" si="4"/>
        <v>0</v>
      </c>
      <c r="V12" s="9">
        <f t="shared" si="5"/>
        <v>1987</v>
      </c>
      <c r="W12" s="9">
        <f t="shared" si="9"/>
        <v>67.608879554272036</v>
      </c>
      <c r="X12" s="9">
        <f t="shared" si="10"/>
        <v>52.339196639537931</v>
      </c>
      <c r="Y12" s="9">
        <f t="shared" si="11"/>
        <v>1.0087450604438002</v>
      </c>
      <c r="Z12" s="9">
        <f t="shared" si="12"/>
        <v>0.91304347826086951</v>
      </c>
      <c r="AA12" s="9">
        <v>1</v>
      </c>
      <c r="AB12" s="9">
        <v>1</v>
      </c>
    </row>
    <row r="13" spans="1:28" ht="14.4">
      <c r="B13" s="295">
        <v>49</v>
      </c>
      <c r="C13" s="294">
        <v>9</v>
      </c>
      <c r="D13" s="287" t="s">
        <v>2061</v>
      </c>
      <c r="E13" s="287" t="s">
        <v>787</v>
      </c>
      <c r="F13" s="289" t="s">
        <v>2060</v>
      </c>
      <c r="G13" s="287" t="s">
        <v>2042</v>
      </c>
      <c r="H13" s="317">
        <v>1969</v>
      </c>
      <c r="I13" s="287" t="s">
        <v>269</v>
      </c>
      <c r="J13" s="287" t="s">
        <v>565</v>
      </c>
      <c r="K13" s="293">
        <v>18</v>
      </c>
      <c r="L13" s="293"/>
      <c r="M13" s="288">
        <f>K13+L13</f>
        <v>18</v>
      </c>
      <c r="N13" s="292" t="s">
        <v>2059</v>
      </c>
      <c r="O13" s="291">
        <f t="shared" si="0"/>
        <v>0.48616898148148152</v>
      </c>
      <c r="Q13" s="15">
        <f>VLOOKUP(R13,id!$A:$C,3,0)</f>
        <v>464</v>
      </c>
      <c r="R13" s="15" t="str">
        <f t="shared" si="1"/>
        <v>TrykozkoUla1969</v>
      </c>
      <c r="S13" s="9" t="str">
        <f t="shared" si="2"/>
        <v>Trykozko</v>
      </c>
      <c r="T13" s="9" t="str">
        <f t="shared" si="3"/>
        <v>Ula</v>
      </c>
      <c r="U13" s="9" t="str">
        <f t="shared" si="4"/>
        <v>Team 360</v>
      </c>
      <c r="V13" s="9">
        <f t="shared" si="5"/>
        <v>1969</v>
      </c>
      <c r="W13" s="9">
        <f t="shared" si="9"/>
        <v>57.950468189376025</v>
      </c>
      <c r="X13" s="9">
        <f t="shared" si="10"/>
        <v>44.862168548175369</v>
      </c>
      <c r="Y13" s="9">
        <f t="shared" si="11"/>
        <v>1.0181406975360074</v>
      </c>
      <c r="Z13" s="9">
        <f t="shared" si="12"/>
        <v>0.8571428571428571</v>
      </c>
      <c r="AA13" s="9">
        <v>1</v>
      </c>
      <c r="AB13" s="9">
        <v>1</v>
      </c>
    </row>
    <row r="14" spans="1:28" ht="14.4">
      <c r="B14" s="295">
        <v>55</v>
      </c>
      <c r="C14" s="294">
        <v>10</v>
      </c>
      <c r="D14" s="287" t="s">
        <v>2046</v>
      </c>
      <c r="E14" s="287" t="s">
        <v>2045</v>
      </c>
      <c r="F14" s="289" t="s">
        <v>2044</v>
      </c>
      <c r="G14" s="287" t="s">
        <v>2042</v>
      </c>
      <c r="H14" s="317">
        <v>1980</v>
      </c>
      <c r="I14" s="287"/>
      <c r="J14" s="287"/>
      <c r="K14" s="288">
        <v>16</v>
      </c>
      <c r="L14" s="288"/>
      <c r="M14" s="288">
        <f>K14+L14</f>
        <v>16</v>
      </c>
      <c r="N14" s="292" t="s">
        <v>2041</v>
      </c>
      <c r="O14" s="291">
        <f t="shared" si="0"/>
        <v>0.4908912037037037</v>
      </c>
      <c r="Q14" s="15">
        <f>VLOOKUP(R14,id!$A:$C,3,0)</f>
        <v>465</v>
      </c>
      <c r="R14" s="15" t="str">
        <f t="shared" si="1"/>
        <v>KATNERJOLANTA1980</v>
      </c>
      <c r="S14" s="9" t="str">
        <f t="shared" si="2"/>
        <v>KATNER</v>
      </c>
      <c r="T14" s="9" t="str">
        <f t="shared" si="3"/>
        <v>JOLANTA</v>
      </c>
      <c r="U14" s="9">
        <f t="shared" si="4"/>
        <v>0</v>
      </c>
      <c r="V14" s="9">
        <f t="shared" si="5"/>
        <v>1980</v>
      </c>
      <c r="W14" s="9">
        <f t="shared" si="9"/>
        <v>51.511527279445353</v>
      </c>
      <c r="X14" s="9">
        <f t="shared" si="10"/>
        <v>39.87748315393366</v>
      </c>
      <c r="Y14" s="9">
        <f t="shared" si="11"/>
        <v>0.99038030792445719</v>
      </c>
      <c r="Z14" s="9">
        <f t="shared" si="12"/>
        <v>0.88888888888888884</v>
      </c>
      <c r="AA14" s="9">
        <v>1</v>
      </c>
      <c r="AB14" s="9">
        <v>1</v>
      </c>
    </row>
    <row r="15" spans="1:28" ht="14.4">
      <c r="B15" s="295">
        <v>55</v>
      </c>
      <c r="C15" s="294">
        <v>10</v>
      </c>
      <c r="D15" s="287" t="s">
        <v>773</v>
      </c>
      <c r="E15" s="287" t="s">
        <v>772</v>
      </c>
      <c r="F15" s="289" t="s">
        <v>2043</v>
      </c>
      <c r="G15" s="287" t="s">
        <v>2042</v>
      </c>
      <c r="H15" s="317">
        <v>1983</v>
      </c>
      <c r="I15" s="287" t="s">
        <v>269</v>
      </c>
      <c r="J15" s="287" t="s">
        <v>769</v>
      </c>
      <c r="K15" s="288">
        <v>16</v>
      </c>
      <c r="L15" s="288"/>
      <c r="M15" s="288">
        <f>K15+L15</f>
        <v>16</v>
      </c>
      <c r="N15" s="292" t="s">
        <v>2041</v>
      </c>
      <c r="O15" s="291">
        <f t="shared" si="0"/>
        <v>0.4908912037037037</v>
      </c>
      <c r="Q15" s="15">
        <f>VLOOKUP(R15,id!$A:$C,3,0)</f>
        <v>466</v>
      </c>
      <c r="R15" s="15" t="str">
        <f t="shared" si="1"/>
        <v>BrzezińskaArletta1983</v>
      </c>
      <c r="S15" s="9" t="str">
        <f t="shared" si="2"/>
        <v>Brzezińska</v>
      </c>
      <c r="T15" s="9" t="str">
        <f t="shared" si="3"/>
        <v>Arletta</v>
      </c>
      <c r="U15" s="9" t="str">
        <f t="shared" si="4"/>
        <v>Rącze Pomrowy</v>
      </c>
      <c r="V15" s="9">
        <f t="shared" si="5"/>
        <v>1983</v>
      </c>
      <c r="W15" s="9">
        <f t="shared" si="9"/>
        <v>51.511527279445353</v>
      </c>
      <c r="X15" s="9">
        <f t="shared" si="10"/>
        <v>39.87748315393366</v>
      </c>
      <c r="Y15" s="9">
        <f t="shared" si="11"/>
        <v>1</v>
      </c>
      <c r="Z15" s="9">
        <f t="shared" si="12"/>
        <v>1</v>
      </c>
      <c r="AA15" s="9">
        <v>1</v>
      </c>
      <c r="AB15" s="9">
        <v>1</v>
      </c>
    </row>
  </sheetData>
  <mergeCells count="1">
    <mergeCell ref="B2:O2"/>
  </mergeCells>
  <pageMargins left="0.19685039370078741" right="0.19685039370078741" top="0.15748031496062992" bottom="0.19685039370078741" header="0.31496062992125984" footer="0.31496062992125984"/>
  <pageSetup paperSize="9" scale="49" fitToHeight="4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AB56"/>
  <sheetViews>
    <sheetView zoomScale="85" zoomScaleNormal="85" workbookViewId="0">
      <pane xSplit="1" ySplit="3" topLeftCell="B4" activePane="bottomRight" state="frozen"/>
      <selection pane="topRight" activeCell="C1" sqref="C1"/>
      <selection pane="bottomLeft" activeCell="A4" sqref="A4"/>
      <selection pane="bottomRight" activeCell="B4" sqref="B4"/>
    </sheetView>
  </sheetViews>
  <sheetFormatPr defaultColWidth="10" defaultRowHeight="13.8"/>
  <cols>
    <col min="1" max="2" width="10" style="285"/>
    <col min="3" max="3" width="8.77734375" style="285" customWidth="1"/>
    <col min="4" max="4" width="19" style="285" customWidth="1"/>
    <col min="5" max="6" width="14.6640625" style="285" bestFit="1" customWidth="1"/>
    <col min="7" max="7" width="14.6640625" style="285" hidden="1" customWidth="1"/>
    <col min="8" max="8" width="14.6640625" style="321" customWidth="1"/>
    <col min="9" max="9" width="20.6640625" style="285" customWidth="1"/>
    <col min="10" max="10" width="22.6640625" style="285" customWidth="1"/>
    <col min="11" max="11" width="0" style="286" hidden="1" customWidth="1"/>
    <col min="12" max="12" width="10" style="285" hidden="1" customWidth="1"/>
    <col min="13" max="14" width="10" style="285" customWidth="1"/>
    <col min="15" max="15" width="14.6640625" style="285" customWidth="1"/>
    <col min="16" max="16384" width="10" style="285"/>
  </cols>
  <sheetData>
    <row r="2" spans="1:28" ht="23.25" customHeight="1">
      <c r="A2" s="297"/>
      <c r="B2" s="547" t="s">
        <v>2177</v>
      </c>
      <c r="C2" s="548"/>
      <c r="D2" s="548"/>
      <c r="E2" s="548"/>
      <c r="F2" s="548"/>
      <c r="G2" s="548"/>
      <c r="H2" s="548"/>
      <c r="I2" s="548"/>
      <c r="J2" s="548"/>
      <c r="K2" s="548"/>
      <c r="L2" s="548"/>
      <c r="M2" s="548"/>
      <c r="N2" s="548"/>
      <c r="O2" s="549"/>
    </row>
    <row r="3" spans="1:28" ht="27.6">
      <c r="A3" s="297"/>
      <c r="B3" s="316" t="s">
        <v>2176</v>
      </c>
      <c r="C3" s="316" t="s">
        <v>2175</v>
      </c>
      <c r="D3" s="316" t="s">
        <v>2174</v>
      </c>
      <c r="E3" s="316" t="s">
        <v>2173</v>
      </c>
      <c r="F3" s="316" t="s">
        <v>1967</v>
      </c>
      <c r="G3" s="316" t="s">
        <v>1276</v>
      </c>
      <c r="H3" s="318" t="s">
        <v>1205</v>
      </c>
      <c r="I3" s="316" t="s">
        <v>1563</v>
      </c>
      <c r="J3" s="316" t="s">
        <v>1275</v>
      </c>
      <c r="K3" s="316" t="s">
        <v>1452</v>
      </c>
      <c r="L3" s="316" t="s">
        <v>2172</v>
      </c>
      <c r="M3" s="316" t="s">
        <v>1452</v>
      </c>
      <c r="N3" s="316" t="s">
        <v>1282</v>
      </c>
      <c r="O3" s="316" t="s">
        <v>2171</v>
      </c>
      <c r="Q3" s="15" t="s">
        <v>77</v>
      </c>
      <c r="R3" s="15" t="s">
        <v>78</v>
      </c>
      <c r="S3" s="9" t="s">
        <v>105</v>
      </c>
      <c r="T3" s="9" t="s">
        <v>106</v>
      </c>
      <c r="U3" s="9" t="s">
        <v>81</v>
      </c>
      <c r="V3" s="9" t="s">
        <v>79</v>
      </c>
      <c r="W3" s="9" t="s">
        <v>47</v>
      </c>
      <c r="X3" s="9"/>
      <c r="Y3" s="9" t="s">
        <v>44</v>
      </c>
      <c r="Z3" s="9" t="s">
        <v>45</v>
      </c>
      <c r="AA3" s="9" t="s">
        <v>35</v>
      </c>
      <c r="AB3" s="9" t="s">
        <v>46</v>
      </c>
    </row>
    <row r="4" spans="1:28" ht="14.4">
      <c r="A4" s="297"/>
      <c r="B4" s="315">
        <v>1</v>
      </c>
      <c r="C4" s="314"/>
      <c r="D4" s="313" t="s">
        <v>83</v>
      </c>
      <c r="E4" s="313" t="s">
        <v>84</v>
      </c>
      <c r="F4" s="313" t="s">
        <v>2170</v>
      </c>
      <c r="G4" s="313" t="s">
        <v>2030</v>
      </c>
      <c r="H4" s="317">
        <v>1992</v>
      </c>
      <c r="I4" s="313" t="s">
        <v>262</v>
      </c>
      <c r="J4" s="313" t="s">
        <v>177</v>
      </c>
      <c r="K4" s="311">
        <v>27</v>
      </c>
      <c r="L4" s="311"/>
      <c r="M4" s="311">
        <f t="shared" ref="M4:M34" si="0">K4+L4</f>
        <v>27</v>
      </c>
      <c r="N4" s="310" t="s">
        <v>2169</v>
      </c>
      <c r="O4" s="309">
        <f t="shared" ref="O4:O35" si="1">TIMEVALUE(N4)-1/48</f>
        <v>0.29666666666666669</v>
      </c>
      <c r="Q4" s="15">
        <f>VLOOKUP(R4,id!$A:$C,3,0)</f>
        <v>3</v>
      </c>
      <c r="R4" s="15" t="str">
        <f>S4&amp;T4&amp;V4</f>
        <v>JakubekKrystian1992</v>
      </c>
      <c r="S4" s="9" t="str">
        <f>E4</f>
        <v>Jakubek</v>
      </c>
      <c r="T4" s="9" t="str">
        <f>D4</f>
        <v>Krystian</v>
      </c>
      <c r="U4" s="9" t="str">
        <f>J4</f>
        <v>Mitutoyo AZS Wratislavia</v>
      </c>
      <c r="V4" s="9">
        <f>H4</f>
        <v>1992</v>
      </c>
      <c r="W4" s="9">
        <v>100</v>
      </c>
      <c r="X4" s="9"/>
      <c r="Y4" s="9"/>
      <c r="Z4" s="9"/>
      <c r="AA4" s="9"/>
      <c r="AB4" s="9"/>
    </row>
    <row r="5" spans="1:28" ht="14.4">
      <c r="A5" s="297"/>
      <c r="B5" s="315">
        <v>2</v>
      </c>
      <c r="C5" s="314"/>
      <c r="D5" s="313" t="s">
        <v>69</v>
      </c>
      <c r="E5" s="313" t="s">
        <v>86</v>
      </c>
      <c r="F5" s="313" t="s">
        <v>2168</v>
      </c>
      <c r="G5" s="313" t="s">
        <v>2030</v>
      </c>
      <c r="H5" s="317">
        <v>1986</v>
      </c>
      <c r="I5" s="313" t="s">
        <v>262</v>
      </c>
      <c r="J5" s="313"/>
      <c r="K5" s="311">
        <v>27</v>
      </c>
      <c r="L5" s="311"/>
      <c r="M5" s="311">
        <f t="shared" si="0"/>
        <v>27</v>
      </c>
      <c r="N5" s="310" t="s">
        <v>2167</v>
      </c>
      <c r="O5" s="309">
        <f t="shared" si="1"/>
        <v>0.30945601851851856</v>
      </c>
      <c r="Q5" s="15">
        <f>VLOOKUP(R5,id!$A:$C,3,0)</f>
        <v>22</v>
      </c>
      <c r="R5" s="15" t="str">
        <f t="shared" ref="R5:R52" si="2">S5&amp;T5&amp;V5</f>
        <v>MirowskiŁukasz1986</v>
      </c>
      <c r="S5" s="9" t="str">
        <f t="shared" ref="S5:S52" si="3">E5</f>
        <v>Mirowski</v>
      </c>
      <c r="T5" s="9" t="str">
        <f t="shared" ref="T5:T52" si="4">D5</f>
        <v>Łukasz</v>
      </c>
      <c r="U5" s="9">
        <f t="shared" ref="U5:U52" si="5">J5</f>
        <v>0</v>
      </c>
      <c r="V5" s="9">
        <f t="shared" ref="V5:V52" si="6">H5</f>
        <v>1986</v>
      </c>
      <c r="W5" s="9">
        <f t="shared" ref="W5:W21" si="7">W4*IF(AA5&lt;1,AA5,IF(AB5&lt;1,AB5,IF(Z5&lt;1,Z5,IF(Y5&lt;1,Y5,1))))</f>
        <v>95.867150390844145</v>
      </c>
      <c r="X5" s="9"/>
      <c r="Y5" s="9">
        <f>O4/O5</f>
        <v>0.95867150390844147</v>
      </c>
      <c r="Z5" s="9">
        <f t="shared" ref="Z5:Z21" si="8">M5/M4</f>
        <v>1</v>
      </c>
      <c r="AA5" s="9">
        <v>1</v>
      </c>
      <c r="AB5" s="9">
        <v>1</v>
      </c>
    </row>
    <row r="6" spans="1:28" ht="14.4">
      <c r="A6" s="297"/>
      <c r="B6" s="315">
        <v>3</v>
      </c>
      <c r="C6" s="314"/>
      <c r="D6" s="313" t="s">
        <v>89</v>
      </c>
      <c r="E6" s="313" t="s">
        <v>316</v>
      </c>
      <c r="F6" s="313" t="s">
        <v>2166</v>
      </c>
      <c r="G6" s="313" t="s">
        <v>2030</v>
      </c>
      <c r="H6" s="317">
        <v>1984</v>
      </c>
      <c r="I6" s="313" t="s">
        <v>315</v>
      </c>
      <c r="J6" s="313" t="s">
        <v>2165</v>
      </c>
      <c r="K6" s="312">
        <v>27</v>
      </c>
      <c r="L6" s="312"/>
      <c r="M6" s="311">
        <f t="shared" si="0"/>
        <v>27</v>
      </c>
      <c r="N6" s="310" t="s">
        <v>2164</v>
      </c>
      <c r="O6" s="309">
        <f t="shared" si="1"/>
        <v>0.3152314814814815</v>
      </c>
      <c r="Q6" s="15">
        <f>VLOOKUP(R6,id!$A:$C,3,0)</f>
        <v>108</v>
      </c>
      <c r="R6" s="15" t="str">
        <f t="shared" si="2"/>
        <v>WojciechowskiAdam1984</v>
      </c>
      <c r="S6" s="9" t="str">
        <f t="shared" si="3"/>
        <v>Wojciechowski</v>
      </c>
      <c r="T6" s="9" t="str">
        <f t="shared" si="4"/>
        <v>Adam</v>
      </c>
      <c r="U6" s="9" t="str">
        <f t="shared" si="5"/>
        <v>Polska</v>
      </c>
      <c r="V6" s="9">
        <f t="shared" si="6"/>
        <v>1984</v>
      </c>
      <c r="W6" s="9">
        <f t="shared" si="7"/>
        <v>94.110735790865036</v>
      </c>
      <c r="X6" s="9"/>
      <c r="Y6" s="9">
        <f t="shared" ref="Y6:Y21" si="9">O5/O6</f>
        <v>0.98167866059626974</v>
      </c>
      <c r="Z6" s="9">
        <f t="shared" si="8"/>
        <v>1</v>
      </c>
      <c r="AA6" s="9">
        <v>1</v>
      </c>
      <c r="AB6" s="9">
        <v>1</v>
      </c>
    </row>
    <row r="7" spans="1:28" ht="14.4">
      <c r="A7" s="297"/>
      <c r="B7" s="295">
        <v>4</v>
      </c>
      <c r="C7" s="294"/>
      <c r="D7" s="287" t="s">
        <v>288</v>
      </c>
      <c r="E7" s="287" t="s">
        <v>314</v>
      </c>
      <c r="F7" s="289" t="s">
        <v>2163</v>
      </c>
      <c r="G7" s="287" t="s">
        <v>2030</v>
      </c>
      <c r="H7" s="317">
        <v>1972</v>
      </c>
      <c r="I7" s="287" t="s">
        <v>1615</v>
      </c>
      <c r="J7" s="287" t="s">
        <v>158</v>
      </c>
      <c r="K7" s="288">
        <v>27</v>
      </c>
      <c r="L7" s="288"/>
      <c r="M7" s="288">
        <f t="shared" si="0"/>
        <v>27</v>
      </c>
      <c r="N7" s="292" t="s">
        <v>2162</v>
      </c>
      <c r="O7" s="291">
        <f t="shared" si="1"/>
        <v>0.32171296296296303</v>
      </c>
      <c r="Q7" s="15">
        <f>VLOOKUP(R7,id!$A:$C,3,0)</f>
        <v>27</v>
      </c>
      <c r="R7" s="15" t="str">
        <f t="shared" si="2"/>
        <v>BoberBartłomiej1972</v>
      </c>
      <c r="S7" s="9" t="str">
        <f t="shared" si="3"/>
        <v>Bober</v>
      </c>
      <c r="T7" s="9" t="str">
        <f t="shared" si="4"/>
        <v>Bartłomiej</v>
      </c>
      <c r="U7" s="9" t="str">
        <f t="shared" si="5"/>
        <v>Harpagan</v>
      </c>
      <c r="V7" s="9">
        <f t="shared" si="6"/>
        <v>1972</v>
      </c>
      <c r="W7" s="9">
        <f t="shared" si="7"/>
        <v>92.214707152108204</v>
      </c>
      <c r="X7" s="9"/>
      <c r="Y7" s="9">
        <f t="shared" si="9"/>
        <v>0.97985321629011357</v>
      </c>
      <c r="Z7" s="9">
        <f t="shared" si="8"/>
        <v>1</v>
      </c>
      <c r="AA7" s="9">
        <v>1</v>
      </c>
      <c r="AB7" s="9">
        <v>1</v>
      </c>
    </row>
    <row r="8" spans="1:28" ht="14.4">
      <c r="A8" s="297"/>
      <c r="B8" s="295">
        <v>5</v>
      </c>
      <c r="C8" s="294"/>
      <c r="D8" s="289" t="s">
        <v>19</v>
      </c>
      <c r="E8" s="289" t="s">
        <v>277</v>
      </c>
      <c r="F8" s="289" t="s">
        <v>2161</v>
      </c>
      <c r="G8" s="289" t="s">
        <v>2030</v>
      </c>
      <c r="H8" s="317">
        <v>1985</v>
      </c>
      <c r="I8" s="289" t="s">
        <v>216</v>
      </c>
      <c r="J8" s="289" t="s">
        <v>276</v>
      </c>
      <c r="K8" s="288">
        <v>27</v>
      </c>
      <c r="L8" s="288"/>
      <c r="M8" s="288">
        <f t="shared" si="0"/>
        <v>27</v>
      </c>
      <c r="N8" s="292" t="s">
        <v>2160</v>
      </c>
      <c r="O8" s="291">
        <f t="shared" si="1"/>
        <v>0.32826388888888891</v>
      </c>
      <c r="Q8" s="15">
        <f>VLOOKUP(R8,id!$A:$C,3,0)</f>
        <v>5</v>
      </c>
      <c r="R8" s="15" t="str">
        <f t="shared" si="2"/>
        <v>BanaszkiewiczPiotr1985</v>
      </c>
      <c r="S8" s="9" t="str">
        <f t="shared" si="3"/>
        <v>Banaszkiewicz</v>
      </c>
      <c r="T8" s="9" t="str">
        <f t="shared" si="4"/>
        <v>Piotr</v>
      </c>
      <c r="U8" s="9" t="str">
        <f t="shared" si="5"/>
        <v>KTR BikeOrient</v>
      </c>
      <c r="V8" s="9">
        <f t="shared" si="6"/>
        <v>1985</v>
      </c>
      <c r="W8" s="9">
        <f t="shared" si="7"/>
        <v>90.374444679500741</v>
      </c>
      <c r="X8" s="9"/>
      <c r="Y8" s="9">
        <f t="shared" si="9"/>
        <v>0.98004372047105293</v>
      </c>
      <c r="Z8" s="9">
        <f t="shared" si="8"/>
        <v>1</v>
      </c>
      <c r="AA8" s="9">
        <v>1</v>
      </c>
      <c r="AB8" s="9">
        <v>1</v>
      </c>
    </row>
    <row r="9" spans="1:28" ht="14.4">
      <c r="A9" s="297"/>
      <c r="B9" s="295">
        <v>6</v>
      </c>
      <c r="C9" s="296"/>
      <c r="D9" s="287" t="s">
        <v>38</v>
      </c>
      <c r="E9" s="287" t="s">
        <v>180</v>
      </c>
      <c r="F9" s="289" t="s">
        <v>2159</v>
      </c>
      <c r="G9" s="287" t="s">
        <v>2030</v>
      </c>
      <c r="H9" s="317">
        <v>1968</v>
      </c>
      <c r="I9" s="287" t="s">
        <v>1515</v>
      </c>
      <c r="J9" s="287" t="s">
        <v>2158</v>
      </c>
      <c r="K9" s="293">
        <v>27</v>
      </c>
      <c r="L9" s="289"/>
      <c r="M9" s="288">
        <f t="shared" si="0"/>
        <v>27</v>
      </c>
      <c r="N9" s="292" t="s">
        <v>2156</v>
      </c>
      <c r="O9" s="291">
        <f t="shared" si="1"/>
        <v>0.33938657407407413</v>
      </c>
      <c r="Q9" s="15">
        <f>VLOOKUP(R9,id!$A:$C,3,0)</f>
        <v>23</v>
      </c>
      <c r="R9" s="15" t="str">
        <f t="shared" si="2"/>
        <v>PachulskiMarek1968</v>
      </c>
      <c r="S9" s="9" t="str">
        <f t="shared" si="3"/>
        <v>Pachulski</v>
      </c>
      <c r="T9" s="9" t="str">
        <f t="shared" si="4"/>
        <v>Marek</v>
      </c>
      <c r="U9" s="9" t="str">
        <f t="shared" si="5"/>
        <v>GREY  WOLF</v>
      </c>
      <c r="V9" s="9">
        <f t="shared" si="6"/>
        <v>1968</v>
      </c>
      <c r="W9" s="9">
        <f t="shared" si="7"/>
        <v>87.412611260785042</v>
      </c>
      <c r="X9" s="9"/>
      <c r="Y9" s="9">
        <f t="shared" si="9"/>
        <v>0.96722709136172957</v>
      </c>
      <c r="Z9" s="9">
        <f t="shared" si="8"/>
        <v>1</v>
      </c>
      <c r="AA9" s="9">
        <v>1</v>
      </c>
      <c r="AB9" s="9">
        <v>1</v>
      </c>
    </row>
    <row r="10" spans="1:28" ht="14.4">
      <c r="A10" s="297"/>
      <c r="B10" s="295">
        <v>7</v>
      </c>
      <c r="C10" s="296"/>
      <c r="D10" s="287" t="s">
        <v>29</v>
      </c>
      <c r="E10" s="287" t="s">
        <v>180</v>
      </c>
      <c r="F10" s="289" t="s">
        <v>2157</v>
      </c>
      <c r="G10" s="287" t="s">
        <v>2030</v>
      </c>
      <c r="H10" s="317">
        <v>1967</v>
      </c>
      <c r="I10" s="287" t="s">
        <v>1657</v>
      </c>
      <c r="J10" s="287" t="s">
        <v>1674</v>
      </c>
      <c r="K10" s="293">
        <v>27</v>
      </c>
      <c r="L10" s="289"/>
      <c r="M10" s="288">
        <f t="shared" si="0"/>
        <v>27</v>
      </c>
      <c r="N10" s="292" t="s">
        <v>2156</v>
      </c>
      <c r="O10" s="291">
        <f t="shared" si="1"/>
        <v>0.33938657407407413</v>
      </c>
      <c r="Q10" s="15">
        <f>VLOOKUP(R10,id!$A:$C,3,0)</f>
        <v>24</v>
      </c>
      <c r="R10" s="15" t="str">
        <f t="shared" si="2"/>
        <v>PachulskiLeszek1967</v>
      </c>
      <c r="S10" s="9" t="str">
        <f t="shared" si="3"/>
        <v>Pachulski</v>
      </c>
      <c r="T10" s="9" t="str">
        <f t="shared" si="4"/>
        <v>Leszek</v>
      </c>
      <c r="U10" s="9" t="str">
        <f t="shared" si="5"/>
        <v>OPRYCHY TEAM</v>
      </c>
      <c r="V10" s="9">
        <f t="shared" si="6"/>
        <v>1967</v>
      </c>
      <c r="W10" s="9">
        <f t="shared" si="7"/>
        <v>87.412611260785042</v>
      </c>
      <c r="X10" s="9"/>
      <c r="Y10" s="9">
        <f t="shared" si="9"/>
        <v>1</v>
      </c>
      <c r="Z10" s="9">
        <f t="shared" si="8"/>
        <v>1</v>
      </c>
      <c r="AA10" s="9">
        <v>1</v>
      </c>
      <c r="AB10" s="9">
        <v>1</v>
      </c>
    </row>
    <row r="11" spans="1:28" ht="14.4">
      <c r="A11" s="297"/>
      <c r="B11" s="295">
        <v>8</v>
      </c>
      <c r="C11" s="296"/>
      <c r="D11" s="287" t="s">
        <v>69</v>
      </c>
      <c r="E11" s="287" t="s">
        <v>311</v>
      </c>
      <c r="F11" s="289" t="s">
        <v>2155</v>
      </c>
      <c r="G11" s="287" t="s">
        <v>2030</v>
      </c>
      <c r="H11" s="317">
        <v>1977</v>
      </c>
      <c r="I11" s="287" t="s">
        <v>269</v>
      </c>
      <c r="J11" s="287" t="s">
        <v>310</v>
      </c>
      <c r="K11" s="293">
        <v>27</v>
      </c>
      <c r="L11" s="289"/>
      <c r="M11" s="288">
        <f t="shared" si="0"/>
        <v>27</v>
      </c>
      <c r="N11" s="292" t="s">
        <v>2154</v>
      </c>
      <c r="O11" s="291">
        <f t="shared" si="1"/>
        <v>0.34081018518518519</v>
      </c>
      <c r="Q11" s="15">
        <f>VLOOKUP(R11,id!$A:$C,3,0)</f>
        <v>11</v>
      </c>
      <c r="R11" s="15" t="str">
        <f t="shared" si="2"/>
        <v>SenderekŁukasz1977</v>
      </c>
      <c r="S11" s="9" t="str">
        <f t="shared" si="3"/>
        <v>Senderek</v>
      </c>
      <c r="T11" s="9" t="str">
        <f t="shared" si="4"/>
        <v>Łukasz</v>
      </c>
      <c r="U11" s="9" t="str">
        <f t="shared" si="5"/>
        <v>Team 360°</v>
      </c>
      <c r="V11" s="9">
        <f t="shared" si="6"/>
        <v>1977</v>
      </c>
      <c r="W11" s="9">
        <f t="shared" si="7"/>
        <v>87.047476737078043</v>
      </c>
      <c r="X11" s="9"/>
      <c r="Y11" s="9">
        <f t="shared" si="9"/>
        <v>0.99582286218841287</v>
      </c>
      <c r="Z11" s="9">
        <f t="shared" si="8"/>
        <v>1</v>
      </c>
      <c r="AA11" s="9">
        <v>1</v>
      </c>
      <c r="AB11" s="9">
        <v>1</v>
      </c>
    </row>
    <row r="12" spans="1:28" ht="14.4">
      <c r="A12" s="297"/>
      <c r="B12" s="295">
        <v>9</v>
      </c>
      <c r="C12" s="294"/>
      <c r="D12" s="287" t="s">
        <v>257</v>
      </c>
      <c r="E12" s="287" t="s">
        <v>261</v>
      </c>
      <c r="F12" s="289" t="s">
        <v>2153</v>
      </c>
      <c r="G12" s="287" t="s">
        <v>2030</v>
      </c>
      <c r="H12" s="317">
        <v>1979</v>
      </c>
      <c r="I12" s="287" t="s">
        <v>1513</v>
      </c>
      <c r="J12" s="287" t="s">
        <v>252</v>
      </c>
      <c r="K12" s="288">
        <v>27</v>
      </c>
      <c r="L12" s="288"/>
      <c r="M12" s="288">
        <f t="shared" si="0"/>
        <v>27</v>
      </c>
      <c r="N12" s="292" t="s">
        <v>2152</v>
      </c>
      <c r="O12" s="291">
        <f t="shared" si="1"/>
        <v>0.35538194444444449</v>
      </c>
      <c r="Q12" s="15">
        <f>VLOOKUP(R12,id!$A:$C,3,0)</f>
        <v>145</v>
      </c>
      <c r="R12" s="15" t="str">
        <f t="shared" si="2"/>
        <v>WalentowskiRadosław1979</v>
      </c>
      <c r="S12" s="9" t="str">
        <f t="shared" si="3"/>
        <v>Walentowski</v>
      </c>
      <c r="T12" s="9" t="str">
        <f t="shared" si="4"/>
        <v>Radosław</v>
      </c>
      <c r="U12" s="9" t="str">
        <f t="shared" si="5"/>
        <v>LosMaruderos</v>
      </c>
      <c r="V12" s="9">
        <f t="shared" si="6"/>
        <v>1979</v>
      </c>
      <c r="W12" s="9">
        <f t="shared" si="7"/>
        <v>83.478260869565204</v>
      </c>
      <c r="X12" s="9"/>
      <c r="Y12" s="9">
        <f t="shared" si="9"/>
        <v>0.95899690604136123</v>
      </c>
      <c r="Z12" s="9">
        <f t="shared" si="8"/>
        <v>1</v>
      </c>
      <c r="AA12" s="9">
        <v>1</v>
      </c>
      <c r="AB12" s="9">
        <v>1</v>
      </c>
    </row>
    <row r="13" spans="1:28" ht="14.4">
      <c r="A13" s="297"/>
      <c r="B13" s="295">
        <v>10</v>
      </c>
      <c r="C13" s="294"/>
      <c r="D13" s="287" t="s">
        <v>23</v>
      </c>
      <c r="E13" s="287" t="s">
        <v>22</v>
      </c>
      <c r="F13" s="289" t="s">
        <v>2151</v>
      </c>
      <c r="G13" s="287" t="s">
        <v>2030</v>
      </c>
      <c r="H13" s="317">
        <v>1964</v>
      </c>
      <c r="I13" s="287" t="s">
        <v>249</v>
      </c>
      <c r="J13" s="287" t="s">
        <v>2150</v>
      </c>
      <c r="K13" s="293">
        <v>27</v>
      </c>
      <c r="L13" s="293"/>
      <c r="M13" s="288">
        <f t="shared" si="0"/>
        <v>27</v>
      </c>
      <c r="N13" s="292" t="s">
        <v>2148</v>
      </c>
      <c r="O13" s="291">
        <f t="shared" si="1"/>
        <v>0.35630787037037037</v>
      </c>
      <c r="Q13" s="15">
        <f>VLOOKUP(R13,id!$A:$C,3,0)</f>
        <v>13</v>
      </c>
      <c r="R13" s="15" t="str">
        <f t="shared" si="2"/>
        <v>LiszkaGrzegorz1964</v>
      </c>
      <c r="S13" s="9" t="str">
        <f t="shared" si="3"/>
        <v>Liszka</v>
      </c>
      <c r="T13" s="9" t="str">
        <f t="shared" si="4"/>
        <v>Grzegorz</v>
      </c>
      <c r="U13" s="9" t="str">
        <f t="shared" si="5"/>
        <v>Trezado .plBikeTires</v>
      </c>
      <c r="V13" s="9">
        <f t="shared" si="6"/>
        <v>1964</v>
      </c>
      <c r="W13" s="9">
        <f t="shared" si="7"/>
        <v>83.261328569108329</v>
      </c>
      <c r="X13" s="9"/>
      <c r="Y13" s="9">
        <f t="shared" si="9"/>
        <v>0.99740133181744373</v>
      </c>
      <c r="Z13" s="9">
        <f t="shared" si="8"/>
        <v>1</v>
      </c>
      <c r="AA13" s="9">
        <v>1</v>
      </c>
      <c r="AB13" s="9">
        <v>1</v>
      </c>
    </row>
    <row r="14" spans="1:28" ht="14.4">
      <c r="A14" s="297"/>
      <c r="B14" s="295">
        <v>11</v>
      </c>
      <c r="C14" s="296"/>
      <c r="D14" s="289" t="s">
        <v>727</v>
      </c>
      <c r="E14" s="289" t="s">
        <v>1977</v>
      </c>
      <c r="F14" s="289" t="s">
        <v>2149</v>
      </c>
      <c r="G14" s="287" t="s">
        <v>2030</v>
      </c>
      <c r="H14" s="319">
        <v>1996</v>
      </c>
      <c r="I14" s="289" t="s">
        <v>1879</v>
      </c>
      <c r="J14" s="289" t="s">
        <v>2146</v>
      </c>
      <c r="K14" s="293">
        <v>27</v>
      </c>
      <c r="L14" s="289"/>
      <c r="M14" s="288">
        <f t="shared" si="0"/>
        <v>27</v>
      </c>
      <c r="N14" s="292" t="s">
        <v>2148</v>
      </c>
      <c r="O14" s="291">
        <f t="shared" si="1"/>
        <v>0.35630787037037037</v>
      </c>
      <c r="Q14" s="15">
        <f>VLOOKUP(R14,id!$A:$C,3,0)</f>
        <v>396</v>
      </c>
      <c r="R14" s="15" t="str">
        <f t="shared" si="2"/>
        <v>KielakHubert1996</v>
      </c>
      <c r="S14" s="9" t="str">
        <f t="shared" si="3"/>
        <v>Kielak</v>
      </c>
      <c r="T14" s="9" t="str">
        <f t="shared" si="4"/>
        <v>Hubert</v>
      </c>
      <c r="U14" s="9" t="str">
        <f t="shared" si="5"/>
        <v>Błaźej Kielak 1%</v>
      </c>
      <c r="V14" s="9">
        <f t="shared" si="6"/>
        <v>1996</v>
      </c>
      <c r="W14" s="9">
        <f t="shared" si="7"/>
        <v>83.261328569108329</v>
      </c>
      <c r="X14" s="9"/>
      <c r="Y14" s="9">
        <f t="shared" si="9"/>
        <v>1</v>
      </c>
      <c r="Z14" s="9">
        <f t="shared" si="8"/>
        <v>1</v>
      </c>
      <c r="AA14" s="9">
        <v>1</v>
      </c>
      <c r="AB14" s="9">
        <v>1</v>
      </c>
    </row>
    <row r="15" spans="1:28" ht="14.4">
      <c r="A15" s="297"/>
      <c r="B15" s="295">
        <v>12</v>
      </c>
      <c r="C15" s="294"/>
      <c r="D15" s="287" t="s">
        <v>98</v>
      </c>
      <c r="E15" s="287" t="s">
        <v>1977</v>
      </c>
      <c r="F15" s="289" t="s">
        <v>2147</v>
      </c>
      <c r="G15" s="287" t="s">
        <v>2030</v>
      </c>
      <c r="H15" s="317">
        <v>1972</v>
      </c>
      <c r="I15" s="287" t="s">
        <v>1879</v>
      </c>
      <c r="J15" s="287" t="s">
        <v>2146</v>
      </c>
      <c r="K15" s="288">
        <v>27</v>
      </c>
      <c r="L15" s="288"/>
      <c r="M15" s="288">
        <f t="shared" si="0"/>
        <v>27</v>
      </c>
      <c r="N15" s="292" t="s">
        <v>2145</v>
      </c>
      <c r="O15" s="291">
        <f t="shared" si="1"/>
        <v>0.35633101851851856</v>
      </c>
      <c r="Q15" s="15">
        <f>VLOOKUP(R15,id!$A:$C,3,0)</f>
        <v>395</v>
      </c>
      <c r="R15" s="15" t="str">
        <f t="shared" si="2"/>
        <v>KielakSławomir1972</v>
      </c>
      <c r="S15" s="9" t="str">
        <f t="shared" si="3"/>
        <v>Kielak</v>
      </c>
      <c r="T15" s="9" t="str">
        <f t="shared" si="4"/>
        <v>Sławomir</v>
      </c>
      <c r="U15" s="9" t="str">
        <f t="shared" si="5"/>
        <v>Błaźej Kielak 1%</v>
      </c>
      <c r="V15" s="9">
        <f t="shared" si="6"/>
        <v>1972</v>
      </c>
      <c r="W15" s="9">
        <f t="shared" si="7"/>
        <v>83.255919706369554</v>
      </c>
      <c r="X15" s="9"/>
      <c r="Y15" s="9">
        <f t="shared" si="9"/>
        <v>0.99993503751583446</v>
      </c>
      <c r="Z15" s="9">
        <f t="shared" si="8"/>
        <v>1</v>
      </c>
      <c r="AA15" s="9">
        <v>1</v>
      </c>
      <c r="AB15" s="9">
        <v>1</v>
      </c>
    </row>
    <row r="16" spans="1:28" ht="14.4">
      <c r="A16" s="297"/>
      <c r="B16" s="295">
        <v>13</v>
      </c>
      <c r="C16" s="294"/>
      <c r="D16" s="287" t="s">
        <v>53</v>
      </c>
      <c r="E16" s="287" t="s">
        <v>52</v>
      </c>
      <c r="F16" s="289" t="s">
        <v>2144</v>
      </c>
      <c r="G16" s="287" t="s">
        <v>2030</v>
      </c>
      <c r="H16" s="317">
        <v>1960</v>
      </c>
      <c r="I16" s="287" t="s">
        <v>1778</v>
      </c>
      <c r="J16" s="287" t="s">
        <v>326</v>
      </c>
      <c r="K16" s="288">
        <v>27</v>
      </c>
      <c r="L16" s="288"/>
      <c r="M16" s="288">
        <f t="shared" si="0"/>
        <v>27</v>
      </c>
      <c r="N16" s="292" t="s">
        <v>2143</v>
      </c>
      <c r="O16" s="291">
        <f t="shared" si="1"/>
        <v>0.35785879629629636</v>
      </c>
      <c r="Q16" s="15">
        <f>VLOOKUP(R16,id!$A:$C,3,0)</f>
        <v>64</v>
      </c>
      <c r="R16" s="15" t="str">
        <f t="shared" si="2"/>
        <v>KoniecznyTomasz1960</v>
      </c>
      <c r="S16" s="9" t="str">
        <f t="shared" si="3"/>
        <v>Konieczny</v>
      </c>
      <c r="T16" s="9" t="str">
        <f t="shared" si="4"/>
        <v>Tomasz</v>
      </c>
      <c r="U16" s="9" t="str">
        <f t="shared" si="5"/>
        <v>Grupa Rowerowa Lipka</v>
      </c>
      <c r="V16" s="9">
        <f t="shared" si="6"/>
        <v>1960</v>
      </c>
      <c r="W16" s="9">
        <f t="shared" si="7"/>
        <v>82.900481904330647</v>
      </c>
      <c r="X16" s="9"/>
      <c r="Y16" s="9">
        <f t="shared" si="9"/>
        <v>0.99573078042627505</v>
      </c>
      <c r="Z16" s="9">
        <f t="shared" si="8"/>
        <v>1</v>
      </c>
      <c r="AA16" s="9">
        <v>1</v>
      </c>
      <c r="AB16" s="9">
        <v>1</v>
      </c>
    </row>
    <row r="17" spans="1:28" ht="14.4">
      <c r="A17" s="297"/>
      <c r="B17" s="295">
        <v>14</v>
      </c>
      <c r="C17" s="294"/>
      <c r="D17" s="287" t="s">
        <v>56</v>
      </c>
      <c r="E17" s="287" t="s">
        <v>198</v>
      </c>
      <c r="F17" s="289" t="s">
        <v>2142</v>
      </c>
      <c r="G17" s="287" t="s">
        <v>2030</v>
      </c>
      <c r="H17" s="317">
        <v>1970</v>
      </c>
      <c r="I17" s="287" t="s">
        <v>1880</v>
      </c>
      <c r="J17" s="287"/>
      <c r="K17" s="288">
        <v>27</v>
      </c>
      <c r="L17" s="288"/>
      <c r="M17" s="288">
        <f t="shared" si="0"/>
        <v>27</v>
      </c>
      <c r="N17" s="292" t="s">
        <v>2141</v>
      </c>
      <c r="O17" s="291">
        <f t="shared" si="1"/>
        <v>0.36420138888888887</v>
      </c>
      <c r="Q17" s="15">
        <f>VLOOKUP(R17,id!$A:$C,3,0)</f>
        <v>35</v>
      </c>
      <c r="R17" s="15" t="str">
        <f t="shared" si="2"/>
        <v>ZawadzkiArtur1970</v>
      </c>
      <c r="S17" s="9" t="str">
        <f t="shared" si="3"/>
        <v>Zawadzki</v>
      </c>
      <c r="T17" s="9" t="str">
        <f t="shared" si="4"/>
        <v>Artur</v>
      </c>
      <c r="U17" s="9">
        <f t="shared" si="5"/>
        <v>0</v>
      </c>
      <c r="V17" s="9">
        <f t="shared" si="6"/>
        <v>1970</v>
      </c>
      <c r="W17" s="9">
        <f t="shared" si="7"/>
        <v>81.456764229192487</v>
      </c>
      <c r="X17" s="9"/>
      <c r="Y17" s="9">
        <f t="shared" si="9"/>
        <v>0.9825849302443832</v>
      </c>
      <c r="Z17" s="9">
        <f t="shared" si="8"/>
        <v>1</v>
      </c>
      <c r="AA17" s="9">
        <v>1</v>
      </c>
      <c r="AB17" s="9">
        <v>1</v>
      </c>
    </row>
    <row r="18" spans="1:28" ht="14.4">
      <c r="A18" s="297"/>
      <c r="B18" s="295">
        <v>15</v>
      </c>
      <c r="C18" s="294"/>
      <c r="D18" s="287" t="s">
        <v>21</v>
      </c>
      <c r="E18" s="287" t="s">
        <v>27</v>
      </c>
      <c r="F18" s="289" t="s">
        <v>2140</v>
      </c>
      <c r="G18" s="287" t="s">
        <v>2030</v>
      </c>
      <c r="H18" s="317">
        <v>1969</v>
      </c>
      <c r="I18" s="287" t="s">
        <v>269</v>
      </c>
      <c r="J18" s="287" t="s">
        <v>186</v>
      </c>
      <c r="K18" s="288">
        <v>27</v>
      </c>
      <c r="L18" s="288"/>
      <c r="M18" s="288">
        <f t="shared" si="0"/>
        <v>27</v>
      </c>
      <c r="N18" s="292" t="s">
        <v>2139</v>
      </c>
      <c r="O18" s="291">
        <f t="shared" si="1"/>
        <v>0.36489583333333336</v>
      </c>
      <c r="Q18" s="15">
        <f>VLOOKUP(R18,id!$A:$C,3,0)</f>
        <v>31</v>
      </c>
      <c r="R18" s="15" t="str">
        <f t="shared" si="2"/>
        <v>WitkowskiMarcin1969</v>
      </c>
      <c r="S18" s="9" t="str">
        <f t="shared" si="3"/>
        <v>Witkowski</v>
      </c>
      <c r="T18" s="9" t="str">
        <f t="shared" si="4"/>
        <v>Marcin</v>
      </c>
      <c r="U18" s="9" t="str">
        <f t="shared" si="5"/>
        <v>SONY MTB TEAM</v>
      </c>
      <c r="V18" s="9">
        <f t="shared" si="6"/>
        <v>1969</v>
      </c>
      <c r="W18" s="9">
        <f t="shared" si="7"/>
        <v>81.301741364544654</v>
      </c>
      <c r="X18" s="9"/>
      <c r="Y18" s="9">
        <f t="shared" si="9"/>
        <v>0.99809686935008068</v>
      </c>
      <c r="Z18" s="9">
        <f t="shared" si="8"/>
        <v>1</v>
      </c>
      <c r="AA18" s="9">
        <v>1</v>
      </c>
      <c r="AB18" s="9">
        <v>1</v>
      </c>
    </row>
    <row r="19" spans="1:28" ht="14.4">
      <c r="A19" s="297"/>
      <c r="B19" s="295">
        <v>16</v>
      </c>
      <c r="C19" s="294"/>
      <c r="D19" s="287" t="s">
        <v>19</v>
      </c>
      <c r="E19" s="287" t="s">
        <v>1301</v>
      </c>
      <c r="F19" s="289" t="s">
        <v>2138</v>
      </c>
      <c r="G19" s="287" t="s">
        <v>2030</v>
      </c>
      <c r="H19" s="317">
        <v>1976</v>
      </c>
      <c r="I19" s="287" t="s">
        <v>1625</v>
      </c>
      <c r="J19" s="287"/>
      <c r="K19" s="288">
        <v>27</v>
      </c>
      <c r="L19" s="288"/>
      <c r="M19" s="288">
        <f t="shared" si="0"/>
        <v>27</v>
      </c>
      <c r="N19" s="292" t="s">
        <v>2137</v>
      </c>
      <c r="O19" s="291">
        <f t="shared" si="1"/>
        <v>0.36717592592592596</v>
      </c>
      <c r="Q19" s="15">
        <f>VLOOKUP(R19,id!$A:$C,3,0)</f>
        <v>42</v>
      </c>
      <c r="R19" s="15" t="str">
        <f t="shared" si="2"/>
        <v>NiewęgłowskiPiotr1976</v>
      </c>
      <c r="S19" s="9" t="str">
        <f t="shared" si="3"/>
        <v>Niewęgłowski</v>
      </c>
      <c r="T19" s="9" t="str">
        <f t="shared" si="4"/>
        <v>Piotr</v>
      </c>
      <c r="U19" s="9">
        <f t="shared" si="5"/>
        <v>0</v>
      </c>
      <c r="V19" s="9">
        <f t="shared" si="6"/>
        <v>1976</v>
      </c>
      <c r="W19" s="9">
        <f t="shared" si="7"/>
        <v>80.796873029882718</v>
      </c>
      <c r="X19" s="9"/>
      <c r="Y19" s="9">
        <f t="shared" si="9"/>
        <v>0.99379019039213212</v>
      </c>
      <c r="Z19" s="9">
        <f t="shared" si="8"/>
        <v>1</v>
      </c>
      <c r="AA19" s="9">
        <v>1</v>
      </c>
      <c r="AB19" s="9">
        <v>1</v>
      </c>
    </row>
    <row r="20" spans="1:28" ht="14.4">
      <c r="A20" s="297"/>
      <c r="B20" s="295">
        <v>17</v>
      </c>
      <c r="C20" s="294"/>
      <c r="D20" s="289" t="s">
        <v>74</v>
      </c>
      <c r="E20" s="289" t="s">
        <v>155</v>
      </c>
      <c r="F20" s="289" t="s">
        <v>2136</v>
      </c>
      <c r="G20" s="289" t="s">
        <v>2030</v>
      </c>
      <c r="H20" s="317">
        <v>1980</v>
      </c>
      <c r="I20" s="289" t="s">
        <v>1515</v>
      </c>
      <c r="J20" s="289"/>
      <c r="K20" s="293">
        <v>27</v>
      </c>
      <c r="L20" s="293"/>
      <c r="M20" s="288">
        <f t="shared" si="0"/>
        <v>27</v>
      </c>
      <c r="N20" s="292" t="s">
        <v>2135</v>
      </c>
      <c r="O20" s="291">
        <f t="shared" si="1"/>
        <v>0.3677083333333333</v>
      </c>
      <c r="Q20" s="15">
        <f>VLOOKUP(R20,id!$A:$C,3,0)</f>
        <v>37</v>
      </c>
      <c r="R20" s="15" t="str">
        <f t="shared" si="2"/>
        <v>JaskólskiKonrad1980</v>
      </c>
      <c r="S20" s="9" t="str">
        <f t="shared" si="3"/>
        <v>Jaskólski</v>
      </c>
      <c r="T20" s="9" t="str">
        <f t="shared" si="4"/>
        <v>Konrad</v>
      </c>
      <c r="U20" s="9">
        <f t="shared" si="5"/>
        <v>0</v>
      </c>
      <c r="V20" s="9">
        <f t="shared" si="6"/>
        <v>1980</v>
      </c>
      <c r="W20" s="9">
        <f t="shared" si="7"/>
        <v>80.679886685552404</v>
      </c>
      <c r="X20" s="9"/>
      <c r="Y20" s="9">
        <f t="shared" si="9"/>
        <v>0.9985520931696571</v>
      </c>
      <c r="Z20" s="9">
        <f t="shared" si="8"/>
        <v>1</v>
      </c>
      <c r="AA20" s="9">
        <v>1</v>
      </c>
      <c r="AB20" s="9">
        <v>1</v>
      </c>
    </row>
    <row r="21" spans="1:28" ht="14.4">
      <c r="A21" s="297"/>
      <c r="B21" s="295">
        <v>18</v>
      </c>
      <c r="C21" s="296"/>
      <c r="D21" s="287" t="s">
        <v>166</v>
      </c>
      <c r="E21" s="287" t="s">
        <v>169</v>
      </c>
      <c r="F21" s="289" t="s">
        <v>2134</v>
      </c>
      <c r="G21" s="287" t="s">
        <v>2030</v>
      </c>
      <c r="H21" s="317">
        <v>1978</v>
      </c>
      <c r="I21" s="287" t="s">
        <v>1615</v>
      </c>
      <c r="J21" s="287"/>
      <c r="K21" s="293">
        <v>27</v>
      </c>
      <c r="L21" s="289"/>
      <c r="M21" s="288">
        <f t="shared" si="0"/>
        <v>27</v>
      </c>
      <c r="N21" s="292" t="s">
        <v>2133</v>
      </c>
      <c r="O21" s="291">
        <f t="shared" si="1"/>
        <v>0.37170138888888887</v>
      </c>
      <c r="Q21" s="15">
        <f>VLOOKUP(R21,id!$A:$C,3,0)</f>
        <v>136</v>
      </c>
      <c r="R21" s="15" t="str">
        <f t="shared" si="2"/>
        <v>PaszkowskiWojciech1978</v>
      </c>
      <c r="S21" s="9" t="str">
        <f t="shared" si="3"/>
        <v>Paszkowski</v>
      </c>
      <c r="T21" s="9" t="str">
        <f t="shared" si="4"/>
        <v>Wojciech</v>
      </c>
      <c r="U21" s="9">
        <f t="shared" si="5"/>
        <v>0</v>
      </c>
      <c r="V21" s="9">
        <f t="shared" si="6"/>
        <v>1978</v>
      </c>
      <c r="W21" s="9">
        <f t="shared" si="7"/>
        <v>79.81317141522652</v>
      </c>
      <c r="X21" s="9"/>
      <c r="Y21" s="9">
        <f t="shared" si="9"/>
        <v>0.98925735637552537</v>
      </c>
      <c r="Z21" s="9">
        <f t="shared" si="8"/>
        <v>1</v>
      </c>
      <c r="AA21" s="9">
        <v>1</v>
      </c>
      <c r="AB21" s="9">
        <v>1</v>
      </c>
    </row>
    <row r="22" spans="1:28" ht="14.4">
      <c r="A22" s="297"/>
      <c r="B22" s="295">
        <v>19</v>
      </c>
      <c r="C22" s="294"/>
      <c r="D22" s="287" t="s">
        <v>54</v>
      </c>
      <c r="E22" s="287" t="s">
        <v>55</v>
      </c>
      <c r="F22" s="289" t="s">
        <v>2131</v>
      </c>
      <c r="G22" s="287" t="s">
        <v>2030</v>
      </c>
      <c r="H22" s="317">
        <v>1967</v>
      </c>
      <c r="I22" s="287" t="s">
        <v>323</v>
      </c>
      <c r="J22" s="287" t="s">
        <v>150</v>
      </c>
      <c r="K22" s="288">
        <v>27</v>
      </c>
      <c r="L22" s="288"/>
      <c r="M22" s="288">
        <f t="shared" si="0"/>
        <v>27</v>
      </c>
      <c r="N22" s="292" t="s">
        <v>2130</v>
      </c>
      <c r="O22" s="291">
        <f t="shared" si="1"/>
        <v>0.38321759259259264</v>
      </c>
      <c r="Q22" s="15">
        <f>VLOOKUP(R22,id!$A:$C,3,0)</f>
        <v>32</v>
      </c>
      <c r="R22" s="15" t="str">
        <f t="shared" si="2"/>
        <v>StanekRobert1967</v>
      </c>
      <c r="S22" s="9" t="str">
        <f t="shared" si="3"/>
        <v>Stanek</v>
      </c>
      <c r="T22" s="9" t="str">
        <f t="shared" si="4"/>
        <v>Robert</v>
      </c>
      <c r="U22" s="9" t="str">
        <f t="shared" si="5"/>
        <v>RUDY KOT</v>
      </c>
      <c r="V22" s="9">
        <f t="shared" si="6"/>
        <v>1967</v>
      </c>
      <c r="W22" s="9">
        <f t="shared" ref="W22:W52" si="10">W21*IF(AA22&lt;1,AA22,IF(AB22&lt;1,AB22,IF(Z22&lt;1,Z22,IF(Y22&lt;1,Y22,1))))</f>
        <v>77.414678344910882</v>
      </c>
      <c r="X22" s="9"/>
      <c r="Y22" s="9">
        <f t="shared" ref="Y22:Y52" si="11">O21/O22</f>
        <v>0.96994865599516744</v>
      </c>
      <c r="Z22" s="9">
        <f t="shared" ref="Z22:Z52" si="12">M22/M21</f>
        <v>1</v>
      </c>
      <c r="AA22" s="9">
        <v>1</v>
      </c>
      <c r="AB22" s="9">
        <v>1</v>
      </c>
    </row>
    <row r="23" spans="1:28" ht="14.4">
      <c r="A23" s="297"/>
      <c r="B23" s="295">
        <v>21</v>
      </c>
      <c r="C23" s="294"/>
      <c r="D23" s="289" t="s">
        <v>23</v>
      </c>
      <c r="E23" s="289" t="s">
        <v>93</v>
      </c>
      <c r="F23" s="289" t="s">
        <v>2129</v>
      </c>
      <c r="G23" s="289" t="s">
        <v>2030</v>
      </c>
      <c r="H23" s="317">
        <v>1974</v>
      </c>
      <c r="I23" s="289" t="s">
        <v>1512</v>
      </c>
      <c r="J23" s="289" t="s">
        <v>200</v>
      </c>
      <c r="K23" s="288">
        <v>27</v>
      </c>
      <c r="L23" s="288"/>
      <c r="M23" s="288">
        <f t="shared" si="0"/>
        <v>27</v>
      </c>
      <c r="N23" s="292" t="s">
        <v>2127</v>
      </c>
      <c r="O23" s="291">
        <f t="shared" si="1"/>
        <v>0.38504629629629633</v>
      </c>
      <c r="Q23" s="15">
        <f>VLOOKUP(R23,id!$A:$C,3,0)</f>
        <v>45</v>
      </c>
      <c r="R23" s="15" t="str">
        <f t="shared" si="2"/>
        <v>RygalskiGrzegorz1974</v>
      </c>
      <c r="S23" s="9" t="str">
        <f t="shared" si="3"/>
        <v>Rygalski</v>
      </c>
      <c r="T23" s="9" t="str">
        <f t="shared" si="4"/>
        <v>Grzegorz</v>
      </c>
      <c r="U23" s="9" t="str">
        <f t="shared" si="5"/>
        <v>Welocypedy</v>
      </c>
      <c r="V23" s="9">
        <f t="shared" si="6"/>
        <v>1974</v>
      </c>
      <c r="W23" s="9">
        <f t="shared" si="10"/>
        <v>77.047012143801837</v>
      </c>
      <c r="X23" s="9"/>
      <c r="Y23" s="9">
        <f t="shared" si="11"/>
        <v>0.99525069135505595</v>
      </c>
      <c r="Z23" s="9">
        <f t="shared" si="12"/>
        <v>1</v>
      </c>
      <c r="AA23" s="9">
        <v>1</v>
      </c>
      <c r="AB23" s="9">
        <v>1</v>
      </c>
    </row>
    <row r="24" spans="1:28" s="290" customFormat="1" ht="14.4">
      <c r="A24" s="308"/>
      <c r="B24" s="295">
        <v>21</v>
      </c>
      <c r="C24" s="294"/>
      <c r="D24" s="289" t="s">
        <v>53</v>
      </c>
      <c r="E24" s="289" t="s">
        <v>91</v>
      </c>
      <c r="F24" s="289" t="s">
        <v>2128</v>
      </c>
      <c r="G24" s="289" t="s">
        <v>2030</v>
      </c>
      <c r="H24" s="317">
        <v>1982</v>
      </c>
      <c r="I24" s="289" t="s">
        <v>269</v>
      </c>
      <c r="J24" s="289" t="s">
        <v>200</v>
      </c>
      <c r="K24" s="293">
        <v>27</v>
      </c>
      <c r="L24" s="293"/>
      <c r="M24" s="288">
        <f t="shared" si="0"/>
        <v>27</v>
      </c>
      <c r="N24" s="292" t="s">
        <v>2127</v>
      </c>
      <c r="O24" s="291">
        <f t="shared" si="1"/>
        <v>0.38504629629629633</v>
      </c>
      <c r="P24" s="285"/>
      <c r="Q24" s="15">
        <f>VLOOKUP(R24,id!$A:$C,3,0)</f>
        <v>46</v>
      </c>
      <c r="R24" s="15" t="str">
        <f t="shared" si="2"/>
        <v>StefańskiTomasz1982</v>
      </c>
      <c r="S24" s="9" t="str">
        <f t="shared" si="3"/>
        <v>Stefański</v>
      </c>
      <c r="T24" s="9" t="str">
        <f t="shared" si="4"/>
        <v>Tomasz</v>
      </c>
      <c r="U24" s="9" t="str">
        <f t="shared" si="5"/>
        <v>Welocypedy</v>
      </c>
      <c r="V24" s="9">
        <f t="shared" si="6"/>
        <v>1982</v>
      </c>
      <c r="W24" s="9">
        <f t="shared" si="10"/>
        <v>77.047012143801837</v>
      </c>
      <c r="X24" s="9"/>
      <c r="Y24" s="9">
        <f t="shared" si="11"/>
        <v>1</v>
      </c>
      <c r="Z24" s="9">
        <f t="shared" si="12"/>
        <v>1</v>
      </c>
      <c r="AA24" s="9">
        <v>1</v>
      </c>
      <c r="AB24" s="9">
        <v>1</v>
      </c>
    </row>
    <row r="25" spans="1:28" ht="14.4">
      <c r="A25" s="297"/>
      <c r="B25" s="295">
        <v>23</v>
      </c>
      <c r="C25" s="294"/>
      <c r="D25" s="287" t="s">
        <v>250</v>
      </c>
      <c r="E25" s="287" t="s">
        <v>987</v>
      </c>
      <c r="F25" s="289" t="s">
        <v>2126</v>
      </c>
      <c r="G25" s="287" t="s">
        <v>2030</v>
      </c>
      <c r="H25" s="317">
        <v>1955</v>
      </c>
      <c r="I25" s="287" t="s">
        <v>1516</v>
      </c>
      <c r="J25" s="287" t="s">
        <v>986</v>
      </c>
      <c r="K25" s="288">
        <v>27</v>
      </c>
      <c r="L25" s="288"/>
      <c r="M25" s="288">
        <f t="shared" si="0"/>
        <v>27</v>
      </c>
      <c r="N25" s="292" t="s">
        <v>2125</v>
      </c>
      <c r="O25" s="291">
        <f t="shared" si="1"/>
        <v>0.39173611111111117</v>
      </c>
      <c r="Q25" s="15">
        <f>VLOOKUP(R25,id!$A:$C,3,0)</f>
        <v>140</v>
      </c>
      <c r="R25" s="15" t="str">
        <f t="shared" si="2"/>
        <v>TrzmielewskiRoman1955</v>
      </c>
      <c r="S25" s="9" t="str">
        <f t="shared" si="3"/>
        <v>Trzmielewski</v>
      </c>
      <c r="T25" s="9" t="str">
        <f t="shared" si="4"/>
        <v>Roman</v>
      </c>
      <c r="U25" s="9" t="str">
        <f t="shared" si="5"/>
        <v>Compass</v>
      </c>
      <c r="V25" s="9">
        <f t="shared" si="6"/>
        <v>1955</v>
      </c>
      <c r="W25" s="9">
        <f t="shared" si="10"/>
        <v>75.731253323878732</v>
      </c>
      <c r="X25" s="9"/>
      <c r="Y25" s="9">
        <f t="shared" si="11"/>
        <v>0.98292264964840748</v>
      </c>
      <c r="Z25" s="9">
        <f t="shared" si="12"/>
        <v>1</v>
      </c>
      <c r="AA25" s="9">
        <v>1</v>
      </c>
      <c r="AB25" s="9">
        <v>1</v>
      </c>
    </row>
    <row r="26" spans="1:28" ht="14.4">
      <c r="A26" s="297"/>
      <c r="B26" s="295">
        <v>24</v>
      </c>
      <c r="C26" s="294"/>
      <c r="D26" s="287" t="s">
        <v>20</v>
      </c>
      <c r="E26" s="287" t="s">
        <v>283</v>
      </c>
      <c r="F26" s="289" t="s">
        <v>2124</v>
      </c>
      <c r="G26" s="287" t="s">
        <v>2030</v>
      </c>
      <c r="H26" s="317">
        <v>1979</v>
      </c>
      <c r="I26" s="287" t="s">
        <v>269</v>
      </c>
      <c r="J26" s="287" t="s">
        <v>282</v>
      </c>
      <c r="K26" s="288">
        <v>27</v>
      </c>
      <c r="L26" s="288"/>
      <c r="M26" s="288">
        <f t="shared" si="0"/>
        <v>27</v>
      </c>
      <c r="N26" s="292" t="s">
        <v>2123</v>
      </c>
      <c r="O26" s="291">
        <f t="shared" si="1"/>
        <v>0.3923611111111111</v>
      </c>
      <c r="Q26" s="15">
        <f>VLOOKUP(R26,id!$A:$C,3,0)</f>
        <v>21</v>
      </c>
      <c r="R26" s="15" t="str">
        <f t="shared" si="2"/>
        <v>BrudłoPaweł1979</v>
      </c>
      <c r="S26" s="9" t="str">
        <f t="shared" si="3"/>
        <v>Brudło</v>
      </c>
      <c r="T26" s="9" t="str">
        <f t="shared" si="4"/>
        <v>Paweł</v>
      </c>
      <c r="U26" s="9" t="str">
        <f t="shared" si="5"/>
        <v>KTE Tramp</v>
      </c>
      <c r="V26" s="9">
        <f t="shared" si="6"/>
        <v>1979</v>
      </c>
      <c r="W26" s="9">
        <f t="shared" si="10"/>
        <v>75.610619469026545</v>
      </c>
      <c r="X26" s="9"/>
      <c r="Y26" s="9">
        <f t="shared" si="11"/>
        <v>0.99840707964601783</v>
      </c>
      <c r="Z26" s="9">
        <f t="shared" si="12"/>
        <v>1</v>
      </c>
      <c r="AA26" s="9">
        <v>1</v>
      </c>
      <c r="AB26" s="9">
        <v>1</v>
      </c>
    </row>
    <row r="27" spans="1:28" ht="14.4">
      <c r="A27" s="297"/>
      <c r="B27" s="295">
        <v>25</v>
      </c>
      <c r="C27" s="294"/>
      <c r="D27" s="287" t="s">
        <v>21</v>
      </c>
      <c r="E27" s="287" t="s">
        <v>1665</v>
      </c>
      <c r="F27" s="289" t="s">
        <v>2122</v>
      </c>
      <c r="G27" s="289" t="s">
        <v>2030</v>
      </c>
      <c r="H27" s="317">
        <v>1979</v>
      </c>
      <c r="I27" s="287" t="s">
        <v>1664</v>
      </c>
      <c r="J27" s="287" t="s">
        <v>1663</v>
      </c>
      <c r="K27" s="293">
        <v>27</v>
      </c>
      <c r="L27" s="293"/>
      <c r="M27" s="288">
        <f t="shared" si="0"/>
        <v>27</v>
      </c>
      <c r="N27" s="292" t="s">
        <v>2120</v>
      </c>
      <c r="O27" s="291">
        <f t="shared" si="1"/>
        <v>0.39253472222222219</v>
      </c>
      <c r="Q27" s="15">
        <f>VLOOKUP(R27,id!$A:$C,3,0)</f>
        <v>192</v>
      </c>
      <c r="R27" s="15" t="str">
        <f t="shared" si="2"/>
        <v>MiśkiewiczMarcin1979</v>
      </c>
      <c r="S27" s="9" t="str">
        <f t="shared" si="3"/>
        <v>Miśkiewicz</v>
      </c>
      <c r="T27" s="9" t="str">
        <f t="shared" si="4"/>
        <v>Marcin</v>
      </c>
      <c r="U27" s="9" t="str">
        <f t="shared" si="5"/>
        <v>KB Galeria Warszawa AT</v>
      </c>
      <c r="V27" s="9">
        <f t="shared" si="6"/>
        <v>1979</v>
      </c>
      <c r="W27" s="9">
        <f t="shared" si="10"/>
        <v>75.577178239716943</v>
      </c>
      <c r="X27" s="9"/>
      <c r="Y27" s="9">
        <f t="shared" si="11"/>
        <v>0.99955771782397174</v>
      </c>
      <c r="Z27" s="9">
        <f t="shared" si="12"/>
        <v>1</v>
      </c>
      <c r="AA27" s="9">
        <v>1</v>
      </c>
      <c r="AB27" s="9">
        <v>1</v>
      </c>
    </row>
    <row r="28" spans="1:28" s="306" customFormat="1" ht="14.4">
      <c r="A28" s="307"/>
      <c r="B28" s="295">
        <v>25</v>
      </c>
      <c r="C28" s="294"/>
      <c r="D28" s="287" t="s">
        <v>76</v>
      </c>
      <c r="E28" s="287" t="s">
        <v>355</v>
      </c>
      <c r="F28" s="289" t="s">
        <v>2121</v>
      </c>
      <c r="G28" s="287" t="s">
        <v>2030</v>
      </c>
      <c r="H28" s="317">
        <v>1970</v>
      </c>
      <c r="I28" s="287"/>
      <c r="J28" s="287"/>
      <c r="K28" s="293">
        <v>27</v>
      </c>
      <c r="L28" s="293"/>
      <c r="M28" s="288">
        <f t="shared" si="0"/>
        <v>27</v>
      </c>
      <c r="N28" s="292" t="s">
        <v>2120</v>
      </c>
      <c r="O28" s="291">
        <f t="shared" si="1"/>
        <v>0.39253472222222219</v>
      </c>
      <c r="P28" s="285"/>
      <c r="Q28" s="15">
        <f>VLOOKUP(R28,id!$A:$C,3,0)</f>
        <v>425</v>
      </c>
      <c r="R28" s="15" t="str">
        <f t="shared" si="2"/>
        <v>WalterMaciej1970</v>
      </c>
      <c r="S28" s="9" t="str">
        <f t="shared" si="3"/>
        <v>Walter</v>
      </c>
      <c r="T28" s="9" t="str">
        <f t="shared" si="4"/>
        <v>Maciej</v>
      </c>
      <c r="U28" s="9">
        <f t="shared" si="5"/>
        <v>0</v>
      </c>
      <c r="V28" s="9">
        <f t="shared" si="6"/>
        <v>1970</v>
      </c>
      <c r="W28" s="9">
        <f t="shared" si="10"/>
        <v>75.577178239716943</v>
      </c>
      <c r="X28" s="9"/>
      <c r="Y28" s="9">
        <f t="shared" si="11"/>
        <v>1</v>
      </c>
      <c r="Z28" s="9">
        <f t="shared" si="12"/>
        <v>1</v>
      </c>
      <c r="AA28" s="9">
        <v>1</v>
      </c>
      <c r="AB28" s="9">
        <v>1</v>
      </c>
    </row>
    <row r="29" spans="1:28" ht="14.4">
      <c r="A29" s="297"/>
      <c r="B29" s="295">
        <v>27</v>
      </c>
      <c r="C29" s="294"/>
      <c r="D29" s="287" t="s">
        <v>29</v>
      </c>
      <c r="E29" s="287" t="s">
        <v>2</v>
      </c>
      <c r="F29" s="289" t="s">
        <v>2119</v>
      </c>
      <c r="G29" s="287" t="s">
        <v>2030</v>
      </c>
      <c r="H29" s="317">
        <v>1958</v>
      </c>
      <c r="I29" s="287" t="s">
        <v>269</v>
      </c>
      <c r="J29" s="287"/>
      <c r="K29" s="293">
        <v>27</v>
      </c>
      <c r="L29" s="293"/>
      <c r="M29" s="288">
        <f t="shared" si="0"/>
        <v>27</v>
      </c>
      <c r="N29" s="292" t="s">
        <v>2118</v>
      </c>
      <c r="O29" s="291">
        <f t="shared" si="1"/>
        <v>0.41439814814814818</v>
      </c>
      <c r="Q29" s="15">
        <f>VLOOKUP(R29,id!$A:$C,3,0)</f>
        <v>34</v>
      </c>
      <c r="R29" s="15" t="str">
        <f t="shared" si="2"/>
        <v>Herman-IżyckiLeszek1958</v>
      </c>
      <c r="S29" s="9" t="str">
        <f t="shared" si="3"/>
        <v>Herman-Iżycki</v>
      </c>
      <c r="T29" s="9" t="str">
        <f t="shared" si="4"/>
        <v>Leszek</v>
      </c>
      <c r="U29" s="9">
        <f t="shared" si="5"/>
        <v>0</v>
      </c>
      <c r="V29" s="9">
        <f t="shared" si="6"/>
        <v>1958</v>
      </c>
      <c r="W29" s="9">
        <f t="shared" si="10"/>
        <v>71.589766506535568</v>
      </c>
      <c r="X29" s="9"/>
      <c r="Y29" s="9">
        <f t="shared" si="11"/>
        <v>0.94724053178415801</v>
      </c>
      <c r="Z29" s="9">
        <f t="shared" si="12"/>
        <v>1</v>
      </c>
      <c r="AA29" s="9">
        <v>1</v>
      </c>
      <c r="AB29" s="9">
        <v>1</v>
      </c>
    </row>
    <row r="30" spans="1:28" ht="14.4">
      <c r="A30" s="297"/>
      <c r="B30" s="295">
        <v>28</v>
      </c>
      <c r="C30" s="294"/>
      <c r="D30" s="287" t="s">
        <v>65</v>
      </c>
      <c r="E30" s="287" t="s">
        <v>894</v>
      </c>
      <c r="F30" s="289" t="s">
        <v>2117</v>
      </c>
      <c r="G30" s="287" t="s">
        <v>2030</v>
      </c>
      <c r="H30" s="317">
        <v>1981</v>
      </c>
      <c r="I30" s="287"/>
      <c r="J30" s="287"/>
      <c r="K30" s="293">
        <v>27</v>
      </c>
      <c r="L30" s="293"/>
      <c r="M30" s="288">
        <f t="shared" si="0"/>
        <v>27</v>
      </c>
      <c r="N30" s="292" t="s">
        <v>2116</v>
      </c>
      <c r="O30" s="291">
        <f t="shared" si="1"/>
        <v>0.41776620370370371</v>
      </c>
      <c r="Q30" s="15">
        <f>VLOOKUP(R30,id!$A:$C,3,0)</f>
        <v>245</v>
      </c>
      <c r="R30" s="15" t="str">
        <f t="shared" si="2"/>
        <v>ZłomańczukMichał1981</v>
      </c>
      <c r="S30" s="9" t="str">
        <f t="shared" si="3"/>
        <v>Złomańczuk</v>
      </c>
      <c r="T30" s="9" t="str">
        <f t="shared" si="4"/>
        <v>Michał</v>
      </c>
      <c r="U30" s="9">
        <f t="shared" si="5"/>
        <v>0</v>
      </c>
      <c r="V30" s="9">
        <f t="shared" si="6"/>
        <v>1981</v>
      </c>
      <c r="W30" s="9">
        <f t="shared" si="10"/>
        <v>71.012605624047637</v>
      </c>
      <c r="X30" s="9"/>
      <c r="Y30" s="9">
        <f t="shared" si="11"/>
        <v>0.99193794154315007</v>
      </c>
      <c r="Z30" s="9">
        <f t="shared" si="12"/>
        <v>1</v>
      </c>
      <c r="AA30" s="9">
        <v>1</v>
      </c>
      <c r="AB30" s="9">
        <v>1</v>
      </c>
    </row>
    <row r="31" spans="1:28" ht="14.4">
      <c r="A31" s="297"/>
      <c r="B31" s="295">
        <v>30</v>
      </c>
      <c r="C31" s="294"/>
      <c r="D31" s="287" t="s">
        <v>295</v>
      </c>
      <c r="E31" s="287" t="s">
        <v>452</v>
      </c>
      <c r="F31" s="289" t="s">
        <v>2113</v>
      </c>
      <c r="G31" s="287" t="s">
        <v>2030</v>
      </c>
      <c r="H31" s="317">
        <v>1983</v>
      </c>
      <c r="I31" s="287" t="s">
        <v>303</v>
      </c>
      <c r="J31" s="287" t="s">
        <v>451</v>
      </c>
      <c r="K31" s="293">
        <v>27</v>
      </c>
      <c r="L31" s="293"/>
      <c r="M31" s="288">
        <f t="shared" si="0"/>
        <v>27</v>
      </c>
      <c r="N31" s="292" t="s">
        <v>2112</v>
      </c>
      <c r="O31" s="291">
        <f t="shared" si="1"/>
        <v>0.42130787037037043</v>
      </c>
      <c r="Q31" s="15">
        <f>VLOOKUP(R31,id!$A:$C,3,0)</f>
        <v>184</v>
      </c>
      <c r="R31" s="15" t="str">
        <f t="shared" si="2"/>
        <v>RuchlickiStanisław1983</v>
      </c>
      <c r="S31" s="9" t="str">
        <f t="shared" si="3"/>
        <v>Ruchlicki</v>
      </c>
      <c r="T31" s="9" t="str">
        <f t="shared" si="4"/>
        <v>Stanisław</v>
      </c>
      <c r="U31" s="9" t="str">
        <f t="shared" si="5"/>
        <v>Bliska Team</v>
      </c>
      <c r="V31" s="9">
        <f t="shared" si="6"/>
        <v>1983</v>
      </c>
      <c r="W31" s="9">
        <f t="shared" si="10"/>
        <v>70.415647921760367</v>
      </c>
      <c r="X31" s="9"/>
      <c r="Y31" s="9">
        <f t="shared" si="11"/>
        <v>0.99159363753743013</v>
      </c>
      <c r="Z31" s="9">
        <f t="shared" si="12"/>
        <v>1</v>
      </c>
      <c r="AA31" s="9">
        <v>1</v>
      </c>
      <c r="AB31" s="9">
        <v>1</v>
      </c>
    </row>
    <row r="32" spans="1:28" ht="14.4">
      <c r="A32" s="297"/>
      <c r="B32" s="295">
        <v>32</v>
      </c>
      <c r="C32" s="294"/>
      <c r="D32" s="287" t="s">
        <v>30</v>
      </c>
      <c r="E32" s="287" t="s">
        <v>33</v>
      </c>
      <c r="F32" s="289" t="s">
        <v>2109</v>
      </c>
      <c r="G32" s="287" t="s">
        <v>2030</v>
      </c>
      <c r="H32" s="317">
        <v>1965</v>
      </c>
      <c r="I32" s="287" t="s">
        <v>269</v>
      </c>
      <c r="J32" s="287" t="s">
        <v>2108</v>
      </c>
      <c r="K32" s="298">
        <v>27</v>
      </c>
      <c r="L32" s="293"/>
      <c r="M32" s="288">
        <f t="shared" si="0"/>
        <v>27</v>
      </c>
      <c r="N32" s="292" t="s">
        <v>2107</v>
      </c>
      <c r="O32" s="291">
        <f t="shared" si="1"/>
        <v>0.43608796296296298</v>
      </c>
      <c r="Q32" s="15">
        <f>VLOOKUP(R32,id!$A:$C,3,0)</f>
        <v>16</v>
      </c>
      <c r="R32" s="15" t="str">
        <f t="shared" si="2"/>
        <v>SmejdaAndrzej1965</v>
      </c>
      <c r="S32" s="9" t="str">
        <f t="shared" si="3"/>
        <v>Smejda</v>
      </c>
      <c r="T32" s="9" t="str">
        <f t="shared" si="4"/>
        <v>Andrzej</v>
      </c>
      <c r="U32" s="9" t="str">
        <f t="shared" si="5"/>
        <v>-----------------</v>
      </c>
      <c r="V32" s="9">
        <f t="shared" si="6"/>
        <v>1965</v>
      </c>
      <c r="W32" s="9">
        <f t="shared" si="10"/>
        <v>68.029088592812769</v>
      </c>
      <c r="X32" s="9"/>
      <c r="Y32" s="9">
        <f t="shared" si="11"/>
        <v>0.96610754286320943</v>
      </c>
      <c r="Z32" s="9">
        <f t="shared" si="12"/>
        <v>1</v>
      </c>
      <c r="AA32" s="9">
        <v>1</v>
      </c>
      <c r="AB32" s="9">
        <v>1</v>
      </c>
    </row>
    <row r="33" spans="1:28" ht="14.4">
      <c r="A33" s="297"/>
      <c r="B33" s="295">
        <v>33</v>
      </c>
      <c r="C33" s="294"/>
      <c r="D33" s="287" t="s">
        <v>352</v>
      </c>
      <c r="E33" s="287" t="s">
        <v>246</v>
      </c>
      <c r="F33" s="289" t="s">
        <v>2106</v>
      </c>
      <c r="G33" s="287" t="s">
        <v>2030</v>
      </c>
      <c r="H33" s="317">
        <v>1967</v>
      </c>
      <c r="I33" s="287" t="s">
        <v>1506</v>
      </c>
      <c r="J33" s="287" t="s">
        <v>351</v>
      </c>
      <c r="K33" s="288">
        <v>27</v>
      </c>
      <c r="L33" s="288"/>
      <c r="M33" s="288">
        <f t="shared" si="0"/>
        <v>27</v>
      </c>
      <c r="N33" s="292" t="s">
        <v>2105</v>
      </c>
      <c r="O33" s="291">
        <f t="shared" si="1"/>
        <v>0.44081018518518522</v>
      </c>
      <c r="Q33" s="15">
        <f>VLOOKUP(R33,id!$A:$C,3,0)</f>
        <v>39</v>
      </c>
      <c r="R33" s="15" t="str">
        <f t="shared" si="2"/>
        <v>AdamczykJarek1967</v>
      </c>
      <c r="S33" s="9" t="str">
        <f t="shared" si="3"/>
        <v>Adamczyk</v>
      </c>
      <c r="T33" s="9" t="str">
        <f t="shared" si="4"/>
        <v>Jarek</v>
      </c>
      <c r="U33" s="9" t="str">
        <f t="shared" si="5"/>
        <v>Zbieranina z Niesięcina</v>
      </c>
      <c r="V33" s="9">
        <f t="shared" si="6"/>
        <v>1967</v>
      </c>
      <c r="W33" s="9">
        <f t="shared" si="10"/>
        <v>67.300320327679444</v>
      </c>
      <c r="X33" s="9"/>
      <c r="Y33" s="9">
        <f t="shared" si="11"/>
        <v>0.98928740219503231</v>
      </c>
      <c r="Z33" s="9">
        <f t="shared" si="12"/>
        <v>1</v>
      </c>
      <c r="AA33" s="9">
        <v>1</v>
      </c>
      <c r="AB33" s="9">
        <v>1</v>
      </c>
    </row>
    <row r="34" spans="1:28" ht="14.4">
      <c r="B34" s="295">
        <v>35</v>
      </c>
      <c r="C34" s="294"/>
      <c r="D34" s="287" t="s">
        <v>19</v>
      </c>
      <c r="E34" s="287" t="s">
        <v>523</v>
      </c>
      <c r="F34" s="289" t="s">
        <v>2102</v>
      </c>
      <c r="G34" s="287" t="s">
        <v>2030</v>
      </c>
      <c r="H34" s="317">
        <v>1982</v>
      </c>
      <c r="I34" s="287" t="s">
        <v>1615</v>
      </c>
      <c r="J34" s="287" t="s">
        <v>2101</v>
      </c>
      <c r="K34" s="288">
        <v>27</v>
      </c>
      <c r="L34" s="288"/>
      <c r="M34" s="288">
        <f t="shared" si="0"/>
        <v>27</v>
      </c>
      <c r="N34" s="292" t="s">
        <v>2100</v>
      </c>
      <c r="O34" s="291">
        <f t="shared" si="1"/>
        <v>0.44978009259259266</v>
      </c>
      <c r="Q34" s="15">
        <f>VLOOKUP(R34,id!$A:$C,3,0)</f>
        <v>310</v>
      </c>
      <c r="R34" s="15" t="str">
        <f t="shared" si="2"/>
        <v>CiskowskiPiotr1982</v>
      </c>
      <c r="S34" s="9" t="str">
        <f t="shared" si="3"/>
        <v>Ciskowski</v>
      </c>
      <c r="T34" s="9" t="str">
        <f t="shared" si="4"/>
        <v>Piotr</v>
      </c>
      <c r="U34" s="9" t="str">
        <f t="shared" si="5"/>
        <v>Ciski</v>
      </c>
      <c r="V34" s="9">
        <f t="shared" si="6"/>
        <v>1982</v>
      </c>
      <c r="W34" s="9">
        <f t="shared" si="10"/>
        <v>65.958158565142412</v>
      </c>
      <c r="X34" s="9"/>
      <c r="Y34" s="9">
        <f t="shared" si="11"/>
        <v>0.98005712668227785</v>
      </c>
      <c r="Z34" s="9">
        <f t="shared" si="12"/>
        <v>1</v>
      </c>
      <c r="AA34" s="9">
        <v>1</v>
      </c>
      <c r="AB34" s="9">
        <v>1</v>
      </c>
    </row>
    <row r="35" spans="1:28" ht="14.4">
      <c r="B35" s="295">
        <v>36</v>
      </c>
      <c r="C35" s="296"/>
      <c r="D35" s="287" t="s">
        <v>30</v>
      </c>
      <c r="E35" s="287" t="s">
        <v>2099</v>
      </c>
      <c r="F35" s="289" t="s">
        <v>2098</v>
      </c>
      <c r="G35" s="289" t="s">
        <v>2030</v>
      </c>
      <c r="H35" s="317">
        <v>1966</v>
      </c>
      <c r="I35" s="287" t="s">
        <v>2097</v>
      </c>
      <c r="J35" s="287" t="s">
        <v>2096</v>
      </c>
      <c r="K35" s="293">
        <v>22</v>
      </c>
      <c r="L35" s="289"/>
      <c r="M35" s="288">
        <v>27</v>
      </c>
      <c r="N35" s="292" t="s">
        <v>2095</v>
      </c>
      <c r="O35" s="291">
        <f t="shared" si="1"/>
        <v>0.45899305555555558</v>
      </c>
      <c r="Q35" s="15">
        <f>VLOOKUP(R35,id!$A:$C,3,0)</f>
        <v>448</v>
      </c>
      <c r="R35" s="15" t="str">
        <f t="shared" si="2"/>
        <v>BuchajewiczAndrzej1966</v>
      </c>
      <c r="S35" s="9" t="str">
        <f t="shared" si="3"/>
        <v>Buchajewicz</v>
      </c>
      <c r="T35" s="9" t="str">
        <f t="shared" si="4"/>
        <v>Andrzej</v>
      </c>
      <c r="U35" s="9" t="str">
        <f t="shared" si="5"/>
        <v>MCkwadrat</v>
      </c>
      <c r="V35" s="9">
        <f t="shared" si="6"/>
        <v>1966</v>
      </c>
      <c r="W35" s="9">
        <f t="shared" si="10"/>
        <v>64.63423859596034</v>
      </c>
      <c r="X35" s="9"/>
      <c r="Y35" s="9">
        <f t="shared" si="11"/>
        <v>0.97992788158458788</v>
      </c>
      <c r="Z35" s="9">
        <f t="shared" si="12"/>
        <v>1</v>
      </c>
      <c r="AA35" s="9">
        <v>1</v>
      </c>
      <c r="AB35" s="9">
        <v>1</v>
      </c>
    </row>
    <row r="36" spans="1:28" ht="14.4">
      <c r="B36" s="295">
        <v>37</v>
      </c>
      <c r="C36" s="294"/>
      <c r="D36" s="287" t="s">
        <v>65</v>
      </c>
      <c r="E36" s="287" t="s">
        <v>766</v>
      </c>
      <c r="F36" s="289" t="s">
        <v>2094</v>
      </c>
      <c r="G36" s="287" t="s">
        <v>2030</v>
      </c>
      <c r="H36" s="317">
        <v>1978</v>
      </c>
      <c r="I36" s="287" t="s">
        <v>254</v>
      </c>
      <c r="J36" s="287" t="s">
        <v>765</v>
      </c>
      <c r="K36" s="288">
        <v>27</v>
      </c>
      <c r="L36" s="288"/>
      <c r="M36" s="288">
        <f t="shared" ref="M36:M52" si="13">K36+L36</f>
        <v>27</v>
      </c>
      <c r="N36" s="292" t="s">
        <v>2093</v>
      </c>
      <c r="O36" s="291">
        <f t="shared" ref="O36:O52" si="14">TIMEVALUE(N36)-1/48</f>
        <v>0.46384259259259258</v>
      </c>
      <c r="Q36" s="15">
        <f>VLOOKUP(R36,id!$A:$C,3,0)</f>
        <v>44</v>
      </c>
      <c r="R36" s="15" t="str">
        <f t="shared" si="2"/>
        <v>RychlikMichał1978</v>
      </c>
      <c r="S36" s="9" t="str">
        <f t="shared" si="3"/>
        <v>Rychlik</v>
      </c>
      <c r="T36" s="9" t="str">
        <f t="shared" si="4"/>
        <v>Michał</v>
      </c>
      <c r="U36" s="9" t="str">
        <f t="shared" si="5"/>
        <v>OrientAkcja</v>
      </c>
      <c r="V36" s="9">
        <f t="shared" si="6"/>
        <v>1978</v>
      </c>
      <c r="W36" s="9">
        <f t="shared" si="10"/>
        <v>63.958478890108779</v>
      </c>
      <c r="X36" s="9"/>
      <c r="Y36" s="9">
        <f t="shared" si="11"/>
        <v>0.98954486475696191</v>
      </c>
      <c r="Z36" s="9">
        <f t="shared" si="12"/>
        <v>1</v>
      </c>
      <c r="AA36" s="9">
        <v>1</v>
      </c>
      <c r="AB36" s="9">
        <v>1</v>
      </c>
    </row>
    <row r="37" spans="1:28" ht="14.4">
      <c r="B37" s="295">
        <v>39</v>
      </c>
      <c r="C37" s="294"/>
      <c r="D37" s="287" t="s">
        <v>2091</v>
      </c>
      <c r="E37" s="287" t="s">
        <v>2090</v>
      </c>
      <c r="F37" s="289" t="s">
        <v>2089</v>
      </c>
      <c r="G37" s="287" t="s">
        <v>2030</v>
      </c>
      <c r="H37" s="317">
        <v>1975</v>
      </c>
      <c r="I37" s="287" t="s">
        <v>269</v>
      </c>
      <c r="J37" s="287" t="s">
        <v>687</v>
      </c>
      <c r="K37" s="293">
        <v>26</v>
      </c>
      <c r="L37" s="293"/>
      <c r="M37" s="288">
        <f t="shared" si="13"/>
        <v>26</v>
      </c>
      <c r="N37" s="292" t="s">
        <v>2083</v>
      </c>
      <c r="O37" s="291">
        <f t="shared" si="14"/>
        <v>0.49215277777777783</v>
      </c>
      <c r="Q37" s="15">
        <f>VLOOKUP(R37,id!$A:$C,3,0)</f>
        <v>449</v>
      </c>
      <c r="R37" s="15" t="str">
        <f t="shared" si="2"/>
        <v>WasiakGerard1975</v>
      </c>
      <c r="S37" s="9" t="str">
        <f t="shared" si="3"/>
        <v>Wasiak</v>
      </c>
      <c r="T37" s="9" t="str">
        <f t="shared" si="4"/>
        <v>Gerard</v>
      </c>
      <c r="U37" s="9" t="str">
        <f t="shared" si="5"/>
        <v>IBOX MTB TEAM</v>
      </c>
      <c r="V37" s="9">
        <f t="shared" si="6"/>
        <v>1975</v>
      </c>
      <c r="W37" s="9">
        <f t="shared" si="10"/>
        <v>61.589646338623268</v>
      </c>
      <c r="X37" s="9"/>
      <c r="Y37" s="9">
        <f t="shared" si="11"/>
        <v>0.94247683552043637</v>
      </c>
      <c r="Z37" s="9">
        <f t="shared" si="12"/>
        <v>0.96296296296296291</v>
      </c>
      <c r="AA37" s="9">
        <v>1</v>
      </c>
      <c r="AB37" s="9">
        <v>1</v>
      </c>
    </row>
    <row r="38" spans="1:28" ht="14.4">
      <c r="B38" s="295">
        <v>39</v>
      </c>
      <c r="C38" s="294"/>
      <c r="D38" s="287" t="s">
        <v>25</v>
      </c>
      <c r="E38" s="287" t="s">
        <v>1484</v>
      </c>
      <c r="F38" s="289" t="s">
        <v>2088</v>
      </c>
      <c r="G38" s="287" t="s">
        <v>2030</v>
      </c>
      <c r="H38" s="317">
        <v>1966</v>
      </c>
      <c r="I38" s="287" t="s">
        <v>2087</v>
      </c>
      <c r="J38" s="287" t="s">
        <v>1441</v>
      </c>
      <c r="K38" s="293">
        <v>26</v>
      </c>
      <c r="L38" s="293"/>
      <c r="M38" s="288">
        <f t="shared" si="13"/>
        <v>26</v>
      </c>
      <c r="N38" s="292" t="s">
        <v>2083</v>
      </c>
      <c r="O38" s="291">
        <f t="shared" si="14"/>
        <v>0.49215277777777783</v>
      </c>
      <c r="Q38" s="15">
        <f>VLOOKUP(R38,id!$A:$C,3,0)</f>
        <v>118</v>
      </c>
      <c r="R38" s="15" t="str">
        <f t="shared" si="2"/>
        <v>SkorupowskiJacek1966</v>
      </c>
      <c r="S38" s="9" t="str">
        <f t="shared" si="3"/>
        <v>Skorupowski</v>
      </c>
      <c r="T38" s="9" t="str">
        <f t="shared" si="4"/>
        <v>Jacek</v>
      </c>
      <c r="U38" s="9" t="str">
        <f t="shared" si="5"/>
        <v>Cenzus Pro MTB Team</v>
      </c>
      <c r="V38" s="9">
        <f t="shared" si="6"/>
        <v>1966</v>
      </c>
      <c r="W38" s="9">
        <f t="shared" si="10"/>
        <v>61.589646338623268</v>
      </c>
      <c r="X38" s="9"/>
      <c r="Y38" s="9">
        <f t="shared" si="11"/>
        <v>1</v>
      </c>
      <c r="Z38" s="9">
        <f t="shared" si="12"/>
        <v>1</v>
      </c>
      <c r="AA38" s="9">
        <v>1</v>
      </c>
      <c r="AB38" s="9">
        <v>1</v>
      </c>
    </row>
    <row r="39" spans="1:28" ht="14.4">
      <c r="B39" s="295">
        <v>39</v>
      </c>
      <c r="C39" s="296"/>
      <c r="D39" s="287" t="s">
        <v>50</v>
      </c>
      <c r="E39" s="287" t="s">
        <v>2086</v>
      </c>
      <c r="F39" s="289" t="s">
        <v>2085</v>
      </c>
      <c r="G39" s="287" t="s">
        <v>2030</v>
      </c>
      <c r="H39" s="317">
        <v>1984</v>
      </c>
      <c r="I39" s="287" t="s">
        <v>269</v>
      </c>
      <c r="J39" s="287" t="s">
        <v>2084</v>
      </c>
      <c r="K39" s="293">
        <v>26</v>
      </c>
      <c r="L39" s="289"/>
      <c r="M39" s="288">
        <f t="shared" si="13"/>
        <v>26</v>
      </c>
      <c r="N39" s="292" t="s">
        <v>2083</v>
      </c>
      <c r="O39" s="291">
        <f t="shared" si="14"/>
        <v>0.49215277777777783</v>
      </c>
      <c r="Q39" s="15">
        <f>VLOOKUP(R39,id!$A:$C,3,0)</f>
        <v>450</v>
      </c>
      <c r="R39" s="15" t="str">
        <f t="shared" si="2"/>
        <v>DalbiakRafał1984</v>
      </c>
      <c r="S39" s="9" t="str">
        <f t="shared" si="3"/>
        <v>Dalbiak</v>
      </c>
      <c r="T39" s="9" t="str">
        <f t="shared" si="4"/>
        <v>Rafał</v>
      </c>
      <c r="U39" s="9" t="str">
        <f t="shared" si="5"/>
        <v>AIRBIKE.PL</v>
      </c>
      <c r="V39" s="9">
        <f t="shared" si="6"/>
        <v>1984</v>
      </c>
      <c r="W39" s="9">
        <f t="shared" si="10"/>
        <v>61.589646338623268</v>
      </c>
      <c r="X39" s="9"/>
      <c r="Y39" s="9">
        <f t="shared" si="11"/>
        <v>1</v>
      </c>
      <c r="Z39" s="9">
        <f t="shared" si="12"/>
        <v>1</v>
      </c>
      <c r="AA39" s="9">
        <v>1</v>
      </c>
      <c r="AB39" s="9">
        <v>1</v>
      </c>
    </row>
    <row r="40" spans="1:28" ht="14.4">
      <c r="B40" s="295">
        <v>43</v>
      </c>
      <c r="C40" s="294"/>
      <c r="D40" s="289" t="s">
        <v>752</v>
      </c>
      <c r="E40" s="289" t="s">
        <v>2081</v>
      </c>
      <c r="F40" s="289" t="s">
        <v>2080</v>
      </c>
      <c r="G40" s="289" t="s">
        <v>2030</v>
      </c>
      <c r="H40" s="317">
        <v>1985</v>
      </c>
      <c r="I40" s="289" t="s">
        <v>269</v>
      </c>
      <c r="J40" s="289" t="s">
        <v>2079</v>
      </c>
      <c r="K40" s="293">
        <v>23</v>
      </c>
      <c r="L40" s="293"/>
      <c r="M40" s="288">
        <f t="shared" si="13"/>
        <v>23</v>
      </c>
      <c r="N40" s="292" t="s">
        <v>2074</v>
      </c>
      <c r="O40" s="291">
        <f t="shared" si="14"/>
        <v>0.4949884259259259</v>
      </c>
      <c r="Q40" s="15">
        <f>VLOOKUP(R40,id!$A:$C,3,0)</f>
        <v>451</v>
      </c>
      <c r="R40" s="15" t="str">
        <f t="shared" si="2"/>
        <v>WeksejTomek1985</v>
      </c>
      <c r="S40" s="9" t="str">
        <f t="shared" si="3"/>
        <v>Weksej</v>
      </c>
      <c r="T40" s="9" t="str">
        <f t="shared" si="4"/>
        <v>Tomek</v>
      </c>
      <c r="U40" s="9" t="str">
        <f t="shared" si="5"/>
        <v>Studencki Klub Górski</v>
      </c>
      <c r="V40" s="9">
        <f t="shared" si="6"/>
        <v>1985</v>
      </c>
      <c r="W40" s="9">
        <f t="shared" si="10"/>
        <v>54.483148684166736</v>
      </c>
      <c r="X40" s="9"/>
      <c r="Y40" s="9">
        <f t="shared" si="11"/>
        <v>0.99427128393387443</v>
      </c>
      <c r="Z40" s="9">
        <f t="shared" si="12"/>
        <v>0.88461538461538458</v>
      </c>
      <c r="AA40" s="9">
        <v>1</v>
      </c>
      <c r="AB40" s="9">
        <v>1</v>
      </c>
    </row>
    <row r="41" spans="1:28" ht="14.4">
      <c r="B41" s="295">
        <v>46</v>
      </c>
      <c r="C41" s="294"/>
      <c r="D41" s="287" t="s">
        <v>102</v>
      </c>
      <c r="E41" s="287" t="s">
        <v>2073</v>
      </c>
      <c r="F41" s="289" t="s">
        <v>2072</v>
      </c>
      <c r="G41" s="289" t="s">
        <v>2030</v>
      </c>
      <c r="H41" s="317">
        <v>1988</v>
      </c>
      <c r="I41" s="287" t="s">
        <v>2071</v>
      </c>
      <c r="J41" s="287"/>
      <c r="K41" s="288">
        <v>19</v>
      </c>
      <c r="L41" s="288"/>
      <c r="M41" s="288">
        <f t="shared" si="13"/>
        <v>19</v>
      </c>
      <c r="N41" s="292" t="s">
        <v>2070</v>
      </c>
      <c r="O41" s="291">
        <f t="shared" si="14"/>
        <v>0.34819444444444447</v>
      </c>
      <c r="Q41" s="15">
        <f>VLOOKUP(R41,id!$A:$C,3,0)</f>
        <v>452</v>
      </c>
      <c r="R41" s="15" t="str">
        <f t="shared" si="2"/>
        <v>ChełmickiJan1988</v>
      </c>
      <c r="S41" s="9" t="str">
        <f t="shared" si="3"/>
        <v>Chełmicki</v>
      </c>
      <c r="T41" s="9" t="str">
        <f t="shared" si="4"/>
        <v>Jan</v>
      </c>
      <c r="U41" s="9">
        <f t="shared" si="5"/>
        <v>0</v>
      </c>
      <c r="V41" s="9">
        <f t="shared" si="6"/>
        <v>1988</v>
      </c>
      <c r="W41" s="9">
        <f t="shared" si="10"/>
        <v>45.007818478224692</v>
      </c>
      <c r="X41" s="9"/>
      <c r="Y41" s="9">
        <f t="shared" si="11"/>
        <v>1.4215862252360056</v>
      </c>
      <c r="Z41" s="9">
        <f t="shared" si="12"/>
        <v>0.82608695652173914</v>
      </c>
      <c r="AA41" s="9">
        <v>1</v>
      </c>
      <c r="AB41" s="9">
        <v>1</v>
      </c>
    </row>
    <row r="42" spans="1:28" ht="14.4">
      <c r="B42" s="295">
        <v>47</v>
      </c>
      <c r="C42" s="294"/>
      <c r="D42" s="287" t="s">
        <v>102</v>
      </c>
      <c r="E42" s="287" t="s">
        <v>2069</v>
      </c>
      <c r="F42" s="289" t="s">
        <v>2068</v>
      </c>
      <c r="G42" s="287" t="s">
        <v>2030</v>
      </c>
      <c r="H42" s="317">
        <v>1990</v>
      </c>
      <c r="I42" s="287" t="s">
        <v>2067</v>
      </c>
      <c r="J42" s="287" t="s">
        <v>2066</v>
      </c>
      <c r="K42" s="293">
        <v>19</v>
      </c>
      <c r="L42" s="293"/>
      <c r="M42" s="288">
        <f t="shared" si="13"/>
        <v>19</v>
      </c>
      <c r="N42" s="292" t="s">
        <v>2062</v>
      </c>
      <c r="O42" s="291">
        <f t="shared" si="14"/>
        <v>0.34821759259259266</v>
      </c>
      <c r="Q42" s="15">
        <f>VLOOKUP(R42,id!$A:$C,3,0)</f>
        <v>453</v>
      </c>
      <c r="R42" s="15" t="str">
        <f t="shared" si="2"/>
        <v>SobieskiJan1990</v>
      </c>
      <c r="S42" s="9" t="str">
        <f t="shared" si="3"/>
        <v>Sobieski</v>
      </c>
      <c r="T42" s="9" t="str">
        <f t="shared" si="4"/>
        <v>Jan</v>
      </c>
      <c r="U42" s="9" t="str">
        <f t="shared" si="5"/>
        <v>Kwaśne Żelki</v>
      </c>
      <c r="V42" s="9">
        <f t="shared" si="6"/>
        <v>1990</v>
      </c>
      <c r="W42" s="9">
        <f t="shared" si="10"/>
        <v>45.004826533899866</v>
      </c>
      <c r="X42" s="9"/>
      <c r="Y42" s="9">
        <f t="shared" si="11"/>
        <v>0.99993352389815848</v>
      </c>
      <c r="Z42" s="9">
        <f t="shared" si="12"/>
        <v>1</v>
      </c>
      <c r="AA42" s="9">
        <v>1</v>
      </c>
      <c r="AB42" s="9">
        <v>1</v>
      </c>
    </row>
    <row r="43" spans="1:28" ht="14.4">
      <c r="B43" s="295">
        <v>47</v>
      </c>
      <c r="C43" s="294"/>
      <c r="D43" s="287" t="s">
        <v>65</v>
      </c>
      <c r="E43" s="287" t="s">
        <v>2065</v>
      </c>
      <c r="F43" s="289" t="s">
        <v>2064</v>
      </c>
      <c r="G43" s="287" t="s">
        <v>2030</v>
      </c>
      <c r="H43" s="317">
        <v>1990</v>
      </c>
      <c r="I43" s="287" t="s">
        <v>269</v>
      </c>
      <c r="J43" s="287" t="s">
        <v>2063</v>
      </c>
      <c r="K43" s="288">
        <v>19</v>
      </c>
      <c r="L43" s="288"/>
      <c r="M43" s="288">
        <f t="shared" si="13"/>
        <v>19</v>
      </c>
      <c r="N43" s="292" t="s">
        <v>2062</v>
      </c>
      <c r="O43" s="291">
        <f t="shared" si="14"/>
        <v>0.34821759259259266</v>
      </c>
      <c r="Q43" s="15">
        <f>VLOOKUP(R43,id!$A:$C,3,0)</f>
        <v>454</v>
      </c>
      <c r="R43" s="15" t="str">
        <f t="shared" si="2"/>
        <v>PiekarczykMichał1990</v>
      </c>
      <c r="S43" s="9" t="str">
        <f t="shared" si="3"/>
        <v>Piekarczyk</v>
      </c>
      <c r="T43" s="9" t="str">
        <f t="shared" si="4"/>
        <v>Michał</v>
      </c>
      <c r="U43" s="9" t="str">
        <f t="shared" si="5"/>
        <v>Kwaśne żelki</v>
      </c>
      <c r="V43" s="9">
        <f t="shared" si="6"/>
        <v>1990</v>
      </c>
      <c r="W43" s="9">
        <f t="shared" si="10"/>
        <v>45.004826533899866</v>
      </c>
      <c r="X43" s="9"/>
      <c r="Y43" s="9">
        <f t="shared" si="11"/>
        <v>1</v>
      </c>
      <c r="Z43" s="9">
        <f t="shared" si="12"/>
        <v>1</v>
      </c>
      <c r="AA43" s="9">
        <v>1</v>
      </c>
      <c r="AB43" s="9">
        <v>1</v>
      </c>
    </row>
    <row r="44" spans="1:28" ht="14.4">
      <c r="B44" s="295">
        <v>50</v>
      </c>
      <c r="C44" s="294"/>
      <c r="D44" s="287" t="s">
        <v>19</v>
      </c>
      <c r="E44" s="287" t="s">
        <v>779</v>
      </c>
      <c r="F44" s="289" t="s">
        <v>2058</v>
      </c>
      <c r="G44" s="287" t="s">
        <v>2030</v>
      </c>
      <c r="H44" s="317">
        <v>1975</v>
      </c>
      <c r="I44" s="287" t="s">
        <v>289</v>
      </c>
      <c r="J44" s="287" t="s">
        <v>774</v>
      </c>
      <c r="K44" s="293">
        <v>17</v>
      </c>
      <c r="L44" s="293"/>
      <c r="M44" s="288">
        <f t="shared" si="13"/>
        <v>17</v>
      </c>
      <c r="N44" s="292" t="s">
        <v>2057</v>
      </c>
      <c r="O44" s="291">
        <f t="shared" si="14"/>
        <v>0.47508101851851853</v>
      </c>
      <c r="Q44" s="15">
        <f>VLOOKUP(R44,id!$A:$C,3,0)</f>
        <v>455</v>
      </c>
      <c r="R44" s="15" t="str">
        <f t="shared" si="2"/>
        <v>KuncewiczPiotr1975</v>
      </c>
      <c r="S44" s="9" t="str">
        <f t="shared" si="3"/>
        <v>Kuncewicz</v>
      </c>
      <c r="T44" s="9" t="str">
        <f t="shared" si="4"/>
        <v>Piotr</v>
      </c>
      <c r="U44" s="9" t="str">
        <f t="shared" si="5"/>
        <v>Szybcy Inaczej</v>
      </c>
      <c r="V44" s="9">
        <f t="shared" si="6"/>
        <v>1975</v>
      </c>
      <c r="W44" s="9">
        <f t="shared" si="10"/>
        <v>40.267476372436725</v>
      </c>
      <c r="X44" s="9"/>
      <c r="Y44" s="9">
        <f t="shared" si="11"/>
        <v>0.73296465027894864</v>
      </c>
      <c r="Z44" s="9">
        <f t="shared" si="12"/>
        <v>0.89473684210526316</v>
      </c>
      <c r="AA44" s="9">
        <v>1</v>
      </c>
      <c r="AB44" s="9">
        <v>1</v>
      </c>
    </row>
    <row r="45" spans="1:28" ht="14.4">
      <c r="B45" s="295">
        <v>51</v>
      </c>
      <c r="C45" s="294"/>
      <c r="D45" s="287" t="s">
        <v>101</v>
      </c>
      <c r="E45" s="287" t="s">
        <v>2056</v>
      </c>
      <c r="F45" s="289" t="s">
        <v>2055</v>
      </c>
      <c r="G45" s="287" t="s">
        <v>2030</v>
      </c>
      <c r="H45" s="317">
        <v>1980</v>
      </c>
      <c r="I45" s="287" t="s">
        <v>289</v>
      </c>
      <c r="J45" s="287" t="s">
        <v>774</v>
      </c>
      <c r="K45" s="288">
        <v>17</v>
      </c>
      <c r="L45" s="288"/>
      <c r="M45" s="288">
        <f t="shared" si="13"/>
        <v>17</v>
      </c>
      <c r="N45" s="292" t="s">
        <v>2054</v>
      </c>
      <c r="O45" s="291">
        <f t="shared" si="14"/>
        <v>0.47596064814814815</v>
      </c>
      <c r="Q45" s="15">
        <f>VLOOKUP(R45,id!$A:$C,3,0)</f>
        <v>456</v>
      </c>
      <c r="R45" s="15" t="str">
        <f t="shared" si="2"/>
        <v>BrdysKarol1980</v>
      </c>
      <c r="S45" s="9" t="str">
        <f t="shared" si="3"/>
        <v>Brdys</v>
      </c>
      <c r="T45" s="9" t="str">
        <f t="shared" si="4"/>
        <v>Karol</v>
      </c>
      <c r="U45" s="9" t="str">
        <f t="shared" si="5"/>
        <v>Szybcy Inaczej</v>
      </c>
      <c r="V45" s="9">
        <f t="shared" si="6"/>
        <v>1980</v>
      </c>
      <c r="W45" s="9">
        <f t="shared" si="10"/>
        <v>40.193057477796131</v>
      </c>
      <c r="X45" s="9"/>
      <c r="Y45" s="9">
        <f t="shared" si="11"/>
        <v>0.99815188580599667</v>
      </c>
      <c r="Z45" s="9">
        <f t="shared" si="12"/>
        <v>1</v>
      </c>
      <c r="AA45" s="9">
        <v>1</v>
      </c>
      <c r="AB45" s="9">
        <v>1</v>
      </c>
    </row>
    <row r="46" spans="1:28" s="290" customFormat="1" ht="14.4">
      <c r="B46" s="295">
        <v>52</v>
      </c>
      <c r="C46" s="294"/>
      <c r="D46" s="287" t="s">
        <v>38</v>
      </c>
      <c r="E46" s="287" t="s">
        <v>777</v>
      </c>
      <c r="F46" s="289" t="s">
        <v>2053</v>
      </c>
      <c r="G46" s="289" t="s">
        <v>2030</v>
      </c>
      <c r="H46" s="317">
        <v>1975</v>
      </c>
      <c r="I46" s="287" t="s">
        <v>289</v>
      </c>
      <c r="J46" s="287" t="s">
        <v>774</v>
      </c>
      <c r="K46" s="288">
        <v>16</v>
      </c>
      <c r="L46" s="288"/>
      <c r="M46" s="288">
        <f t="shared" si="13"/>
        <v>16</v>
      </c>
      <c r="N46" s="292" t="s">
        <v>2052</v>
      </c>
      <c r="O46" s="291">
        <f t="shared" si="14"/>
        <v>0.47670138888888891</v>
      </c>
      <c r="P46" s="285"/>
      <c r="Q46" s="15">
        <f>VLOOKUP(R46,id!$A:$C,3,0)</f>
        <v>457</v>
      </c>
      <c r="R46" s="15" t="str">
        <f t="shared" si="2"/>
        <v>WalczykMarek1975</v>
      </c>
      <c r="S46" s="9" t="str">
        <f t="shared" si="3"/>
        <v>Walczyk</v>
      </c>
      <c r="T46" s="9" t="str">
        <f t="shared" si="4"/>
        <v>Marek</v>
      </c>
      <c r="U46" s="9" t="str">
        <f t="shared" si="5"/>
        <v>Szybcy Inaczej</v>
      </c>
      <c r="V46" s="9">
        <f t="shared" si="6"/>
        <v>1975</v>
      </c>
      <c r="W46" s="9">
        <f t="shared" si="10"/>
        <v>37.828759979102237</v>
      </c>
      <c r="X46" s="9"/>
      <c r="Y46" s="9">
        <f t="shared" si="11"/>
        <v>0.99844611163716701</v>
      </c>
      <c r="Z46" s="9">
        <f t="shared" si="12"/>
        <v>0.94117647058823528</v>
      </c>
      <c r="AA46" s="9">
        <v>1</v>
      </c>
      <c r="AB46" s="9">
        <v>1</v>
      </c>
    </row>
    <row r="47" spans="1:28" ht="14.4">
      <c r="B47" s="295">
        <v>53</v>
      </c>
      <c r="C47" s="294"/>
      <c r="D47" s="287" t="s">
        <v>89</v>
      </c>
      <c r="E47" s="287" t="s">
        <v>2049</v>
      </c>
      <c r="F47" s="289" t="s">
        <v>2051</v>
      </c>
      <c r="G47" s="287" t="s">
        <v>2030</v>
      </c>
      <c r="H47" s="317">
        <v>1985</v>
      </c>
      <c r="I47" s="287" t="s">
        <v>2050</v>
      </c>
      <c r="J47" s="287" t="s">
        <v>1655</v>
      </c>
      <c r="K47" s="293">
        <v>16</v>
      </c>
      <c r="L47" s="293"/>
      <c r="M47" s="288">
        <f t="shared" si="13"/>
        <v>16</v>
      </c>
      <c r="N47" s="292" t="s">
        <v>2047</v>
      </c>
      <c r="O47" s="291">
        <f t="shared" si="14"/>
        <v>0.48532407407407413</v>
      </c>
      <c r="Q47" s="15">
        <f>VLOOKUP(R47,id!$A:$C,3,0)</f>
        <v>458</v>
      </c>
      <c r="R47" s="15" t="str">
        <f t="shared" si="2"/>
        <v>PyjorAdam1985</v>
      </c>
      <c r="S47" s="9" t="str">
        <f t="shared" si="3"/>
        <v>Pyjor</v>
      </c>
      <c r="T47" s="9" t="str">
        <f t="shared" si="4"/>
        <v>Adam</v>
      </c>
      <c r="U47" s="9" t="str">
        <f t="shared" si="5"/>
        <v>-</v>
      </c>
      <c r="V47" s="9">
        <f t="shared" si="6"/>
        <v>1985</v>
      </c>
      <c r="W47" s="9">
        <f t="shared" si="10"/>
        <v>37.156661672691115</v>
      </c>
      <c r="X47" s="9"/>
      <c r="Y47" s="9">
        <f t="shared" si="11"/>
        <v>0.98223313936850132</v>
      </c>
      <c r="Z47" s="9">
        <f t="shared" si="12"/>
        <v>1</v>
      </c>
      <c r="AA47" s="9">
        <v>1</v>
      </c>
      <c r="AB47" s="9">
        <v>1</v>
      </c>
    </row>
    <row r="48" spans="1:28" ht="14.4">
      <c r="B48" s="295">
        <v>53</v>
      </c>
      <c r="C48" s="294"/>
      <c r="D48" s="287" t="s">
        <v>23</v>
      </c>
      <c r="E48" s="287" t="s">
        <v>2049</v>
      </c>
      <c r="F48" s="289" t="s">
        <v>2048</v>
      </c>
      <c r="G48" s="287" t="s">
        <v>2030</v>
      </c>
      <c r="H48" s="317">
        <v>1964</v>
      </c>
      <c r="I48" s="287" t="s">
        <v>269</v>
      </c>
      <c r="J48" s="287" t="s">
        <v>1655</v>
      </c>
      <c r="K48" s="293">
        <v>16</v>
      </c>
      <c r="L48" s="293"/>
      <c r="M48" s="288">
        <f t="shared" si="13"/>
        <v>16</v>
      </c>
      <c r="N48" s="292" t="s">
        <v>2047</v>
      </c>
      <c r="O48" s="291">
        <f t="shared" si="14"/>
        <v>0.48532407407407413</v>
      </c>
      <c r="Q48" s="15">
        <f>VLOOKUP(R48,id!$A:$C,3,0)</f>
        <v>459</v>
      </c>
      <c r="R48" s="15" t="str">
        <f t="shared" si="2"/>
        <v>PyjorGrzegorz1964</v>
      </c>
      <c r="S48" s="9" t="str">
        <f t="shared" si="3"/>
        <v>Pyjor</v>
      </c>
      <c r="T48" s="9" t="str">
        <f t="shared" si="4"/>
        <v>Grzegorz</v>
      </c>
      <c r="U48" s="9" t="str">
        <f t="shared" si="5"/>
        <v>-</v>
      </c>
      <c r="V48" s="9">
        <f t="shared" si="6"/>
        <v>1964</v>
      </c>
      <c r="W48" s="9">
        <f t="shared" si="10"/>
        <v>37.156661672691115</v>
      </c>
      <c r="X48" s="9"/>
      <c r="Y48" s="9">
        <f t="shared" si="11"/>
        <v>1</v>
      </c>
      <c r="Z48" s="9">
        <f t="shared" si="12"/>
        <v>1</v>
      </c>
      <c r="AA48" s="9">
        <v>1</v>
      </c>
      <c r="AB48" s="9">
        <v>1</v>
      </c>
    </row>
    <row r="49" spans="2:28" ht="14.4">
      <c r="B49" s="295">
        <v>57</v>
      </c>
      <c r="C49" s="294"/>
      <c r="D49" s="287" t="s">
        <v>69</v>
      </c>
      <c r="E49" s="287" t="s">
        <v>473</v>
      </c>
      <c r="F49" s="289" t="s">
        <v>2040</v>
      </c>
      <c r="G49" s="287" t="s">
        <v>2030</v>
      </c>
      <c r="H49" s="317">
        <v>1976</v>
      </c>
      <c r="I49" s="287"/>
      <c r="J49" s="287"/>
      <c r="K49" s="288">
        <v>15</v>
      </c>
      <c r="L49" s="288"/>
      <c r="M49" s="288">
        <f t="shared" si="13"/>
        <v>15</v>
      </c>
      <c r="N49" s="292" t="s">
        <v>2039</v>
      </c>
      <c r="O49" s="291">
        <f t="shared" si="14"/>
        <v>0.44684027777777779</v>
      </c>
      <c r="Q49" s="15">
        <f>VLOOKUP(R49,id!$A:$C,3,0)</f>
        <v>460</v>
      </c>
      <c r="R49" s="15" t="str">
        <f t="shared" si="2"/>
        <v>IwanowskiŁukasz1976</v>
      </c>
      <c r="S49" s="9" t="str">
        <f t="shared" si="3"/>
        <v>Iwanowski</v>
      </c>
      <c r="T49" s="9" t="str">
        <f t="shared" si="4"/>
        <v>Łukasz</v>
      </c>
      <c r="U49" s="9">
        <f t="shared" si="5"/>
        <v>0</v>
      </c>
      <c r="V49" s="9">
        <f t="shared" si="6"/>
        <v>1976</v>
      </c>
      <c r="W49" s="9">
        <f t="shared" si="10"/>
        <v>34.834370318147919</v>
      </c>
      <c r="X49" s="9"/>
      <c r="Y49" s="9">
        <f t="shared" si="11"/>
        <v>1.0861242779806772</v>
      </c>
      <c r="Z49" s="9">
        <f t="shared" si="12"/>
        <v>0.9375</v>
      </c>
      <c r="AA49" s="9">
        <v>1</v>
      </c>
      <c r="AB49" s="9">
        <v>1</v>
      </c>
    </row>
    <row r="50" spans="2:28" ht="14.4">
      <c r="B50" s="295">
        <v>58</v>
      </c>
      <c r="C50" s="294"/>
      <c r="D50" s="287" t="s">
        <v>51</v>
      </c>
      <c r="E50" s="287" t="s">
        <v>2038</v>
      </c>
      <c r="F50" s="289" t="s">
        <v>2037</v>
      </c>
      <c r="G50" s="287" t="s">
        <v>2030</v>
      </c>
      <c r="H50" s="317">
        <v>1976</v>
      </c>
      <c r="I50" s="287" t="s">
        <v>269</v>
      </c>
      <c r="J50" s="287"/>
      <c r="K50" s="293">
        <v>14</v>
      </c>
      <c r="L50" s="293"/>
      <c r="M50" s="288">
        <f t="shared" si="13"/>
        <v>14</v>
      </c>
      <c r="N50" s="292" t="s">
        <v>2036</v>
      </c>
      <c r="O50" s="291">
        <f t="shared" si="14"/>
        <v>0.41548611111111117</v>
      </c>
      <c r="Q50" s="15">
        <f>VLOOKUP(R50,id!$A:$C,3,0)</f>
        <v>461</v>
      </c>
      <c r="R50" s="15" t="str">
        <f t="shared" si="2"/>
        <v>NiezgódkaBartosz1976</v>
      </c>
      <c r="S50" s="9" t="str">
        <f t="shared" si="3"/>
        <v>Niezgódka</v>
      </c>
      <c r="T50" s="9" t="str">
        <f t="shared" si="4"/>
        <v>Bartosz</v>
      </c>
      <c r="U50" s="9">
        <f t="shared" si="5"/>
        <v>0</v>
      </c>
      <c r="V50" s="9">
        <f t="shared" si="6"/>
        <v>1976</v>
      </c>
      <c r="W50" s="9">
        <f t="shared" si="10"/>
        <v>32.512078963604722</v>
      </c>
      <c r="X50" s="9"/>
      <c r="Y50" s="9">
        <f t="shared" si="11"/>
        <v>1.0754638141400634</v>
      </c>
      <c r="Z50" s="9">
        <f t="shared" si="12"/>
        <v>0.93333333333333335</v>
      </c>
      <c r="AA50" s="9">
        <v>1</v>
      </c>
      <c r="AB50" s="9">
        <v>1</v>
      </c>
    </row>
    <row r="51" spans="2:28" ht="14.4">
      <c r="B51" s="295">
        <v>59</v>
      </c>
      <c r="C51" s="294"/>
      <c r="D51" s="287" t="s">
        <v>30</v>
      </c>
      <c r="E51" s="287" t="s">
        <v>153</v>
      </c>
      <c r="F51" s="289" t="s">
        <v>2035</v>
      </c>
      <c r="G51" s="287" t="s">
        <v>2030</v>
      </c>
      <c r="H51" s="317">
        <v>1951</v>
      </c>
      <c r="I51" s="287" t="s">
        <v>1515</v>
      </c>
      <c r="J51" s="287" t="s">
        <v>1356</v>
      </c>
      <c r="K51" s="288">
        <v>13</v>
      </c>
      <c r="L51" s="288"/>
      <c r="M51" s="288">
        <f t="shared" si="13"/>
        <v>13</v>
      </c>
      <c r="N51" s="292" t="s">
        <v>2034</v>
      </c>
      <c r="O51" s="291">
        <f t="shared" si="14"/>
        <v>0.47420138888888891</v>
      </c>
      <c r="Q51" s="15">
        <f>VLOOKUP(R51,id!$A:$C,3,0)</f>
        <v>435</v>
      </c>
      <c r="R51" s="15" t="str">
        <f t="shared" si="2"/>
        <v>PiwakowskiAndrzej1951</v>
      </c>
      <c r="S51" s="9" t="str">
        <f t="shared" si="3"/>
        <v>Piwakowski</v>
      </c>
      <c r="T51" s="9" t="str">
        <f t="shared" si="4"/>
        <v>Andrzej</v>
      </c>
      <c r="U51" s="9" t="str">
        <f t="shared" si="5"/>
        <v>PKO Harpagan</v>
      </c>
      <c r="V51" s="9">
        <f t="shared" si="6"/>
        <v>1951</v>
      </c>
      <c r="W51" s="9">
        <f t="shared" si="10"/>
        <v>30.189787609061529</v>
      </c>
      <c r="X51" s="9"/>
      <c r="Y51" s="9">
        <f t="shared" si="11"/>
        <v>0.87618071318737656</v>
      </c>
      <c r="Z51" s="9">
        <f t="shared" si="12"/>
        <v>0.9285714285714286</v>
      </c>
      <c r="AA51" s="9">
        <v>1</v>
      </c>
      <c r="AB51" s="9">
        <v>1</v>
      </c>
    </row>
    <row r="52" spans="2:28" s="290" customFormat="1" ht="14.4">
      <c r="B52" s="295">
        <v>60</v>
      </c>
      <c r="C52" s="294"/>
      <c r="D52" s="287" t="s">
        <v>208</v>
      </c>
      <c r="E52" s="287" t="s">
        <v>775</v>
      </c>
      <c r="F52" s="289" t="s">
        <v>2033</v>
      </c>
      <c r="G52" s="287" t="s">
        <v>2030</v>
      </c>
      <c r="H52" s="317">
        <v>1975</v>
      </c>
      <c r="I52" s="287" t="s">
        <v>269</v>
      </c>
      <c r="J52" s="287" t="s">
        <v>2032</v>
      </c>
      <c r="K52" s="293">
        <v>12</v>
      </c>
      <c r="L52" s="293"/>
      <c r="M52" s="288">
        <f t="shared" si="13"/>
        <v>12</v>
      </c>
      <c r="N52" s="292" t="s">
        <v>2031</v>
      </c>
      <c r="O52" s="291">
        <f t="shared" si="14"/>
        <v>0.38717592592592592</v>
      </c>
      <c r="P52" s="285"/>
      <c r="Q52" s="15">
        <f>VLOOKUP(R52,id!$A:$C,3,0)</f>
        <v>462</v>
      </c>
      <c r="R52" s="15" t="str">
        <f t="shared" si="2"/>
        <v>SawkoKamil1975</v>
      </c>
      <c r="S52" s="9" t="str">
        <f t="shared" si="3"/>
        <v>Sawko</v>
      </c>
      <c r="T52" s="9" t="str">
        <f t="shared" si="4"/>
        <v>Kamil</v>
      </c>
      <c r="U52" s="9" t="str">
        <f t="shared" si="5"/>
        <v>Szybcy Inczaj</v>
      </c>
      <c r="V52" s="9">
        <f t="shared" si="6"/>
        <v>1975</v>
      </c>
      <c r="W52" s="9">
        <f t="shared" si="10"/>
        <v>27.867496254518336</v>
      </c>
      <c r="X52" s="9"/>
      <c r="Y52" s="9">
        <f t="shared" si="11"/>
        <v>1.2247698194427838</v>
      </c>
      <c r="Z52" s="9">
        <f t="shared" si="12"/>
        <v>0.92307692307692313</v>
      </c>
      <c r="AA52" s="9">
        <v>1</v>
      </c>
      <c r="AB52" s="9">
        <v>1</v>
      </c>
    </row>
    <row r="53" spans="2:28">
      <c r="G53" s="287"/>
      <c r="H53" s="320"/>
    </row>
    <row r="54" spans="2:28">
      <c r="G54" s="287"/>
      <c r="H54" s="320"/>
    </row>
    <row r="55" spans="2:28">
      <c r="G55" s="287"/>
      <c r="H55" s="320"/>
    </row>
    <row r="56" spans="2:28">
      <c r="G56" s="287"/>
      <c r="H56" s="320"/>
    </row>
  </sheetData>
  <mergeCells count="1">
    <mergeCell ref="B2:O2"/>
  </mergeCells>
  <pageMargins left="0.19685039370078741" right="0.19685039370078741" top="0.15748031496062992" bottom="0.19685039370078741" header="0.31496062992125984" footer="0.31496062992125984"/>
  <pageSetup paperSize="9" scale="49" fitToHeight="4" orientation="landscape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8"/>
  <sheetViews>
    <sheetView workbookViewId="0"/>
  </sheetViews>
  <sheetFormatPr defaultRowHeight="14.4"/>
  <cols>
    <col min="1" max="1" width="3.5546875" style="322" bestFit="1" customWidth="1"/>
    <col min="2" max="2" width="4" style="322" bestFit="1" customWidth="1"/>
    <col min="3" max="3" width="6.109375" style="322" bestFit="1" customWidth="1"/>
    <col min="4" max="4" width="4.44140625" style="322" bestFit="1" customWidth="1"/>
    <col min="5" max="5" width="12.33203125" style="322" bestFit="1" customWidth="1"/>
    <col min="6" max="6" width="9.33203125" style="322" bestFit="1" customWidth="1"/>
    <col min="7" max="7" width="5" style="322" bestFit="1" customWidth="1"/>
    <col min="8" max="8" width="15.5546875" style="322" bestFit="1" customWidth="1"/>
    <col min="9" max="9" width="10.5546875" style="322" customWidth="1"/>
    <col min="10" max="10" width="6.6640625" style="323" customWidth="1"/>
    <col min="11" max="11" width="5.6640625" style="322" bestFit="1" customWidth="1"/>
    <col min="12" max="12" width="4.88671875" style="322" bestFit="1" customWidth="1"/>
    <col min="13" max="13" width="5.88671875" style="322" bestFit="1" customWidth="1"/>
    <col min="14" max="14" width="5.5546875" style="322" customWidth="1"/>
    <col min="15" max="15" width="5.88671875" style="322" bestFit="1" customWidth="1"/>
    <col min="16" max="24" width="4.33203125" style="322" bestFit="1" customWidth="1"/>
    <col min="25" max="46" width="5.33203125" style="322" bestFit="1" customWidth="1"/>
    <col min="47" max="55" width="4.44140625" style="322" bestFit="1" customWidth="1"/>
    <col min="56" max="73" width="5.44140625" style="322" bestFit="1" customWidth="1"/>
    <col min="74" max="74" width="6.109375" style="322" bestFit="1" customWidth="1"/>
    <col min="75" max="16384" width="8.88671875" style="322"/>
  </cols>
  <sheetData>
    <row r="1" spans="1:87" ht="28.8">
      <c r="A1" s="340" t="s">
        <v>1991</v>
      </c>
      <c r="B1" s="340" t="s">
        <v>1274</v>
      </c>
      <c r="C1" s="340" t="s">
        <v>1278</v>
      </c>
      <c r="D1" s="340" t="s">
        <v>2219</v>
      </c>
      <c r="E1" s="340" t="s">
        <v>175</v>
      </c>
      <c r="F1" s="340" t="s">
        <v>176</v>
      </c>
      <c r="G1" s="340" t="s">
        <v>1564</v>
      </c>
      <c r="H1" s="340" t="s">
        <v>916</v>
      </c>
      <c r="I1" s="340" t="s">
        <v>1453</v>
      </c>
      <c r="J1" s="340" t="s">
        <v>2218</v>
      </c>
      <c r="K1" s="340" t="s">
        <v>1280</v>
      </c>
      <c r="L1" s="340" t="s">
        <v>1283</v>
      </c>
      <c r="M1" s="340" t="s">
        <v>2217</v>
      </c>
      <c r="N1" s="340" t="s">
        <v>1560</v>
      </c>
      <c r="O1" s="340" t="s">
        <v>1559</v>
      </c>
      <c r="P1" s="340" t="s">
        <v>1383</v>
      </c>
      <c r="Q1" s="340" t="s">
        <v>1382</v>
      </c>
      <c r="R1" s="340" t="s">
        <v>1381</v>
      </c>
      <c r="S1" s="340" t="s">
        <v>1380</v>
      </c>
      <c r="T1" s="340" t="s">
        <v>1379</v>
      </c>
      <c r="U1" s="340" t="s">
        <v>1378</v>
      </c>
      <c r="V1" s="340" t="s">
        <v>1377</v>
      </c>
      <c r="W1" s="340" t="s">
        <v>1376</v>
      </c>
      <c r="X1" s="340" t="s">
        <v>1375</v>
      </c>
      <c r="Y1" s="340" t="s">
        <v>1374</v>
      </c>
      <c r="Z1" s="340" t="s">
        <v>1373</v>
      </c>
      <c r="AA1" s="340" t="s">
        <v>1372</v>
      </c>
      <c r="AB1" s="340" t="s">
        <v>1371</v>
      </c>
      <c r="AC1" s="340" t="s">
        <v>1370</v>
      </c>
      <c r="AD1" s="340" t="s">
        <v>1369</v>
      </c>
      <c r="AE1" s="340" t="s">
        <v>1368</v>
      </c>
      <c r="AF1" s="340" t="s">
        <v>1367</v>
      </c>
      <c r="AG1" s="340" t="s">
        <v>1366</v>
      </c>
      <c r="AH1" s="340" t="s">
        <v>1365</v>
      </c>
      <c r="AI1" s="340" t="s">
        <v>1364</v>
      </c>
      <c r="AJ1" s="340" t="s">
        <v>1363</v>
      </c>
      <c r="AK1" s="340" t="s">
        <v>1362</v>
      </c>
      <c r="AL1" s="340" t="s">
        <v>1361</v>
      </c>
      <c r="AM1" s="340" t="s">
        <v>2216</v>
      </c>
      <c r="AN1" s="340" t="s">
        <v>2215</v>
      </c>
      <c r="AO1" s="340" t="s">
        <v>2214</v>
      </c>
      <c r="AP1" s="340" t="s">
        <v>2213</v>
      </c>
      <c r="AQ1" s="340" t="s">
        <v>2212</v>
      </c>
      <c r="AR1" s="340" t="s">
        <v>2211</v>
      </c>
      <c r="AS1" s="340" t="s">
        <v>2210</v>
      </c>
      <c r="AT1" s="340" t="s">
        <v>2209</v>
      </c>
      <c r="AU1" s="340" t="s">
        <v>2208</v>
      </c>
      <c r="AV1" s="340" t="s">
        <v>2207</v>
      </c>
      <c r="AW1" s="340" t="s">
        <v>2206</v>
      </c>
      <c r="AX1" s="340" t="s">
        <v>2205</v>
      </c>
      <c r="AY1" s="340" t="s">
        <v>2204</v>
      </c>
      <c r="AZ1" s="340" t="s">
        <v>2203</v>
      </c>
      <c r="BA1" s="340" t="s">
        <v>2202</v>
      </c>
      <c r="BB1" s="340" t="s">
        <v>2201</v>
      </c>
      <c r="BC1" s="340" t="s">
        <v>2200</v>
      </c>
      <c r="BD1" s="340" t="s">
        <v>2199</v>
      </c>
      <c r="BE1" s="340" t="s">
        <v>2198</v>
      </c>
      <c r="BF1" s="340" t="s">
        <v>2197</v>
      </c>
      <c r="BG1" s="340" t="s">
        <v>2196</v>
      </c>
      <c r="BH1" s="340" t="s">
        <v>2195</v>
      </c>
      <c r="BI1" s="340" t="s">
        <v>2194</v>
      </c>
      <c r="BJ1" s="340" t="s">
        <v>2193</v>
      </c>
      <c r="BK1" s="340" t="s">
        <v>2192</v>
      </c>
      <c r="BL1" s="340" t="s">
        <v>2191</v>
      </c>
      <c r="BM1" s="340" t="s">
        <v>2190</v>
      </c>
      <c r="BN1" s="340" t="s">
        <v>2189</v>
      </c>
      <c r="BO1" s="340" t="s">
        <v>2188</v>
      </c>
      <c r="BP1" s="340" t="s">
        <v>2187</v>
      </c>
      <c r="BQ1" s="340" t="s">
        <v>2186</v>
      </c>
      <c r="BR1" s="340" t="s">
        <v>2185</v>
      </c>
      <c r="BS1" s="340" t="s">
        <v>2184</v>
      </c>
      <c r="BT1" s="340" t="s">
        <v>2183</v>
      </c>
      <c r="BU1" s="340" t="s">
        <v>2182</v>
      </c>
      <c r="BV1" s="340" t="s">
        <v>1528</v>
      </c>
    </row>
    <row r="2" spans="1:87" ht="18" customHeight="1">
      <c r="A2" s="333"/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 t="s">
        <v>34</v>
      </c>
      <c r="P2" s="340">
        <v>30</v>
      </c>
      <c r="Q2" s="340">
        <v>30</v>
      </c>
      <c r="R2" s="340">
        <v>40</v>
      </c>
      <c r="S2" s="340">
        <v>30</v>
      </c>
      <c r="T2" s="340">
        <v>30</v>
      </c>
      <c r="U2" s="340">
        <v>40</v>
      </c>
      <c r="V2" s="340">
        <v>30</v>
      </c>
      <c r="W2" s="340">
        <v>60</v>
      </c>
      <c r="X2" s="340">
        <v>30</v>
      </c>
      <c r="Y2" s="340">
        <v>30</v>
      </c>
      <c r="Z2" s="340">
        <v>40</v>
      </c>
      <c r="AA2" s="340">
        <v>30</v>
      </c>
      <c r="AB2" s="340">
        <v>40</v>
      </c>
      <c r="AC2" s="340">
        <v>30</v>
      </c>
      <c r="AD2" s="340">
        <v>60</v>
      </c>
      <c r="AE2" s="340">
        <v>40</v>
      </c>
      <c r="AF2" s="340">
        <v>30</v>
      </c>
      <c r="AG2" s="340">
        <v>30</v>
      </c>
      <c r="AH2" s="340">
        <v>40</v>
      </c>
      <c r="AI2" s="340">
        <v>30</v>
      </c>
      <c r="AJ2" s="340">
        <v>40</v>
      </c>
      <c r="AK2" s="340">
        <v>50</v>
      </c>
      <c r="AL2" s="340">
        <v>60</v>
      </c>
      <c r="AM2" s="340">
        <v>30</v>
      </c>
      <c r="AN2" s="340">
        <v>30</v>
      </c>
      <c r="AO2" s="340">
        <v>40</v>
      </c>
      <c r="AP2" s="340">
        <v>50</v>
      </c>
      <c r="AQ2" s="340">
        <v>40</v>
      </c>
      <c r="AR2" s="340">
        <v>60</v>
      </c>
      <c r="AS2" s="340">
        <v>40</v>
      </c>
      <c r="AT2" s="340">
        <v>40</v>
      </c>
      <c r="AU2" s="340">
        <v>5</v>
      </c>
      <c r="AV2" s="340">
        <v>5</v>
      </c>
      <c r="AW2" s="340">
        <v>5</v>
      </c>
      <c r="AX2" s="340">
        <v>5</v>
      </c>
      <c r="AY2" s="340">
        <v>5</v>
      </c>
      <c r="AZ2" s="340">
        <v>5</v>
      </c>
      <c r="BA2" s="340">
        <v>5</v>
      </c>
      <c r="BB2" s="340">
        <v>5</v>
      </c>
      <c r="BC2" s="340">
        <v>5</v>
      </c>
      <c r="BD2" s="340">
        <v>5</v>
      </c>
      <c r="BE2" s="340">
        <v>10</v>
      </c>
      <c r="BF2" s="340">
        <v>10</v>
      </c>
      <c r="BG2" s="340">
        <v>10</v>
      </c>
      <c r="BH2" s="340">
        <v>10</v>
      </c>
      <c r="BI2" s="340">
        <v>10</v>
      </c>
      <c r="BJ2" s="340">
        <v>10</v>
      </c>
      <c r="BK2" s="340">
        <v>10</v>
      </c>
      <c r="BL2" s="340">
        <v>10</v>
      </c>
      <c r="BM2" s="340">
        <v>10</v>
      </c>
      <c r="BN2" s="340">
        <v>10</v>
      </c>
      <c r="BO2" s="340">
        <v>10</v>
      </c>
      <c r="BP2" s="340">
        <v>5</v>
      </c>
      <c r="BQ2" s="340">
        <v>5</v>
      </c>
      <c r="BR2" s="340">
        <v>5</v>
      </c>
      <c r="BS2" s="340">
        <v>5</v>
      </c>
      <c r="BT2" s="340">
        <v>5</v>
      </c>
      <c r="BU2" s="340">
        <v>5</v>
      </c>
      <c r="BV2" s="340">
        <v>10</v>
      </c>
      <c r="BX2" s="15" t="s">
        <v>77</v>
      </c>
      <c r="BY2" s="15" t="s">
        <v>78</v>
      </c>
      <c r="BZ2" s="9" t="s">
        <v>105</v>
      </c>
      <c r="CA2" s="9" t="s">
        <v>106</v>
      </c>
      <c r="CB2" s="9" t="s">
        <v>81</v>
      </c>
      <c r="CC2" s="9" t="s">
        <v>79</v>
      </c>
      <c r="CD2" s="9" t="s">
        <v>47</v>
      </c>
      <c r="CE2" s="9" t="s">
        <v>1843</v>
      </c>
      <c r="CF2" s="9" t="s">
        <v>44</v>
      </c>
      <c r="CG2" s="9" t="s">
        <v>45</v>
      </c>
      <c r="CH2" s="9" t="s">
        <v>35</v>
      </c>
      <c r="CI2" s="9" t="s">
        <v>46</v>
      </c>
    </row>
    <row r="3" spans="1:87" ht="15.6">
      <c r="A3" s="336" t="e">
        <f ca="1">IF(M3=M2,IF(N3=N2,IF(O3=O2,A2,CELL("wiersz",A1)),CELL("wiersz",A1)),CELL("wiersz",A1))</f>
        <v>#VALUE!</v>
      </c>
      <c r="B3" s="337">
        <v>309</v>
      </c>
      <c r="C3" s="334" t="s">
        <v>2180</v>
      </c>
      <c r="D3" s="334" t="s">
        <v>36</v>
      </c>
      <c r="E3" s="338" t="s">
        <v>22</v>
      </c>
      <c r="F3" s="332" t="s">
        <v>23</v>
      </c>
      <c r="G3" s="333">
        <v>1964</v>
      </c>
      <c r="H3" s="332" t="s">
        <v>249</v>
      </c>
      <c r="I3" s="331" t="s">
        <v>694</v>
      </c>
      <c r="J3" s="330">
        <v>0</v>
      </c>
      <c r="K3" s="329">
        <f>BV3</f>
        <v>0.43333333333333335</v>
      </c>
      <c r="L3" s="327">
        <v>0</v>
      </c>
      <c r="M3" s="328">
        <v>1110</v>
      </c>
      <c r="N3" s="327">
        <v>47</v>
      </c>
      <c r="O3" s="327">
        <v>1424</v>
      </c>
      <c r="P3" s="326">
        <v>0.40625</v>
      </c>
      <c r="Q3" s="326">
        <v>0.5083333333333333</v>
      </c>
      <c r="R3" s="326">
        <v>0.78819444444444453</v>
      </c>
      <c r="S3" s="326">
        <v>0.7631944444444444</v>
      </c>
      <c r="T3" s="326">
        <v>0.52638888888888891</v>
      </c>
      <c r="U3" s="326">
        <v>0.30277777777777776</v>
      </c>
      <c r="V3" s="326">
        <v>0.58611111111111114</v>
      </c>
      <c r="W3" s="326">
        <v>0.3354166666666667</v>
      </c>
      <c r="X3" s="326">
        <v>0.54305555555555551</v>
      </c>
      <c r="Y3" s="326">
        <v>0.56597222222222221</v>
      </c>
      <c r="Z3" s="326">
        <v>0.3743055555555555</v>
      </c>
      <c r="AA3" s="326">
        <v>0.80555555555555547</v>
      </c>
      <c r="AB3" s="326">
        <v>0.83124999999999993</v>
      </c>
      <c r="AC3" s="326">
        <v>0.57291666666666663</v>
      </c>
      <c r="AD3" s="326">
        <v>0.86041666666666661</v>
      </c>
      <c r="AE3" s="326">
        <v>3.5416666666666666E-2</v>
      </c>
      <c r="AF3" s="325"/>
      <c r="AG3" s="326">
        <v>6.2499999999999995E-3</v>
      </c>
      <c r="AH3" s="325"/>
      <c r="AI3" s="326">
        <v>0.94444444444444453</v>
      </c>
      <c r="AJ3" s="326">
        <v>0.17569444444444446</v>
      </c>
      <c r="AK3" s="326">
        <v>6.9444444444444434E-2</v>
      </c>
      <c r="AL3" s="325"/>
      <c r="AM3" s="325"/>
      <c r="AN3" s="326">
        <v>0.27291666666666664</v>
      </c>
      <c r="AO3" s="326">
        <v>0.88680555555555562</v>
      </c>
      <c r="AP3" s="326">
        <v>0.21597222222222223</v>
      </c>
      <c r="AQ3" s="326">
        <v>0.13402777777777777</v>
      </c>
      <c r="AR3" s="325"/>
      <c r="AS3" s="325"/>
      <c r="AT3" s="326">
        <v>0.9784722222222223</v>
      </c>
      <c r="AU3" s="326">
        <v>0.66527777777777775</v>
      </c>
      <c r="AV3" s="326">
        <v>0.66805555555555562</v>
      </c>
      <c r="AW3" s="326">
        <v>0.66666666666666663</v>
      </c>
      <c r="AX3" s="326">
        <v>0.67013888888888884</v>
      </c>
      <c r="AY3" s="326">
        <v>0.6875</v>
      </c>
      <c r="AZ3" s="326">
        <v>0.68402777777777779</v>
      </c>
      <c r="BA3" s="326">
        <v>0.65277777777777779</v>
      </c>
      <c r="BB3" s="326">
        <v>0.68958333333333333</v>
      </c>
      <c r="BC3" s="326">
        <v>0.66041666666666665</v>
      </c>
      <c r="BD3" s="326">
        <v>0.65694444444444444</v>
      </c>
      <c r="BE3" s="326">
        <v>0.70416666666666661</v>
      </c>
      <c r="BF3" s="326">
        <v>0.59513888888888888</v>
      </c>
      <c r="BG3" s="326">
        <v>0.63263888888888886</v>
      </c>
      <c r="BH3" s="326">
        <v>0.60833333333333328</v>
      </c>
      <c r="BI3" s="326">
        <v>0.64097222222222217</v>
      </c>
      <c r="BJ3" s="326">
        <v>0.62638888888888888</v>
      </c>
      <c r="BK3" s="326">
        <v>0.69305555555555554</v>
      </c>
      <c r="BL3" s="326">
        <v>0.7006944444444444</v>
      </c>
      <c r="BM3" s="326">
        <v>0.61319444444444449</v>
      </c>
      <c r="BN3" s="326">
        <v>0.60069444444444442</v>
      </c>
      <c r="BO3" s="326">
        <v>0.62083333333333335</v>
      </c>
      <c r="BP3" s="325"/>
      <c r="BQ3" s="325"/>
      <c r="BR3" s="325"/>
      <c r="BS3" s="325"/>
      <c r="BT3" s="325"/>
      <c r="BU3" s="325"/>
      <c r="BV3" s="326">
        <v>0.43333333333333335</v>
      </c>
      <c r="BX3" s="15">
        <f>VLOOKUP(BY3,id!$A:$C,3,0)</f>
        <v>13</v>
      </c>
      <c r="BY3" s="15" t="str">
        <f>BZ3&amp;CA3&amp;CC3</f>
        <v>LiszkaGrzegorz1964</v>
      </c>
      <c r="BZ3" s="9" t="str">
        <f>E3</f>
        <v>Liszka</v>
      </c>
      <c r="CA3" s="9" t="str">
        <f>F3</f>
        <v>Grzegorz</v>
      </c>
      <c r="CB3" s="9" t="str">
        <f>I3</f>
        <v>Trezado BikeTires.pl</v>
      </c>
      <c r="CC3" s="9">
        <f>G3</f>
        <v>1964</v>
      </c>
      <c r="CD3" s="9"/>
      <c r="CE3" s="9">
        <v>100</v>
      </c>
      <c r="CF3" s="9"/>
      <c r="CG3" s="9"/>
      <c r="CH3" s="9"/>
      <c r="CI3" s="9"/>
    </row>
    <row r="4" spans="1:87" ht="15.6">
      <c r="A4" s="336" t="e">
        <f ca="1">IF(M4=#REF!,IF(N4=#REF!,IF(O4=#REF!,#REF!,CELL("wiersz",#REF!)),CELL("wiersz",#REF!)),CELL("wiersz",#REF!))</f>
        <v>#REF!</v>
      </c>
      <c r="B4" s="337">
        <v>314</v>
      </c>
      <c r="C4" s="334" t="s">
        <v>2180</v>
      </c>
      <c r="D4" s="334" t="s">
        <v>0</v>
      </c>
      <c r="E4" s="332" t="s">
        <v>213</v>
      </c>
      <c r="F4" s="332" t="s">
        <v>214</v>
      </c>
      <c r="G4" s="333">
        <v>1980</v>
      </c>
      <c r="H4" s="332" t="s">
        <v>1515</v>
      </c>
      <c r="I4" s="331"/>
      <c r="J4" s="330">
        <v>42910.444444444445</v>
      </c>
      <c r="K4" s="329">
        <f>BV4</f>
        <v>0.41944444444444445</v>
      </c>
      <c r="L4" s="327">
        <v>0</v>
      </c>
      <c r="M4" s="328">
        <v>970</v>
      </c>
      <c r="N4" s="327">
        <v>43</v>
      </c>
      <c r="O4" s="327">
        <v>1404</v>
      </c>
      <c r="P4" s="326">
        <v>0.37986111111111115</v>
      </c>
      <c r="Q4" s="326">
        <v>0.49722222222222223</v>
      </c>
      <c r="R4" s="326">
        <v>0.7993055555555556</v>
      </c>
      <c r="S4" s="326">
        <v>0.7631944444444444</v>
      </c>
      <c r="T4" s="326">
        <v>0.74583333333333324</v>
      </c>
      <c r="U4" s="326">
        <v>0.16041666666666668</v>
      </c>
      <c r="V4" s="326">
        <v>0.54097222222222219</v>
      </c>
      <c r="W4" s="326">
        <v>0.32569444444444445</v>
      </c>
      <c r="X4" s="326">
        <v>0.7284722222222223</v>
      </c>
      <c r="Y4" s="326">
        <v>0.51250000000000007</v>
      </c>
      <c r="Z4" s="326">
        <v>0.27152777777777776</v>
      </c>
      <c r="AA4" s="326">
        <v>0.8208333333333333</v>
      </c>
      <c r="AB4" s="326">
        <v>0.84513888888888899</v>
      </c>
      <c r="AC4" s="326">
        <v>0.51944444444444449</v>
      </c>
      <c r="AD4" s="326">
        <v>0.8881944444444444</v>
      </c>
      <c r="AE4" s="326">
        <v>7.1527777777777787E-2</v>
      </c>
      <c r="AF4" s="326">
        <v>0.21805555555555556</v>
      </c>
      <c r="AG4" s="326">
        <v>3.4027777777777775E-2</v>
      </c>
      <c r="AH4" s="325"/>
      <c r="AI4" s="326">
        <v>0.95694444444444438</v>
      </c>
      <c r="AJ4" s="325"/>
      <c r="AK4" s="326">
        <v>0.11805555555555557</v>
      </c>
      <c r="AL4" s="325"/>
      <c r="AM4" s="325"/>
      <c r="AN4" s="325"/>
      <c r="AO4" s="326">
        <v>0.92499999999999993</v>
      </c>
      <c r="AP4" s="325"/>
      <c r="AQ4" s="325"/>
      <c r="AR4" s="325"/>
      <c r="AS4" s="325"/>
      <c r="AT4" s="326">
        <v>1.0416666666666666E-2</v>
      </c>
      <c r="AU4" s="326">
        <v>0.67847222222222225</v>
      </c>
      <c r="AV4" s="326">
        <v>0.68194444444444446</v>
      </c>
      <c r="AW4" s="326">
        <v>0.67986111111111114</v>
      </c>
      <c r="AX4" s="326">
        <v>0.68402777777777779</v>
      </c>
      <c r="AY4" s="326">
        <v>0.64930555555555558</v>
      </c>
      <c r="AZ4" s="326">
        <v>0.6381944444444444</v>
      </c>
      <c r="BA4" s="326">
        <v>0.62291666666666667</v>
      </c>
      <c r="BB4" s="326">
        <v>0.6430555555555556</v>
      </c>
      <c r="BC4" s="326">
        <v>0.69930555555555562</v>
      </c>
      <c r="BD4" s="326">
        <v>0.63124999999999998</v>
      </c>
      <c r="BE4" s="326">
        <v>0.65902777777777777</v>
      </c>
      <c r="BF4" s="326">
        <v>0.55486111111111114</v>
      </c>
      <c r="BG4" s="325"/>
      <c r="BH4" s="326">
        <v>0.59583333333333333</v>
      </c>
      <c r="BI4" s="326">
        <v>0.60972222222222217</v>
      </c>
      <c r="BJ4" s="326">
        <v>0.59583333333333333</v>
      </c>
      <c r="BK4" s="326">
        <v>0.66805555555555562</v>
      </c>
      <c r="BL4" s="326">
        <v>0.65416666666666667</v>
      </c>
      <c r="BM4" s="326">
        <v>0.60416666666666663</v>
      </c>
      <c r="BN4" s="326">
        <v>0.56388888888888888</v>
      </c>
      <c r="BO4" s="326">
        <v>0.57986111111111105</v>
      </c>
      <c r="BP4" s="325"/>
      <c r="BQ4" s="325"/>
      <c r="BR4" s="325"/>
      <c r="BS4" s="325"/>
      <c r="BT4" s="325"/>
      <c r="BU4" s="325"/>
      <c r="BV4" s="326">
        <v>0.41944444444444445</v>
      </c>
      <c r="BX4" s="15">
        <f>VLOOKUP(BY4,id!$A:$C,3,0)</f>
        <v>60</v>
      </c>
      <c r="BY4" s="15" t="str">
        <f t="shared" ref="BY4:BY6" si="0">BZ4&amp;CA4&amp;CC4</f>
        <v>TruszkowskaKamila1980</v>
      </c>
      <c r="BZ4" s="9" t="str">
        <f t="shared" ref="BZ4:BZ6" si="1">E4</f>
        <v>Truszkowska</v>
      </c>
      <c r="CA4" s="9" t="str">
        <f t="shared" ref="CA4:CA6" si="2">F4</f>
        <v>Kamila</v>
      </c>
      <c r="CB4" s="9">
        <f t="shared" ref="CB4:CB6" si="3">I4</f>
        <v>0</v>
      </c>
      <c r="CC4" s="9">
        <f t="shared" ref="CC4:CC6" si="4">G4</f>
        <v>1980</v>
      </c>
      <c r="CD4" s="9">
        <v>100</v>
      </c>
      <c r="CE4" s="9">
        <f t="shared" ref="CE4" si="5">CE3*IF(CH4&lt;1,CH4,IF(CI4&lt;1,CI4,IF(CG4&lt;1,CG4,IF(CF4&lt;1,CF4,1))))</f>
        <v>87.387387387387378</v>
      </c>
      <c r="CF4" s="9">
        <f t="shared" ref="CF4" si="6">O3/O4</f>
        <v>1.0142450142450143</v>
      </c>
      <c r="CG4" s="9">
        <f t="shared" ref="CG4" si="7">N4/N3</f>
        <v>0.91489361702127658</v>
      </c>
      <c r="CH4" s="9">
        <f t="shared" ref="CH4" si="8">M4/M3</f>
        <v>0.87387387387387383</v>
      </c>
      <c r="CI4" s="9">
        <f t="shared" ref="CI4" si="9">CG4^0.2</f>
        <v>0.98236780176442828</v>
      </c>
    </row>
    <row r="5" spans="1:87" ht="15.6">
      <c r="A5" s="336" t="e">
        <f ca="1">IF(M5=M4,IF(N5=N4,IF(O5=O4,A4,CELL("wiersz",#REF!)),CELL("wiersz",#REF!)),CELL("wiersz",#REF!))</f>
        <v>#REF!</v>
      </c>
      <c r="B5" s="337">
        <v>323</v>
      </c>
      <c r="C5" s="334" t="s">
        <v>2180</v>
      </c>
      <c r="D5" s="334" t="s">
        <v>0</v>
      </c>
      <c r="E5" s="332" t="s">
        <v>66</v>
      </c>
      <c r="F5" s="332" t="s">
        <v>67</v>
      </c>
      <c r="G5" s="333">
        <v>1981</v>
      </c>
      <c r="H5" s="333" t="s">
        <v>1883</v>
      </c>
      <c r="I5" s="339" t="s">
        <v>1882</v>
      </c>
      <c r="J5" s="330">
        <v>42910.444444444445</v>
      </c>
      <c r="K5" s="329">
        <f>BV5</f>
        <v>0.41944444444444445</v>
      </c>
      <c r="L5" s="327">
        <v>0</v>
      </c>
      <c r="M5" s="328">
        <v>970</v>
      </c>
      <c r="N5" s="327">
        <v>43</v>
      </c>
      <c r="O5" s="327">
        <v>1404</v>
      </c>
      <c r="P5" s="326">
        <v>0.37986111111111115</v>
      </c>
      <c r="Q5" s="326">
        <v>0.47638888888888892</v>
      </c>
      <c r="R5" s="326">
        <v>0.79861111111111116</v>
      </c>
      <c r="S5" s="326">
        <v>0.7631944444444444</v>
      </c>
      <c r="T5" s="326">
        <v>0.74583333333333324</v>
      </c>
      <c r="U5" s="326">
        <v>0.16041666666666668</v>
      </c>
      <c r="V5" s="326">
        <v>0.54097222222222219</v>
      </c>
      <c r="W5" s="326">
        <v>0.32430555555555557</v>
      </c>
      <c r="X5" s="326">
        <v>0.7284722222222223</v>
      </c>
      <c r="Y5" s="326">
        <v>0.51041666666666663</v>
      </c>
      <c r="Z5" s="326">
        <v>0.27083333333333331</v>
      </c>
      <c r="AA5" s="326">
        <v>0.8208333333333333</v>
      </c>
      <c r="AB5" s="326">
        <v>0.84513888888888899</v>
      </c>
      <c r="AC5" s="326">
        <v>0.51944444444444449</v>
      </c>
      <c r="AD5" s="326">
        <v>0.8881944444444444</v>
      </c>
      <c r="AE5" s="326">
        <v>7.1527777777777787E-2</v>
      </c>
      <c r="AF5" s="326">
        <v>0.21875</v>
      </c>
      <c r="AG5" s="326">
        <v>3.4027777777777775E-2</v>
      </c>
      <c r="AH5" s="325"/>
      <c r="AI5" s="326">
        <v>0.95694444444444438</v>
      </c>
      <c r="AJ5" s="325"/>
      <c r="AK5" s="326">
        <v>0.11875000000000001</v>
      </c>
      <c r="AL5" s="325"/>
      <c r="AM5" s="325"/>
      <c r="AN5" s="325"/>
      <c r="AO5" s="326">
        <v>0.92499999999999993</v>
      </c>
      <c r="AP5" s="325"/>
      <c r="AQ5" s="325"/>
      <c r="AR5" s="325"/>
      <c r="AS5" s="325"/>
      <c r="AT5" s="326">
        <v>9.0277777777777787E-3</v>
      </c>
      <c r="AU5" s="326">
        <v>0.6777777777777777</v>
      </c>
      <c r="AV5" s="326">
        <v>0.68194444444444446</v>
      </c>
      <c r="AW5" s="326">
        <v>0.67986111111111114</v>
      </c>
      <c r="AX5" s="326">
        <v>0.68402777777777779</v>
      </c>
      <c r="AY5" s="326">
        <v>0.64722222222222225</v>
      </c>
      <c r="AZ5" s="326">
        <v>0.6381944444444444</v>
      </c>
      <c r="BA5" s="326">
        <v>0.62222222222222223</v>
      </c>
      <c r="BB5" s="326">
        <v>0.6430555555555556</v>
      </c>
      <c r="BC5" s="326">
        <v>0.69930555555555562</v>
      </c>
      <c r="BD5" s="326">
        <v>0.63055555555555554</v>
      </c>
      <c r="BE5" s="326">
        <v>0.65694444444444444</v>
      </c>
      <c r="BF5" s="326">
        <v>0.55486111111111114</v>
      </c>
      <c r="BG5" s="325"/>
      <c r="BH5" s="326">
        <v>0.59583333333333333</v>
      </c>
      <c r="BI5" s="326">
        <v>0.60972222222222217</v>
      </c>
      <c r="BJ5" s="326">
        <v>0.58819444444444446</v>
      </c>
      <c r="BK5" s="326">
        <v>0.66805555555555562</v>
      </c>
      <c r="BL5" s="326">
        <v>0.65416666666666667</v>
      </c>
      <c r="BM5" s="326">
        <v>0.60347222222222219</v>
      </c>
      <c r="BN5" s="326">
        <v>0.56319444444444444</v>
      </c>
      <c r="BO5" s="326">
        <v>0.57986111111111105</v>
      </c>
      <c r="BP5" s="325"/>
      <c r="BQ5" s="325"/>
      <c r="BR5" s="325"/>
      <c r="BS5" s="325"/>
      <c r="BT5" s="325"/>
      <c r="BU5" s="325"/>
      <c r="BV5" s="326">
        <v>0.41944444444444445</v>
      </c>
      <c r="BX5" s="15">
        <f>VLOOKUP(BY5,id!$A:$C,3,0)</f>
        <v>58</v>
      </c>
      <c r="BY5" s="15" t="str">
        <f t="shared" si="0"/>
        <v>BlankDanuta1981</v>
      </c>
      <c r="BZ5" s="9" t="str">
        <f t="shared" si="1"/>
        <v>Blank</v>
      </c>
      <c r="CA5" s="9" t="str">
        <f t="shared" si="2"/>
        <v>Danuta</v>
      </c>
      <c r="CB5" s="9" t="str">
        <f t="shared" si="3"/>
        <v>TOWANDA</v>
      </c>
      <c r="CC5" s="9">
        <f t="shared" si="4"/>
        <v>1981</v>
      </c>
      <c r="CD5" s="9">
        <f t="shared" ref="CD5:CD6" si="10">CD4*IF(CH5&lt;1,CH5,IF(CI5&lt;1,CI5,IF(CG5&lt;1,CG5,IF(CF5&lt;1,CF5,1))))</f>
        <v>100</v>
      </c>
      <c r="CE5" s="9">
        <f t="shared" ref="CE5:CE6" si="11">CE4*IF(CH5&lt;1,CH5,IF(CI5&lt;1,CI5,IF(CG5&lt;1,CG5,IF(CF5&lt;1,CF5,1))))</f>
        <v>87.387387387387378</v>
      </c>
      <c r="CF5" s="9">
        <f t="shared" ref="CF5:CF6" si="12">O4/O5</f>
        <v>1</v>
      </c>
      <c r="CG5" s="9">
        <f t="shared" ref="CG5:CG6" si="13">N5/N4</f>
        <v>1</v>
      </c>
      <c r="CH5" s="9">
        <f t="shared" ref="CH5:CH6" si="14">M5/M4</f>
        <v>1</v>
      </c>
      <c r="CI5" s="9">
        <f t="shared" ref="CI5:CI6" si="15">CG5^0.2</f>
        <v>1</v>
      </c>
    </row>
    <row r="6" spans="1:87" ht="15.6">
      <c r="A6" s="336" t="e">
        <f ca="1">IF(M6=#REF!,IF(N6=#REF!,IF(O6=#REF!,#REF!,CELL("wiersz",#REF!)),CELL("wiersz",#REF!)),CELL("wiersz",#REF!))</f>
        <v>#REF!</v>
      </c>
      <c r="B6" s="335">
        <v>317</v>
      </c>
      <c r="C6" s="334" t="s">
        <v>2180</v>
      </c>
      <c r="D6" s="334" t="s">
        <v>0</v>
      </c>
      <c r="E6" s="332" t="s">
        <v>55</v>
      </c>
      <c r="F6" s="332" t="s">
        <v>72</v>
      </c>
      <c r="G6" s="333">
        <v>1969</v>
      </c>
      <c r="H6" s="332" t="s">
        <v>323</v>
      </c>
      <c r="I6" s="331" t="s">
        <v>150</v>
      </c>
      <c r="J6" s="330">
        <v>42910.444444444445</v>
      </c>
      <c r="K6" s="329" t="str">
        <f>BV6</f>
        <v>z</v>
      </c>
      <c r="L6" s="327">
        <v>0</v>
      </c>
      <c r="M6" s="328">
        <f>270/2</f>
        <v>135</v>
      </c>
      <c r="N6" s="327">
        <v>24</v>
      </c>
      <c r="O6" s="327">
        <v>196</v>
      </c>
      <c r="P6" s="325"/>
      <c r="Q6" s="326">
        <v>0.47638888888888892</v>
      </c>
      <c r="R6" s="325"/>
      <c r="S6" s="325"/>
      <c r="T6" s="325"/>
      <c r="U6" s="325"/>
      <c r="V6" s="326">
        <v>0.54097222222222219</v>
      </c>
      <c r="W6" s="325"/>
      <c r="X6" s="325"/>
      <c r="Y6" s="326">
        <v>0.51041666666666663</v>
      </c>
      <c r="Z6" s="325"/>
      <c r="AA6" s="325"/>
      <c r="AB6" s="325"/>
      <c r="AC6" s="326">
        <v>0.51944444444444449</v>
      </c>
      <c r="AD6" s="325"/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6">
        <v>0.67847222222222225</v>
      </c>
      <c r="AV6" s="326">
        <v>0.68194444444444446</v>
      </c>
      <c r="AW6" s="326">
        <v>0.68055555555555547</v>
      </c>
      <c r="AX6" s="326">
        <v>0.68402777777777779</v>
      </c>
      <c r="AY6" s="326">
        <v>0.6479166666666667</v>
      </c>
      <c r="AZ6" s="326">
        <v>0.6381944444444444</v>
      </c>
      <c r="BA6" s="326">
        <v>0.62291666666666667</v>
      </c>
      <c r="BB6" s="326">
        <v>0.6430555555555556</v>
      </c>
      <c r="BC6" s="326">
        <v>0.69930555555555562</v>
      </c>
      <c r="BD6" s="326">
        <v>0.63124999999999998</v>
      </c>
      <c r="BE6" s="326">
        <v>0.65763888888888888</v>
      </c>
      <c r="BF6" s="326">
        <v>0.55486111111111114</v>
      </c>
      <c r="BG6" s="325"/>
      <c r="BH6" s="326">
        <v>0.59583333333333333</v>
      </c>
      <c r="BI6" s="326">
        <v>0.60972222222222217</v>
      </c>
      <c r="BJ6" s="326">
        <v>0.58819444444444446</v>
      </c>
      <c r="BK6" s="326">
        <v>0.66805555555555562</v>
      </c>
      <c r="BL6" s="326">
        <v>0.65416666666666667</v>
      </c>
      <c r="BM6" s="326">
        <v>0.60347222222222219</v>
      </c>
      <c r="BN6" s="326">
        <v>0.56319444444444444</v>
      </c>
      <c r="BO6" s="326">
        <v>0.57986111111111105</v>
      </c>
      <c r="BP6" s="325"/>
      <c r="BQ6" s="325"/>
      <c r="BR6" s="325"/>
      <c r="BS6" s="325"/>
      <c r="BT6" s="325"/>
      <c r="BU6" s="325"/>
      <c r="BV6" s="325" t="s">
        <v>2179</v>
      </c>
      <c r="BX6" s="15">
        <f>VLOOKUP(BY6,id!$A:$C,3,0)</f>
        <v>57</v>
      </c>
      <c r="BY6" s="15" t="str">
        <f t="shared" si="0"/>
        <v>StanekAsia1969</v>
      </c>
      <c r="BZ6" s="9" t="str">
        <f t="shared" si="1"/>
        <v>Stanek</v>
      </c>
      <c r="CA6" s="9" t="str">
        <f t="shared" si="2"/>
        <v>Asia</v>
      </c>
      <c r="CB6" s="9" t="str">
        <f t="shared" si="3"/>
        <v>RUDY KOT</v>
      </c>
      <c r="CC6" s="9">
        <f t="shared" si="4"/>
        <v>1969</v>
      </c>
      <c r="CD6" s="9">
        <f t="shared" si="10"/>
        <v>13.917525773195877</v>
      </c>
      <c r="CE6" s="9">
        <f t="shared" si="11"/>
        <v>12.162162162162161</v>
      </c>
      <c r="CF6" s="9">
        <f t="shared" si="12"/>
        <v>7.1632653061224492</v>
      </c>
      <c r="CG6" s="9">
        <f t="shared" si="13"/>
        <v>0.55813953488372092</v>
      </c>
      <c r="CH6" s="9">
        <f t="shared" si="14"/>
        <v>0.13917525773195877</v>
      </c>
      <c r="CI6" s="9">
        <f t="shared" si="15"/>
        <v>0.88991506172963031</v>
      </c>
    </row>
    <row r="8" spans="1:87">
      <c r="B8" s="324" t="s">
        <v>2178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I22"/>
  <sheetViews>
    <sheetView workbookViewId="0"/>
  </sheetViews>
  <sheetFormatPr defaultRowHeight="14.4"/>
  <cols>
    <col min="1" max="1" width="3.5546875" style="322" bestFit="1" customWidth="1"/>
    <col min="2" max="2" width="4" style="322" bestFit="1" customWidth="1"/>
    <col min="3" max="3" width="6.109375" style="322" bestFit="1" customWidth="1"/>
    <col min="4" max="4" width="4.44140625" style="322" bestFit="1" customWidth="1"/>
    <col min="5" max="5" width="12.33203125" style="322" bestFit="1" customWidth="1"/>
    <col min="6" max="6" width="9.33203125" style="322" bestFit="1" customWidth="1"/>
    <col min="7" max="7" width="5" style="322" bestFit="1" customWidth="1"/>
    <col min="8" max="8" width="15.5546875" style="322" bestFit="1" customWidth="1"/>
    <col min="9" max="9" width="10.5546875" style="322" customWidth="1"/>
    <col min="10" max="10" width="6.6640625" style="323" customWidth="1"/>
    <col min="11" max="11" width="5.6640625" style="322" bestFit="1" customWidth="1"/>
    <col min="12" max="12" width="4.88671875" style="322" bestFit="1" customWidth="1"/>
    <col min="13" max="13" width="5.88671875" style="322" bestFit="1" customWidth="1"/>
    <col min="14" max="14" width="5.5546875" style="322" customWidth="1"/>
    <col min="15" max="15" width="5.88671875" style="322" bestFit="1" customWidth="1"/>
    <col min="16" max="24" width="4.33203125" style="322" bestFit="1" customWidth="1"/>
    <col min="25" max="46" width="5.33203125" style="322" bestFit="1" customWidth="1"/>
    <col min="47" max="55" width="4.44140625" style="322" bestFit="1" customWidth="1"/>
    <col min="56" max="73" width="5.44140625" style="322" bestFit="1" customWidth="1"/>
    <col min="74" max="74" width="6.109375" style="322" bestFit="1" customWidth="1"/>
    <col min="75" max="16384" width="8.88671875" style="322"/>
  </cols>
  <sheetData>
    <row r="1" spans="1:87" ht="28.8">
      <c r="A1" s="340" t="s">
        <v>1991</v>
      </c>
      <c r="B1" s="340" t="s">
        <v>1274</v>
      </c>
      <c r="C1" s="340" t="s">
        <v>1278</v>
      </c>
      <c r="D1" s="340" t="s">
        <v>2219</v>
      </c>
      <c r="E1" s="340" t="s">
        <v>175</v>
      </c>
      <c r="F1" s="340" t="s">
        <v>176</v>
      </c>
      <c r="G1" s="340" t="s">
        <v>1564</v>
      </c>
      <c r="H1" s="340" t="s">
        <v>916</v>
      </c>
      <c r="I1" s="340" t="s">
        <v>1453</v>
      </c>
      <c r="J1" s="340" t="s">
        <v>2218</v>
      </c>
      <c r="K1" s="340" t="s">
        <v>1280</v>
      </c>
      <c r="L1" s="340" t="s">
        <v>1283</v>
      </c>
      <c r="M1" s="340" t="s">
        <v>2217</v>
      </c>
      <c r="N1" s="340" t="s">
        <v>1560</v>
      </c>
      <c r="O1" s="340" t="s">
        <v>1559</v>
      </c>
      <c r="P1" s="340" t="s">
        <v>1383</v>
      </c>
      <c r="Q1" s="340" t="s">
        <v>1382</v>
      </c>
      <c r="R1" s="340" t="s">
        <v>1381</v>
      </c>
      <c r="S1" s="340" t="s">
        <v>1380</v>
      </c>
      <c r="T1" s="340" t="s">
        <v>1379</v>
      </c>
      <c r="U1" s="340" t="s">
        <v>1378</v>
      </c>
      <c r="V1" s="340" t="s">
        <v>1377</v>
      </c>
      <c r="W1" s="340" t="s">
        <v>1376</v>
      </c>
      <c r="X1" s="340" t="s">
        <v>1375</v>
      </c>
      <c r="Y1" s="340" t="s">
        <v>1374</v>
      </c>
      <c r="Z1" s="340" t="s">
        <v>1373</v>
      </c>
      <c r="AA1" s="340" t="s">
        <v>1372</v>
      </c>
      <c r="AB1" s="340" t="s">
        <v>1371</v>
      </c>
      <c r="AC1" s="340" t="s">
        <v>1370</v>
      </c>
      <c r="AD1" s="340" t="s">
        <v>1369</v>
      </c>
      <c r="AE1" s="340" t="s">
        <v>1368</v>
      </c>
      <c r="AF1" s="340" t="s">
        <v>1367</v>
      </c>
      <c r="AG1" s="340" t="s">
        <v>1366</v>
      </c>
      <c r="AH1" s="340" t="s">
        <v>1365</v>
      </c>
      <c r="AI1" s="340" t="s">
        <v>1364</v>
      </c>
      <c r="AJ1" s="340" t="s">
        <v>1363</v>
      </c>
      <c r="AK1" s="340" t="s">
        <v>1362</v>
      </c>
      <c r="AL1" s="340" t="s">
        <v>1361</v>
      </c>
      <c r="AM1" s="340" t="s">
        <v>2216</v>
      </c>
      <c r="AN1" s="340" t="s">
        <v>2215</v>
      </c>
      <c r="AO1" s="340" t="s">
        <v>2214</v>
      </c>
      <c r="AP1" s="340" t="s">
        <v>2213</v>
      </c>
      <c r="AQ1" s="340" t="s">
        <v>2212</v>
      </c>
      <c r="AR1" s="340" t="s">
        <v>2211</v>
      </c>
      <c r="AS1" s="340" t="s">
        <v>2210</v>
      </c>
      <c r="AT1" s="340" t="s">
        <v>2209</v>
      </c>
      <c r="AU1" s="340" t="s">
        <v>2208</v>
      </c>
      <c r="AV1" s="340" t="s">
        <v>2207</v>
      </c>
      <c r="AW1" s="340" t="s">
        <v>2206</v>
      </c>
      <c r="AX1" s="340" t="s">
        <v>2205</v>
      </c>
      <c r="AY1" s="340" t="s">
        <v>2204</v>
      </c>
      <c r="AZ1" s="340" t="s">
        <v>2203</v>
      </c>
      <c r="BA1" s="340" t="s">
        <v>2202</v>
      </c>
      <c r="BB1" s="340" t="s">
        <v>2201</v>
      </c>
      <c r="BC1" s="340" t="s">
        <v>2200</v>
      </c>
      <c r="BD1" s="340" t="s">
        <v>2199</v>
      </c>
      <c r="BE1" s="340" t="s">
        <v>2198</v>
      </c>
      <c r="BF1" s="340" t="s">
        <v>2197</v>
      </c>
      <c r="BG1" s="340" t="s">
        <v>2196</v>
      </c>
      <c r="BH1" s="340" t="s">
        <v>2195</v>
      </c>
      <c r="BI1" s="340" t="s">
        <v>2194</v>
      </c>
      <c r="BJ1" s="340" t="s">
        <v>2193</v>
      </c>
      <c r="BK1" s="340" t="s">
        <v>2192</v>
      </c>
      <c r="BL1" s="340" t="s">
        <v>2191</v>
      </c>
      <c r="BM1" s="340" t="s">
        <v>2190</v>
      </c>
      <c r="BN1" s="340" t="s">
        <v>2189</v>
      </c>
      <c r="BO1" s="340" t="s">
        <v>2188</v>
      </c>
      <c r="BP1" s="340" t="s">
        <v>2187</v>
      </c>
      <c r="BQ1" s="340" t="s">
        <v>2186</v>
      </c>
      <c r="BR1" s="340" t="s">
        <v>2185</v>
      </c>
      <c r="BS1" s="340" t="s">
        <v>2184</v>
      </c>
      <c r="BT1" s="340" t="s">
        <v>2183</v>
      </c>
      <c r="BU1" s="340" t="s">
        <v>2182</v>
      </c>
      <c r="BV1" s="340" t="s">
        <v>1528</v>
      </c>
    </row>
    <row r="2" spans="1:87" ht="18" customHeight="1">
      <c r="A2" s="333"/>
      <c r="B2" s="340"/>
      <c r="C2" s="340"/>
      <c r="D2" s="340"/>
      <c r="E2" s="340"/>
      <c r="F2" s="340"/>
      <c r="G2" s="340"/>
      <c r="H2" s="340"/>
      <c r="I2" s="340"/>
      <c r="J2" s="340"/>
      <c r="K2" s="340"/>
      <c r="L2" s="340"/>
      <c r="M2" s="340"/>
      <c r="N2" s="340"/>
      <c r="O2" s="340" t="s">
        <v>34</v>
      </c>
      <c r="P2" s="340">
        <v>30</v>
      </c>
      <c r="Q2" s="340">
        <v>30</v>
      </c>
      <c r="R2" s="340">
        <v>40</v>
      </c>
      <c r="S2" s="340">
        <v>30</v>
      </c>
      <c r="T2" s="340">
        <v>30</v>
      </c>
      <c r="U2" s="340">
        <v>40</v>
      </c>
      <c r="V2" s="340">
        <v>30</v>
      </c>
      <c r="W2" s="340">
        <v>60</v>
      </c>
      <c r="X2" s="340">
        <v>30</v>
      </c>
      <c r="Y2" s="340">
        <v>30</v>
      </c>
      <c r="Z2" s="340">
        <v>40</v>
      </c>
      <c r="AA2" s="340">
        <v>30</v>
      </c>
      <c r="AB2" s="340">
        <v>40</v>
      </c>
      <c r="AC2" s="340">
        <v>30</v>
      </c>
      <c r="AD2" s="340">
        <v>60</v>
      </c>
      <c r="AE2" s="340">
        <v>40</v>
      </c>
      <c r="AF2" s="340">
        <v>30</v>
      </c>
      <c r="AG2" s="340">
        <v>30</v>
      </c>
      <c r="AH2" s="340">
        <v>40</v>
      </c>
      <c r="AI2" s="340">
        <v>30</v>
      </c>
      <c r="AJ2" s="340">
        <v>40</v>
      </c>
      <c r="AK2" s="340">
        <v>50</v>
      </c>
      <c r="AL2" s="340">
        <v>60</v>
      </c>
      <c r="AM2" s="340">
        <v>30</v>
      </c>
      <c r="AN2" s="340">
        <v>30</v>
      </c>
      <c r="AO2" s="340">
        <v>40</v>
      </c>
      <c r="AP2" s="340">
        <v>50</v>
      </c>
      <c r="AQ2" s="340">
        <v>40</v>
      </c>
      <c r="AR2" s="340">
        <v>60</v>
      </c>
      <c r="AS2" s="340">
        <v>40</v>
      </c>
      <c r="AT2" s="340">
        <v>40</v>
      </c>
      <c r="AU2" s="340">
        <v>5</v>
      </c>
      <c r="AV2" s="340">
        <v>5</v>
      </c>
      <c r="AW2" s="340">
        <v>5</v>
      </c>
      <c r="AX2" s="340">
        <v>5</v>
      </c>
      <c r="AY2" s="340">
        <v>5</v>
      </c>
      <c r="AZ2" s="340">
        <v>5</v>
      </c>
      <c r="BA2" s="340">
        <v>5</v>
      </c>
      <c r="BB2" s="340">
        <v>5</v>
      </c>
      <c r="BC2" s="340">
        <v>5</v>
      </c>
      <c r="BD2" s="340">
        <v>5</v>
      </c>
      <c r="BE2" s="340">
        <v>10</v>
      </c>
      <c r="BF2" s="340">
        <v>10</v>
      </c>
      <c r="BG2" s="340">
        <v>10</v>
      </c>
      <c r="BH2" s="340">
        <v>10</v>
      </c>
      <c r="BI2" s="340">
        <v>10</v>
      </c>
      <c r="BJ2" s="340">
        <v>10</v>
      </c>
      <c r="BK2" s="340">
        <v>10</v>
      </c>
      <c r="BL2" s="340">
        <v>10</v>
      </c>
      <c r="BM2" s="340">
        <v>10</v>
      </c>
      <c r="BN2" s="340">
        <v>10</v>
      </c>
      <c r="BO2" s="340">
        <v>10</v>
      </c>
      <c r="BP2" s="340">
        <v>5</v>
      </c>
      <c r="BQ2" s="340">
        <v>5</v>
      </c>
      <c r="BR2" s="340">
        <v>5</v>
      </c>
      <c r="BS2" s="340">
        <v>5</v>
      </c>
      <c r="BT2" s="340">
        <v>5</v>
      </c>
      <c r="BU2" s="340">
        <v>5</v>
      </c>
      <c r="BV2" s="340">
        <v>10</v>
      </c>
      <c r="BX2" s="15" t="s">
        <v>77</v>
      </c>
      <c r="BY2" s="15" t="s">
        <v>78</v>
      </c>
      <c r="BZ2" s="9" t="s">
        <v>105</v>
      </c>
      <c r="CA2" s="9" t="s">
        <v>106</v>
      </c>
      <c r="CB2" s="9" t="s">
        <v>81</v>
      </c>
      <c r="CC2" s="9" t="s">
        <v>79</v>
      </c>
      <c r="CD2" s="9" t="s">
        <v>47</v>
      </c>
      <c r="CE2" s="9"/>
      <c r="CF2" s="9" t="s">
        <v>44</v>
      </c>
      <c r="CG2" s="9" t="s">
        <v>45</v>
      </c>
      <c r="CH2" s="9" t="s">
        <v>35</v>
      </c>
      <c r="CI2" s="9" t="s">
        <v>46</v>
      </c>
    </row>
    <row r="3" spans="1:87" ht="15.6">
      <c r="A3" s="336" t="e">
        <f t="shared" ref="A3:A9" ca="1" si="0">IF(M3=M2,IF(N3=N2,IF(O3=O2,A2,CELL("wiersz",A1)),CELL("wiersz",A1)),CELL("wiersz",A1))</f>
        <v>#VALUE!</v>
      </c>
      <c r="B3" s="337">
        <v>309</v>
      </c>
      <c r="C3" s="334" t="s">
        <v>2180</v>
      </c>
      <c r="D3" s="334" t="s">
        <v>36</v>
      </c>
      <c r="E3" s="338" t="s">
        <v>22</v>
      </c>
      <c r="F3" s="332" t="s">
        <v>23</v>
      </c>
      <c r="G3" s="333">
        <v>1964</v>
      </c>
      <c r="H3" s="332" t="s">
        <v>249</v>
      </c>
      <c r="I3" s="331" t="s">
        <v>694</v>
      </c>
      <c r="J3" s="330">
        <v>0</v>
      </c>
      <c r="K3" s="329">
        <f t="shared" ref="K3:K20" si="1">BV3</f>
        <v>0.43333333333333335</v>
      </c>
      <c r="L3" s="327">
        <v>0</v>
      </c>
      <c r="M3" s="328">
        <v>1110</v>
      </c>
      <c r="N3" s="327">
        <v>47</v>
      </c>
      <c r="O3" s="327">
        <v>1424</v>
      </c>
      <c r="P3" s="326">
        <v>0.40625</v>
      </c>
      <c r="Q3" s="326">
        <v>0.5083333333333333</v>
      </c>
      <c r="R3" s="326">
        <v>0.78819444444444453</v>
      </c>
      <c r="S3" s="326">
        <v>0.7631944444444444</v>
      </c>
      <c r="T3" s="326">
        <v>0.52638888888888891</v>
      </c>
      <c r="U3" s="326">
        <v>0.30277777777777776</v>
      </c>
      <c r="V3" s="326">
        <v>0.58611111111111114</v>
      </c>
      <c r="W3" s="326">
        <v>0.3354166666666667</v>
      </c>
      <c r="X3" s="326">
        <v>0.54305555555555551</v>
      </c>
      <c r="Y3" s="326">
        <v>0.56597222222222221</v>
      </c>
      <c r="Z3" s="326">
        <v>0.3743055555555555</v>
      </c>
      <c r="AA3" s="326">
        <v>0.80555555555555547</v>
      </c>
      <c r="AB3" s="326">
        <v>0.83124999999999993</v>
      </c>
      <c r="AC3" s="326">
        <v>0.57291666666666663</v>
      </c>
      <c r="AD3" s="326">
        <v>0.86041666666666661</v>
      </c>
      <c r="AE3" s="326">
        <v>3.5416666666666666E-2</v>
      </c>
      <c r="AF3" s="325"/>
      <c r="AG3" s="326">
        <v>6.2499999999999995E-3</v>
      </c>
      <c r="AH3" s="325"/>
      <c r="AI3" s="326">
        <v>0.94444444444444453</v>
      </c>
      <c r="AJ3" s="326">
        <v>0.17569444444444446</v>
      </c>
      <c r="AK3" s="326">
        <v>6.9444444444444434E-2</v>
      </c>
      <c r="AL3" s="325"/>
      <c r="AM3" s="325"/>
      <c r="AN3" s="326">
        <v>0.27291666666666664</v>
      </c>
      <c r="AO3" s="326">
        <v>0.88680555555555562</v>
      </c>
      <c r="AP3" s="326">
        <v>0.21597222222222223</v>
      </c>
      <c r="AQ3" s="326">
        <v>0.13402777777777777</v>
      </c>
      <c r="AR3" s="325"/>
      <c r="AS3" s="325"/>
      <c r="AT3" s="326">
        <v>0.9784722222222223</v>
      </c>
      <c r="AU3" s="326">
        <v>0.66527777777777775</v>
      </c>
      <c r="AV3" s="326">
        <v>0.66805555555555562</v>
      </c>
      <c r="AW3" s="326">
        <v>0.66666666666666663</v>
      </c>
      <c r="AX3" s="326">
        <v>0.67013888888888884</v>
      </c>
      <c r="AY3" s="326">
        <v>0.6875</v>
      </c>
      <c r="AZ3" s="326">
        <v>0.68402777777777779</v>
      </c>
      <c r="BA3" s="326">
        <v>0.65277777777777779</v>
      </c>
      <c r="BB3" s="326">
        <v>0.68958333333333333</v>
      </c>
      <c r="BC3" s="326">
        <v>0.66041666666666665</v>
      </c>
      <c r="BD3" s="326">
        <v>0.65694444444444444</v>
      </c>
      <c r="BE3" s="326">
        <v>0.70416666666666661</v>
      </c>
      <c r="BF3" s="326">
        <v>0.59513888888888888</v>
      </c>
      <c r="BG3" s="326">
        <v>0.63263888888888886</v>
      </c>
      <c r="BH3" s="326">
        <v>0.60833333333333328</v>
      </c>
      <c r="BI3" s="326">
        <v>0.64097222222222217</v>
      </c>
      <c r="BJ3" s="326">
        <v>0.62638888888888888</v>
      </c>
      <c r="BK3" s="326">
        <v>0.69305555555555554</v>
      </c>
      <c r="BL3" s="326">
        <v>0.7006944444444444</v>
      </c>
      <c r="BM3" s="326">
        <v>0.61319444444444449</v>
      </c>
      <c r="BN3" s="326">
        <v>0.60069444444444442</v>
      </c>
      <c r="BO3" s="326">
        <v>0.62083333333333335</v>
      </c>
      <c r="BP3" s="325"/>
      <c r="BQ3" s="325"/>
      <c r="BR3" s="325"/>
      <c r="BS3" s="325"/>
      <c r="BT3" s="325"/>
      <c r="BU3" s="325"/>
      <c r="BV3" s="326">
        <v>0.43333333333333335</v>
      </c>
      <c r="BX3" s="15">
        <f>VLOOKUP(BY3,id!$A:$C,3,0)</f>
        <v>13</v>
      </c>
      <c r="BY3" s="15" t="str">
        <f>BZ3&amp;CA3&amp;CC3</f>
        <v>LiszkaGrzegorz1964</v>
      </c>
      <c r="BZ3" s="9" t="str">
        <f>E3</f>
        <v>Liszka</v>
      </c>
      <c r="CA3" s="9" t="str">
        <f>F3</f>
        <v>Grzegorz</v>
      </c>
      <c r="CB3" s="9" t="str">
        <f>I3</f>
        <v>Trezado BikeTires.pl</v>
      </c>
      <c r="CC3" s="9">
        <f>G3</f>
        <v>1964</v>
      </c>
      <c r="CD3" s="9">
        <v>100</v>
      </c>
      <c r="CE3" s="9"/>
      <c r="CF3" s="9"/>
      <c r="CG3" s="9"/>
      <c r="CH3" s="9"/>
      <c r="CI3" s="9"/>
    </row>
    <row r="4" spans="1:87" ht="15.6">
      <c r="A4" s="336" t="e">
        <f t="shared" ca="1" si="0"/>
        <v>#VALUE!</v>
      </c>
      <c r="B4" s="337">
        <v>312</v>
      </c>
      <c r="C4" s="334" t="s">
        <v>2180</v>
      </c>
      <c r="D4" s="334" t="s">
        <v>36</v>
      </c>
      <c r="E4" s="338" t="s">
        <v>283</v>
      </c>
      <c r="F4" s="332" t="s">
        <v>20</v>
      </c>
      <c r="G4" s="333">
        <v>1979</v>
      </c>
      <c r="H4" s="332" t="s">
        <v>269</v>
      </c>
      <c r="I4" s="331" t="s">
        <v>282</v>
      </c>
      <c r="J4" s="330">
        <v>42910.444444444445</v>
      </c>
      <c r="K4" s="329">
        <f t="shared" si="1"/>
        <v>0.43333333333333335</v>
      </c>
      <c r="L4" s="327">
        <v>0</v>
      </c>
      <c r="M4" s="328">
        <v>1110</v>
      </c>
      <c r="N4" s="327">
        <v>47</v>
      </c>
      <c r="O4" s="327">
        <v>1424</v>
      </c>
      <c r="P4" s="326">
        <v>0.4055555555555555</v>
      </c>
      <c r="Q4" s="326">
        <v>0.50624999999999998</v>
      </c>
      <c r="R4" s="326">
        <v>0.78819444444444453</v>
      </c>
      <c r="S4" s="326">
        <v>0.7631944444444444</v>
      </c>
      <c r="T4" s="326">
        <v>0.52638888888888891</v>
      </c>
      <c r="U4" s="326">
        <v>0.30277777777777776</v>
      </c>
      <c r="V4" s="326">
        <v>0.58611111111111114</v>
      </c>
      <c r="W4" s="326">
        <v>0.3354166666666667</v>
      </c>
      <c r="X4" s="326">
        <v>0.54305555555555551</v>
      </c>
      <c r="Y4" s="326">
        <v>0.56597222222222221</v>
      </c>
      <c r="Z4" s="326">
        <v>0.3743055555555555</v>
      </c>
      <c r="AA4" s="326">
        <v>0.80555555555555547</v>
      </c>
      <c r="AB4" s="326">
        <v>0.83124999999999993</v>
      </c>
      <c r="AC4" s="326">
        <v>0.57291666666666663</v>
      </c>
      <c r="AD4" s="326">
        <v>0.86041666666666661</v>
      </c>
      <c r="AE4" s="326">
        <v>3.5416666666666666E-2</v>
      </c>
      <c r="AF4" s="325"/>
      <c r="AG4" s="326">
        <v>6.9444444444444441E-3</v>
      </c>
      <c r="AH4" s="325"/>
      <c r="AI4" s="326">
        <v>0.94444444444444453</v>
      </c>
      <c r="AJ4" s="326">
        <v>0.17569444444444446</v>
      </c>
      <c r="AK4" s="326">
        <v>6.9444444444444434E-2</v>
      </c>
      <c r="AL4" s="325"/>
      <c r="AM4" s="325"/>
      <c r="AN4" s="326">
        <v>0.27013888888888887</v>
      </c>
      <c r="AO4" s="326">
        <v>0.88611111111111107</v>
      </c>
      <c r="AP4" s="326">
        <v>0.21527777777777779</v>
      </c>
      <c r="AQ4" s="326">
        <v>0.13263888888888889</v>
      </c>
      <c r="AR4" s="325"/>
      <c r="AS4" s="325"/>
      <c r="AT4" s="326">
        <v>0.97777777777777775</v>
      </c>
      <c r="AU4" s="326">
        <v>0.6645833333333333</v>
      </c>
      <c r="AV4" s="326">
        <v>0.66736111111111107</v>
      </c>
      <c r="AW4" s="326">
        <v>0.66666666666666663</v>
      </c>
      <c r="AX4" s="326">
        <v>0.67013888888888884</v>
      </c>
      <c r="AY4" s="326">
        <v>0.6875</v>
      </c>
      <c r="AZ4" s="326">
        <v>0.68402777777777779</v>
      </c>
      <c r="BA4" s="326">
        <v>0.65208333333333335</v>
      </c>
      <c r="BB4" s="326">
        <v>0.69166666666666676</v>
      </c>
      <c r="BC4" s="326">
        <v>0.66041666666666665</v>
      </c>
      <c r="BD4" s="326">
        <v>0.65625</v>
      </c>
      <c r="BE4" s="326">
        <v>0.70347222222222217</v>
      </c>
      <c r="BF4" s="326">
        <v>0.59513888888888888</v>
      </c>
      <c r="BG4" s="326">
        <v>0.63263888888888886</v>
      </c>
      <c r="BH4" s="326">
        <v>0.60763888888888895</v>
      </c>
      <c r="BI4" s="326">
        <v>0.64097222222222217</v>
      </c>
      <c r="BJ4" s="326">
        <v>0.62638888888888888</v>
      </c>
      <c r="BK4" s="326">
        <v>0.69166666666666676</v>
      </c>
      <c r="BL4" s="326">
        <v>0.7006944444444444</v>
      </c>
      <c r="BM4" s="326">
        <v>0.61249999999999993</v>
      </c>
      <c r="BN4" s="326">
        <v>0.6</v>
      </c>
      <c r="BO4" s="326">
        <v>0.62083333333333335</v>
      </c>
      <c r="BP4" s="325"/>
      <c r="BQ4" s="325"/>
      <c r="BR4" s="325"/>
      <c r="BS4" s="325"/>
      <c r="BT4" s="325"/>
      <c r="BU4" s="325"/>
      <c r="BV4" s="326">
        <v>0.43333333333333335</v>
      </c>
      <c r="BX4" s="15">
        <f>VLOOKUP(BY4,id!$A:$C,3,0)</f>
        <v>21</v>
      </c>
      <c r="BY4" s="15" t="str">
        <f t="shared" ref="BY4:BY20" si="2">BZ4&amp;CA4&amp;CC4</f>
        <v>BrudłoPaweł1979</v>
      </c>
      <c r="BZ4" s="9" t="str">
        <f t="shared" ref="BZ4:CA17" si="3">E4</f>
        <v>Brudło</v>
      </c>
      <c r="CA4" s="9" t="str">
        <f t="shared" si="3"/>
        <v>Paweł</v>
      </c>
      <c r="CB4" s="9" t="str">
        <f t="shared" ref="CB4:CB20" si="4">I4</f>
        <v>KTE Tramp</v>
      </c>
      <c r="CC4" s="9">
        <f t="shared" ref="CC4:CC20" si="5">G4</f>
        <v>1979</v>
      </c>
      <c r="CD4" s="9">
        <f t="shared" ref="CD4:CD9" si="6">CD3*IF(CH4&lt;1,CH4,IF(CI4&lt;1,CI4,IF(CG4&lt;1,CG4,IF(CF4&lt;1,CF4,1))))</f>
        <v>100</v>
      </c>
      <c r="CE4" s="9"/>
      <c r="CF4" s="9">
        <f>O3/O4</f>
        <v>1</v>
      </c>
      <c r="CG4" s="9">
        <f>N4/N3</f>
        <v>1</v>
      </c>
      <c r="CH4" s="9">
        <f>M4/M3</f>
        <v>1</v>
      </c>
      <c r="CI4" s="9">
        <f t="shared" ref="CI4:CI9" si="7">CG4^0.2</f>
        <v>1</v>
      </c>
    </row>
    <row r="5" spans="1:87" ht="15.6">
      <c r="A5" s="336" t="e">
        <f t="shared" ca="1" si="0"/>
        <v>#VALUE!</v>
      </c>
      <c r="B5" s="337">
        <v>320</v>
      </c>
      <c r="C5" s="334" t="s">
        <v>2180</v>
      </c>
      <c r="D5" s="334" t="s">
        <v>36</v>
      </c>
      <c r="E5" s="332" t="s">
        <v>281</v>
      </c>
      <c r="F5" s="332" t="s">
        <v>250</v>
      </c>
      <c r="G5" s="333">
        <v>1963</v>
      </c>
      <c r="H5" s="332" t="s">
        <v>279</v>
      </c>
      <c r="I5" s="331"/>
      <c r="J5" s="330">
        <v>42910.444444444445</v>
      </c>
      <c r="K5" s="329">
        <f t="shared" si="1"/>
        <v>0.43333333333333335</v>
      </c>
      <c r="L5" s="327">
        <v>0</v>
      </c>
      <c r="M5" s="328">
        <v>1110</v>
      </c>
      <c r="N5" s="327">
        <v>47</v>
      </c>
      <c r="O5" s="327">
        <v>1424</v>
      </c>
      <c r="P5" s="326">
        <v>0.4055555555555555</v>
      </c>
      <c r="Q5" s="326">
        <v>0.48541666666666666</v>
      </c>
      <c r="R5" s="326">
        <v>0.78819444444444453</v>
      </c>
      <c r="S5" s="326">
        <v>0.75624999999999998</v>
      </c>
      <c r="T5" s="326">
        <v>0.7368055555555556</v>
      </c>
      <c r="U5" s="326">
        <v>0.30277777777777776</v>
      </c>
      <c r="V5" s="326">
        <v>0.53888888888888886</v>
      </c>
      <c r="W5" s="326">
        <v>0.3354166666666667</v>
      </c>
      <c r="X5" s="326">
        <v>0.72083333333333333</v>
      </c>
      <c r="Y5" s="326">
        <v>0.5083333333333333</v>
      </c>
      <c r="Z5" s="326">
        <v>0.3743055555555555</v>
      </c>
      <c r="AA5" s="326">
        <v>0.80486111111111114</v>
      </c>
      <c r="AB5" s="326">
        <v>0.82291666666666663</v>
      </c>
      <c r="AC5" s="326">
        <v>0.51736111111111105</v>
      </c>
      <c r="AD5" s="326">
        <v>0.87291666666666667</v>
      </c>
      <c r="AE5" s="326">
        <v>3.5416666666666666E-2</v>
      </c>
      <c r="AF5" s="325"/>
      <c r="AG5" s="326">
        <v>6.2499999999999995E-3</v>
      </c>
      <c r="AH5" s="325"/>
      <c r="AI5" s="326">
        <v>0.94444444444444453</v>
      </c>
      <c r="AJ5" s="326">
        <v>0.17569444444444446</v>
      </c>
      <c r="AK5" s="326">
        <v>6.9444444444444434E-2</v>
      </c>
      <c r="AL5" s="325"/>
      <c r="AM5" s="325"/>
      <c r="AN5" s="326">
        <v>0.27291666666666664</v>
      </c>
      <c r="AO5" s="326">
        <v>0.90902777777777777</v>
      </c>
      <c r="AP5" s="326">
        <v>0.21736111111111112</v>
      </c>
      <c r="AQ5" s="326">
        <v>0.13402777777777777</v>
      </c>
      <c r="AR5" s="325"/>
      <c r="AS5" s="325"/>
      <c r="AT5" s="326">
        <v>0.97777777777777775</v>
      </c>
      <c r="AU5" s="326">
        <v>0.6777777777777777</v>
      </c>
      <c r="AV5" s="326">
        <v>0.68125000000000002</v>
      </c>
      <c r="AW5" s="326">
        <v>0.68055555555555547</v>
      </c>
      <c r="AX5" s="326">
        <v>0.6791666666666667</v>
      </c>
      <c r="AY5" s="326">
        <v>0.66180555555555554</v>
      </c>
      <c r="AZ5" s="326">
        <v>0.63263888888888886</v>
      </c>
      <c r="BA5" s="326">
        <v>0.625</v>
      </c>
      <c r="BB5" s="326">
        <v>0.63611111111111118</v>
      </c>
      <c r="BC5" s="326">
        <v>0.6743055555555556</v>
      </c>
      <c r="BD5" s="326">
        <v>0.62916666666666665</v>
      </c>
      <c r="BE5" s="326">
        <v>0.64444444444444449</v>
      </c>
      <c r="BF5" s="326">
        <v>0.56111111111111112</v>
      </c>
      <c r="BG5" s="326">
        <v>0.60347222222222219</v>
      </c>
      <c r="BH5" s="326">
        <v>0.57361111111111118</v>
      </c>
      <c r="BI5" s="326">
        <v>0.61249999999999993</v>
      </c>
      <c r="BJ5" s="326">
        <v>0.59722222222222221</v>
      </c>
      <c r="BK5" s="326">
        <v>0.65486111111111112</v>
      </c>
      <c r="BL5" s="326">
        <v>0.64097222222222217</v>
      </c>
      <c r="BM5" s="326">
        <v>0.58124999999999993</v>
      </c>
      <c r="BN5" s="326">
        <v>0.56388888888888888</v>
      </c>
      <c r="BO5" s="326">
        <v>0.55208333333333337</v>
      </c>
      <c r="BP5" s="325"/>
      <c r="BQ5" s="325"/>
      <c r="BR5" s="325"/>
      <c r="BS5" s="325"/>
      <c r="BT5" s="325"/>
      <c r="BU5" s="325"/>
      <c r="BV5" s="326">
        <v>0.43333333333333335</v>
      </c>
      <c r="BX5" s="15">
        <f>VLOOKUP(BY5,id!$A:$C,3,0)</f>
        <v>4</v>
      </c>
      <c r="BY5" s="15" t="str">
        <f t="shared" si="2"/>
        <v>KrólikowskiRoman1963</v>
      </c>
      <c r="BZ5" s="9" t="str">
        <f t="shared" si="3"/>
        <v>Królikowski</v>
      </c>
      <c r="CA5" s="9" t="str">
        <f t="shared" si="3"/>
        <v>Roman</v>
      </c>
      <c r="CB5" s="9">
        <f t="shared" si="4"/>
        <v>0</v>
      </c>
      <c r="CC5" s="9">
        <f t="shared" si="5"/>
        <v>1963</v>
      </c>
      <c r="CD5" s="9">
        <f t="shared" si="6"/>
        <v>100</v>
      </c>
      <c r="CE5" s="9"/>
      <c r="CF5" s="9">
        <f t="shared" ref="CF5:CF9" si="8">O4/O5</f>
        <v>1</v>
      </c>
      <c r="CG5" s="9">
        <f t="shared" ref="CG5:CG9" si="9">N5/N4</f>
        <v>1</v>
      </c>
      <c r="CH5" s="9">
        <f t="shared" ref="CH5:CH9" si="10">M5/M4</f>
        <v>1</v>
      </c>
      <c r="CI5" s="9">
        <f t="shared" si="7"/>
        <v>1</v>
      </c>
    </row>
    <row r="6" spans="1:87" ht="15.6">
      <c r="A6" s="336" t="e">
        <f t="shared" ca="1" si="0"/>
        <v>#VALUE!</v>
      </c>
      <c r="B6" s="337">
        <v>310</v>
      </c>
      <c r="C6" s="334" t="s">
        <v>2180</v>
      </c>
      <c r="D6" s="334" t="s">
        <v>36</v>
      </c>
      <c r="E6" s="338" t="s">
        <v>86</v>
      </c>
      <c r="F6" s="332" t="s">
        <v>69</v>
      </c>
      <c r="G6" s="333">
        <v>1986</v>
      </c>
      <c r="H6" s="332" t="s">
        <v>262</v>
      </c>
      <c r="I6" s="331"/>
      <c r="J6" s="330">
        <v>42910.444444444445</v>
      </c>
      <c r="K6" s="329">
        <f t="shared" si="1"/>
        <v>0.41875000000000001</v>
      </c>
      <c r="L6" s="327">
        <v>0</v>
      </c>
      <c r="M6" s="328">
        <v>1010</v>
      </c>
      <c r="N6" s="327">
        <v>31</v>
      </c>
      <c r="O6" s="327">
        <v>1403</v>
      </c>
      <c r="P6" s="326">
        <v>0.47013888888888888</v>
      </c>
      <c r="Q6" s="325"/>
      <c r="R6" s="325"/>
      <c r="S6" s="326">
        <v>0.28055555555555556</v>
      </c>
      <c r="T6" s="326">
        <v>0.30763888888888891</v>
      </c>
      <c r="U6" s="326">
        <v>0.9604166666666667</v>
      </c>
      <c r="V6" s="325"/>
      <c r="W6" s="326">
        <v>6.2499999999999995E-3</v>
      </c>
      <c r="X6" s="326">
        <v>0.36874999999999997</v>
      </c>
      <c r="Y6" s="325"/>
      <c r="Z6" s="326">
        <v>0.51041666666666663</v>
      </c>
      <c r="AA6" s="325"/>
      <c r="AB6" s="326">
        <v>0.22569444444444445</v>
      </c>
      <c r="AC6" s="325"/>
      <c r="AD6" s="326">
        <v>0.19999999999999998</v>
      </c>
      <c r="AE6" s="326">
        <v>6.3888888888888884E-2</v>
      </c>
      <c r="AF6" s="326">
        <v>0.56736111111111109</v>
      </c>
      <c r="AG6" s="326">
        <v>9.1666666666666674E-2</v>
      </c>
      <c r="AH6" s="326">
        <v>0.6875</v>
      </c>
      <c r="AI6" s="326">
        <v>0.15972222222222224</v>
      </c>
      <c r="AJ6" s="326">
        <v>0.74097222222222225</v>
      </c>
      <c r="AK6" s="326">
        <v>3.5416666666666666E-2</v>
      </c>
      <c r="AL6" s="326">
        <v>0.61736111111111114</v>
      </c>
      <c r="AM6" s="326">
        <v>0.58819444444444446</v>
      </c>
      <c r="AN6" s="326">
        <v>0.91805555555555562</v>
      </c>
      <c r="AO6" s="325"/>
      <c r="AP6" s="326">
        <v>0.8520833333333333</v>
      </c>
      <c r="AQ6" s="326">
        <v>0.8208333333333333</v>
      </c>
      <c r="AR6" s="326">
        <v>0.68819444444444444</v>
      </c>
      <c r="AS6" s="326">
        <v>0.78472222222222221</v>
      </c>
      <c r="AT6" s="326">
        <v>0.12638888888888888</v>
      </c>
      <c r="AU6" s="325"/>
      <c r="AV6" s="325"/>
      <c r="AW6" s="325"/>
      <c r="AX6" s="325"/>
      <c r="AY6" s="325"/>
      <c r="AZ6" s="325"/>
      <c r="BA6" s="325"/>
      <c r="BB6" s="325"/>
      <c r="BC6" s="325"/>
      <c r="BD6" s="325"/>
      <c r="BE6" s="325"/>
      <c r="BF6" s="325"/>
      <c r="BG6" s="325"/>
      <c r="BH6" s="325"/>
      <c r="BI6" s="325"/>
      <c r="BJ6" s="325"/>
      <c r="BK6" s="325"/>
      <c r="BL6" s="325"/>
      <c r="BM6" s="325"/>
      <c r="BN6" s="325"/>
      <c r="BO6" s="325"/>
      <c r="BP6" s="326">
        <v>0.51736111111111105</v>
      </c>
      <c r="BQ6" s="326">
        <v>0.52083333333333337</v>
      </c>
      <c r="BR6" s="326">
        <v>0.53263888888888888</v>
      </c>
      <c r="BS6" s="326">
        <v>0.54166666666666663</v>
      </c>
      <c r="BT6" s="326">
        <v>0.54513888888888895</v>
      </c>
      <c r="BU6" s="326">
        <v>0.54861111111111105</v>
      </c>
      <c r="BV6" s="326">
        <v>0.41875000000000001</v>
      </c>
      <c r="BX6" s="15">
        <f>VLOOKUP(BY6,id!$A:$C,3,0)</f>
        <v>22</v>
      </c>
      <c r="BY6" s="15" t="str">
        <f t="shared" si="2"/>
        <v>MirowskiŁukasz1986</v>
      </c>
      <c r="BZ6" s="9" t="str">
        <f t="shared" si="3"/>
        <v>Mirowski</v>
      </c>
      <c r="CA6" s="9" t="str">
        <f t="shared" si="3"/>
        <v>Łukasz</v>
      </c>
      <c r="CB6" s="9">
        <f t="shared" si="4"/>
        <v>0</v>
      </c>
      <c r="CC6" s="9">
        <f t="shared" si="5"/>
        <v>1986</v>
      </c>
      <c r="CD6" s="9">
        <f t="shared" si="6"/>
        <v>90.990990990990994</v>
      </c>
      <c r="CE6" s="9"/>
      <c r="CF6" s="9">
        <f t="shared" si="8"/>
        <v>1.014967925873129</v>
      </c>
      <c r="CG6" s="9">
        <f t="shared" si="9"/>
        <v>0.65957446808510634</v>
      </c>
      <c r="CH6" s="9">
        <f t="shared" si="10"/>
        <v>0.90990990990990994</v>
      </c>
      <c r="CI6" s="9">
        <f t="shared" si="7"/>
        <v>0.92013757742022773</v>
      </c>
    </row>
    <row r="7" spans="1:87" ht="15.6">
      <c r="A7" s="336" t="e">
        <f t="shared" ca="1" si="0"/>
        <v>#VALUE!</v>
      </c>
      <c r="B7" s="337">
        <v>313</v>
      </c>
      <c r="C7" s="334" t="s">
        <v>2180</v>
      </c>
      <c r="D7" s="334" t="s">
        <v>36</v>
      </c>
      <c r="E7" s="332" t="s">
        <v>60</v>
      </c>
      <c r="F7" s="332" t="s">
        <v>26</v>
      </c>
      <c r="G7" s="333">
        <v>1969</v>
      </c>
      <c r="H7" s="332" t="s">
        <v>262</v>
      </c>
      <c r="I7" s="331"/>
      <c r="J7" s="330">
        <v>42910.444444444445</v>
      </c>
      <c r="K7" s="329">
        <f t="shared" si="1"/>
        <v>0.41875000000000001</v>
      </c>
      <c r="L7" s="327">
        <v>0</v>
      </c>
      <c r="M7" s="328">
        <v>1010</v>
      </c>
      <c r="N7" s="327">
        <v>31</v>
      </c>
      <c r="O7" s="327">
        <v>1403</v>
      </c>
      <c r="P7" s="326">
        <v>0.47013888888888888</v>
      </c>
      <c r="Q7" s="325"/>
      <c r="R7" s="325"/>
      <c r="S7" s="326">
        <v>0.28055555555555556</v>
      </c>
      <c r="T7" s="326">
        <v>0.30833333333333335</v>
      </c>
      <c r="U7" s="326">
        <v>0.9604166666666667</v>
      </c>
      <c r="V7" s="325"/>
      <c r="W7" s="326">
        <v>6.2499999999999995E-3</v>
      </c>
      <c r="X7" s="326">
        <v>0.36874999999999997</v>
      </c>
      <c r="Y7" s="325"/>
      <c r="Z7" s="326">
        <v>0.51041666666666663</v>
      </c>
      <c r="AA7" s="325"/>
      <c r="AB7" s="326">
        <v>0.22500000000000001</v>
      </c>
      <c r="AC7" s="325"/>
      <c r="AD7" s="326">
        <v>0.19930555555555554</v>
      </c>
      <c r="AE7" s="326">
        <v>6.3888888888888884E-2</v>
      </c>
      <c r="AF7" s="326">
        <v>0.56736111111111109</v>
      </c>
      <c r="AG7" s="326">
        <v>9.1666666666666674E-2</v>
      </c>
      <c r="AH7" s="326">
        <v>0.64374999999999993</v>
      </c>
      <c r="AI7" s="326">
        <v>0.15972222222222224</v>
      </c>
      <c r="AJ7" s="326">
        <v>0.74097222222222225</v>
      </c>
      <c r="AK7" s="326">
        <v>3.5416666666666666E-2</v>
      </c>
      <c r="AL7" s="326">
        <v>0.61736111111111114</v>
      </c>
      <c r="AM7" s="326">
        <v>0.58819444444444446</v>
      </c>
      <c r="AN7" s="326">
        <v>0.91805555555555562</v>
      </c>
      <c r="AO7" s="325"/>
      <c r="AP7" s="326">
        <v>0.8520833333333333</v>
      </c>
      <c r="AQ7" s="326">
        <v>0.82013888888888886</v>
      </c>
      <c r="AR7" s="326">
        <v>0.6875</v>
      </c>
      <c r="AS7" s="326">
        <v>0.78402777777777777</v>
      </c>
      <c r="AT7" s="326">
        <v>0.12638888888888888</v>
      </c>
      <c r="AU7" s="325"/>
      <c r="AV7" s="325"/>
      <c r="AW7" s="325"/>
      <c r="AX7" s="325"/>
      <c r="AY7" s="325"/>
      <c r="AZ7" s="325"/>
      <c r="BA7" s="325"/>
      <c r="BB7" s="325"/>
      <c r="BC7" s="325"/>
      <c r="BD7" s="325"/>
      <c r="BE7" s="325"/>
      <c r="BF7" s="325"/>
      <c r="BG7" s="325"/>
      <c r="BH7" s="325"/>
      <c r="BI7" s="325"/>
      <c r="BJ7" s="325"/>
      <c r="BK7" s="325"/>
      <c r="BL7" s="325"/>
      <c r="BM7" s="325"/>
      <c r="BN7" s="325"/>
      <c r="BO7" s="325"/>
      <c r="BP7" s="326">
        <v>0.51736111111111105</v>
      </c>
      <c r="BQ7" s="326">
        <v>0.52083333333333337</v>
      </c>
      <c r="BR7" s="326">
        <v>0.53263888888888888</v>
      </c>
      <c r="BS7" s="326">
        <v>0.54166666666666663</v>
      </c>
      <c r="BT7" s="326">
        <v>0.54513888888888895</v>
      </c>
      <c r="BU7" s="326">
        <v>0.54861111111111105</v>
      </c>
      <c r="BV7" s="326">
        <v>0.41875000000000001</v>
      </c>
      <c r="BX7" s="15">
        <f>VLOOKUP(BY7,id!$A:$C,3,0)</f>
        <v>7</v>
      </c>
      <c r="BY7" s="15" t="str">
        <f t="shared" si="2"/>
        <v>SzawdzinKrzysztof1969</v>
      </c>
      <c r="BZ7" s="9" t="str">
        <f t="shared" si="3"/>
        <v>Szawdzin</v>
      </c>
      <c r="CA7" s="9" t="str">
        <f t="shared" si="3"/>
        <v>Krzysztof</v>
      </c>
      <c r="CB7" s="9">
        <f t="shared" si="4"/>
        <v>0</v>
      </c>
      <c r="CC7" s="9">
        <f t="shared" si="5"/>
        <v>1969</v>
      </c>
      <c r="CD7" s="9">
        <f t="shared" si="6"/>
        <v>90.990990990990994</v>
      </c>
      <c r="CE7" s="9"/>
      <c r="CF7" s="9">
        <f t="shared" si="8"/>
        <v>1</v>
      </c>
      <c r="CG7" s="9">
        <f t="shared" si="9"/>
        <v>1</v>
      </c>
      <c r="CH7" s="9">
        <f t="shared" si="10"/>
        <v>1</v>
      </c>
      <c r="CI7" s="9">
        <f t="shared" si="7"/>
        <v>1</v>
      </c>
    </row>
    <row r="8" spans="1:87" ht="15.6">
      <c r="A8" s="336" t="e">
        <f t="shared" ca="1" si="0"/>
        <v>#VALUE!</v>
      </c>
      <c r="B8" s="337">
        <v>311</v>
      </c>
      <c r="C8" s="334" t="s">
        <v>2180</v>
      </c>
      <c r="D8" s="334" t="s">
        <v>36</v>
      </c>
      <c r="E8" s="338" t="s">
        <v>27</v>
      </c>
      <c r="F8" s="332" t="s">
        <v>21</v>
      </c>
      <c r="G8" s="333">
        <v>1969</v>
      </c>
      <c r="H8" s="332" t="s">
        <v>269</v>
      </c>
      <c r="I8" s="331" t="s">
        <v>186</v>
      </c>
      <c r="J8" s="330">
        <v>42910.444444444445</v>
      </c>
      <c r="K8" s="329">
        <f t="shared" si="1"/>
        <v>0.46527777777777773</v>
      </c>
      <c r="L8" s="327">
        <v>30</v>
      </c>
      <c r="M8" s="328">
        <v>1000</v>
      </c>
      <c r="N8" s="327">
        <v>45</v>
      </c>
      <c r="O8" s="327">
        <v>1470</v>
      </c>
      <c r="P8" s="326">
        <v>0.43472222222222223</v>
      </c>
      <c r="Q8" s="326">
        <v>0.4777777777777778</v>
      </c>
      <c r="R8" s="326">
        <v>0.82986111111111116</v>
      </c>
      <c r="S8" s="326">
        <v>0.7909722222222223</v>
      </c>
      <c r="T8" s="326">
        <v>0.75277777777777777</v>
      </c>
      <c r="U8" s="326">
        <v>0.34861111111111115</v>
      </c>
      <c r="V8" s="326">
        <v>0.53680555555555554</v>
      </c>
      <c r="W8" s="326">
        <v>0.38541666666666669</v>
      </c>
      <c r="X8" s="326">
        <v>0.7368055555555556</v>
      </c>
      <c r="Y8" s="326">
        <v>0.51041666666666663</v>
      </c>
      <c r="Z8" s="325"/>
      <c r="AA8" s="326">
        <v>0.85277777777777775</v>
      </c>
      <c r="AB8" s="326">
        <v>0.88680555555555562</v>
      </c>
      <c r="AC8" s="326">
        <v>0.5180555555555556</v>
      </c>
      <c r="AD8" s="326">
        <v>0.94444444444444453</v>
      </c>
      <c r="AE8" s="326">
        <v>0.13749999999999998</v>
      </c>
      <c r="AF8" s="325"/>
      <c r="AG8" s="326">
        <v>9.7916666666666666E-2</v>
      </c>
      <c r="AH8" s="325"/>
      <c r="AI8" s="326">
        <v>1.1111111111111112E-2</v>
      </c>
      <c r="AJ8" s="325"/>
      <c r="AK8" s="326">
        <v>0.17847222222222223</v>
      </c>
      <c r="AL8" s="325"/>
      <c r="AM8" s="325"/>
      <c r="AN8" s="326">
        <v>0.30624999999999997</v>
      </c>
      <c r="AO8" s="326">
        <v>0.98472222222222217</v>
      </c>
      <c r="AP8" s="326">
        <v>0.25694444444444448</v>
      </c>
      <c r="AQ8" s="326">
        <v>0.22222222222222221</v>
      </c>
      <c r="AR8" s="325"/>
      <c r="AS8" s="325"/>
      <c r="AT8" s="326">
        <v>6.458333333333334E-2</v>
      </c>
      <c r="AU8" s="326">
        <v>0.67291666666666661</v>
      </c>
      <c r="AV8" s="326">
        <v>0.6791666666666667</v>
      </c>
      <c r="AW8" s="326">
        <v>0.67499999999999993</v>
      </c>
      <c r="AX8" s="326">
        <v>0.68125000000000002</v>
      </c>
      <c r="AY8" s="326">
        <v>0.66111111111111109</v>
      </c>
      <c r="AZ8" s="326">
        <v>0.63263888888888886</v>
      </c>
      <c r="BA8" s="326">
        <v>0.62430555555555556</v>
      </c>
      <c r="BB8" s="326">
        <v>0.63680555555555551</v>
      </c>
      <c r="BC8" s="326">
        <v>0.68680555555555556</v>
      </c>
      <c r="BD8" s="326">
        <v>0.62916666666666665</v>
      </c>
      <c r="BE8" s="326">
        <v>0.64444444444444449</v>
      </c>
      <c r="BF8" s="326">
        <v>0.55277777777777781</v>
      </c>
      <c r="BG8" s="326">
        <v>0.60486111111111118</v>
      </c>
      <c r="BH8" s="326">
        <v>0.57847222222222217</v>
      </c>
      <c r="BI8" s="326">
        <v>0.71736111111111101</v>
      </c>
      <c r="BJ8" s="326">
        <v>0.59652777777777777</v>
      </c>
      <c r="BK8" s="326">
        <v>0.65486111111111112</v>
      </c>
      <c r="BL8" s="326">
        <v>0.64097222222222217</v>
      </c>
      <c r="BM8" s="326">
        <v>0.5708333333333333</v>
      </c>
      <c r="BN8" s="326">
        <v>0.55833333333333335</v>
      </c>
      <c r="BO8" s="326">
        <v>0.58750000000000002</v>
      </c>
      <c r="BP8" s="325"/>
      <c r="BQ8" s="325"/>
      <c r="BR8" s="325"/>
      <c r="BS8" s="325"/>
      <c r="BT8" s="325"/>
      <c r="BU8" s="325"/>
      <c r="BV8" s="326">
        <v>0.46527777777777773</v>
      </c>
      <c r="BX8" s="15">
        <f>VLOOKUP(BY8,id!$A:$C,3,0)</f>
        <v>31</v>
      </c>
      <c r="BY8" s="15" t="str">
        <f t="shared" si="2"/>
        <v>WitkowskiMarcin1969</v>
      </c>
      <c r="BZ8" s="9" t="str">
        <f t="shared" si="3"/>
        <v>Witkowski</v>
      </c>
      <c r="CA8" s="9" t="str">
        <f t="shared" si="3"/>
        <v>Marcin</v>
      </c>
      <c r="CB8" s="9" t="str">
        <f t="shared" si="4"/>
        <v>SONY MTB TEAM</v>
      </c>
      <c r="CC8" s="9">
        <f t="shared" si="5"/>
        <v>1969</v>
      </c>
      <c r="CD8" s="9">
        <f t="shared" si="6"/>
        <v>90.090090090090087</v>
      </c>
      <c r="CE8" s="9"/>
      <c r="CF8" s="9">
        <f t="shared" si="8"/>
        <v>0.95442176870748296</v>
      </c>
      <c r="CG8" s="9">
        <f t="shared" si="9"/>
        <v>1.4516129032258065</v>
      </c>
      <c r="CH8" s="9">
        <f t="shared" si="10"/>
        <v>0.99009900990099009</v>
      </c>
      <c r="CI8" s="9">
        <f t="shared" si="7"/>
        <v>1.0773831127414439</v>
      </c>
    </row>
    <row r="9" spans="1:87" ht="15.6">
      <c r="A9" s="336" t="e">
        <f t="shared" ca="1" si="0"/>
        <v>#VALUE!</v>
      </c>
      <c r="B9" s="337">
        <v>301</v>
      </c>
      <c r="C9" s="334" t="s">
        <v>2180</v>
      </c>
      <c r="D9" s="334" t="s">
        <v>36</v>
      </c>
      <c r="E9" s="332" t="s">
        <v>14</v>
      </c>
      <c r="F9" s="332" t="s">
        <v>26</v>
      </c>
      <c r="G9" s="333">
        <v>1975</v>
      </c>
      <c r="H9" s="332" t="s">
        <v>1983</v>
      </c>
      <c r="I9" s="331"/>
      <c r="J9" s="330">
        <v>42910.444444444445</v>
      </c>
      <c r="K9" s="329">
        <f t="shared" si="1"/>
        <v>0.45833333333333331</v>
      </c>
      <c r="L9" s="327">
        <v>20</v>
      </c>
      <c r="M9" s="328">
        <v>970</v>
      </c>
      <c r="N9" s="327">
        <v>44</v>
      </c>
      <c r="O9" s="327">
        <v>1460</v>
      </c>
      <c r="P9" s="326">
        <v>0.42569444444444443</v>
      </c>
      <c r="Q9" s="326">
        <v>0.4861111111111111</v>
      </c>
      <c r="R9" s="326">
        <v>0.82777777777777783</v>
      </c>
      <c r="S9" s="326">
        <v>0.79305555555555562</v>
      </c>
      <c r="T9" s="326">
        <v>0.77569444444444446</v>
      </c>
      <c r="U9" s="325"/>
      <c r="V9" s="326">
        <v>0.55069444444444449</v>
      </c>
      <c r="W9" s="326">
        <v>0.37638888888888888</v>
      </c>
      <c r="X9" s="326">
        <v>0.76388888888888884</v>
      </c>
      <c r="Y9" s="326">
        <v>0.52083333333333337</v>
      </c>
      <c r="Z9" s="325"/>
      <c r="AA9" s="326">
        <v>0.85277777777777775</v>
      </c>
      <c r="AB9" s="326">
        <v>0.87083333333333324</v>
      </c>
      <c r="AC9" s="326">
        <v>0.53125</v>
      </c>
      <c r="AD9" s="326">
        <v>0.89861111111111114</v>
      </c>
      <c r="AE9" s="326">
        <v>6.25E-2</v>
      </c>
      <c r="AF9" s="325"/>
      <c r="AG9" s="326">
        <v>2.8472222222222222E-2</v>
      </c>
      <c r="AH9" s="325"/>
      <c r="AI9" s="326">
        <v>0.96250000000000002</v>
      </c>
      <c r="AJ9" s="326">
        <v>0.23472222222222219</v>
      </c>
      <c r="AK9" s="326">
        <v>0.33958333333333335</v>
      </c>
      <c r="AL9" s="325"/>
      <c r="AM9" s="325"/>
      <c r="AN9" s="325"/>
      <c r="AO9" s="326">
        <v>0.93819444444444444</v>
      </c>
      <c r="AP9" s="325"/>
      <c r="AQ9" s="326">
        <v>0.15347222222222223</v>
      </c>
      <c r="AR9" s="325"/>
      <c r="AS9" s="326">
        <v>0.19444444444444445</v>
      </c>
      <c r="AT9" s="326">
        <v>1.3888888888888889E-3</v>
      </c>
      <c r="AU9" s="326">
        <v>0.64583333333333337</v>
      </c>
      <c r="AV9" s="326">
        <v>0.65138888888888891</v>
      </c>
      <c r="AW9" s="326">
        <v>0.65138888888888891</v>
      </c>
      <c r="AX9" s="326">
        <v>0.65138888888888891</v>
      </c>
      <c r="AY9" s="326">
        <v>0.69097222222222221</v>
      </c>
      <c r="AZ9" s="326">
        <v>0.65763888888888888</v>
      </c>
      <c r="BA9" s="326">
        <v>0.70277777777777783</v>
      </c>
      <c r="BB9" s="326">
        <v>0.67013888888888884</v>
      </c>
      <c r="BC9" s="326">
        <v>0.6430555555555556</v>
      </c>
      <c r="BD9" s="326">
        <v>0.69791666666666663</v>
      </c>
      <c r="BE9" s="326">
        <v>0.68472222222222223</v>
      </c>
      <c r="BF9" s="326">
        <v>0.56736111111111109</v>
      </c>
      <c r="BG9" s="326">
        <v>0.62083333333333335</v>
      </c>
      <c r="BH9" s="326">
        <v>0.59652777777777777</v>
      </c>
      <c r="BI9" s="326">
        <v>0.71736111111111101</v>
      </c>
      <c r="BJ9" s="326">
        <v>0.62847222222222221</v>
      </c>
      <c r="BK9" s="326">
        <v>0.66666666666666663</v>
      </c>
      <c r="BL9" s="326">
        <v>0.68125000000000002</v>
      </c>
      <c r="BM9" s="326">
        <v>0.6020833333333333</v>
      </c>
      <c r="BN9" s="326">
        <v>0.57361111111111118</v>
      </c>
      <c r="BO9" s="326">
        <v>0.58958333333333335</v>
      </c>
      <c r="BP9" s="325"/>
      <c r="BQ9" s="325"/>
      <c r="BR9" s="325"/>
      <c r="BS9" s="325"/>
      <c r="BT9" s="325"/>
      <c r="BU9" s="325"/>
      <c r="BV9" s="326">
        <v>0.45833333333333331</v>
      </c>
      <c r="BX9" s="15">
        <f>VLOOKUP(BY9,id!$A:$C,3,0)</f>
        <v>26</v>
      </c>
      <c r="BY9" s="15" t="str">
        <f t="shared" si="2"/>
        <v>CecułaKrzysztof1975</v>
      </c>
      <c r="BZ9" s="9" t="str">
        <f t="shared" si="3"/>
        <v>Cecuła</v>
      </c>
      <c r="CA9" s="9" t="str">
        <f t="shared" si="3"/>
        <v>Krzysztof</v>
      </c>
      <c r="CB9" s="9">
        <f t="shared" si="4"/>
        <v>0</v>
      </c>
      <c r="CC9" s="9">
        <f t="shared" si="5"/>
        <v>1975</v>
      </c>
      <c r="CD9" s="9">
        <f t="shared" si="6"/>
        <v>87.387387387387378</v>
      </c>
      <c r="CE9" s="9"/>
      <c r="CF9" s="9">
        <f t="shared" si="8"/>
        <v>1.0068493150684932</v>
      </c>
      <c r="CG9" s="9">
        <f t="shared" si="9"/>
        <v>0.97777777777777775</v>
      </c>
      <c r="CH9" s="9">
        <f t="shared" si="10"/>
        <v>0.97</v>
      </c>
      <c r="CI9" s="9">
        <f t="shared" si="7"/>
        <v>0.99551551429898022</v>
      </c>
    </row>
    <row r="10" spans="1:87" ht="15.6">
      <c r="A10" s="336" t="e">
        <f ca="1">IF(M10=#REF!,IF(N10=#REF!,IF(O10=#REF!,#REF!,CELL("wiersz",#REF!)),CELL("wiersz",#REF!)),CELL("wiersz",#REF!))</f>
        <v>#REF!</v>
      </c>
      <c r="B10" s="337">
        <v>315</v>
      </c>
      <c r="C10" s="334" t="s">
        <v>2180</v>
      </c>
      <c r="D10" s="334" t="s">
        <v>36</v>
      </c>
      <c r="E10" s="332" t="s">
        <v>73</v>
      </c>
      <c r="F10" s="332" t="s">
        <v>19</v>
      </c>
      <c r="G10" s="333">
        <v>1963</v>
      </c>
      <c r="H10" s="332" t="s">
        <v>323</v>
      </c>
      <c r="I10" s="331" t="s">
        <v>1295</v>
      </c>
      <c r="J10" s="330">
        <v>42910.444444444445</v>
      </c>
      <c r="K10" s="329">
        <f t="shared" si="1"/>
        <v>0.41944444444444445</v>
      </c>
      <c r="L10" s="327">
        <v>0</v>
      </c>
      <c r="M10" s="328">
        <v>970</v>
      </c>
      <c r="N10" s="327">
        <v>43</v>
      </c>
      <c r="O10" s="327">
        <v>1404</v>
      </c>
      <c r="P10" s="326">
        <v>0.38055555555555554</v>
      </c>
      <c r="Q10" s="326">
        <v>0.47638888888888892</v>
      </c>
      <c r="R10" s="326">
        <v>0.7993055555555556</v>
      </c>
      <c r="S10" s="326">
        <v>0.7631944444444444</v>
      </c>
      <c r="T10" s="326">
        <v>0.74583333333333324</v>
      </c>
      <c r="U10" s="326">
        <v>0.16041666666666668</v>
      </c>
      <c r="V10" s="326">
        <v>0.54097222222222219</v>
      </c>
      <c r="W10" s="326">
        <v>0.3263888888888889</v>
      </c>
      <c r="X10" s="326">
        <v>0.72916666666666663</v>
      </c>
      <c r="Y10" s="326">
        <v>0.51041666666666663</v>
      </c>
      <c r="Z10" s="326">
        <v>0.27083333333333331</v>
      </c>
      <c r="AA10" s="326">
        <v>0.8208333333333333</v>
      </c>
      <c r="AB10" s="326">
        <v>0.84444444444444444</v>
      </c>
      <c r="AC10" s="326">
        <v>0.51944444444444449</v>
      </c>
      <c r="AD10" s="326">
        <v>0.88888888888888884</v>
      </c>
      <c r="AE10" s="326">
        <v>7.1527777777777787E-2</v>
      </c>
      <c r="AF10" s="326">
        <v>0.21875</v>
      </c>
      <c r="AG10" s="326">
        <v>3.4027777777777775E-2</v>
      </c>
      <c r="AH10" s="325"/>
      <c r="AI10" s="326">
        <v>0.95694444444444438</v>
      </c>
      <c r="AJ10" s="325"/>
      <c r="AK10" s="326">
        <v>0.11875000000000001</v>
      </c>
      <c r="AL10" s="325"/>
      <c r="AM10" s="325"/>
      <c r="AN10" s="325"/>
      <c r="AO10" s="326">
        <v>0.92499999999999993</v>
      </c>
      <c r="AP10" s="325"/>
      <c r="AQ10" s="325"/>
      <c r="AR10" s="325"/>
      <c r="AS10" s="325"/>
      <c r="AT10" s="326">
        <v>1.0416666666666666E-2</v>
      </c>
      <c r="AU10" s="326">
        <v>0.6777777777777777</v>
      </c>
      <c r="AV10" s="326">
        <v>0.68194444444444446</v>
      </c>
      <c r="AW10" s="326">
        <v>0.67986111111111114</v>
      </c>
      <c r="AX10" s="326">
        <v>0.68402777777777779</v>
      </c>
      <c r="AY10" s="326">
        <v>0.6479166666666667</v>
      </c>
      <c r="AZ10" s="326">
        <v>0.6381944444444444</v>
      </c>
      <c r="BA10" s="326">
        <v>0.62291666666666667</v>
      </c>
      <c r="BB10" s="326">
        <v>0.64236111111111105</v>
      </c>
      <c r="BC10" s="326">
        <v>0.69930555555555562</v>
      </c>
      <c r="BD10" s="326">
        <v>0.63055555555555554</v>
      </c>
      <c r="BE10" s="326">
        <v>0.65763888888888888</v>
      </c>
      <c r="BF10" s="326">
        <v>0.55486111111111114</v>
      </c>
      <c r="BG10" s="325"/>
      <c r="BH10" s="326">
        <v>0.59652777777777777</v>
      </c>
      <c r="BI10" s="326">
        <v>0.60972222222222217</v>
      </c>
      <c r="BJ10" s="326">
        <v>0.58819444444444446</v>
      </c>
      <c r="BK10" s="326">
        <v>0.66805555555555562</v>
      </c>
      <c r="BL10" s="326">
        <v>0.65416666666666667</v>
      </c>
      <c r="BM10" s="326">
        <v>0.60347222222222219</v>
      </c>
      <c r="BN10" s="326">
        <v>0.56319444444444444</v>
      </c>
      <c r="BO10" s="326">
        <v>0.57986111111111105</v>
      </c>
      <c r="BP10" s="325"/>
      <c r="BQ10" s="325"/>
      <c r="BR10" s="325"/>
      <c r="BS10" s="325"/>
      <c r="BT10" s="325"/>
      <c r="BU10" s="325"/>
      <c r="BV10" s="326">
        <v>0.41944444444444445</v>
      </c>
      <c r="BX10" s="15">
        <f>VLOOKUP(BY10,id!$A:$C,3,0)</f>
        <v>33</v>
      </c>
      <c r="BY10" s="15" t="str">
        <f t="shared" si="2"/>
        <v>SzajdukPiotr1963</v>
      </c>
      <c r="BZ10" s="9" t="str">
        <f t="shared" si="3"/>
        <v>Szajduk</v>
      </c>
      <c r="CA10" s="9" t="str">
        <f t="shared" si="3"/>
        <v>Piotr</v>
      </c>
      <c r="CB10" s="9" t="str">
        <f t="shared" si="4"/>
        <v>Wrzaskun</v>
      </c>
      <c r="CC10" s="9">
        <f t="shared" si="5"/>
        <v>1963</v>
      </c>
      <c r="CD10" s="9">
        <f t="shared" ref="CD10:CD20" si="11">CD9*IF(CH10&lt;1,CH10,IF(CI10&lt;1,CI10,IF(CG10&lt;1,CG10,IF(CF10&lt;1,CF10,1))))</f>
        <v>86.986510902357466</v>
      </c>
      <c r="CE10" s="9"/>
      <c r="CF10" s="9">
        <f t="shared" ref="CF10:CF20" si="12">O9/O10</f>
        <v>1.0398860398860399</v>
      </c>
      <c r="CG10" s="9">
        <f t="shared" ref="CG10:CG20" si="13">N10/N9</f>
        <v>0.97727272727272729</v>
      </c>
      <c r="CH10" s="9">
        <f t="shared" ref="CH10:CH20" si="14">M10/M9</f>
        <v>1</v>
      </c>
      <c r="CI10" s="9">
        <f t="shared" ref="CI10:CI20" si="15">CG10^0.2</f>
        <v>0.99541265053213202</v>
      </c>
    </row>
    <row r="11" spans="1:87" ht="15.6">
      <c r="A11" s="336" t="e">
        <f ca="1">IF(M11=M10,IF(N11=N10,IF(O11=O10,A10,CELL("wiersz",#REF!)),CELL("wiersz",#REF!)),CELL("wiersz",#REF!))</f>
        <v>#REF!</v>
      </c>
      <c r="B11" s="337">
        <v>318</v>
      </c>
      <c r="C11" s="334" t="s">
        <v>2180</v>
      </c>
      <c r="D11" s="334" t="s">
        <v>36</v>
      </c>
      <c r="E11" s="332" t="s">
        <v>55</v>
      </c>
      <c r="F11" s="332" t="s">
        <v>54</v>
      </c>
      <c r="G11" s="333">
        <v>1967</v>
      </c>
      <c r="H11" s="332" t="s">
        <v>323</v>
      </c>
      <c r="I11" s="331" t="s">
        <v>150</v>
      </c>
      <c r="J11" s="330">
        <v>42910.444444444445</v>
      </c>
      <c r="K11" s="329">
        <f t="shared" si="1"/>
        <v>0.41944444444444445</v>
      </c>
      <c r="L11" s="327">
        <v>0</v>
      </c>
      <c r="M11" s="328">
        <v>970</v>
      </c>
      <c r="N11" s="327">
        <v>43</v>
      </c>
      <c r="O11" s="327">
        <v>1404</v>
      </c>
      <c r="P11" s="326">
        <v>0.37916666666666665</v>
      </c>
      <c r="Q11" s="326">
        <v>0.47569444444444442</v>
      </c>
      <c r="R11" s="326">
        <v>0.79861111111111116</v>
      </c>
      <c r="S11" s="326">
        <v>0.7631944444444444</v>
      </c>
      <c r="T11" s="326">
        <v>0.74583333333333324</v>
      </c>
      <c r="U11" s="326">
        <v>0.16250000000000001</v>
      </c>
      <c r="V11" s="326">
        <v>0.54027777777777775</v>
      </c>
      <c r="W11" s="326">
        <v>0.32569444444444445</v>
      </c>
      <c r="X11" s="326">
        <v>0.7284722222222223</v>
      </c>
      <c r="Y11" s="326">
        <v>0.51111111111111118</v>
      </c>
      <c r="Z11" s="326">
        <v>0.27083333333333331</v>
      </c>
      <c r="AA11" s="326">
        <v>0.82152777777777775</v>
      </c>
      <c r="AB11" s="326">
        <v>0.84444444444444444</v>
      </c>
      <c r="AC11" s="326">
        <v>0.51944444444444449</v>
      </c>
      <c r="AD11" s="326">
        <v>0.8881944444444444</v>
      </c>
      <c r="AE11" s="326">
        <v>7.2222222222222229E-2</v>
      </c>
      <c r="AF11" s="326">
        <v>0.21805555555555556</v>
      </c>
      <c r="AG11" s="326">
        <v>3.3333333333333333E-2</v>
      </c>
      <c r="AH11" s="325"/>
      <c r="AI11" s="326">
        <v>0.95624999999999993</v>
      </c>
      <c r="AJ11" s="325"/>
      <c r="AK11" s="326">
        <v>0.11875000000000001</v>
      </c>
      <c r="AL11" s="325"/>
      <c r="AM11" s="325"/>
      <c r="AN11" s="325"/>
      <c r="AO11" s="326">
        <v>0.92499999999999993</v>
      </c>
      <c r="AP11" s="325"/>
      <c r="AQ11" s="325"/>
      <c r="AR11" s="325"/>
      <c r="AS11" s="325"/>
      <c r="AT11" s="326">
        <v>9.0277777777777787E-3</v>
      </c>
      <c r="AU11" s="326">
        <v>0.6777777777777777</v>
      </c>
      <c r="AV11" s="326">
        <v>0.68194444444444446</v>
      </c>
      <c r="AW11" s="326">
        <v>0.68055555555555547</v>
      </c>
      <c r="AX11" s="326">
        <v>0.68402777777777779</v>
      </c>
      <c r="AY11" s="326">
        <v>0.64652777777777781</v>
      </c>
      <c r="AZ11" s="326">
        <v>0.63750000000000007</v>
      </c>
      <c r="BA11" s="326">
        <v>0.62222222222222223</v>
      </c>
      <c r="BB11" s="326">
        <v>0.64236111111111105</v>
      </c>
      <c r="BC11" s="326">
        <v>0.70000000000000007</v>
      </c>
      <c r="BD11" s="326">
        <v>0.63124999999999998</v>
      </c>
      <c r="BE11" s="326">
        <v>0.65763888888888888</v>
      </c>
      <c r="BF11" s="326">
        <v>0.55486111111111114</v>
      </c>
      <c r="BG11" s="325"/>
      <c r="BH11" s="326">
        <v>0.59583333333333333</v>
      </c>
      <c r="BI11" s="326">
        <v>0.60902777777777783</v>
      </c>
      <c r="BJ11" s="326">
        <v>0.58819444444444446</v>
      </c>
      <c r="BK11" s="326">
        <v>0.66875000000000007</v>
      </c>
      <c r="BL11" s="326">
        <v>0.65416666666666667</v>
      </c>
      <c r="BM11" s="326">
        <v>0.60138888888888886</v>
      </c>
      <c r="BN11" s="326">
        <v>0.5625</v>
      </c>
      <c r="BO11" s="326">
        <v>0.57916666666666672</v>
      </c>
      <c r="BP11" s="325"/>
      <c r="BQ11" s="325"/>
      <c r="BR11" s="325"/>
      <c r="BS11" s="325"/>
      <c r="BT11" s="325"/>
      <c r="BU11" s="325"/>
      <c r="BV11" s="326">
        <v>0.41944444444444445</v>
      </c>
      <c r="BX11" s="15">
        <f>VLOOKUP(BY11,id!$A:$C,3,0)</f>
        <v>32</v>
      </c>
      <c r="BY11" s="15" t="str">
        <f t="shared" si="2"/>
        <v>StanekRobert1967</v>
      </c>
      <c r="BZ11" s="9" t="str">
        <f t="shared" si="3"/>
        <v>Stanek</v>
      </c>
      <c r="CA11" s="9" t="str">
        <f t="shared" si="3"/>
        <v>Robert</v>
      </c>
      <c r="CB11" s="9" t="str">
        <f t="shared" si="4"/>
        <v>RUDY KOT</v>
      </c>
      <c r="CC11" s="9">
        <f t="shared" si="5"/>
        <v>1967</v>
      </c>
      <c r="CD11" s="9">
        <f t="shared" si="11"/>
        <v>86.986510902357466</v>
      </c>
      <c r="CE11" s="9"/>
      <c r="CF11" s="9">
        <f t="shared" si="12"/>
        <v>1</v>
      </c>
      <c r="CG11" s="9">
        <f t="shared" si="13"/>
        <v>1</v>
      </c>
      <c r="CH11" s="9">
        <f t="shared" si="14"/>
        <v>1</v>
      </c>
      <c r="CI11" s="9">
        <f t="shared" si="15"/>
        <v>1</v>
      </c>
    </row>
    <row r="12" spans="1:87" ht="15.6">
      <c r="A12" s="336" t="e">
        <f t="shared" ref="A12:A20" ca="1" si="16">IF(M12=M11,IF(N12=N11,IF(O12=O11,A11,CELL("wiersz",A10)),CELL("wiersz",A10)),CELL("wiersz",A10))</f>
        <v>#VALUE!</v>
      </c>
      <c r="B12" s="337">
        <v>306</v>
      </c>
      <c r="C12" s="334" t="s">
        <v>2180</v>
      </c>
      <c r="D12" s="334" t="s">
        <v>36</v>
      </c>
      <c r="E12" s="332" t="s">
        <v>24</v>
      </c>
      <c r="F12" s="332" t="s">
        <v>25</v>
      </c>
      <c r="G12" s="333">
        <v>1973</v>
      </c>
      <c r="H12" s="332" t="s">
        <v>1515</v>
      </c>
      <c r="I12" s="331" t="s">
        <v>256</v>
      </c>
      <c r="J12" s="330">
        <v>42910.444444444445</v>
      </c>
      <c r="K12" s="329">
        <f t="shared" si="1"/>
        <v>0.42499999999999999</v>
      </c>
      <c r="L12" s="327">
        <v>0</v>
      </c>
      <c r="M12" s="328">
        <v>960</v>
      </c>
      <c r="N12" s="327">
        <v>29</v>
      </c>
      <c r="O12" s="327">
        <v>1412</v>
      </c>
      <c r="P12" s="326">
        <v>0.47430555555555554</v>
      </c>
      <c r="Q12" s="325"/>
      <c r="R12" s="326">
        <v>0.36874999999999997</v>
      </c>
      <c r="S12" s="326">
        <v>0.40208333333333335</v>
      </c>
      <c r="T12" s="325"/>
      <c r="U12" s="326">
        <v>0.58194444444444449</v>
      </c>
      <c r="V12" s="325"/>
      <c r="W12" s="326">
        <v>0.9458333333333333</v>
      </c>
      <c r="X12" s="325"/>
      <c r="Y12" s="325"/>
      <c r="Z12" s="326">
        <v>0.52013888888888882</v>
      </c>
      <c r="AA12" s="326">
        <v>0.34652777777777777</v>
      </c>
      <c r="AB12" s="326">
        <v>0.32777777777777778</v>
      </c>
      <c r="AC12" s="325"/>
      <c r="AD12" s="326">
        <v>0.25763888888888892</v>
      </c>
      <c r="AE12" s="326">
        <v>0.99097222222222225</v>
      </c>
      <c r="AF12" s="326">
        <v>0.61458333333333337</v>
      </c>
      <c r="AG12" s="325"/>
      <c r="AH12" s="326">
        <v>0.68819444444444444</v>
      </c>
      <c r="AI12" s="325"/>
      <c r="AJ12" s="326">
        <v>0.7993055555555556</v>
      </c>
      <c r="AK12" s="326">
        <v>0.91180555555555554</v>
      </c>
      <c r="AL12" s="326">
        <v>0.6645833333333333</v>
      </c>
      <c r="AM12" s="326">
        <v>0.6381944444444444</v>
      </c>
      <c r="AN12" s="326">
        <v>0.875</v>
      </c>
      <c r="AO12" s="326">
        <v>0.29166666666666669</v>
      </c>
      <c r="AP12" s="326">
        <v>0.82500000000000007</v>
      </c>
      <c r="AQ12" s="326">
        <v>7.1527777777777787E-2</v>
      </c>
      <c r="AR12" s="326">
        <v>0.73958333333333337</v>
      </c>
      <c r="AS12" s="326">
        <v>0.10694444444444444</v>
      </c>
      <c r="AT12" s="325"/>
      <c r="AU12" s="325"/>
      <c r="AV12" s="325"/>
      <c r="AW12" s="325"/>
      <c r="AX12" s="325"/>
      <c r="AY12" s="325"/>
      <c r="AZ12" s="325"/>
      <c r="BA12" s="325"/>
      <c r="BB12" s="325"/>
      <c r="BC12" s="325"/>
      <c r="BD12" s="325"/>
      <c r="BE12" s="325"/>
      <c r="BF12" s="325"/>
      <c r="BG12" s="325"/>
      <c r="BH12" s="325"/>
      <c r="BI12" s="325"/>
      <c r="BJ12" s="325"/>
      <c r="BK12" s="325"/>
      <c r="BL12" s="325"/>
      <c r="BM12" s="325"/>
      <c r="BN12" s="325"/>
      <c r="BO12" s="325"/>
      <c r="BP12" s="326">
        <v>0.52430555555555558</v>
      </c>
      <c r="BQ12" s="326">
        <v>0.52847222222222223</v>
      </c>
      <c r="BR12" s="326">
        <v>0.53611111111111109</v>
      </c>
      <c r="BS12" s="326">
        <v>0.5444444444444444</v>
      </c>
      <c r="BT12" s="326">
        <v>0.54861111111111105</v>
      </c>
      <c r="BU12" s="326">
        <v>0.55138888888888882</v>
      </c>
      <c r="BV12" s="326">
        <v>0.42499999999999999</v>
      </c>
      <c r="BX12" s="15">
        <f>VLOOKUP(BY12,id!$A:$C,3,0)</f>
        <v>93</v>
      </c>
      <c r="BY12" s="15" t="str">
        <f t="shared" si="2"/>
        <v>NowickiJacek1973</v>
      </c>
      <c r="BZ12" s="9" t="str">
        <f t="shared" si="3"/>
        <v>Nowicki</v>
      </c>
      <c r="CA12" s="9" t="str">
        <f t="shared" si="3"/>
        <v>Jacek</v>
      </c>
      <c r="CB12" s="9" t="str">
        <f t="shared" si="4"/>
        <v>podrozerowerowe.info</v>
      </c>
      <c r="CC12" s="9">
        <f t="shared" si="5"/>
        <v>1973</v>
      </c>
      <c r="CD12" s="9">
        <f t="shared" si="11"/>
        <v>86.089742748724916</v>
      </c>
      <c r="CE12" s="9"/>
      <c r="CF12" s="9">
        <f t="shared" si="12"/>
        <v>0.99433427762039661</v>
      </c>
      <c r="CG12" s="9">
        <f t="shared" si="13"/>
        <v>0.67441860465116277</v>
      </c>
      <c r="CH12" s="9">
        <f t="shared" si="14"/>
        <v>0.98969072164948457</v>
      </c>
      <c r="CI12" s="9">
        <f t="shared" si="15"/>
        <v>0.92424244338505313</v>
      </c>
    </row>
    <row r="13" spans="1:87" ht="15.6">
      <c r="A13" s="336" t="e">
        <f t="shared" ca="1" si="16"/>
        <v>#VALUE!</v>
      </c>
      <c r="B13" s="337">
        <v>321</v>
      </c>
      <c r="C13" s="334" t="s">
        <v>2180</v>
      </c>
      <c r="D13" s="334" t="s">
        <v>36</v>
      </c>
      <c r="E13" s="332" t="s">
        <v>167</v>
      </c>
      <c r="F13" s="332" t="s">
        <v>166</v>
      </c>
      <c r="G13" s="333">
        <v>1970</v>
      </c>
      <c r="H13" s="332" t="s">
        <v>269</v>
      </c>
      <c r="I13" s="331"/>
      <c r="J13" s="330">
        <v>42910.444444444445</v>
      </c>
      <c r="K13" s="329">
        <f t="shared" si="1"/>
        <v>0.42499999999999999</v>
      </c>
      <c r="L13" s="327">
        <v>0</v>
      </c>
      <c r="M13" s="328">
        <v>960</v>
      </c>
      <c r="N13" s="327">
        <v>29</v>
      </c>
      <c r="O13" s="327">
        <v>1412</v>
      </c>
      <c r="P13" s="326">
        <v>0.47569444444444442</v>
      </c>
      <c r="Q13" s="325"/>
      <c r="R13" s="326">
        <v>0.36944444444444446</v>
      </c>
      <c r="S13" s="326">
        <v>0.40277777777777773</v>
      </c>
      <c r="T13" s="325"/>
      <c r="U13" s="326">
        <v>0.58194444444444449</v>
      </c>
      <c r="V13" s="325"/>
      <c r="W13" s="326">
        <v>0.9458333333333333</v>
      </c>
      <c r="X13" s="325"/>
      <c r="Y13" s="325"/>
      <c r="Z13" s="326">
        <v>0.52013888888888882</v>
      </c>
      <c r="AA13" s="326">
        <v>0.36944444444444446</v>
      </c>
      <c r="AB13" s="326">
        <v>0.32847222222222222</v>
      </c>
      <c r="AC13" s="325"/>
      <c r="AD13" s="326">
        <v>0.25833333333333336</v>
      </c>
      <c r="AE13" s="326">
        <v>0.9916666666666667</v>
      </c>
      <c r="AF13" s="326">
        <v>0.61527777777777781</v>
      </c>
      <c r="AG13" s="325"/>
      <c r="AH13" s="326">
        <v>0.68958333333333333</v>
      </c>
      <c r="AI13" s="325"/>
      <c r="AJ13" s="326">
        <v>0.79999999999999993</v>
      </c>
      <c r="AK13" s="326">
        <v>0.91180555555555554</v>
      </c>
      <c r="AL13" s="326">
        <v>0.66527777777777775</v>
      </c>
      <c r="AM13" s="326">
        <v>0.64027777777777783</v>
      </c>
      <c r="AN13" s="326">
        <v>0.87569444444444444</v>
      </c>
      <c r="AO13" s="326">
        <v>0.32847222222222222</v>
      </c>
      <c r="AP13" s="326">
        <v>0.8256944444444444</v>
      </c>
      <c r="AQ13" s="326">
        <v>6.9444444444444434E-2</v>
      </c>
      <c r="AR13" s="326">
        <v>0.74305555555555547</v>
      </c>
      <c r="AS13" s="326">
        <v>0.1076388888888889</v>
      </c>
      <c r="AT13" s="325"/>
      <c r="AU13" s="325"/>
      <c r="AV13" s="325"/>
      <c r="AW13" s="325"/>
      <c r="AX13" s="325"/>
      <c r="AY13" s="325"/>
      <c r="AZ13" s="325"/>
      <c r="BA13" s="325"/>
      <c r="BB13" s="325"/>
      <c r="BC13" s="325"/>
      <c r="BD13" s="325"/>
      <c r="BE13" s="325"/>
      <c r="BF13" s="325"/>
      <c r="BG13" s="325"/>
      <c r="BH13" s="325"/>
      <c r="BI13" s="325"/>
      <c r="BJ13" s="325"/>
      <c r="BK13" s="325"/>
      <c r="BL13" s="325"/>
      <c r="BM13" s="325"/>
      <c r="BN13" s="325"/>
      <c r="BO13" s="325"/>
      <c r="BP13" s="326">
        <v>0.52500000000000002</v>
      </c>
      <c r="BQ13" s="326">
        <v>0.52847222222222223</v>
      </c>
      <c r="BR13" s="326">
        <v>0.53749999999999998</v>
      </c>
      <c r="BS13" s="326">
        <v>0.54513888888888895</v>
      </c>
      <c r="BT13" s="326">
        <v>0.5493055555555556</v>
      </c>
      <c r="BU13" s="326">
        <v>0.55138888888888882</v>
      </c>
      <c r="BV13" s="326">
        <v>0.42499999999999999</v>
      </c>
      <c r="BX13" s="15">
        <f>VLOOKUP(BY13,id!$A:$C,3,0)</f>
        <v>28</v>
      </c>
      <c r="BY13" s="15" t="str">
        <f t="shared" si="2"/>
        <v>HołdakowskiWojciech1970</v>
      </c>
      <c r="BZ13" s="9" t="str">
        <f t="shared" si="3"/>
        <v>Hołdakowski</v>
      </c>
      <c r="CA13" s="9" t="str">
        <f t="shared" si="3"/>
        <v>Wojciech</v>
      </c>
      <c r="CB13" s="9">
        <f t="shared" si="4"/>
        <v>0</v>
      </c>
      <c r="CC13" s="9">
        <f t="shared" si="5"/>
        <v>1970</v>
      </c>
      <c r="CD13" s="9">
        <f t="shared" si="11"/>
        <v>86.089742748724916</v>
      </c>
      <c r="CE13" s="9"/>
      <c r="CF13" s="9">
        <f t="shared" si="12"/>
        <v>1</v>
      </c>
      <c r="CG13" s="9">
        <f t="shared" si="13"/>
        <v>1</v>
      </c>
      <c r="CH13" s="9">
        <f t="shared" si="14"/>
        <v>1</v>
      </c>
      <c r="CI13" s="9">
        <f t="shared" si="15"/>
        <v>1</v>
      </c>
    </row>
    <row r="14" spans="1:87" ht="15.6">
      <c r="A14" s="336" t="e">
        <f t="shared" ca="1" si="16"/>
        <v>#VALUE!</v>
      </c>
      <c r="B14" s="337">
        <v>305</v>
      </c>
      <c r="C14" s="334" t="s">
        <v>2180</v>
      </c>
      <c r="D14" s="334" t="s">
        <v>36</v>
      </c>
      <c r="E14" s="332" t="s">
        <v>132</v>
      </c>
      <c r="F14" s="332" t="s">
        <v>50</v>
      </c>
      <c r="G14" s="333">
        <v>1970</v>
      </c>
      <c r="H14" s="332" t="s">
        <v>1228</v>
      </c>
      <c r="I14" s="331"/>
      <c r="J14" s="330">
        <v>42910.444444444445</v>
      </c>
      <c r="K14" s="329">
        <f t="shared" si="1"/>
        <v>0.4145833333333333</v>
      </c>
      <c r="L14" s="327">
        <v>0</v>
      </c>
      <c r="M14" s="328">
        <v>900</v>
      </c>
      <c r="N14" s="327">
        <v>42</v>
      </c>
      <c r="O14" s="327">
        <v>1397</v>
      </c>
      <c r="P14" s="326">
        <v>0.37847222222222227</v>
      </c>
      <c r="Q14" s="326">
        <v>0.48888888888888887</v>
      </c>
      <c r="R14" s="326">
        <v>0.79236111111111107</v>
      </c>
      <c r="S14" s="326">
        <v>0.7631944444444444</v>
      </c>
      <c r="T14" s="326">
        <v>0.51458333333333328</v>
      </c>
      <c r="U14" s="325"/>
      <c r="V14" s="326">
        <v>0.58611111111111114</v>
      </c>
      <c r="W14" s="326">
        <v>0.3263888888888889</v>
      </c>
      <c r="X14" s="326">
        <v>0.54305555555555551</v>
      </c>
      <c r="Y14" s="326">
        <v>0.56666666666666665</v>
      </c>
      <c r="Z14" s="325"/>
      <c r="AA14" s="326">
        <v>0.81666666666666676</v>
      </c>
      <c r="AB14" s="326">
        <v>0.85833333333333339</v>
      </c>
      <c r="AC14" s="326">
        <v>0.57291666666666663</v>
      </c>
      <c r="AD14" s="326">
        <v>0.90972222222222221</v>
      </c>
      <c r="AE14" s="326">
        <v>0.26458333333333334</v>
      </c>
      <c r="AF14" s="325"/>
      <c r="AG14" s="326">
        <v>9.375E-2</v>
      </c>
      <c r="AH14" s="325"/>
      <c r="AI14" s="326">
        <v>0.98541666666666661</v>
      </c>
      <c r="AJ14" s="325"/>
      <c r="AK14" s="325"/>
      <c r="AL14" s="325"/>
      <c r="AM14" s="325"/>
      <c r="AN14" s="325"/>
      <c r="AO14" s="326">
        <v>0.95486111111111116</v>
      </c>
      <c r="AP14" s="325"/>
      <c r="AQ14" s="326">
        <v>0.21805555555555556</v>
      </c>
      <c r="AR14" s="325"/>
      <c r="AS14" s="326">
        <v>0.15486111111111112</v>
      </c>
      <c r="AT14" s="326">
        <v>3.5416666666666666E-2</v>
      </c>
      <c r="AU14" s="326">
        <v>0.66527777777777775</v>
      </c>
      <c r="AV14" s="326">
        <v>0.66805555555555562</v>
      </c>
      <c r="AW14" s="326">
        <v>0.68402777777777779</v>
      </c>
      <c r="AX14" s="326">
        <v>0.67013888888888884</v>
      </c>
      <c r="AY14" s="326">
        <v>0.6875</v>
      </c>
      <c r="AZ14" s="326">
        <v>0.68402777777777779</v>
      </c>
      <c r="BA14" s="326">
        <v>0.65277777777777779</v>
      </c>
      <c r="BB14" s="326">
        <v>0.21805555555555556</v>
      </c>
      <c r="BC14" s="326">
        <v>0.66041666666666665</v>
      </c>
      <c r="BD14" s="326">
        <v>0.65694444444444444</v>
      </c>
      <c r="BE14" s="326">
        <v>0.70277777777777783</v>
      </c>
      <c r="BF14" s="326">
        <v>0.59513888888888888</v>
      </c>
      <c r="BG14" s="326">
        <v>0.6333333333333333</v>
      </c>
      <c r="BH14" s="326">
        <v>0.60833333333333328</v>
      </c>
      <c r="BI14" s="326">
        <v>0.64097222222222217</v>
      </c>
      <c r="BJ14" s="326">
        <v>0.62638888888888888</v>
      </c>
      <c r="BK14" s="326">
        <v>0.69236111111111109</v>
      </c>
      <c r="BL14" s="326">
        <v>0.7006944444444444</v>
      </c>
      <c r="BM14" s="326">
        <v>0.61319444444444449</v>
      </c>
      <c r="BN14" s="326">
        <v>0.6</v>
      </c>
      <c r="BO14" s="326">
        <v>0.62083333333333335</v>
      </c>
      <c r="BP14" s="325"/>
      <c r="BQ14" s="325"/>
      <c r="BR14" s="325"/>
      <c r="BS14" s="325"/>
      <c r="BT14" s="325"/>
      <c r="BU14" s="325"/>
      <c r="BV14" s="326">
        <v>0.4145833333333333</v>
      </c>
      <c r="BX14" s="15">
        <f>VLOOKUP(BY14,id!$A:$C,3,0)</f>
        <v>8</v>
      </c>
      <c r="BY14" s="15" t="str">
        <f t="shared" si="2"/>
        <v>FałowskiRafał1970</v>
      </c>
      <c r="BZ14" s="9" t="str">
        <f t="shared" si="3"/>
        <v>Fałowski</v>
      </c>
      <c r="CA14" s="9" t="str">
        <f t="shared" si="3"/>
        <v>Rafał</v>
      </c>
      <c r="CB14" s="9">
        <f t="shared" si="4"/>
        <v>0</v>
      </c>
      <c r="CC14" s="9">
        <f t="shared" si="5"/>
        <v>1970</v>
      </c>
      <c r="CD14" s="9">
        <f t="shared" si="11"/>
        <v>80.709133826929616</v>
      </c>
      <c r="CE14" s="9"/>
      <c r="CF14" s="9">
        <f t="shared" si="12"/>
        <v>1.0107372942018611</v>
      </c>
      <c r="CG14" s="9">
        <f t="shared" si="13"/>
        <v>1.4482758620689655</v>
      </c>
      <c r="CH14" s="9">
        <f t="shared" si="14"/>
        <v>0.9375</v>
      </c>
      <c r="CI14" s="9">
        <f t="shared" si="15"/>
        <v>1.0768873080616561</v>
      </c>
    </row>
    <row r="15" spans="1:87" ht="15.6">
      <c r="A15" s="336" t="e">
        <f t="shared" ca="1" si="16"/>
        <v>#VALUE!</v>
      </c>
      <c r="B15" s="337">
        <v>304</v>
      </c>
      <c r="C15" s="334" t="s">
        <v>2180</v>
      </c>
      <c r="D15" s="334" t="s">
        <v>36</v>
      </c>
      <c r="E15" s="332" t="s">
        <v>344</v>
      </c>
      <c r="F15" s="332" t="s">
        <v>69</v>
      </c>
      <c r="G15" s="333">
        <v>1984</v>
      </c>
      <c r="H15" s="332" t="s">
        <v>2004</v>
      </c>
      <c r="I15" s="331" t="s">
        <v>345</v>
      </c>
      <c r="J15" s="330">
        <v>42910.444444444445</v>
      </c>
      <c r="K15" s="329">
        <f t="shared" si="1"/>
        <v>0.43541666666666662</v>
      </c>
      <c r="L15" s="327">
        <v>0</v>
      </c>
      <c r="M15" s="328">
        <v>860</v>
      </c>
      <c r="N15" s="327">
        <v>27</v>
      </c>
      <c r="O15" s="327">
        <v>1427</v>
      </c>
      <c r="P15" s="326">
        <v>0.47013888888888888</v>
      </c>
      <c r="Q15" s="325"/>
      <c r="R15" s="326">
        <v>0.39930555555555558</v>
      </c>
      <c r="S15" s="325"/>
      <c r="T15" s="325"/>
      <c r="U15" s="326">
        <v>0.95694444444444438</v>
      </c>
      <c r="V15" s="325"/>
      <c r="W15" s="325"/>
      <c r="X15" s="325"/>
      <c r="Y15" s="325"/>
      <c r="Z15" s="326">
        <v>0.50902777777777775</v>
      </c>
      <c r="AA15" s="325"/>
      <c r="AB15" s="326">
        <v>0.30624999999999997</v>
      </c>
      <c r="AC15" s="325"/>
      <c r="AD15" s="326">
        <v>0.26597222222222222</v>
      </c>
      <c r="AE15" s="326">
        <v>5.347222222222222E-2</v>
      </c>
      <c r="AF15" s="326">
        <v>0.5805555555555556</v>
      </c>
      <c r="AG15" s="326">
        <v>9.2361111111111116E-2</v>
      </c>
      <c r="AH15" s="326">
        <v>0.68194444444444446</v>
      </c>
      <c r="AI15" s="326">
        <v>0.18055555555555555</v>
      </c>
      <c r="AJ15" s="326">
        <v>0.81805555555555554</v>
      </c>
      <c r="AK15" s="326">
        <v>0.98749999999999993</v>
      </c>
      <c r="AL15" s="326">
        <v>0.65138888888888891</v>
      </c>
      <c r="AM15" s="326">
        <v>0.60833333333333328</v>
      </c>
      <c r="AN15" s="326">
        <v>0.9</v>
      </c>
      <c r="AO15" s="326">
        <v>0.22916666666666666</v>
      </c>
      <c r="AP15" s="326">
        <v>0.85486111111111107</v>
      </c>
      <c r="AQ15" s="325"/>
      <c r="AR15" s="326">
        <v>0.73402777777777783</v>
      </c>
      <c r="AS15" s="325"/>
      <c r="AT15" s="326">
        <v>0.13125000000000001</v>
      </c>
      <c r="AU15" s="325"/>
      <c r="AV15" s="325"/>
      <c r="AW15" s="325"/>
      <c r="AX15" s="325"/>
      <c r="AY15" s="325"/>
      <c r="AZ15" s="325"/>
      <c r="BA15" s="325"/>
      <c r="BB15" s="325"/>
      <c r="BC15" s="325"/>
      <c r="BD15" s="325"/>
      <c r="BE15" s="325"/>
      <c r="BF15" s="325"/>
      <c r="BG15" s="325"/>
      <c r="BH15" s="325"/>
      <c r="BI15" s="325"/>
      <c r="BJ15" s="325"/>
      <c r="BK15" s="325"/>
      <c r="BL15" s="325"/>
      <c r="BM15" s="325"/>
      <c r="BN15" s="325"/>
      <c r="BO15" s="325"/>
      <c r="BP15" s="326">
        <v>0.51736111111111105</v>
      </c>
      <c r="BQ15" s="326">
        <v>0.54166666666666663</v>
      </c>
      <c r="BR15" s="326">
        <v>0.53263888888888888</v>
      </c>
      <c r="BS15" s="326">
        <v>0.54166666666666663</v>
      </c>
      <c r="BT15" s="326">
        <v>0.54583333333333328</v>
      </c>
      <c r="BU15" s="326">
        <v>0.5493055555555556</v>
      </c>
      <c r="BV15" s="326">
        <v>0.43541666666666662</v>
      </c>
      <c r="BX15" s="15">
        <f>VLOOKUP(BY15,id!$A:$C,3,0)</f>
        <v>467</v>
      </c>
      <c r="BY15" s="15" t="str">
        <f t="shared" si="2"/>
        <v>WarmowskiŁukasz1984</v>
      </c>
      <c r="BZ15" s="9" t="str">
        <f t="shared" si="3"/>
        <v>Warmowski</v>
      </c>
      <c r="CA15" s="9" t="str">
        <f t="shared" si="3"/>
        <v>Łukasz</v>
      </c>
      <c r="CB15" s="9" t="str">
        <f t="shared" si="4"/>
        <v>WARMA Team</v>
      </c>
      <c r="CC15" s="9">
        <f t="shared" si="5"/>
        <v>1984</v>
      </c>
      <c r="CD15" s="9">
        <f t="shared" si="11"/>
        <v>77.122061212399416</v>
      </c>
      <c r="CE15" s="9"/>
      <c r="CF15" s="9">
        <f t="shared" si="12"/>
        <v>0.97897687456201821</v>
      </c>
      <c r="CG15" s="9">
        <f t="shared" si="13"/>
        <v>0.6428571428571429</v>
      </c>
      <c r="CH15" s="9">
        <f t="shared" si="14"/>
        <v>0.9555555555555556</v>
      </c>
      <c r="CI15" s="9">
        <f t="shared" si="15"/>
        <v>0.91542526566950178</v>
      </c>
    </row>
    <row r="16" spans="1:87" ht="15.6">
      <c r="A16" s="336" t="e">
        <f t="shared" ca="1" si="16"/>
        <v>#VALUE!</v>
      </c>
      <c r="B16" s="337">
        <v>307</v>
      </c>
      <c r="C16" s="334" t="s">
        <v>2180</v>
      </c>
      <c r="D16" s="334" t="s">
        <v>36</v>
      </c>
      <c r="E16" s="332" t="s">
        <v>424</v>
      </c>
      <c r="F16" s="332" t="s">
        <v>225</v>
      </c>
      <c r="G16" s="333">
        <v>1955</v>
      </c>
      <c r="H16" s="332" t="s">
        <v>323</v>
      </c>
      <c r="I16" s="331"/>
      <c r="J16" s="330">
        <v>42910.444444444445</v>
      </c>
      <c r="K16" s="329">
        <f t="shared" si="1"/>
        <v>0.43541666666666662</v>
      </c>
      <c r="L16" s="327">
        <v>0</v>
      </c>
      <c r="M16" s="328">
        <v>860</v>
      </c>
      <c r="N16" s="327">
        <v>27</v>
      </c>
      <c r="O16" s="327">
        <v>1427</v>
      </c>
      <c r="P16" s="326">
        <v>0.4694444444444445</v>
      </c>
      <c r="Q16" s="325"/>
      <c r="R16" s="326">
        <v>0.39999999999999997</v>
      </c>
      <c r="S16" s="325"/>
      <c r="T16" s="325"/>
      <c r="U16" s="326">
        <v>0.95763888888888893</v>
      </c>
      <c r="V16" s="325"/>
      <c r="W16" s="325"/>
      <c r="X16" s="325"/>
      <c r="Y16" s="325"/>
      <c r="Z16" s="326">
        <v>0.50902777777777775</v>
      </c>
      <c r="AA16" s="325"/>
      <c r="AB16" s="326">
        <v>0.30902777777777779</v>
      </c>
      <c r="AC16" s="325"/>
      <c r="AD16" s="326">
        <v>0.26597222222222222</v>
      </c>
      <c r="AE16" s="326">
        <v>5.486111111111111E-2</v>
      </c>
      <c r="AF16" s="326">
        <v>0.58194444444444449</v>
      </c>
      <c r="AG16" s="326">
        <v>9.2361111111111116E-2</v>
      </c>
      <c r="AH16" s="326">
        <v>0.68333333333333324</v>
      </c>
      <c r="AI16" s="326">
        <v>0.18055555555555555</v>
      </c>
      <c r="AJ16" s="326">
        <v>0.81874999999999998</v>
      </c>
      <c r="AK16" s="326">
        <v>0.98749999999999993</v>
      </c>
      <c r="AL16" s="326">
        <v>0.65208333333333335</v>
      </c>
      <c r="AM16" s="326">
        <v>0.60902777777777783</v>
      </c>
      <c r="AN16" s="326">
        <v>0.9</v>
      </c>
      <c r="AO16" s="326">
        <v>0.23124999999999998</v>
      </c>
      <c r="AP16" s="326">
        <v>0.85555555555555562</v>
      </c>
      <c r="AQ16" s="325"/>
      <c r="AR16" s="326">
        <v>0.73402777777777783</v>
      </c>
      <c r="AS16" s="325"/>
      <c r="AT16" s="326">
        <v>0.13263888888888889</v>
      </c>
      <c r="AU16" s="325"/>
      <c r="AV16" s="325"/>
      <c r="AW16" s="325"/>
      <c r="AX16" s="325"/>
      <c r="AY16" s="325"/>
      <c r="AZ16" s="325"/>
      <c r="BA16" s="325"/>
      <c r="BB16" s="325"/>
      <c r="BC16" s="325"/>
      <c r="BD16" s="325"/>
      <c r="BE16" s="325"/>
      <c r="BF16" s="325"/>
      <c r="BG16" s="325"/>
      <c r="BH16" s="325"/>
      <c r="BI16" s="325"/>
      <c r="BJ16" s="325"/>
      <c r="BK16" s="325"/>
      <c r="BL16" s="325"/>
      <c r="BM16" s="325"/>
      <c r="BN16" s="325"/>
      <c r="BO16" s="325"/>
      <c r="BP16" s="326">
        <v>0.51736111111111105</v>
      </c>
      <c r="BQ16" s="326">
        <v>0.52361111111111114</v>
      </c>
      <c r="BR16" s="326">
        <v>0.53263888888888888</v>
      </c>
      <c r="BS16" s="326">
        <v>0.54166666666666663</v>
      </c>
      <c r="BT16" s="326">
        <v>0.54583333333333328</v>
      </c>
      <c r="BU16" s="326">
        <v>0.5493055555555556</v>
      </c>
      <c r="BV16" s="326">
        <v>0.43541666666666662</v>
      </c>
      <c r="BX16" s="15">
        <f>VLOOKUP(BY16,id!$A:$C,3,0)</f>
        <v>51</v>
      </c>
      <c r="BY16" s="15" t="str">
        <f t="shared" si="2"/>
        <v>ŚcibiszJerzy1955</v>
      </c>
      <c r="BZ16" s="9" t="str">
        <f t="shared" si="3"/>
        <v>Ścibisz</v>
      </c>
      <c r="CA16" s="9" t="str">
        <f t="shared" si="3"/>
        <v>Jerzy</v>
      </c>
      <c r="CB16" s="9">
        <f t="shared" si="4"/>
        <v>0</v>
      </c>
      <c r="CC16" s="9">
        <f t="shared" si="5"/>
        <v>1955</v>
      </c>
      <c r="CD16" s="9">
        <f t="shared" si="11"/>
        <v>77.122061212399416</v>
      </c>
      <c r="CE16" s="9"/>
      <c r="CF16" s="9">
        <f t="shared" si="12"/>
        <v>1</v>
      </c>
      <c r="CG16" s="9">
        <f t="shared" si="13"/>
        <v>1</v>
      </c>
      <c r="CH16" s="9">
        <f t="shared" si="14"/>
        <v>1</v>
      </c>
      <c r="CI16" s="9">
        <f t="shared" si="15"/>
        <v>1</v>
      </c>
    </row>
    <row r="17" spans="1:87" ht="15.6">
      <c r="A17" s="336" t="e">
        <f t="shared" ca="1" si="16"/>
        <v>#VALUE!</v>
      </c>
      <c r="B17" s="337">
        <v>322</v>
      </c>
      <c r="C17" s="334" t="s">
        <v>2180</v>
      </c>
      <c r="D17" s="334" t="s">
        <v>36</v>
      </c>
      <c r="E17" s="332" t="s">
        <v>455</v>
      </c>
      <c r="F17" s="332" t="s">
        <v>50</v>
      </c>
      <c r="G17" s="333">
        <v>1975</v>
      </c>
      <c r="H17" s="332" t="s">
        <v>1615</v>
      </c>
      <c r="I17" s="331" t="s">
        <v>2181</v>
      </c>
      <c r="J17" s="330">
        <v>42910.444444444445</v>
      </c>
      <c r="K17" s="329">
        <f t="shared" si="1"/>
        <v>0.38472222222222219</v>
      </c>
      <c r="L17" s="327">
        <v>0</v>
      </c>
      <c r="M17" s="328">
        <v>690</v>
      </c>
      <c r="N17" s="327">
        <v>24</v>
      </c>
      <c r="O17" s="327">
        <v>1354</v>
      </c>
      <c r="P17" s="325"/>
      <c r="Q17" s="326">
        <v>0.47430555555555554</v>
      </c>
      <c r="R17" s="326">
        <v>0.7284722222222223</v>
      </c>
      <c r="S17" s="326">
        <v>0.6875</v>
      </c>
      <c r="T17" s="326">
        <v>0.66666666666666663</v>
      </c>
      <c r="U17" s="326">
        <v>0.9604166666666667</v>
      </c>
      <c r="V17" s="326">
        <v>0.54027777777777775</v>
      </c>
      <c r="W17" s="325"/>
      <c r="X17" s="326">
        <v>0.65486111111111112</v>
      </c>
      <c r="Y17" s="326">
        <v>0.51111111111111118</v>
      </c>
      <c r="Z17" s="325"/>
      <c r="AA17" s="326">
        <v>0.75</v>
      </c>
      <c r="AB17" s="326">
        <v>0.77500000000000002</v>
      </c>
      <c r="AC17" s="326">
        <v>0.51874999999999993</v>
      </c>
      <c r="AD17" s="326">
        <v>0.84791666666666676</v>
      </c>
      <c r="AE17" s="326">
        <v>0.89166666666666661</v>
      </c>
      <c r="AF17" s="325"/>
      <c r="AG17" s="325"/>
      <c r="AH17" s="325"/>
      <c r="AI17" s="325"/>
      <c r="AJ17" s="325"/>
      <c r="AK17" s="326">
        <v>0.92986111111111114</v>
      </c>
      <c r="AL17" s="325"/>
      <c r="AM17" s="325"/>
      <c r="AN17" s="326">
        <v>9.7222222222222224E-3</v>
      </c>
      <c r="AO17" s="326">
        <v>0.81388888888888899</v>
      </c>
      <c r="AP17" s="325"/>
      <c r="AQ17" s="326">
        <v>0.15416666666666667</v>
      </c>
      <c r="AR17" s="325"/>
      <c r="AS17" s="325"/>
      <c r="AT17" s="325"/>
      <c r="AU17" s="325"/>
      <c r="AV17" s="325"/>
      <c r="AW17" s="325"/>
      <c r="AX17" s="325"/>
      <c r="AY17" s="325"/>
      <c r="AZ17" s="325"/>
      <c r="BA17" s="325"/>
      <c r="BB17" s="325"/>
      <c r="BC17" s="325"/>
      <c r="BD17" s="325"/>
      <c r="BE17" s="325"/>
      <c r="BF17" s="326">
        <v>0.56111111111111112</v>
      </c>
      <c r="BG17" s="325"/>
      <c r="BH17" s="326">
        <v>0.59375</v>
      </c>
      <c r="BI17" s="326">
        <v>0.60555555555555551</v>
      </c>
      <c r="BJ17" s="325"/>
      <c r="BK17" s="325"/>
      <c r="BL17" s="325"/>
      <c r="BM17" s="326">
        <v>0.6</v>
      </c>
      <c r="BN17" s="326">
        <v>0.56527777777777777</v>
      </c>
      <c r="BO17" s="326">
        <v>0.57916666666666672</v>
      </c>
      <c r="BP17" s="325"/>
      <c r="BQ17" s="325"/>
      <c r="BR17" s="325"/>
      <c r="BS17" s="325"/>
      <c r="BT17" s="325"/>
      <c r="BU17" s="325"/>
      <c r="BV17" s="326">
        <v>0.38472222222222219</v>
      </c>
      <c r="BX17" s="15">
        <f>VLOOKUP(BY17,id!$A:$C,3,0)</f>
        <v>188</v>
      </c>
      <c r="BY17" s="15" t="str">
        <f t="shared" si="2"/>
        <v>JędrusikRafał1975</v>
      </c>
      <c r="BZ17" s="9" t="str">
        <f t="shared" si="3"/>
        <v>Jędrusik</v>
      </c>
      <c r="CA17" s="9" t="str">
        <f t="shared" si="3"/>
        <v>Rafał</v>
      </c>
      <c r="CB17" s="9" t="str">
        <f t="shared" si="4"/>
        <v>MIRT</v>
      </c>
      <c r="CC17" s="9">
        <f t="shared" si="5"/>
        <v>1975</v>
      </c>
      <c r="CD17" s="9">
        <f t="shared" si="11"/>
        <v>61.877002600646044</v>
      </c>
      <c r="CE17" s="9"/>
      <c r="CF17" s="9">
        <f t="shared" si="12"/>
        <v>1.0539143279172822</v>
      </c>
      <c r="CG17" s="9">
        <f t="shared" si="13"/>
        <v>0.88888888888888884</v>
      </c>
      <c r="CH17" s="9">
        <f t="shared" si="14"/>
        <v>0.80232558139534882</v>
      </c>
      <c r="CI17" s="9">
        <f t="shared" si="15"/>
        <v>0.97671868386117389</v>
      </c>
    </row>
    <row r="18" spans="1:87" ht="15.6">
      <c r="A18" s="336" t="e">
        <f t="shared" ca="1" si="16"/>
        <v>#VALUE!</v>
      </c>
      <c r="B18" s="337">
        <v>308</v>
      </c>
      <c r="C18" s="334" t="s">
        <v>2180</v>
      </c>
      <c r="D18" s="334" t="s">
        <v>36</v>
      </c>
      <c r="E18" s="338" t="s">
        <v>99</v>
      </c>
      <c r="F18" s="332" t="s">
        <v>98</v>
      </c>
      <c r="G18" s="333">
        <v>1974</v>
      </c>
      <c r="H18" s="332" t="s">
        <v>1515</v>
      </c>
      <c r="I18" s="331"/>
      <c r="J18" s="330">
        <v>42910.444444444445</v>
      </c>
      <c r="K18" s="329">
        <f t="shared" si="1"/>
        <v>0.4145833333333333</v>
      </c>
      <c r="L18" s="327">
        <v>0</v>
      </c>
      <c r="M18" s="328">
        <v>600</v>
      </c>
      <c r="N18" s="327">
        <v>30</v>
      </c>
      <c r="O18" s="327">
        <v>1397</v>
      </c>
      <c r="P18" s="326">
        <v>0.3756944444444445</v>
      </c>
      <c r="Q18" s="326">
        <v>0.49374999999999997</v>
      </c>
      <c r="R18" s="326">
        <v>5.7638888888888885E-2</v>
      </c>
      <c r="S18" s="326">
        <v>0.98749999999999993</v>
      </c>
      <c r="T18" s="326">
        <v>0.9458333333333333</v>
      </c>
      <c r="U18" s="325"/>
      <c r="V18" s="326">
        <v>0.61458333333333337</v>
      </c>
      <c r="W18" s="326">
        <v>0.30138888888888887</v>
      </c>
      <c r="X18" s="326">
        <v>0.91805555555555562</v>
      </c>
      <c r="Y18" s="326">
        <v>0.54791666666666672</v>
      </c>
      <c r="Z18" s="325"/>
      <c r="AA18" s="326">
        <v>0.10902777777777778</v>
      </c>
      <c r="AB18" s="326">
        <v>0.17500000000000002</v>
      </c>
      <c r="AC18" s="326">
        <v>0.57152777777777775</v>
      </c>
      <c r="AD18" s="326">
        <v>0.22708333333333333</v>
      </c>
      <c r="AE18" s="325"/>
      <c r="AF18" s="325"/>
      <c r="AG18" s="325"/>
      <c r="AH18" s="325"/>
      <c r="AI18" s="325"/>
      <c r="AJ18" s="325"/>
      <c r="AK18" s="325"/>
      <c r="AL18" s="325"/>
      <c r="AM18" s="325"/>
      <c r="AN18" s="325"/>
      <c r="AO18" s="325"/>
      <c r="AP18" s="325"/>
      <c r="AQ18" s="325"/>
      <c r="AR18" s="325"/>
      <c r="AS18" s="325"/>
      <c r="AT18" s="325"/>
      <c r="AU18" s="326">
        <v>0.71805555555555556</v>
      </c>
      <c r="AV18" s="326">
        <v>0.72361111111111109</v>
      </c>
      <c r="AW18" s="326">
        <v>0.7270833333333333</v>
      </c>
      <c r="AX18" s="326">
        <v>0.7284722222222223</v>
      </c>
      <c r="AY18" s="325"/>
      <c r="AZ18" s="326">
        <v>0.7597222222222223</v>
      </c>
      <c r="BA18" s="326">
        <v>0.82847222222222217</v>
      </c>
      <c r="BB18" s="326">
        <v>0.76736111111111116</v>
      </c>
      <c r="BC18" s="326">
        <v>0.82361111111111107</v>
      </c>
      <c r="BD18" s="325"/>
      <c r="BE18" s="326">
        <v>0.79861111111111116</v>
      </c>
      <c r="BF18" s="326">
        <v>0.88263888888888886</v>
      </c>
      <c r="BG18" s="325"/>
      <c r="BH18" s="326">
        <v>0.66597222222222219</v>
      </c>
      <c r="BI18" s="326">
        <v>0.69166666666666676</v>
      </c>
      <c r="BJ18" s="325"/>
      <c r="BK18" s="326">
        <v>0.77708333333333324</v>
      </c>
      <c r="BL18" s="326">
        <v>0.78888888888888886</v>
      </c>
      <c r="BM18" s="326">
        <v>0.6791666666666667</v>
      </c>
      <c r="BN18" s="325"/>
      <c r="BO18" s="326">
        <v>0.63750000000000007</v>
      </c>
      <c r="BP18" s="325"/>
      <c r="BQ18" s="325"/>
      <c r="BR18" s="325"/>
      <c r="BS18" s="325"/>
      <c r="BT18" s="325"/>
      <c r="BU18" s="325"/>
      <c r="BV18" s="326">
        <v>0.4145833333333333</v>
      </c>
      <c r="BX18" s="15">
        <f>VLOOKUP(BY18,id!$A:$C,3,0)</f>
        <v>55</v>
      </c>
      <c r="BY18" s="15" t="str">
        <f t="shared" si="2"/>
        <v>MakowiecSławomir1974</v>
      </c>
      <c r="BZ18" s="9" t="str">
        <f t="shared" ref="BZ18:CA20" si="17">E18</f>
        <v>Makowiec</v>
      </c>
      <c r="CA18" s="9" t="str">
        <f t="shared" si="17"/>
        <v>Sławomir</v>
      </c>
      <c r="CB18" s="9">
        <f t="shared" si="4"/>
        <v>0</v>
      </c>
      <c r="CC18" s="9">
        <f t="shared" si="5"/>
        <v>1974</v>
      </c>
      <c r="CD18" s="9">
        <f t="shared" si="11"/>
        <v>53.80608921795308</v>
      </c>
      <c r="CE18" s="9"/>
      <c r="CF18" s="9">
        <f t="shared" si="12"/>
        <v>0.96921975662133142</v>
      </c>
      <c r="CG18" s="9">
        <f t="shared" si="13"/>
        <v>1.25</v>
      </c>
      <c r="CH18" s="9">
        <f t="shared" si="14"/>
        <v>0.86956521739130432</v>
      </c>
      <c r="CI18" s="9">
        <f t="shared" si="15"/>
        <v>1.0456395525912732</v>
      </c>
    </row>
    <row r="19" spans="1:87" ht="15.6">
      <c r="A19" s="336" t="e">
        <f t="shared" ca="1" si="16"/>
        <v>#VALUE!</v>
      </c>
      <c r="B19" s="337">
        <v>302</v>
      </c>
      <c r="C19" s="334" t="s">
        <v>2180</v>
      </c>
      <c r="D19" s="334" t="s">
        <v>36</v>
      </c>
      <c r="E19" s="332" t="s">
        <v>82</v>
      </c>
      <c r="F19" s="332" t="s">
        <v>26</v>
      </c>
      <c r="G19" s="333">
        <v>1954</v>
      </c>
      <c r="H19" s="332" t="s">
        <v>254</v>
      </c>
      <c r="I19" s="331"/>
      <c r="J19" s="330">
        <v>42910.444444444445</v>
      </c>
      <c r="K19" s="329">
        <f t="shared" si="1"/>
        <v>0.35138888888888892</v>
      </c>
      <c r="L19" s="327">
        <v>0</v>
      </c>
      <c r="M19" s="328">
        <v>520</v>
      </c>
      <c r="N19" s="327">
        <v>13</v>
      </c>
      <c r="O19" s="327">
        <v>1306</v>
      </c>
      <c r="P19" s="326">
        <v>0.49861111111111112</v>
      </c>
      <c r="Q19" s="325"/>
      <c r="R19" s="326">
        <v>0.47916666666666669</v>
      </c>
      <c r="S19" s="325"/>
      <c r="T19" s="325"/>
      <c r="U19" s="326">
        <v>0.63611111111111118</v>
      </c>
      <c r="V19" s="325"/>
      <c r="W19" s="326">
        <v>0.55069444444444449</v>
      </c>
      <c r="X19" s="325"/>
      <c r="Y19" s="325"/>
      <c r="Z19" s="326">
        <v>0.68194444444444446</v>
      </c>
      <c r="AA19" s="325"/>
      <c r="AB19" s="325"/>
      <c r="AC19" s="325"/>
      <c r="AD19" s="325"/>
      <c r="AE19" s="325"/>
      <c r="AF19" s="326">
        <v>0.72638888888888886</v>
      </c>
      <c r="AG19" s="325"/>
      <c r="AH19" s="326">
        <v>0.82777777777777783</v>
      </c>
      <c r="AI19" s="325"/>
      <c r="AJ19" s="325"/>
      <c r="AK19" s="326">
        <v>0.60486111111111118</v>
      </c>
      <c r="AL19" s="325"/>
      <c r="AM19" s="326">
        <v>0.75277777777777777</v>
      </c>
      <c r="AN19" s="325"/>
      <c r="AO19" s="325"/>
      <c r="AP19" s="326">
        <v>2.9861111111111113E-2</v>
      </c>
      <c r="AQ19" s="326">
        <v>0.13333333333333333</v>
      </c>
      <c r="AR19" s="326">
        <v>0.90277777777777779</v>
      </c>
      <c r="AS19" s="325"/>
      <c r="AT19" s="325"/>
      <c r="AU19" s="325"/>
      <c r="AV19" s="325"/>
      <c r="AW19" s="325"/>
      <c r="AX19" s="325"/>
      <c r="AY19" s="325"/>
      <c r="AZ19" s="325"/>
      <c r="BA19" s="325"/>
      <c r="BB19" s="325"/>
      <c r="BC19" s="325"/>
      <c r="BD19" s="325"/>
      <c r="BE19" s="325"/>
      <c r="BF19" s="325"/>
      <c r="BG19" s="325"/>
      <c r="BH19" s="325"/>
      <c r="BI19" s="325"/>
      <c r="BJ19" s="325"/>
      <c r="BK19" s="325"/>
      <c r="BL19" s="325"/>
      <c r="BM19" s="325"/>
      <c r="BN19" s="325"/>
      <c r="BO19" s="325"/>
      <c r="BP19" s="325"/>
      <c r="BQ19" s="325"/>
      <c r="BR19" s="325"/>
      <c r="BS19" s="325"/>
      <c r="BT19" s="325"/>
      <c r="BU19" s="325"/>
      <c r="BV19" s="326">
        <v>0.35138888888888892</v>
      </c>
      <c r="BX19" s="15">
        <f>VLOOKUP(BY19,id!$A:$C,3,0)</f>
        <v>9</v>
      </c>
      <c r="BY19" s="15" t="str">
        <f t="shared" si="2"/>
        <v>WiktorowskiKrzysztof1954</v>
      </c>
      <c r="BZ19" s="9" t="str">
        <f t="shared" si="17"/>
        <v>Wiktorowski</v>
      </c>
      <c r="CA19" s="9" t="str">
        <f t="shared" si="17"/>
        <v>Krzysztof</v>
      </c>
      <c r="CB19" s="9">
        <f t="shared" si="4"/>
        <v>0</v>
      </c>
      <c r="CC19" s="9">
        <f t="shared" si="5"/>
        <v>1954</v>
      </c>
      <c r="CD19" s="9">
        <f t="shared" si="11"/>
        <v>46.631943988892672</v>
      </c>
      <c r="CE19" s="9"/>
      <c r="CF19" s="9">
        <f t="shared" si="12"/>
        <v>1.0696784073506891</v>
      </c>
      <c r="CG19" s="9">
        <f t="shared" si="13"/>
        <v>0.43333333333333335</v>
      </c>
      <c r="CH19" s="9">
        <f t="shared" si="14"/>
        <v>0.8666666666666667</v>
      </c>
      <c r="CI19" s="9">
        <f t="shared" si="15"/>
        <v>0.8459884221765025</v>
      </c>
    </row>
    <row r="20" spans="1:87" ht="15.6">
      <c r="A20" s="336" t="e">
        <f t="shared" ca="1" si="16"/>
        <v>#VALUE!</v>
      </c>
      <c r="B20" s="337">
        <v>319</v>
      </c>
      <c r="C20" s="334" t="s">
        <v>2180</v>
      </c>
      <c r="D20" s="334" t="s">
        <v>36</v>
      </c>
      <c r="E20" s="332" t="s">
        <v>764</v>
      </c>
      <c r="F20" s="332" t="s">
        <v>50</v>
      </c>
      <c r="G20" s="333">
        <v>1981</v>
      </c>
      <c r="H20" s="332" t="s">
        <v>1980</v>
      </c>
      <c r="I20" s="331" t="s">
        <v>762</v>
      </c>
      <c r="J20" s="330">
        <v>42910.444444444445</v>
      </c>
      <c r="K20" s="329">
        <f t="shared" si="1"/>
        <v>0.19999999999999998</v>
      </c>
      <c r="L20" s="327">
        <v>0</v>
      </c>
      <c r="M20" s="328">
        <v>410</v>
      </c>
      <c r="N20" s="327">
        <v>13</v>
      </c>
      <c r="O20" s="327">
        <v>1088</v>
      </c>
      <c r="P20" s="326">
        <v>0.71388888888888891</v>
      </c>
      <c r="Q20" s="326">
        <v>0.65833333333333333</v>
      </c>
      <c r="R20" s="325"/>
      <c r="S20" s="326">
        <v>0.48819444444444443</v>
      </c>
      <c r="T20" s="326">
        <v>0.51388888888888895</v>
      </c>
      <c r="U20" s="326">
        <v>0.8208333333333333</v>
      </c>
      <c r="V20" s="326">
        <v>0.61249999999999993</v>
      </c>
      <c r="W20" s="325"/>
      <c r="X20" s="325"/>
      <c r="Y20" s="326">
        <v>0.58611111111111114</v>
      </c>
      <c r="Z20" s="326">
        <v>0.77361111111111114</v>
      </c>
      <c r="AA20" s="325"/>
      <c r="AB20" s="325"/>
      <c r="AC20" s="326">
        <v>0.57777777777777783</v>
      </c>
      <c r="AD20" s="325"/>
      <c r="AE20" s="325"/>
      <c r="AF20" s="326">
        <v>0.87013888888888891</v>
      </c>
      <c r="AG20" s="325"/>
      <c r="AH20" s="325"/>
      <c r="AI20" s="325"/>
      <c r="AJ20" s="325"/>
      <c r="AK20" s="326">
        <v>4.8611111111111112E-2</v>
      </c>
      <c r="AL20" s="325"/>
      <c r="AM20" s="326">
        <v>0.91805555555555562</v>
      </c>
      <c r="AN20" s="325"/>
      <c r="AO20" s="325"/>
      <c r="AP20" s="325"/>
      <c r="AQ20" s="325"/>
      <c r="AR20" s="325"/>
      <c r="AS20" s="325"/>
      <c r="AT20" s="325"/>
      <c r="AU20" s="325"/>
      <c r="AV20" s="325"/>
      <c r="AW20" s="325"/>
      <c r="AX20" s="325"/>
      <c r="AY20" s="325"/>
      <c r="AZ20" s="325"/>
      <c r="BA20" s="325"/>
      <c r="BB20" s="325"/>
      <c r="BC20" s="325"/>
      <c r="BD20" s="325"/>
      <c r="BE20" s="325"/>
      <c r="BF20" s="325"/>
      <c r="BG20" s="325"/>
      <c r="BH20" s="325"/>
      <c r="BI20" s="325"/>
      <c r="BJ20" s="325"/>
      <c r="BK20" s="325"/>
      <c r="BL20" s="325"/>
      <c r="BM20" s="325"/>
      <c r="BN20" s="325"/>
      <c r="BO20" s="325"/>
      <c r="BP20" s="325"/>
      <c r="BQ20" s="325"/>
      <c r="BR20" s="325"/>
      <c r="BS20" s="325"/>
      <c r="BT20" s="325"/>
      <c r="BU20" s="325"/>
      <c r="BV20" s="326">
        <v>0.19999999999999998</v>
      </c>
      <c r="BX20" s="15">
        <f>VLOOKUP(BY20,id!$A:$C,3,0)</f>
        <v>77</v>
      </c>
      <c r="BY20" s="15" t="str">
        <f t="shared" si="2"/>
        <v>KucharskiRafał1981</v>
      </c>
      <c r="BZ20" s="9" t="str">
        <f t="shared" si="17"/>
        <v>Kucharski</v>
      </c>
      <c r="CA20" s="9" t="str">
        <f t="shared" si="17"/>
        <v>Rafał</v>
      </c>
      <c r="CB20" s="9" t="str">
        <f t="shared" si="4"/>
        <v>Rower Janka</v>
      </c>
      <c r="CC20" s="9">
        <f t="shared" si="5"/>
        <v>1981</v>
      </c>
      <c r="CD20" s="9">
        <f t="shared" si="11"/>
        <v>36.767494298934608</v>
      </c>
      <c r="CE20" s="9"/>
      <c r="CF20" s="9">
        <f t="shared" si="12"/>
        <v>1.2003676470588236</v>
      </c>
      <c r="CG20" s="9">
        <f t="shared" si="13"/>
        <v>1</v>
      </c>
      <c r="CH20" s="9">
        <f t="shared" si="14"/>
        <v>0.78846153846153844</v>
      </c>
      <c r="CI20" s="9">
        <f t="shared" si="15"/>
        <v>1</v>
      </c>
    </row>
    <row r="22" spans="1:87">
      <c r="B22" s="324" t="s">
        <v>2178</v>
      </c>
    </row>
  </sheetData>
  <pageMargins left="0.7" right="0.7" top="0.75" bottom="0.75" header="0.3" footer="0.3"/>
  <pageSetup paperSize="9" orientation="portrait" horizontalDpi="0" verticalDpi="0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9"/>
  <sheetViews>
    <sheetView workbookViewId="0"/>
  </sheetViews>
  <sheetFormatPr defaultColWidth="27" defaultRowHeight="14.4"/>
  <cols>
    <col min="1" max="1" width="3.5546875" style="322" bestFit="1" customWidth="1"/>
    <col min="2" max="2" width="4" style="322" bestFit="1" customWidth="1"/>
    <col min="3" max="3" width="6.109375" style="322" bestFit="1" customWidth="1"/>
    <col min="4" max="4" width="4.44140625" style="322" bestFit="1" customWidth="1"/>
    <col min="5" max="5" width="13.109375" style="322" bestFit="1" customWidth="1"/>
    <col min="6" max="6" width="9.5546875" style="322" bestFit="1" customWidth="1"/>
    <col min="7" max="7" width="5" style="322" bestFit="1" customWidth="1"/>
    <col min="8" max="8" width="12.44140625" style="322" bestFit="1" customWidth="1"/>
    <col min="9" max="9" width="8" style="322" customWidth="1"/>
    <col min="10" max="10" width="6.88671875" style="322" customWidth="1"/>
    <col min="11" max="11" width="5.6640625" style="322" bestFit="1" customWidth="1"/>
    <col min="12" max="12" width="4.88671875" style="322" bestFit="1" customWidth="1"/>
    <col min="13" max="13" width="6.109375" style="322" customWidth="1"/>
    <col min="14" max="14" width="5.88671875" style="322" customWidth="1"/>
    <col min="15" max="15" width="6.44140625" style="322" customWidth="1"/>
    <col min="16" max="24" width="4.33203125" style="322" bestFit="1" customWidth="1"/>
    <col min="25" max="30" width="5.33203125" style="322" bestFit="1" customWidth="1"/>
    <col min="31" max="39" width="4.44140625" style="322" bestFit="1" customWidth="1"/>
    <col min="40" max="57" width="5.44140625" style="322" bestFit="1" customWidth="1"/>
    <col min="58" max="58" width="6.109375" style="322" bestFit="1" customWidth="1"/>
    <col min="59" max="59" width="3.33203125" style="322" customWidth="1"/>
    <col min="60" max="60" width="5" style="322" bestFit="1" customWidth="1"/>
    <col min="61" max="61" width="23.109375" style="322" bestFit="1" customWidth="1"/>
    <col min="62" max="62" width="11.109375" style="322" bestFit="1" customWidth="1"/>
    <col min="63" max="63" width="9" style="322" bestFit="1" customWidth="1"/>
    <col min="64" max="64" width="23" style="322" bestFit="1" customWidth="1"/>
    <col min="65" max="65" width="6.88671875" style="322" bestFit="1" customWidth="1"/>
    <col min="66" max="71" width="12" style="322" bestFit="1" customWidth="1"/>
    <col min="72" max="121" width="1.88671875" style="322" customWidth="1"/>
    <col min="122" max="16384" width="27" style="322"/>
  </cols>
  <sheetData>
    <row r="1" spans="1:71" ht="28.8">
      <c r="A1" s="340" t="s">
        <v>1991</v>
      </c>
      <c r="B1" s="340" t="s">
        <v>1274</v>
      </c>
      <c r="C1" s="340" t="s">
        <v>1278</v>
      </c>
      <c r="D1" s="340" t="s">
        <v>2219</v>
      </c>
      <c r="E1" s="340" t="s">
        <v>175</v>
      </c>
      <c r="F1" s="340" t="s">
        <v>176</v>
      </c>
      <c r="G1" s="340" t="s">
        <v>1564</v>
      </c>
      <c r="H1" s="340" t="s">
        <v>916</v>
      </c>
      <c r="I1" s="340" t="s">
        <v>1453</v>
      </c>
      <c r="J1" s="340" t="s">
        <v>2218</v>
      </c>
      <c r="K1" s="340" t="s">
        <v>1280</v>
      </c>
      <c r="L1" s="340" t="s">
        <v>1283</v>
      </c>
      <c r="M1" s="340" t="s">
        <v>2217</v>
      </c>
      <c r="N1" s="340" t="s">
        <v>1560</v>
      </c>
      <c r="O1" s="340" t="s">
        <v>1559</v>
      </c>
      <c r="P1" s="340" t="s">
        <v>1383</v>
      </c>
      <c r="Q1" s="340" t="s">
        <v>1382</v>
      </c>
      <c r="R1" s="340" t="s">
        <v>1381</v>
      </c>
      <c r="S1" s="340" t="s">
        <v>1380</v>
      </c>
      <c r="T1" s="340" t="s">
        <v>1379</v>
      </c>
      <c r="U1" s="340" t="s">
        <v>1378</v>
      </c>
      <c r="V1" s="340" t="s">
        <v>1377</v>
      </c>
      <c r="W1" s="340" t="s">
        <v>1376</v>
      </c>
      <c r="X1" s="340" t="s">
        <v>1375</v>
      </c>
      <c r="Y1" s="340" t="s">
        <v>1374</v>
      </c>
      <c r="Z1" s="340" t="s">
        <v>1373</v>
      </c>
      <c r="AA1" s="340" t="s">
        <v>1372</v>
      </c>
      <c r="AB1" s="340" t="s">
        <v>1371</v>
      </c>
      <c r="AC1" s="340" t="s">
        <v>1370</v>
      </c>
      <c r="AD1" s="340" t="s">
        <v>1369</v>
      </c>
      <c r="AE1" s="340" t="s">
        <v>2208</v>
      </c>
      <c r="AF1" s="340" t="s">
        <v>2207</v>
      </c>
      <c r="AG1" s="340" t="s">
        <v>2206</v>
      </c>
      <c r="AH1" s="340" t="s">
        <v>2205</v>
      </c>
      <c r="AI1" s="340" t="s">
        <v>2204</v>
      </c>
      <c r="AJ1" s="340" t="s">
        <v>2203</v>
      </c>
      <c r="AK1" s="340" t="s">
        <v>2202</v>
      </c>
      <c r="AL1" s="340" t="s">
        <v>2201</v>
      </c>
      <c r="AM1" s="340" t="s">
        <v>2200</v>
      </c>
      <c r="AN1" s="340" t="s">
        <v>2199</v>
      </c>
      <c r="AO1" s="340" t="s">
        <v>2198</v>
      </c>
      <c r="AP1" s="340" t="s">
        <v>2197</v>
      </c>
      <c r="AQ1" s="340" t="s">
        <v>2196</v>
      </c>
      <c r="AR1" s="340" t="s">
        <v>2195</v>
      </c>
      <c r="AS1" s="340" t="s">
        <v>2194</v>
      </c>
      <c r="AT1" s="340" t="s">
        <v>2193</v>
      </c>
      <c r="AU1" s="340" t="s">
        <v>2192</v>
      </c>
      <c r="AV1" s="340" t="s">
        <v>2191</v>
      </c>
      <c r="AW1" s="340" t="s">
        <v>2190</v>
      </c>
      <c r="AX1" s="340" t="s">
        <v>2189</v>
      </c>
      <c r="AY1" s="340" t="s">
        <v>2188</v>
      </c>
      <c r="AZ1" s="340" t="s">
        <v>2187</v>
      </c>
      <c r="BA1" s="340" t="s">
        <v>2186</v>
      </c>
      <c r="BB1" s="340" t="s">
        <v>2185</v>
      </c>
      <c r="BC1" s="340" t="s">
        <v>2184</v>
      </c>
      <c r="BD1" s="340" t="s">
        <v>2183</v>
      </c>
      <c r="BE1" s="340" t="s">
        <v>2182</v>
      </c>
      <c r="BF1" s="340" t="s">
        <v>1528</v>
      </c>
    </row>
    <row r="2" spans="1:71">
      <c r="A2" s="333"/>
      <c r="B2" s="340"/>
      <c r="C2" s="340"/>
      <c r="D2" s="340"/>
      <c r="E2" s="340"/>
      <c r="F2" s="340"/>
      <c r="G2" s="340"/>
      <c r="H2" s="340"/>
      <c r="I2" s="347"/>
      <c r="J2" s="340"/>
      <c r="K2" s="340"/>
      <c r="L2" s="340"/>
      <c r="M2" s="340"/>
      <c r="N2" s="340"/>
      <c r="O2" s="340" t="s">
        <v>34</v>
      </c>
      <c r="P2" s="340">
        <v>30</v>
      </c>
      <c r="Q2" s="340">
        <v>30</v>
      </c>
      <c r="R2" s="340">
        <v>40</v>
      </c>
      <c r="S2" s="340">
        <v>30</v>
      </c>
      <c r="T2" s="340">
        <v>30</v>
      </c>
      <c r="U2" s="340">
        <v>40</v>
      </c>
      <c r="V2" s="340">
        <v>30</v>
      </c>
      <c r="W2" s="340">
        <v>60</v>
      </c>
      <c r="X2" s="340">
        <v>30</v>
      </c>
      <c r="Y2" s="340">
        <v>30</v>
      </c>
      <c r="Z2" s="340">
        <v>40</v>
      </c>
      <c r="AA2" s="340">
        <v>30</v>
      </c>
      <c r="AB2" s="340">
        <v>40</v>
      </c>
      <c r="AC2" s="340">
        <v>30</v>
      </c>
      <c r="AD2" s="340">
        <v>60</v>
      </c>
      <c r="AE2" s="340">
        <v>5</v>
      </c>
      <c r="AF2" s="340">
        <v>5</v>
      </c>
      <c r="AG2" s="340">
        <v>5</v>
      </c>
      <c r="AH2" s="340">
        <v>5</v>
      </c>
      <c r="AI2" s="340">
        <v>5</v>
      </c>
      <c r="AJ2" s="340">
        <v>5</v>
      </c>
      <c r="AK2" s="340">
        <v>5</v>
      </c>
      <c r="AL2" s="340">
        <v>5</v>
      </c>
      <c r="AM2" s="340">
        <v>5</v>
      </c>
      <c r="AN2" s="340">
        <v>5</v>
      </c>
      <c r="AO2" s="340">
        <v>10</v>
      </c>
      <c r="AP2" s="340">
        <v>10</v>
      </c>
      <c r="AQ2" s="340">
        <v>10</v>
      </c>
      <c r="AR2" s="340">
        <v>10</v>
      </c>
      <c r="AS2" s="340">
        <v>10</v>
      </c>
      <c r="AT2" s="340">
        <v>10</v>
      </c>
      <c r="AU2" s="340">
        <v>10</v>
      </c>
      <c r="AV2" s="340">
        <v>10</v>
      </c>
      <c r="AW2" s="340">
        <v>10</v>
      </c>
      <c r="AX2" s="340">
        <v>10</v>
      </c>
      <c r="AY2" s="340">
        <v>10</v>
      </c>
      <c r="AZ2" s="340">
        <v>5</v>
      </c>
      <c r="BA2" s="340">
        <v>5</v>
      </c>
      <c r="BB2" s="340">
        <v>5</v>
      </c>
      <c r="BC2" s="340">
        <v>5</v>
      </c>
      <c r="BD2" s="340">
        <v>5</v>
      </c>
      <c r="BE2" s="340">
        <v>5</v>
      </c>
      <c r="BF2" s="340">
        <v>10</v>
      </c>
      <c r="BH2" s="15" t="s">
        <v>77</v>
      </c>
      <c r="BI2" s="15" t="s">
        <v>78</v>
      </c>
      <c r="BJ2" s="9" t="s">
        <v>105</v>
      </c>
      <c r="BK2" s="9" t="s">
        <v>106</v>
      </c>
      <c r="BL2" s="9" t="s">
        <v>81</v>
      </c>
      <c r="BM2" s="9" t="s">
        <v>79</v>
      </c>
      <c r="BN2" s="9" t="s">
        <v>47</v>
      </c>
      <c r="BO2" s="9" t="s">
        <v>1843</v>
      </c>
      <c r="BP2" s="9" t="s">
        <v>44</v>
      </c>
      <c r="BQ2" s="9" t="s">
        <v>45</v>
      </c>
      <c r="BR2" s="9" t="s">
        <v>35</v>
      </c>
      <c r="BS2" s="9" t="s">
        <v>46</v>
      </c>
    </row>
    <row r="3" spans="1:71" ht="15.6">
      <c r="A3" s="336" t="e">
        <f ca="1">IF(M3=M2,IF(N3=N2,IF(O3=O2,A2,CELL("wiersz",A1)),CELL("wiersz",A1)),CELL("wiersz",A1))</f>
        <v>#VALUE!</v>
      </c>
      <c r="B3" s="337">
        <v>412</v>
      </c>
      <c r="C3" s="334" t="s">
        <v>2222</v>
      </c>
      <c r="D3" s="334" t="s">
        <v>36</v>
      </c>
      <c r="E3" s="332" t="s">
        <v>169</v>
      </c>
      <c r="F3" s="332" t="s">
        <v>166</v>
      </c>
      <c r="G3" s="327">
        <v>1978</v>
      </c>
      <c r="H3" s="332" t="s">
        <v>1615</v>
      </c>
      <c r="I3" s="345"/>
      <c r="J3" s="330">
        <v>42910.444444444445</v>
      </c>
      <c r="K3" s="330">
        <f>BF3</f>
        <v>9.0277777777777776E-2</v>
      </c>
      <c r="L3" s="327">
        <v>30</v>
      </c>
      <c r="M3" s="328">
        <v>610</v>
      </c>
      <c r="N3" s="327">
        <v>35</v>
      </c>
      <c r="O3" s="327">
        <v>930</v>
      </c>
      <c r="P3" s="326">
        <v>5.6944444444444443E-2</v>
      </c>
      <c r="Q3" s="326">
        <v>0.52638888888888891</v>
      </c>
      <c r="R3" s="326">
        <v>0.85138888888888886</v>
      </c>
      <c r="S3" s="326">
        <v>0.81111111111111101</v>
      </c>
      <c r="T3" s="326">
        <v>0.77638888888888891</v>
      </c>
      <c r="U3" s="325"/>
      <c r="V3" s="326">
        <v>0.58611111111111114</v>
      </c>
      <c r="W3" s="326">
        <v>3.472222222222222E-3</v>
      </c>
      <c r="X3" s="326">
        <v>0.7631944444444444</v>
      </c>
      <c r="Y3" s="326">
        <v>0.55486111111111114</v>
      </c>
      <c r="Z3" s="325"/>
      <c r="AA3" s="326">
        <v>0.8833333333333333</v>
      </c>
      <c r="AB3" s="326">
        <v>0.90694444444444444</v>
      </c>
      <c r="AC3" s="326">
        <v>0.56388888888888888</v>
      </c>
      <c r="AD3" s="326">
        <v>0.9590277777777777</v>
      </c>
      <c r="AE3" s="326">
        <v>0.72638888888888886</v>
      </c>
      <c r="AF3" s="326">
        <v>0.7319444444444444</v>
      </c>
      <c r="AG3" s="326">
        <v>0.73055555555555562</v>
      </c>
      <c r="AH3" s="326">
        <v>0.73402777777777783</v>
      </c>
      <c r="AI3" s="326">
        <v>0.70833333333333337</v>
      </c>
      <c r="AJ3" s="326">
        <v>0.72152777777777777</v>
      </c>
      <c r="AK3" s="326">
        <v>0.66666666666666663</v>
      </c>
      <c r="AL3" s="326">
        <v>0.70486111111111116</v>
      </c>
      <c r="AM3" s="326">
        <v>0.67013888888888884</v>
      </c>
      <c r="AN3" s="326">
        <v>0.67708333333333337</v>
      </c>
      <c r="AO3" s="326">
        <v>0.68333333333333324</v>
      </c>
      <c r="AP3" s="326">
        <v>0.59513888888888888</v>
      </c>
      <c r="AQ3" s="326">
        <v>0.65416666666666667</v>
      </c>
      <c r="AR3" s="326">
        <v>0.60833333333333328</v>
      </c>
      <c r="AS3" s="326">
        <v>0.62569444444444444</v>
      </c>
      <c r="AT3" s="326">
        <v>0.64583333333333337</v>
      </c>
      <c r="AU3" s="326">
        <v>0.71458333333333324</v>
      </c>
      <c r="AV3" s="326">
        <v>0.69305555555555554</v>
      </c>
      <c r="AW3" s="326">
        <v>0.61944444444444446</v>
      </c>
      <c r="AX3" s="326">
        <v>0.60069444444444442</v>
      </c>
      <c r="AY3" s="326">
        <v>0.63888888888888895</v>
      </c>
      <c r="AZ3" s="325"/>
      <c r="BA3" s="325"/>
      <c r="BB3" s="325"/>
      <c r="BC3" s="325"/>
      <c r="BD3" s="325"/>
      <c r="BE3" s="325"/>
      <c r="BF3" s="326">
        <v>9.0277777777777776E-2</v>
      </c>
      <c r="BH3" s="15">
        <f>VLOOKUP(BI3,id!$A:$C,3,0)</f>
        <v>136</v>
      </c>
      <c r="BI3" s="15" t="str">
        <f>BJ3&amp;BK3&amp;BM3</f>
        <v>PaszkowskiWojciech1978</v>
      </c>
      <c r="BJ3" s="9" t="str">
        <f>E3</f>
        <v>Paszkowski</v>
      </c>
      <c r="BK3" s="9" t="str">
        <f>F3</f>
        <v>Wojciech</v>
      </c>
      <c r="BL3" s="9">
        <f>I3</f>
        <v>0</v>
      </c>
      <c r="BM3" s="9">
        <f>G3</f>
        <v>1978</v>
      </c>
      <c r="BN3" s="9"/>
      <c r="BO3" s="9">
        <v>50</v>
      </c>
      <c r="BP3" s="9"/>
      <c r="BQ3" s="9"/>
      <c r="BR3" s="9"/>
      <c r="BS3" s="9"/>
    </row>
    <row r="4" spans="1:71" ht="15.6">
      <c r="A4" s="336" t="e">
        <f ca="1">IF(M4=#REF!,IF(N4=#REF!,IF(O4=#REF!,#REF!,CELL("wiersz",#REF!)),CELL("wiersz",#REF!)),CELL("wiersz",#REF!))</f>
        <v>#REF!</v>
      </c>
      <c r="B4" s="337">
        <v>414</v>
      </c>
      <c r="C4" s="334" t="s">
        <v>2222</v>
      </c>
      <c r="D4" s="334" t="s">
        <v>0</v>
      </c>
      <c r="E4" s="332" t="s">
        <v>1242</v>
      </c>
      <c r="F4" s="332" t="s">
        <v>1241</v>
      </c>
      <c r="G4" s="327">
        <v>1976</v>
      </c>
      <c r="H4" s="332" t="s">
        <v>2226</v>
      </c>
      <c r="I4" s="345" t="s">
        <v>842</v>
      </c>
      <c r="J4" s="330">
        <v>42910.444444444445</v>
      </c>
      <c r="K4" s="330">
        <f>BF4</f>
        <v>0.1125</v>
      </c>
      <c r="L4" s="327">
        <v>63</v>
      </c>
      <c r="M4" s="328">
        <v>527</v>
      </c>
      <c r="N4" s="327">
        <v>19</v>
      </c>
      <c r="O4" s="327">
        <v>963</v>
      </c>
      <c r="P4" s="326">
        <v>6.8749999999999992E-2</v>
      </c>
      <c r="Q4" s="326">
        <v>0.48333333333333334</v>
      </c>
      <c r="R4" s="326">
        <v>0.75347222222222221</v>
      </c>
      <c r="S4" s="326">
        <v>0.70624999999999993</v>
      </c>
      <c r="T4" s="326">
        <v>0.67361111111111116</v>
      </c>
      <c r="U4" s="326">
        <v>0.95763888888888893</v>
      </c>
      <c r="V4" s="326">
        <v>0.57916666666666672</v>
      </c>
      <c r="W4" s="326">
        <v>0.89722222222222225</v>
      </c>
      <c r="X4" s="326">
        <v>0.65902777777777777</v>
      </c>
      <c r="Y4" s="326">
        <v>0.54166666666666663</v>
      </c>
      <c r="Z4" s="326">
        <v>1.6666666666666666E-2</v>
      </c>
      <c r="AA4" s="326">
        <v>0.77777777777777779</v>
      </c>
      <c r="AB4" s="326">
        <v>0.79791666666666661</v>
      </c>
      <c r="AC4" s="326">
        <v>0.55486111111111114</v>
      </c>
      <c r="AD4" s="326">
        <v>0.83888888888888891</v>
      </c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6">
        <v>0.61041666666666672</v>
      </c>
      <c r="AS4" s="326">
        <v>0.6333333333333333</v>
      </c>
      <c r="AT4" s="325"/>
      <c r="AU4" s="325"/>
      <c r="AV4" s="325"/>
      <c r="AW4" s="326">
        <v>0.61805555555555558</v>
      </c>
      <c r="AX4" s="325"/>
      <c r="AY4" s="325"/>
      <c r="AZ4" s="325"/>
      <c r="BA4" s="325"/>
      <c r="BB4" s="325"/>
      <c r="BC4" s="325"/>
      <c r="BD4" s="325"/>
      <c r="BE4" s="325"/>
      <c r="BF4" s="326">
        <v>0.1125</v>
      </c>
      <c r="BH4" s="15">
        <f>VLOOKUP(BI4,id!$A:$C,3,0)</f>
        <v>87</v>
      </c>
      <c r="BI4" s="15" t="str">
        <f t="shared" ref="BI4" si="0">BJ4&amp;BK4&amp;BM4</f>
        <v>NowackaElżbieta1976</v>
      </c>
      <c r="BJ4" s="9" t="str">
        <f>E4</f>
        <v>Nowacka</v>
      </c>
      <c r="BK4" s="9" t="str">
        <f>F4</f>
        <v>Elżbieta</v>
      </c>
      <c r="BL4" s="9" t="str">
        <f>I4</f>
        <v>Nietoperze Koszalin</v>
      </c>
      <c r="BM4" s="9">
        <f>G4</f>
        <v>1976</v>
      </c>
      <c r="BN4" s="9">
        <v>50</v>
      </c>
      <c r="BO4" s="9">
        <f t="shared" ref="BO4" si="1">BO3*IF(BR4&lt;1,BR4,IF(BS4&lt;1,BS4,IF(BQ4&lt;1,BQ4,IF(BP4&lt;1,BP4,1))))</f>
        <v>43.196721311475414</v>
      </c>
      <c r="BP4" s="9">
        <f t="shared" ref="BP4" si="2">O3/O4</f>
        <v>0.96573208722741433</v>
      </c>
      <c r="BQ4" s="9">
        <f t="shared" ref="BQ4" si="3">N4/N3</f>
        <v>0.54285714285714282</v>
      </c>
      <c r="BR4" s="9">
        <f t="shared" ref="BR4" si="4">M4/M3</f>
        <v>0.86393442622950822</v>
      </c>
      <c r="BS4" s="9">
        <f t="shared" ref="BS4" si="5">BQ4^0.2</f>
        <v>0.88498744858501277</v>
      </c>
    </row>
    <row r="5" spans="1:71" ht="15.6">
      <c r="A5" s="336" t="e">
        <f ca="1">IF(M5=#REF!,IF(N5=#REF!,IF(O5=#REF!,#REF!,CELL("wiersz",#REF!)),CELL("wiersz",#REF!)),CELL("wiersz",#REF!))</f>
        <v>#REF!</v>
      </c>
      <c r="B5" s="337">
        <v>406</v>
      </c>
      <c r="C5" s="334" t="s">
        <v>2222</v>
      </c>
      <c r="D5" s="334" t="s">
        <v>0</v>
      </c>
      <c r="E5" s="332" t="s">
        <v>347</v>
      </c>
      <c r="F5" s="332" t="s">
        <v>348</v>
      </c>
      <c r="G5" s="327">
        <v>1959</v>
      </c>
      <c r="H5" s="332" t="s">
        <v>1778</v>
      </c>
      <c r="I5" s="345" t="s">
        <v>326</v>
      </c>
      <c r="J5" s="330">
        <v>42910.444444444445</v>
      </c>
      <c r="K5" s="330">
        <f>BF5</f>
        <v>0.96250000000000002</v>
      </c>
      <c r="L5" s="327">
        <v>0</v>
      </c>
      <c r="M5" s="328">
        <v>310</v>
      </c>
      <c r="N5" s="327">
        <v>8</v>
      </c>
      <c r="O5" s="327">
        <v>746</v>
      </c>
      <c r="P5" s="326">
        <v>0.90347222222222223</v>
      </c>
      <c r="Q5" s="325"/>
      <c r="R5" s="326">
        <v>0.4993055555555555</v>
      </c>
      <c r="S5" s="325"/>
      <c r="T5" s="325"/>
      <c r="U5" s="326">
        <v>0.73611111111111116</v>
      </c>
      <c r="V5" s="325"/>
      <c r="W5" s="326">
        <v>0.68472222222222223</v>
      </c>
      <c r="X5" s="325"/>
      <c r="Y5" s="325"/>
      <c r="Z5" s="325"/>
      <c r="AA5" s="326">
        <v>0.52916666666666667</v>
      </c>
      <c r="AB5" s="326">
        <v>0.55555555555555558</v>
      </c>
      <c r="AC5" s="325"/>
      <c r="AD5" s="326">
        <v>0.60902777777777783</v>
      </c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5"/>
      <c r="AS5" s="325"/>
      <c r="AT5" s="325"/>
      <c r="AU5" s="325"/>
      <c r="AV5" s="325"/>
      <c r="AW5" s="325"/>
      <c r="AX5" s="325"/>
      <c r="AY5" s="325"/>
      <c r="AZ5" s="325"/>
      <c r="BA5" s="325"/>
      <c r="BB5" s="325"/>
      <c r="BC5" s="325"/>
      <c r="BD5" s="325"/>
      <c r="BE5" s="325"/>
      <c r="BF5" s="326">
        <v>0.96250000000000002</v>
      </c>
      <c r="BH5" s="15">
        <f>VLOOKUP(BI5,id!$A:$C,3,0)</f>
        <v>88</v>
      </c>
      <c r="BI5" s="15" t="str">
        <f t="shared" ref="BI5" si="6">BJ5&amp;BK5&amp;BM5</f>
        <v>KoniecznaKrystyna1959</v>
      </c>
      <c r="BJ5" s="9" t="str">
        <f t="shared" ref="BJ5" si="7">E5</f>
        <v>Konieczna</v>
      </c>
      <c r="BK5" s="9" t="str">
        <f t="shared" ref="BK5" si="8">F5</f>
        <v>Krystyna</v>
      </c>
      <c r="BL5" s="9" t="str">
        <f t="shared" ref="BL5" si="9">I5</f>
        <v>Grupa Rowerowa Lipka</v>
      </c>
      <c r="BM5" s="9">
        <f t="shared" ref="BM5" si="10">G5</f>
        <v>1959</v>
      </c>
      <c r="BN5" s="9">
        <f t="shared" ref="BN5" si="11">BN4*IF(BR5&lt;1,BR5,IF(BS5&lt;1,BS5,IF(BQ5&lt;1,BQ5,IF(BP5&lt;1,BP5,1))))</f>
        <v>29.411764705882355</v>
      </c>
      <c r="BO5" s="9">
        <f t="shared" ref="BO5" si="12">BO4*IF(BR5&lt;1,BR5,IF(BS5&lt;1,BS5,IF(BQ5&lt;1,BQ5,IF(BP5&lt;1,BP5,1))))</f>
        <v>25.409836065573774</v>
      </c>
      <c r="BP5" s="9">
        <f t="shared" ref="BP5" si="13">O4/O5</f>
        <v>1.2908847184986596</v>
      </c>
      <c r="BQ5" s="9">
        <f t="shared" ref="BQ5" si="14">N5/N4</f>
        <v>0.42105263157894735</v>
      </c>
      <c r="BR5" s="9">
        <f t="shared" ref="BR5" si="15">M5/M4</f>
        <v>0.58823529411764708</v>
      </c>
      <c r="BS5" s="9">
        <f t="shared" ref="BS5" si="16">BQ5^0.2</f>
        <v>0.84113804593001473</v>
      </c>
    </row>
    <row r="6" spans="1:71">
      <c r="J6" s="344"/>
      <c r="K6" s="344"/>
      <c r="L6" s="342"/>
      <c r="M6" s="343"/>
      <c r="N6" s="342"/>
      <c r="O6" s="342"/>
      <c r="P6" s="341"/>
      <c r="Q6" s="341"/>
      <c r="R6" s="341"/>
      <c r="S6" s="341"/>
      <c r="T6" s="341"/>
      <c r="U6" s="341"/>
      <c r="V6" s="341"/>
      <c r="W6" s="341"/>
      <c r="X6" s="341"/>
      <c r="Y6" s="341"/>
      <c r="Z6" s="341"/>
      <c r="AA6" s="341"/>
      <c r="AB6" s="341"/>
      <c r="AC6" s="341"/>
      <c r="AD6" s="341"/>
      <c r="AE6" s="341"/>
      <c r="AF6" s="341"/>
      <c r="AG6" s="341"/>
      <c r="AH6" s="341"/>
      <c r="AI6" s="341"/>
      <c r="AJ6" s="341"/>
      <c r="AK6" s="341"/>
      <c r="AL6" s="341"/>
      <c r="AM6" s="341"/>
      <c r="AN6" s="341"/>
      <c r="AO6" s="341"/>
      <c r="AP6" s="341"/>
      <c r="AQ6" s="341"/>
      <c r="AR6" s="341"/>
      <c r="AS6" s="341"/>
      <c r="AT6" s="341"/>
      <c r="AU6" s="341"/>
      <c r="AV6" s="341"/>
      <c r="AW6" s="341"/>
      <c r="AX6" s="341"/>
      <c r="AY6" s="341"/>
      <c r="AZ6" s="341"/>
      <c r="BA6" s="341"/>
      <c r="BB6" s="341"/>
      <c r="BC6" s="341"/>
      <c r="BD6" s="341"/>
      <c r="BE6" s="341"/>
      <c r="BF6" s="341"/>
    </row>
    <row r="7" spans="1:71">
      <c r="C7" s="324" t="s">
        <v>2178</v>
      </c>
      <c r="J7" s="344"/>
      <c r="K7" s="344"/>
      <c r="L7" s="342"/>
      <c r="M7" s="343"/>
      <c r="N7" s="342"/>
      <c r="O7" s="342"/>
      <c r="P7" s="341"/>
      <c r="Q7" s="341"/>
      <c r="R7" s="341"/>
      <c r="S7" s="341"/>
      <c r="T7" s="341"/>
      <c r="U7" s="341"/>
      <c r="V7" s="341"/>
      <c r="W7" s="341"/>
      <c r="X7" s="341"/>
      <c r="Y7" s="341"/>
      <c r="Z7" s="341"/>
      <c r="AA7" s="341"/>
      <c r="AB7" s="341"/>
      <c r="AC7" s="341"/>
      <c r="AD7" s="341"/>
      <c r="AE7" s="341"/>
      <c r="AF7" s="341"/>
      <c r="AG7" s="341"/>
      <c r="AH7" s="341"/>
      <c r="AI7" s="341"/>
      <c r="AJ7" s="341"/>
      <c r="AK7" s="341"/>
      <c r="AL7" s="341"/>
      <c r="AM7" s="341"/>
      <c r="AN7" s="341"/>
      <c r="AO7" s="341"/>
      <c r="AP7" s="341"/>
      <c r="AQ7" s="341"/>
      <c r="AR7" s="341"/>
      <c r="AS7" s="341"/>
      <c r="AT7" s="341"/>
      <c r="AU7" s="341"/>
      <c r="AV7" s="341"/>
      <c r="AW7" s="341"/>
      <c r="AX7" s="341"/>
      <c r="AY7" s="341"/>
      <c r="AZ7" s="341"/>
      <c r="BA7" s="341"/>
      <c r="BB7" s="341"/>
      <c r="BC7" s="341"/>
      <c r="BD7" s="341"/>
      <c r="BE7" s="341"/>
      <c r="BF7" s="341"/>
    </row>
    <row r="8" spans="1:71">
      <c r="J8" s="344"/>
      <c r="K8" s="344"/>
      <c r="L8" s="342"/>
      <c r="M8" s="343"/>
      <c r="N8" s="342"/>
      <c r="O8" s="342"/>
      <c r="P8" s="341"/>
      <c r="Q8" s="341"/>
      <c r="R8" s="341"/>
      <c r="S8" s="341"/>
      <c r="T8" s="341"/>
      <c r="U8" s="341"/>
      <c r="V8" s="341"/>
      <c r="W8" s="341"/>
      <c r="X8" s="341"/>
      <c r="Y8" s="341"/>
      <c r="Z8" s="341"/>
      <c r="AA8" s="341"/>
      <c r="AB8" s="341"/>
      <c r="AC8" s="341"/>
      <c r="AD8" s="341"/>
      <c r="AE8" s="341"/>
      <c r="AF8" s="341"/>
      <c r="AG8" s="341"/>
      <c r="AH8" s="341"/>
      <c r="AI8" s="341"/>
      <c r="AJ8" s="341"/>
      <c r="AK8" s="341"/>
      <c r="AL8" s="341"/>
      <c r="AM8" s="341"/>
      <c r="AN8" s="341"/>
      <c r="AO8" s="341"/>
      <c r="AP8" s="341"/>
      <c r="AQ8" s="341"/>
      <c r="AR8" s="341"/>
      <c r="AS8" s="341"/>
      <c r="AT8" s="341"/>
      <c r="AU8" s="341"/>
      <c r="AV8" s="341"/>
      <c r="AW8" s="341"/>
      <c r="AX8" s="341"/>
      <c r="AY8" s="341"/>
      <c r="AZ8" s="341"/>
      <c r="BA8" s="341"/>
      <c r="BB8" s="341"/>
      <c r="BC8" s="341"/>
      <c r="BD8" s="341"/>
      <c r="BE8" s="341"/>
      <c r="BF8" s="341"/>
    </row>
    <row r="9" spans="1:71">
      <c r="J9" s="344"/>
      <c r="K9" s="344"/>
      <c r="L9" s="342"/>
      <c r="M9" s="343"/>
      <c r="N9" s="342"/>
      <c r="O9" s="342"/>
      <c r="P9" s="341"/>
      <c r="Q9" s="341"/>
      <c r="R9" s="341"/>
      <c r="S9" s="341"/>
      <c r="T9" s="341"/>
      <c r="U9" s="341"/>
      <c r="V9" s="341"/>
      <c r="W9" s="341"/>
      <c r="X9" s="341"/>
      <c r="Y9" s="341"/>
      <c r="Z9" s="341"/>
      <c r="AA9" s="341"/>
      <c r="AB9" s="341"/>
      <c r="AC9" s="341"/>
      <c r="AD9" s="341"/>
      <c r="AE9" s="341"/>
      <c r="AF9" s="341"/>
      <c r="AG9" s="341"/>
      <c r="AH9" s="341"/>
      <c r="AI9" s="341"/>
      <c r="AJ9" s="341"/>
      <c r="AK9" s="341"/>
      <c r="AL9" s="341"/>
      <c r="AM9" s="341"/>
      <c r="AN9" s="341"/>
      <c r="AO9" s="341"/>
      <c r="AP9" s="341"/>
      <c r="AQ9" s="341"/>
      <c r="AR9" s="341"/>
      <c r="AS9" s="341"/>
      <c r="AT9" s="341"/>
      <c r="AU9" s="341"/>
      <c r="AV9" s="341"/>
      <c r="AW9" s="341"/>
      <c r="AX9" s="341"/>
      <c r="AY9" s="341"/>
      <c r="AZ9" s="341"/>
      <c r="BA9" s="341"/>
      <c r="BB9" s="341"/>
      <c r="BC9" s="341"/>
      <c r="BD9" s="341"/>
      <c r="BE9" s="341"/>
      <c r="BF9" s="341"/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S19"/>
  <sheetViews>
    <sheetView workbookViewId="0"/>
  </sheetViews>
  <sheetFormatPr defaultColWidth="27" defaultRowHeight="14.4"/>
  <cols>
    <col min="1" max="1" width="3.5546875" style="322" bestFit="1" customWidth="1"/>
    <col min="2" max="2" width="4" style="322" bestFit="1" customWidth="1"/>
    <col min="3" max="3" width="6.109375" style="322" bestFit="1" customWidth="1"/>
    <col min="4" max="4" width="4.44140625" style="322" bestFit="1" customWidth="1"/>
    <col min="5" max="5" width="13.109375" style="322" bestFit="1" customWidth="1"/>
    <col min="6" max="6" width="9.5546875" style="322" bestFit="1" customWidth="1"/>
    <col min="7" max="7" width="5" style="322" bestFit="1" customWidth="1"/>
    <col min="8" max="8" width="12.44140625" style="322" bestFit="1" customWidth="1"/>
    <col min="9" max="9" width="8" style="322" customWidth="1"/>
    <col min="10" max="10" width="6.88671875" style="322" customWidth="1"/>
    <col min="11" max="11" width="5.6640625" style="322" bestFit="1" customWidth="1"/>
    <col min="12" max="12" width="4.88671875" style="322" bestFit="1" customWidth="1"/>
    <col min="13" max="13" width="6.109375" style="322" customWidth="1"/>
    <col min="14" max="14" width="5.88671875" style="322" customWidth="1"/>
    <col min="15" max="15" width="6.44140625" style="322" customWidth="1"/>
    <col min="16" max="24" width="4.33203125" style="322" bestFit="1" customWidth="1"/>
    <col min="25" max="30" width="5.33203125" style="322" bestFit="1" customWidth="1"/>
    <col min="31" max="39" width="4.44140625" style="322" bestFit="1" customWidth="1"/>
    <col min="40" max="57" width="5.44140625" style="322" bestFit="1" customWidth="1"/>
    <col min="58" max="58" width="6.109375" style="322" bestFit="1" customWidth="1"/>
    <col min="59" max="59" width="3.33203125" style="322" customWidth="1"/>
    <col min="60" max="60" width="5" style="322" bestFit="1" customWidth="1"/>
    <col min="61" max="61" width="23.109375" style="322" bestFit="1" customWidth="1"/>
    <col min="62" max="62" width="11.109375" style="322" bestFit="1" customWidth="1"/>
    <col min="63" max="63" width="9" style="322" bestFit="1" customWidth="1"/>
    <col min="64" max="64" width="23" style="322" bestFit="1" customWidth="1"/>
    <col min="65" max="65" width="6.88671875" style="322" bestFit="1" customWidth="1"/>
    <col min="66" max="71" width="12" style="322" bestFit="1" customWidth="1"/>
    <col min="72" max="121" width="1.88671875" style="322" customWidth="1"/>
    <col min="122" max="16384" width="27" style="322"/>
  </cols>
  <sheetData>
    <row r="1" spans="1:71" ht="28.8">
      <c r="A1" s="340" t="s">
        <v>1991</v>
      </c>
      <c r="B1" s="340" t="s">
        <v>1274</v>
      </c>
      <c r="C1" s="340" t="s">
        <v>1278</v>
      </c>
      <c r="D1" s="340" t="s">
        <v>2219</v>
      </c>
      <c r="E1" s="340" t="s">
        <v>175</v>
      </c>
      <c r="F1" s="340" t="s">
        <v>176</v>
      </c>
      <c r="G1" s="340" t="s">
        <v>1564</v>
      </c>
      <c r="H1" s="340" t="s">
        <v>916</v>
      </c>
      <c r="I1" s="340" t="s">
        <v>1453</v>
      </c>
      <c r="J1" s="340" t="s">
        <v>2218</v>
      </c>
      <c r="K1" s="340" t="s">
        <v>1280</v>
      </c>
      <c r="L1" s="340" t="s">
        <v>1283</v>
      </c>
      <c r="M1" s="340" t="s">
        <v>2217</v>
      </c>
      <c r="N1" s="340" t="s">
        <v>1560</v>
      </c>
      <c r="O1" s="340" t="s">
        <v>1559</v>
      </c>
      <c r="P1" s="340" t="s">
        <v>1383</v>
      </c>
      <c r="Q1" s="340" t="s">
        <v>1382</v>
      </c>
      <c r="R1" s="340" t="s">
        <v>1381</v>
      </c>
      <c r="S1" s="340" t="s">
        <v>1380</v>
      </c>
      <c r="T1" s="340" t="s">
        <v>1379</v>
      </c>
      <c r="U1" s="340" t="s">
        <v>1378</v>
      </c>
      <c r="V1" s="340" t="s">
        <v>1377</v>
      </c>
      <c r="W1" s="340" t="s">
        <v>1376</v>
      </c>
      <c r="X1" s="340" t="s">
        <v>1375</v>
      </c>
      <c r="Y1" s="340" t="s">
        <v>1374</v>
      </c>
      <c r="Z1" s="340" t="s">
        <v>1373</v>
      </c>
      <c r="AA1" s="340" t="s">
        <v>1372</v>
      </c>
      <c r="AB1" s="340" t="s">
        <v>1371</v>
      </c>
      <c r="AC1" s="340" t="s">
        <v>1370</v>
      </c>
      <c r="AD1" s="340" t="s">
        <v>1369</v>
      </c>
      <c r="AE1" s="340" t="s">
        <v>2208</v>
      </c>
      <c r="AF1" s="340" t="s">
        <v>2207</v>
      </c>
      <c r="AG1" s="340" t="s">
        <v>2206</v>
      </c>
      <c r="AH1" s="340" t="s">
        <v>2205</v>
      </c>
      <c r="AI1" s="340" t="s">
        <v>2204</v>
      </c>
      <c r="AJ1" s="340" t="s">
        <v>2203</v>
      </c>
      <c r="AK1" s="340" t="s">
        <v>2202</v>
      </c>
      <c r="AL1" s="340" t="s">
        <v>2201</v>
      </c>
      <c r="AM1" s="340" t="s">
        <v>2200</v>
      </c>
      <c r="AN1" s="340" t="s">
        <v>2199</v>
      </c>
      <c r="AO1" s="340" t="s">
        <v>2198</v>
      </c>
      <c r="AP1" s="340" t="s">
        <v>2197</v>
      </c>
      <c r="AQ1" s="340" t="s">
        <v>2196</v>
      </c>
      <c r="AR1" s="340" t="s">
        <v>2195</v>
      </c>
      <c r="AS1" s="340" t="s">
        <v>2194</v>
      </c>
      <c r="AT1" s="340" t="s">
        <v>2193</v>
      </c>
      <c r="AU1" s="340" t="s">
        <v>2192</v>
      </c>
      <c r="AV1" s="340" t="s">
        <v>2191</v>
      </c>
      <c r="AW1" s="340" t="s">
        <v>2190</v>
      </c>
      <c r="AX1" s="340" t="s">
        <v>2189</v>
      </c>
      <c r="AY1" s="340" t="s">
        <v>2188</v>
      </c>
      <c r="AZ1" s="340" t="s">
        <v>2187</v>
      </c>
      <c r="BA1" s="340" t="s">
        <v>2186</v>
      </c>
      <c r="BB1" s="340" t="s">
        <v>2185</v>
      </c>
      <c r="BC1" s="340" t="s">
        <v>2184</v>
      </c>
      <c r="BD1" s="340" t="s">
        <v>2183</v>
      </c>
      <c r="BE1" s="340" t="s">
        <v>2182</v>
      </c>
      <c r="BF1" s="340" t="s">
        <v>1528</v>
      </c>
    </row>
    <row r="2" spans="1:71">
      <c r="A2" s="333"/>
      <c r="B2" s="340"/>
      <c r="C2" s="340"/>
      <c r="D2" s="340"/>
      <c r="E2" s="340"/>
      <c r="F2" s="340"/>
      <c r="G2" s="340"/>
      <c r="H2" s="340"/>
      <c r="I2" s="347"/>
      <c r="J2" s="340"/>
      <c r="K2" s="340"/>
      <c r="L2" s="340"/>
      <c r="M2" s="340"/>
      <c r="N2" s="340"/>
      <c r="O2" s="340" t="s">
        <v>34</v>
      </c>
      <c r="P2" s="340">
        <v>30</v>
      </c>
      <c r="Q2" s="340">
        <v>30</v>
      </c>
      <c r="R2" s="340">
        <v>40</v>
      </c>
      <c r="S2" s="340">
        <v>30</v>
      </c>
      <c r="T2" s="340">
        <v>30</v>
      </c>
      <c r="U2" s="340">
        <v>40</v>
      </c>
      <c r="V2" s="340">
        <v>30</v>
      </c>
      <c r="W2" s="340">
        <v>60</v>
      </c>
      <c r="X2" s="340">
        <v>30</v>
      </c>
      <c r="Y2" s="340">
        <v>30</v>
      </c>
      <c r="Z2" s="340">
        <v>40</v>
      </c>
      <c r="AA2" s="340">
        <v>30</v>
      </c>
      <c r="AB2" s="340">
        <v>40</v>
      </c>
      <c r="AC2" s="340">
        <v>30</v>
      </c>
      <c r="AD2" s="340">
        <v>60</v>
      </c>
      <c r="AE2" s="340">
        <v>5</v>
      </c>
      <c r="AF2" s="340">
        <v>5</v>
      </c>
      <c r="AG2" s="340">
        <v>5</v>
      </c>
      <c r="AH2" s="340">
        <v>5</v>
      </c>
      <c r="AI2" s="340">
        <v>5</v>
      </c>
      <c r="AJ2" s="340">
        <v>5</v>
      </c>
      <c r="AK2" s="340">
        <v>5</v>
      </c>
      <c r="AL2" s="340">
        <v>5</v>
      </c>
      <c r="AM2" s="340">
        <v>5</v>
      </c>
      <c r="AN2" s="340">
        <v>5</v>
      </c>
      <c r="AO2" s="340">
        <v>10</v>
      </c>
      <c r="AP2" s="340">
        <v>10</v>
      </c>
      <c r="AQ2" s="340">
        <v>10</v>
      </c>
      <c r="AR2" s="340">
        <v>10</v>
      </c>
      <c r="AS2" s="340">
        <v>10</v>
      </c>
      <c r="AT2" s="340">
        <v>10</v>
      </c>
      <c r="AU2" s="340">
        <v>10</v>
      </c>
      <c r="AV2" s="340">
        <v>10</v>
      </c>
      <c r="AW2" s="340">
        <v>10</v>
      </c>
      <c r="AX2" s="340">
        <v>10</v>
      </c>
      <c r="AY2" s="340">
        <v>10</v>
      </c>
      <c r="AZ2" s="340">
        <v>5</v>
      </c>
      <c r="BA2" s="340">
        <v>5</v>
      </c>
      <c r="BB2" s="340">
        <v>5</v>
      </c>
      <c r="BC2" s="340">
        <v>5</v>
      </c>
      <c r="BD2" s="340">
        <v>5</v>
      </c>
      <c r="BE2" s="340">
        <v>5</v>
      </c>
      <c r="BF2" s="340">
        <v>10</v>
      </c>
      <c r="BH2" s="15" t="s">
        <v>77</v>
      </c>
      <c r="BI2" s="15" t="s">
        <v>78</v>
      </c>
      <c r="BJ2" s="9" t="s">
        <v>105</v>
      </c>
      <c r="BK2" s="9" t="s">
        <v>106</v>
      </c>
      <c r="BL2" s="9" t="s">
        <v>81</v>
      </c>
      <c r="BM2" s="9" t="s">
        <v>79</v>
      </c>
      <c r="BN2" s="9" t="s">
        <v>47</v>
      </c>
      <c r="BO2" s="9"/>
      <c r="BP2" s="9" t="s">
        <v>44</v>
      </c>
      <c r="BQ2" s="9" t="s">
        <v>45</v>
      </c>
      <c r="BR2" s="9" t="s">
        <v>35</v>
      </c>
      <c r="BS2" s="9" t="s">
        <v>46</v>
      </c>
    </row>
    <row r="3" spans="1:71" ht="15.6">
      <c r="A3" s="336" t="e">
        <f ca="1">IF(M3=M2,IF(N3=N2,IF(O3=O2,A2,CELL("wiersz",A1)),CELL("wiersz",A1)),CELL("wiersz",A1))</f>
        <v>#VALUE!</v>
      </c>
      <c r="B3" s="337">
        <v>412</v>
      </c>
      <c r="C3" s="334" t="s">
        <v>2222</v>
      </c>
      <c r="D3" s="334" t="s">
        <v>36</v>
      </c>
      <c r="E3" s="332" t="s">
        <v>169</v>
      </c>
      <c r="F3" s="332" t="s">
        <v>166</v>
      </c>
      <c r="G3" s="327">
        <v>1978</v>
      </c>
      <c r="H3" s="332" t="s">
        <v>1615</v>
      </c>
      <c r="I3" s="345"/>
      <c r="J3" s="330">
        <v>42910.444444444445</v>
      </c>
      <c r="K3" s="330">
        <f t="shared" ref="K3:K15" si="0">BF3</f>
        <v>9.0277777777777776E-2</v>
      </c>
      <c r="L3" s="327">
        <v>30</v>
      </c>
      <c r="M3" s="328">
        <v>610</v>
      </c>
      <c r="N3" s="327">
        <v>35</v>
      </c>
      <c r="O3" s="327">
        <v>930</v>
      </c>
      <c r="P3" s="326">
        <v>5.6944444444444443E-2</v>
      </c>
      <c r="Q3" s="326">
        <v>0.52638888888888891</v>
      </c>
      <c r="R3" s="326">
        <v>0.85138888888888886</v>
      </c>
      <c r="S3" s="326">
        <v>0.81111111111111101</v>
      </c>
      <c r="T3" s="326">
        <v>0.77638888888888891</v>
      </c>
      <c r="U3" s="325"/>
      <c r="V3" s="326">
        <v>0.58611111111111114</v>
      </c>
      <c r="W3" s="326">
        <v>3.472222222222222E-3</v>
      </c>
      <c r="X3" s="326">
        <v>0.7631944444444444</v>
      </c>
      <c r="Y3" s="326">
        <v>0.55486111111111114</v>
      </c>
      <c r="Z3" s="325"/>
      <c r="AA3" s="326">
        <v>0.8833333333333333</v>
      </c>
      <c r="AB3" s="326">
        <v>0.90694444444444444</v>
      </c>
      <c r="AC3" s="326">
        <v>0.56388888888888888</v>
      </c>
      <c r="AD3" s="326">
        <v>0.9590277777777777</v>
      </c>
      <c r="AE3" s="326">
        <v>0.72638888888888886</v>
      </c>
      <c r="AF3" s="326">
        <v>0.7319444444444444</v>
      </c>
      <c r="AG3" s="326">
        <v>0.73055555555555562</v>
      </c>
      <c r="AH3" s="326">
        <v>0.73402777777777783</v>
      </c>
      <c r="AI3" s="326">
        <v>0.70833333333333337</v>
      </c>
      <c r="AJ3" s="326">
        <v>0.72152777777777777</v>
      </c>
      <c r="AK3" s="326">
        <v>0.66666666666666663</v>
      </c>
      <c r="AL3" s="326">
        <v>0.70486111111111116</v>
      </c>
      <c r="AM3" s="326">
        <v>0.67013888888888884</v>
      </c>
      <c r="AN3" s="326">
        <v>0.67708333333333337</v>
      </c>
      <c r="AO3" s="326">
        <v>0.68333333333333324</v>
      </c>
      <c r="AP3" s="326">
        <v>0.59513888888888888</v>
      </c>
      <c r="AQ3" s="326">
        <v>0.65416666666666667</v>
      </c>
      <c r="AR3" s="326">
        <v>0.60833333333333328</v>
      </c>
      <c r="AS3" s="326">
        <v>0.62569444444444444</v>
      </c>
      <c r="AT3" s="326">
        <v>0.64583333333333337</v>
      </c>
      <c r="AU3" s="326">
        <v>0.71458333333333324</v>
      </c>
      <c r="AV3" s="326">
        <v>0.69305555555555554</v>
      </c>
      <c r="AW3" s="326">
        <v>0.61944444444444446</v>
      </c>
      <c r="AX3" s="326">
        <v>0.60069444444444442</v>
      </c>
      <c r="AY3" s="326">
        <v>0.63888888888888895</v>
      </c>
      <c r="AZ3" s="325"/>
      <c r="BA3" s="325"/>
      <c r="BB3" s="325"/>
      <c r="BC3" s="325"/>
      <c r="BD3" s="325"/>
      <c r="BE3" s="325"/>
      <c r="BF3" s="326">
        <v>9.0277777777777776E-2</v>
      </c>
      <c r="BH3" s="15">
        <f>VLOOKUP(BI3,id!$A:$C,3,0)</f>
        <v>136</v>
      </c>
      <c r="BI3" s="15" t="str">
        <f>BJ3&amp;BK3&amp;BM3</f>
        <v>PaszkowskiWojciech1978</v>
      </c>
      <c r="BJ3" s="9" t="str">
        <f t="shared" ref="BJ3:BK8" si="1">E3</f>
        <v>Paszkowski</v>
      </c>
      <c r="BK3" s="9" t="str">
        <f t="shared" si="1"/>
        <v>Wojciech</v>
      </c>
      <c r="BL3" s="9">
        <f t="shared" ref="BL3:BL8" si="2">I3</f>
        <v>0</v>
      </c>
      <c r="BM3" s="9">
        <f t="shared" ref="BM3:BM8" si="3">G3</f>
        <v>1978</v>
      </c>
      <c r="BN3" s="9">
        <v>50</v>
      </c>
      <c r="BO3" s="9"/>
      <c r="BP3" s="9"/>
      <c r="BQ3" s="9"/>
      <c r="BR3" s="9"/>
      <c r="BS3" s="9"/>
    </row>
    <row r="4" spans="1:71" ht="15.6">
      <c r="A4" s="336" t="e">
        <f ca="1">IF(M4=M3,IF(N4=N3,IF(O4=O3,A3,CELL("wiersz",A2)),CELL("wiersz",A2)),CELL("wiersz",A2))</f>
        <v>#VALUE!</v>
      </c>
      <c r="B4" s="337">
        <v>407</v>
      </c>
      <c r="C4" s="334" t="s">
        <v>2222</v>
      </c>
      <c r="D4" s="334" t="s">
        <v>36</v>
      </c>
      <c r="E4" s="332" t="s">
        <v>52</v>
      </c>
      <c r="F4" s="332" t="s">
        <v>53</v>
      </c>
      <c r="G4" s="327">
        <v>1960</v>
      </c>
      <c r="H4" s="332" t="s">
        <v>1778</v>
      </c>
      <c r="I4" s="345" t="s">
        <v>326</v>
      </c>
      <c r="J4" s="330">
        <v>42910.444444444445</v>
      </c>
      <c r="K4" s="330">
        <f t="shared" si="0"/>
        <v>0.95277777777777783</v>
      </c>
      <c r="L4" s="327">
        <v>0</v>
      </c>
      <c r="M4" s="328">
        <v>530</v>
      </c>
      <c r="N4" s="327">
        <v>20</v>
      </c>
      <c r="O4" s="327">
        <v>732</v>
      </c>
      <c r="P4" s="326">
        <v>0.47916666666666669</v>
      </c>
      <c r="Q4" s="325"/>
      <c r="R4" s="326">
        <v>0.74444444444444446</v>
      </c>
      <c r="S4" s="326">
        <v>0.77777777777777779</v>
      </c>
      <c r="T4" s="326">
        <v>0.80486111111111114</v>
      </c>
      <c r="U4" s="326">
        <v>0.59722222222222221</v>
      </c>
      <c r="V4" s="326">
        <v>0.86458333333333337</v>
      </c>
      <c r="W4" s="326">
        <v>0.63888888888888895</v>
      </c>
      <c r="X4" s="326">
        <v>0.83194444444444438</v>
      </c>
      <c r="Y4" s="325"/>
      <c r="Z4" s="326">
        <v>0.52083333333333337</v>
      </c>
      <c r="AA4" s="326">
        <v>0.72222222222222221</v>
      </c>
      <c r="AB4" s="326">
        <v>0.65625</v>
      </c>
      <c r="AC4" s="326">
        <v>0.88680555555555562</v>
      </c>
      <c r="AD4" s="326">
        <v>0.67361111111111116</v>
      </c>
      <c r="AE4" s="325"/>
      <c r="AF4" s="325"/>
      <c r="AG4" s="325"/>
      <c r="AH4" s="325"/>
      <c r="AI4" s="325"/>
      <c r="AJ4" s="325"/>
      <c r="AK4" s="325"/>
      <c r="AL4" s="325"/>
      <c r="AM4" s="325"/>
      <c r="AN4" s="325"/>
      <c r="AO4" s="325"/>
      <c r="AP4" s="325"/>
      <c r="AQ4" s="325"/>
      <c r="AR4" s="325"/>
      <c r="AS4" s="325"/>
      <c r="AT4" s="325"/>
      <c r="AU4" s="325"/>
      <c r="AV4" s="325"/>
      <c r="AW4" s="325"/>
      <c r="AX4" s="325"/>
      <c r="AY4" s="325"/>
      <c r="AZ4" s="326">
        <v>0.52569444444444446</v>
      </c>
      <c r="BA4" s="326">
        <v>0.52847222222222223</v>
      </c>
      <c r="BB4" s="326">
        <v>0.53680555555555554</v>
      </c>
      <c r="BC4" s="326">
        <v>0.54513888888888895</v>
      </c>
      <c r="BD4" s="326">
        <v>0.5493055555555556</v>
      </c>
      <c r="BE4" s="326">
        <v>0.55208333333333337</v>
      </c>
      <c r="BF4" s="326">
        <v>0.95277777777777783</v>
      </c>
      <c r="BH4" s="15">
        <f>VLOOKUP(BI4,id!$A:$C,3,0)</f>
        <v>64</v>
      </c>
      <c r="BI4" s="15" t="str">
        <f t="shared" ref="BI4:BI15" si="4">BJ4&amp;BK4&amp;BM4</f>
        <v>KoniecznyTomasz1960</v>
      </c>
      <c r="BJ4" s="9" t="str">
        <f t="shared" si="1"/>
        <v>Konieczny</v>
      </c>
      <c r="BK4" s="9" t="str">
        <f t="shared" si="1"/>
        <v>Tomasz</v>
      </c>
      <c r="BL4" s="9" t="str">
        <f t="shared" si="2"/>
        <v>Grupa Rowerowa Lipka</v>
      </c>
      <c r="BM4" s="9">
        <f t="shared" si="3"/>
        <v>1960</v>
      </c>
      <c r="BN4" s="9">
        <f t="shared" ref="BN4:BN5" si="5">BN3*IF(BR4&lt;1,BR4,IF(BS4&lt;1,BS4,IF(BQ4&lt;1,BQ4,IF(BP4&lt;1,BP4,1))))</f>
        <v>43.442622950819668</v>
      </c>
      <c r="BO4" s="9"/>
      <c r="BP4" s="9">
        <f>O3/O4</f>
        <v>1.2704918032786885</v>
      </c>
      <c r="BQ4" s="9">
        <f>N4/N3</f>
        <v>0.5714285714285714</v>
      </c>
      <c r="BR4" s="9">
        <f>M4/M3</f>
        <v>0.86885245901639341</v>
      </c>
      <c r="BS4" s="9">
        <f t="shared" ref="BS4:BS5" si="6">BQ4^0.2</f>
        <v>0.89411296065798118</v>
      </c>
    </row>
    <row r="5" spans="1:71" ht="15.6">
      <c r="A5" s="336" t="e">
        <f ca="1">IF(M5=M4,IF(N5=N4,IF(O5=O4,A4,CELL("wiersz",A3)),CELL("wiersz",A3)),CELL("wiersz",A3))</f>
        <v>#VALUE!</v>
      </c>
      <c r="B5" s="337">
        <v>413</v>
      </c>
      <c r="C5" s="334" t="s">
        <v>2222</v>
      </c>
      <c r="D5" s="334" t="s">
        <v>36</v>
      </c>
      <c r="E5" s="332" t="s">
        <v>1457</v>
      </c>
      <c r="F5" s="332" t="s">
        <v>806</v>
      </c>
      <c r="G5" s="327">
        <v>1975</v>
      </c>
      <c r="H5" s="332" t="s">
        <v>2226</v>
      </c>
      <c r="I5" s="345" t="s">
        <v>842</v>
      </c>
      <c r="J5" s="330">
        <v>42910.444444444445</v>
      </c>
      <c r="K5" s="330">
        <f t="shared" si="0"/>
        <v>0.1125</v>
      </c>
      <c r="L5" s="327">
        <v>63</v>
      </c>
      <c r="M5" s="328">
        <v>527</v>
      </c>
      <c r="N5" s="327">
        <v>19</v>
      </c>
      <c r="O5" s="327">
        <v>963</v>
      </c>
      <c r="P5" s="326">
        <v>6.9444444444444434E-2</v>
      </c>
      <c r="Q5" s="326">
        <v>0.4826388888888889</v>
      </c>
      <c r="R5" s="326">
        <v>0.75416666666666676</v>
      </c>
      <c r="S5" s="326">
        <v>0.70694444444444438</v>
      </c>
      <c r="T5" s="326">
        <v>0.67361111111111116</v>
      </c>
      <c r="U5" s="326">
        <v>0.95763888888888893</v>
      </c>
      <c r="V5" s="326">
        <v>0.57916666666666672</v>
      </c>
      <c r="W5" s="326">
        <v>0.89722222222222225</v>
      </c>
      <c r="X5" s="326">
        <v>0.65902777777777777</v>
      </c>
      <c r="Y5" s="326">
        <v>0.54236111111111118</v>
      </c>
      <c r="Z5" s="326">
        <v>1.7361111111111112E-2</v>
      </c>
      <c r="AA5" s="326">
        <v>0.77708333333333324</v>
      </c>
      <c r="AB5" s="326">
        <v>0.79861111111111116</v>
      </c>
      <c r="AC5" s="326">
        <v>0.5541666666666667</v>
      </c>
      <c r="AD5" s="326">
        <v>0.83888888888888891</v>
      </c>
      <c r="AE5" s="325"/>
      <c r="AF5" s="325"/>
      <c r="AG5" s="325"/>
      <c r="AH5" s="325"/>
      <c r="AI5" s="325"/>
      <c r="AJ5" s="325"/>
      <c r="AK5" s="325"/>
      <c r="AL5" s="325"/>
      <c r="AM5" s="325"/>
      <c r="AN5" s="325"/>
      <c r="AO5" s="325"/>
      <c r="AP5" s="325"/>
      <c r="AQ5" s="325"/>
      <c r="AR5" s="326">
        <v>0.60972222222222217</v>
      </c>
      <c r="AS5" s="326">
        <v>0.63402777777777775</v>
      </c>
      <c r="AT5" s="325"/>
      <c r="AU5" s="325"/>
      <c r="AV5" s="325"/>
      <c r="AW5" s="326">
        <v>0.61736111111111114</v>
      </c>
      <c r="AX5" s="325"/>
      <c r="AY5" s="325"/>
      <c r="AZ5" s="325"/>
      <c r="BA5" s="325"/>
      <c r="BB5" s="325"/>
      <c r="BC5" s="325"/>
      <c r="BD5" s="325"/>
      <c r="BE5" s="325"/>
      <c r="BF5" s="326">
        <v>0.1125</v>
      </c>
      <c r="BH5" s="15">
        <f>VLOOKUP(BI5,id!$A:$C,3,0)</f>
        <v>74</v>
      </c>
      <c r="BI5" s="15" t="str">
        <f t="shared" si="4"/>
        <v>BeszterdaSebastian1975</v>
      </c>
      <c r="BJ5" s="9" t="str">
        <f t="shared" si="1"/>
        <v>Beszterda</v>
      </c>
      <c r="BK5" s="9" t="str">
        <f t="shared" si="1"/>
        <v>Sebastian</v>
      </c>
      <c r="BL5" s="9" t="str">
        <f t="shared" si="2"/>
        <v>Nietoperze Koszalin</v>
      </c>
      <c r="BM5" s="9">
        <f t="shared" si="3"/>
        <v>1975</v>
      </c>
      <c r="BN5" s="9">
        <f t="shared" si="5"/>
        <v>43.196721311475407</v>
      </c>
      <c r="BO5" s="9"/>
      <c r="BP5" s="9">
        <f t="shared" ref="BP5" si="7">O4/O5</f>
        <v>0.76012461059190028</v>
      </c>
      <c r="BQ5" s="9">
        <f t="shared" ref="BQ5" si="8">N5/N4</f>
        <v>0.95</v>
      </c>
      <c r="BR5" s="9">
        <f t="shared" ref="BR5" si="9">M5/M4</f>
        <v>0.99433962264150944</v>
      </c>
      <c r="BS5" s="9">
        <f t="shared" si="6"/>
        <v>0.98979378168698851</v>
      </c>
    </row>
    <row r="6" spans="1:71" ht="15.6">
      <c r="A6" s="336" t="e">
        <f ca="1">IF(M6=#REF!,IF(N6=#REF!,IF(O6=#REF!,#REF!,CELL("wiersz",A5)),CELL("wiersz",A5)),CELL("wiersz",A5))</f>
        <v>#REF!</v>
      </c>
      <c r="B6" s="337">
        <v>415</v>
      </c>
      <c r="C6" s="334" t="s">
        <v>2222</v>
      </c>
      <c r="D6" s="334" t="s">
        <v>36</v>
      </c>
      <c r="E6" s="332" t="s">
        <v>261</v>
      </c>
      <c r="F6" s="332" t="s">
        <v>257</v>
      </c>
      <c r="G6" s="346">
        <v>1979</v>
      </c>
      <c r="H6" s="332" t="s">
        <v>1513</v>
      </c>
      <c r="I6" s="345" t="s">
        <v>252</v>
      </c>
      <c r="J6" s="330">
        <v>42910.444444444445</v>
      </c>
      <c r="K6" s="330">
        <f t="shared" si="0"/>
        <v>0.89513888888888893</v>
      </c>
      <c r="L6" s="327">
        <v>0</v>
      </c>
      <c r="M6" s="328">
        <v>470</v>
      </c>
      <c r="N6" s="327">
        <v>18</v>
      </c>
      <c r="O6" s="327">
        <v>649</v>
      </c>
      <c r="P6" s="326">
        <v>0.47569444444444442</v>
      </c>
      <c r="Q6" s="325"/>
      <c r="R6" s="326">
        <v>0.7402777777777777</v>
      </c>
      <c r="S6" s="326">
        <v>0.77500000000000002</v>
      </c>
      <c r="T6" s="326">
        <v>0.8041666666666667</v>
      </c>
      <c r="U6" s="326">
        <v>0.58958333333333335</v>
      </c>
      <c r="V6" s="325"/>
      <c r="W6" s="326">
        <v>0.63194444444444442</v>
      </c>
      <c r="X6" s="326">
        <v>0.83750000000000002</v>
      </c>
      <c r="Y6" s="325"/>
      <c r="Z6" s="326">
        <v>0.51736111111111105</v>
      </c>
      <c r="AA6" s="326">
        <v>0.71388888888888891</v>
      </c>
      <c r="AB6" s="326">
        <v>0.6958333333333333</v>
      </c>
      <c r="AC6" s="325"/>
      <c r="AD6" s="326">
        <v>0.67361111111111116</v>
      </c>
      <c r="AE6" s="325"/>
      <c r="AF6" s="325"/>
      <c r="AG6" s="325"/>
      <c r="AH6" s="325"/>
      <c r="AI6" s="325"/>
      <c r="AJ6" s="325"/>
      <c r="AK6" s="325"/>
      <c r="AL6" s="325"/>
      <c r="AM6" s="325"/>
      <c r="AN6" s="325"/>
      <c r="AO6" s="325"/>
      <c r="AP6" s="325"/>
      <c r="AQ6" s="325"/>
      <c r="AR6" s="325"/>
      <c r="AS6" s="325"/>
      <c r="AT6" s="325"/>
      <c r="AU6" s="325"/>
      <c r="AV6" s="325"/>
      <c r="AW6" s="325"/>
      <c r="AX6" s="325"/>
      <c r="AY6" s="325"/>
      <c r="AZ6" s="326">
        <v>0.52500000000000002</v>
      </c>
      <c r="BA6" s="326">
        <v>0.52847222222222223</v>
      </c>
      <c r="BB6" s="326">
        <v>0.53611111111111109</v>
      </c>
      <c r="BC6" s="326">
        <v>0.5444444444444444</v>
      </c>
      <c r="BD6" s="326">
        <v>0.54861111111111105</v>
      </c>
      <c r="BE6" s="326">
        <v>0.55138888888888882</v>
      </c>
      <c r="BF6" s="326">
        <v>0.89513888888888893</v>
      </c>
      <c r="BH6" s="15">
        <f>VLOOKUP(BI6,id!$A:$C,3,0)</f>
        <v>145</v>
      </c>
      <c r="BI6" s="15" t="str">
        <f t="shared" si="4"/>
        <v>WalentowskiRadosław1979</v>
      </c>
      <c r="BJ6" s="9" t="str">
        <f t="shared" si="1"/>
        <v>Walentowski</v>
      </c>
      <c r="BK6" s="9" t="str">
        <f t="shared" si="1"/>
        <v>Radosław</v>
      </c>
      <c r="BL6" s="9" t="str">
        <f t="shared" si="2"/>
        <v>LosMaruderos</v>
      </c>
      <c r="BM6" s="9">
        <f t="shared" si="3"/>
        <v>1979</v>
      </c>
      <c r="BN6" s="9">
        <f t="shared" ref="BN6:BN15" si="10">BN5*IF(BR6&lt;1,BR6,IF(BS6&lt;1,BS6,IF(BQ6&lt;1,BQ6,IF(BP6&lt;1,BP6,1))))</f>
        <v>38.524590163934427</v>
      </c>
      <c r="BO6" s="9"/>
      <c r="BP6" s="9">
        <f t="shared" ref="BP6:BP15" si="11">O5/O6</f>
        <v>1.4838212634822805</v>
      </c>
      <c r="BQ6" s="9">
        <f t="shared" ref="BQ6:BQ15" si="12">N6/N5</f>
        <v>0.94736842105263153</v>
      </c>
      <c r="BR6" s="9">
        <f t="shared" ref="BR6:BR15" si="13">M6/M5</f>
        <v>0.89184060721062619</v>
      </c>
      <c r="BS6" s="9">
        <f t="shared" ref="BS6:BS15" si="14">BQ6^0.2</f>
        <v>0.98924481086568572</v>
      </c>
    </row>
    <row r="7" spans="1:71" ht="15.6">
      <c r="A7" s="336" t="e">
        <f ca="1">IF(M7=M6,IF(N7=N6,IF(O7=O6,A6,CELL("wiersz",#REF!)),CELL("wiersz",#REF!)),CELL("wiersz",#REF!))</f>
        <v>#REF!</v>
      </c>
      <c r="B7" s="337">
        <v>403</v>
      </c>
      <c r="C7" s="334" t="s">
        <v>2222</v>
      </c>
      <c r="D7" s="334" t="s">
        <v>36</v>
      </c>
      <c r="E7" s="332" t="s">
        <v>450</v>
      </c>
      <c r="F7" s="332" t="s">
        <v>257</v>
      </c>
      <c r="G7" s="327">
        <v>1978</v>
      </c>
      <c r="H7" s="332" t="s">
        <v>1653</v>
      </c>
      <c r="I7" s="345" t="s">
        <v>449</v>
      </c>
      <c r="J7" s="330">
        <v>42910.444444444445</v>
      </c>
      <c r="K7" s="330">
        <f t="shared" si="0"/>
        <v>6.6666666666666666E-2</v>
      </c>
      <c r="L7" s="327">
        <v>0</v>
      </c>
      <c r="M7" s="328">
        <v>450</v>
      </c>
      <c r="N7" s="327">
        <v>31</v>
      </c>
      <c r="O7" s="327">
        <v>896</v>
      </c>
      <c r="P7" s="326">
        <v>0.91180555555555554</v>
      </c>
      <c r="Q7" s="326">
        <v>0.47430555555555554</v>
      </c>
      <c r="R7" s="325"/>
      <c r="S7" s="326">
        <v>0.7909722222222223</v>
      </c>
      <c r="T7" s="326">
        <v>0.81805555555555554</v>
      </c>
      <c r="U7" s="325"/>
      <c r="V7" s="326">
        <v>0.57430555555555551</v>
      </c>
      <c r="W7" s="325"/>
      <c r="X7" s="326">
        <v>0.85</v>
      </c>
      <c r="Y7" s="326">
        <v>0.51180555555555551</v>
      </c>
      <c r="Z7" s="326">
        <v>0.98055555555555562</v>
      </c>
      <c r="AA7" s="325"/>
      <c r="AB7" s="325"/>
      <c r="AC7" s="326">
        <v>0.51944444444444449</v>
      </c>
      <c r="AD7" s="325"/>
      <c r="AE7" s="326">
        <v>0.67222222222222217</v>
      </c>
      <c r="AF7" s="326">
        <v>0.67847222222222225</v>
      </c>
      <c r="AG7" s="326">
        <v>0.67499999999999993</v>
      </c>
      <c r="AH7" s="326">
        <v>0.68055555555555547</v>
      </c>
      <c r="AI7" s="326">
        <v>0.72430555555555554</v>
      </c>
      <c r="AJ7" s="326">
        <v>0.69791666666666663</v>
      </c>
      <c r="AK7" s="326">
        <v>0.66666666666666663</v>
      </c>
      <c r="AL7" s="326">
        <v>0.70138888888888884</v>
      </c>
      <c r="AM7" s="326">
        <v>0.67013888888888884</v>
      </c>
      <c r="AN7" s="326">
        <v>0.69374999999999998</v>
      </c>
      <c r="AO7" s="326">
        <v>0.71458333333333324</v>
      </c>
      <c r="AP7" s="326">
        <v>0.59375</v>
      </c>
      <c r="AQ7" s="326">
        <v>0.64097222222222217</v>
      </c>
      <c r="AR7" s="326">
        <v>0.60833333333333328</v>
      </c>
      <c r="AS7" s="326">
        <v>0.65277777777777779</v>
      </c>
      <c r="AT7" s="326">
        <v>0.6333333333333333</v>
      </c>
      <c r="AU7" s="326">
        <v>0.73958333333333337</v>
      </c>
      <c r="AV7" s="326">
        <v>0.71736111111111101</v>
      </c>
      <c r="AW7" s="326">
        <v>0.61527777777777781</v>
      </c>
      <c r="AX7" s="326">
        <v>0.60138888888888886</v>
      </c>
      <c r="AY7" s="326">
        <v>0.62638888888888888</v>
      </c>
      <c r="AZ7" s="325"/>
      <c r="BA7" s="325"/>
      <c r="BB7" s="325"/>
      <c r="BC7" s="325"/>
      <c r="BD7" s="325"/>
      <c r="BE7" s="325"/>
      <c r="BF7" s="326">
        <v>6.6666666666666666E-2</v>
      </c>
      <c r="BH7" s="15">
        <f>VLOOKUP(BI7,id!$A:$C,3,0)</f>
        <v>66</v>
      </c>
      <c r="BI7" s="15" t="str">
        <f t="shared" si="4"/>
        <v>PoździkRadosław1978</v>
      </c>
      <c r="BJ7" s="9" t="str">
        <f t="shared" si="1"/>
        <v>Poździk</v>
      </c>
      <c r="BK7" s="9" t="str">
        <f t="shared" si="1"/>
        <v>Radosław</v>
      </c>
      <c r="BL7" s="9" t="str">
        <f t="shared" si="2"/>
        <v>Barlinecka Grupa Kolarska</v>
      </c>
      <c r="BM7" s="9">
        <f t="shared" si="3"/>
        <v>1978</v>
      </c>
      <c r="BN7" s="9">
        <f t="shared" si="10"/>
        <v>36.885245901639344</v>
      </c>
      <c r="BO7" s="9"/>
      <c r="BP7" s="9">
        <f t="shared" si="11"/>
        <v>0.7243303571428571</v>
      </c>
      <c r="BQ7" s="9">
        <f t="shared" si="12"/>
        <v>1.7222222222222223</v>
      </c>
      <c r="BR7" s="9">
        <f t="shared" si="13"/>
        <v>0.95744680851063835</v>
      </c>
      <c r="BS7" s="9">
        <f t="shared" si="14"/>
        <v>1.1148535927253609</v>
      </c>
    </row>
    <row r="8" spans="1:71" ht="15.6">
      <c r="A8" s="336" t="e">
        <f ca="1">IF(M8=M7,IF(N8=N7,IF(O8=O7,A7,CELL("wiersz",A6)),CELL("wiersz",A6)),CELL("wiersz",A6))</f>
        <v>#REF!</v>
      </c>
      <c r="B8" s="337">
        <v>404</v>
      </c>
      <c r="C8" s="334" t="s">
        <v>2222</v>
      </c>
      <c r="D8" s="334" t="s">
        <v>36</v>
      </c>
      <c r="E8" s="332" t="s">
        <v>100</v>
      </c>
      <c r="F8" s="332" t="s">
        <v>38</v>
      </c>
      <c r="G8" s="327">
        <v>1978</v>
      </c>
      <c r="H8" s="332" t="s">
        <v>329</v>
      </c>
      <c r="I8" s="345" t="s">
        <v>173</v>
      </c>
      <c r="J8" s="330">
        <v>42910.444444444445</v>
      </c>
      <c r="K8" s="330">
        <f t="shared" si="0"/>
        <v>6.6666666666666666E-2</v>
      </c>
      <c r="L8" s="327">
        <v>0</v>
      </c>
      <c r="M8" s="328">
        <v>450</v>
      </c>
      <c r="N8" s="327">
        <v>31</v>
      </c>
      <c r="O8" s="327">
        <v>896</v>
      </c>
      <c r="P8" s="326">
        <v>0.91319444444444453</v>
      </c>
      <c r="Q8" s="326">
        <v>0.47569444444444442</v>
      </c>
      <c r="R8" s="325"/>
      <c r="S8" s="326">
        <v>0.78749999999999998</v>
      </c>
      <c r="T8" s="326">
        <v>0.81874999999999998</v>
      </c>
      <c r="U8" s="325"/>
      <c r="V8" s="326">
        <v>0.57430555555555551</v>
      </c>
      <c r="W8" s="325"/>
      <c r="X8" s="326">
        <v>0.85</v>
      </c>
      <c r="Y8" s="326">
        <v>0.52013888888888882</v>
      </c>
      <c r="Z8" s="326">
        <v>0.98125000000000007</v>
      </c>
      <c r="AA8" s="325"/>
      <c r="AB8" s="325"/>
      <c r="AC8" s="326">
        <v>0.52013888888888882</v>
      </c>
      <c r="AD8" s="325"/>
      <c r="AE8" s="326">
        <v>0.67291666666666661</v>
      </c>
      <c r="AF8" s="326">
        <v>0.68263888888888891</v>
      </c>
      <c r="AG8" s="326">
        <v>0.68263888888888891</v>
      </c>
      <c r="AH8" s="326">
        <v>0.68263888888888891</v>
      </c>
      <c r="AI8" s="326">
        <v>0.72499999999999998</v>
      </c>
      <c r="AJ8" s="326">
        <v>0.69861111111111107</v>
      </c>
      <c r="AK8" s="326">
        <v>0.66736111111111107</v>
      </c>
      <c r="AL8" s="326">
        <v>0.70347222222222217</v>
      </c>
      <c r="AM8" s="326">
        <v>0.67013888888888884</v>
      </c>
      <c r="AN8" s="326">
        <v>0.69305555555555554</v>
      </c>
      <c r="AO8" s="326">
        <v>0.71458333333333324</v>
      </c>
      <c r="AP8" s="326">
        <v>0.59166666666666667</v>
      </c>
      <c r="AQ8" s="326">
        <v>0.64097222222222217</v>
      </c>
      <c r="AR8" s="326">
        <v>0.61458333333333337</v>
      </c>
      <c r="AS8" s="326">
        <v>0.65347222222222223</v>
      </c>
      <c r="AT8" s="326">
        <v>0.65347222222222223</v>
      </c>
      <c r="AU8" s="326">
        <v>0.7402777777777777</v>
      </c>
      <c r="AV8" s="326">
        <v>0.71875</v>
      </c>
      <c r="AW8" s="326">
        <v>0.61597222222222225</v>
      </c>
      <c r="AX8" s="326">
        <v>0.60138888888888886</v>
      </c>
      <c r="AY8" s="326">
        <v>0.62708333333333333</v>
      </c>
      <c r="AZ8" s="325"/>
      <c r="BA8" s="325"/>
      <c r="BB8" s="325"/>
      <c r="BC8" s="325"/>
      <c r="BD8" s="325"/>
      <c r="BE8" s="325"/>
      <c r="BF8" s="326">
        <v>6.6666666666666666E-2</v>
      </c>
      <c r="BH8" s="15">
        <f>VLOOKUP(BI8,id!$A:$C,3,0)</f>
        <v>10</v>
      </c>
      <c r="BI8" s="15" t="str">
        <f t="shared" si="4"/>
        <v>SadowskiMarek1978</v>
      </c>
      <c r="BJ8" s="9" t="str">
        <f t="shared" si="1"/>
        <v>Sadowski</v>
      </c>
      <c r="BK8" s="9" t="str">
        <f t="shared" si="1"/>
        <v>Marek</v>
      </c>
      <c r="BL8" s="9" t="str">
        <f t="shared" si="2"/>
        <v>GR3miasto</v>
      </c>
      <c r="BM8" s="9">
        <f t="shared" si="3"/>
        <v>1978</v>
      </c>
      <c r="BN8" s="9">
        <f t="shared" si="10"/>
        <v>36.885245901639344</v>
      </c>
      <c r="BO8" s="9"/>
      <c r="BP8" s="9">
        <f t="shared" si="11"/>
        <v>1</v>
      </c>
      <c r="BQ8" s="9">
        <f t="shared" si="12"/>
        <v>1</v>
      </c>
      <c r="BR8" s="9">
        <f t="shared" si="13"/>
        <v>1</v>
      </c>
      <c r="BS8" s="9">
        <f t="shared" si="14"/>
        <v>1</v>
      </c>
    </row>
    <row r="9" spans="1:71" ht="15.6">
      <c r="A9" s="336" t="e">
        <f ca="1">IF(M9=M8,IF(N9=N8,IF(O9=O8,A8,CELL("wiersz",A7)),CELL("wiersz",A7)),CELL("wiersz",A7))</f>
        <v>#VALUE!</v>
      </c>
      <c r="B9" s="337">
        <v>409</v>
      </c>
      <c r="C9" s="334" t="s">
        <v>2222</v>
      </c>
      <c r="D9" s="334" t="s">
        <v>36</v>
      </c>
      <c r="E9" s="332" t="s">
        <v>854</v>
      </c>
      <c r="F9" s="332" t="s">
        <v>399</v>
      </c>
      <c r="G9" s="327">
        <v>1966</v>
      </c>
      <c r="H9" s="332" t="s">
        <v>888</v>
      </c>
      <c r="I9" s="345" t="s">
        <v>889</v>
      </c>
      <c r="J9" s="330">
        <v>42910.444444444445</v>
      </c>
      <c r="K9" s="330">
        <f t="shared" si="0"/>
        <v>3.888888888888889E-2</v>
      </c>
      <c r="L9" s="327">
        <v>0</v>
      </c>
      <c r="M9" s="328">
        <v>445</v>
      </c>
      <c r="N9" s="327">
        <v>30</v>
      </c>
      <c r="O9" s="327">
        <v>856</v>
      </c>
      <c r="P9" s="326">
        <v>0.99861111111111101</v>
      </c>
      <c r="Q9" s="326">
        <v>0.47430555555555554</v>
      </c>
      <c r="R9" s="326">
        <v>0.9604166666666667</v>
      </c>
      <c r="S9" s="326">
        <v>0.88402777777777775</v>
      </c>
      <c r="T9" s="326">
        <v>0.8520833333333333</v>
      </c>
      <c r="U9" s="325"/>
      <c r="V9" s="326">
        <v>0.54097222222222219</v>
      </c>
      <c r="W9" s="325"/>
      <c r="X9" s="326">
        <v>0.83888888888888891</v>
      </c>
      <c r="Y9" s="326">
        <v>0.51041666666666663</v>
      </c>
      <c r="Z9" s="325"/>
      <c r="AA9" s="325"/>
      <c r="AB9" s="325"/>
      <c r="AC9" s="326">
        <v>0.5180555555555556</v>
      </c>
      <c r="AD9" s="325"/>
      <c r="AE9" s="326">
        <v>0.67222222222222217</v>
      </c>
      <c r="AF9" s="326">
        <v>0.6791666666666667</v>
      </c>
      <c r="AG9" s="326">
        <v>0.67499999999999993</v>
      </c>
      <c r="AH9" s="326">
        <v>0.68125000000000002</v>
      </c>
      <c r="AI9" s="325"/>
      <c r="AJ9" s="326">
        <v>0.69374999999999998</v>
      </c>
      <c r="AK9" s="326">
        <v>0.66736111111111107</v>
      </c>
      <c r="AL9" s="326">
        <v>0.70138888888888884</v>
      </c>
      <c r="AM9" s="326">
        <v>0.6694444444444444</v>
      </c>
      <c r="AN9" s="326">
        <v>0.69166666666666676</v>
      </c>
      <c r="AO9" s="326">
        <v>0.73055555555555562</v>
      </c>
      <c r="AP9" s="326">
        <v>0.55486111111111114</v>
      </c>
      <c r="AQ9" s="326">
        <v>0.59166666666666667</v>
      </c>
      <c r="AR9" s="326">
        <v>0.62152777777777779</v>
      </c>
      <c r="AS9" s="326">
        <v>0.64513888888888882</v>
      </c>
      <c r="AT9" s="326">
        <v>0.60555555555555551</v>
      </c>
      <c r="AU9" s="326">
        <v>0.72013888888888899</v>
      </c>
      <c r="AV9" s="326">
        <v>0.7270833333333333</v>
      </c>
      <c r="AW9" s="326">
        <v>0.62986111111111109</v>
      </c>
      <c r="AX9" s="326">
        <v>0.56319444444444444</v>
      </c>
      <c r="AY9" s="326">
        <v>0.57916666666666672</v>
      </c>
      <c r="AZ9" s="325"/>
      <c r="BA9" s="325"/>
      <c r="BB9" s="325"/>
      <c r="BC9" s="325"/>
      <c r="BD9" s="325"/>
      <c r="BE9" s="325"/>
      <c r="BF9" s="326">
        <v>3.888888888888889E-2</v>
      </c>
      <c r="BH9" s="15">
        <f>VLOOKUP(BI9,id!$A:$C,3,0)</f>
        <v>14</v>
      </c>
      <c r="BI9" s="15" t="str">
        <f t="shared" si="4"/>
        <v>RudnickiMariusz1966</v>
      </c>
      <c r="BJ9" s="9" t="str">
        <f t="shared" ref="BJ9:BK15" si="15">E9</f>
        <v>Rudnicki</v>
      </c>
      <c r="BK9" s="9" t="str">
        <f t="shared" si="15"/>
        <v>Mariusz</v>
      </c>
      <c r="BL9" s="9" t="str">
        <f t="shared" ref="BL9:BL15" si="16">I9</f>
        <v>Orient Express</v>
      </c>
      <c r="BM9" s="9">
        <f t="shared" ref="BM9:BM15" si="17">G9</f>
        <v>1966</v>
      </c>
      <c r="BN9" s="9">
        <f t="shared" si="10"/>
        <v>36.475409836065573</v>
      </c>
      <c r="BO9" s="9"/>
      <c r="BP9" s="9">
        <f t="shared" si="11"/>
        <v>1.0467289719626167</v>
      </c>
      <c r="BQ9" s="9">
        <f t="shared" si="12"/>
        <v>0.967741935483871</v>
      </c>
      <c r="BR9" s="9">
        <f t="shared" si="13"/>
        <v>0.98888888888888893</v>
      </c>
      <c r="BS9" s="9">
        <f t="shared" si="14"/>
        <v>0.99346349195569561</v>
      </c>
    </row>
    <row r="10" spans="1:71" ht="15.6">
      <c r="A10" s="336" t="e">
        <f ca="1">IF(M10=M9,IF(N10=N9,IF(O10=O9,A9,CELL("wiersz",A8)),CELL("wiersz",A8)),CELL("wiersz",A8))</f>
        <v>#VALUE!</v>
      </c>
      <c r="B10" s="337">
        <v>410</v>
      </c>
      <c r="C10" s="334" t="s">
        <v>2222</v>
      </c>
      <c r="D10" s="334" t="s">
        <v>36</v>
      </c>
      <c r="E10" s="332" t="s">
        <v>855</v>
      </c>
      <c r="F10" s="332" t="s">
        <v>26</v>
      </c>
      <c r="G10" s="327">
        <v>1963</v>
      </c>
      <c r="H10" s="332" t="s">
        <v>888</v>
      </c>
      <c r="I10" s="345" t="s">
        <v>889</v>
      </c>
      <c r="J10" s="330">
        <v>42910.444444444445</v>
      </c>
      <c r="K10" s="330">
        <f t="shared" si="0"/>
        <v>3.888888888888889E-2</v>
      </c>
      <c r="L10" s="327">
        <v>0</v>
      </c>
      <c r="M10" s="328">
        <v>445</v>
      </c>
      <c r="N10" s="327">
        <v>30</v>
      </c>
      <c r="O10" s="327">
        <v>856</v>
      </c>
      <c r="P10" s="326">
        <v>0.99791666666666667</v>
      </c>
      <c r="Q10" s="326">
        <v>0.47500000000000003</v>
      </c>
      <c r="R10" s="326">
        <v>0.9604166666666667</v>
      </c>
      <c r="S10" s="326">
        <v>0.8847222222222223</v>
      </c>
      <c r="T10" s="326">
        <v>0.8520833333333333</v>
      </c>
      <c r="U10" s="325"/>
      <c r="V10" s="326">
        <v>0.54097222222222219</v>
      </c>
      <c r="W10" s="325"/>
      <c r="X10" s="326">
        <v>0.83958333333333324</v>
      </c>
      <c r="Y10" s="326">
        <v>0.51041666666666663</v>
      </c>
      <c r="Z10" s="325"/>
      <c r="AA10" s="325"/>
      <c r="AB10" s="325"/>
      <c r="AC10" s="326">
        <v>0.51874999999999993</v>
      </c>
      <c r="AD10" s="325"/>
      <c r="AE10" s="326">
        <v>0.67222222222222217</v>
      </c>
      <c r="AF10" s="326">
        <v>0.6791666666666667</v>
      </c>
      <c r="AG10" s="326">
        <v>0.67499999999999993</v>
      </c>
      <c r="AH10" s="326">
        <v>0.68055555555555547</v>
      </c>
      <c r="AI10" s="325"/>
      <c r="AJ10" s="326">
        <v>0.69444444444444453</v>
      </c>
      <c r="AK10" s="326">
        <v>0.66736111111111107</v>
      </c>
      <c r="AL10" s="326">
        <v>0.70138888888888884</v>
      </c>
      <c r="AM10" s="326">
        <v>0.6694444444444444</v>
      </c>
      <c r="AN10" s="326">
        <v>0.69166666666666676</v>
      </c>
      <c r="AO10" s="326">
        <v>0.73055555555555562</v>
      </c>
      <c r="AP10" s="326">
        <v>0.55486111111111114</v>
      </c>
      <c r="AQ10" s="326">
        <v>0.59166666666666667</v>
      </c>
      <c r="AR10" s="326">
        <v>0.62152777777777779</v>
      </c>
      <c r="AS10" s="326">
        <v>0.64513888888888882</v>
      </c>
      <c r="AT10" s="326">
        <v>0.60555555555555551</v>
      </c>
      <c r="AU10" s="326">
        <v>0.72013888888888899</v>
      </c>
      <c r="AV10" s="326">
        <v>0.7270833333333333</v>
      </c>
      <c r="AW10" s="326">
        <v>0.62986111111111109</v>
      </c>
      <c r="AX10" s="326">
        <v>0.56319444444444444</v>
      </c>
      <c r="AY10" s="326">
        <v>0.57916666666666672</v>
      </c>
      <c r="AZ10" s="325"/>
      <c r="BA10" s="325"/>
      <c r="BB10" s="325"/>
      <c r="BC10" s="325"/>
      <c r="BD10" s="325"/>
      <c r="BE10" s="325"/>
      <c r="BF10" s="326">
        <v>3.888888888888889E-2</v>
      </c>
      <c r="BH10" s="15">
        <f>VLOOKUP(BI10,id!$A:$C,3,0)</f>
        <v>75</v>
      </c>
      <c r="BI10" s="15" t="str">
        <f t="shared" si="4"/>
        <v>KowalskiKrzysztof1963</v>
      </c>
      <c r="BJ10" s="9" t="str">
        <f t="shared" si="15"/>
        <v>Kowalski</v>
      </c>
      <c r="BK10" s="9" t="str">
        <f t="shared" si="15"/>
        <v>Krzysztof</v>
      </c>
      <c r="BL10" s="9" t="str">
        <f t="shared" si="16"/>
        <v>Orient Express</v>
      </c>
      <c r="BM10" s="9">
        <f t="shared" si="17"/>
        <v>1963</v>
      </c>
      <c r="BN10" s="9">
        <f t="shared" si="10"/>
        <v>36.475409836065573</v>
      </c>
      <c r="BO10" s="9"/>
      <c r="BP10" s="9">
        <f t="shared" si="11"/>
        <v>1</v>
      </c>
      <c r="BQ10" s="9">
        <f t="shared" si="12"/>
        <v>1</v>
      </c>
      <c r="BR10" s="9">
        <f t="shared" si="13"/>
        <v>1</v>
      </c>
      <c r="BS10" s="9">
        <f t="shared" si="14"/>
        <v>1</v>
      </c>
    </row>
    <row r="11" spans="1:71" ht="15.6">
      <c r="A11" s="336" t="e">
        <f ca="1">IF(M11=M10,IF(N11=N10,IF(O11=O10,A10,CELL("wiersz",A9)),CELL("wiersz",A9)),CELL("wiersz",A9))</f>
        <v>#VALUE!</v>
      </c>
      <c r="B11" s="337">
        <v>408</v>
      </c>
      <c r="C11" s="334" t="s">
        <v>2222</v>
      </c>
      <c r="D11" s="334" t="s">
        <v>36</v>
      </c>
      <c r="E11" s="332" t="s">
        <v>1479</v>
      </c>
      <c r="F11" s="332" t="s">
        <v>20</v>
      </c>
      <c r="G11" s="327">
        <v>1968</v>
      </c>
      <c r="H11" s="332" t="s">
        <v>1886</v>
      </c>
      <c r="I11" s="345"/>
      <c r="J11" s="330">
        <v>42910.444444444445</v>
      </c>
      <c r="K11" s="330">
        <f t="shared" si="0"/>
        <v>7.6388888888888895E-2</v>
      </c>
      <c r="L11" s="327">
        <v>10</v>
      </c>
      <c r="M11" s="328">
        <v>410</v>
      </c>
      <c r="N11" s="327">
        <v>28</v>
      </c>
      <c r="O11" s="327">
        <v>910</v>
      </c>
      <c r="P11" s="325"/>
      <c r="Q11" s="326">
        <v>0.51527777777777783</v>
      </c>
      <c r="R11" s="325"/>
      <c r="S11" s="326">
        <v>0.85</v>
      </c>
      <c r="T11" s="326">
        <v>0.82916666666666661</v>
      </c>
      <c r="U11" s="325"/>
      <c r="V11" s="326">
        <v>0.61111111111111105</v>
      </c>
      <c r="W11" s="325"/>
      <c r="X11" s="326">
        <v>0.8041666666666667</v>
      </c>
      <c r="Y11" s="326">
        <v>0.54861111111111105</v>
      </c>
      <c r="Z11" s="325"/>
      <c r="AA11" s="326">
        <v>0.90486111111111101</v>
      </c>
      <c r="AB11" s="326">
        <v>0.93611111111111101</v>
      </c>
      <c r="AC11" s="326">
        <v>0.57777777777777783</v>
      </c>
      <c r="AD11" s="325"/>
      <c r="AE11" s="326">
        <v>0.73749999999999993</v>
      </c>
      <c r="AF11" s="326">
        <v>0.7416666666666667</v>
      </c>
      <c r="AG11" s="326">
        <v>0.74444444444444446</v>
      </c>
      <c r="AH11" s="326">
        <v>0.74513888888888891</v>
      </c>
      <c r="AI11" s="326">
        <v>0.71180555555555547</v>
      </c>
      <c r="AJ11" s="326">
        <v>0.73125000000000007</v>
      </c>
      <c r="AK11" s="326">
        <v>0.68819444444444444</v>
      </c>
      <c r="AL11" s="326">
        <v>0.71805555555555556</v>
      </c>
      <c r="AM11" s="326">
        <v>0.75624999999999998</v>
      </c>
      <c r="AN11" s="326">
        <v>0.6972222222222223</v>
      </c>
      <c r="AO11" s="326">
        <v>0.7006944444444444</v>
      </c>
      <c r="AP11" s="326">
        <v>0.62916666666666665</v>
      </c>
      <c r="AQ11" s="325"/>
      <c r="AR11" s="326">
        <v>0.64583333333333337</v>
      </c>
      <c r="AS11" s="326">
        <v>0.67291666666666661</v>
      </c>
      <c r="AT11" s="325"/>
      <c r="AU11" s="326">
        <v>0.72430555555555554</v>
      </c>
      <c r="AV11" s="326">
        <v>0.70486111111111116</v>
      </c>
      <c r="AW11" s="326">
        <v>0.65416666666666667</v>
      </c>
      <c r="AX11" s="326">
        <v>0.63541666666666663</v>
      </c>
      <c r="AY11" s="325"/>
      <c r="AZ11" s="325"/>
      <c r="BA11" s="325"/>
      <c r="BB11" s="325"/>
      <c r="BC11" s="325"/>
      <c r="BD11" s="325"/>
      <c r="BE11" s="325"/>
      <c r="BF11" s="326">
        <v>7.6388888888888895E-2</v>
      </c>
      <c r="BH11" s="15">
        <f>VLOOKUP(BI11,id!$A:$C,3,0)</f>
        <v>113</v>
      </c>
      <c r="BI11" s="15" t="str">
        <f t="shared" si="4"/>
        <v>RozwadowskiPaweł1968</v>
      </c>
      <c r="BJ11" s="9" t="str">
        <f t="shared" si="15"/>
        <v>Rozwadowski</v>
      </c>
      <c r="BK11" s="9" t="str">
        <f t="shared" si="15"/>
        <v>Paweł</v>
      </c>
      <c r="BL11" s="9">
        <f t="shared" si="16"/>
        <v>0</v>
      </c>
      <c r="BM11" s="9">
        <f t="shared" si="17"/>
        <v>1968</v>
      </c>
      <c r="BN11" s="9">
        <f t="shared" si="10"/>
        <v>33.606557377049178</v>
      </c>
      <c r="BO11" s="9"/>
      <c r="BP11" s="9">
        <f t="shared" si="11"/>
        <v>0.94065934065934065</v>
      </c>
      <c r="BQ11" s="9">
        <f t="shared" si="12"/>
        <v>0.93333333333333335</v>
      </c>
      <c r="BR11" s="9">
        <f t="shared" si="13"/>
        <v>0.9213483146067416</v>
      </c>
      <c r="BS11" s="9">
        <f t="shared" si="14"/>
        <v>0.98629618965902943</v>
      </c>
    </row>
    <row r="12" spans="1:71" ht="15.6">
      <c r="A12" s="336" t="e">
        <f ca="1">IF(M12=M11,IF(N12=N11,IF(O12=O11,A11,CELL("wiersz",A10)),CELL("wiersz",A10)),CELL("wiersz",A10))</f>
        <v>#VALUE!</v>
      </c>
      <c r="B12" s="337">
        <v>418</v>
      </c>
      <c r="C12" s="334" t="s">
        <v>2222</v>
      </c>
      <c r="D12" s="334" t="s">
        <v>36</v>
      </c>
      <c r="E12" s="332" t="s">
        <v>75</v>
      </c>
      <c r="F12" s="332" t="s">
        <v>53</v>
      </c>
      <c r="G12" s="346">
        <v>1963</v>
      </c>
      <c r="H12" s="332" t="s">
        <v>238</v>
      </c>
      <c r="I12" s="345" t="s">
        <v>239</v>
      </c>
      <c r="J12" s="330">
        <v>42910.444444444445</v>
      </c>
      <c r="K12" s="330">
        <f t="shared" si="0"/>
        <v>6.8749999999999992E-2</v>
      </c>
      <c r="L12" s="327">
        <v>0</v>
      </c>
      <c r="M12" s="328">
        <v>380</v>
      </c>
      <c r="N12" s="327">
        <v>29</v>
      </c>
      <c r="O12" s="327">
        <v>900</v>
      </c>
      <c r="P12" s="325"/>
      <c r="Q12" s="326">
        <v>0.47291666666666665</v>
      </c>
      <c r="R12" s="325"/>
      <c r="S12" s="326">
        <v>0.98333333333333339</v>
      </c>
      <c r="T12" s="326">
        <v>0.85555555555555562</v>
      </c>
      <c r="U12" s="325"/>
      <c r="V12" s="326">
        <v>0.55763888888888891</v>
      </c>
      <c r="W12" s="325"/>
      <c r="X12" s="326">
        <v>0.93958333333333333</v>
      </c>
      <c r="Y12" s="326">
        <v>0.5180555555555556</v>
      </c>
      <c r="Z12" s="325"/>
      <c r="AA12" s="325"/>
      <c r="AB12" s="325"/>
      <c r="AC12" s="326">
        <v>0.53333333333333333</v>
      </c>
      <c r="AD12" s="325"/>
      <c r="AE12" s="326">
        <v>0.69861111111111107</v>
      </c>
      <c r="AF12" s="326">
        <v>0.70138888888888884</v>
      </c>
      <c r="AG12" s="326">
        <v>0.70416666666666661</v>
      </c>
      <c r="AH12" s="326">
        <v>0.7055555555555556</v>
      </c>
      <c r="AI12" s="326">
        <v>0.78055555555555556</v>
      </c>
      <c r="AJ12" s="326">
        <v>0.7319444444444444</v>
      </c>
      <c r="AK12" s="326">
        <v>0.69027777777777777</v>
      </c>
      <c r="AL12" s="326">
        <v>0.76736111111111116</v>
      </c>
      <c r="AM12" s="326">
        <v>0.69305555555555554</v>
      </c>
      <c r="AN12" s="326">
        <v>0.72916666666666663</v>
      </c>
      <c r="AO12" s="326">
        <v>0.75277777777777777</v>
      </c>
      <c r="AP12" s="326">
        <v>0.58194444444444449</v>
      </c>
      <c r="AQ12" s="326">
        <v>0.62291666666666667</v>
      </c>
      <c r="AR12" s="326">
        <v>0.59861111111111109</v>
      </c>
      <c r="AS12" s="326">
        <v>0.65694444444444444</v>
      </c>
      <c r="AT12" s="326">
        <v>0.63750000000000007</v>
      </c>
      <c r="AU12" s="326">
        <v>0.77222222222222225</v>
      </c>
      <c r="AV12" s="326">
        <v>0.75694444444444453</v>
      </c>
      <c r="AW12" s="326">
        <v>0.64861111111111114</v>
      </c>
      <c r="AX12" s="326">
        <v>0.58819444444444446</v>
      </c>
      <c r="AY12" s="326">
        <v>0.6069444444444444</v>
      </c>
      <c r="AZ12" s="325"/>
      <c r="BA12" s="325"/>
      <c r="BB12" s="325"/>
      <c r="BC12" s="325"/>
      <c r="BD12" s="325"/>
      <c r="BE12" s="325"/>
      <c r="BF12" s="326">
        <v>6.8749999999999992E-2</v>
      </c>
      <c r="BH12" s="15">
        <f>VLOOKUP(BI12,id!$A:$C,3,0)</f>
        <v>6</v>
      </c>
      <c r="BI12" s="15" t="str">
        <f t="shared" si="4"/>
        <v>SójkaTomasz1963</v>
      </c>
      <c r="BJ12" s="9" t="str">
        <f t="shared" si="15"/>
        <v>Sójka</v>
      </c>
      <c r="BK12" s="9" t="str">
        <f t="shared" si="15"/>
        <v>Tomasz</v>
      </c>
      <c r="BL12" s="9" t="str">
        <f t="shared" si="16"/>
        <v>RKS Fiedorek</v>
      </c>
      <c r="BM12" s="9">
        <f t="shared" si="17"/>
        <v>1963</v>
      </c>
      <c r="BN12" s="9">
        <f t="shared" si="10"/>
        <v>31.147540983606557</v>
      </c>
      <c r="BO12" s="9"/>
      <c r="BP12" s="9">
        <f t="shared" si="11"/>
        <v>1.0111111111111111</v>
      </c>
      <c r="BQ12" s="9">
        <f t="shared" si="12"/>
        <v>1.0357142857142858</v>
      </c>
      <c r="BR12" s="9">
        <f t="shared" si="13"/>
        <v>0.92682926829268297</v>
      </c>
      <c r="BS12" s="9">
        <f t="shared" si="14"/>
        <v>1.0070429496933102</v>
      </c>
    </row>
    <row r="13" spans="1:71" ht="15.6">
      <c r="A13" s="336" t="e">
        <f ca="1">IF(M13=#REF!,IF(N13=#REF!,IF(O13=#REF!,#REF!,CELL("wiersz",A12)),CELL("wiersz",A12)),CELL("wiersz",A12))</f>
        <v>#REF!</v>
      </c>
      <c r="B13" s="337">
        <v>405</v>
      </c>
      <c r="C13" s="334" t="s">
        <v>2222</v>
      </c>
      <c r="D13" s="334" t="s">
        <v>36</v>
      </c>
      <c r="E13" s="332" t="s">
        <v>2225</v>
      </c>
      <c r="F13" s="332" t="s">
        <v>65</v>
      </c>
      <c r="G13" s="327">
        <v>1980</v>
      </c>
      <c r="H13" s="332" t="s">
        <v>323</v>
      </c>
      <c r="I13" s="345" t="s">
        <v>2224</v>
      </c>
      <c r="J13" s="330">
        <v>42910.444444444445</v>
      </c>
      <c r="K13" s="330">
        <f t="shared" si="0"/>
        <v>0.99791666666666667</v>
      </c>
      <c r="L13" s="327">
        <v>0</v>
      </c>
      <c r="M13" s="328">
        <v>230</v>
      </c>
      <c r="N13" s="327">
        <v>19</v>
      </c>
      <c r="O13" s="327">
        <v>797</v>
      </c>
      <c r="P13" s="325"/>
      <c r="Q13" s="326">
        <v>0.48958333333333331</v>
      </c>
      <c r="R13" s="325"/>
      <c r="S13" s="325"/>
      <c r="T13" s="325"/>
      <c r="U13" s="325"/>
      <c r="V13" s="326">
        <v>0.64583333333333337</v>
      </c>
      <c r="W13" s="325"/>
      <c r="X13" s="325"/>
      <c r="Y13" s="326">
        <v>0.54791666666666672</v>
      </c>
      <c r="Z13" s="325"/>
      <c r="AA13" s="325"/>
      <c r="AB13" s="325"/>
      <c r="AC13" s="326">
        <v>0.6020833333333333</v>
      </c>
      <c r="AD13" s="325"/>
      <c r="AE13" s="325"/>
      <c r="AF13" s="326">
        <v>0.78055555555555556</v>
      </c>
      <c r="AG13" s="326">
        <v>0.78125</v>
      </c>
      <c r="AH13" s="326">
        <v>0.78263888888888899</v>
      </c>
      <c r="AI13" s="326">
        <v>0.82777777777777783</v>
      </c>
      <c r="AJ13" s="326">
        <v>0.80972222222222223</v>
      </c>
      <c r="AK13" s="326">
        <v>0.76874999999999993</v>
      </c>
      <c r="AL13" s="326">
        <v>0.8222222222222223</v>
      </c>
      <c r="AM13" s="326">
        <v>0.77083333333333337</v>
      </c>
      <c r="AN13" s="325"/>
      <c r="AO13" s="326">
        <v>0.85</v>
      </c>
      <c r="AP13" s="325"/>
      <c r="AQ13" s="326">
        <v>0.70833333333333337</v>
      </c>
      <c r="AR13" s="325"/>
      <c r="AS13" s="326">
        <v>0.90416666666666667</v>
      </c>
      <c r="AT13" s="326">
        <v>0.70208333333333339</v>
      </c>
      <c r="AU13" s="325"/>
      <c r="AV13" s="325"/>
      <c r="AW13" s="326">
        <v>0.91805555555555562</v>
      </c>
      <c r="AX13" s="325"/>
      <c r="AY13" s="326">
        <v>0.67152777777777783</v>
      </c>
      <c r="AZ13" s="325"/>
      <c r="BA13" s="325"/>
      <c r="BB13" s="325"/>
      <c r="BC13" s="325"/>
      <c r="BD13" s="325"/>
      <c r="BE13" s="325"/>
      <c r="BF13" s="326">
        <v>0.99791666666666667</v>
      </c>
      <c r="BH13" s="15">
        <f>VLOOKUP(BI13,id!$A:$C,3,0)</f>
        <v>468</v>
      </c>
      <c r="BI13" s="15" t="str">
        <f t="shared" si="4"/>
        <v>MańczakMichał1980</v>
      </c>
      <c r="BJ13" s="9" t="str">
        <f t="shared" si="15"/>
        <v>Mańczak</v>
      </c>
      <c r="BK13" s="9" t="str">
        <f t="shared" si="15"/>
        <v>Michał</v>
      </c>
      <c r="BL13" s="9" t="str">
        <f t="shared" si="16"/>
        <v>Lumbago</v>
      </c>
      <c r="BM13" s="9">
        <f t="shared" si="17"/>
        <v>1980</v>
      </c>
      <c r="BN13" s="9">
        <f t="shared" si="10"/>
        <v>18.852459016393443</v>
      </c>
      <c r="BO13" s="9"/>
      <c r="BP13" s="9">
        <f t="shared" si="11"/>
        <v>1.1292346298619824</v>
      </c>
      <c r="BQ13" s="9">
        <f t="shared" si="12"/>
        <v>0.65517241379310343</v>
      </c>
      <c r="BR13" s="9">
        <f t="shared" si="13"/>
        <v>0.60526315789473684</v>
      </c>
      <c r="BS13" s="9">
        <f t="shared" si="14"/>
        <v>0.91890607055949736</v>
      </c>
    </row>
    <row r="14" spans="1:71" ht="15.6">
      <c r="A14" s="336" t="e">
        <f ca="1">IF(M14=M13,IF(N14=N13,IF(O14=O13,A13,CELL("wiersz",#REF!)),CELL("wiersz",#REF!)),CELL("wiersz",#REF!))</f>
        <v>#REF!</v>
      </c>
      <c r="B14" s="337">
        <v>411</v>
      </c>
      <c r="C14" s="334" t="s">
        <v>2222</v>
      </c>
      <c r="D14" s="334" t="s">
        <v>36</v>
      </c>
      <c r="E14" s="332" t="s">
        <v>2223</v>
      </c>
      <c r="F14" s="332" t="s">
        <v>83</v>
      </c>
      <c r="G14" s="327">
        <v>1979</v>
      </c>
      <c r="H14" s="332" t="s">
        <v>1634</v>
      </c>
      <c r="I14" s="345"/>
      <c r="J14" s="330">
        <v>42910.444444444445</v>
      </c>
      <c r="K14" s="330" t="str">
        <f t="shared" si="0"/>
        <v>z</v>
      </c>
      <c r="L14" s="327">
        <v>0</v>
      </c>
      <c r="M14" s="328">
        <f>170/2</f>
        <v>85</v>
      </c>
      <c r="N14" s="327">
        <v>4</v>
      </c>
      <c r="O14" s="327">
        <v>366</v>
      </c>
      <c r="P14" s="326">
        <v>0.48055555555555557</v>
      </c>
      <c r="Q14" s="325"/>
      <c r="R14" s="326">
        <v>0.53888888888888886</v>
      </c>
      <c r="S14" s="325"/>
      <c r="T14" s="325"/>
      <c r="U14" s="325"/>
      <c r="V14" s="325"/>
      <c r="W14" s="326">
        <v>0.6118055555555556</v>
      </c>
      <c r="X14" s="325"/>
      <c r="Y14" s="325"/>
      <c r="Z14" s="325"/>
      <c r="AA14" s="325"/>
      <c r="AB14" s="326">
        <v>0.69791666666666663</v>
      </c>
      <c r="AC14" s="325"/>
      <c r="AD14" s="325"/>
      <c r="AE14" s="325"/>
      <c r="AF14" s="325"/>
      <c r="AG14" s="325"/>
      <c r="AH14" s="325"/>
      <c r="AI14" s="325"/>
      <c r="AJ14" s="325"/>
      <c r="AK14" s="325"/>
      <c r="AL14" s="325"/>
      <c r="AM14" s="325"/>
      <c r="AN14" s="325"/>
      <c r="AO14" s="325"/>
      <c r="AP14" s="325"/>
      <c r="AQ14" s="325"/>
      <c r="AR14" s="325"/>
      <c r="AS14" s="325"/>
      <c r="AT14" s="325"/>
      <c r="AU14" s="325"/>
      <c r="AV14" s="325"/>
      <c r="AW14" s="325"/>
      <c r="AX14" s="325"/>
      <c r="AY14" s="325"/>
      <c r="AZ14" s="325"/>
      <c r="BA14" s="325"/>
      <c r="BB14" s="325"/>
      <c r="BC14" s="325"/>
      <c r="BD14" s="325"/>
      <c r="BE14" s="325"/>
      <c r="BF14" s="325" t="s">
        <v>2179</v>
      </c>
      <c r="BH14" s="15">
        <f>VLOOKUP(BI14,id!$A:$C,3,0)</f>
        <v>469</v>
      </c>
      <c r="BI14" s="15" t="str">
        <f t="shared" si="4"/>
        <v>CzynszakKrystian1979</v>
      </c>
      <c r="BJ14" s="9" t="str">
        <f t="shared" si="15"/>
        <v>Czynszak</v>
      </c>
      <c r="BK14" s="9" t="str">
        <f t="shared" si="15"/>
        <v>Krystian</v>
      </c>
      <c r="BL14" s="9">
        <f t="shared" si="16"/>
        <v>0</v>
      </c>
      <c r="BM14" s="9">
        <f t="shared" si="17"/>
        <v>1979</v>
      </c>
      <c r="BN14" s="9">
        <f t="shared" si="10"/>
        <v>6.9672131147540979</v>
      </c>
      <c r="BO14" s="9"/>
      <c r="BP14" s="9">
        <f t="shared" si="11"/>
        <v>2.1775956284153004</v>
      </c>
      <c r="BQ14" s="9">
        <f t="shared" si="12"/>
        <v>0.21052631578947367</v>
      </c>
      <c r="BR14" s="9">
        <f t="shared" si="13"/>
        <v>0.36956521739130432</v>
      </c>
      <c r="BS14" s="9">
        <f t="shared" si="14"/>
        <v>0.73225319969417546</v>
      </c>
    </row>
    <row r="15" spans="1:71" ht="15.6">
      <c r="A15" s="336" t="e">
        <f ca="1">IF(M15=M14,IF(N15=N14,IF(O15=O14,A14,CELL("wiersz",A13)),CELL("wiersz",A13)),CELL("wiersz",A13))</f>
        <v>#VALUE!</v>
      </c>
      <c r="B15" s="337">
        <v>402</v>
      </c>
      <c r="C15" s="334" t="s">
        <v>2222</v>
      </c>
      <c r="D15" s="334" t="s">
        <v>36</v>
      </c>
      <c r="E15" s="332" t="s">
        <v>2221</v>
      </c>
      <c r="F15" s="332" t="s">
        <v>1658</v>
      </c>
      <c r="G15" s="327">
        <v>1989</v>
      </c>
      <c r="H15" s="332" t="s">
        <v>323</v>
      </c>
      <c r="I15" s="345" t="s">
        <v>2220</v>
      </c>
      <c r="J15" s="330">
        <v>42910.444444444445</v>
      </c>
      <c r="K15" s="330" t="str">
        <f t="shared" si="0"/>
        <v>z</v>
      </c>
      <c r="L15" s="327">
        <v>0</v>
      </c>
      <c r="M15" s="328">
        <f>150/2</f>
        <v>75</v>
      </c>
      <c r="N15" s="327">
        <v>7</v>
      </c>
      <c r="O15" s="327">
        <v>269</v>
      </c>
      <c r="P15" s="325"/>
      <c r="Q15" s="326">
        <v>0.47291666666666665</v>
      </c>
      <c r="R15" s="325"/>
      <c r="S15" s="325"/>
      <c r="T15" s="325"/>
      <c r="U15" s="325"/>
      <c r="V15" s="326">
        <v>0.58888888888888891</v>
      </c>
      <c r="W15" s="325"/>
      <c r="X15" s="325"/>
      <c r="Y15" s="326">
        <v>0.53402777777777777</v>
      </c>
      <c r="Z15" s="325"/>
      <c r="AA15" s="325"/>
      <c r="AB15" s="325"/>
      <c r="AC15" s="326">
        <v>0.54652777777777783</v>
      </c>
      <c r="AD15" s="325"/>
      <c r="AE15" s="325"/>
      <c r="AF15" s="325"/>
      <c r="AG15" s="325"/>
      <c r="AH15" s="325"/>
      <c r="AI15" s="325"/>
      <c r="AJ15" s="325"/>
      <c r="AK15" s="325"/>
      <c r="AL15" s="325"/>
      <c r="AM15" s="325"/>
      <c r="AN15" s="325"/>
      <c r="AO15" s="325"/>
      <c r="AP15" s="326">
        <v>0.60833333333333328</v>
      </c>
      <c r="AQ15" s="325"/>
      <c r="AR15" s="325"/>
      <c r="AS15" s="325"/>
      <c r="AT15" s="325"/>
      <c r="AU15" s="325"/>
      <c r="AV15" s="325"/>
      <c r="AW15" s="325"/>
      <c r="AX15" s="326">
        <v>0.61527777777777781</v>
      </c>
      <c r="AY15" s="326">
        <v>0.63055555555555554</v>
      </c>
      <c r="AZ15" s="325"/>
      <c r="BA15" s="325"/>
      <c r="BB15" s="325"/>
      <c r="BC15" s="325"/>
      <c r="BD15" s="325"/>
      <c r="BE15" s="325"/>
      <c r="BF15" s="325" t="s">
        <v>2179</v>
      </c>
      <c r="BH15" s="15">
        <f>VLOOKUP(BI15,id!$A:$C,3,0)</f>
        <v>470</v>
      </c>
      <c r="BI15" s="15" t="str">
        <f t="shared" si="4"/>
        <v>WesołowskiStefan1989</v>
      </c>
      <c r="BJ15" s="9" t="str">
        <f t="shared" si="15"/>
        <v>Wesołowski</v>
      </c>
      <c r="BK15" s="9" t="str">
        <f t="shared" si="15"/>
        <v>Stefan</v>
      </c>
      <c r="BL15" s="9" t="str">
        <f t="shared" si="16"/>
        <v>The Walkie Talkies</v>
      </c>
      <c r="BM15" s="9">
        <f t="shared" si="17"/>
        <v>1989</v>
      </c>
      <c r="BN15" s="9">
        <f t="shared" si="10"/>
        <v>6.1475409836065564</v>
      </c>
      <c r="BO15" s="9"/>
      <c r="BP15" s="9">
        <f t="shared" si="11"/>
        <v>1.3605947955390334</v>
      </c>
      <c r="BQ15" s="9">
        <f t="shared" si="12"/>
        <v>1.75</v>
      </c>
      <c r="BR15" s="9">
        <f t="shared" si="13"/>
        <v>0.88235294117647056</v>
      </c>
      <c r="BS15" s="9">
        <f t="shared" si="14"/>
        <v>1.1184269147201447</v>
      </c>
    </row>
    <row r="16" spans="1:71">
      <c r="J16" s="344"/>
      <c r="K16" s="344"/>
      <c r="L16" s="342"/>
      <c r="M16" s="343"/>
      <c r="N16" s="342"/>
      <c r="O16" s="342"/>
      <c r="P16" s="341"/>
      <c r="Q16" s="341"/>
      <c r="R16" s="341"/>
      <c r="S16" s="341"/>
      <c r="T16" s="341"/>
      <c r="U16" s="341"/>
      <c r="V16" s="341"/>
      <c r="W16" s="341"/>
      <c r="X16" s="341"/>
      <c r="Y16" s="341"/>
      <c r="Z16" s="341"/>
      <c r="AA16" s="341"/>
      <c r="AB16" s="341"/>
      <c r="AC16" s="341"/>
      <c r="AD16" s="341"/>
      <c r="AE16" s="341"/>
      <c r="AF16" s="341"/>
      <c r="AG16" s="341"/>
      <c r="AH16" s="341"/>
      <c r="AI16" s="341"/>
      <c r="AJ16" s="341"/>
      <c r="AK16" s="341"/>
      <c r="AL16" s="341"/>
      <c r="AM16" s="341"/>
      <c r="AN16" s="341"/>
      <c r="AO16" s="341"/>
      <c r="AP16" s="341"/>
      <c r="AQ16" s="341"/>
      <c r="AR16" s="341"/>
      <c r="AS16" s="341"/>
      <c r="AT16" s="341"/>
      <c r="AU16" s="341"/>
      <c r="AV16" s="341"/>
      <c r="AW16" s="341"/>
      <c r="AX16" s="341"/>
      <c r="AY16" s="341"/>
      <c r="AZ16" s="341"/>
      <c r="BA16" s="341"/>
      <c r="BB16" s="341"/>
      <c r="BC16" s="341"/>
      <c r="BD16" s="341"/>
      <c r="BE16" s="341"/>
      <c r="BF16" s="341"/>
    </row>
    <row r="17" spans="3:58">
      <c r="C17" s="324" t="s">
        <v>2178</v>
      </c>
      <c r="J17" s="344"/>
      <c r="K17" s="344"/>
      <c r="L17" s="342"/>
      <c r="M17" s="343"/>
      <c r="N17" s="342"/>
      <c r="O17" s="342"/>
      <c r="P17" s="341"/>
      <c r="Q17" s="341"/>
      <c r="R17" s="341"/>
      <c r="S17" s="341"/>
      <c r="T17" s="341"/>
      <c r="U17" s="341"/>
      <c r="V17" s="341"/>
      <c r="W17" s="341"/>
      <c r="X17" s="341"/>
      <c r="Y17" s="341"/>
      <c r="Z17" s="341"/>
      <c r="AA17" s="341"/>
      <c r="AB17" s="341"/>
      <c r="AC17" s="341"/>
      <c r="AD17" s="341"/>
      <c r="AE17" s="341"/>
      <c r="AF17" s="341"/>
      <c r="AG17" s="341"/>
      <c r="AH17" s="341"/>
      <c r="AI17" s="341"/>
      <c r="AJ17" s="341"/>
      <c r="AK17" s="341"/>
      <c r="AL17" s="341"/>
      <c r="AM17" s="341"/>
      <c r="AN17" s="341"/>
      <c r="AO17" s="341"/>
      <c r="AP17" s="341"/>
      <c r="AQ17" s="341"/>
      <c r="AR17" s="341"/>
      <c r="AS17" s="341"/>
      <c r="AT17" s="341"/>
      <c r="AU17" s="341"/>
      <c r="AV17" s="341"/>
      <c r="AW17" s="341"/>
      <c r="AX17" s="341"/>
      <c r="AY17" s="341"/>
      <c r="AZ17" s="341"/>
      <c r="BA17" s="341"/>
      <c r="BB17" s="341"/>
      <c r="BC17" s="341"/>
      <c r="BD17" s="341"/>
      <c r="BE17" s="341"/>
      <c r="BF17" s="341"/>
    </row>
    <row r="18" spans="3:58">
      <c r="J18" s="344"/>
      <c r="K18" s="344"/>
      <c r="L18" s="342"/>
      <c r="M18" s="343"/>
      <c r="N18" s="342"/>
      <c r="O18" s="342"/>
      <c r="P18" s="341"/>
      <c r="Q18" s="341"/>
      <c r="R18" s="341"/>
      <c r="S18" s="341"/>
      <c r="T18" s="341"/>
      <c r="U18" s="341"/>
      <c r="V18" s="341"/>
      <c r="W18" s="341"/>
      <c r="X18" s="341"/>
      <c r="Y18" s="341"/>
      <c r="Z18" s="341"/>
      <c r="AA18" s="341"/>
      <c r="AB18" s="341"/>
      <c r="AC18" s="341"/>
      <c r="AD18" s="341"/>
      <c r="AE18" s="341"/>
      <c r="AF18" s="341"/>
      <c r="AG18" s="341"/>
      <c r="AH18" s="341"/>
      <c r="AI18" s="341"/>
      <c r="AJ18" s="341"/>
      <c r="AK18" s="341"/>
      <c r="AL18" s="341"/>
      <c r="AM18" s="341"/>
      <c r="AN18" s="341"/>
      <c r="AO18" s="341"/>
      <c r="AP18" s="341"/>
      <c r="AQ18" s="341"/>
      <c r="AR18" s="341"/>
      <c r="AS18" s="341"/>
      <c r="AT18" s="341"/>
      <c r="AU18" s="341"/>
      <c r="AV18" s="341"/>
      <c r="AW18" s="341"/>
      <c r="AX18" s="341"/>
      <c r="AY18" s="341"/>
      <c r="AZ18" s="341"/>
      <c r="BA18" s="341"/>
      <c r="BB18" s="341"/>
      <c r="BC18" s="341"/>
      <c r="BD18" s="341"/>
      <c r="BE18" s="341"/>
      <c r="BF18" s="341"/>
    </row>
    <row r="19" spans="3:58">
      <c r="J19" s="344"/>
      <c r="K19" s="344"/>
      <c r="L19" s="342"/>
      <c r="M19" s="343"/>
      <c r="N19" s="342"/>
      <c r="O19" s="342"/>
      <c r="P19" s="341"/>
      <c r="Q19" s="341"/>
      <c r="R19" s="341"/>
      <c r="S19" s="341"/>
      <c r="T19" s="341"/>
      <c r="U19" s="341"/>
      <c r="V19" s="341"/>
      <c r="W19" s="341"/>
      <c r="X19" s="341"/>
      <c r="Y19" s="341"/>
      <c r="Z19" s="341"/>
      <c r="AA19" s="341"/>
      <c r="AB19" s="341"/>
      <c r="AC19" s="341"/>
      <c r="AD19" s="341"/>
      <c r="AE19" s="341"/>
      <c r="AF19" s="341"/>
      <c r="AG19" s="341"/>
      <c r="AH19" s="341"/>
      <c r="AI19" s="341"/>
      <c r="AJ19" s="341"/>
      <c r="AK19" s="341"/>
      <c r="AL19" s="341"/>
      <c r="AM19" s="341"/>
      <c r="AN19" s="341"/>
      <c r="AO19" s="341"/>
      <c r="AP19" s="341"/>
      <c r="AQ19" s="341"/>
      <c r="AR19" s="341"/>
      <c r="AS19" s="341"/>
      <c r="AT19" s="341"/>
      <c r="AU19" s="341"/>
      <c r="AV19" s="341"/>
      <c r="AW19" s="341"/>
      <c r="AX19" s="341"/>
      <c r="AY19" s="341"/>
      <c r="AZ19" s="341"/>
      <c r="BA19" s="341"/>
      <c r="BB19" s="341"/>
      <c r="BC19" s="341"/>
      <c r="BD19" s="341"/>
      <c r="BE19" s="341"/>
      <c r="BF19" s="341"/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6"/>
  <sheetViews>
    <sheetView workbookViewId="0"/>
  </sheetViews>
  <sheetFormatPr defaultRowHeight="13.2"/>
  <cols>
    <col min="7" max="7" width="8.109375" style="348" bestFit="1" customWidth="1"/>
    <col min="8" max="8" width="9.33203125" bestFit="1" customWidth="1"/>
  </cols>
  <sheetData>
    <row r="1" spans="1:22">
      <c r="A1" t="s">
        <v>152</v>
      </c>
      <c r="B1" t="s">
        <v>175</v>
      </c>
      <c r="C1" t="s">
        <v>176</v>
      </c>
      <c r="D1" t="s">
        <v>915</v>
      </c>
      <c r="E1" t="s">
        <v>2266</v>
      </c>
      <c r="F1" t="s">
        <v>1563</v>
      </c>
      <c r="G1" s="348" t="s">
        <v>1282</v>
      </c>
      <c r="H1" t="s">
        <v>1452</v>
      </c>
      <c r="I1" t="s">
        <v>1567</v>
      </c>
      <c r="K1" s="15" t="s">
        <v>77</v>
      </c>
      <c r="L1" s="15" t="s">
        <v>78</v>
      </c>
      <c r="M1" s="9" t="s">
        <v>105</v>
      </c>
      <c r="N1" s="9" t="s">
        <v>106</v>
      </c>
      <c r="O1" s="9" t="s">
        <v>81</v>
      </c>
      <c r="P1" s="9" t="s">
        <v>79</v>
      </c>
      <c r="Q1" s="9" t="s">
        <v>47</v>
      </c>
      <c r="R1" s="9" t="s">
        <v>1843</v>
      </c>
      <c r="S1" s="9" t="s">
        <v>44</v>
      </c>
      <c r="T1" s="9" t="s">
        <v>45</v>
      </c>
      <c r="U1" s="9" t="s">
        <v>35</v>
      </c>
      <c r="V1" s="9" t="s">
        <v>46</v>
      </c>
    </row>
    <row r="2" spans="1:22">
      <c r="A2">
        <v>1</v>
      </c>
      <c r="B2" t="s">
        <v>2267</v>
      </c>
      <c r="C2" t="s">
        <v>19</v>
      </c>
      <c r="D2">
        <v>1979</v>
      </c>
      <c r="E2" t="s">
        <v>565</v>
      </c>
      <c r="F2" t="s">
        <v>269</v>
      </c>
      <c r="G2" s="348">
        <v>0.24078703703703705</v>
      </c>
      <c r="H2">
        <v>20</v>
      </c>
      <c r="I2">
        <f>H2</f>
        <v>20</v>
      </c>
      <c r="K2" s="15"/>
      <c r="L2" s="15"/>
      <c r="M2" s="9"/>
      <c r="N2" s="9"/>
      <c r="O2" s="9"/>
      <c r="P2" s="9"/>
      <c r="Q2" s="9"/>
      <c r="R2" s="9">
        <v>100</v>
      </c>
      <c r="S2" s="9"/>
      <c r="T2" s="9"/>
      <c r="U2" s="9"/>
      <c r="V2" s="9"/>
    </row>
    <row r="3" spans="1:22">
      <c r="A3">
        <v>1</v>
      </c>
      <c r="B3" t="s">
        <v>2280</v>
      </c>
      <c r="C3" t="s">
        <v>2339</v>
      </c>
      <c r="D3">
        <v>1972</v>
      </c>
      <c r="E3" t="s">
        <v>2281</v>
      </c>
      <c r="F3" t="s">
        <v>2236</v>
      </c>
      <c r="G3" s="348">
        <v>0.29682870370370368</v>
      </c>
      <c r="H3">
        <v>20</v>
      </c>
      <c r="I3">
        <f>H3</f>
        <v>20</v>
      </c>
      <c r="K3" s="15">
        <f>VLOOKUP(L3,id!$A:$C,3,0)</f>
        <v>471</v>
      </c>
      <c r="L3" s="15" t="str">
        <f>M3&amp;N3&amp;P3</f>
        <v>DziewiorIwona1972</v>
      </c>
      <c r="M3" s="9" t="str">
        <f>PROPER(B3)</f>
        <v>Dziewior</v>
      </c>
      <c r="N3" s="9" t="str">
        <f>C3</f>
        <v>Iwona</v>
      </c>
      <c r="O3" s="9" t="str">
        <f>E3</f>
        <v>Dziewiorki</v>
      </c>
      <c r="P3" s="9">
        <f>D3</f>
        <v>1972</v>
      </c>
      <c r="Q3" s="9">
        <v>100</v>
      </c>
      <c r="R3" s="9">
        <f t="shared" ref="R3:R14" si="0">R2*IF(U3&lt;1,U3,IF(V3&lt;1,V3,IF(T3&lt;1,T3,IF(S3&lt;1,S3,1))))</f>
        <v>81.119862746627163</v>
      </c>
      <c r="S3" s="9">
        <f>G2/G3</f>
        <v>0.81119862746627169</v>
      </c>
      <c r="T3" s="9">
        <v>1</v>
      </c>
      <c r="U3" s="9">
        <f>I3/I2</f>
        <v>1</v>
      </c>
      <c r="V3" s="9">
        <v>1</v>
      </c>
    </row>
    <row r="4" spans="1:22">
      <c r="A4">
        <v>2</v>
      </c>
      <c r="B4" t="s">
        <v>2340</v>
      </c>
      <c r="C4" t="s">
        <v>40</v>
      </c>
      <c r="D4">
        <v>1988</v>
      </c>
      <c r="F4" t="s">
        <v>1787</v>
      </c>
      <c r="G4" s="348">
        <v>0.31128472222222225</v>
      </c>
      <c r="H4">
        <v>20</v>
      </c>
      <c r="I4">
        <f t="shared" ref="I4:I14" si="1">H4</f>
        <v>20</v>
      </c>
      <c r="K4" s="15">
        <f>VLOOKUP(L4,id!$A:$C,3,0)</f>
        <v>472</v>
      </c>
      <c r="L4" s="15" t="str">
        <f t="shared" ref="L4:L14" si="2">M4&amp;N4&amp;P4</f>
        <v>BrukwińskaMagdalena1988</v>
      </c>
      <c r="M4" s="9" t="str">
        <f t="shared" ref="M4:M16" si="3">PROPER(B4)</f>
        <v>Brukwińska</v>
      </c>
      <c r="N4" s="9" t="str">
        <f t="shared" ref="N4:N14" si="4">C4</f>
        <v>Magdalena</v>
      </c>
      <c r="O4" s="9">
        <f t="shared" ref="O4:O14" si="5">E4</f>
        <v>0</v>
      </c>
      <c r="P4" s="9">
        <f t="shared" ref="P4:P14" si="6">D4</f>
        <v>1988</v>
      </c>
      <c r="Q4" s="9">
        <f t="shared" ref="Q4:Q14" si="7">Q3*IF(U4&lt;1,U4,IF(V4&lt;1,V4,IF(T4&lt;1,T4,IF(S4&lt;1,S4,1))))</f>
        <v>95.356014129020252</v>
      </c>
      <c r="R4" s="9">
        <f t="shared" si="0"/>
        <v>77.352667782115631</v>
      </c>
      <c r="S4" s="9">
        <f>G3/G4</f>
        <v>0.9535601412902025</v>
      </c>
      <c r="T4" s="9">
        <v>1</v>
      </c>
      <c r="U4" s="9">
        <f>I4/I3</f>
        <v>1</v>
      </c>
      <c r="V4" s="9">
        <v>1</v>
      </c>
    </row>
    <row r="5" spans="1:22">
      <c r="A5">
        <v>3</v>
      </c>
      <c r="B5" t="s">
        <v>2341</v>
      </c>
      <c r="C5" t="s">
        <v>516</v>
      </c>
      <c r="D5">
        <v>1973</v>
      </c>
      <c r="E5" t="s">
        <v>1434</v>
      </c>
      <c r="F5" t="s">
        <v>269</v>
      </c>
      <c r="G5" s="348">
        <v>0.32364583333333335</v>
      </c>
      <c r="H5">
        <v>20</v>
      </c>
      <c r="I5">
        <f t="shared" si="1"/>
        <v>20</v>
      </c>
      <c r="K5" s="15">
        <f>VLOOKUP(L5,id!$A:$C,3,0)</f>
        <v>131</v>
      </c>
      <c r="L5" s="15" t="str">
        <f t="shared" si="2"/>
        <v>CzeczottMałgorzata1973</v>
      </c>
      <c r="M5" s="9" t="str">
        <f t="shared" si="3"/>
        <v>Czeczott</v>
      </c>
      <c r="N5" s="9" t="str">
        <f t="shared" si="4"/>
        <v>Małgorzata</v>
      </c>
      <c r="O5" s="9" t="str">
        <f t="shared" si="5"/>
        <v>UKA</v>
      </c>
      <c r="P5" s="9">
        <f t="shared" si="6"/>
        <v>1973</v>
      </c>
      <c r="Q5" s="9">
        <f t="shared" si="7"/>
        <v>91.714050709866598</v>
      </c>
      <c r="R5" s="9">
        <f t="shared" si="0"/>
        <v>74.398312055215811</v>
      </c>
      <c r="S5" s="9">
        <f t="shared" ref="S5:S16" si="8">G4/G5</f>
        <v>0.96180667310374424</v>
      </c>
      <c r="T5" s="9">
        <v>1</v>
      </c>
      <c r="U5" s="9">
        <f t="shared" ref="U5:U14" si="9">I5/I4</f>
        <v>1</v>
      </c>
      <c r="V5" s="9">
        <v>1</v>
      </c>
    </row>
    <row r="6" spans="1:22">
      <c r="A6">
        <v>4</v>
      </c>
      <c r="B6" t="s">
        <v>2342</v>
      </c>
      <c r="C6" t="s">
        <v>566</v>
      </c>
      <c r="D6">
        <v>1988</v>
      </c>
      <c r="F6" t="s">
        <v>269</v>
      </c>
      <c r="G6" s="348">
        <v>0.33225694444444448</v>
      </c>
      <c r="H6">
        <v>20</v>
      </c>
      <c r="I6">
        <f t="shared" si="1"/>
        <v>20</v>
      </c>
      <c r="K6" s="15">
        <f>VLOOKUP(L6,id!$A:$C,3,0)</f>
        <v>59</v>
      </c>
      <c r="L6" s="15" t="str">
        <f t="shared" si="2"/>
        <v>PacekKarolina1988</v>
      </c>
      <c r="M6" s="9" t="str">
        <f t="shared" si="3"/>
        <v>Pacek</v>
      </c>
      <c r="N6" s="9" t="str">
        <f t="shared" si="4"/>
        <v>Karolina</v>
      </c>
      <c r="O6" s="9">
        <f t="shared" si="5"/>
        <v>0</v>
      </c>
      <c r="P6" s="9">
        <f t="shared" si="6"/>
        <v>1988</v>
      </c>
      <c r="Q6" s="9">
        <f t="shared" si="7"/>
        <v>89.337095481938192</v>
      </c>
      <c r="R6" s="9">
        <f t="shared" si="0"/>
        <v>72.470129236771498</v>
      </c>
      <c r="S6" s="9">
        <f t="shared" si="8"/>
        <v>0.97408297627756291</v>
      </c>
      <c r="T6" s="9">
        <v>1</v>
      </c>
      <c r="U6" s="9">
        <f t="shared" si="9"/>
        <v>1</v>
      </c>
      <c r="V6" s="9">
        <v>1</v>
      </c>
    </row>
    <row r="7" spans="1:22">
      <c r="A7">
        <v>5</v>
      </c>
      <c r="B7" t="s">
        <v>2343</v>
      </c>
      <c r="C7" t="s">
        <v>513</v>
      </c>
      <c r="D7">
        <v>1982</v>
      </c>
      <c r="E7" t="s">
        <v>608</v>
      </c>
      <c r="F7" t="s">
        <v>2303</v>
      </c>
      <c r="G7" s="348">
        <v>0.32221064814814815</v>
      </c>
      <c r="H7">
        <v>17</v>
      </c>
      <c r="I7">
        <f t="shared" si="1"/>
        <v>17</v>
      </c>
      <c r="K7" s="15">
        <f>VLOOKUP(L7,id!$A:$C,3,0)</f>
        <v>473</v>
      </c>
      <c r="L7" s="15" t="str">
        <f t="shared" si="2"/>
        <v>DomachowskaDorota1982</v>
      </c>
      <c r="M7" s="9" t="str">
        <f t="shared" si="3"/>
        <v>Domachowska</v>
      </c>
      <c r="N7" s="9" t="str">
        <f t="shared" si="4"/>
        <v>Dorota</v>
      </c>
      <c r="O7" s="9" t="str">
        <f t="shared" si="5"/>
        <v>Ysiaki</v>
      </c>
      <c r="P7" s="9">
        <f t="shared" si="6"/>
        <v>1982</v>
      </c>
      <c r="Q7" s="9">
        <f t="shared" si="7"/>
        <v>75.936531159647458</v>
      </c>
      <c r="R7" s="9">
        <f t="shared" si="0"/>
        <v>61.599609851255771</v>
      </c>
      <c r="S7" s="9">
        <f t="shared" si="8"/>
        <v>1.0311792808649738</v>
      </c>
      <c r="T7" s="9">
        <v>1</v>
      </c>
      <c r="U7" s="9">
        <f t="shared" si="9"/>
        <v>0.85</v>
      </c>
      <c r="V7" s="9">
        <v>1</v>
      </c>
    </row>
    <row r="8" spans="1:22">
      <c r="A8">
        <v>6</v>
      </c>
      <c r="B8" t="s">
        <v>1921</v>
      </c>
      <c r="C8" t="s">
        <v>350</v>
      </c>
      <c r="D8">
        <v>1975</v>
      </c>
      <c r="E8" t="s">
        <v>351</v>
      </c>
      <c r="F8" t="s">
        <v>1506</v>
      </c>
      <c r="G8" s="348">
        <v>0.32881944444444444</v>
      </c>
      <c r="H8">
        <v>17</v>
      </c>
      <c r="I8">
        <f t="shared" si="1"/>
        <v>17</v>
      </c>
      <c r="K8" s="15">
        <f>VLOOKUP(L8,id!$A:$C,3,0)</f>
        <v>160</v>
      </c>
      <c r="L8" s="15" t="str">
        <f t="shared" si="2"/>
        <v>AdamczykEwa1975</v>
      </c>
      <c r="M8" s="9" t="str">
        <f t="shared" si="3"/>
        <v>Adamczyk</v>
      </c>
      <c r="N8" s="9" t="str">
        <f t="shared" si="4"/>
        <v>Ewa</v>
      </c>
      <c r="O8" s="9" t="str">
        <f t="shared" si="5"/>
        <v>Zbieranina z Niesięcina</v>
      </c>
      <c r="P8" s="9">
        <f t="shared" si="6"/>
        <v>1975</v>
      </c>
      <c r="Q8" s="9">
        <f t="shared" si="7"/>
        <v>74.410316471433504</v>
      </c>
      <c r="R8" s="9">
        <f t="shared" si="0"/>
        <v>60.361546590957744</v>
      </c>
      <c r="S8" s="9">
        <f t="shared" si="8"/>
        <v>0.97990144315381911</v>
      </c>
      <c r="T8" s="9">
        <v>1</v>
      </c>
      <c r="U8" s="9">
        <f t="shared" si="9"/>
        <v>1</v>
      </c>
      <c r="V8" s="9">
        <v>1</v>
      </c>
    </row>
    <row r="9" spans="1:22">
      <c r="A9">
        <v>7</v>
      </c>
      <c r="B9" t="s">
        <v>1924</v>
      </c>
      <c r="C9" t="s">
        <v>292</v>
      </c>
      <c r="D9">
        <v>1982</v>
      </c>
      <c r="E9" t="s">
        <v>3</v>
      </c>
      <c r="F9" t="s">
        <v>269</v>
      </c>
      <c r="G9" s="348">
        <v>0.32521990740740742</v>
      </c>
      <c r="H9">
        <v>15</v>
      </c>
      <c r="I9">
        <f t="shared" si="1"/>
        <v>15</v>
      </c>
      <c r="K9" s="15">
        <f>VLOOKUP(L9,id!$A:$C,3,0)</f>
        <v>125</v>
      </c>
      <c r="L9" s="15" t="str">
        <f t="shared" si="2"/>
        <v>SkompskaAnna1982</v>
      </c>
      <c r="M9" s="9" t="str">
        <f t="shared" si="3"/>
        <v>Skompska</v>
      </c>
      <c r="N9" s="9" t="str">
        <f t="shared" si="4"/>
        <v>Anna</v>
      </c>
      <c r="O9" s="9" t="str">
        <f t="shared" si="5"/>
        <v>Mazurskie Tropy</v>
      </c>
      <c r="P9" s="9">
        <f t="shared" si="6"/>
        <v>1982</v>
      </c>
      <c r="Q9" s="9">
        <f t="shared" si="7"/>
        <v>65.656161592441322</v>
      </c>
      <c r="R9" s="9">
        <f t="shared" si="0"/>
        <v>53.260188168492128</v>
      </c>
      <c r="S9" s="9">
        <f t="shared" si="8"/>
        <v>1.011068009537706</v>
      </c>
      <c r="T9" s="9">
        <v>1</v>
      </c>
      <c r="U9" s="9">
        <f t="shared" si="9"/>
        <v>0.88235294117647056</v>
      </c>
      <c r="V9" s="9">
        <v>1</v>
      </c>
    </row>
    <row r="10" spans="1:22">
      <c r="A10">
        <v>8</v>
      </c>
      <c r="B10" t="s">
        <v>2344</v>
      </c>
      <c r="C10" t="s">
        <v>350</v>
      </c>
      <c r="D10">
        <v>1974</v>
      </c>
      <c r="E10" t="s">
        <v>2324</v>
      </c>
      <c r="F10" t="s">
        <v>2327</v>
      </c>
      <c r="G10" s="348">
        <v>0.3166782407407408</v>
      </c>
      <c r="H10">
        <v>12</v>
      </c>
      <c r="I10">
        <f t="shared" si="1"/>
        <v>12</v>
      </c>
      <c r="K10" s="15">
        <f>VLOOKUP(L10,id!$A:$C,3,0)</f>
        <v>474</v>
      </c>
      <c r="L10" s="15" t="str">
        <f t="shared" si="2"/>
        <v>Urbanik-RedoEwa1974</v>
      </c>
      <c r="M10" s="9" t="str">
        <f t="shared" si="3"/>
        <v>Urbanik-Redo</v>
      </c>
      <c r="N10" s="9" t="str">
        <f t="shared" si="4"/>
        <v>Ewa</v>
      </c>
      <c r="O10" s="9" t="str">
        <f t="shared" si="5"/>
        <v>Wspomnienie Dziadka</v>
      </c>
      <c r="P10" s="9">
        <f t="shared" si="6"/>
        <v>1974</v>
      </c>
      <c r="Q10" s="9">
        <f t="shared" si="7"/>
        <v>52.524929273953063</v>
      </c>
      <c r="R10" s="9">
        <f t="shared" si="0"/>
        <v>42.608150534793708</v>
      </c>
      <c r="S10" s="9">
        <f t="shared" si="8"/>
        <v>1.0269726983662877</v>
      </c>
      <c r="T10" s="9">
        <v>1</v>
      </c>
      <c r="U10" s="9">
        <f t="shared" si="9"/>
        <v>0.8</v>
      </c>
      <c r="V10" s="9">
        <v>1</v>
      </c>
    </row>
    <row r="11" spans="1:22">
      <c r="A11">
        <v>9</v>
      </c>
      <c r="B11" t="s">
        <v>719</v>
      </c>
      <c r="C11" t="s">
        <v>786</v>
      </c>
      <c r="D11">
        <v>1988</v>
      </c>
      <c r="F11" t="s">
        <v>269</v>
      </c>
      <c r="G11" s="348">
        <v>0.33540509259259255</v>
      </c>
      <c r="H11">
        <v>15</v>
      </c>
      <c r="I11">
        <v>12</v>
      </c>
      <c r="K11" s="15">
        <f>VLOOKUP(L11,id!$A:$C,3,0)</f>
        <v>128</v>
      </c>
      <c r="L11" s="15" t="str">
        <f t="shared" si="2"/>
        <v>LipińskaKatarzyna1988</v>
      </c>
      <c r="M11" s="9" t="str">
        <f t="shared" si="3"/>
        <v>Lipińska</v>
      </c>
      <c r="N11" s="9" t="str">
        <f t="shared" si="4"/>
        <v>Katarzyna</v>
      </c>
      <c r="O11" s="9">
        <f t="shared" si="5"/>
        <v>0</v>
      </c>
      <c r="P11" s="9">
        <f t="shared" si="6"/>
        <v>1988</v>
      </c>
      <c r="Q11" s="9">
        <f t="shared" si="7"/>
        <v>49.592276816475042</v>
      </c>
      <c r="R11" s="9">
        <f t="shared" si="0"/>
        <v>40.229186886451949</v>
      </c>
      <c r="S11" s="9">
        <f t="shared" si="8"/>
        <v>0.94416646537147619</v>
      </c>
      <c r="T11" s="9">
        <v>1</v>
      </c>
      <c r="U11" s="9">
        <f t="shared" si="9"/>
        <v>1</v>
      </c>
      <c r="V11" s="9">
        <v>1</v>
      </c>
    </row>
    <row r="12" spans="1:22">
      <c r="A12">
        <v>10</v>
      </c>
      <c r="B12" t="s">
        <v>2345</v>
      </c>
      <c r="C12" t="s">
        <v>869</v>
      </c>
      <c r="D12">
        <v>1983</v>
      </c>
      <c r="F12" t="s">
        <v>1515</v>
      </c>
      <c r="G12" s="348">
        <v>0.32344907407407408</v>
      </c>
      <c r="H12">
        <v>11</v>
      </c>
      <c r="I12">
        <f t="shared" si="1"/>
        <v>11</v>
      </c>
      <c r="K12" s="15">
        <f>VLOOKUP(L12,id!$A:$C,3,0)</f>
        <v>475</v>
      </c>
      <c r="L12" s="15" t="str">
        <f t="shared" si="2"/>
        <v>KramkowskaMarta1983</v>
      </c>
      <c r="M12" s="9" t="str">
        <f t="shared" si="3"/>
        <v>Kramkowska</v>
      </c>
      <c r="N12" s="9" t="str">
        <f t="shared" si="4"/>
        <v>Marta</v>
      </c>
      <c r="O12" s="9">
        <f t="shared" si="5"/>
        <v>0</v>
      </c>
      <c r="P12" s="9">
        <f t="shared" si="6"/>
        <v>1983</v>
      </c>
      <c r="Q12" s="9">
        <f t="shared" si="7"/>
        <v>45.459587081768788</v>
      </c>
      <c r="R12" s="9">
        <f t="shared" si="0"/>
        <v>36.876754645914282</v>
      </c>
      <c r="S12" s="9">
        <f t="shared" si="8"/>
        <v>1.0369641451370499</v>
      </c>
      <c r="T12" s="9">
        <v>1</v>
      </c>
      <c r="U12" s="9">
        <f t="shared" si="9"/>
        <v>0.91666666666666663</v>
      </c>
      <c r="V12" s="9">
        <v>1</v>
      </c>
    </row>
    <row r="13" spans="1:22">
      <c r="A13">
        <v>11</v>
      </c>
      <c r="B13" t="s">
        <v>2333</v>
      </c>
      <c r="C13" t="s">
        <v>292</v>
      </c>
      <c r="D13">
        <v>1974</v>
      </c>
      <c r="F13" t="s">
        <v>2334</v>
      </c>
      <c r="G13" s="348">
        <v>0.32348379629629631</v>
      </c>
      <c r="H13">
        <v>11</v>
      </c>
      <c r="I13">
        <f t="shared" si="1"/>
        <v>11</v>
      </c>
      <c r="K13" s="15">
        <f>VLOOKUP(L13,id!$A:$C,3,0)</f>
        <v>476</v>
      </c>
      <c r="L13" s="15" t="str">
        <f t="shared" si="2"/>
        <v>TomczykAnna1974</v>
      </c>
      <c r="M13" s="9" t="str">
        <f t="shared" si="3"/>
        <v>Tomczyk</v>
      </c>
      <c r="N13" s="9" t="str">
        <f t="shared" si="4"/>
        <v>Anna</v>
      </c>
      <c r="O13" s="9">
        <f t="shared" si="5"/>
        <v>0</v>
      </c>
      <c r="P13" s="9">
        <f t="shared" si="6"/>
        <v>1974</v>
      </c>
      <c r="Q13" s="9">
        <f t="shared" si="7"/>
        <v>45.454707523958305</v>
      </c>
      <c r="R13" s="9">
        <f t="shared" si="0"/>
        <v>36.872796355315771</v>
      </c>
      <c r="S13" s="9">
        <f t="shared" si="8"/>
        <v>0.99989266163368995</v>
      </c>
      <c r="T13" s="9">
        <v>1</v>
      </c>
      <c r="U13" s="9">
        <f t="shared" si="9"/>
        <v>1</v>
      </c>
      <c r="V13" s="9">
        <v>1</v>
      </c>
    </row>
    <row r="14" spans="1:22">
      <c r="A14">
        <v>12</v>
      </c>
      <c r="B14" t="s">
        <v>2346</v>
      </c>
      <c r="C14" t="s">
        <v>148</v>
      </c>
      <c r="D14">
        <v>1963</v>
      </c>
      <c r="F14" t="s">
        <v>445</v>
      </c>
      <c r="G14" s="348">
        <v>0.32350694444444444</v>
      </c>
      <c r="H14">
        <v>11</v>
      </c>
      <c r="I14">
        <f t="shared" si="1"/>
        <v>11</v>
      </c>
      <c r="K14" s="15">
        <f>VLOOKUP(L14,id!$A:$C,3,0)</f>
        <v>477</v>
      </c>
      <c r="L14" s="15" t="str">
        <f t="shared" si="2"/>
        <v>GrzegorczykAgnieszka1963</v>
      </c>
      <c r="M14" s="9" t="str">
        <f t="shared" si="3"/>
        <v>Grzegorczyk</v>
      </c>
      <c r="N14" s="9" t="str">
        <f t="shared" si="4"/>
        <v>Agnieszka</v>
      </c>
      <c r="O14" s="9">
        <f t="shared" si="5"/>
        <v>0</v>
      </c>
      <c r="P14" s="9">
        <f t="shared" si="6"/>
        <v>1963</v>
      </c>
      <c r="Q14" s="9">
        <f t="shared" si="7"/>
        <v>45.451455067336077</v>
      </c>
      <c r="R14" s="9">
        <f t="shared" si="0"/>
        <v>36.87015796696793</v>
      </c>
      <c r="S14" s="9">
        <f t="shared" si="8"/>
        <v>0.99992844620943799</v>
      </c>
      <c r="T14" s="9">
        <v>1</v>
      </c>
      <c r="U14" s="9">
        <f t="shared" si="9"/>
        <v>1</v>
      </c>
      <c r="V14" s="9">
        <v>1</v>
      </c>
    </row>
    <row r="15" spans="1:22">
      <c r="A15">
        <v>13</v>
      </c>
      <c r="B15" t="s">
        <v>2335</v>
      </c>
      <c r="C15" t="s">
        <v>771</v>
      </c>
      <c r="D15">
        <v>1984</v>
      </c>
      <c r="E15" t="s">
        <v>2316</v>
      </c>
      <c r="F15" t="s">
        <v>2313</v>
      </c>
      <c r="G15" s="348">
        <v>0.33780092592592587</v>
      </c>
      <c r="H15">
        <v>14</v>
      </c>
      <c r="I15">
        <v>7</v>
      </c>
      <c r="K15" s="15">
        <f>VLOOKUP(L15,id!$A:$C,3,0)</f>
        <v>478</v>
      </c>
      <c r="L15" s="15" t="str">
        <f t="shared" ref="L15:L16" si="10">M15&amp;N15&amp;P15</f>
        <v>PytelJolanta1984</v>
      </c>
      <c r="M15" s="9" t="str">
        <f t="shared" si="3"/>
        <v>Pytel</v>
      </c>
      <c r="N15" s="9" t="str">
        <f t="shared" ref="N15:N16" si="11">C15</f>
        <v>Jolanta</v>
      </c>
      <c r="O15" s="9" t="str">
        <f t="shared" ref="O15:O16" si="12">E15</f>
        <v>Włóczęgi</v>
      </c>
      <c r="P15" s="9">
        <f t="shared" ref="P15:P16" si="13">D15</f>
        <v>1984</v>
      </c>
      <c r="Q15" s="9">
        <f t="shared" ref="Q15" si="14">Q14*IF(U15&lt;1,U15,IF(V15&lt;1,V15,IF(T15&lt;1,T15,IF(S15&lt;1,S15,1))))</f>
        <v>28.923653224668413</v>
      </c>
      <c r="R15" s="9">
        <f t="shared" ref="R15" si="15">R14*IF(U15&lt;1,U15,IF(V15&lt;1,V15,IF(T15&lt;1,T15,IF(S15&lt;1,S15,1))))</f>
        <v>23.46282779716141</v>
      </c>
      <c r="S15" s="9">
        <f t="shared" si="8"/>
        <v>0.95768519153018583</v>
      </c>
      <c r="T15" s="9">
        <v>1</v>
      </c>
      <c r="U15" s="9">
        <f t="shared" ref="U15:U16" si="16">I15/I14</f>
        <v>0.63636363636363635</v>
      </c>
      <c r="V15" s="9">
        <v>1</v>
      </c>
    </row>
    <row r="16" spans="1:22">
      <c r="A16">
        <v>14</v>
      </c>
      <c r="B16" t="s">
        <v>2347</v>
      </c>
      <c r="C16" t="s">
        <v>40</v>
      </c>
      <c r="D16">
        <v>1971</v>
      </c>
      <c r="E16" t="s">
        <v>891</v>
      </c>
      <c r="F16" t="s">
        <v>890</v>
      </c>
      <c r="G16" s="348">
        <v>0.34799768518518515</v>
      </c>
      <c r="H16">
        <v>20</v>
      </c>
      <c r="I16">
        <v>-2</v>
      </c>
      <c r="K16" s="15">
        <f>VLOOKUP(L16,id!$A:$C,3,0)</f>
        <v>479</v>
      </c>
      <c r="L16" s="15" t="str">
        <f t="shared" si="10"/>
        <v>Zielińska-DawidziakMagdalena1971</v>
      </c>
      <c r="M16" s="9" t="str">
        <f t="shared" si="3"/>
        <v>Zielińska-Dawidziak</v>
      </c>
      <c r="N16" s="9" t="str">
        <f t="shared" si="11"/>
        <v>Magdalena</v>
      </c>
      <c r="O16" s="9" t="str">
        <f t="shared" si="12"/>
        <v>Ambit Racing Team</v>
      </c>
      <c r="P16" s="9">
        <f t="shared" si="13"/>
        <v>1971</v>
      </c>
      <c r="Q16" s="9">
        <v>0</v>
      </c>
      <c r="R16" s="9">
        <v>0</v>
      </c>
      <c r="S16" s="9">
        <f t="shared" si="8"/>
        <v>0.97069877274087868</v>
      </c>
      <c r="T16" s="9">
        <v>1</v>
      </c>
      <c r="U16" s="9">
        <f t="shared" si="16"/>
        <v>-0.2857142857142857</v>
      </c>
      <c r="V16" s="9">
        <v>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5"/>
  <sheetViews>
    <sheetView workbookViewId="0"/>
  </sheetViews>
  <sheetFormatPr defaultRowHeight="13.2"/>
  <cols>
    <col min="7" max="7" width="8.88671875" style="348"/>
    <col min="12" max="12" width="23.33203125" bestFit="1" customWidth="1"/>
  </cols>
  <sheetData>
    <row r="1" spans="1:22">
      <c r="A1" t="s">
        <v>152</v>
      </c>
      <c r="B1" t="s">
        <v>175</v>
      </c>
      <c r="C1" t="s">
        <v>176</v>
      </c>
      <c r="D1" t="s">
        <v>915</v>
      </c>
      <c r="E1" t="s">
        <v>2266</v>
      </c>
      <c r="F1" t="s">
        <v>1563</v>
      </c>
      <c r="G1" s="348" t="s">
        <v>1282</v>
      </c>
      <c r="H1" t="s">
        <v>1452</v>
      </c>
      <c r="I1" t="s">
        <v>1567</v>
      </c>
      <c r="K1" s="15" t="s">
        <v>77</v>
      </c>
      <c r="L1" s="15" t="s">
        <v>78</v>
      </c>
      <c r="M1" s="9" t="s">
        <v>105</v>
      </c>
      <c r="N1" s="9" t="s">
        <v>106</v>
      </c>
      <c r="O1" s="9" t="s">
        <v>81</v>
      </c>
      <c r="P1" s="9" t="s">
        <v>79</v>
      </c>
      <c r="Q1" s="9" t="s">
        <v>47</v>
      </c>
      <c r="R1" s="9"/>
      <c r="S1" s="9" t="s">
        <v>44</v>
      </c>
      <c r="T1" s="9" t="s">
        <v>45</v>
      </c>
      <c r="U1" s="9" t="s">
        <v>35</v>
      </c>
      <c r="V1" s="9" t="s">
        <v>46</v>
      </c>
    </row>
    <row r="2" spans="1:22">
      <c r="A2">
        <v>1</v>
      </c>
      <c r="B2" t="s">
        <v>2267</v>
      </c>
      <c r="C2" t="s">
        <v>19</v>
      </c>
      <c r="D2">
        <v>1979</v>
      </c>
      <c r="E2" t="s">
        <v>565</v>
      </c>
      <c r="F2" t="s">
        <v>269</v>
      </c>
      <c r="G2" s="348">
        <v>0.24078703703703705</v>
      </c>
      <c r="H2">
        <v>20</v>
      </c>
      <c r="I2">
        <f>H2</f>
        <v>20</v>
      </c>
      <c r="J2">
        <f>VLOOKUP(M2&amp;" "&amp;N2,id!H:I,2,0)</f>
        <v>1979</v>
      </c>
      <c r="K2" s="15">
        <f>VLOOKUP(L2,id!$A:$C,3,0)</f>
        <v>109</v>
      </c>
      <c r="L2" s="15" t="str">
        <f>M2&amp;N2&amp;P2</f>
        <v>BuciakPiotr1979</v>
      </c>
      <c r="M2" s="9" t="str">
        <f>PROPER(B2)</f>
        <v>Buciak</v>
      </c>
      <c r="N2" s="9" t="str">
        <f>C2</f>
        <v>Piotr</v>
      </c>
      <c r="O2" s="9" t="str">
        <f>E2</f>
        <v>Team 360</v>
      </c>
      <c r="P2" s="9">
        <f>D2</f>
        <v>1979</v>
      </c>
      <c r="Q2" s="9">
        <v>100</v>
      </c>
      <c r="R2" s="9"/>
      <c r="S2" s="9"/>
      <c r="T2" s="9"/>
      <c r="U2" s="9"/>
      <c r="V2" s="9"/>
    </row>
    <row r="3" spans="1:22">
      <c r="A3">
        <v>2</v>
      </c>
      <c r="B3" t="s">
        <v>2268</v>
      </c>
      <c r="C3" t="s">
        <v>89</v>
      </c>
      <c r="D3">
        <v>1984</v>
      </c>
      <c r="F3" t="s">
        <v>315</v>
      </c>
      <c r="G3" s="348">
        <v>0.24079861111111112</v>
      </c>
      <c r="H3">
        <v>20</v>
      </c>
      <c r="I3">
        <f t="shared" ref="I3:I58" si="0">H3</f>
        <v>20</v>
      </c>
      <c r="J3">
        <f>VLOOKUP(M3&amp;" "&amp;N3,id!H:I,2,0)</f>
        <v>1984</v>
      </c>
      <c r="K3" s="15">
        <f>VLOOKUP(L3,id!$A:$C,3,0)</f>
        <v>108</v>
      </c>
      <c r="L3" s="15" t="str">
        <f t="shared" ref="L3:L7" si="1">M3&amp;N3&amp;P3</f>
        <v>WojciechowskiAdam1984</v>
      </c>
      <c r="M3" s="9" t="str">
        <f t="shared" ref="M3:M7" si="2">PROPER(B3)</f>
        <v>Wojciechowski</v>
      </c>
      <c r="N3" s="9" t="str">
        <f t="shared" ref="N3:N7" si="3">C3</f>
        <v>Adam</v>
      </c>
      <c r="O3" s="9">
        <f t="shared" ref="O3:O7" si="4">E3</f>
        <v>0</v>
      </c>
      <c r="P3" s="9">
        <f t="shared" ref="P3:P7" si="5">D3</f>
        <v>1984</v>
      </c>
      <c r="Q3" s="9">
        <f t="shared" ref="Q3:Q7" si="6">Q2*IF(U3&lt;1,U3,IF(V3&lt;1,V3,IF(T3&lt;1,T3,IF(S3&lt;1,S3,1))))</f>
        <v>99.995193463109828</v>
      </c>
      <c r="R3" s="9"/>
      <c r="S3" s="9">
        <f>G2/G3</f>
        <v>0.99995193463109833</v>
      </c>
      <c r="T3" s="9">
        <v>1</v>
      </c>
      <c r="U3" s="9">
        <f>I3/I2</f>
        <v>1</v>
      </c>
      <c r="V3" s="9">
        <v>1</v>
      </c>
    </row>
    <row r="4" spans="1:22">
      <c r="A4">
        <v>3</v>
      </c>
      <c r="B4" t="s">
        <v>2269</v>
      </c>
      <c r="C4" t="s">
        <v>83</v>
      </c>
      <c r="D4">
        <v>1992</v>
      </c>
      <c r="E4" t="s">
        <v>177</v>
      </c>
      <c r="F4" t="s">
        <v>262</v>
      </c>
      <c r="G4" s="348">
        <v>0.24472222222222223</v>
      </c>
      <c r="H4">
        <v>20</v>
      </c>
      <c r="I4">
        <f t="shared" si="0"/>
        <v>20</v>
      </c>
      <c r="J4">
        <f>VLOOKUP(M4&amp;" "&amp;N4,id!H:I,2,0)</f>
        <v>1992</v>
      </c>
      <c r="K4" s="15">
        <f>VLOOKUP(L4,id!$A:$C,3,0)</f>
        <v>3</v>
      </c>
      <c r="L4" s="15" t="str">
        <f t="shared" si="1"/>
        <v>JakubekKrystian1992</v>
      </c>
      <c r="M4" s="9" t="str">
        <f t="shared" si="2"/>
        <v>Jakubek</v>
      </c>
      <c r="N4" s="9" t="str">
        <f t="shared" si="3"/>
        <v>Krystian</v>
      </c>
      <c r="O4" s="9" t="str">
        <f t="shared" si="4"/>
        <v>Mitutoyo AZS Wratislavia</v>
      </c>
      <c r="P4" s="9">
        <f t="shared" si="5"/>
        <v>1992</v>
      </c>
      <c r="Q4" s="9">
        <f t="shared" si="6"/>
        <v>98.391978811956108</v>
      </c>
      <c r="R4" s="9"/>
      <c r="S4" s="9">
        <f t="shared" ref="S4:S65" si="7">G3/G4</f>
        <v>0.98396708286038592</v>
      </c>
      <c r="T4" s="9">
        <v>1</v>
      </c>
      <c r="U4" s="9">
        <f t="shared" ref="U4:U7" si="8">I4/I3</f>
        <v>1</v>
      </c>
      <c r="V4" s="9">
        <v>1</v>
      </c>
    </row>
    <row r="5" spans="1:22">
      <c r="A5">
        <v>4</v>
      </c>
      <c r="B5" t="s">
        <v>2270</v>
      </c>
      <c r="C5" t="s">
        <v>29</v>
      </c>
      <c r="D5">
        <v>1967</v>
      </c>
      <c r="E5" t="s">
        <v>518</v>
      </c>
      <c r="F5" t="s">
        <v>1657</v>
      </c>
      <c r="G5" s="348">
        <v>0.24490740740740743</v>
      </c>
      <c r="H5">
        <v>20</v>
      </c>
      <c r="I5">
        <f t="shared" si="0"/>
        <v>20</v>
      </c>
      <c r="J5">
        <f>VLOOKUP(M5&amp;" "&amp;N5,id!H:I,2,0)</f>
        <v>1967</v>
      </c>
      <c r="K5" s="15">
        <f>VLOOKUP(L5,id!$A:$C,3,0)</f>
        <v>24</v>
      </c>
      <c r="L5" s="15" t="str">
        <f t="shared" si="1"/>
        <v>PachulskiLeszek1967</v>
      </c>
      <c r="M5" s="9" t="str">
        <f t="shared" si="2"/>
        <v>Pachulski</v>
      </c>
      <c r="N5" s="9" t="str">
        <f t="shared" si="3"/>
        <v>Leszek</v>
      </c>
      <c r="O5" s="9" t="str">
        <f t="shared" si="4"/>
        <v>Oprychy Team</v>
      </c>
      <c r="P5" s="9">
        <f t="shared" si="5"/>
        <v>1967</v>
      </c>
      <c r="Q5" s="9">
        <f t="shared" si="6"/>
        <v>98.317580340264641</v>
      </c>
      <c r="R5" s="9"/>
      <c r="S5" s="9">
        <f t="shared" si="7"/>
        <v>0.99924385633270318</v>
      </c>
      <c r="T5" s="9">
        <v>1</v>
      </c>
      <c r="U5" s="9">
        <f t="shared" si="8"/>
        <v>1</v>
      </c>
      <c r="V5" s="9">
        <v>1</v>
      </c>
    </row>
    <row r="6" spans="1:22">
      <c r="A6">
        <v>5</v>
      </c>
      <c r="B6" t="s">
        <v>1903</v>
      </c>
      <c r="C6" t="s">
        <v>288</v>
      </c>
      <c r="D6">
        <v>1972</v>
      </c>
      <c r="E6" t="s">
        <v>158</v>
      </c>
      <c r="F6" t="s">
        <v>1615</v>
      </c>
      <c r="G6" s="348">
        <v>0.25631944444444443</v>
      </c>
      <c r="H6">
        <v>20</v>
      </c>
      <c r="I6">
        <f t="shared" si="0"/>
        <v>20</v>
      </c>
      <c r="J6">
        <f>VLOOKUP(M6&amp;" "&amp;N6,id!H:I,2,0)</f>
        <v>1972</v>
      </c>
      <c r="K6" s="15">
        <f>VLOOKUP(L6,id!$A:$C,3,0)</f>
        <v>27</v>
      </c>
      <c r="L6" s="15" t="str">
        <f t="shared" si="1"/>
        <v>BoberBartłomiej1972</v>
      </c>
      <c r="M6" s="9" t="str">
        <f t="shared" si="2"/>
        <v>Bober</v>
      </c>
      <c r="N6" s="9" t="str">
        <f t="shared" si="3"/>
        <v>Bartłomiej</v>
      </c>
      <c r="O6" s="9" t="str">
        <f t="shared" si="4"/>
        <v>Harpagan</v>
      </c>
      <c r="P6" s="9">
        <f t="shared" si="5"/>
        <v>1972</v>
      </c>
      <c r="Q6" s="9">
        <f t="shared" si="6"/>
        <v>93.940214937234728</v>
      </c>
      <c r="R6" s="9"/>
      <c r="S6" s="9">
        <f t="shared" si="7"/>
        <v>0.95547728709473512</v>
      </c>
      <c r="T6" s="9">
        <v>1</v>
      </c>
      <c r="U6" s="9">
        <f t="shared" si="8"/>
        <v>1</v>
      </c>
      <c r="V6" s="9">
        <v>1</v>
      </c>
    </row>
    <row r="7" spans="1:22">
      <c r="A7">
        <v>6</v>
      </c>
      <c r="B7" t="s">
        <v>2271</v>
      </c>
      <c r="C7" t="s">
        <v>20</v>
      </c>
      <c r="D7">
        <v>1990</v>
      </c>
      <c r="E7" t="s">
        <v>312</v>
      </c>
      <c r="F7" t="s">
        <v>2272</v>
      </c>
      <c r="G7" s="348">
        <v>0.2628240740740741</v>
      </c>
      <c r="H7">
        <v>20</v>
      </c>
      <c r="I7">
        <f t="shared" si="0"/>
        <v>20</v>
      </c>
      <c r="J7">
        <f>VLOOKUP(M7&amp;" "&amp;N7,id!H:I,2,0)</f>
        <v>1990</v>
      </c>
      <c r="K7" s="15">
        <f>VLOOKUP(L7,id!$A:$C,3,0)</f>
        <v>111</v>
      </c>
      <c r="L7" s="15" t="str">
        <f t="shared" si="1"/>
        <v>SłomkaPaweł1990</v>
      </c>
      <c r="M7" s="9" t="str">
        <f t="shared" si="2"/>
        <v>Słomka</v>
      </c>
      <c r="N7" s="9" t="str">
        <f t="shared" si="3"/>
        <v>Paweł</v>
      </c>
      <c r="O7" s="9" t="str">
        <f t="shared" si="4"/>
        <v>KTR Bikeorient</v>
      </c>
      <c r="P7" s="9">
        <f t="shared" si="5"/>
        <v>1990</v>
      </c>
      <c r="Q7" s="9">
        <f t="shared" si="6"/>
        <v>91.615289765721329</v>
      </c>
      <c r="R7" s="9"/>
      <c r="S7" s="9">
        <f t="shared" si="7"/>
        <v>0.97525101285890425</v>
      </c>
      <c r="T7" s="9">
        <v>1</v>
      </c>
      <c r="U7" s="9">
        <f t="shared" si="8"/>
        <v>1</v>
      </c>
      <c r="V7" s="9">
        <v>1</v>
      </c>
    </row>
    <row r="8" spans="1:22">
      <c r="A8">
        <v>7</v>
      </c>
      <c r="B8" t="s">
        <v>2273</v>
      </c>
      <c r="C8" t="s">
        <v>23</v>
      </c>
      <c r="D8">
        <v>1977</v>
      </c>
      <c r="E8" t="s">
        <v>2274</v>
      </c>
      <c r="F8" t="s">
        <v>254</v>
      </c>
      <c r="G8" s="348">
        <v>0.27079861111111109</v>
      </c>
      <c r="H8">
        <v>20</v>
      </c>
      <c r="I8">
        <f t="shared" si="0"/>
        <v>20</v>
      </c>
      <c r="J8">
        <f>VLOOKUP(M8&amp;" "&amp;N8,id!H:I,2,0)</f>
        <v>1977</v>
      </c>
      <c r="K8" s="15">
        <f>VLOOKUP(L8,id!$A:$C,3,0)</f>
        <v>98</v>
      </c>
      <c r="L8" s="15" t="str">
        <f t="shared" ref="L8:L65" si="9">M8&amp;N8&amp;P8</f>
        <v>GrabowskiGrzegorz1977</v>
      </c>
      <c r="M8" s="9" t="str">
        <f t="shared" ref="M8:M65" si="10">PROPER(B8)</f>
        <v>Grabowski</v>
      </c>
      <c r="N8" s="9" t="str">
        <f t="shared" ref="N8:N65" si="11">C8</f>
        <v>Grzegorz</v>
      </c>
      <c r="O8" s="9" t="str">
        <f t="shared" ref="O8:O65" si="12">E8</f>
        <v>Team Cyklomaniacy</v>
      </c>
      <c r="P8" s="9">
        <f t="shared" ref="P8:P65" si="13">D8</f>
        <v>1977</v>
      </c>
      <c r="Q8" s="9">
        <f t="shared" ref="Q8:Q65" si="14">Q7*IF(U8&lt;1,U8,IF(V8&lt;1,V8,IF(T8&lt;1,T8,IF(S8&lt;1,S8,1))))</f>
        <v>88.917382570415029</v>
      </c>
      <c r="R8" s="9"/>
      <c r="S8" s="9">
        <f t="shared" si="7"/>
        <v>0.97055178014275356</v>
      </c>
      <c r="T8" s="9">
        <v>1</v>
      </c>
      <c r="U8" s="9">
        <f t="shared" ref="U8:U65" si="15">I8/I7</f>
        <v>1</v>
      </c>
      <c r="V8" s="9">
        <v>1</v>
      </c>
    </row>
    <row r="9" spans="1:22">
      <c r="A9">
        <v>8</v>
      </c>
      <c r="B9" t="s">
        <v>1900</v>
      </c>
      <c r="C9" t="s">
        <v>257</v>
      </c>
      <c r="D9">
        <v>1979</v>
      </c>
      <c r="E9" t="s">
        <v>252</v>
      </c>
      <c r="F9" t="s">
        <v>1513</v>
      </c>
      <c r="G9" s="348">
        <v>0.27427083333333335</v>
      </c>
      <c r="H9">
        <v>20</v>
      </c>
      <c r="I9">
        <f t="shared" si="0"/>
        <v>20</v>
      </c>
      <c r="J9">
        <f>VLOOKUP(M9&amp;" "&amp;N9,id!H:I,2,0)</f>
        <v>1979</v>
      </c>
      <c r="K9" s="15">
        <f>VLOOKUP(L9,id!$A:$C,3,0)</f>
        <v>145</v>
      </c>
      <c r="L9" s="15" t="str">
        <f t="shared" si="9"/>
        <v>WalentowskiRadosław1979</v>
      </c>
      <c r="M9" s="9" t="str">
        <f t="shared" si="10"/>
        <v>Walentowski</v>
      </c>
      <c r="N9" s="9" t="str">
        <f t="shared" si="11"/>
        <v>Radosław</v>
      </c>
      <c r="O9" s="9" t="str">
        <f t="shared" si="12"/>
        <v>LosMaruderos</v>
      </c>
      <c r="P9" s="9">
        <f t="shared" si="13"/>
        <v>1979</v>
      </c>
      <c r="Q9" s="9">
        <f t="shared" si="14"/>
        <v>87.791703591171881</v>
      </c>
      <c r="R9" s="9"/>
      <c r="S9" s="9">
        <f t="shared" si="7"/>
        <v>0.98734016964172666</v>
      </c>
      <c r="T9" s="9">
        <v>1</v>
      </c>
      <c r="U9" s="9">
        <f t="shared" si="15"/>
        <v>1</v>
      </c>
      <c r="V9" s="9">
        <v>1</v>
      </c>
    </row>
    <row r="10" spans="1:22">
      <c r="A10">
        <v>9</v>
      </c>
      <c r="B10" t="s">
        <v>2275</v>
      </c>
      <c r="C10" t="s">
        <v>21</v>
      </c>
      <c r="D10">
        <v>1972</v>
      </c>
      <c r="E10" t="s">
        <v>1451</v>
      </c>
      <c r="F10" t="s">
        <v>269</v>
      </c>
      <c r="G10" s="348">
        <v>0.28135416666666668</v>
      </c>
      <c r="H10">
        <v>20</v>
      </c>
      <c r="I10">
        <f t="shared" si="0"/>
        <v>20</v>
      </c>
      <c r="J10">
        <f>VLOOKUP(M10&amp;" "&amp;N10,id!H:I,2,0)</f>
        <v>1972</v>
      </c>
      <c r="K10" s="15">
        <f>VLOOKUP(L10,id!$A:$C,3,0)</f>
        <v>110</v>
      </c>
      <c r="L10" s="15" t="str">
        <f t="shared" si="9"/>
        <v>KrasuskiMarcin1972</v>
      </c>
      <c r="M10" s="9" t="str">
        <f t="shared" si="10"/>
        <v>Krasuski</v>
      </c>
      <c r="N10" s="9" t="str">
        <f t="shared" si="11"/>
        <v>Marcin</v>
      </c>
      <c r="O10" s="9" t="str">
        <f t="shared" si="12"/>
        <v>orienteering.waw.pl</v>
      </c>
      <c r="P10" s="9">
        <f t="shared" si="13"/>
        <v>1972</v>
      </c>
      <c r="Q10" s="9">
        <f t="shared" si="14"/>
        <v>85.581471882841754</v>
      </c>
      <c r="R10" s="9"/>
      <c r="S10" s="9">
        <f t="shared" si="7"/>
        <v>0.97482413920770083</v>
      </c>
      <c r="T10" s="9">
        <v>1</v>
      </c>
      <c r="U10" s="9">
        <f t="shared" si="15"/>
        <v>1</v>
      </c>
      <c r="V10" s="9">
        <v>1</v>
      </c>
    </row>
    <row r="11" spans="1:22">
      <c r="A11">
        <v>10</v>
      </c>
      <c r="B11" t="s">
        <v>1898</v>
      </c>
      <c r="C11" t="s">
        <v>26</v>
      </c>
      <c r="D11">
        <v>1969</v>
      </c>
      <c r="F11" t="s">
        <v>262</v>
      </c>
      <c r="G11" s="348">
        <v>0.28244212962962961</v>
      </c>
      <c r="H11">
        <v>20</v>
      </c>
      <c r="I11">
        <f t="shared" si="0"/>
        <v>20</v>
      </c>
      <c r="J11">
        <f>VLOOKUP(M11&amp;" "&amp;N11,id!H:I,2,0)</f>
        <v>1969</v>
      </c>
      <c r="K11" s="15">
        <f>VLOOKUP(L11,id!$A:$C,3,0)</f>
        <v>7</v>
      </c>
      <c r="L11" s="15" t="str">
        <f t="shared" si="9"/>
        <v>SzawdzinKrzysztof1969</v>
      </c>
      <c r="M11" s="9" t="str">
        <f t="shared" si="10"/>
        <v>Szawdzin</v>
      </c>
      <c r="N11" s="9" t="str">
        <f t="shared" si="11"/>
        <v>Krzysztof</v>
      </c>
      <c r="O11" s="9">
        <f t="shared" si="12"/>
        <v>0</v>
      </c>
      <c r="P11" s="9">
        <f t="shared" si="13"/>
        <v>1969</v>
      </c>
      <c r="Q11" s="9">
        <f t="shared" si="14"/>
        <v>85.251813301643267</v>
      </c>
      <c r="R11" s="9"/>
      <c r="S11" s="9">
        <f t="shared" si="7"/>
        <v>0.99614801458837043</v>
      </c>
      <c r="T11" s="9">
        <v>1</v>
      </c>
      <c r="U11" s="9">
        <f t="shared" si="15"/>
        <v>1</v>
      </c>
      <c r="V11" s="9">
        <v>1</v>
      </c>
    </row>
    <row r="12" spans="1:22">
      <c r="A12">
        <v>11</v>
      </c>
      <c r="B12" t="s">
        <v>2276</v>
      </c>
      <c r="C12" t="s">
        <v>96</v>
      </c>
      <c r="D12">
        <v>1984</v>
      </c>
      <c r="E12" t="s">
        <v>2277</v>
      </c>
      <c r="F12" t="s">
        <v>262</v>
      </c>
      <c r="G12" s="348">
        <v>0.28247685185185184</v>
      </c>
      <c r="H12">
        <v>20</v>
      </c>
      <c r="I12">
        <f t="shared" si="0"/>
        <v>20</v>
      </c>
      <c r="J12">
        <f>VLOOKUP(M12&amp;" "&amp;N12,id!H:I,2,0)</f>
        <v>1984</v>
      </c>
      <c r="K12" s="15">
        <f>VLOOKUP(L12,id!$A:$C,3,0)</f>
        <v>480</v>
      </c>
      <c r="L12" s="15" t="str">
        <f t="shared" si="9"/>
        <v>WieczorekJarosław1984</v>
      </c>
      <c r="M12" s="9" t="str">
        <f t="shared" si="10"/>
        <v>Wieczorek</v>
      </c>
      <c r="N12" s="9" t="str">
        <f t="shared" si="11"/>
        <v>Jarosław</v>
      </c>
      <c r="O12" s="9" t="str">
        <f t="shared" si="12"/>
        <v>Rajd Liczyrzepy / Europa Ubezpieczenia</v>
      </c>
      <c r="P12" s="9">
        <f t="shared" si="13"/>
        <v>1984</v>
      </c>
      <c r="Q12" s="9">
        <f t="shared" si="14"/>
        <v>85.241334098172601</v>
      </c>
      <c r="R12" s="9"/>
      <c r="S12" s="9">
        <f t="shared" si="7"/>
        <v>0.99987707940670323</v>
      </c>
      <c r="T12" s="9">
        <v>1</v>
      </c>
      <c r="U12" s="9">
        <f t="shared" si="15"/>
        <v>1</v>
      </c>
      <c r="V12" s="9">
        <v>1</v>
      </c>
    </row>
    <row r="13" spans="1:22">
      <c r="A13">
        <v>12</v>
      </c>
      <c r="B13" t="s">
        <v>2278</v>
      </c>
      <c r="C13" t="s">
        <v>19</v>
      </c>
      <c r="D13">
        <v>1989</v>
      </c>
      <c r="E13" t="s">
        <v>312</v>
      </c>
      <c r="F13" t="s">
        <v>254</v>
      </c>
      <c r="G13" s="348">
        <v>0.28730324074074071</v>
      </c>
      <c r="H13">
        <v>20</v>
      </c>
      <c r="I13">
        <f t="shared" si="0"/>
        <v>20</v>
      </c>
      <c r="J13">
        <f>VLOOKUP(M13&amp;" "&amp;N13,id!H:I,2,0)</f>
        <v>1989</v>
      </c>
      <c r="K13" s="15">
        <f>VLOOKUP(L13,id!$A:$C,3,0)</f>
        <v>135</v>
      </c>
      <c r="L13" s="15" t="str">
        <f t="shared" si="9"/>
        <v>ZarzyckiPiotr1989</v>
      </c>
      <c r="M13" s="9" t="str">
        <f t="shared" si="10"/>
        <v>Zarzycki</v>
      </c>
      <c r="N13" s="9" t="str">
        <f t="shared" si="11"/>
        <v>Piotr</v>
      </c>
      <c r="O13" s="9" t="str">
        <f t="shared" si="12"/>
        <v>KTR Bikeorient</v>
      </c>
      <c r="P13" s="9">
        <f t="shared" si="13"/>
        <v>1989</v>
      </c>
      <c r="Q13" s="9">
        <f t="shared" si="14"/>
        <v>83.809370342021538</v>
      </c>
      <c r="R13" s="9"/>
      <c r="S13" s="9">
        <f t="shared" si="7"/>
        <v>0.98320106352979098</v>
      </c>
      <c r="T13" s="9">
        <v>1</v>
      </c>
      <c r="U13" s="9">
        <f t="shared" si="15"/>
        <v>1</v>
      </c>
      <c r="V13" s="9">
        <v>1</v>
      </c>
    </row>
    <row r="14" spans="1:22">
      <c r="A14">
        <v>13</v>
      </c>
      <c r="B14" t="s">
        <v>1902</v>
      </c>
      <c r="C14" t="s">
        <v>23</v>
      </c>
      <c r="D14">
        <v>1964</v>
      </c>
      <c r="E14" t="s">
        <v>2279</v>
      </c>
      <c r="F14" t="s">
        <v>249</v>
      </c>
      <c r="G14" s="348">
        <v>0.29287037037037039</v>
      </c>
      <c r="H14">
        <v>20</v>
      </c>
      <c r="I14">
        <f t="shared" si="0"/>
        <v>20</v>
      </c>
      <c r="J14">
        <f>VLOOKUP(M14&amp;" "&amp;N14,id!H:I,2,0)</f>
        <v>1964</v>
      </c>
      <c r="K14" s="15">
        <f>VLOOKUP(L14,id!$A:$C,3,0)</f>
        <v>13</v>
      </c>
      <c r="L14" s="15" t="str">
        <f t="shared" si="9"/>
        <v>LiszkaGrzegorz1964</v>
      </c>
      <c r="M14" s="9" t="str">
        <f t="shared" si="10"/>
        <v>Liszka</v>
      </c>
      <c r="N14" s="9" t="str">
        <f t="shared" si="11"/>
        <v>Grzegorz</v>
      </c>
      <c r="O14" s="9" t="str">
        <f t="shared" si="12"/>
        <v>Trezado Biketires.pl</v>
      </c>
      <c r="P14" s="9">
        <f t="shared" si="13"/>
        <v>1964</v>
      </c>
      <c r="Q14" s="9">
        <f t="shared" si="14"/>
        <v>82.21625039519445</v>
      </c>
      <c r="R14" s="9"/>
      <c r="S14" s="9">
        <f t="shared" si="7"/>
        <v>0.98099114764464102</v>
      </c>
      <c r="T14" s="9">
        <v>1</v>
      </c>
      <c r="U14" s="9">
        <f t="shared" si="15"/>
        <v>1</v>
      </c>
      <c r="V14" s="9">
        <v>1</v>
      </c>
    </row>
    <row r="15" spans="1:22">
      <c r="A15">
        <v>14</v>
      </c>
      <c r="B15" t="s">
        <v>2280</v>
      </c>
      <c r="C15" t="s">
        <v>379</v>
      </c>
      <c r="D15">
        <v>1972</v>
      </c>
      <c r="E15" t="s">
        <v>2281</v>
      </c>
      <c r="F15" t="s">
        <v>2236</v>
      </c>
      <c r="G15" s="348">
        <v>0.29692129629629632</v>
      </c>
      <c r="H15">
        <v>20</v>
      </c>
      <c r="I15">
        <f t="shared" si="0"/>
        <v>20</v>
      </c>
      <c r="J15">
        <f>VLOOKUP(M15&amp;" "&amp;N15,id!H:I,2,0)</f>
        <v>1972</v>
      </c>
      <c r="K15" s="15">
        <f>VLOOKUP(L15,id!$A:$C,3,0)</f>
        <v>481</v>
      </c>
      <c r="L15" s="15" t="str">
        <f t="shared" si="9"/>
        <v>DziewiorArkadiusz1972</v>
      </c>
      <c r="M15" s="9" t="str">
        <f t="shared" si="10"/>
        <v>Dziewior</v>
      </c>
      <c r="N15" s="9" t="str">
        <f t="shared" si="11"/>
        <v>Arkadiusz</v>
      </c>
      <c r="O15" s="9" t="str">
        <f t="shared" si="12"/>
        <v>Dziewiorki</v>
      </c>
      <c r="P15" s="9">
        <f t="shared" si="13"/>
        <v>1972</v>
      </c>
      <c r="Q15" s="9">
        <f t="shared" si="14"/>
        <v>81.094566149528347</v>
      </c>
      <c r="R15" s="9"/>
      <c r="S15" s="9">
        <f t="shared" si="7"/>
        <v>0.9863569034068761</v>
      </c>
      <c r="T15" s="9">
        <v>1</v>
      </c>
      <c r="U15" s="9">
        <f t="shared" si="15"/>
        <v>1</v>
      </c>
      <c r="V15" s="9">
        <v>1</v>
      </c>
    </row>
    <row r="16" spans="1:22">
      <c r="A16">
        <v>15</v>
      </c>
      <c r="B16" t="s">
        <v>2282</v>
      </c>
      <c r="C16" t="s">
        <v>69</v>
      </c>
      <c r="D16">
        <v>1977</v>
      </c>
      <c r="E16" t="s">
        <v>1221</v>
      </c>
      <c r="F16" t="s">
        <v>269</v>
      </c>
      <c r="G16" s="348">
        <v>0.29783564814814817</v>
      </c>
      <c r="H16">
        <v>20</v>
      </c>
      <c r="I16">
        <f t="shared" si="0"/>
        <v>20</v>
      </c>
      <c r="J16">
        <f>VLOOKUP(M16&amp;" "&amp;N16,id!H:I,2,0)</f>
        <v>1977</v>
      </c>
      <c r="K16" s="15">
        <f>VLOOKUP(L16,id!$A:$C,3,0)</f>
        <v>11</v>
      </c>
      <c r="L16" s="15" t="str">
        <f t="shared" si="9"/>
        <v>SenderekŁukasz1977</v>
      </c>
      <c r="M16" s="9" t="str">
        <f t="shared" si="10"/>
        <v>Senderek</v>
      </c>
      <c r="N16" s="9" t="str">
        <f t="shared" si="11"/>
        <v>Łukasz</v>
      </c>
      <c r="O16" s="9" t="str">
        <f t="shared" si="12"/>
        <v>Piachulec Orient</v>
      </c>
      <c r="P16" s="9">
        <f t="shared" si="13"/>
        <v>1977</v>
      </c>
      <c r="Q16" s="9">
        <f t="shared" si="14"/>
        <v>80.845606808378363</v>
      </c>
      <c r="R16" s="9"/>
      <c r="S16" s="9">
        <f t="shared" si="7"/>
        <v>0.99693001204678822</v>
      </c>
      <c r="T16" s="9">
        <v>1</v>
      </c>
      <c r="U16" s="9">
        <f t="shared" si="15"/>
        <v>1</v>
      </c>
      <c r="V16" s="9">
        <v>1</v>
      </c>
    </row>
    <row r="17" spans="1:22">
      <c r="A17">
        <v>16</v>
      </c>
      <c r="B17" t="s">
        <v>704</v>
      </c>
      <c r="C17" t="s">
        <v>21</v>
      </c>
      <c r="D17">
        <v>1979</v>
      </c>
      <c r="F17" t="s">
        <v>1664</v>
      </c>
      <c r="G17" s="348">
        <v>0.30118055555555562</v>
      </c>
      <c r="H17">
        <v>20</v>
      </c>
      <c r="I17">
        <f t="shared" si="0"/>
        <v>20</v>
      </c>
      <c r="J17">
        <f>VLOOKUP(M17&amp;" "&amp;N17,id!H:I,2,0)</f>
        <v>1979</v>
      </c>
      <c r="K17" s="15">
        <f>VLOOKUP(L17,id!$A:$C,3,0)</f>
        <v>192</v>
      </c>
      <c r="L17" s="15" t="str">
        <f t="shared" si="9"/>
        <v>MiśkiewiczMarcin1979</v>
      </c>
      <c r="M17" s="9" t="str">
        <f t="shared" si="10"/>
        <v>Miśkiewicz</v>
      </c>
      <c r="N17" s="9" t="str">
        <f t="shared" si="11"/>
        <v>Marcin</v>
      </c>
      <c r="O17" s="9">
        <f t="shared" si="12"/>
        <v>0</v>
      </c>
      <c r="P17" s="9">
        <f t="shared" si="13"/>
        <v>1979</v>
      </c>
      <c r="Q17" s="9">
        <f t="shared" si="14"/>
        <v>79.947736530627935</v>
      </c>
      <c r="R17" s="9"/>
      <c r="S17" s="9">
        <f t="shared" si="7"/>
        <v>0.98889401275843503</v>
      </c>
      <c r="T17" s="9">
        <v>1</v>
      </c>
      <c r="U17" s="9">
        <f t="shared" si="15"/>
        <v>1</v>
      </c>
      <c r="V17" s="9">
        <v>1</v>
      </c>
    </row>
    <row r="18" spans="1:22">
      <c r="A18">
        <v>17</v>
      </c>
      <c r="B18" t="s">
        <v>2283</v>
      </c>
      <c r="C18" t="s">
        <v>1183</v>
      </c>
      <c r="D18">
        <v>1982</v>
      </c>
      <c r="F18" t="s">
        <v>2284</v>
      </c>
      <c r="G18" s="348">
        <v>0.30314814814814817</v>
      </c>
      <c r="H18">
        <v>20</v>
      </c>
      <c r="I18">
        <f t="shared" si="0"/>
        <v>20</v>
      </c>
      <c r="J18">
        <f>VLOOKUP(M18&amp;" "&amp;N18,id!H:I,2,0)</f>
        <v>1982</v>
      </c>
      <c r="K18" s="15">
        <f>VLOOKUP(L18,id!$A:$C,3,0)</f>
        <v>482</v>
      </c>
      <c r="L18" s="15" t="str">
        <f t="shared" si="9"/>
        <v>StrachowskiPrzemek1982</v>
      </c>
      <c r="M18" s="9" t="str">
        <f t="shared" si="10"/>
        <v>Strachowski</v>
      </c>
      <c r="N18" s="9" t="str">
        <f t="shared" si="11"/>
        <v>Przemek</v>
      </c>
      <c r="O18" s="9">
        <f t="shared" si="12"/>
        <v>0</v>
      </c>
      <c r="P18" s="9">
        <f t="shared" si="13"/>
        <v>1982</v>
      </c>
      <c r="Q18" s="9">
        <f t="shared" si="14"/>
        <v>79.428833231521082</v>
      </c>
      <c r="R18" s="9"/>
      <c r="S18" s="9">
        <f t="shared" si="7"/>
        <v>0.99350946854001232</v>
      </c>
      <c r="T18" s="9">
        <v>1</v>
      </c>
      <c r="U18" s="9">
        <f t="shared" si="15"/>
        <v>1</v>
      </c>
      <c r="V18" s="9">
        <v>1</v>
      </c>
    </row>
    <row r="19" spans="1:22">
      <c r="A19">
        <v>18</v>
      </c>
      <c r="B19" t="s">
        <v>2285</v>
      </c>
      <c r="C19" t="s">
        <v>76</v>
      </c>
      <c r="D19">
        <v>1970</v>
      </c>
      <c r="E19" t="s">
        <v>565</v>
      </c>
      <c r="F19" t="s">
        <v>2286</v>
      </c>
      <c r="G19" s="348">
        <v>0.3041666666666667</v>
      </c>
      <c r="H19">
        <v>20</v>
      </c>
      <c r="I19">
        <f t="shared" si="0"/>
        <v>20</v>
      </c>
      <c r="J19">
        <f>VLOOKUP(M19&amp;" "&amp;N19,id!H:I,2,0)</f>
        <v>1970</v>
      </c>
      <c r="K19" s="15">
        <f>VLOOKUP(L19,id!$A:$C,3,0)</f>
        <v>483</v>
      </c>
      <c r="L19" s="15" t="str">
        <f t="shared" si="9"/>
        <v>PońcMaciej1970</v>
      </c>
      <c r="M19" s="9" t="str">
        <f t="shared" si="10"/>
        <v>Pońc</v>
      </c>
      <c r="N19" s="9" t="str">
        <f t="shared" si="11"/>
        <v>Maciej</v>
      </c>
      <c r="O19" s="9" t="str">
        <f t="shared" si="12"/>
        <v>Team 360</v>
      </c>
      <c r="P19" s="9">
        <f t="shared" si="13"/>
        <v>1970</v>
      </c>
      <c r="Q19" s="9">
        <f t="shared" si="14"/>
        <v>79.162861491628618</v>
      </c>
      <c r="R19" s="9"/>
      <c r="S19" s="9">
        <f t="shared" si="7"/>
        <v>0.99665144596651445</v>
      </c>
      <c r="T19" s="9">
        <v>1</v>
      </c>
      <c r="U19" s="9">
        <f t="shared" si="15"/>
        <v>1</v>
      </c>
      <c r="V19" s="9">
        <v>1</v>
      </c>
    </row>
    <row r="20" spans="1:22">
      <c r="A20">
        <v>19</v>
      </c>
      <c r="B20" t="s">
        <v>2287</v>
      </c>
      <c r="C20" t="s">
        <v>19</v>
      </c>
      <c r="D20">
        <v>1962</v>
      </c>
      <c r="E20" t="s">
        <v>565</v>
      </c>
      <c r="F20" t="s">
        <v>2288</v>
      </c>
      <c r="G20" s="348">
        <v>0.30476851851851855</v>
      </c>
      <c r="H20">
        <v>20</v>
      </c>
      <c r="I20">
        <f t="shared" si="0"/>
        <v>20</v>
      </c>
      <c r="J20">
        <f>VLOOKUP(M20&amp;" "&amp;N20,id!H:I,2,0)</f>
        <v>1962</v>
      </c>
      <c r="K20" s="15">
        <f>VLOOKUP(L20,id!$A:$C,3,0)</f>
        <v>484</v>
      </c>
      <c r="L20" s="15" t="str">
        <f t="shared" si="9"/>
        <v>PilakPiotr1962</v>
      </c>
      <c r="M20" s="9" t="str">
        <f t="shared" si="10"/>
        <v>Pilak</v>
      </c>
      <c r="N20" s="9" t="str">
        <f t="shared" si="11"/>
        <v>Piotr</v>
      </c>
      <c r="O20" s="9" t="str">
        <f t="shared" si="12"/>
        <v>Team 360</v>
      </c>
      <c r="P20" s="9">
        <f t="shared" si="13"/>
        <v>1962</v>
      </c>
      <c r="Q20" s="9">
        <f t="shared" si="14"/>
        <v>79.006531976302597</v>
      </c>
      <c r="R20" s="9"/>
      <c r="S20" s="9">
        <f t="shared" si="7"/>
        <v>0.99802521646665654</v>
      </c>
      <c r="T20" s="9">
        <v>1</v>
      </c>
      <c r="U20" s="9">
        <f t="shared" si="15"/>
        <v>1</v>
      </c>
      <c r="V20" s="9">
        <v>1</v>
      </c>
    </row>
    <row r="21" spans="1:22">
      <c r="A21">
        <v>20</v>
      </c>
      <c r="B21" t="s">
        <v>722</v>
      </c>
      <c r="C21" t="s">
        <v>19</v>
      </c>
      <c r="D21">
        <v>1976</v>
      </c>
      <c r="F21" t="s">
        <v>1625</v>
      </c>
      <c r="G21" s="348">
        <v>0.30769675925925927</v>
      </c>
      <c r="H21">
        <v>20</v>
      </c>
      <c r="I21">
        <f t="shared" si="0"/>
        <v>20</v>
      </c>
      <c r="J21">
        <f>VLOOKUP(M21&amp;" "&amp;N21,id!H:I,2,0)</f>
        <v>1976</v>
      </c>
      <c r="K21" s="15">
        <f>VLOOKUP(L21,id!$A:$C,3,0)</f>
        <v>42</v>
      </c>
      <c r="L21" s="15" t="str">
        <f t="shared" si="9"/>
        <v>NiewęgłowskiPiotr1976</v>
      </c>
      <c r="M21" s="9" t="str">
        <f t="shared" si="10"/>
        <v>Niewęgłowski</v>
      </c>
      <c r="N21" s="9" t="str">
        <f t="shared" si="11"/>
        <v>Piotr</v>
      </c>
      <c r="O21" s="9">
        <f t="shared" si="12"/>
        <v>0</v>
      </c>
      <c r="P21" s="9">
        <f t="shared" si="13"/>
        <v>1976</v>
      </c>
      <c r="Q21" s="9">
        <f t="shared" si="14"/>
        <v>78.254654880571763</v>
      </c>
      <c r="R21" s="9"/>
      <c r="S21" s="9">
        <f t="shared" si="7"/>
        <v>0.99048335527553144</v>
      </c>
      <c r="T21" s="9">
        <v>1</v>
      </c>
      <c r="U21" s="9">
        <f t="shared" si="15"/>
        <v>1</v>
      </c>
      <c r="V21" s="9">
        <v>1</v>
      </c>
    </row>
    <row r="22" spans="1:22">
      <c r="A22">
        <v>21</v>
      </c>
      <c r="B22" t="s">
        <v>1907</v>
      </c>
      <c r="C22" t="s">
        <v>56</v>
      </c>
      <c r="D22">
        <v>1970</v>
      </c>
      <c r="F22" t="s">
        <v>1880</v>
      </c>
      <c r="G22" s="348">
        <v>0.30884259259259261</v>
      </c>
      <c r="H22">
        <v>20</v>
      </c>
      <c r="I22">
        <f t="shared" si="0"/>
        <v>20</v>
      </c>
      <c r="J22">
        <f>VLOOKUP(M22&amp;" "&amp;N22,id!H:I,2,0)</f>
        <v>1970</v>
      </c>
      <c r="K22" s="15">
        <f>VLOOKUP(L22,id!$A:$C,3,0)</f>
        <v>35</v>
      </c>
      <c r="L22" s="15" t="str">
        <f t="shared" si="9"/>
        <v>ZawadzkiArtur1970</v>
      </c>
      <c r="M22" s="9" t="str">
        <f t="shared" si="10"/>
        <v>Zawadzki</v>
      </c>
      <c r="N22" s="9" t="str">
        <f t="shared" si="11"/>
        <v>Artur</v>
      </c>
      <c r="O22" s="9">
        <f t="shared" si="12"/>
        <v>0</v>
      </c>
      <c r="P22" s="9">
        <f t="shared" si="13"/>
        <v>1970</v>
      </c>
      <c r="Q22" s="9">
        <f t="shared" si="14"/>
        <v>77.96432318992656</v>
      </c>
      <c r="R22" s="9"/>
      <c r="S22" s="9">
        <f t="shared" si="7"/>
        <v>0.99628991155748758</v>
      </c>
      <c r="T22" s="9">
        <v>1</v>
      </c>
      <c r="U22" s="9">
        <f t="shared" si="15"/>
        <v>1</v>
      </c>
      <c r="V22" s="9">
        <v>1</v>
      </c>
    </row>
    <row r="23" spans="1:22">
      <c r="A23">
        <v>22</v>
      </c>
      <c r="B23" t="s">
        <v>1907</v>
      </c>
      <c r="C23" t="s">
        <v>295</v>
      </c>
      <c r="D23">
        <v>1998</v>
      </c>
      <c r="F23" t="s">
        <v>1880</v>
      </c>
      <c r="G23" s="348">
        <v>0.30892361111111111</v>
      </c>
      <c r="H23">
        <v>20</v>
      </c>
      <c r="I23">
        <f t="shared" si="0"/>
        <v>20</v>
      </c>
      <c r="J23">
        <f>VLOOKUP(M23&amp;" "&amp;N23,id!H:I,2,0)</f>
        <v>1988</v>
      </c>
      <c r="K23" s="15">
        <f>VLOOKUP(L23,id!$A:$C,3,0)</f>
        <v>485</v>
      </c>
      <c r="L23" s="15" t="str">
        <f t="shared" si="9"/>
        <v>ZawadzkiStanisław1998</v>
      </c>
      <c r="M23" s="9" t="str">
        <f t="shared" si="10"/>
        <v>Zawadzki</v>
      </c>
      <c r="N23" s="9" t="str">
        <f t="shared" si="11"/>
        <v>Stanisław</v>
      </c>
      <c r="O23" s="9">
        <f t="shared" si="12"/>
        <v>0</v>
      </c>
      <c r="P23" s="9">
        <f t="shared" si="13"/>
        <v>1998</v>
      </c>
      <c r="Q23" s="9">
        <f t="shared" si="14"/>
        <v>77.943876212955701</v>
      </c>
      <c r="R23" s="9"/>
      <c r="S23" s="9">
        <f t="shared" si="7"/>
        <v>0.99973773931287713</v>
      </c>
      <c r="T23" s="9">
        <v>1</v>
      </c>
      <c r="U23" s="9">
        <f t="shared" si="15"/>
        <v>1</v>
      </c>
      <c r="V23" s="9">
        <v>1</v>
      </c>
    </row>
    <row r="24" spans="1:22">
      <c r="A24">
        <v>23</v>
      </c>
      <c r="B24" t="s">
        <v>2289</v>
      </c>
      <c r="C24" t="s">
        <v>97</v>
      </c>
      <c r="D24">
        <v>1986</v>
      </c>
      <c r="F24" t="s">
        <v>269</v>
      </c>
      <c r="G24" s="348">
        <v>0.31131944444444443</v>
      </c>
      <c r="H24">
        <v>20</v>
      </c>
      <c r="I24">
        <f t="shared" si="0"/>
        <v>20</v>
      </c>
      <c r="J24">
        <f>VLOOKUP(M24&amp;" "&amp;N24,id!H:I,2,0)</f>
        <v>1986</v>
      </c>
      <c r="K24" s="15">
        <f>VLOOKUP(L24,id!$A:$C,3,0)</f>
        <v>486</v>
      </c>
      <c r="L24" s="15" t="str">
        <f t="shared" si="9"/>
        <v>KomorowskiMateusz1986</v>
      </c>
      <c r="M24" s="9" t="str">
        <f t="shared" si="10"/>
        <v>Komorowski</v>
      </c>
      <c r="N24" s="9" t="str">
        <f t="shared" si="11"/>
        <v>Mateusz</v>
      </c>
      <c r="O24" s="9">
        <f t="shared" si="12"/>
        <v>0</v>
      </c>
      <c r="P24" s="9">
        <f t="shared" si="13"/>
        <v>1986</v>
      </c>
      <c r="Q24" s="9">
        <f t="shared" si="14"/>
        <v>77.344040449104043</v>
      </c>
      <c r="R24" s="9"/>
      <c r="S24" s="9">
        <f t="shared" si="7"/>
        <v>0.99230426053981713</v>
      </c>
      <c r="T24" s="9">
        <v>1</v>
      </c>
      <c r="U24" s="9">
        <f t="shared" si="15"/>
        <v>1</v>
      </c>
      <c r="V24" s="9">
        <v>1</v>
      </c>
    </row>
    <row r="25" spans="1:22">
      <c r="A25">
        <v>24</v>
      </c>
      <c r="B25" t="s">
        <v>1914</v>
      </c>
      <c r="C25" t="s">
        <v>53</v>
      </c>
      <c r="D25">
        <v>1982</v>
      </c>
      <c r="E25" t="s">
        <v>200</v>
      </c>
      <c r="F25" t="s">
        <v>269</v>
      </c>
      <c r="G25" s="348">
        <v>0.31618055555555558</v>
      </c>
      <c r="H25">
        <v>20</v>
      </c>
      <c r="I25">
        <f t="shared" si="0"/>
        <v>20</v>
      </c>
      <c r="J25">
        <f>VLOOKUP(M25&amp;" "&amp;N25,id!H:I,2,0)</f>
        <v>1982</v>
      </c>
      <c r="K25" s="15">
        <f>VLOOKUP(L25,id!$A:$C,3,0)</f>
        <v>46</v>
      </c>
      <c r="L25" s="15" t="str">
        <f t="shared" si="9"/>
        <v>StefańskiTomasz1982</v>
      </c>
      <c r="M25" s="9" t="str">
        <f t="shared" si="10"/>
        <v>Stefański</v>
      </c>
      <c r="N25" s="9" t="str">
        <f t="shared" si="11"/>
        <v>Tomasz</v>
      </c>
      <c r="O25" s="9" t="str">
        <f t="shared" si="12"/>
        <v>Welocypedy</v>
      </c>
      <c r="P25" s="9">
        <f t="shared" si="13"/>
        <v>1982</v>
      </c>
      <c r="Q25" s="9">
        <f t="shared" si="14"/>
        <v>76.15491617248702</v>
      </c>
      <c r="R25" s="9"/>
      <c r="S25" s="9">
        <f t="shared" si="7"/>
        <v>0.98462552163408734</v>
      </c>
      <c r="T25" s="9">
        <v>1</v>
      </c>
      <c r="U25" s="9">
        <f t="shared" si="15"/>
        <v>1</v>
      </c>
      <c r="V25" s="9">
        <v>1</v>
      </c>
    </row>
    <row r="26" spans="1:22">
      <c r="A26">
        <v>25</v>
      </c>
      <c r="B26" t="s">
        <v>1915</v>
      </c>
      <c r="C26" t="s">
        <v>23</v>
      </c>
      <c r="D26">
        <v>1974</v>
      </c>
      <c r="E26" t="s">
        <v>200</v>
      </c>
      <c r="F26" t="s">
        <v>1512</v>
      </c>
      <c r="G26" s="348">
        <v>0.31629629629629635</v>
      </c>
      <c r="H26">
        <v>20</v>
      </c>
      <c r="I26">
        <f t="shared" si="0"/>
        <v>20</v>
      </c>
      <c r="J26">
        <f>VLOOKUP(M26&amp;" "&amp;N26,id!H:I,2,0)</f>
        <v>1974</v>
      </c>
      <c r="K26" s="15">
        <f>VLOOKUP(L26,id!$A:$C,3,0)</f>
        <v>45</v>
      </c>
      <c r="L26" s="15" t="str">
        <f t="shared" si="9"/>
        <v>RygalskiGrzegorz1974</v>
      </c>
      <c r="M26" s="9" t="str">
        <f t="shared" si="10"/>
        <v>Rygalski</v>
      </c>
      <c r="N26" s="9" t="str">
        <f t="shared" si="11"/>
        <v>Grzegorz</v>
      </c>
      <c r="O26" s="9" t="str">
        <f t="shared" si="12"/>
        <v>Welocypedy</v>
      </c>
      <c r="P26" s="9">
        <f t="shared" si="13"/>
        <v>1974</v>
      </c>
      <c r="Q26" s="9">
        <f t="shared" si="14"/>
        <v>76.127049180327873</v>
      </c>
      <c r="R26" s="9"/>
      <c r="S26" s="9">
        <f t="shared" si="7"/>
        <v>0.99963407494145184</v>
      </c>
      <c r="T26" s="9">
        <v>1</v>
      </c>
      <c r="U26" s="9">
        <f t="shared" si="15"/>
        <v>1</v>
      </c>
      <c r="V26" s="9">
        <v>1</v>
      </c>
    </row>
    <row r="27" spans="1:22">
      <c r="A27">
        <v>26</v>
      </c>
      <c r="B27" t="s">
        <v>2290</v>
      </c>
      <c r="C27" t="s">
        <v>50</v>
      </c>
      <c r="D27">
        <v>1970</v>
      </c>
      <c r="F27" t="s">
        <v>1228</v>
      </c>
      <c r="G27" s="348">
        <v>0.31856481481481486</v>
      </c>
      <c r="H27">
        <v>20</v>
      </c>
      <c r="I27">
        <f t="shared" si="0"/>
        <v>20</v>
      </c>
      <c r="J27">
        <f>VLOOKUP(M27&amp;" "&amp;N27,id!H:I,2,0)</f>
        <v>1970</v>
      </c>
      <c r="K27" s="15">
        <f>VLOOKUP(L27,id!$A:$C,3,0)</f>
        <v>8</v>
      </c>
      <c r="L27" s="15" t="str">
        <f t="shared" si="9"/>
        <v>FałowskiRafał1970</v>
      </c>
      <c r="M27" s="9" t="str">
        <f t="shared" si="10"/>
        <v>Fałowski</v>
      </c>
      <c r="N27" s="9" t="str">
        <f t="shared" si="11"/>
        <v>Rafał</v>
      </c>
      <c r="O27" s="9">
        <f t="shared" si="12"/>
        <v>0</v>
      </c>
      <c r="P27" s="9">
        <f t="shared" si="13"/>
        <v>1970</v>
      </c>
      <c r="Q27" s="9">
        <f t="shared" si="14"/>
        <v>75.584944048830124</v>
      </c>
      <c r="R27" s="9"/>
      <c r="S27" s="9">
        <f t="shared" si="7"/>
        <v>0.99287894201424221</v>
      </c>
      <c r="T27" s="9">
        <v>1</v>
      </c>
      <c r="U27" s="9">
        <f t="shared" si="15"/>
        <v>1</v>
      </c>
      <c r="V27" s="9">
        <v>1</v>
      </c>
    </row>
    <row r="28" spans="1:22">
      <c r="A28">
        <v>27</v>
      </c>
      <c r="B28" t="s">
        <v>714</v>
      </c>
      <c r="C28" t="s">
        <v>2091</v>
      </c>
      <c r="D28">
        <v>1975</v>
      </c>
      <c r="F28" t="s">
        <v>269</v>
      </c>
      <c r="G28" s="348">
        <v>0.32906249999999998</v>
      </c>
      <c r="H28">
        <v>20</v>
      </c>
      <c r="I28">
        <f t="shared" si="0"/>
        <v>20</v>
      </c>
      <c r="J28">
        <f>VLOOKUP(M28&amp;" "&amp;N28,id!H:I,2,0)</f>
        <v>1975</v>
      </c>
      <c r="K28" s="15">
        <f>VLOOKUP(L28,id!$A:$C,3,0)</f>
        <v>449</v>
      </c>
      <c r="L28" s="15" t="str">
        <f t="shared" si="9"/>
        <v>WasiakGerard1975</v>
      </c>
      <c r="M28" s="9" t="str">
        <f t="shared" si="10"/>
        <v>Wasiak</v>
      </c>
      <c r="N28" s="9" t="str">
        <f t="shared" si="11"/>
        <v>Gerard</v>
      </c>
      <c r="O28" s="9">
        <f t="shared" si="12"/>
        <v>0</v>
      </c>
      <c r="P28" s="9">
        <f t="shared" si="13"/>
        <v>1975</v>
      </c>
      <c r="Q28" s="9">
        <f t="shared" si="14"/>
        <v>73.173648482290488</v>
      </c>
      <c r="R28" s="9"/>
      <c r="S28" s="9">
        <f t="shared" si="7"/>
        <v>0.96809820266610414</v>
      </c>
      <c r="T28" s="9">
        <v>1</v>
      </c>
      <c r="U28" s="9">
        <f t="shared" si="15"/>
        <v>1</v>
      </c>
      <c r="V28" s="9">
        <v>1</v>
      </c>
    </row>
    <row r="29" spans="1:22">
      <c r="A29">
        <v>28</v>
      </c>
      <c r="B29" t="s">
        <v>705</v>
      </c>
      <c r="C29" t="s">
        <v>25</v>
      </c>
      <c r="D29">
        <v>1966</v>
      </c>
      <c r="F29" t="s">
        <v>2087</v>
      </c>
      <c r="G29" s="348">
        <v>0.3291203703703704</v>
      </c>
      <c r="H29">
        <v>20</v>
      </c>
      <c r="I29">
        <f t="shared" si="0"/>
        <v>20</v>
      </c>
      <c r="J29">
        <f>VLOOKUP(M29&amp;" "&amp;N29,id!H:I,2,0)</f>
        <v>1966</v>
      </c>
      <c r="K29" s="15">
        <f>VLOOKUP(L29,id!$A:$C,3,0)</f>
        <v>118</v>
      </c>
      <c r="L29" s="15" t="str">
        <f t="shared" si="9"/>
        <v>SkorupowskiJacek1966</v>
      </c>
      <c r="M29" s="9" t="str">
        <f t="shared" si="10"/>
        <v>Skorupowski</v>
      </c>
      <c r="N29" s="9" t="str">
        <f t="shared" si="11"/>
        <v>Jacek</v>
      </c>
      <c r="O29" s="9">
        <f t="shared" si="12"/>
        <v>0</v>
      </c>
      <c r="P29" s="9">
        <f t="shared" si="13"/>
        <v>1966</v>
      </c>
      <c r="Q29" s="9">
        <f t="shared" si="14"/>
        <v>73.160782107188084</v>
      </c>
      <c r="R29" s="9"/>
      <c r="S29" s="9">
        <f t="shared" si="7"/>
        <v>0.99982416654944417</v>
      </c>
      <c r="T29" s="9">
        <v>1</v>
      </c>
      <c r="U29" s="9">
        <f t="shared" si="15"/>
        <v>1</v>
      </c>
      <c r="V29" s="9">
        <v>1</v>
      </c>
    </row>
    <row r="30" spans="1:22">
      <c r="A30">
        <v>29</v>
      </c>
      <c r="B30" t="s">
        <v>2291</v>
      </c>
      <c r="C30" t="s">
        <v>26</v>
      </c>
      <c r="D30">
        <v>1975</v>
      </c>
      <c r="E30" t="s">
        <v>252</v>
      </c>
      <c r="F30" t="s">
        <v>1513</v>
      </c>
      <c r="G30" s="348">
        <v>0.32359953703703703</v>
      </c>
      <c r="H30">
        <v>19</v>
      </c>
      <c r="I30">
        <f t="shared" si="0"/>
        <v>19</v>
      </c>
      <c r="J30">
        <f>VLOOKUP(M30&amp;" "&amp;N30,id!H:I,2,0)</f>
        <v>1975</v>
      </c>
      <c r="K30" s="15">
        <f>VLOOKUP(L30,id!$A:$C,3,0)</f>
        <v>487</v>
      </c>
      <c r="L30" s="15" t="str">
        <f t="shared" si="9"/>
        <v>Melon-MikaKrzysztof1975</v>
      </c>
      <c r="M30" s="9" t="str">
        <f t="shared" si="10"/>
        <v>Melon-Mika</v>
      </c>
      <c r="N30" s="9" t="str">
        <f t="shared" si="11"/>
        <v>Krzysztof</v>
      </c>
      <c r="O30" s="9" t="str">
        <f t="shared" si="12"/>
        <v>LosMaruderos</v>
      </c>
      <c r="P30" s="9">
        <f t="shared" si="13"/>
        <v>1975</v>
      </c>
      <c r="Q30" s="9">
        <f t="shared" si="14"/>
        <v>69.502743001828676</v>
      </c>
      <c r="R30" s="9"/>
      <c r="S30" s="9">
        <f t="shared" si="7"/>
        <v>1.017060696019171</v>
      </c>
      <c r="T30" s="9">
        <v>1</v>
      </c>
      <c r="U30" s="9">
        <f t="shared" si="15"/>
        <v>0.95</v>
      </c>
      <c r="V30" s="9">
        <v>1</v>
      </c>
    </row>
    <row r="31" spans="1:22">
      <c r="A31">
        <v>30</v>
      </c>
      <c r="B31" t="s">
        <v>2292</v>
      </c>
      <c r="C31" t="s">
        <v>154</v>
      </c>
      <c r="D31">
        <v>1973</v>
      </c>
      <c r="E31" t="s">
        <v>240</v>
      </c>
      <c r="F31" t="s">
        <v>221</v>
      </c>
      <c r="G31" s="348">
        <v>0.32541666666666669</v>
      </c>
      <c r="H31">
        <v>19</v>
      </c>
      <c r="I31">
        <f t="shared" si="0"/>
        <v>19</v>
      </c>
      <c r="J31">
        <f>VLOOKUP(M31&amp;" "&amp;N31,id!H:I,2,0)</f>
        <v>1973</v>
      </c>
      <c r="K31" s="15">
        <f>VLOOKUP(L31,id!$A:$C,3,0)</f>
        <v>20</v>
      </c>
      <c r="L31" s="15" t="str">
        <f t="shared" si="9"/>
        <v>StaszewskiDaniel1973</v>
      </c>
      <c r="M31" s="9" t="str">
        <f t="shared" si="10"/>
        <v>Staszewski</v>
      </c>
      <c r="N31" s="9" t="str">
        <f t="shared" si="11"/>
        <v>Daniel</v>
      </c>
      <c r="O31" s="9" t="str">
        <f t="shared" si="12"/>
        <v>oi punx</v>
      </c>
      <c r="P31" s="9">
        <f t="shared" si="13"/>
        <v>1973</v>
      </c>
      <c r="Q31" s="9">
        <f t="shared" si="14"/>
        <v>69.114639052074551</v>
      </c>
      <c r="R31" s="9"/>
      <c r="S31" s="9">
        <f t="shared" si="7"/>
        <v>0.9944159908948641</v>
      </c>
      <c r="T31" s="9">
        <v>1</v>
      </c>
      <c r="U31" s="9">
        <f t="shared" si="15"/>
        <v>1</v>
      </c>
      <c r="V31" s="9">
        <v>1</v>
      </c>
    </row>
    <row r="32" spans="1:22">
      <c r="A32">
        <v>31</v>
      </c>
      <c r="B32" t="s">
        <v>2293</v>
      </c>
      <c r="C32" t="s">
        <v>102</v>
      </c>
      <c r="D32">
        <v>1981</v>
      </c>
      <c r="F32" t="s">
        <v>269</v>
      </c>
      <c r="G32" s="348">
        <v>0.3273726851851852</v>
      </c>
      <c r="H32">
        <v>19</v>
      </c>
      <c r="I32">
        <f t="shared" si="0"/>
        <v>19</v>
      </c>
      <c r="J32">
        <f>VLOOKUP(M32&amp;" "&amp;N32,id!H:I,2,0)</f>
        <v>1981</v>
      </c>
      <c r="K32" s="15">
        <f>VLOOKUP(L32,id!$A:$C,3,0)</f>
        <v>488</v>
      </c>
      <c r="L32" s="15" t="str">
        <f t="shared" si="9"/>
        <v>DerkJan1981</v>
      </c>
      <c r="M32" s="9" t="str">
        <f t="shared" si="10"/>
        <v>Derk</v>
      </c>
      <c r="N32" s="9" t="str">
        <f t="shared" si="11"/>
        <v>Jan</v>
      </c>
      <c r="O32" s="9">
        <f t="shared" si="12"/>
        <v>0</v>
      </c>
      <c r="P32" s="9">
        <f t="shared" si="13"/>
        <v>1981</v>
      </c>
      <c r="Q32" s="9">
        <f t="shared" si="14"/>
        <v>68.701686108825456</v>
      </c>
      <c r="R32" s="9"/>
      <c r="S32" s="9">
        <f t="shared" si="7"/>
        <v>0.99402510164398095</v>
      </c>
      <c r="T32" s="9">
        <v>1</v>
      </c>
      <c r="U32" s="9">
        <f t="shared" si="15"/>
        <v>1</v>
      </c>
      <c r="V32" s="9">
        <v>1</v>
      </c>
    </row>
    <row r="33" spans="1:22">
      <c r="A33">
        <v>32</v>
      </c>
      <c r="B33" t="s">
        <v>2294</v>
      </c>
      <c r="C33" t="s">
        <v>806</v>
      </c>
      <c r="D33">
        <v>1974</v>
      </c>
      <c r="E33" t="s">
        <v>2295</v>
      </c>
      <c r="F33" t="s">
        <v>254</v>
      </c>
      <c r="G33" s="348">
        <v>0.32954861111111111</v>
      </c>
      <c r="H33">
        <v>19</v>
      </c>
      <c r="I33">
        <f t="shared" si="0"/>
        <v>19</v>
      </c>
      <c r="J33">
        <f>VLOOKUP(M33&amp;" "&amp;N33,id!H:I,2,0)</f>
        <v>1974</v>
      </c>
      <c r="K33" s="15">
        <f>VLOOKUP(L33,id!$A:$C,3,0)</f>
        <v>489</v>
      </c>
      <c r="L33" s="15" t="str">
        <f t="shared" si="9"/>
        <v>SobczyńskiSebastian1974</v>
      </c>
      <c r="M33" s="9" t="str">
        <f t="shared" si="10"/>
        <v>Sobczyński</v>
      </c>
      <c r="N33" s="9" t="str">
        <f t="shared" si="11"/>
        <v>Sebastian</v>
      </c>
      <c r="O33" s="9" t="str">
        <f t="shared" si="12"/>
        <v>Speleoklub Łódzki</v>
      </c>
      <c r="P33" s="9">
        <f t="shared" si="13"/>
        <v>1974</v>
      </c>
      <c r="Q33" s="9">
        <f t="shared" si="14"/>
        <v>68.248066293967199</v>
      </c>
      <c r="R33" s="9"/>
      <c r="S33" s="9">
        <f t="shared" si="7"/>
        <v>0.99339725353843999</v>
      </c>
      <c r="T33" s="9">
        <v>1</v>
      </c>
      <c r="U33" s="9">
        <f t="shared" si="15"/>
        <v>1</v>
      </c>
      <c r="V33" s="9">
        <v>1</v>
      </c>
    </row>
    <row r="34" spans="1:22">
      <c r="A34">
        <v>33</v>
      </c>
      <c r="B34" t="s">
        <v>2296</v>
      </c>
      <c r="C34" t="s">
        <v>166</v>
      </c>
      <c r="D34">
        <v>1981</v>
      </c>
      <c r="F34" t="s">
        <v>254</v>
      </c>
      <c r="G34" s="348">
        <v>0.32960648148148147</v>
      </c>
      <c r="H34">
        <v>19</v>
      </c>
      <c r="I34">
        <f t="shared" si="0"/>
        <v>19</v>
      </c>
      <c r="J34">
        <f>VLOOKUP(M34&amp;" "&amp;N34,id!H:I,2,0)</f>
        <v>1981</v>
      </c>
      <c r="K34" s="15">
        <f>VLOOKUP(L34,id!$A:$C,3,0)</f>
        <v>490</v>
      </c>
      <c r="L34" s="15" t="str">
        <f t="shared" si="9"/>
        <v>JonasWojciech1981</v>
      </c>
      <c r="M34" s="9" t="str">
        <f t="shared" si="10"/>
        <v>Jonas</v>
      </c>
      <c r="N34" s="9" t="str">
        <f t="shared" si="11"/>
        <v>Wojciech</v>
      </c>
      <c r="O34" s="9">
        <f t="shared" si="12"/>
        <v>0</v>
      </c>
      <c r="P34" s="9">
        <f t="shared" si="13"/>
        <v>1981</v>
      </c>
      <c r="Q34" s="9">
        <f t="shared" si="14"/>
        <v>68.236083699281139</v>
      </c>
      <c r="R34" s="9"/>
      <c r="S34" s="9">
        <f t="shared" si="7"/>
        <v>0.99982442587260345</v>
      </c>
      <c r="T34" s="9">
        <v>1</v>
      </c>
      <c r="U34" s="9">
        <f t="shared" si="15"/>
        <v>1</v>
      </c>
      <c r="V34" s="9">
        <v>1</v>
      </c>
    </row>
    <row r="35" spans="1:22">
      <c r="A35">
        <v>34</v>
      </c>
      <c r="B35" t="s">
        <v>2297</v>
      </c>
      <c r="C35" t="s">
        <v>25</v>
      </c>
      <c r="D35">
        <v>1971</v>
      </c>
      <c r="F35" t="s">
        <v>1649</v>
      </c>
      <c r="G35" s="348">
        <v>0.3090162037037037</v>
      </c>
      <c r="H35">
        <v>18</v>
      </c>
      <c r="I35">
        <f t="shared" si="0"/>
        <v>18</v>
      </c>
      <c r="J35">
        <f>VLOOKUP(M35&amp;" "&amp;N35,id!H:I,2,0)</f>
        <v>1971</v>
      </c>
      <c r="K35" s="15">
        <f>VLOOKUP(L35,id!$A:$C,3,0)</f>
        <v>199</v>
      </c>
      <c r="L35" s="15" t="str">
        <f t="shared" si="9"/>
        <v>KostrzewaJacek1971</v>
      </c>
      <c r="M35" s="9" t="str">
        <f t="shared" si="10"/>
        <v>Kostrzewa</v>
      </c>
      <c r="N35" s="9" t="str">
        <f t="shared" si="11"/>
        <v>Jacek</v>
      </c>
      <c r="O35" s="9">
        <f t="shared" si="12"/>
        <v>0</v>
      </c>
      <c r="P35" s="9">
        <f t="shared" si="13"/>
        <v>1971</v>
      </c>
      <c r="Q35" s="9">
        <f t="shared" si="14"/>
        <v>64.644710873003177</v>
      </c>
      <c r="R35" s="9"/>
      <c r="S35" s="9">
        <f t="shared" si="7"/>
        <v>1.0666317090527735</v>
      </c>
      <c r="T35" s="9">
        <v>1</v>
      </c>
      <c r="U35" s="9">
        <f t="shared" si="15"/>
        <v>0.94736842105263153</v>
      </c>
      <c r="V35" s="9">
        <v>1</v>
      </c>
    </row>
    <row r="36" spans="1:22">
      <c r="A36">
        <v>35</v>
      </c>
      <c r="B36" t="s">
        <v>2298</v>
      </c>
      <c r="C36" t="s">
        <v>21</v>
      </c>
      <c r="D36">
        <v>1977</v>
      </c>
      <c r="F36" t="s">
        <v>254</v>
      </c>
      <c r="G36" s="348">
        <v>0.3250925925925926</v>
      </c>
      <c r="H36">
        <v>18</v>
      </c>
      <c r="I36">
        <f t="shared" si="0"/>
        <v>18</v>
      </c>
      <c r="J36">
        <f>VLOOKUP(M36&amp;" "&amp;N36,id!H:I,2,0)</f>
        <v>1977</v>
      </c>
      <c r="K36" s="15">
        <f>VLOOKUP(L36,id!$A:$C,3,0)</f>
        <v>50</v>
      </c>
      <c r="L36" s="15" t="str">
        <f t="shared" si="9"/>
        <v>GryszkalisMarcin1977</v>
      </c>
      <c r="M36" s="9" t="str">
        <f t="shared" si="10"/>
        <v>Gryszkalis</v>
      </c>
      <c r="N36" s="9" t="str">
        <f t="shared" si="11"/>
        <v>Marcin</v>
      </c>
      <c r="O36" s="9">
        <f t="shared" si="12"/>
        <v>0</v>
      </c>
      <c r="P36" s="9">
        <f t="shared" si="13"/>
        <v>1977</v>
      </c>
      <c r="Q36" s="9">
        <f t="shared" si="14"/>
        <v>61.447918527424939</v>
      </c>
      <c r="R36" s="9"/>
      <c r="S36" s="9">
        <f t="shared" si="7"/>
        <v>0.95054827684420384</v>
      </c>
      <c r="T36" s="9">
        <v>1</v>
      </c>
      <c r="U36" s="9">
        <f t="shared" si="15"/>
        <v>1</v>
      </c>
      <c r="V36" s="9">
        <v>1</v>
      </c>
    </row>
    <row r="37" spans="1:22">
      <c r="A37">
        <v>36</v>
      </c>
      <c r="B37" t="s">
        <v>2299</v>
      </c>
      <c r="C37" t="s">
        <v>65</v>
      </c>
      <c r="D37">
        <v>1978</v>
      </c>
      <c r="E37" t="s">
        <v>765</v>
      </c>
      <c r="F37" t="s">
        <v>254</v>
      </c>
      <c r="G37" s="348">
        <v>0.32709490740740743</v>
      </c>
      <c r="H37">
        <v>18</v>
      </c>
      <c r="I37">
        <f t="shared" si="0"/>
        <v>18</v>
      </c>
      <c r="J37">
        <f>VLOOKUP(M37&amp;" "&amp;N37,id!H:I,2,0)</f>
        <v>1978</v>
      </c>
      <c r="K37" s="15">
        <f>VLOOKUP(L37,id!$A:$C,3,0)</f>
        <v>44</v>
      </c>
      <c r="L37" s="15" t="str">
        <f t="shared" si="9"/>
        <v>RychlikMichał1978</v>
      </c>
      <c r="M37" s="9" t="str">
        <f t="shared" si="10"/>
        <v>Rychlik</v>
      </c>
      <c r="N37" s="9" t="str">
        <f t="shared" si="11"/>
        <v>Michał</v>
      </c>
      <c r="O37" s="9" t="str">
        <f t="shared" si="12"/>
        <v>OrientAkcja</v>
      </c>
      <c r="P37" s="9">
        <f t="shared" si="13"/>
        <v>1978</v>
      </c>
      <c r="Q37" s="9">
        <f t="shared" si="14"/>
        <v>61.071764466873489</v>
      </c>
      <c r="R37" s="9"/>
      <c r="S37" s="9">
        <f t="shared" si="7"/>
        <v>0.99387848979158555</v>
      </c>
      <c r="T37" s="9">
        <v>1</v>
      </c>
      <c r="U37" s="9">
        <f t="shared" si="15"/>
        <v>1</v>
      </c>
      <c r="V37" s="9">
        <v>1</v>
      </c>
    </row>
    <row r="38" spans="1:22">
      <c r="A38">
        <v>37</v>
      </c>
      <c r="B38" t="s">
        <v>2300</v>
      </c>
      <c r="C38" t="s">
        <v>30</v>
      </c>
      <c r="D38">
        <v>1986</v>
      </c>
      <c r="E38" t="s">
        <v>1511</v>
      </c>
      <c r="F38" t="s">
        <v>254</v>
      </c>
      <c r="G38" s="348">
        <v>0.33292824074074079</v>
      </c>
      <c r="H38">
        <v>18</v>
      </c>
      <c r="I38">
        <f t="shared" si="0"/>
        <v>18</v>
      </c>
      <c r="J38">
        <f>VLOOKUP(M38&amp;" "&amp;N38,id!H:I,2,0)</f>
        <v>1986</v>
      </c>
      <c r="K38" s="15">
        <f>VLOOKUP(L38,id!$A:$C,3,0)</f>
        <v>147</v>
      </c>
      <c r="L38" s="15" t="str">
        <f t="shared" si="9"/>
        <v>JacakAndrzej1986</v>
      </c>
      <c r="M38" s="9" t="str">
        <f t="shared" si="10"/>
        <v>Jacak</v>
      </c>
      <c r="N38" s="9" t="str">
        <f t="shared" si="11"/>
        <v>Andrzej</v>
      </c>
      <c r="O38" s="9" t="str">
        <f t="shared" si="12"/>
        <v>IT Orient</v>
      </c>
      <c r="P38" s="9">
        <f t="shared" si="13"/>
        <v>1986</v>
      </c>
      <c r="Q38" s="9">
        <f t="shared" si="14"/>
        <v>60.001708173068366</v>
      </c>
      <c r="R38" s="9"/>
      <c r="S38" s="9">
        <f t="shared" si="7"/>
        <v>0.98247870676168947</v>
      </c>
      <c r="T38" s="9">
        <v>1</v>
      </c>
      <c r="U38" s="9">
        <f t="shared" si="15"/>
        <v>1</v>
      </c>
      <c r="V38" s="9">
        <v>1</v>
      </c>
    </row>
    <row r="39" spans="1:22">
      <c r="A39">
        <v>38</v>
      </c>
      <c r="B39" t="s">
        <v>2301</v>
      </c>
      <c r="C39" t="s">
        <v>26</v>
      </c>
      <c r="D39">
        <v>1979</v>
      </c>
      <c r="E39" t="s">
        <v>3</v>
      </c>
      <c r="F39" t="s">
        <v>269</v>
      </c>
      <c r="G39" s="348">
        <v>0.33340277777777777</v>
      </c>
      <c r="H39">
        <v>19</v>
      </c>
      <c r="I39">
        <v>18</v>
      </c>
      <c r="J39">
        <f>VLOOKUP(M39&amp;" "&amp;N39,id!H:I,2,0)</f>
        <v>1979</v>
      </c>
      <c r="K39" s="15">
        <f>VLOOKUP(L39,id!$A:$C,3,0)</f>
        <v>67</v>
      </c>
      <c r="L39" s="15" t="str">
        <f t="shared" si="9"/>
        <v>MierzwickiKrzysztof1979</v>
      </c>
      <c r="M39" s="9" t="str">
        <f t="shared" si="10"/>
        <v>Mierzwicki</v>
      </c>
      <c r="N39" s="9" t="str">
        <f t="shared" si="11"/>
        <v>Krzysztof</v>
      </c>
      <c r="O39" s="9" t="str">
        <f t="shared" si="12"/>
        <v>Mazurskie Tropy</v>
      </c>
      <c r="P39" s="9">
        <f t="shared" si="13"/>
        <v>1979</v>
      </c>
      <c r="Q39" s="9">
        <f t="shared" si="14"/>
        <v>59.916306866566401</v>
      </c>
      <c r="R39" s="9"/>
      <c r="S39" s="9">
        <f t="shared" si="7"/>
        <v>0.99857668541276134</v>
      </c>
      <c r="T39" s="9">
        <v>1</v>
      </c>
      <c r="U39" s="9">
        <f t="shared" si="15"/>
        <v>1</v>
      </c>
      <c r="V39" s="9">
        <v>1</v>
      </c>
    </row>
    <row r="40" spans="1:22">
      <c r="A40">
        <v>39</v>
      </c>
      <c r="B40" t="s">
        <v>2302</v>
      </c>
      <c r="C40" t="s">
        <v>414</v>
      </c>
      <c r="D40">
        <v>1981</v>
      </c>
      <c r="E40" t="s">
        <v>608</v>
      </c>
      <c r="F40" t="s">
        <v>2303</v>
      </c>
      <c r="G40" s="348">
        <v>0.32217592592592598</v>
      </c>
      <c r="H40">
        <v>17</v>
      </c>
      <c r="I40">
        <f t="shared" si="0"/>
        <v>17</v>
      </c>
      <c r="J40">
        <f>VLOOKUP(M40&amp;" "&amp;N40,id!H:I,2,0)</f>
        <v>1981</v>
      </c>
      <c r="K40" s="15">
        <f>VLOOKUP(L40,id!$A:$C,3,0)</f>
        <v>491</v>
      </c>
      <c r="L40" s="15" t="str">
        <f t="shared" si="9"/>
        <v>DomachowskiSzymon1981</v>
      </c>
      <c r="M40" s="9" t="str">
        <f t="shared" si="10"/>
        <v>Domachowski</v>
      </c>
      <c r="N40" s="9" t="str">
        <f t="shared" si="11"/>
        <v>Szymon</v>
      </c>
      <c r="O40" s="9" t="str">
        <f t="shared" si="12"/>
        <v>Ysiaki</v>
      </c>
      <c r="P40" s="9">
        <f t="shared" si="13"/>
        <v>1981</v>
      </c>
      <c r="Q40" s="9">
        <f t="shared" si="14"/>
        <v>56.587623151757157</v>
      </c>
      <c r="R40" s="9"/>
      <c r="S40" s="9">
        <f t="shared" si="7"/>
        <v>1.0348469607702253</v>
      </c>
      <c r="T40" s="9">
        <v>1</v>
      </c>
      <c r="U40" s="9">
        <f t="shared" si="15"/>
        <v>0.94444444444444442</v>
      </c>
      <c r="V40" s="9">
        <v>1</v>
      </c>
    </row>
    <row r="41" spans="1:22">
      <c r="A41">
        <v>40</v>
      </c>
      <c r="B41" t="s">
        <v>1921</v>
      </c>
      <c r="C41" t="s">
        <v>352</v>
      </c>
      <c r="D41">
        <v>1967</v>
      </c>
      <c r="E41" t="s">
        <v>351</v>
      </c>
      <c r="F41" t="s">
        <v>1506</v>
      </c>
      <c r="G41" s="348">
        <v>0.32880787037037035</v>
      </c>
      <c r="H41">
        <v>17</v>
      </c>
      <c r="I41">
        <f t="shared" si="0"/>
        <v>17</v>
      </c>
      <c r="J41">
        <f>VLOOKUP(M41&amp;" "&amp;N41,id!H:I,2,0)</f>
        <v>1967</v>
      </c>
      <c r="K41" s="15">
        <f>VLOOKUP(L41,id!$A:$C,3,0)</f>
        <v>39</v>
      </c>
      <c r="L41" s="15" t="str">
        <f t="shared" si="9"/>
        <v>AdamczykJarek1967</v>
      </c>
      <c r="M41" s="9" t="str">
        <f t="shared" si="10"/>
        <v>Adamczyk</v>
      </c>
      <c r="N41" s="9" t="str">
        <f t="shared" si="11"/>
        <v>Jarek</v>
      </c>
      <c r="O41" s="9" t="str">
        <f t="shared" si="12"/>
        <v>Zbieranina z Niesięcina</v>
      </c>
      <c r="P41" s="9">
        <f t="shared" si="13"/>
        <v>1967</v>
      </c>
      <c r="Q41" s="9">
        <f t="shared" si="14"/>
        <v>55.446269775504682</v>
      </c>
      <c r="R41" s="9"/>
      <c r="S41" s="9">
        <f t="shared" si="7"/>
        <v>0.97983033545707365</v>
      </c>
      <c r="T41" s="9">
        <v>1</v>
      </c>
      <c r="U41" s="9">
        <f t="shared" si="15"/>
        <v>1</v>
      </c>
      <c r="V41" s="9">
        <v>1</v>
      </c>
    </row>
    <row r="42" spans="1:22">
      <c r="A42">
        <v>41</v>
      </c>
      <c r="B42" t="s">
        <v>2304</v>
      </c>
      <c r="C42" t="s">
        <v>20</v>
      </c>
      <c r="D42">
        <v>1983</v>
      </c>
      <c r="E42" t="s">
        <v>2305</v>
      </c>
      <c r="F42" t="s">
        <v>262</v>
      </c>
      <c r="G42" s="348">
        <v>0.29923611111111109</v>
      </c>
      <c r="H42">
        <v>16</v>
      </c>
      <c r="I42">
        <f t="shared" si="0"/>
        <v>16</v>
      </c>
      <c r="J42">
        <f>VLOOKUP(M42&amp;" "&amp;N42,id!H:I,2,0)</f>
        <v>1983</v>
      </c>
      <c r="K42" s="15">
        <f>VLOOKUP(L42,id!$A:$C,3,0)</f>
        <v>492</v>
      </c>
      <c r="L42" s="15" t="str">
        <f t="shared" si="9"/>
        <v>FirutaPaweł1983</v>
      </c>
      <c r="M42" s="9" t="str">
        <f t="shared" si="10"/>
        <v>Firuta</v>
      </c>
      <c r="N42" s="9" t="str">
        <f t="shared" si="11"/>
        <v>Paweł</v>
      </c>
      <c r="O42" s="9" t="str">
        <f t="shared" si="12"/>
        <v>PG KMP</v>
      </c>
      <c r="P42" s="9">
        <f t="shared" si="13"/>
        <v>1983</v>
      </c>
      <c r="Q42" s="9">
        <f t="shared" si="14"/>
        <v>52.184724494592643</v>
      </c>
      <c r="R42" s="9"/>
      <c r="S42" s="9">
        <f t="shared" si="7"/>
        <v>1.098824166473273</v>
      </c>
      <c r="T42" s="9">
        <v>1</v>
      </c>
      <c r="U42" s="9">
        <f t="shared" si="15"/>
        <v>0.94117647058823528</v>
      </c>
      <c r="V42" s="9">
        <v>1</v>
      </c>
    </row>
    <row r="43" spans="1:22">
      <c r="A43">
        <v>42</v>
      </c>
      <c r="B43" t="s">
        <v>2306</v>
      </c>
      <c r="C43" t="s">
        <v>166</v>
      </c>
      <c r="D43">
        <v>1979</v>
      </c>
      <c r="E43" t="s">
        <v>1260</v>
      </c>
      <c r="F43" t="s">
        <v>1261</v>
      </c>
      <c r="G43" s="348">
        <v>0.31285879629629632</v>
      </c>
      <c r="H43">
        <v>16</v>
      </c>
      <c r="I43">
        <f t="shared" si="0"/>
        <v>16</v>
      </c>
      <c r="J43">
        <f>VLOOKUP(M43&amp;" "&amp;N43,id!H:I,2,0)</f>
        <v>1979</v>
      </c>
      <c r="K43" s="15">
        <f>VLOOKUP(L43,id!$A:$C,3,0)</f>
        <v>12</v>
      </c>
      <c r="L43" s="15" t="str">
        <f t="shared" si="9"/>
        <v>KapustkaWojciech1979</v>
      </c>
      <c r="M43" s="9" t="str">
        <f t="shared" si="10"/>
        <v>Kapustka</v>
      </c>
      <c r="N43" s="9" t="str">
        <f t="shared" si="11"/>
        <v>Wojciech</v>
      </c>
      <c r="O43" s="9" t="str">
        <f t="shared" si="12"/>
        <v>ArsBona</v>
      </c>
      <c r="P43" s="9">
        <f t="shared" si="13"/>
        <v>1979</v>
      </c>
      <c r="Q43" s="9">
        <f t="shared" si="14"/>
        <v>49.912465949583741</v>
      </c>
      <c r="R43" s="9"/>
      <c r="S43" s="9">
        <f t="shared" si="7"/>
        <v>0.95645740076208785</v>
      </c>
      <c r="T43" s="9">
        <v>1</v>
      </c>
      <c r="U43" s="9">
        <f t="shared" si="15"/>
        <v>1</v>
      </c>
      <c r="V43" s="9">
        <v>1</v>
      </c>
    </row>
    <row r="44" spans="1:22">
      <c r="A44">
        <v>43</v>
      </c>
      <c r="B44" t="s">
        <v>2307</v>
      </c>
      <c r="C44" t="s">
        <v>51</v>
      </c>
      <c r="D44">
        <v>1977</v>
      </c>
      <c r="E44" t="s">
        <v>2308</v>
      </c>
      <c r="F44" t="s">
        <v>1261</v>
      </c>
      <c r="G44" s="348">
        <v>0.31293981481481481</v>
      </c>
      <c r="H44">
        <v>16</v>
      </c>
      <c r="I44">
        <f t="shared" si="0"/>
        <v>16</v>
      </c>
      <c r="J44">
        <f>VLOOKUP(M44&amp;" "&amp;N44,id!H:I,2,0)</f>
        <v>1977</v>
      </c>
      <c r="K44" s="15">
        <f>VLOOKUP(L44,id!$A:$C,3,0)</f>
        <v>493</v>
      </c>
      <c r="L44" s="15" t="str">
        <f t="shared" si="9"/>
        <v>SmołkaBartosz1977</v>
      </c>
      <c r="M44" s="9" t="str">
        <f t="shared" si="10"/>
        <v>Smołka</v>
      </c>
      <c r="N44" s="9" t="str">
        <f t="shared" si="11"/>
        <v>Bartosz</v>
      </c>
      <c r="O44" s="9" t="str">
        <f t="shared" si="12"/>
        <v>HRmax Żory</v>
      </c>
      <c r="P44" s="9">
        <f t="shared" si="13"/>
        <v>1977</v>
      </c>
      <c r="Q44" s="9">
        <f t="shared" si="14"/>
        <v>49.899543867268221</v>
      </c>
      <c r="R44" s="9"/>
      <c r="S44" s="9">
        <f t="shared" si="7"/>
        <v>0.99974110511132486</v>
      </c>
      <c r="T44" s="9">
        <v>1</v>
      </c>
      <c r="U44" s="9">
        <f t="shared" si="15"/>
        <v>1</v>
      </c>
      <c r="V44" s="9">
        <v>1</v>
      </c>
    </row>
    <row r="45" spans="1:22">
      <c r="A45">
        <v>44</v>
      </c>
      <c r="B45" t="s">
        <v>2309</v>
      </c>
      <c r="C45" t="s">
        <v>727</v>
      </c>
      <c r="D45">
        <v>1987</v>
      </c>
      <c r="E45" t="s">
        <v>2310</v>
      </c>
      <c r="F45" t="s">
        <v>254</v>
      </c>
      <c r="G45" s="348">
        <v>0.32791666666666669</v>
      </c>
      <c r="H45">
        <v>16</v>
      </c>
      <c r="I45">
        <f t="shared" si="0"/>
        <v>16</v>
      </c>
      <c r="J45">
        <f>VLOOKUP(M45&amp;" "&amp;N45,id!H:I,2,0)</f>
        <v>1987</v>
      </c>
      <c r="K45" s="15">
        <f>VLOOKUP(L45,id!$A:$C,3,0)</f>
        <v>494</v>
      </c>
      <c r="L45" s="15" t="str">
        <f t="shared" si="9"/>
        <v>RogowskiHubert1987</v>
      </c>
      <c r="M45" s="9" t="str">
        <f t="shared" si="10"/>
        <v>Rogowski</v>
      </c>
      <c r="N45" s="9" t="str">
        <f t="shared" si="11"/>
        <v>Hubert</v>
      </c>
      <c r="O45" s="9" t="str">
        <f t="shared" si="12"/>
        <v>Team Banderska.pl</v>
      </c>
      <c r="P45" s="9">
        <f t="shared" si="13"/>
        <v>1987</v>
      </c>
      <c r="Q45" s="9">
        <f t="shared" si="14"/>
        <v>47.620495096823312</v>
      </c>
      <c r="R45" s="9"/>
      <c r="S45" s="9">
        <f t="shared" si="7"/>
        <v>0.9543272624594098</v>
      </c>
      <c r="T45" s="9">
        <v>1</v>
      </c>
      <c r="U45" s="9">
        <f t="shared" si="15"/>
        <v>1</v>
      </c>
      <c r="V45" s="9">
        <v>1</v>
      </c>
    </row>
    <row r="46" spans="1:22">
      <c r="A46">
        <v>45</v>
      </c>
      <c r="B46" t="s">
        <v>2311</v>
      </c>
      <c r="C46" t="s">
        <v>166</v>
      </c>
      <c r="D46">
        <v>1970</v>
      </c>
      <c r="E46" t="s">
        <v>2312</v>
      </c>
      <c r="F46" t="s">
        <v>2313</v>
      </c>
      <c r="G46" s="348">
        <v>0.32960648148148147</v>
      </c>
      <c r="H46">
        <v>14</v>
      </c>
      <c r="I46">
        <f t="shared" si="0"/>
        <v>14</v>
      </c>
      <c r="J46">
        <f>VLOOKUP(M46&amp;" "&amp;N46,id!H:I,2,0)</f>
        <v>1970</v>
      </c>
      <c r="K46" s="15">
        <f>VLOOKUP(L46,id!$A:$C,3,0)</f>
        <v>495</v>
      </c>
      <c r="L46" s="15" t="str">
        <f t="shared" si="9"/>
        <v>PasiecznikWojciech1970</v>
      </c>
      <c r="M46" s="9" t="str">
        <f t="shared" si="10"/>
        <v>Pasiecznik</v>
      </c>
      <c r="N46" s="9" t="str">
        <f t="shared" si="11"/>
        <v>Wojciech</v>
      </c>
      <c r="O46" s="9" t="str">
        <f t="shared" si="12"/>
        <v>Förhudsförträngning</v>
      </c>
      <c r="P46" s="9">
        <f t="shared" si="13"/>
        <v>1970</v>
      </c>
      <c r="Q46" s="9">
        <f t="shared" si="14"/>
        <v>41.667933209720395</v>
      </c>
      <c r="R46" s="9"/>
      <c r="S46" s="9">
        <f t="shared" si="7"/>
        <v>0.99487323548001971</v>
      </c>
      <c r="T46" s="9">
        <v>1</v>
      </c>
      <c r="U46" s="9">
        <f t="shared" si="15"/>
        <v>0.875</v>
      </c>
      <c r="V46" s="9">
        <v>1</v>
      </c>
    </row>
    <row r="47" spans="1:22">
      <c r="A47">
        <v>46</v>
      </c>
      <c r="B47" t="s">
        <v>2314</v>
      </c>
      <c r="C47" t="s">
        <v>53</v>
      </c>
      <c r="F47" t="s">
        <v>2313</v>
      </c>
      <c r="G47" s="348">
        <v>0.32967592592592593</v>
      </c>
      <c r="H47">
        <v>14</v>
      </c>
      <c r="I47">
        <f t="shared" si="0"/>
        <v>14</v>
      </c>
      <c r="J47">
        <f>VLOOKUP(M47&amp;" "&amp;N47,id!H:I,2,0)</f>
        <v>0</v>
      </c>
      <c r="K47" s="15">
        <f>VLOOKUP(L47,id!$A:$C,3,0)</f>
        <v>496</v>
      </c>
      <c r="L47" s="15" t="str">
        <f t="shared" si="9"/>
        <v>OpaszowskiTomasz0</v>
      </c>
      <c r="M47" s="9" t="str">
        <f t="shared" si="10"/>
        <v>Opaszowski</v>
      </c>
      <c r="N47" s="9" t="str">
        <f t="shared" si="11"/>
        <v>Tomasz</v>
      </c>
      <c r="O47" s="9">
        <f t="shared" si="12"/>
        <v>0</v>
      </c>
      <c r="P47" s="9">
        <f t="shared" si="13"/>
        <v>0</v>
      </c>
      <c r="Q47" s="9">
        <f t="shared" si="14"/>
        <v>41.659156085746993</v>
      </c>
      <c r="R47" s="9"/>
      <c r="S47" s="9">
        <f t="shared" si="7"/>
        <v>0.99978935542760849</v>
      </c>
      <c r="T47" s="9">
        <v>1</v>
      </c>
      <c r="U47" s="9">
        <f t="shared" si="15"/>
        <v>1</v>
      </c>
      <c r="V47" s="9">
        <v>1</v>
      </c>
    </row>
    <row r="48" spans="1:22">
      <c r="A48">
        <v>47</v>
      </c>
      <c r="B48" t="s">
        <v>2315</v>
      </c>
      <c r="C48" t="s">
        <v>54</v>
      </c>
      <c r="D48">
        <v>1976</v>
      </c>
      <c r="E48" t="s">
        <v>2316</v>
      </c>
      <c r="F48" t="s">
        <v>2317</v>
      </c>
      <c r="G48" s="348">
        <v>0.33336805555555554</v>
      </c>
      <c r="H48">
        <v>15</v>
      </c>
      <c r="I48">
        <v>14</v>
      </c>
      <c r="J48">
        <f>VLOOKUP(M48&amp;" "&amp;N48,id!H:I,2,0)</f>
        <v>1976</v>
      </c>
      <c r="K48" s="15">
        <f>VLOOKUP(L48,id!$A:$C,3,0)</f>
        <v>497</v>
      </c>
      <c r="L48" s="15" t="str">
        <f t="shared" si="9"/>
        <v>BogdanRobert1976</v>
      </c>
      <c r="M48" s="9" t="str">
        <f t="shared" si="10"/>
        <v>Bogdan</v>
      </c>
      <c r="N48" s="9" t="str">
        <f t="shared" si="11"/>
        <v>Robert</v>
      </c>
      <c r="O48" s="9" t="str">
        <f t="shared" si="12"/>
        <v>Włóczęgi</v>
      </c>
      <c r="P48" s="9">
        <f t="shared" si="13"/>
        <v>1976</v>
      </c>
      <c r="Q48" s="9">
        <f t="shared" si="14"/>
        <v>41.19777113309091</v>
      </c>
      <c r="R48" s="9"/>
      <c r="S48" s="9">
        <f t="shared" si="7"/>
        <v>0.98892476478144642</v>
      </c>
      <c r="T48" s="9">
        <v>1</v>
      </c>
      <c r="U48" s="9">
        <f t="shared" si="15"/>
        <v>1</v>
      </c>
      <c r="V48" s="9">
        <v>1</v>
      </c>
    </row>
    <row r="49" spans="1:22">
      <c r="A49">
        <v>48</v>
      </c>
      <c r="B49" t="s">
        <v>2318</v>
      </c>
      <c r="C49" t="s">
        <v>56</v>
      </c>
      <c r="D49">
        <v>1974</v>
      </c>
      <c r="E49" t="s">
        <v>2319</v>
      </c>
      <c r="F49" t="s">
        <v>2320</v>
      </c>
      <c r="G49" s="348">
        <v>0.26438657407407407</v>
      </c>
      <c r="H49">
        <v>12</v>
      </c>
      <c r="I49">
        <f t="shared" si="0"/>
        <v>12</v>
      </c>
      <c r="J49">
        <f>VLOOKUP(M49&amp;" "&amp;N49,id!H:I,2,0)</f>
        <v>1974</v>
      </c>
      <c r="K49" s="15">
        <f>VLOOKUP(L49,id!$A:$C,3,0)</f>
        <v>498</v>
      </c>
      <c r="L49" s="15" t="str">
        <f t="shared" si="9"/>
        <v>BińczykArtur1974</v>
      </c>
      <c r="M49" s="9" t="str">
        <f t="shared" si="10"/>
        <v>Bińczyk</v>
      </c>
      <c r="N49" s="9" t="str">
        <f t="shared" si="11"/>
        <v>Artur</v>
      </c>
      <c r="O49" s="9" t="str">
        <f t="shared" si="12"/>
        <v>K.Wędrowniczki</v>
      </c>
      <c r="P49" s="9">
        <f t="shared" si="13"/>
        <v>1974</v>
      </c>
      <c r="Q49" s="9">
        <f t="shared" si="14"/>
        <v>35.312375256935063</v>
      </c>
      <c r="R49" s="9"/>
      <c r="S49" s="9">
        <f t="shared" si="7"/>
        <v>1.260911438952852</v>
      </c>
      <c r="T49" s="9">
        <v>1</v>
      </c>
      <c r="U49" s="9">
        <f t="shared" si="15"/>
        <v>0.8571428571428571</v>
      </c>
      <c r="V49" s="9">
        <v>1</v>
      </c>
    </row>
    <row r="50" spans="1:22">
      <c r="A50">
        <v>49</v>
      </c>
      <c r="B50" t="s">
        <v>2321</v>
      </c>
      <c r="C50" t="s">
        <v>21</v>
      </c>
      <c r="D50">
        <v>1974</v>
      </c>
      <c r="E50" t="s">
        <v>2319</v>
      </c>
      <c r="F50" t="s">
        <v>2320</v>
      </c>
      <c r="G50" s="348">
        <v>0.26443287037037039</v>
      </c>
      <c r="H50">
        <v>12</v>
      </c>
      <c r="I50">
        <f t="shared" si="0"/>
        <v>12</v>
      </c>
      <c r="J50">
        <f>VLOOKUP(M50&amp;" "&amp;N50,id!H:I,2,0)</f>
        <v>1974</v>
      </c>
      <c r="K50" s="15">
        <f>VLOOKUP(L50,id!$A:$C,3,0)</f>
        <v>499</v>
      </c>
      <c r="L50" s="15" t="str">
        <f t="shared" si="9"/>
        <v>ChojwaMarcin1974</v>
      </c>
      <c r="M50" s="9" t="str">
        <f t="shared" si="10"/>
        <v>Chojwa</v>
      </c>
      <c r="N50" s="9" t="str">
        <f t="shared" si="11"/>
        <v>Marcin</v>
      </c>
      <c r="O50" s="9" t="str">
        <f t="shared" si="12"/>
        <v>K.Wędrowniczki</v>
      </c>
      <c r="P50" s="9">
        <f t="shared" si="13"/>
        <v>1974</v>
      </c>
      <c r="Q50" s="9">
        <f t="shared" si="14"/>
        <v>35.306192847821052</v>
      </c>
      <c r="R50" s="9"/>
      <c r="S50" s="9">
        <f t="shared" si="7"/>
        <v>0.99982492230927467</v>
      </c>
      <c r="T50" s="9">
        <v>1</v>
      </c>
      <c r="U50" s="9">
        <f t="shared" si="15"/>
        <v>1</v>
      </c>
      <c r="V50" s="9">
        <v>1</v>
      </c>
    </row>
    <row r="51" spans="1:22">
      <c r="A51">
        <v>50</v>
      </c>
      <c r="B51" t="s">
        <v>2322</v>
      </c>
      <c r="C51" t="s">
        <v>25</v>
      </c>
      <c r="D51">
        <v>1977</v>
      </c>
      <c r="E51" t="s">
        <v>2319</v>
      </c>
      <c r="F51" t="s">
        <v>2320</v>
      </c>
      <c r="G51" s="348">
        <v>0.26447916666666665</v>
      </c>
      <c r="H51">
        <v>12</v>
      </c>
      <c r="I51">
        <f t="shared" si="0"/>
        <v>12</v>
      </c>
      <c r="J51">
        <f>VLOOKUP(M51&amp;" "&amp;N51,id!H:I,2,0)</f>
        <v>1977</v>
      </c>
      <c r="K51" s="15">
        <f>VLOOKUP(L51,id!$A:$C,3,0)</f>
        <v>500</v>
      </c>
      <c r="L51" s="15" t="str">
        <f t="shared" si="9"/>
        <v>SosnowskiJacek1977</v>
      </c>
      <c r="M51" s="9" t="str">
        <f t="shared" si="10"/>
        <v>Sosnowski</v>
      </c>
      <c r="N51" s="9" t="str">
        <f t="shared" si="11"/>
        <v>Jacek</v>
      </c>
      <c r="O51" s="9" t="str">
        <f t="shared" si="12"/>
        <v>K.Wędrowniczki</v>
      </c>
      <c r="P51" s="9">
        <f t="shared" si="13"/>
        <v>1977</v>
      </c>
      <c r="Q51" s="9">
        <f t="shared" si="14"/>
        <v>35.300012603131925</v>
      </c>
      <c r="R51" s="9"/>
      <c r="S51" s="9">
        <f t="shared" si="7"/>
        <v>0.99982495295610707</v>
      </c>
      <c r="T51" s="9">
        <v>1</v>
      </c>
      <c r="U51" s="9">
        <f t="shared" si="15"/>
        <v>1</v>
      </c>
      <c r="V51" s="9">
        <v>1</v>
      </c>
    </row>
    <row r="52" spans="1:22">
      <c r="A52">
        <v>51</v>
      </c>
      <c r="B52" t="s">
        <v>1930</v>
      </c>
      <c r="C52" t="s">
        <v>28</v>
      </c>
      <c r="D52">
        <v>1978</v>
      </c>
      <c r="F52" t="s">
        <v>216</v>
      </c>
      <c r="G52" s="348">
        <v>0.30740740740740741</v>
      </c>
      <c r="H52">
        <v>12</v>
      </c>
      <c r="I52">
        <f t="shared" si="0"/>
        <v>12</v>
      </c>
      <c r="J52">
        <f>VLOOKUP(M52&amp;" "&amp;N52,id!H:I,2,0)</f>
        <v>1978</v>
      </c>
      <c r="K52" s="15">
        <f>VLOOKUP(L52,id!$A:$C,3,0)</f>
        <v>401</v>
      </c>
      <c r="L52" s="15" t="str">
        <f t="shared" si="9"/>
        <v>BasterPrzemysław1978</v>
      </c>
      <c r="M52" s="9" t="str">
        <f t="shared" si="10"/>
        <v>Baster</v>
      </c>
      <c r="N52" s="9" t="str">
        <f t="shared" si="11"/>
        <v>Przemysław</v>
      </c>
      <c r="O52" s="9">
        <f t="shared" si="12"/>
        <v>0</v>
      </c>
      <c r="P52" s="9">
        <f t="shared" si="13"/>
        <v>1978</v>
      </c>
      <c r="Q52" s="9">
        <f t="shared" si="14"/>
        <v>30.370504066045466</v>
      </c>
      <c r="R52" s="9"/>
      <c r="S52" s="9">
        <f t="shared" si="7"/>
        <v>0.86035391566265051</v>
      </c>
      <c r="T52" s="9">
        <v>1</v>
      </c>
      <c r="U52" s="9">
        <f t="shared" si="15"/>
        <v>1</v>
      </c>
      <c r="V52" s="9">
        <v>1</v>
      </c>
    </row>
    <row r="53" spans="1:22">
      <c r="A53">
        <v>52</v>
      </c>
      <c r="B53" t="s">
        <v>2323</v>
      </c>
      <c r="C53" t="s">
        <v>1232</v>
      </c>
      <c r="D53">
        <v>1981</v>
      </c>
      <c r="E53" t="s">
        <v>2324</v>
      </c>
      <c r="F53" t="s">
        <v>2325</v>
      </c>
      <c r="G53" s="348">
        <v>0.31666666666666671</v>
      </c>
      <c r="H53">
        <v>12</v>
      </c>
      <c r="I53">
        <f t="shared" si="0"/>
        <v>12</v>
      </c>
      <c r="J53">
        <f>VLOOKUP(M53&amp;" "&amp;N53,id!H:I,2,0)</f>
        <v>1981</v>
      </c>
      <c r="K53" s="15">
        <f>VLOOKUP(L53,id!$A:$C,3,0)</f>
        <v>501</v>
      </c>
      <c r="L53" s="15" t="str">
        <f t="shared" si="9"/>
        <v>UrbanikJanusz1981</v>
      </c>
      <c r="M53" s="9" t="str">
        <f t="shared" si="10"/>
        <v>Urbanik</v>
      </c>
      <c r="N53" s="9" t="str">
        <f t="shared" si="11"/>
        <v>Janusz</v>
      </c>
      <c r="O53" s="9" t="str">
        <f t="shared" si="12"/>
        <v>Wspomnienie Dziadka</v>
      </c>
      <c r="P53" s="9">
        <f t="shared" si="13"/>
        <v>1981</v>
      </c>
      <c r="Q53" s="9">
        <f t="shared" si="14"/>
        <v>29.482477631365768</v>
      </c>
      <c r="R53" s="9"/>
      <c r="S53" s="9">
        <f t="shared" si="7"/>
        <v>0.97076023391812849</v>
      </c>
      <c r="T53" s="9">
        <v>1</v>
      </c>
      <c r="U53" s="9">
        <f t="shared" si="15"/>
        <v>1</v>
      </c>
      <c r="V53" s="9">
        <v>1</v>
      </c>
    </row>
    <row r="54" spans="1:22">
      <c r="A54">
        <v>53</v>
      </c>
      <c r="B54" t="s">
        <v>2326</v>
      </c>
      <c r="C54" t="s">
        <v>23</v>
      </c>
      <c r="D54">
        <v>1971</v>
      </c>
      <c r="E54" t="s">
        <v>2324</v>
      </c>
      <c r="F54" t="s">
        <v>2327</v>
      </c>
      <c r="G54" s="348">
        <v>0.31668981481481484</v>
      </c>
      <c r="H54">
        <v>12</v>
      </c>
      <c r="I54">
        <f t="shared" si="0"/>
        <v>12</v>
      </c>
      <c r="J54">
        <f>VLOOKUP(M54&amp;" "&amp;N54,id!H:I,2,0)</f>
        <v>1971</v>
      </c>
      <c r="K54" s="15">
        <f>VLOOKUP(L54,id!$A:$C,3,0)</f>
        <v>502</v>
      </c>
      <c r="L54" s="15" t="str">
        <f t="shared" si="9"/>
        <v>RedoGrzegorz1971</v>
      </c>
      <c r="M54" s="9" t="str">
        <f t="shared" si="10"/>
        <v>Redo</v>
      </c>
      <c r="N54" s="9" t="str">
        <f t="shared" si="11"/>
        <v>Grzegorz</v>
      </c>
      <c r="O54" s="9" t="str">
        <f t="shared" si="12"/>
        <v>Wspomnienie Dziadka</v>
      </c>
      <c r="P54" s="9">
        <f t="shared" si="13"/>
        <v>1971</v>
      </c>
      <c r="Q54" s="9">
        <f t="shared" si="14"/>
        <v>29.480322637020958</v>
      </c>
      <c r="R54" s="9"/>
      <c r="S54" s="9">
        <f t="shared" si="7"/>
        <v>0.99992690592792932</v>
      </c>
      <c r="T54" s="9">
        <v>1</v>
      </c>
      <c r="U54" s="9">
        <f t="shared" si="15"/>
        <v>1</v>
      </c>
      <c r="V54" s="9">
        <v>1</v>
      </c>
    </row>
    <row r="55" spans="1:22">
      <c r="A55">
        <v>54</v>
      </c>
      <c r="B55" t="s">
        <v>2328</v>
      </c>
      <c r="C55" t="s">
        <v>379</v>
      </c>
      <c r="D55">
        <v>1981</v>
      </c>
      <c r="F55" t="s">
        <v>269</v>
      </c>
      <c r="G55" s="348">
        <v>0.33364583333333331</v>
      </c>
      <c r="H55">
        <v>13</v>
      </c>
      <c r="I55">
        <v>12</v>
      </c>
      <c r="J55">
        <f>VLOOKUP(M55&amp;" "&amp;N55,id!H:I,2,0)</f>
        <v>1981</v>
      </c>
      <c r="K55" s="15">
        <f>VLOOKUP(L55,id!$A:$C,3,0)</f>
        <v>503</v>
      </c>
      <c r="L55" s="15" t="str">
        <f t="shared" si="9"/>
        <v>NiegowskiArkadiusz1981</v>
      </c>
      <c r="M55" s="9" t="str">
        <f t="shared" si="10"/>
        <v>Niegowski</v>
      </c>
      <c r="N55" s="9" t="str">
        <f t="shared" si="11"/>
        <v>Arkadiusz</v>
      </c>
      <c r="O55" s="9">
        <f t="shared" si="12"/>
        <v>0</v>
      </c>
      <c r="P55" s="9">
        <f t="shared" si="13"/>
        <v>1981</v>
      </c>
      <c r="Q55" s="9">
        <f t="shared" si="14"/>
        <v>27.982120511817659</v>
      </c>
      <c r="R55" s="9"/>
      <c r="S55" s="9">
        <f t="shared" si="7"/>
        <v>0.94917958858015072</v>
      </c>
      <c r="T55" s="9">
        <v>1</v>
      </c>
      <c r="U55" s="9">
        <f t="shared" si="15"/>
        <v>1</v>
      </c>
      <c r="V55" s="9">
        <v>1</v>
      </c>
    </row>
    <row r="56" spans="1:22">
      <c r="A56">
        <v>55</v>
      </c>
      <c r="B56" t="s">
        <v>2329</v>
      </c>
      <c r="C56" t="s">
        <v>97</v>
      </c>
      <c r="D56">
        <v>1987</v>
      </c>
      <c r="E56" t="s">
        <v>2330</v>
      </c>
      <c r="F56" t="s">
        <v>221</v>
      </c>
      <c r="G56" s="348">
        <v>0.33596064814814813</v>
      </c>
      <c r="H56">
        <v>16</v>
      </c>
      <c r="I56">
        <v>12</v>
      </c>
      <c r="J56">
        <f>VLOOKUP(M56&amp;" "&amp;N56,id!H:I,2,0)</f>
        <v>1987</v>
      </c>
      <c r="K56" s="15">
        <f>VLOOKUP(L56,id!$A:$C,3,0)</f>
        <v>139</v>
      </c>
      <c r="L56" s="15" t="str">
        <f t="shared" si="9"/>
        <v>CieślickiMateusz1987</v>
      </c>
      <c r="M56" s="9" t="str">
        <f t="shared" si="10"/>
        <v>Cieślicki</v>
      </c>
      <c r="N56" s="9" t="str">
        <f t="shared" si="11"/>
        <v>Mateusz</v>
      </c>
      <c r="O56" s="9" t="str">
        <f t="shared" si="12"/>
        <v>AZYMUT TEAM</v>
      </c>
      <c r="P56" s="9">
        <f t="shared" si="13"/>
        <v>1987</v>
      </c>
      <c r="Q56" s="9">
        <f t="shared" si="14"/>
        <v>27.789319874398583</v>
      </c>
      <c r="R56" s="9"/>
      <c r="S56" s="9">
        <f t="shared" si="7"/>
        <v>0.99310986323078509</v>
      </c>
      <c r="T56" s="9">
        <v>1</v>
      </c>
      <c r="U56" s="9">
        <f t="shared" si="15"/>
        <v>1</v>
      </c>
      <c r="V56" s="9">
        <v>1</v>
      </c>
    </row>
    <row r="57" spans="1:22">
      <c r="A57">
        <v>56</v>
      </c>
      <c r="B57" t="s">
        <v>2331</v>
      </c>
      <c r="C57" t="s">
        <v>447</v>
      </c>
      <c r="D57">
        <v>2006</v>
      </c>
      <c r="F57" t="s">
        <v>2332</v>
      </c>
      <c r="G57" s="348">
        <v>0.28961805555555553</v>
      </c>
      <c r="H57">
        <v>11</v>
      </c>
      <c r="I57">
        <f t="shared" si="0"/>
        <v>11</v>
      </c>
      <c r="J57">
        <f>VLOOKUP(M57&amp;" "&amp;N57,id!H:I,2,0)</f>
        <v>2006</v>
      </c>
      <c r="K57" s="15">
        <f>VLOOKUP(L57,id!$A:$C,3,0)</f>
        <v>504</v>
      </c>
      <c r="L57" s="15" t="str">
        <f t="shared" si="9"/>
        <v>CieplakMikołaj2006</v>
      </c>
      <c r="M57" s="9" t="str">
        <f t="shared" si="10"/>
        <v>Cieplak</v>
      </c>
      <c r="N57" s="9" t="str">
        <f t="shared" si="11"/>
        <v>Mikołaj</v>
      </c>
      <c r="O57" s="9">
        <f t="shared" si="12"/>
        <v>0</v>
      </c>
      <c r="P57" s="9">
        <f t="shared" si="13"/>
        <v>2006</v>
      </c>
      <c r="Q57" s="9">
        <f t="shared" si="14"/>
        <v>25.473543218198699</v>
      </c>
      <c r="R57" s="9"/>
      <c r="S57" s="9">
        <f t="shared" si="7"/>
        <v>1.1600127882348239</v>
      </c>
      <c r="T57" s="9">
        <v>1</v>
      </c>
      <c r="U57" s="9">
        <f t="shared" si="15"/>
        <v>0.91666666666666663</v>
      </c>
      <c r="V57" s="9">
        <v>1</v>
      </c>
    </row>
    <row r="58" spans="1:22">
      <c r="A58">
        <v>57</v>
      </c>
      <c r="B58" t="s">
        <v>2333</v>
      </c>
      <c r="C58" t="s">
        <v>26</v>
      </c>
      <c r="D58">
        <v>1974</v>
      </c>
      <c r="F58" t="s">
        <v>2334</v>
      </c>
      <c r="G58" s="348">
        <v>0.32381944444444444</v>
      </c>
      <c r="H58">
        <v>11</v>
      </c>
      <c r="I58">
        <f t="shared" si="0"/>
        <v>11</v>
      </c>
      <c r="J58">
        <f>VLOOKUP(M58&amp;" "&amp;N58,id!H:I,2,0)</f>
        <v>1974</v>
      </c>
      <c r="K58" s="15">
        <f>VLOOKUP(L58,id!$A:$C,3,0)</f>
        <v>505</v>
      </c>
      <c r="L58" s="15" t="str">
        <f t="shared" si="9"/>
        <v>TomczykKrzysztof1974</v>
      </c>
      <c r="M58" s="9" t="str">
        <f t="shared" si="10"/>
        <v>Tomczyk</v>
      </c>
      <c r="N58" s="9" t="str">
        <f t="shared" si="11"/>
        <v>Krzysztof</v>
      </c>
      <c r="O58" s="9">
        <f t="shared" si="12"/>
        <v>0</v>
      </c>
      <c r="P58" s="9">
        <f t="shared" si="13"/>
        <v>1974</v>
      </c>
      <c r="Q58" s="9">
        <f t="shared" si="14"/>
        <v>22.78306068871921</v>
      </c>
      <c r="R58" s="9"/>
      <c r="S58" s="9">
        <f t="shared" si="7"/>
        <v>0.89438129959253698</v>
      </c>
      <c r="T58" s="9">
        <v>1</v>
      </c>
      <c r="U58" s="9">
        <f t="shared" si="15"/>
        <v>1</v>
      </c>
      <c r="V58" s="9">
        <v>1</v>
      </c>
    </row>
    <row r="59" spans="1:22">
      <c r="A59">
        <v>58</v>
      </c>
      <c r="B59" t="s">
        <v>2335</v>
      </c>
      <c r="C59" t="s">
        <v>38</v>
      </c>
      <c r="D59">
        <v>1975</v>
      </c>
      <c r="E59" t="s">
        <v>2316</v>
      </c>
      <c r="F59" t="s">
        <v>2313</v>
      </c>
      <c r="G59" s="348">
        <v>0.3377546296296296</v>
      </c>
      <c r="H59">
        <v>14</v>
      </c>
      <c r="I59">
        <v>7</v>
      </c>
      <c r="J59">
        <f>VLOOKUP(M59&amp;" "&amp;N59,id!H:I,2,0)</f>
        <v>1975</v>
      </c>
      <c r="K59" s="15">
        <f>VLOOKUP(L59,id!$A:$C,3,0)</f>
        <v>506</v>
      </c>
      <c r="L59" s="15" t="str">
        <f t="shared" si="9"/>
        <v>PytelMarek1975</v>
      </c>
      <c r="M59" s="9" t="str">
        <f t="shared" si="10"/>
        <v>Pytel</v>
      </c>
      <c r="N59" s="9" t="str">
        <f t="shared" si="11"/>
        <v>Marek</v>
      </c>
      <c r="O59" s="9" t="str">
        <f t="shared" si="12"/>
        <v>Włóczęgi</v>
      </c>
      <c r="P59" s="9">
        <f t="shared" si="13"/>
        <v>1975</v>
      </c>
      <c r="Q59" s="9">
        <f t="shared" si="14"/>
        <v>14.498311347366769</v>
      </c>
      <c r="R59" s="9"/>
      <c r="S59" s="9">
        <f t="shared" si="7"/>
        <v>0.95874169008292787</v>
      </c>
      <c r="T59" s="9">
        <v>1</v>
      </c>
      <c r="U59" s="9">
        <f t="shared" si="15"/>
        <v>0.63636363636363635</v>
      </c>
      <c r="V59" s="9">
        <v>1</v>
      </c>
    </row>
    <row r="60" spans="1:22">
      <c r="A60">
        <v>59</v>
      </c>
      <c r="B60" t="s">
        <v>2336</v>
      </c>
      <c r="C60" t="s">
        <v>96</v>
      </c>
      <c r="D60">
        <v>1971</v>
      </c>
      <c r="E60" t="s">
        <v>891</v>
      </c>
      <c r="F60" t="s">
        <v>890</v>
      </c>
      <c r="G60" s="348">
        <v>0.34799768518518515</v>
      </c>
      <c r="H60">
        <v>20</v>
      </c>
      <c r="I60">
        <v>-2</v>
      </c>
      <c r="J60">
        <f>VLOOKUP(M60&amp;" "&amp;N60,id!H:I,2,0)</f>
        <v>1971</v>
      </c>
      <c r="K60" s="15">
        <f>VLOOKUP(L60,id!$A:$C,3,0)</f>
        <v>168</v>
      </c>
      <c r="L60" s="15" t="str">
        <f t="shared" si="9"/>
        <v>DawidziakJarosław1971</v>
      </c>
      <c r="M60" s="9" t="str">
        <f t="shared" si="10"/>
        <v>Dawidziak</v>
      </c>
      <c r="N60" s="9" t="str">
        <f t="shared" si="11"/>
        <v>Jarosław</v>
      </c>
      <c r="O60" s="9" t="str">
        <f t="shared" si="12"/>
        <v>Ambit Racing Team</v>
      </c>
      <c r="P60" s="9">
        <f t="shared" si="13"/>
        <v>1971</v>
      </c>
      <c r="Q60" s="9">
        <v>0</v>
      </c>
      <c r="R60" s="9"/>
      <c r="S60" s="9">
        <f t="shared" si="7"/>
        <v>0.97056573652176803</v>
      </c>
      <c r="T60" s="9">
        <v>1</v>
      </c>
      <c r="U60" s="9">
        <f t="shared" si="15"/>
        <v>-0.2857142857142857</v>
      </c>
      <c r="V60" s="9">
        <v>1</v>
      </c>
    </row>
    <row r="61" spans="1:22">
      <c r="A61">
        <v>59</v>
      </c>
      <c r="B61" t="s">
        <v>2337</v>
      </c>
      <c r="C61" t="s">
        <v>101</v>
      </c>
      <c r="D61">
        <v>1980</v>
      </c>
      <c r="E61" t="s">
        <v>891</v>
      </c>
      <c r="F61" t="s">
        <v>890</v>
      </c>
      <c r="G61" s="348">
        <v>0.34799768518518515</v>
      </c>
      <c r="H61">
        <v>20</v>
      </c>
      <c r="I61">
        <v>-2</v>
      </c>
      <c r="J61">
        <f>VLOOKUP(M61&amp;" "&amp;N61,id!H:I,2,0)</f>
        <v>1980</v>
      </c>
      <c r="K61" s="15">
        <f>VLOOKUP(L61,id!$A:$C,3,0)</f>
        <v>507</v>
      </c>
      <c r="L61" s="15" t="str">
        <f t="shared" si="9"/>
        <v>FlorczakKarol1980</v>
      </c>
      <c r="M61" s="9" t="str">
        <f t="shared" si="10"/>
        <v>Florczak</v>
      </c>
      <c r="N61" s="9" t="str">
        <f t="shared" si="11"/>
        <v>Karol</v>
      </c>
      <c r="O61" s="9" t="str">
        <f t="shared" si="12"/>
        <v>Ambit Racing Team</v>
      </c>
      <c r="P61" s="9">
        <f t="shared" si="13"/>
        <v>1980</v>
      </c>
      <c r="Q61" s="9">
        <f t="shared" si="14"/>
        <v>0</v>
      </c>
      <c r="R61" s="9"/>
      <c r="S61" s="9">
        <f t="shared" si="7"/>
        <v>1</v>
      </c>
      <c r="T61" s="9">
        <v>1</v>
      </c>
      <c r="U61" s="9">
        <f t="shared" si="15"/>
        <v>1</v>
      </c>
      <c r="V61" s="9">
        <v>1</v>
      </c>
    </row>
    <row r="62" spans="1:22">
      <c r="A62">
        <v>59</v>
      </c>
      <c r="B62" t="s">
        <v>1582</v>
      </c>
      <c r="C62" t="s">
        <v>98</v>
      </c>
      <c r="D62">
        <v>1974</v>
      </c>
      <c r="E62" t="s">
        <v>891</v>
      </c>
      <c r="F62" t="s">
        <v>890</v>
      </c>
      <c r="G62" s="348">
        <v>0.34799768518518515</v>
      </c>
      <c r="H62">
        <v>20</v>
      </c>
      <c r="I62">
        <v>-2</v>
      </c>
      <c r="J62">
        <f>VLOOKUP(M62&amp;" "&amp;N62,id!H:I,2,0)</f>
        <v>1974</v>
      </c>
      <c r="K62" s="15">
        <f>VLOOKUP(L62,id!$A:$C,3,0)</f>
        <v>17</v>
      </c>
      <c r="L62" s="15" t="str">
        <f t="shared" si="9"/>
        <v>FormanowskiSławomir1974</v>
      </c>
      <c r="M62" s="9" t="str">
        <f t="shared" si="10"/>
        <v>Formanowski</v>
      </c>
      <c r="N62" s="9" t="str">
        <f t="shared" si="11"/>
        <v>Sławomir</v>
      </c>
      <c r="O62" s="9" t="str">
        <f t="shared" si="12"/>
        <v>Ambit Racing Team</v>
      </c>
      <c r="P62" s="9">
        <f t="shared" si="13"/>
        <v>1974</v>
      </c>
      <c r="Q62" s="9">
        <f t="shared" si="14"/>
        <v>0</v>
      </c>
      <c r="R62" s="9"/>
      <c r="S62" s="9">
        <f t="shared" si="7"/>
        <v>1</v>
      </c>
      <c r="T62" s="9">
        <v>1</v>
      </c>
      <c r="U62" s="9">
        <f t="shared" si="15"/>
        <v>1</v>
      </c>
      <c r="V62" s="9">
        <v>1</v>
      </c>
    </row>
    <row r="63" spans="1:22">
      <c r="A63">
        <v>59</v>
      </c>
      <c r="B63" t="s">
        <v>2338</v>
      </c>
      <c r="C63" t="s">
        <v>138</v>
      </c>
      <c r="D63">
        <v>1973</v>
      </c>
      <c r="E63" t="s">
        <v>891</v>
      </c>
      <c r="F63" t="s">
        <v>890</v>
      </c>
      <c r="G63" s="348">
        <v>0.34799768518518515</v>
      </c>
      <c r="H63">
        <v>20</v>
      </c>
      <c r="I63">
        <v>-2</v>
      </c>
      <c r="J63">
        <f>VLOOKUP(M63&amp;" "&amp;N63,id!H:I,2,0)</f>
        <v>1973</v>
      </c>
      <c r="K63" s="15">
        <f>VLOOKUP(L63,id!$A:$C,3,0)</f>
        <v>18</v>
      </c>
      <c r="L63" s="15" t="str">
        <f t="shared" si="9"/>
        <v>TobołaMiron1973</v>
      </c>
      <c r="M63" s="9" t="str">
        <f t="shared" si="10"/>
        <v>Toboła</v>
      </c>
      <c r="N63" s="9" t="str">
        <f t="shared" si="11"/>
        <v>Miron</v>
      </c>
      <c r="O63" s="9" t="str">
        <f t="shared" si="12"/>
        <v>Ambit Racing Team</v>
      </c>
      <c r="P63" s="9">
        <f t="shared" si="13"/>
        <v>1973</v>
      </c>
      <c r="Q63" s="9">
        <f t="shared" si="14"/>
        <v>0</v>
      </c>
      <c r="R63" s="9"/>
      <c r="S63" s="9">
        <f t="shared" si="7"/>
        <v>1</v>
      </c>
      <c r="T63" s="9">
        <v>1</v>
      </c>
      <c r="U63" s="9">
        <f t="shared" si="15"/>
        <v>1</v>
      </c>
      <c r="V63" s="9">
        <v>1</v>
      </c>
    </row>
    <row r="64" spans="1:22">
      <c r="A64">
        <v>59</v>
      </c>
      <c r="B64" t="s">
        <v>1577</v>
      </c>
      <c r="C64" t="s">
        <v>89</v>
      </c>
      <c r="D64">
        <v>1989</v>
      </c>
      <c r="E64" t="s">
        <v>891</v>
      </c>
      <c r="F64" t="s">
        <v>890</v>
      </c>
      <c r="G64" s="348">
        <v>0.34799768518518515</v>
      </c>
      <c r="H64">
        <v>20</v>
      </c>
      <c r="I64">
        <v>-2</v>
      </c>
      <c r="J64">
        <f>VLOOKUP(M64&amp;" "&amp;N64,id!H:I,2,0)</f>
        <v>1989</v>
      </c>
      <c r="K64" s="15">
        <f>VLOOKUP(L64,id!$A:$C,3,0)</f>
        <v>69</v>
      </c>
      <c r="L64" s="15" t="str">
        <f t="shared" si="9"/>
        <v>WiśniewskiAdam1989</v>
      </c>
      <c r="M64" s="9" t="str">
        <f t="shared" si="10"/>
        <v>Wiśniewski</v>
      </c>
      <c r="N64" s="9" t="str">
        <f t="shared" si="11"/>
        <v>Adam</v>
      </c>
      <c r="O64" s="9" t="str">
        <f t="shared" si="12"/>
        <v>Ambit Racing Team</v>
      </c>
      <c r="P64" s="9">
        <f t="shared" si="13"/>
        <v>1989</v>
      </c>
      <c r="Q64" s="9">
        <f t="shared" si="14"/>
        <v>0</v>
      </c>
      <c r="R64" s="9"/>
      <c r="S64" s="9">
        <f t="shared" si="7"/>
        <v>1</v>
      </c>
      <c r="T64" s="9">
        <v>1</v>
      </c>
      <c r="U64" s="9">
        <f t="shared" si="15"/>
        <v>1</v>
      </c>
      <c r="V64" s="9">
        <v>1</v>
      </c>
    </row>
    <row r="65" spans="1:22">
      <c r="A65">
        <v>59</v>
      </c>
      <c r="B65" t="s">
        <v>1577</v>
      </c>
      <c r="C65" t="s">
        <v>26</v>
      </c>
      <c r="D65">
        <v>1964</v>
      </c>
      <c r="E65" t="s">
        <v>891</v>
      </c>
      <c r="F65" t="s">
        <v>890</v>
      </c>
      <c r="G65" s="348">
        <v>0.34799768518518515</v>
      </c>
      <c r="H65">
        <v>20</v>
      </c>
      <c r="I65">
        <v>-2</v>
      </c>
      <c r="J65">
        <f>VLOOKUP(M65&amp;" "&amp;N65,id!H:I,2,0)</f>
        <v>1964</v>
      </c>
      <c r="K65" s="15">
        <f>VLOOKUP(L65,id!$A:$C,3,0)</f>
        <v>167</v>
      </c>
      <c r="L65" s="15" t="str">
        <f t="shared" si="9"/>
        <v>WiśniewskiKrzysztof1964</v>
      </c>
      <c r="M65" s="9" t="str">
        <f t="shared" si="10"/>
        <v>Wiśniewski</v>
      </c>
      <c r="N65" s="9" t="str">
        <f t="shared" si="11"/>
        <v>Krzysztof</v>
      </c>
      <c r="O65" s="9" t="str">
        <f t="shared" si="12"/>
        <v>Ambit Racing Team</v>
      </c>
      <c r="P65" s="9">
        <f t="shared" si="13"/>
        <v>1964</v>
      </c>
      <c r="Q65" s="9">
        <f t="shared" si="14"/>
        <v>0</v>
      </c>
      <c r="R65" s="9"/>
      <c r="S65" s="9">
        <f t="shared" si="7"/>
        <v>1</v>
      </c>
      <c r="T65" s="9">
        <v>1</v>
      </c>
      <c r="U65" s="9">
        <f t="shared" si="15"/>
        <v>1</v>
      </c>
      <c r="V65" s="9">
        <v>1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5"/>
  <sheetViews>
    <sheetView workbookViewId="0"/>
  </sheetViews>
  <sheetFormatPr defaultRowHeight="13.2"/>
  <cols>
    <col min="17" max="17" width="22.88671875" bestFit="1" customWidth="1"/>
  </cols>
  <sheetData>
    <row r="1" spans="1:27">
      <c r="A1" t="s">
        <v>2227</v>
      </c>
      <c r="B1" t="s">
        <v>2228</v>
      </c>
      <c r="C1" t="s">
        <v>175</v>
      </c>
      <c r="D1" t="s">
        <v>176</v>
      </c>
      <c r="E1" t="s">
        <v>1277</v>
      </c>
      <c r="F1" t="s">
        <v>1453</v>
      </c>
      <c r="H1" t="s">
        <v>2262</v>
      </c>
      <c r="I1" t="s">
        <v>2263</v>
      </c>
      <c r="J1" t="s">
        <v>44</v>
      </c>
      <c r="K1" t="s">
        <v>751</v>
      </c>
      <c r="L1" t="s">
        <v>2264</v>
      </c>
      <c r="M1" t="s">
        <v>2265</v>
      </c>
      <c r="N1" t="s">
        <v>1421</v>
      </c>
      <c r="P1" s="15" t="s">
        <v>77</v>
      </c>
      <c r="Q1" s="15" t="s">
        <v>78</v>
      </c>
      <c r="R1" s="9" t="s">
        <v>105</v>
      </c>
      <c r="S1" s="9" t="s">
        <v>106</v>
      </c>
      <c r="T1" s="9" t="s">
        <v>81</v>
      </c>
      <c r="U1" s="9" t="s">
        <v>79</v>
      </c>
      <c r="V1" s="9" t="s">
        <v>47</v>
      </c>
      <c r="W1" s="9" t="s">
        <v>1843</v>
      </c>
      <c r="X1" s="9" t="s">
        <v>44</v>
      </c>
      <c r="Y1" s="9" t="s">
        <v>45</v>
      </c>
      <c r="Z1" s="9" t="s">
        <v>35</v>
      </c>
      <c r="AA1" s="9" t="s">
        <v>46</v>
      </c>
    </row>
    <row r="2" spans="1:27">
      <c r="A2">
        <v>1</v>
      </c>
      <c r="B2">
        <v>214</v>
      </c>
      <c r="C2" t="s">
        <v>1894</v>
      </c>
      <c r="D2" t="s">
        <v>695</v>
      </c>
      <c r="E2">
        <v>1979</v>
      </c>
      <c r="F2" t="s">
        <v>282</v>
      </c>
      <c r="H2" s="233">
        <v>0.29166666666666669</v>
      </c>
      <c r="I2" s="233">
        <v>0.55277777777777781</v>
      </c>
      <c r="J2" s="233">
        <v>0.26111111111111113</v>
      </c>
      <c r="K2">
        <v>23</v>
      </c>
      <c r="L2" s="233">
        <v>0</v>
      </c>
      <c r="M2" s="233">
        <v>0</v>
      </c>
      <c r="N2" s="233">
        <v>0.26111111111111113</v>
      </c>
      <c r="P2" s="15">
        <f>VLOOKUP(Q2,id!$A:$C,3,0)</f>
        <v>21</v>
      </c>
      <c r="Q2" s="15" t="str">
        <f>R2&amp;S2&amp;U2</f>
        <v>BrudłoPaweł1979</v>
      </c>
      <c r="R2" s="9" t="str">
        <f>PROPER(C2)</f>
        <v>Brudło</v>
      </c>
      <c r="S2" s="9" t="str">
        <f>PROPER(D2)</f>
        <v>Paweł</v>
      </c>
      <c r="T2" s="9" t="str">
        <f>F2</f>
        <v>KTE Tramp</v>
      </c>
      <c r="U2" s="9">
        <f>E2</f>
        <v>1979</v>
      </c>
      <c r="V2" s="9"/>
      <c r="W2" s="9">
        <v>50</v>
      </c>
      <c r="X2" s="9"/>
      <c r="Y2" s="9"/>
      <c r="Z2" s="9"/>
      <c r="AA2" s="9"/>
    </row>
    <row r="3" spans="1:27">
      <c r="A3">
        <v>19</v>
      </c>
      <c r="B3">
        <v>197</v>
      </c>
      <c r="C3" t="s">
        <v>2252</v>
      </c>
      <c r="D3" t="s">
        <v>2253</v>
      </c>
      <c r="E3">
        <v>1980</v>
      </c>
      <c r="H3" s="233">
        <v>0.29166666666666669</v>
      </c>
      <c r="I3" s="233">
        <v>0.68819444444444444</v>
      </c>
      <c r="J3" s="233">
        <v>0.39652777777777781</v>
      </c>
      <c r="K3">
        <v>23</v>
      </c>
      <c r="L3" s="233">
        <v>0</v>
      </c>
      <c r="M3" s="233">
        <v>0</v>
      </c>
      <c r="N3" s="233">
        <v>0.39652777777777781</v>
      </c>
      <c r="P3" s="15">
        <f>VLOOKUP(Q3,id!$A:$C,3,0)</f>
        <v>60</v>
      </c>
      <c r="Q3" s="15" t="str">
        <f t="shared" ref="Q3:Q5" si="0">R3&amp;S3&amp;U3</f>
        <v>TruszkowskaKamila1980</v>
      </c>
      <c r="R3" s="9" t="str">
        <f t="shared" ref="R3:R5" si="1">PROPER(C3)</f>
        <v>Truszkowska</v>
      </c>
      <c r="S3" s="9" t="str">
        <f t="shared" ref="S3:S5" si="2">PROPER(D3)</f>
        <v>Kamila</v>
      </c>
      <c r="T3" s="9">
        <f t="shared" ref="T3:T5" si="3">F3</f>
        <v>0</v>
      </c>
      <c r="U3" s="9">
        <f t="shared" ref="U3:U5" si="4">E3</f>
        <v>1980</v>
      </c>
      <c r="V3" s="9">
        <v>50</v>
      </c>
      <c r="W3" s="9">
        <f t="shared" ref="W3:W4" si="5">W2*IF(Z3&lt;1,Z3,IF(AA3&lt;1,AA3,IF(Y3&lt;1,Y3,IF(X3&lt;1,X3,1))))</f>
        <v>32.924693520140103</v>
      </c>
      <c r="X3" s="9">
        <f t="shared" ref="X3:X4" si="6">N2/N3</f>
        <v>0.65849387040280205</v>
      </c>
      <c r="Y3" s="9">
        <v>1</v>
      </c>
      <c r="Z3" s="9">
        <v>1</v>
      </c>
      <c r="AA3" s="9">
        <v>1</v>
      </c>
    </row>
    <row r="4" spans="1:27">
      <c r="A4">
        <v>22</v>
      </c>
      <c r="B4">
        <v>203</v>
      </c>
      <c r="C4" t="s">
        <v>2256</v>
      </c>
      <c r="D4" t="s">
        <v>2257</v>
      </c>
      <c r="E4">
        <v>1988</v>
      </c>
      <c r="F4" t="s">
        <v>326</v>
      </c>
      <c r="H4" s="233">
        <v>0.29166666666666669</v>
      </c>
      <c r="I4" s="233">
        <v>0.73125000000000007</v>
      </c>
      <c r="J4" s="233">
        <v>0.43958333333333338</v>
      </c>
      <c r="K4">
        <v>23</v>
      </c>
      <c r="L4" s="233">
        <v>0</v>
      </c>
      <c r="M4" s="233">
        <v>0</v>
      </c>
      <c r="N4" s="233">
        <v>0.43958333333333338</v>
      </c>
      <c r="P4" s="15">
        <f>VLOOKUP(Q4,id!$A:$C,3,0)</f>
        <v>438</v>
      </c>
      <c r="Q4" s="15" t="str">
        <f t="shared" si="0"/>
        <v>KoniecznaJoanna1988</v>
      </c>
      <c r="R4" s="9" t="str">
        <f t="shared" si="1"/>
        <v>Konieczna</v>
      </c>
      <c r="S4" s="9" t="str">
        <f t="shared" si="2"/>
        <v>Joanna</v>
      </c>
      <c r="T4" s="9" t="str">
        <f t="shared" si="3"/>
        <v>Grupa Rowerowa Lipka</v>
      </c>
      <c r="U4" s="9">
        <f t="shared" si="4"/>
        <v>1988</v>
      </c>
      <c r="V4" s="9">
        <f t="shared" ref="V4" si="7">V3*IF(Z4&lt;1,Z4,IF(AA4&lt;1,AA4,IF(Y4&lt;1,Y4,IF(X4&lt;1,X4,1))))</f>
        <v>45.102685624012636</v>
      </c>
      <c r="W4" s="9">
        <f t="shared" si="5"/>
        <v>29.699842022116904</v>
      </c>
      <c r="X4" s="9">
        <f t="shared" si="6"/>
        <v>0.90205371248025279</v>
      </c>
      <c r="Y4" s="9">
        <v>1</v>
      </c>
      <c r="Z4" s="9">
        <v>1</v>
      </c>
      <c r="AA4" s="9">
        <v>1</v>
      </c>
    </row>
    <row r="5" spans="1:27">
      <c r="A5">
        <v>23</v>
      </c>
      <c r="B5">
        <v>204</v>
      </c>
      <c r="C5" t="s">
        <v>2256</v>
      </c>
      <c r="D5" t="s">
        <v>2258</v>
      </c>
      <c r="E5">
        <v>1959</v>
      </c>
      <c r="F5" t="s">
        <v>326</v>
      </c>
      <c r="H5" s="233">
        <v>0.29166666666666669</v>
      </c>
      <c r="I5" s="233">
        <v>0.73125000000000007</v>
      </c>
      <c r="J5" s="233">
        <v>0.43958333333333338</v>
      </c>
      <c r="K5">
        <v>23</v>
      </c>
      <c r="L5" s="233">
        <v>0</v>
      </c>
      <c r="M5" s="233">
        <v>0</v>
      </c>
      <c r="N5" s="233">
        <v>0.43958333333333338</v>
      </c>
      <c r="P5" s="15">
        <f>VLOOKUP(Q5,id!$A:$C,3,0)</f>
        <v>88</v>
      </c>
      <c r="Q5" s="15" t="str">
        <f t="shared" si="0"/>
        <v>KoniecznaKrystyna1959</v>
      </c>
      <c r="R5" s="9" t="str">
        <f t="shared" si="1"/>
        <v>Konieczna</v>
      </c>
      <c r="S5" s="9" t="str">
        <f t="shared" si="2"/>
        <v>Krystyna</v>
      </c>
      <c r="T5" s="9" t="str">
        <f t="shared" si="3"/>
        <v>Grupa Rowerowa Lipka</v>
      </c>
      <c r="U5" s="9">
        <f t="shared" si="4"/>
        <v>1959</v>
      </c>
      <c r="V5" s="9">
        <f t="shared" ref="V5" si="8">V4*IF(Z5&lt;1,Z5,IF(AA5&lt;1,AA5,IF(Y5&lt;1,Y5,IF(X5&lt;1,X5,1))))</f>
        <v>45.102685624012636</v>
      </c>
      <c r="W5" s="9">
        <f t="shared" ref="W5" si="9">W4*IF(Z5&lt;1,Z5,IF(AA5&lt;1,AA5,IF(Y5&lt;1,Y5,IF(X5&lt;1,X5,1))))</f>
        <v>29.699842022116904</v>
      </c>
      <c r="X5" s="9">
        <f t="shared" ref="X5" si="10">N4/N5</f>
        <v>1</v>
      </c>
      <c r="Y5" s="9">
        <v>1</v>
      </c>
      <c r="Z5" s="9">
        <v>1</v>
      </c>
      <c r="AA5" s="9">
        <v>1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A23"/>
  <sheetViews>
    <sheetView workbookViewId="0"/>
  </sheetViews>
  <sheetFormatPr defaultRowHeight="13.2"/>
  <cols>
    <col min="17" max="17" width="22.88671875" bestFit="1" customWidth="1"/>
  </cols>
  <sheetData>
    <row r="1" spans="1:27">
      <c r="A1" t="s">
        <v>2227</v>
      </c>
      <c r="B1" t="s">
        <v>2228</v>
      </c>
      <c r="C1" t="s">
        <v>175</v>
      </c>
      <c r="D1" t="s">
        <v>176</v>
      </c>
      <c r="E1" t="s">
        <v>1277</v>
      </c>
      <c r="F1" t="s">
        <v>1453</v>
      </c>
      <c r="H1" t="s">
        <v>2262</v>
      </c>
      <c r="I1" t="s">
        <v>2263</v>
      </c>
      <c r="J1" t="s">
        <v>44</v>
      </c>
      <c r="K1" t="s">
        <v>751</v>
      </c>
      <c r="L1" t="s">
        <v>2264</v>
      </c>
      <c r="M1" t="s">
        <v>2265</v>
      </c>
      <c r="N1" t="s">
        <v>1421</v>
      </c>
      <c r="P1" s="15" t="s">
        <v>77</v>
      </c>
      <c r="Q1" s="15" t="s">
        <v>78</v>
      </c>
      <c r="R1" s="9" t="s">
        <v>105</v>
      </c>
      <c r="S1" s="9" t="s">
        <v>106</v>
      </c>
      <c r="T1" s="9" t="s">
        <v>81</v>
      </c>
      <c r="U1" s="9" t="s">
        <v>79</v>
      </c>
      <c r="V1" s="9" t="s">
        <v>47</v>
      </c>
      <c r="W1" s="9"/>
      <c r="X1" s="9" t="s">
        <v>44</v>
      </c>
      <c r="Y1" s="9" t="s">
        <v>45</v>
      </c>
      <c r="Z1" s="9" t="s">
        <v>35</v>
      </c>
      <c r="AA1" s="9" t="s">
        <v>46</v>
      </c>
    </row>
    <row r="2" spans="1:27">
      <c r="A2">
        <v>1</v>
      </c>
      <c r="B2">
        <v>214</v>
      </c>
      <c r="C2" t="s">
        <v>1894</v>
      </c>
      <c r="D2" t="s">
        <v>695</v>
      </c>
      <c r="E2">
        <v>1979</v>
      </c>
      <c r="F2" t="s">
        <v>282</v>
      </c>
      <c r="H2" s="233">
        <v>0.29166666666666669</v>
      </c>
      <c r="I2" s="233">
        <v>0.55277777777777781</v>
      </c>
      <c r="J2" s="233">
        <v>0.26111111111111113</v>
      </c>
      <c r="K2">
        <v>23</v>
      </c>
      <c r="L2" s="233">
        <v>0</v>
      </c>
      <c r="M2" s="233">
        <v>0</v>
      </c>
      <c r="N2" s="233">
        <v>0.26111111111111113</v>
      </c>
      <c r="P2" s="15">
        <f>VLOOKUP(Q2,id!$A:$C,3,0)</f>
        <v>21</v>
      </c>
      <c r="Q2" s="15" t="str">
        <f>R2&amp;S2&amp;U2</f>
        <v>BrudłoPaweł1979</v>
      </c>
      <c r="R2" s="9" t="str">
        <f>PROPER(C2)</f>
        <v>Brudło</v>
      </c>
      <c r="S2" s="9" t="str">
        <f>PROPER(D2)</f>
        <v>Paweł</v>
      </c>
      <c r="T2" s="9" t="str">
        <f>F2</f>
        <v>KTE Tramp</v>
      </c>
      <c r="U2" s="9">
        <f>E2</f>
        <v>1979</v>
      </c>
      <c r="V2" s="9">
        <v>50</v>
      </c>
      <c r="W2" s="9"/>
      <c r="X2" s="9"/>
      <c r="Y2" s="9"/>
      <c r="Z2" s="9"/>
      <c r="AA2" s="9"/>
    </row>
    <row r="3" spans="1:27">
      <c r="A3">
        <v>2</v>
      </c>
      <c r="B3">
        <v>199</v>
      </c>
      <c r="C3" t="s">
        <v>1905</v>
      </c>
      <c r="D3" t="s">
        <v>1906</v>
      </c>
      <c r="E3">
        <v>1970</v>
      </c>
      <c r="H3" s="233">
        <v>0.29166666666666669</v>
      </c>
      <c r="I3" s="233">
        <v>0.5708333333333333</v>
      </c>
      <c r="J3" s="233">
        <v>0.27916666666666667</v>
      </c>
      <c r="K3">
        <v>23</v>
      </c>
      <c r="L3" s="233">
        <v>0</v>
      </c>
      <c r="M3" s="233">
        <v>0</v>
      </c>
      <c r="N3" s="233">
        <v>0.27916666666666667</v>
      </c>
      <c r="P3" s="15">
        <f>VLOOKUP(Q3,id!$A:$C,3,0)</f>
        <v>28</v>
      </c>
      <c r="Q3" s="15" t="str">
        <f>R3&amp;S3&amp;U3</f>
        <v>HołdakowskiWojciech1970</v>
      </c>
      <c r="R3" s="9" t="str">
        <f t="shared" ref="R3:S23" si="0">PROPER(C3)</f>
        <v>Hołdakowski</v>
      </c>
      <c r="S3" s="9" t="str">
        <f t="shared" si="0"/>
        <v>Wojciech</v>
      </c>
      <c r="T3" s="9">
        <f t="shared" ref="T3:T23" si="1">F3</f>
        <v>0</v>
      </c>
      <c r="U3" s="9">
        <f t="shared" ref="U3:U23" si="2">E3</f>
        <v>1970</v>
      </c>
      <c r="V3" s="9">
        <f t="shared" ref="V3:V19" si="3">V2*IF(Z3&lt;1,Z3,IF(AA3&lt;1,AA3,IF(Y3&lt;1,Y3,IF(X3&lt;1,X3,1))))</f>
        <v>46.766169154228862</v>
      </c>
      <c r="W3" s="9"/>
      <c r="X3" s="9">
        <f>N2/N3</f>
        <v>0.93532338308457719</v>
      </c>
      <c r="Y3" s="9">
        <v>1</v>
      </c>
      <c r="Z3" s="9">
        <v>1</v>
      </c>
      <c r="AA3" s="9">
        <v>1</v>
      </c>
    </row>
    <row r="4" spans="1:27">
      <c r="A4">
        <v>3</v>
      </c>
      <c r="B4">
        <v>208</v>
      </c>
      <c r="C4" t="s">
        <v>2229</v>
      </c>
      <c r="D4" t="s">
        <v>701</v>
      </c>
      <c r="E4">
        <v>1978</v>
      </c>
      <c r="H4" s="233">
        <v>0.29166666666666669</v>
      </c>
      <c r="I4" s="233">
        <v>0.57084490740740745</v>
      </c>
      <c r="J4" s="233">
        <v>0.27917824074074077</v>
      </c>
      <c r="K4">
        <v>23</v>
      </c>
      <c r="L4" s="233">
        <v>0</v>
      </c>
      <c r="M4" s="233">
        <v>0</v>
      </c>
      <c r="N4" s="233">
        <v>0.27917824074074077</v>
      </c>
      <c r="P4" s="15">
        <f>VLOOKUP(Q4,id!$A:$C,3,0)</f>
        <v>94</v>
      </c>
      <c r="Q4" s="15" t="str">
        <f t="shared" ref="Q4:Q23" si="4">R4&amp;S4&amp;U4</f>
        <v>OwczarskiMarcin1978</v>
      </c>
      <c r="R4" s="9" t="str">
        <f t="shared" si="0"/>
        <v>Owczarski</v>
      </c>
      <c r="S4" s="9" t="str">
        <f t="shared" si="0"/>
        <v>Marcin</v>
      </c>
      <c r="T4" s="9">
        <f t="shared" si="1"/>
        <v>0</v>
      </c>
      <c r="U4" s="9">
        <f t="shared" si="2"/>
        <v>1978</v>
      </c>
      <c r="V4" s="9">
        <f t="shared" si="3"/>
        <v>46.764230338709012</v>
      </c>
      <c r="W4" s="9"/>
      <c r="X4" s="9">
        <f t="shared" ref="X4:X19" si="5">N3/N4</f>
        <v>0.9999585423489904</v>
      </c>
      <c r="Y4" s="9">
        <v>1</v>
      </c>
      <c r="Z4" s="9">
        <v>1</v>
      </c>
      <c r="AA4" s="9">
        <v>1</v>
      </c>
    </row>
    <row r="5" spans="1:27">
      <c r="A5">
        <v>4</v>
      </c>
      <c r="B5">
        <v>196</v>
      </c>
      <c r="C5" t="s">
        <v>2230</v>
      </c>
      <c r="D5" t="s">
        <v>699</v>
      </c>
      <c r="E5">
        <v>1967</v>
      </c>
      <c r="F5" t="s">
        <v>2231</v>
      </c>
      <c r="H5" s="233">
        <v>0.29166666666666669</v>
      </c>
      <c r="I5" s="233">
        <v>0.59166666666666667</v>
      </c>
      <c r="J5" s="233">
        <v>0.3</v>
      </c>
      <c r="K5">
        <v>23</v>
      </c>
      <c r="L5" s="233">
        <v>0</v>
      </c>
      <c r="M5" s="233">
        <v>0</v>
      </c>
      <c r="N5" s="233">
        <v>0.3</v>
      </c>
      <c r="P5" s="15">
        <f>VLOOKUP(Q5,id!$A:$C,3,0)</f>
        <v>99</v>
      </c>
      <c r="Q5" s="15" t="str">
        <f t="shared" si="4"/>
        <v>JankowskiTomasz1967</v>
      </c>
      <c r="R5" s="9" t="str">
        <f t="shared" si="0"/>
        <v>Jankowski</v>
      </c>
      <c r="S5" s="9" t="str">
        <f t="shared" si="0"/>
        <v>Tomasz</v>
      </c>
      <c r="T5" s="9" t="str">
        <f t="shared" si="1"/>
        <v>GR3miasto/Harpagan</v>
      </c>
      <c r="U5" s="9">
        <f t="shared" si="2"/>
        <v>1967</v>
      </c>
      <c r="V5" s="9">
        <f t="shared" si="3"/>
        <v>43.518518518518526</v>
      </c>
      <c r="W5" s="9"/>
      <c r="X5" s="9">
        <f t="shared" si="5"/>
        <v>0.9305941358024693</v>
      </c>
      <c r="Y5" s="9">
        <v>1</v>
      </c>
      <c r="Z5" s="9">
        <v>1</v>
      </c>
      <c r="AA5" s="9">
        <v>1</v>
      </c>
    </row>
    <row r="6" spans="1:27">
      <c r="A6">
        <v>4</v>
      </c>
      <c r="B6">
        <v>211</v>
      </c>
      <c r="C6" t="s">
        <v>2232</v>
      </c>
      <c r="D6" t="s">
        <v>2233</v>
      </c>
      <c r="E6">
        <v>1973</v>
      </c>
      <c r="F6" t="s">
        <v>173</v>
      </c>
      <c r="H6" s="233">
        <v>0.29166666666666669</v>
      </c>
      <c r="I6" s="233">
        <v>0.59166666666666667</v>
      </c>
      <c r="J6" s="233">
        <v>0.3</v>
      </c>
      <c r="K6">
        <v>23</v>
      </c>
      <c r="L6" s="233">
        <v>0</v>
      </c>
      <c r="M6" s="233">
        <v>0</v>
      </c>
      <c r="N6" s="233">
        <v>0.3</v>
      </c>
      <c r="P6" s="15">
        <f>VLOOKUP(Q6,id!$A:$C,3,0)</f>
        <v>191</v>
      </c>
      <c r="Q6" s="15" t="str">
        <f t="shared" si="4"/>
        <v>CiesielskiWitold1973</v>
      </c>
      <c r="R6" s="9" t="str">
        <f t="shared" si="0"/>
        <v>Ciesielski</v>
      </c>
      <c r="S6" s="9" t="str">
        <f t="shared" si="0"/>
        <v>Witold</v>
      </c>
      <c r="T6" s="9" t="str">
        <f t="shared" si="1"/>
        <v>GR3miasto</v>
      </c>
      <c r="U6" s="9">
        <f t="shared" si="2"/>
        <v>1973</v>
      </c>
      <c r="V6" s="9">
        <f t="shared" si="3"/>
        <v>43.518518518518526</v>
      </c>
      <c r="W6" s="9"/>
      <c r="X6" s="9">
        <f t="shared" si="5"/>
        <v>1</v>
      </c>
      <c r="Y6" s="9">
        <v>1</v>
      </c>
      <c r="Z6" s="9">
        <v>1</v>
      </c>
      <c r="AA6" s="9">
        <v>1</v>
      </c>
    </row>
    <row r="7" spans="1:27">
      <c r="A7">
        <v>6</v>
      </c>
      <c r="B7">
        <v>207</v>
      </c>
      <c r="C7" t="s">
        <v>2234</v>
      </c>
      <c r="D7" t="s">
        <v>2235</v>
      </c>
      <c r="E7">
        <v>1973</v>
      </c>
      <c r="F7" t="s">
        <v>2261</v>
      </c>
      <c r="H7" s="233">
        <v>0.29166666666666669</v>
      </c>
      <c r="I7" s="233">
        <v>0.59375</v>
      </c>
      <c r="J7" s="233">
        <v>0.30208333333333331</v>
      </c>
      <c r="K7">
        <v>23</v>
      </c>
      <c r="L7" s="233">
        <v>0</v>
      </c>
      <c r="M7" s="233">
        <v>0</v>
      </c>
      <c r="N7" s="233">
        <v>0.30208333333333331</v>
      </c>
      <c r="P7" s="15">
        <f>VLOOKUP(Q7,id!$A:$C,3,0)</f>
        <v>508</v>
      </c>
      <c r="Q7" s="15" t="str">
        <f t="shared" si="4"/>
        <v>TowarekIreneusz1973</v>
      </c>
      <c r="R7" s="9" t="str">
        <f t="shared" si="0"/>
        <v>Towarek</v>
      </c>
      <c r="S7" s="9" t="str">
        <f t="shared" si="0"/>
        <v>Ireneusz</v>
      </c>
      <c r="T7" s="9" t="str">
        <f t="shared" si="1"/>
        <v>KOMETA Gliwice</v>
      </c>
      <c r="U7" s="9">
        <f t="shared" si="2"/>
        <v>1973</v>
      </c>
      <c r="V7" s="9">
        <f t="shared" si="3"/>
        <v>43.218390804597711</v>
      </c>
      <c r="W7" s="9"/>
      <c r="X7" s="9">
        <f t="shared" si="5"/>
        <v>0.99310344827586206</v>
      </c>
      <c r="Y7" s="9">
        <v>1</v>
      </c>
      <c r="Z7" s="9">
        <v>1</v>
      </c>
      <c r="AA7" s="9">
        <v>1</v>
      </c>
    </row>
    <row r="8" spans="1:27">
      <c r="A8">
        <v>7</v>
      </c>
      <c r="B8">
        <v>205</v>
      </c>
      <c r="C8" t="s">
        <v>2237</v>
      </c>
      <c r="D8" t="s">
        <v>699</v>
      </c>
      <c r="E8">
        <v>1960</v>
      </c>
      <c r="F8" t="s">
        <v>326</v>
      </c>
      <c r="H8" s="233">
        <v>0.29166666666666669</v>
      </c>
      <c r="I8" s="233">
        <v>0.6</v>
      </c>
      <c r="J8" s="233">
        <v>0.30833333333333335</v>
      </c>
      <c r="K8">
        <v>23</v>
      </c>
      <c r="L8" s="233">
        <v>0</v>
      </c>
      <c r="M8" s="233">
        <v>0</v>
      </c>
      <c r="N8" s="233">
        <v>0.30833333333333335</v>
      </c>
      <c r="P8" s="15">
        <f>VLOOKUP(Q8,id!$A:$C,3,0)</f>
        <v>64</v>
      </c>
      <c r="Q8" s="15" t="str">
        <f t="shared" si="4"/>
        <v>KoniecznyTomasz1960</v>
      </c>
      <c r="R8" s="9" t="str">
        <f t="shared" si="0"/>
        <v>Konieczny</v>
      </c>
      <c r="S8" s="9" t="str">
        <f t="shared" si="0"/>
        <v>Tomasz</v>
      </c>
      <c r="T8" s="9" t="str">
        <f t="shared" si="1"/>
        <v>Grupa Rowerowa Lipka</v>
      </c>
      <c r="U8" s="9">
        <f t="shared" si="2"/>
        <v>1960</v>
      </c>
      <c r="V8" s="9">
        <f t="shared" si="3"/>
        <v>42.342342342342349</v>
      </c>
      <c r="W8" s="9"/>
      <c r="X8" s="9">
        <f t="shared" si="5"/>
        <v>0.9797297297297296</v>
      </c>
      <c r="Y8" s="9">
        <v>1</v>
      </c>
      <c r="Z8" s="9">
        <v>1</v>
      </c>
      <c r="AA8" s="9">
        <v>1</v>
      </c>
    </row>
    <row r="9" spans="1:27">
      <c r="A9">
        <v>8</v>
      </c>
      <c r="B9">
        <v>194</v>
      </c>
      <c r="C9" t="s">
        <v>2238</v>
      </c>
      <c r="D9" t="s">
        <v>699</v>
      </c>
      <c r="E9">
        <v>1977</v>
      </c>
      <c r="F9" t="s">
        <v>2231</v>
      </c>
      <c r="H9" s="233">
        <v>0.29166666666666669</v>
      </c>
      <c r="I9" s="233">
        <v>0.60486111111111118</v>
      </c>
      <c r="J9" s="233">
        <v>0.31319444444444444</v>
      </c>
      <c r="K9">
        <v>23</v>
      </c>
      <c r="L9" s="233">
        <v>0</v>
      </c>
      <c r="M9" s="233">
        <v>0</v>
      </c>
      <c r="N9" s="233">
        <v>0.31319444444444444</v>
      </c>
      <c r="P9" s="15">
        <f>VLOOKUP(Q9,id!$A:$C,3,0)</f>
        <v>509</v>
      </c>
      <c r="Q9" s="15" t="str">
        <f t="shared" si="4"/>
        <v>SzotTomasz1977</v>
      </c>
      <c r="R9" s="9" t="str">
        <f t="shared" si="0"/>
        <v>Szot</v>
      </c>
      <c r="S9" s="9" t="str">
        <f t="shared" si="0"/>
        <v>Tomasz</v>
      </c>
      <c r="T9" s="9" t="str">
        <f t="shared" si="1"/>
        <v>GR3miasto/Harpagan</v>
      </c>
      <c r="U9" s="9">
        <f t="shared" si="2"/>
        <v>1977</v>
      </c>
      <c r="V9" s="9">
        <f t="shared" si="3"/>
        <v>41.685144124168524</v>
      </c>
      <c r="W9" s="9"/>
      <c r="X9" s="9">
        <f t="shared" si="5"/>
        <v>0.98447893569844791</v>
      </c>
      <c r="Y9" s="9">
        <v>1</v>
      </c>
      <c r="Z9" s="9">
        <v>1</v>
      </c>
      <c r="AA9" s="9">
        <v>1</v>
      </c>
    </row>
    <row r="10" spans="1:27">
      <c r="A10">
        <v>9</v>
      </c>
      <c r="B10">
        <v>198</v>
      </c>
      <c r="C10" t="s">
        <v>2239</v>
      </c>
      <c r="D10" t="s">
        <v>1906</v>
      </c>
      <c r="E10">
        <v>1978</v>
      </c>
      <c r="H10" s="233">
        <v>0.29166666666666669</v>
      </c>
      <c r="I10" s="233">
        <v>0.60972222222222217</v>
      </c>
      <c r="J10" s="233">
        <v>0.31805555555555554</v>
      </c>
      <c r="K10">
        <v>23</v>
      </c>
      <c r="L10" s="233">
        <v>0</v>
      </c>
      <c r="M10" s="233">
        <v>0</v>
      </c>
      <c r="N10" s="233">
        <v>0.31805555555555554</v>
      </c>
      <c r="P10" s="15">
        <f>VLOOKUP(Q10,id!$A:$C,3,0)</f>
        <v>136</v>
      </c>
      <c r="Q10" s="15" t="str">
        <f t="shared" si="4"/>
        <v>PaszkowskiWojciech1978</v>
      </c>
      <c r="R10" s="9" t="str">
        <f t="shared" si="0"/>
        <v>Paszkowski</v>
      </c>
      <c r="S10" s="9" t="str">
        <f t="shared" si="0"/>
        <v>Wojciech</v>
      </c>
      <c r="T10" s="9">
        <f t="shared" si="1"/>
        <v>0</v>
      </c>
      <c r="U10" s="9">
        <f t="shared" si="2"/>
        <v>1978</v>
      </c>
      <c r="V10" s="9">
        <f t="shared" si="3"/>
        <v>41.048034934497828</v>
      </c>
      <c r="W10" s="9"/>
      <c r="X10" s="9">
        <f t="shared" si="5"/>
        <v>0.98471615720524019</v>
      </c>
      <c r="Y10" s="9">
        <v>1</v>
      </c>
      <c r="Z10" s="9">
        <v>1</v>
      </c>
      <c r="AA10" s="9">
        <v>1</v>
      </c>
    </row>
    <row r="11" spans="1:27">
      <c r="A11">
        <v>10</v>
      </c>
      <c r="B11">
        <v>192</v>
      </c>
      <c r="C11" t="s">
        <v>2240</v>
      </c>
      <c r="D11" t="s">
        <v>2241</v>
      </c>
      <c r="E11">
        <v>1982</v>
      </c>
      <c r="F11" t="s">
        <v>310</v>
      </c>
      <c r="H11" s="233">
        <v>0.29166666666666669</v>
      </c>
      <c r="I11" s="233">
        <v>0.62916666666666665</v>
      </c>
      <c r="J11" s="233">
        <v>0.33749999999999997</v>
      </c>
      <c r="K11">
        <v>23</v>
      </c>
      <c r="L11" s="233">
        <v>0</v>
      </c>
      <c r="M11" s="233">
        <v>0</v>
      </c>
      <c r="N11" s="233">
        <v>0.33749999999999997</v>
      </c>
      <c r="P11" s="15">
        <f>VLOOKUP(Q11,id!$A:$C,3,0)</f>
        <v>510</v>
      </c>
      <c r="Q11" s="15" t="str">
        <f t="shared" si="4"/>
        <v>SzyplińskiMichał1982</v>
      </c>
      <c r="R11" s="9" t="str">
        <f t="shared" si="0"/>
        <v>Szypliński</v>
      </c>
      <c r="S11" s="9" t="str">
        <f t="shared" si="0"/>
        <v>Michał</v>
      </c>
      <c r="T11" s="9" t="str">
        <f t="shared" si="1"/>
        <v>Team 360°</v>
      </c>
      <c r="U11" s="9">
        <f t="shared" si="2"/>
        <v>1982</v>
      </c>
      <c r="V11" s="9">
        <f t="shared" si="3"/>
        <v>38.683127572016474</v>
      </c>
      <c r="W11" s="9"/>
      <c r="X11" s="9">
        <f t="shared" si="5"/>
        <v>0.9423868312757202</v>
      </c>
      <c r="Y11" s="9">
        <v>1</v>
      </c>
      <c r="Z11" s="9">
        <v>1</v>
      </c>
      <c r="AA11" s="9">
        <v>1</v>
      </c>
    </row>
    <row r="12" spans="1:27">
      <c r="A12">
        <v>11</v>
      </c>
      <c r="B12">
        <v>213</v>
      </c>
      <c r="C12" t="s">
        <v>850</v>
      </c>
      <c r="D12" t="s">
        <v>696</v>
      </c>
      <c r="E12">
        <v>1984</v>
      </c>
      <c r="H12" s="233">
        <v>0.29166666666666669</v>
      </c>
      <c r="I12" s="233">
        <v>0.63402777777777775</v>
      </c>
      <c r="J12" s="233">
        <v>0.34236111111111112</v>
      </c>
      <c r="K12">
        <v>23</v>
      </c>
      <c r="L12" s="233">
        <v>0</v>
      </c>
      <c r="M12" s="233">
        <v>0</v>
      </c>
      <c r="N12" s="233">
        <v>0.34236111111111112</v>
      </c>
      <c r="P12" s="15">
        <f>VLOOKUP(Q12,id!$A:$C,3,0)</f>
        <v>511</v>
      </c>
      <c r="Q12" s="15" t="str">
        <f t="shared" si="4"/>
        <v>KwapisiewiczPiotr1984</v>
      </c>
      <c r="R12" s="9" t="str">
        <f t="shared" si="0"/>
        <v>Kwapisiewicz</v>
      </c>
      <c r="S12" s="9" t="str">
        <f t="shared" si="0"/>
        <v>Piotr</v>
      </c>
      <c r="T12" s="9">
        <f t="shared" si="1"/>
        <v>0</v>
      </c>
      <c r="U12" s="9">
        <f t="shared" si="2"/>
        <v>1984</v>
      </c>
      <c r="V12" s="9">
        <f t="shared" si="3"/>
        <v>38.133874239350916</v>
      </c>
      <c r="W12" s="9"/>
      <c r="X12" s="9">
        <f t="shared" si="5"/>
        <v>0.9858012170385394</v>
      </c>
      <c r="Y12" s="9">
        <v>1</v>
      </c>
      <c r="Z12" s="9">
        <v>1</v>
      </c>
      <c r="AA12" s="9">
        <v>1</v>
      </c>
    </row>
    <row r="13" spans="1:27">
      <c r="A13">
        <v>12</v>
      </c>
      <c r="B13">
        <v>209</v>
      </c>
      <c r="C13" t="s">
        <v>849</v>
      </c>
      <c r="D13" t="s">
        <v>695</v>
      </c>
      <c r="E13">
        <v>1980</v>
      </c>
      <c r="H13" s="233">
        <v>0.29166666666666669</v>
      </c>
      <c r="I13" s="233">
        <v>0.63402777777777775</v>
      </c>
      <c r="J13" s="233">
        <v>0.34236111111111112</v>
      </c>
      <c r="K13">
        <v>23</v>
      </c>
      <c r="L13" s="233">
        <v>0</v>
      </c>
      <c r="M13" s="233">
        <v>0</v>
      </c>
      <c r="N13" s="233">
        <v>0.34236111111111112</v>
      </c>
      <c r="P13" s="15">
        <f>VLOOKUP(Q13,id!$A:$C,3,0)</f>
        <v>512</v>
      </c>
      <c r="Q13" s="15" t="str">
        <f t="shared" si="4"/>
        <v>SieciechowiczPaweł1980</v>
      </c>
      <c r="R13" s="9" t="str">
        <f t="shared" si="0"/>
        <v>Sieciechowicz</v>
      </c>
      <c r="S13" s="9" t="str">
        <f t="shared" si="0"/>
        <v>Paweł</v>
      </c>
      <c r="T13" s="9">
        <f t="shared" si="1"/>
        <v>0</v>
      </c>
      <c r="U13" s="9">
        <f t="shared" si="2"/>
        <v>1980</v>
      </c>
      <c r="V13" s="9">
        <f t="shared" si="3"/>
        <v>38.133874239350916</v>
      </c>
      <c r="W13" s="9"/>
      <c r="X13" s="9">
        <f t="shared" si="5"/>
        <v>1</v>
      </c>
      <c r="Y13" s="9">
        <v>1</v>
      </c>
      <c r="Z13" s="9">
        <v>1</v>
      </c>
      <c r="AA13" s="9">
        <v>1</v>
      </c>
    </row>
    <row r="14" spans="1:27">
      <c r="A14">
        <v>13</v>
      </c>
      <c r="B14">
        <v>206</v>
      </c>
      <c r="C14" t="s">
        <v>2242</v>
      </c>
      <c r="D14" t="s">
        <v>2243</v>
      </c>
      <c r="E14">
        <v>1980</v>
      </c>
      <c r="H14" s="233">
        <v>0.29166666666666669</v>
      </c>
      <c r="I14" s="233">
        <v>0.64027777777777783</v>
      </c>
      <c r="J14" s="233">
        <v>0.34861111111111115</v>
      </c>
      <c r="K14">
        <v>23</v>
      </c>
      <c r="L14" s="233">
        <v>0</v>
      </c>
      <c r="M14" s="233">
        <v>0</v>
      </c>
      <c r="N14" s="233">
        <v>0.34861111111111115</v>
      </c>
      <c r="P14" s="15">
        <f>VLOOKUP(Q14,id!$A:$C,3,0)</f>
        <v>37</v>
      </c>
      <c r="Q14" s="15" t="str">
        <f t="shared" si="4"/>
        <v>JaskólskiKonrad1980</v>
      </c>
      <c r="R14" s="9" t="str">
        <f t="shared" si="0"/>
        <v>Jaskólski</v>
      </c>
      <c r="S14" s="9" t="str">
        <f t="shared" si="0"/>
        <v>Konrad</v>
      </c>
      <c r="T14" s="9">
        <f t="shared" si="1"/>
        <v>0</v>
      </c>
      <c r="U14" s="9">
        <f t="shared" si="2"/>
        <v>1980</v>
      </c>
      <c r="V14" s="9">
        <f t="shared" si="3"/>
        <v>37.450199203187253</v>
      </c>
      <c r="W14" s="9"/>
      <c r="X14" s="9">
        <f t="shared" si="5"/>
        <v>0.98207171314741026</v>
      </c>
      <c r="Y14" s="9">
        <v>1</v>
      </c>
      <c r="Z14" s="9">
        <v>1</v>
      </c>
      <c r="AA14" s="9">
        <v>1</v>
      </c>
    </row>
    <row r="15" spans="1:27">
      <c r="A15">
        <v>14</v>
      </c>
      <c r="B15">
        <v>215</v>
      </c>
      <c r="C15" t="s">
        <v>2244</v>
      </c>
      <c r="D15" t="s">
        <v>2245</v>
      </c>
      <c r="E15">
        <v>1984</v>
      </c>
      <c r="H15" s="233">
        <v>0.29166666666666669</v>
      </c>
      <c r="I15" s="233">
        <v>0.64861111111111114</v>
      </c>
      <c r="J15" s="233">
        <v>0.35694444444444445</v>
      </c>
      <c r="K15">
        <v>23</v>
      </c>
      <c r="L15" s="233">
        <v>0</v>
      </c>
      <c r="M15" s="233">
        <v>0</v>
      </c>
      <c r="N15" s="233">
        <v>0.35694444444444445</v>
      </c>
      <c r="P15" s="15">
        <f>VLOOKUP(Q15,id!$A:$C,3,0)</f>
        <v>190</v>
      </c>
      <c r="Q15" s="15" t="str">
        <f t="shared" si="4"/>
        <v>ChomickiAdrian1984</v>
      </c>
      <c r="R15" s="9" t="str">
        <f t="shared" si="0"/>
        <v>Chomicki</v>
      </c>
      <c r="S15" s="9" t="str">
        <f t="shared" si="0"/>
        <v>Adrian</v>
      </c>
      <c r="T15" s="9">
        <f t="shared" si="1"/>
        <v>0</v>
      </c>
      <c r="U15" s="9">
        <f t="shared" si="2"/>
        <v>1984</v>
      </c>
      <c r="V15" s="9">
        <f t="shared" si="3"/>
        <v>36.575875486381328</v>
      </c>
      <c r="W15" s="9"/>
      <c r="X15" s="9">
        <f t="shared" si="5"/>
        <v>0.97665369649805456</v>
      </c>
      <c r="Y15" s="9">
        <v>1</v>
      </c>
      <c r="Z15" s="9">
        <v>1</v>
      </c>
      <c r="AA15" s="9">
        <v>1</v>
      </c>
    </row>
    <row r="16" spans="1:27">
      <c r="A16">
        <v>15</v>
      </c>
      <c r="B16">
        <v>191</v>
      </c>
      <c r="C16" t="s">
        <v>2246</v>
      </c>
      <c r="D16" t="s">
        <v>698</v>
      </c>
      <c r="E16">
        <v>1975</v>
      </c>
      <c r="H16" s="233">
        <v>0.29166666666666669</v>
      </c>
      <c r="I16" s="233">
        <v>0.60277777777777775</v>
      </c>
      <c r="J16" s="233">
        <v>0.31111111111111112</v>
      </c>
      <c r="K16">
        <v>22</v>
      </c>
      <c r="L16" s="233">
        <v>6.25E-2</v>
      </c>
      <c r="M16" s="233">
        <v>0</v>
      </c>
      <c r="N16" s="233">
        <v>0.37361111111111112</v>
      </c>
      <c r="P16" s="15">
        <f>VLOOKUP(Q16,id!$A:$C,3,0)</f>
        <v>26</v>
      </c>
      <c r="Q16" s="15" t="str">
        <f t="shared" si="4"/>
        <v>CecułaKrzysztof1975</v>
      </c>
      <c r="R16" s="9" t="str">
        <f t="shared" si="0"/>
        <v>Cecuła</v>
      </c>
      <c r="S16" s="9" t="str">
        <f t="shared" si="0"/>
        <v>Krzysztof</v>
      </c>
      <c r="T16" s="9">
        <f t="shared" si="1"/>
        <v>0</v>
      </c>
      <c r="U16" s="9">
        <f t="shared" si="2"/>
        <v>1975</v>
      </c>
      <c r="V16" s="9">
        <f t="shared" si="3"/>
        <v>34.94423791821562</v>
      </c>
      <c r="W16" s="9"/>
      <c r="X16" s="9">
        <f t="shared" si="5"/>
        <v>0.95539033457249067</v>
      </c>
      <c r="Y16" s="9">
        <v>1</v>
      </c>
      <c r="Z16" s="9">
        <v>1</v>
      </c>
      <c r="AA16" s="9">
        <v>1</v>
      </c>
    </row>
    <row r="17" spans="1:27">
      <c r="A17">
        <v>16</v>
      </c>
      <c r="B17">
        <v>201</v>
      </c>
      <c r="C17" t="s">
        <v>2247</v>
      </c>
      <c r="D17" t="s">
        <v>2248</v>
      </c>
      <c r="E17">
        <v>1958</v>
      </c>
      <c r="F17" t="s">
        <v>165</v>
      </c>
      <c r="H17" s="233">
        <v>0.29166666666666669</v>
      </c>
      <c r="I17" s="233">
        <v>0.67499999999999993</v>
      </c>
      <c r="J17" s="233">
        <v>0.3833333333333333</v>
      </c>
      <c r="K17">
        <v>23</v>
      </c>
      <c r="L17" s="233">
        <v>0</v>
      </c>
      <c r="M17" s="233">
        <v>0</v>
      </c>
      <c r="N17" s="233">
        <v>0.3833333333333333</v>
      </c>
      <c r="P17" s="15">
        <f>VLOOKUP(Q17,id!$A:$C,3,0)</f>
        <v>443</v>
      </c>
      <c r="Q17" s="15" t="str">
        <f t="shared" si="4"/>
        <v>OrłowskiLeszek1958</v>
      </c>
      <c r="R17" s="9" t="str">
        <f t="shared" si="0"/>
        <v>Orłowski</v>
      </c>
      <c r="S17" s="9" t="str">
        <f t="shared" si="0"/>
        <v>Leszek</v>
      </c>
      <c r="T17" s="9" t="str">
        <f t="shared" si="1"/>
        <v>Troll Team</v>
      </c>
      <c r="U17" s="9">
        <f t="shared" si="2"/>
        <v>1958</v>
      </c>
      <c r="V17" s="9">
        <f t="shared" si="3"/>
        <v>34.057971014492765</v>
      </c>
      <c r="W17" s="9"/>
      <c r="X17" s="9">
        <f t="shared" si="5"/>
        <v>0.9746376811594204</v>
      </c>
      <c r="Y17" s="9">
        <v>1</v>
      </c>
      <c r="Z17" s="9">
        <v>1</v>
      </c>
      <c r="AA17" s="9">
        <v>1</v>
      </c>
    </row>
    <row r="18" spans="1:27">
      <c r="A18">
        <v>17</v>
      </c>
      <c r="B18">
        <v>202</v>
      </c>
      <c r="C18" t="s">
        <v>2249</v>
      </c>
      <c r="D18" t="s">
        <v>2248</v>
      </c>
      <c r="E18">
        <v>1958</v>
      </c>
      <c r="F18" t="s">
        <v>165</v>
      </c>
      <c r="H18" s="233">
        <v>0.29166666666666669</v>
      </c>
      <c r="I18" s="233">
        <v>0.67499999999999993</v>
      </c>
      <c r="J18" s="233">
        <v>0.3833333333333333</v>
      </c>
      <c r="K18">
        <v>23</v>
      </c>
      <c r="L18" s="233">
        <v>0</v>
      </c>
      <c r="M18" s="233">
        <v>0</v>
      </c>
      <c r="N18" s="233">
        <v>0.3833333333333333</v>
      </c>
      <c r="P18" s="15">
        <f>VLOOKUP(Q18,id!$A:$C,3,0)</f>
        <v>444</v>
      </c>
      <c r="Q18" s="15" t="str">
        <f t="shared" si="4"/>
        <v>PapisLeszek1958</v>
      </c>
      <c r="R18" s="9" t="str">
        <f t="shared" si="0"/>
        <v>Papis</v>
      </c>
      <c r="S18" s="9" t="str">
        <f t="shared" si="0"/>
        <v>Leszek</v>
      </c>
      <c r="T18" s="9" t="str">
        <f t="shared" si="1"/>
        <v>Troll Team</v>
      </c>
      <c r="U18" s="9">
        <f t="shared" si="2"/>
        <v>1958</v>
      </c>
      <c r="V18" s="9">
        <f t="shared" si="3"/>
        <v>34.057971014492765</v>
      </c>
      <c r="W18" s="9"/>
      <c r="X18" s="9">
        <f t="shared" si="5"/>
        <v>1</v>
      </c>
      <c r="Y18" s="9">
        <v>1</v>
      </c>
      <c r="Z18" s="9">
        <v>1</v>
      </c>
      <c r="AA18" s="9">
        <v>1</v>
      </c>
    </row>
    <row r="19" spans="1:27">
      <c r="A19">
        <v>18</v>
      </c>
      <c r="B19">
        <v>200</v>
      </c>
      <c r="C19" t="s">
        <v>2250</v>
      </c>
      <c r="D19" t="s">
        <v>2251</v>
      </c>
      <c r="E19">
        <v>1982</v>
      </c>
      <c r="F19" t="s">
        <v>179</v>
      </c>
      <c r="H19" s="233">
        <v>0.29166666666666669</v>
      </c>
      <c r="I19" s="233">
        <v>0.68680555555555556</v>
      </c>
      <c r="J19" s="233">
        <v>0.39513888888888887</v>
      </c>
      <c r="K19">
        <v>23</v>
      </c>
      <c r="L19" s="233">
        <v>0</v>
      </c>
      <c r="M19" s="233">
        <v>0</v>
      </c>
      <c r="N19" s="233">
        <v>0.39513888888888887</v>
      </c>
      <c r="P19" s="15">
        <f>VLOOKUP(Q19,id!$A:$C,3,0)</f>
        <v>1</v>
      </c>
      <c r="Q19" s="15" t="str">
        <f t="shared" si="4"/>
        <v>ŚmiejaDaniel1982</v>
      </c>
      <c r="R19" s="9" t="str">
        <f t="shared" si="0"/>
        <v>Śmieja</v>
      </c>
      <c r="S19" s="9" t="str">
        <f t="shared" si="0"/>
        <v>Daniel</v>
      </c>
      <c r="T19" s="9" t="str">
        <f t="shared" si="1"/>
        <v>mrdp.pl</v>
      </c>
      <c r="U19" s="9">
        <f t="shared" si="2"/>
        <v>1982</v>
      </c>
      <c r="V19" s="9">
        <f t="shared" si="3"/>
        <v>33.040421792618638</v>
      </c>
      <c r="W19" s="9"/>
      <c r="X19" s="9">
        <f t="shared" si="5"/>
        <v>0.97012302284710017</v>
      </c>
      <c r="Y19" s="9">
        <v>1</v>
      </c>
      <c r="Z19" s="9">
        <v>1</v>
      </c>
      <c r="AA19" s="9">
        <v>1</v>
      </c>
    </row>
    <row r="20" spans="1:27">
      <c r="A20">
        <v>20</v>
      </c>
      <c r="B20">
        <v>210</v>
      </c>
      <c r="C20" t="s">
        <v>2254</v>
      </c>
      <c r="D20" t="s">
        <v>699</v>
      </c>
      <c r="E20">
        <v>1975</v>
      </c>
      <c r="H20" s="233">
        <v>0.29166666666666669</v>
      </c>
      <c r="I20" s="233">
        <v>0.69305555555555554</v>
      </c>
      <c r="J20" s="233">
        <v>0.40138888888888885</v>
      </c>
      <c r="K20">
        <v>23</v>
      </c>
      <c r="L20" s="233">
        <v>0</v>
      </c>
      <c r="M20" s="233">
        <v>0</v>
      </c>
      <c r="N20" s="233">
        <v>0.40138888888888885</v>
      </c>
      <c r="P20" s="15">
        <f>VLOOKUP(Q20,id!$A:$C,3,0)</f>
        <v>252</v>
      </c>
      <c r="Q20" s="15" t="str">
        <f t="shared" si="4"/>
        <v>LipińskiTomasz1975</v>
      </c>
      <c r="R20" s="9" t="str">
        <f t="shared" si="0"/>
        <v>Lipiński</v>
      </c>
      <c r="S20" s="9" t="str">
        <f t="shared" si="0"/>
        <v>Tomasz</v>
      </c>
      <c r="T20" s="9">
        <f t="shared" si="1"/>
        <v>0</v>
      </c>
      <c r="U20" s="9">
        <f t="shared" si="2"/>
        <v>1975</v>
      </c>
      <c r="V20" s="9">
        <f t="shared" ref="V20:V23" si="6">V19*IF(Z20&lt;1,Z20,IF(AA20&lt;1,AA20,IF(Y20&lt;1,Y20,IF(X20&lt;1,X20,1))))</f>
        <v>32.525951557093435</v>
      </c>
      <c r="W20" s="9"/>
      <c r="X20" s="9">
        <f t="shared" ref="X20:X23" si="7">N19/N20</f>
        <v>0.98442906574394473</v>
      </c>
      <c r="Y20" s="9">
        <v>1</v>
      </c>
      <c r="Z20" s="9">
        <v>1</v>
      </c>
      <c r="AA20" s="9">
        <v>1</v>
      </c>
    </row>
    <row r="21" spans="1:27">
      <c r="A21">
        <v>21</v>
      </c>
      <c r="B21">
        <v>193</v>
      </c>
      <c r="C21" t="s">
        <v>2255</v>
      </c>
      <c r="D21" t="s">
        <v>696</v>
      </c>
      <c r="E21">
        <v>1959</v>
      </c>
      <c r="H21" s="233">
        <v>0.29166666666666669</v>
      </c>
      <c r="I21" s="233">
        <v>0.70416666666666661</v>
      </c>
      <c r="J21" s="233">
        <v>0.41250000000000003</v>
      </c>
      <c r="K21">
        <v>23</v>
      </c>
      <c r="L21" s="233">
        <v>0</v>
      </c>
      <c r="M21" s="233">
        <v>0</v>
      </c>
      <c r="N21" s="233">
        <v>0.41250000000000003</v>
      </c>
      <c r="P21" s="15">
        <f>VLOOKUP(Q21,id!$A:$C,3,0)</f>
        <v>432</v>
      </c>
      <c r="Q21" s="15" t="str">
        <f t="shared" si="4"/>
        <v>MorawskiPiotr1959</v>
      </c>
      <c r="R21" s="9" t="str">
        <f t="shared" si="0"/>
        <v>Morawski</v>
      </c>
      <c r="S21" s="9" t="str">
        <f t="shared" si="0"/>
        <v>Piotr</v>
      </c>
      <c r="T21" s="9">
        <f t="shared" si="1"/>
        <v>0</v>
      </c>
      <c r="U21" s="9">
        <f t="shared" si="2"/>
        <v>1959</v>
      </c>
      <c r="V21" s="9">
        <f t="shared" si="6"/>
        <v>31.649831649831654</v>
      </c>
      <c r="W21" s="9"/>
      <c r="X21" s="9">
        <f t="shared" si="7"/>
        <v>0.97306397306397285</v>
      </c>
      <c r="Y21" s="9">
        <v>1</v>
      </c>
      <c r="Z21" s="9">
        <v>1</v>
      </c>
      <c r="AA21" s="9">
        <v>1</v>
      </c>
    </row>
    <row r="22" spans="1:27">
      <c r="A22">
        <v>24</v>
      </c>
      <c r="B22">
        <v>195</v>
      </c>
      <c r="C22" t="s">
        <v>2259</v>
      </c>
      <c r="D22" t="s">
        <v>2241</v>
      </c>
      <c r="E22">
        <v>1986</v>
      </c>
      <c r="H22" s="233">
        <v>0.29166666666666669</v>
      </c>
      <c r="I22" s="233">
        <v>0.74236111111111114</v>
      </c>
      <c r="J22" s="233">
        <v>0.45069444444444445</v>
      </c>
      <c r="K22">
        <v>23</v>
      </c>
      <c r="L22" s="233">
        <v>0</v>
      </c>
      <c r="M22" s="233">
        <v>0</v>
      </c>
      <c r="N22" s="233">
        <v>0.45069444444444445</v>
      </c>
      <c r="P22" s="15">
        <f>VLOOKUP(Q22,id!$A:$C,3,0)</f>
        <v>513</v>
      </c>
      <c r="Q22" s="15" t="str">
        <f t="shared" si="4"/>
        <v>PionkMichał1986</v>
      </c>
      <c r="R22" s="9" t="str">
        <f t="shared" si="0"/>
        <v>Pionk</v>
      </c>
      <c r="S22" s="9" t="str">
        <f t="shared" si="0"/>
        <v>Michał</v>
      </c>
      <c r="T22" s="9">
        <f t="shared" si="1"/>
        <v>0</v>
      </c>
      <c r="U22" s="9">
        <f t="shared" si="2"/>
        <v>1986</v>
      </c>
      <c r="V22" s="9">
        <f t="shared" si="6"/>
        <v>28.967642526964564</v>
      </c>
      <c r="W22" s="9"/>
      <c r="X22" s="9">
        <f t="shared" si="7"/>
        <v>0.9152542372881356</v>
      </c>
      <c r="Y22" s="9">
        <v>1</v>
      </c>
      <c r="Z22" s="9">
        <v>1</v>
      </c>
      <c r="AA22" s="9">
        <v>1</v>
      </c>
    </row>
    <row r="23" spans="1:27">
      <c r="A23">
        <v>25</v>
      </c>
      <c r="B23">
        <v>212</v>
      </c>
      <c r="C23" t="s">
        <v>2260</v>
      </c>
      <c r="D23" t="s">
        <v>697</v>
      </c>
      <c r="E23">
        <v>1973</v>
      </c>
      <c r="H23" s="233">
        <v>0.29166666666666669</v>
      </c>
      <c r="I23" s="233">
        <v>0.7631944444444444</v>
      </c>
      <c r="J23" s="233">
        <v>0.47152777777777777</v>
      </c>
      <c r="K23">
        <v>16</v>
      </c>
      <c r="L23" s="233">
        <v>0.4375</v>
      </c>
      <c r="M23" s="233">
        <v>0</v>
      </c>
      <c r="N23" s="233">
        <v>0.90902777777777777</v>
      </c>
      <c r="P23" s="15">
        <f>VLOOKUP(Q23,id!$A:$C,3,0)</f>
        <v>434</v>
      </c>
      <c r="Q23" s="15" t="str">
        <f t="shared" si="4"/>
        <v>SzawkałoGrzegorz1973</v>
      </c>
      <c r="R23" s="9" t="str">
        <f t="shared" si="0"/>
        <v>Szawkało</v>
      </c>
      <c r="S23" s="9" t="str">
        <f t="shared" si="0"/>
        <v>Grzegorz</v>
      </c>
      <c r="T23" s="9">
        <f t="shared" si="1"/>
        <v>0</v>
      </c>
      <c r="U23" s="9">
        <f t="shared" si="2"/>
        <v>1973</v>
      </c>
      <c r="V23" s="9">
        <f t="shared" si="6"/>
        <v>14.362108479755541</v>
      </c>
      <c r="W23" s="9"/>
      <c r="X23" s="9">
        <f t="shared" si="7"/>
        <v>0.49579831932773111</v>
      </c>
      <c r="Y23" s="9">
        <v>1</v>
      </c>
      <c r="Z23" s="9">
        <v>1</v>
      </c>
      <c r="AA23" s="9">
        <v>1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7"/>
  <sheetViews>
    <sheetView workbookViewId="0"/>
  </sheetViews>
  <sheetFormatPr defaultRowHeight="13.8"/>
  <cols>
    <col min="1" max="1" width="5" style="54" customWidth="1"/>
    <col min="2" max="2" width="15.33203125" style="54" customWidth="1"/>
    <col min="3" max="3" width="14.77734375" style="54" customWidth="1"/>
    <col min="4" max="4" width="24.77734375" style="54" customWidth="1"/>
    <col min="5" max="5" width="7" style="55" customWidth="1"/>
    <col min="6" max="6" width="8.88671875" style="54"/>
    <col min="7" max="7" width="7" style="54" customWidth="1"/>
    <col min="8" max="8" width="16.21875" style="55" customWidth="1"/>
    <col min="9" max="9" width="10" style="70" customWidth="1"/>
    <col min="10" max="10" width="8.88671875" style="55"/>
    <col min="11" max="11" width="10" style="71" customWidth="1"/>
    <col min="12" max="13" width="8.88671875" style="54"/>
    <col min="14" max="14" width="10" style="55" customWidth="1"/>
    <col min="15" max="15" width="15.44140625" style="55" customWidth="1"/>
    <col min="16" max="256" width="8.88671875" style="54"/>
    <col min="257" max="257" width="5" style="54" customWidth="1"/>
    <col min="258" max="258" width="15.33203125" style="54" customWidth="1"/>
    <col min="259" max="259" width="14.77734375" style="54" customWidth="1"/>
    <col min="260" max="260" width="24.77734375" style="54" customWidth="1"/>
    <col min="261" max="261" width="7" style="54" customWidth="1"/>
    <col min="262" max="262" width="8.88671875" style="54"/>
    <col min="263" max="263" width="7" style="54" customWidth="1"/>
    <col min="264" max="264" width="16.21875" style="54" customWidth="1"/>
    <col min="265" max="265" width="10" style="54" customWidth="1"/>
    <col min="266" max="266" width="8.88671875" style="54"/>
    <col min="267" max="267" width="10" style="54" customWidth="1"/>
    <col min="268" max="269" width="8.88671875" style="54"/>
    <col min="270" max="270" width="10" style="54" customWidth="1"/>
    <col min="271" max="271" width="15.44140625" style="54" customWidth="1"/>
    <col min="272" max="512" width="8.88671875" style="54"/>
    <col min="513" max="513" width="5" style="54" customWidth="1"/>
    <col min="514" max="514" width="15.33203125" style="54" customWidth="1"/>
    <col min="515" max="515" width="14.77734375" style="54" customWidth="1"/>
    <col min="516" max="516" width="24.77734375" style="54" customWidth="1"/>
    <col min="517" max="517" width="7" style="54" customWidth="1"/>
    <col min="518" max="518" width="8.88671875" style="54"/>
    <col min="519" max="519" width="7" style="54" customWidth="1"/>
    <col min="520" max="520" width="16.21875" style="54" customWidth="1"/>
    <col min="521" max="521" width="10" style="54" customWidth="1"/>
    <col min="522" max="522" width="8.88671875" style="54"/>
    <col min="523" max="523" width="10" style="54" customWidth="1"/>
    <col min="524" max="525" width="8.88671875" style="54"/>
    <col min="526" max="526" width="10" style="54" customWidth="1"/>
    <col min="527" max="527" width="15.44140625" style="54" customWidth="1"/>
    <col min="528" max="768" width="8.88671875" style="54"/>
    <col min="769" max="769" width="5" style="54" customWidth="1"/>
    <col min="770" max="770" width="15.33203125" style="54" customWidth="1"/>
    <col min="771" max="771" width="14.77734375" style="54" customWidth="1"/>
    <col min="772" max="772" width="24.77734375" style="54" customWidth="1"/>
    <col min="773" max="773" width="7" style="54" customWidth="1"/>
    <col min="774" max="774" width="8.88671875" style="54"/>
    <col min="775" max="775" width="7" style="54" customWidth="1"/>
    <col min="776" max="776" width="16.21875" style="54" customWidth="1"/>
    <col min="777" max="777" width="10" style="54" customWidth="1"/>
    <col min="778" max="778" width="8.88671875" style="54"/>
    <col min="779" max="779" width="10" style="54" customWidth="1"/>
    <col min="780" max="781" width="8.88671875" style="54"/>
    <col min="782" max="782" width="10" style="54" customWidth="1"/>
    <col min="783" max="783" width="15.44140625" style="54" customWidth="1"/>
    <col min="784" max="1024" width="8.88671875" style="54"/>
    <col min="1025" max="1025" width="5" style="54" customWidth="1"/>
    <col min="1026" max="1026" width="15.33203125" style="54" customWidth="1"/>
    <col min="1027" max="1027" width="14.77734375" style="54" customWidth="1"/>
    <col min="1028" max="1028" width="24.77734375" style="54" customWidth="1"/>
    <col min="1029" max="1029" width="7" style="54" customWidth="1"/>
    <col min="1030" max="1030" width="8.88671875" style="54"/>
    <col min="1031" max="1031" width="7" style="54" customWidth="1"/>
    <col min="1032" max="1032" width="16.21875" style="54" customWidth="1"/>
    <col min="1033" max="1033" width="10" style="54" customWidth="1"/>
    <col min="1034" max="1034" width="8.88671875" style="54"/>
    <col min="1035" max="1035" width="10" style="54" customWidth="1"/>
    <col min="1036" max="1037" width="8.88671875" style="54"/>
    <col min="1038" max="1038" width="10" style="54" customWidth="1"/>
    <col min="1039" max="1039" width="15.44140625" style="54" customWidth="1"/>
    <col min="1040" max="1280" width="8.88671875" style="54"/>
    <col min="1281" max="1281" width="5" style="54" customWidth="1"/>
    <col min="1282" max="1282" width="15.33203125" style="54" customWidth="1"/>
    <col min="1283" max="1283" width="14.77734375" style="54" customWidth="1"/>
    <col min="1284" max="1284" width="24.77734375" style="54" customWidth="1"/>
    <col min="1285" max="1285" width="7" style="54" customWidth="1"/>
    <col min="1286" max="1286" width="8.88671875" style="54"/>
    <col min="1287" max="1287" width="7" style="54" customWidth="1"/>
    <col min="1288" max="1288" width="16.21875" style="54" customWidth="1"/>
    <col min="1289" max="1289" width="10" style="54" customWidth="1"/>
    <col min="1290" max="1290" width="8.88671875" style="54"/>
    <col min="1291" max="1291" width="10" style="54" customWidth="1"/>
    <col min="1292" max="1293" width="8.88671875" style="54"/>
    <col min="1294" max="1294" width="10" style="54" customWidth="1"/>
    <col min="1295" max="1295" width="15.44140625" style="54" customWidth="1"/>
    <col min="1296" max="1536" width="8.88671875" style="54"/>
    <col min="1537" max="1537" width="5" style="54" customWidth="1"/>
    <col min="1538" max="1538" width="15.33203125" style="54" customWidth="1"/>
    <col min="1539" max="1539" width="14.77734375" style="54" customWidth="1"/>
    <col min="1540" max="1540" width="24.77734375" style="54" customWidth="1"/>
    <col min="1541" max="1541" width="7" style="54" customWidth="1"/>
    <col min="1542" max="1542" width="8.88671875" style="54"/>
    <col min="1543" max="1543" width="7" style="54" customWidth="1"/>
    <col min="1544" max="1544" width="16.21875" style="54" customWidth="1"/>
    <col min="1545" max="1545" width="10" style="54" customWidth="1"/>
    <col min="1546" max="1546" width="8.88671875" style="54"/>
    <col min="1547" max="1547" width="10" style="54" customWidth="1"/>
    <col min="1548" max="1549" width="8.88671875" style="54"/>
    <col min="1550" max="1550" width="10" style="54" customWidth="1"/>
    <col min="1551" max="1551" width="15.44140625" style="54" customWidth="1"/>
    <col min="1552" max="1792" width="8.88671875" style="54"/>
    <col min="1793" max="1793" width="5" style="54" customWidth="1"/>
    <col min="1794" max="1794" width="15.33203125" style="54" customWidth="1"/>
    <col min="1795" max="1795" width="14.77734375" style="54" customWidth="1"/>
    <col min="1796" max="1796" width="24.77734375" style="54" customWidth="1"/>
    <col min="1797" max="1797" width="7" style="54" customWidth="1"/>
    <col min="1798" max="1798" width="8.88671875" style="54"/>
    <col min="1799" max="1799" width="7" style="54" customWidth="1"/>
    <col min="1800" max="1800" width="16.21875" style="54" customWidth="1"/>
    <col min="1801" max="1801" width="10" style="54" customWidth="1"/>
    <col min="1802" max="1802" width="8.88671875" style="54"/>
    <col min="1803" max="1803" width="10" style="54" customWidth="1"/>
    <col min="1804" max="1805" width="8.88671875" style="54"/>
    <col min="1806" max="1806" width="10" style="54" customWidth="1"/>
    <col min="1807" max="1807" width="15.44140625" style="54" customWidth="1"/>
    <col min="1808" max="2048" width="8.88671875" style="54"/>
    <col min="2049" max="2049" width="5" style="54" customWidth="1"/>
    <col min="2050" max="2050" width="15.33203125" style="54" customWidth="1"/>
    <col min="2051" max="2051" width="14.77734375" style="54" customWidth="1"/>
    <col min="2052" max="2052" width="24.77734375" style="54" customWidth="1"/>
    <col min="2053" max="2053" width="7" style="54" customWidth="1"/>
    <col min="2054" max="2054" width="8.88671875" style="54"/>
    <col min="2055" max="2055" width="7" style="54" customWidth="1"/>
    <col min="2056" max="2056" width="16.21875" style="54" customWidth="1"/>
    <col min="2057" max="2057" width="10" style="54" customWidth="1"/>
    <col min="2058" max="2058" width="8.88671875" style="54"/>
    <col min="2059" max="2059" width="10" style="54" customWidth="1"/>
    <col min="2060" max="2061" width="8.88671875" style="54"/>
    <col min="2062" max="2062" width="10" style="54" customWidth="1"/>
    <col min="2063" max="2063" width="15.44140625" style="54" customWidth="1"/>
    <col min="2064" max="2304" width="8.88671875" style="54"/>
    <col min="2305" max="2305" width="5" style="54" customWidth="1"/>
    <col min="2306" max="2306" width="15.33203125" style="54" customWidth="1"/>
    <col min="2307" max="2307" width="14.77734375" style="54" customWidth="1"/>
    <col min="2308" max="2308" width="24.77734375" style="54" customWidth="1"/>
    <col min="2309" max="2309" width="7" style="54" customWidth="1"/>
    <col min="2310" max="2310" width="8.88671875" style="54"/>
    <col min="2311" max="2311" width="7" style="54" customWidth="1"/>
    <col min="2312" max="2312" width="16.21875" style="54" customWidth="1"/>
    <col min="2313" max="2313" width="10" style="54" customWidth="1"/>
    <col min="2314" max="2314" width="8.88671875" style="54"/>
    <col min="2315" max="2315" width="10" style="54" customWidth="1"/>
    <col min="2316" max="2317" width="8.88671875" style="54"/>
    <col min="2318" max="2318" width="10" style="54" customWidth="1"/>
    <col min="2319" max="2319" width="15.44140625" style="54" customWidth="1"/>
    <col min="2320" max="2560" width="8.88671875" style="54"/>
    <col min="2561" max="2561" width="5" style="54" customWidth="1"/>
    <col min="2562" max="2562" width="15.33203125" style="54" customWidth="1"/>
    <col min="2563" max="2563" width="14.77734375" style="54" customWidth="1"/>
    <col min="2564" max="2564" width="24.77734375" style="54" customWidth="1"/>
    <col min="2565" max="2565" width="7" style="54" customWidth="1"/>
    <col min="2566" max="2566" width="8.88671875" style="54"/>
    <col min="2567" max="2567" width="7" style="54" customWidth="1"/>
    <col min="2568" max="2568" width="16.21875" style="54" customWidth="1"/>
    <col min="2569" max="2569" width="10" style="54" customWidth="1"/>
    <col min="2570" max="2570" width="8.88671875" style="54"/>
    <col min="2571" max="2571" width="10" style="54" customWidth="1"/>
    <col min="2572" max="2573" width="8.88671875" style="54"/>
    <col min="2574" max="2574" width="10" style="54" customWidth="1"/>
    <col min="2575" max="2575" width="15.44140625" style="54" customWidth="1"/>
    <col min="2576" max="2816" width="8.88671875" style="54"/>
    <col min="2817" max="2817" width="5" style="54" customWidth="1"/>
    <col min="2818" max="2818" width="15.33203125" style="54" customWidth="1"/>
    <col min="2819" max="2819" width="14.77734375" style="54" customWidth="1"/>
    <col min="2820" max="2820" width="24.77734375" style="54" customWidth="1"/>
    <col min="2821" max="2821" width="7" style="54" customWidth="1"/>
    <col min="2822" max="2822" width="8.88671875" style="54"/>
    <col min="2823" max="2823" width="7" style="54" customWidth="1"/>
    <col min="2824" max="2824" width="16.21875" style="54" customWidth="1"/>
    <col min="2825" max="2825" width="10" style="54" customWidth="1"/>
    <col min="2826" max="2826" width="8.88671875" style="54"/>
    <col min="2827" max="2827" width="10" style="54" customWidth="1"/>
    <col min="2828" max="2829" width="8.88671875" style="54"/>
    <col min="2830" max="2830" width="10" style="54" customWidth="1"/>
    <col min="2831" max="2831" width="15.44140625" style="54" customWidth="1"/>
    <col min="2832" max="3072" width="8.88671875" style="54"/>
    <col min="3073" max="3073" width="5" style="54" customWidth="1"/>
    <col min="3074" max="3074" width="15.33203125" style="54" customWidth="1"/>
    <col min="3075" max="3075" width="14.77734375" style="54" customWidth="1"/>
    <col min="3076" max="3076" width="24.77734375" style="54" customWidth="1"/>
    <col min="3077" max="3077" width="7" style="54" customWidth="1"/>
    <col min="3078" max="3078" width="8.88671875" style="54"/>
    <col min="3079" max="3079" width="7" style="54" customWidth="1"/>
    <col min="3080" max="3080" width="16.21875" style="54" customWidth="1"/>
    <col min="3081" max="3081" width="10" style="54" customWidth="1"/>
    <col min="3082" max="3082" width="8.88671875" style="54"/>
    <col min="3083" max="3083" width="10" style="54" customWidth="1"/>
    <col min="3084" max="3085" width="8.88671875" style="54"/>
    <col min="3086" max="3086" width="10" style="54" customWidth="1"/>
    <col min="3087" max="3087" width="15.44140625" style="54" customWidth="1"/>
    <col min="3088" max="3328" width="8.88671875" style="54"/>
    <col min="3329" max="3329" width="5" style="54" customWidth="1"/>
    <col min="3330" max="3330" width="15.33203125" style="54" customWidth="1"/>
    <col min="3331" max="3331" width="14.77734375" style="54" customWidth="1"/>
    <col min="3332" max="3332" width="24.77734375" style="54" customWidth="1"/>
    <col min="3333" max="3333" width="7" style="54" customWidth="1"/>
    <col min="3334" max="3334" width="8.88671875" style="54"/>
    <col min="3335" max="3335" width="7" style="54" customWidth="1"/>
    <col min="3336" max="3336" width="16.21875" style="54" customWidth="1"/>
    <col min="3337" max="3337" width="10" style="54" customWidth="1"/>
    <col min="3338" max="3338" width="8.88671875" style="54"/>
    <col min="3339" max="3339" width="10" style="54" customWidth="1"/>
    <col min="3340" max="3341" width="8.88671875" style="54"/>
    <col min="3342" max="3342" width="10" style="54" customWidth="1"/>
    <col min="3343" max="3343" width="15.44140625" style="54" customWidth="1"/>
    <col min="3344" max="3584" width="8.88671875" style="54"/>
    <col min="3585" max="3585" width="5" style="54" customWidth="1"/>
    <col min="3586" max="3586" width="15.33203125" style="54" customWidth="1"/>
    <col min="3587" max="3587" width="14.77734375" style="54" customWidth="1"/>
    <col min="3588" max="3588" width="24.77734375" style="54" customWidth="1"/>
    <col min="3589" max="3589" width="7" style="54" customWidth="1"/>
    <col min="3590" max="3590" width="8.88671875" style="54"/>
    <col min="3591" max="3591" width="7" style="54" customWidth="1"/>
    <col min="3592" max="3592" width="16.21875" style="54" customWidth="1"/>
    <col min="3593" max="3593" width="10" style="54" customWidth="1"/>
    <col min="3594" max="3594" width="8.88671875" style="54"/>
    <col min="3595" max="3595" width="10" style="54" customWidth="1"/>
    <col min="3596" max="3597" width="8.88671875" style="54"/>
    <col min="3598" max="3598" width="10" style="54" customWidth="1"/>
    <col min="3599" max="3599" width="15.44140625" style="54" customWidth="1"/>
    <col min="3600" max="3840" width="8.88671875" style="54"/>
    <col min="3841" max="3841" width="5" style="54" customWidth="1"/>
    <col min="3842" max="3842" width="15.33203125" style="54" customWidth="1"/>
    <col min="3843" max="3843" width="14.77734375" style="54" customWidth="1"/>
    <col min="3844" max="3844" width="24.77734375" style="54" customWidth="1"/>
    <col min="3845" max="3845" width="7" style="54" customWidth="1"/>
    <col min="3846" max="3846" width="8.88671875" style="54"/>
    <col min="3847" max="3847" width="7" style="54" customWidth="1"/>
    <col min="3848" max="3848" width="16.21875" style="54" customWidth="1"/>
    <col min="3849" max="3849" width="10" style="54" customWidth="1"/>
    <col min="3850" max="3850" width="8.88671875" style="54"/>
    <col min="3851" max="3851" width="10" style="54" customWidth="1"/>
    <col min="3852" max="3853" width="8.88671875" style="54"/>
    <col min="3854" max="3854" width="10" style="54" customWidth="1"/>
    <col min="3855" max="3855" width="15.44140625" style="54" customWidth="1"/>
    <col min="3856" max="4096" width="8.88671875" style="54"/>
    <col min="4097" max="4097" width="5" style="54" customWidth="1"/>
    <col min="4098" max="4098" width="15.33203125" style="54" customWidth="1"/>
    <col min="4099" max="4099" width="14.77734375" style="54" customWidth="1"/>
    <col min="4100" max="4100" width="24.77734375" style="54" customWidth="1"/>
    <col min="4101" max="4101" width="7" style="54" customWidth="1"/>
    <col min="4102" max="4102" width="8.88671875" style="54"/>
    <col min="4103" max="4103" width="7" style="54" customWidth="1"/>
    <col min="4104" max="4104" width="16.21875" style="54" customWidth="1"/>
    <col min="4105" max="4105" width="10" style="54" customWidth="1"/>
    <col min="4106" max="4106" width="8.88671875" style="54"/>
    <col min="4107" max="4107" width="10" style="54" customWidth="1"/>
    <col min="4108" max="4109" width="8.88671875" style="54"/>
    <col min="4110" max="4110" width="10" style="54" customWidth="1"/>
    <col min="4111" max="4111" width="15.44140625" style="54" customWidth="1"/>
    <col min="4112" max="4352" width="8.88671875" style="54"/>
    <col min="4353" max="4353" width="5" style="54" customWidth="1"/>
    <col min="4354" max="4354" width="15.33203125" style="54" customWidth="1"/>
    <col min="4355" max="4355" width="14.77734375" style="54" customWidth="1"/>
    <col min="4356" max="4356" width="24.77734375" style="54" customWidth="1"/>
    <col min="4357" max="4357" width="7" style="54" customWidth="1"/>
    <col min="4358" max="4358" width="8.88671875" style="54"/>
    <col min="4359" max="4359" width="7" style="54" customWidth="1"/>
    <col min="4360" max="4360" width="16.21875" style="54" customWidth="1"/>
    <col min="4361" max="4361" width="10" style="54" customWidth="1"/>
    <col min="4362" max="4362" width="8.88671875" style="54"/>
    <col min="4363" max="4363" width="10" style="54" customWidth="1"/>
    <col min="4364" max="4365" width="8.88671875" style="54"/>
    <col min="4366" max="4366" width="10" style="54" customWidth="1"/>
    <col min="4367" max="4367" width="15.44140625" style="54" customWidth="1"/>
    <col min="4368" max="4608" width="8.88671875" style="54"/>
    <col min="4609" max="4609" width="5" style="54" customWidth="1"/>
    <col min="4610" max="4610" width="15.33203125" style="54" customWidth="1"/>
    <col min="4611" max="4611" width="14.77734375" style="54" customWidth="1"/>
    <col min="4612" max="4612" width="24.77734375" style="54" customWidth="1"/>
    <col min="4613" max="4613" width="7" style="54" customWidth="1"/>
    <col min="4614" max="4614" width="8.88671875" style="54"/>
    <col min="4615" max="4615" width="7" style="54" customWidth="1"/>
    <col min="4616" max="4616" width="16.21875" style="54" customWidth="1"/>
    <col min="4617" max="4617" width="10" style="54" customWidth="1"/>
    <col min="4618" max="4618" width="8.88671875" style="54"/>
    <col min="4619" max="4619" width="10" style="54" customWidth="1"/>
    <col min="4620" max="4621" width="8.88671875" style="54"/>
    <col min="4622" max="4622" width="10" style="54" customWidth="1"/>
    <col min="4623" max="4623" width="15.44140625" style="54" customWidth="1"/>
    <col min="4624" max="4864" width="8.88671875" style="54"/>
    <col min="4865" max="4865" width="5" style="54" customWidth="1"/>
    <col min="4866" max="4866" width="15.33203125" style="54" customWidth="1"/>
    <col min="4867" max="4867" width="14.77734375" style="54" customWidth="1"/>
    <col min="4868" max="4868" width="24.77734375" style="54" customWidth="1"/>
    <col min="4869" max="4869" width="7" style="54" customWidth="1"/>
    <col min="4870" max="4870" width="8.88671875" style="54"/>
    <col min="4871" max="4871" width="7" style="54" customWidth="1"/>
    <col min="4872" max="4872" width="16.21875" style="54" customWidth="1"/>
    <col min="4873" max="4873" width="10" style="54" customWidth="1"/>
    <col min="4874" max="4874" width="8.88671875" style="54"/>
    <col min="4875" max="4875" width="10" style="54" customWidth="1"/>
    <col min="4876" max="4877" width="8.88671875" style="54"/>
    <col min="4878" max="4878" width="10" style="54" customWidth="1"/>
    <col min="4879" max="4879" width="15.44140625" style="54" customWidth="1"/>
    <col min="4880" max="5120" width="8.88671875" style="54"/>
    <col min="5121" max="5121" width="5" style="54" customWidth="1"/>
    <col min="5122" max="5122" width="15.33203125" style="54" customWidth="1"/>
    <col min="5123" max="5123" width="14.77734375" style="54" customWidth="1"/>
    <col min="5124" max="5124" width="24.77734375" style="54" customWidth="1"/>
    <col min="5125" max="5125" width="7" style="54" customWidth="1"/>
    <col min="5126" max="5126" width="8.88671875" style="54"/>
    <col min="5127" max="5127" width="7" style="54" customWidth="1"/>
    <col min="5128" max="5128" width="16.21875" style="54" customWidth="1"/>
    <col min="5129" max="5129" width="10" style="54" customWidth="1"/>
    <col min="5130" max="5130" width="8.88671875" style="54"/>
    <col min="5131" max="5131" width="10" style="54" customWidth="1"/>
    <col min="5132" max="5133" width="8.88671875" style="54"/>
    <col min="5134" max="5134" width="10" style="54" customWidth="1"/>
    <col min="5135" max="5135" width="15.44140625" style="54" customWidth="1"/>
    <col min="5136" max="5376" width="8.88671875" style="54"/>
    <col min="5377" max="5377" width="5" style="54" customWidth="1"/>
    <col min="5378" max="5378" width="15.33203125" style="54" customWidth="1"/>
    <col min="5379" max="5379" width="14.77734375" style="54" customWidth="1"/>
    <col min="5380" max="5380" width="24.77734375" style="54" customWidth="1"/>
    <col min="5381" max="5381" width="7" style="54" customWidth="1"/>
    <col min="5382" max="5382" width="8.88671875" style="54"/>
    <col min="5383" max="5383" width="7" style="54" customWidth="1"/>
    <col min="5384" max="5384" width="16.21875" style="54" customWidth="1"/>
    <col min="5385" max="5385" width="10" style="54" customWidth="1"/>
    <col min="5386" max="5386" width="8.88671875" style="54"/>
    <col min="5387" max="5387" width="10" style="54" customWidth="1"/>
    <col min="5388" max="5389" width="8.88671875" style="54"/>
    <col min="5390" max="5390" width="10" style="54" customWidth="1"/>
    <col min="5391" max="5391" width="15.44140625" style="54" customWidth="1"/>
    <col min="5392" max="5632" width="8.88671875" style="54"/>
    <col min="5633" max="5633" width="5" style="54" customWidth="1"/>
    <col min="5634" max="5634" width="15.33203125" style="54" customWidth="1"/>
    <col min="5635" max="5635" width="14.77734375" style="54" customWidth="1"/>
    <col min="5636" max="5636" width="24.77734375" style="54" customWidth="1"/>
    <col min="5637" max="5637" width="7" style="54" customWidth="1"/>
    <col min="5638" max="5638" width="8.88671875" style="54"/>
    <col min="5639" max="5639" width="7" style="54" customWidth="1"/>
    <col min="5640" max="5640" width="16.21875" style="54" customWidth="1"/>
    <col min="5641" max="5641" width="10" style="54" customWidth="1"/>
    <col min="5642" max="5642" width="8.88671875" style="54"/>
    <col min="5643" max="5643" width="10" style="54" customWidth="1"/>
    <col min="5644" max="5645" width="8.88671875" style="54"/>
    <col min="5646" max="5646" width="10" style="54" customWidth="1"/>
    <col min="5647" max="5647" width="15.44140625" style="54" customWidth="1"/>
    <col min="5648" max="5888" width="8.88671875" style="54"/>
    <col min="5889" max="5889" width="5" style="54" customWidth="1"/>
    <col min="5890" max="5890" width="15.33203125" style="54" customWidth="1"/>
    <col min="5891" max="5891" width="14.77734375" style="54" customWidth="1"/>
    <col min="5892" max="5892" width="24.77734375" style="54" customWidth="1"/>
    <col min="5893" max="5893" width="7" style="54" customWidth="1"/>
    <col min="5894" max="5894" width="8.88671875" style="54"/>
    <col min="5895" max="5895" width="7" style="54" customWidth="1"/>
    <col min="5896" max="5896" width="16.21875" style="54" customWidth="1"/>
    <col min="5897" max="5897" width="10" style="54" customWidth="1"/>
    <col min="5898" max="5898" width="8.88671875" style="54"/>
    <col min="5899" max="5899" width="10" style="54" customWidth="1"/>
    <col min="5900" max="5901" width="8.88671875" style="54"/>
    <col min="5902" max="5902" width="10" style="54" customWidth="1"/>
    <col min="5903" max="5903" width="15.44140625" style="54" customWidth="1"/>
    <col min="5904" max="6144" width="8.88671875" style="54"/>
    <col min="6145" max="6145" width="5" style="54" customWidth="1"/>
    <col min="6146" max="6146" width="15.33203125" style="54" customWidth="1"/>
    <col min="6147" max="6147" width="14.77734375" style="54" customWidth="1"/>
    <col min="6148" max="6148" width="24.77734375" style="54" customWidth="1"/>
    <col min="6149" max="6149" width="7" style="54" customWidth="1"/>
    <col min="6150" max="6150" width="8.88671875" style="54"/>
    <col min="6151" max="6151" width="7" style="54" customWidth="1"/>
    <col min="6152" max="6152" width="16.21875" style="54" customWidth="1"/>
    <col min="6153" max="6153" width="10" style="54" customWidth="1"/>
    <col min="6154" max="6154" width="8.88671875" style="54"/>
    <col min="6155" max="6155" width="10" style="54" customWidth="1"/>
    <col min="6156" max="6157" width="8.88671875" style="54"/>
    <col min="6158" max="6158" width="10" style="54" customWidth="1"/>
    <col min="6159" max="6159" width="15.44140625" style="54" customWidth="1"/>
    <col min="6160" max="6400" width="8.88671875" style="54"/>
    <col min="6401" max="6401" width="5" style="54" customWidth="1"/>
    <col min="6402" max="6402" width="15.33203125" style="54" customWidth="1"/>
    <col min="6403" max="6403" width="14.77734375" style="54" customWidth="1"/>
    <col min="6404" max="6404" width="24.77734375" style="54" customWidth="1"/>
    <col min="6405" max="6405" width="7" style="54" customWidth="1"/>
    <col min="6406" max="6406" width="8.88671875" style="54"/>
    <col min="6407" max="6407" width="7" style="54" customWidth="1"/>
    <col min="6408" max="6408" width="16.21875" style="54" customWidth="1"/>
    <col min="6409" max="6409" width="10" style="54" customWidth="1"/>
    <col min="6410" max="6410" width="8.88671875" style="54"/>
    <col min="6411" max="6411" width="10" style="54" customWidth="1"/>
    <col min="6412" max="6413" width="8.88671875" style="54"/>
    <col min="6414" max="6414" width="10" style="54" customWidth="1"/>
    <col min="6415" max="6415" width="15.44140625" style="54" customWidth="1"/>
    <col min="6416" max="6656" width="8.88671875" style="54"/>
    <col min="6657" max="6657" width="5" style="54" customWidth="1"/>
    <col min="6658" max="6658" width="15.33203125" style="54" customWidth="1"/>
    <col min="6659" max="6659" width="14.77734375" style="54" customWidth="1"/>
    <col min="6660" max="6660" width="24.77734375" style="54" customWidth="1"/>
    <col min="6661" max="6661" width="7" style="54" customWidth="1"/>
    <col min="6662" max="6662" width="8.88671875" style="54"/>
    <col min="6663" max="6663" width="7" style="54" customWidth="1"/>
    <col min="6664" max="6664" width="16.21875" style="54" customWidth="1"/>
    <col min="6665" max="6665" width="10" style="54" customWidth="1"/>
    <col min="6666" max="6666" width="8.88671875" style="54"/>
    <col min="6667" max="6667" width="10" style="54" customWidth="1"/>
    <col min="6668" max="6669" width="8.88671875" style="54"/>
    <col min="6670" max="6670" width="10" style="54" customWidth="1"/>
    <col min="6671" max="6671" width="15.44140625" style="54" customWidth="1"/>
    <col min="6672" max="6912" width="8.88671875" style="54"/>
    <col min="6913" max="6913" width="5" style="54" customWidth="1"/>
    <col min="6914" max="6914" width="15.33203125" style="54" customWidth="1"/>
    <col min="6915" max="6915" width="14.77734375" style="54" customWidth="1"/>
    <col min="6916" max="6916" width="24.77734375" style="54" customWidth="1"/>
    <col min="6917" max="6917" width="7" style="54" customWidth="1"/>
    <col min="6918" max="6918" width="8.88671875" style="54"/>
    <col min="6919" max="6919" width="7" style="54" customWidth="1"/>
    <col min="6920" max="6920" width="16.21875" style="54" customWidth="1"/>
    <col min="6921" max="6921" width="10" style="54" customWidth="1"/>
    <col min="6922" max="6922" width="8.88671875" style="54"/>
    <col min="6923" max="6923" width="10" style="54" customWidth="1"/>
    <col min="6924" max="6925" width="8.88671875" style="54"/>
    <col min="6926" max="6926" width="10" style="54" customWidth="1"/>
    <col min="6927" max="6927" width="15.44140625" style="54" customWidth="1"/>
    <col min="6928" max="7168" width="8.88671875" style="54"/>
    <col min="7169" max="7169" width="5" style="54" customWidth="1"/>
    <col min="7170" max="7170" width="15.33203125" style="54" customWidth="1"/>
    <col min="7171" max="7171" width="14.77734375" style="54" customWidth="1"/>
    <col min="7172" max="7172" width="24.77734375" style="54" customWidth="1"/>
    <col min="7173" max="7173" width="7" style="54" customWidth="1"/>
    <col min="7174" max="7174" width="8.88671875" style="54"/>
    <col min="7175" max="7175" width="7" style="54" customWidth="1"/>
    <col min="7176" max="7176" width="16.21875" style="54" customWidth="1"/>
    <col min="7177" max="7177" width="10" style="54" customWidth="1"/>
    <col min="7178" max="7178" width="8.88671875" style="54"/>
    <col min="7179" max="7179" width="10" style="54" customWidth="1"/>
    <col min="7180" max="7181" width="8.88671875" style="54"/>
    <col min="7182" max="7182" width="10" style="54" customWidth="1"/>
    <col min="7183" max="7183" width="15.44140625" style="54" customWidth="1"/>
    <col min="7184" max="7424" width="8.88671875" style="54"/>
    <col min="7425" max="7425" width="5" style="54" customWidth="1"/>
    <col min="7426" max="7426" width="15.33203125" style="54" customWidth="1"/>
    <col min="7427" max="7427" width="14.77734375" style="54" customWidth="1"/>
    <col min="7428" max="7428" width="24.77734375" style="54" customWidth="1"/>
    <col min="7429" max="7429" width="7" style="54" customWidth="1"/>
    <col min="7430" max="7430" width="8.88671875" style="54"/>
    <col min="7431" max="7431" width="7" style="54" customWidth="1"/>
    <col min="7432" max="7432" width="16.21875" style="54" customWidth="1"/>
    <col min="7433" max="7433" width="10" style="54" customWidth="1"/>
    <col min="7434" max="7434" width="8.88671875" style="54"/>
    <col min="7435" max="7435" width="10" style="54" customWidth="1"/>
    <col min="7436" max="7437" width="8.88671875" style="54"/>
    <col min="7438" max="7438" width="10" style="54" customWidth="1"/>
    <col min="7439" max="7439" width="15.44140625" style="54" customWidth="1"/>
    <col min="7440" max="7680" width="8.88671875" style="54"/>
    <col min="7681" max="7681" width="5" style="54" customWidth="1"/>
    <col min="7682" max="7682" width="15.33203125" style="54" customWidth="1"/>
    <col min="7683" max="7683" width="14.77734375" style="54" customWidth="1"/>
    <col min="7684" max="7684" width="24.77734375" style="54" customWidth="1"/>
    <col min="7685" max="7685" width="7" style="54" customWidth="1"/>
    <col min="7686" max="7686" width="8.88671875" style="54"/>
    <col min="7687" max="7687" width="7" style="54" customWidth="1"/>
    <col min="7688" max="7688" width="16.21875" style="54" customWidth="1"/>
    <col min="7689" max="7689" width="10" style="54" customWidth="1"/>
    <col min="7690" max="7690" width="8.88671875" style="54"/>
    <col min="7691" max="7691" width="10" style="54" customWidth="1"/>
    <col min="7692" max="7693" width="8.88671875" style="54"/>
    <col min="7694" max="7694" width="10" style="54" customWidth="1"/>
    <col min="7695" max="7695" width="15.44140625" style="54" customWidth="1"/>
    <col min="7696" max="7936" width="8.88671875" style="54"/>
    <col min="7937" max="7937" width="5" style="54" customWidth="1"/>
    <col min="7938" max="7938" width="15.33203125" style="54" customWidth="1"/>
    <col min="7939" max="7939" width="14.77734375" style="54" customWidth="1"/>
    <col min="7940" max="7940" width="24.77734375" style="54" customWidth="1"/>
    <col min="7941" max="7941" width="7" style="54" customWidth="1"/>
    <col min="7942" max="7942" width="8.88671875" style="54"/>
    <col min="7943" max="7943" width="7" style="54" customWidth="1"/>
    <col min="7944" max="7944" width="16.21875" style="54" customWidth="1"/>
    <col min="7945" max="7945" width="10" style="54" customWidth="1"/>
    <col min="7946" max="7946" width="8.88671875" style="54"/>
    <col min="7947" max="7947" width="10" style="54" customWidth="1"/>
    <col min="7948" max="7949" width="8.88671875" style="54"/>
    <col min="7950" max="7950" width="10" style="54" customWidth="1"/>
    <col min="7951" max="7951" width="15.44140625" style="54" customWidth="1"/>
    <col min="7952" max="8192" width="8.88671875" style="54"/>
    <col min="8193" max="8193" width="5" style="54" customWidth="1"/>
    <col min="8194" max="8194" width="15.33203125" style="54" customWidth="1"/>
    <col min="8195" max="8195" width="14.77734375" style="54" customWidth="1"/>
    <col min="8196" max="8196" width="24.77734375" style="54" customWidth="1"/>
    <col min="8197" max="8197" width="7" style="54" customWidth="1"/>
    <col min="8198" max="8198" width="8.88671875" style="54"/>
    <col min="8199" max="8199" width="7" style="54" customWidth="1"/>
    <col min="8200" max="8200" width="16.21875" style="54" customWidth="1"/>
    <col min="8201" max="8201" width="10" style="54" customWidth="1"/>
    <col min="8202" max="8202" width="8.88671875" style="54"/>
    <col min="8203" max="8203" width="10" style="54" customWidth="1"/>
    <col min="8204" max="8205" width="8.88671875" style="54"/>
    <col min="8206" max="8206" width="10" style="54" customWidth="1"/>
    <col min="8207" max="8207" width="15.44140625" style="54" customWidth="1"/>
    <col min="8208" max="8448" width="8.88671875" style="54"/>
    <col min="8449" max="8449" width="5" style="54" customWidth="1"/>
    <col min="8450" max="8450" width="15.33203125" style="54" customWidth="1"/>
    <col min="8451" max="8451" width="14.77734375" style="54" customWidth="1"/>
    <col min="8452" max="8452" width="24.77734375" style="54" customWidth="1"/>
    <col min="8453" max="8453" width="7" style="54" customWidth="1"/>
    <col min="8454" max="8454" width="8.88671875" style="54"/>
    <col min="8455" max="8455" width="7" style="54" customWidth="1"/>
    <col min="8456" max="8456" width="16.21875" style="54" customWidth="1"/>
    <col min="8457" max="8457" width="10" style="54" customWidth="1"/>
    <col min="8458" max="8458" width="8.88671875" style="54"/>
    <col min="8459" max="8459" width="10" style="54" customWidth="1"/>
    <col min="8460" max="8461" width="8.88671875" style="54"/>
    <col min="8462" max="8462" width="10" style="54" customWidth="1"/>
    <col min="8463" max="8463" width="15.44140625" style="54" customWidth="1"/>
    <col min="8464" max="8704" width="8.88671875" style="54"/>
    <col min="8705" max="8705" width="5" style="54" customWidth="1"/>
    <col min="8706" max="8706" width="15.33203125" style="54" customWidth="1"/>
    <col min="8707" max="8707" width="14.77734375" style="54" customWidth="1"/>
    <col min="8708" max="8708" width="24.77734375" style="54" customWidth="1"/>
    <col min="8709" max="8709" width="7" style="54" customWidth="1"/>
    <col min="8710" max="8710" width="8.88671875" style="54"/>
    <col min="8711" max="8711" width="7" style="54" customWidth="1"/>
    <col min="8712" max="8712" width="16.21875" style="54" customWidth="1"/>
    <col min="8713" max="8713" width="10" style="54" customWidth="1"/>
    <col min="8714" max="8714" width="8.88671875" style="54"/>
    <col min="8715" max="8715" width="10" style="54" customWidth="1"/>
    <col min="8716" max="8717" width="8.88671875" style="54"/>
    <col min="8718" max="8718" width="10" style="54" customWidth="1"/>
    <col min="8719" max="8719" width="15.44140625" style="54" customWidth="1"/>
    <col min="8720" max="8960" width="8.88671875" style="54"/>
    <col min="8961" max="8961" width="5" style="54" customWidth="1"/>
    <col min="8962" max="8962" width="15.33203125" style="54" customWidth="1"/>
    <col min="8963" max="8963" width="14.77734375" style="54" customWidth="1"/>
    <col min="8964" max="8964" width="24.77734375" style="54" customWidth="1"/>
    <col min="8965" max="8965" width="7" style="54" customWidth="1"/>
    <col min="8966" max="8966" width="8.88671875" style="54"/>
    <col min="8967" max="8967" width="7" style="54" customWidth="1"/>
    <col min="8968" max="8968" width="16.21875" style="54" customWidth="1"/>
    <col min="8969" max="8969" width="10" style="54" customWidth="1"/>
    <col min="8970" max="8970" width="8.88671875" style="54"/>
    <col min="8971" max="8971" width="10" style="54" customWidth="1"/>
    <col min="8972" max="8973" width="8.88671875" style="54"/>
    <col min="8974" max="8974" width="10" style="54" customWidth="1"/>
    <col min="8975" max="8975" width="15.44140625" style="54" customWidth="1"/>
    <col min="8976" max="9216" width="8.88671875" style="54"/>
    <col min="9217" max="9217" width="5" style="54" customWidth="1"/>
    <col min="9218" max="9218" width="15.33203125" style="54" customWidth="1"/>
    <col min="9219" max="9219" width="14.77734375" style="54" customWidth="1"/>
    <col min="9220" max="9220" width="24.77734375" style="54" customWidth="1"/>
    <col min="9221" max="9221" width="7" style="54" customWidth="1"/>
    <col min="9222" max="9222" width="8.88671875" style="54"/>
    <col min="9223" max="9223" width="7" style="54" customWidth="1"/>
    <col min="9224" max="9224" width="16.21875" style="54" customWidth="1"/>
    <col min="9225" max="9225" width="10" style="54" customWidth="1"/>
    <col min="9226" max="9226" width="8.88671875" style="54"/>
    <col min="9227" max="9227" width="10" style="54" customWidth="1"/>
    <col min="9228" max="9229" width="8.88671875" style="54"/>
    <col min="9230" max="9230" width="10" style="54" customWidth="1"/>
    <col min="9231" max="9231" width="15.44140625" style="54" customWidth="1"/>
    <col min="9232" max="9472" width="8.88671875" style="54"/>
    <col min="9473" max="9473" width="5" style="54" customWidth="1"/>
    <col min="9474" max="9474" width="15.33203125" style="54" customWidth="1"/>
    <col min="9475" max="9475" width="14.77734375" style="54" customWidth="1"/>
    <col min="9476" max="9476" width="24.77734375" style="54" customWidth="1"/>
    <col min="9477" max="9477" width="7" style="54" customWidth="1"/>
    <col min="9478" max="9478" width="8.88671875" style="54"/>
    <col min="9479" max="9479" width="7" style="54" customWidth="1"/>
    <col min="9480" max="9480" width="16.21875" style="54" customWidth="1"/>
    <col min="9481" max="9481" width="10" style="54" customWidth="1"/>
    <col min="9482" max="9482" width="8.88671875" style="54"/>
    <col min="9483" max="9483" width="10" style="54" customWidth="1"/>
    <col min="9484" max="9485" width="8.88671875" style="54"/>
    <col min="9486" max="9486" width="10" style="54" customWidth="1"/>
    <col min="9487" max="9487" width="15.44140625" style="54" customWidth="1"/>
    <col min="9488" max="9728" width="8.88671875" style="54"/>
    <col min="9729" max="9729" width="5" style="54" customWidth="1"/>
    <col min="9730" max="9730" width="15.33203125" style="54" customWidth="1"/>
    <col min="9731" max="9731" width="14.77734375" style="54" customWidth="1"/>
    <col min="9732" max="9732" width="24.77734375" style="54" customWidth="1"/>
    <col min="9733" max="9733" width="7" style="54" customWidth="1"/>
    <col min="9734" max="9734" width="8.88671875" style="54"/>
    <col min="9735" max="9735" width="7" style="54" customWidth="1"/>
    <col min="9736" max="9736" width="16.21875" style="54" customWidth="1"/>
    <col min="9737" max="9737" width="10" style="54" customWidth="1"/>
    <col min="9738" max="9738" width="8.88671875" style="54"/>
    <col min="9739" max="9739" width="10" style="54" customWidth="1"/>
    <col min="9740" max="9741" width="8.88671875" style="54"/>
    <col min="9742" max="9742" width="10" style="54" customWidth="1"/>
    <col min="9743" max="9743" width="15.44140625" style="54" customWidth="1"/>
    <col min="9744" max="9984" width="8.88671875" style="54"/>
    <col min="9985" max="9985" width="5" style="54" customWidth="1"/>
    <col min="9986" max="9986" width="15.33203125" style="54" customWidth="1"/>
    <col min="9987" max="9987" width="14.77734375" style="54" customWidth="1"/>
    <col min="9988" max="9988" width="24.77734375" style="54" customWidth="1"/>
    <col min="9989" max="9989" width="7" style="54" customWidth="1"/>
    <col min="9990" max="9990" width="8.88671875" style="54"/>
    <col min="9991" max="9991" width="7" style="54" customWidth="1"/>
    <col min="9992" max="9992" width="16.21875" style="54" customWidth="1"/>
    <col min="9993" max="9993" width="10" style="54" customWidth="1"/>
    <col min="9994" max="9994" width="8.88671875" style="54"/>
    <col min="9995" max="9995" width="10" style="54" customWidth="1"/>
    <col min="9996" max="9997" width="8.88671875" style="54"/>
    <col min="9998" max="9998" width="10" style="54" customWidth="1"/>
    <col min="9999" max="9999" width="15.44140625" style="54" customWidth="1"/>
    <col min="10000" max="10240" width="8.88671875" style="54"/>
    <col min="10241" max="10241" width="5" style="54" customWidth="1"/>
    <col min="10242" max="10242" width="15.33203125" style="54" customWidth="1"/>
    <col min="10243" max="10243" width="14.77734375" style="54" customWidth="1"/>
    <col min="10244" max="10244" width="24.77734375" style="54" customWidth="1"/>
    <col min="10245" max="10245" width="7" style="54" customWidth="1"/>
    <col min="10246" max="10246" width="8.88671875" style="54"/>
    <col min="10247" max="10247" width="7" style="54" customWidth="1"/>
    <col min="10248" max="10248" width="16.21875" style="54" customWidth="1"/>
    <col min="10249" max="10249" width="10" style="54" customWidth="1"/>
    <col min="10250" max="10250" width="8.88671875" style="54"/>
    <col min="10251" max="10251" width="10" style="54" customWidth="1"/>
    <col min="10252" max="10253" width="8.88671875" style="54"/>
    <col min="10254" max="10254" width="10" style="54" customWidth="1"/>
    <col min="10255" max="10255" width="15.44140625" style="54" customWidth="1"/>
    <col min="10256" max="10496" width="8.88671875" style="54"/>
    <col min="10497" max="10497" width="5" style="54" customWidth="1"/>
    <col min="10498" max="10498" width="15.33203125" style="54" customWidth="1"/>
    <col min="10499" max="10499" width="14.77734375" style="54" customWidth="1"/>
    <col min="10500" max="10500" width="24.77734375" style="54" customWidth="1"/>
    <col min="10501" max="10501" width="7" style="54" customWidth="1"/>
    <col min="10502" max="10502" width="8.88671875" style="54"/>
    <col min="10503" max="10503" width="7" style="54" customWidth="1"/>
    <col min="10504" max="10504" width="16.21875" style="54" customWidth="1"/>
    <col min="10505" max="10505" width="10" style="54" customWidth="1"/>
    <col min="10506" max="10506" width="8.88671875" style="54"/>
    <col min="10507" max="10507" width="10" style="54" customWidth="1"/>
    <col min="10508" max="10509" width="8.88671875" style="54"/>
    <col min="10510" max="10510" width="10" style="54" customWidth="1"/>
    <col min="10511" max="10511" width="15.44140625" style="54" customWidth="1"/>
    <col min="10512" max="10752" width="8.88671875" style="54"/>
    <col min="10753" max="10753" width="5" style="54" customWidth="1"/>
    <col min="10754" max="10754" width="15.33203125" style="54" customWidth="1"/>
    <col min="10755" max="10755" width="14.77734375" style="54" customWidth="1"/>
    <col min="10756" max="10756" width="24.77734375" style="54" customWidth="1"/>
    <col min="10757" max="10757" width="7" style="54" customWidth="1"/>
    <col min="10758" max="10758" width="8.88671875" style="54"/>
    <col min="10759" max="10759" width="7" style="54" customWidth="1"/>
    <col min="10760" max="10760" width="16.21875" style="54" customWidth="1"/>
    <col min="10761" max="10761" width="10" style="54" customWidth="1"/>
    <col min="10762" max="10762" width="8.88671875" style="54"/>
    <col min="10763" max="10763" width="10" style="54" customWidth="1"/>
    <col min="10764" max="10765" width="8.88671875" style="54"/>
    <col min="10766" max="10766" width="10" style="54" customWidth="1"/>
    <col min="10767" max="10767" width="15.44140625" style="54" customWidth="1"/>
    <col min="10768" max="11008" width="8.88671875" style="54"/>
    <col min="11009" max="11009" width="5" style="54" customWidth="1"/>
    <col min="11010" max="11010" width="15.33203125" style="54" customWidth="1"/>
    <col min="11011" max="11011" width="14.77734375" style="54" customWidth="1"/>
    <col min="11012" max="11012" width="24.77734375" style="54" customWidth="1"/>
    <col min="11013" max="11013" width="7" style="54" customWidth="1"/>
    <col min="11014" max="11014" width="8.88671875" style="54"/>
    <col min="11015" max="11015" width="7" style="54" customWidth="1"/>
    <col min="11016" max="11016" width="16.21875" style="54" customWidth="1"/>
    <col min="11017" max="11017" width="10" style="54" customWidth="1"/>
    <col min="11018" max="11018" width="8.88671875" style="54"/>
    <col min="11019" max="11019" width="10" style="54" customWidth="1"/>
    <col min="11020" max="11021" width="8.88671875" style="54"/>
    <col min="11022" max="11022" width="10" style="54" customWidth="1"/>
    <col min="11023" max="11023" width="15.44140625" style="54" customWidth="1"/>
    <col min="11024" max="11264" width="8.88671875" style="54"/>
    <col min="11265" max="11265" width="5" style="54" customWidth="1"/>
    <col min="11266" max="11266" width="15.33203125" style="54" customWidth="1"/>
    <col min="11267" max="11267" width="14.77734375" style="54" customWidth="1"/>
    <col min="11268" max="11268" width="24.77734375" style="54" customWidth="1"/>
    <col min="11269" max="11269" width="7" style="54" customWidth="1"/>
    <col min="11270" max="11270" width="8.88671875" style="54"/>
    <col min="11271" max="11271" width="7" style="54" customWidth="1"/>
    <col min="11272" max="11272" width="16.21875" style="54" customWidth="1"/>
    <col min="11273" max="11273" width="10" style="54" customWidth="1"/>
    <col min="11274" max="11274" width="8.88671875" style="54"/>
    <col min="11275" max="11275" width="10" style="54" customWidth="1"/>
    <col min="11276" max="11277" width="8.88671875" style="54"/>
    <col min="11278" max="11278" width="10" style="54" customWidth="1"/>
    <col min="11279" max="11279" width="15.44140625" style="54" customWidth="1"/>
    <col min="11280" max="11520" width="8.88671875" style="54"/>
    <col min="11521" max="11521" width="5" style="54" customWidth="1"/>
    <col min="11522" max="11522" width="15.33203125" style="54" customWidth="1"/>
    <col min="11523" max="11523" width="14.77734375" style="54" customWidth="1"/>
    <col min="11524" max="11524" width="24.77734375" style="54" customWidth="1"/>
    <col min="11525" max="11525" width="7" style="54" customWidth="1"/>
    <col min="11526" max="11526" width="8.88671875" style="54"/>
    <col min="11527" max="11527" width="7" style="54" customWidth="1"/>
    <col min="11528" max="11528" width="16.21875" style="54" customWidth="1"/>
    <col min="11529" max="11529" width="10" style="54" customWidth="1"/>
    <col min="11530" max="11530" width="8.88671875" style="54"/>
    <col min="11531" max="11531" width="10" style="54" customWidth="1"/>
    <col min="11532" max="11533" width="8.88671875" style="54"/>
    <col min="11534" max="11534" width="10" style="54" customWidth="1"/>
    <col min="11535" max="11535" width="15.44140625" style="54" customWidth="1"/>
    <col min="11536" max="11776" width="8.88671875" style="54"/>
    <col min="11777" max="11777" width="5" style="54" customWidth="1"/>
    <col min="11778" max="11778" width="15.33203125" style="54" customWidth="1"/>
    <col min="11779" max="11779" width="14.77734375" style="54" customWidth="1"/>
    <col min="11780" max="11780" width="24.77734375" style="54" customWidth="1"/>
    <col min="11781" max="11781" width="7" style="54" customWidth="1"/>
    <col min="11782" max="11782" width="8.88671875" style="54"/>
    <col min="11783" max="11783" width="7" style="54" customWidth="1"/>
    <col min="11784" max="11784" width="16.21875" style="54" customWidth="1"/>
    <col min="11785" max="11785" width="10" style="54" customWidth="1"/>
    <col min="11786" max="11786" width="8.88671875" style="54"/>
    <col min="11787" max="11787" width="10" style="54" customWidth="1"/>
    <col min="11788" max="11789" width="8.88671875" style="54"/>
    <col min="11790" max="11790" width="10" style="54" customWidth="1"/>
    <col min="11791" max="11791" width="15.44140625" style="54" customWidth="1"/>
    <col min="11792" max="12032" width="8.88671875" style="54"/>
    <col min="12033" max="12033" width="5" style="54" customWidth="1"/>
    <col min="12034" max="12034" width="15.33203125" style="54" customWidth="1"/>
    <col min="12035" max="12035" width="14.77734375" style="54" customWidth="1"/>
    <col min="12036" max="12036" width="24.77734375" style="54" customWidth="1"/>
    <col min="12037" max="12037" width="7" style="54" customWidth="1"/>
    <col min="12038" max="12038" width="8.88671875" style="54"/>
    <col min="12039" max="12039" width="7" style="54" customWidth="1"/>
    <col min="12040" max="12040" width="16.21875" style="54" customWidth="1"/>
    <col min="12041" max="12041" width="10" style="54" customWidth="1"/>
    <col min="12042" max="12042" width="8.88671875" style="54"/>
    <col min="12043" max="12043" width="10" style="54" customWidth="1"/>
    <col min="12044" max="12045" width="8.88671875" style="54"/>
    <col min="12046" max="12046" width="10" style="54" customWidth="1"/>
    <col min="12047" max="12047" width="15.44140625" style="54" customWidth="1"/>
    <col min="12048" max="12288" width="8.88671875" style="54"/>
    <col min="12289" max="12289" width="5" style="54" customWidth="1"/>
    <col min="12290" max="12290" width="15.33203125" style="54" customWidth="1"/>
    <col min="12291" max="12291" width="14.77734375" style="54" customWidth="1"/>
    <col min="12292" max="12292" width="24.77734375" style="54" customWidth="1"/>
    <col min="12293" max="12293" width="7" style="54" customWidth="1"/>
    <col min="12294" max="12294" width="8.88671875" style="54"/>
    <col min="12295" max="12295" width="7" style="54" customWidth="1"/>
    <col min="12296" max="12296" width="16.21875" style="54" customWidth="1"/>
    <col min="12297" max="12297" width="10" style="54" customWidth="1"/>
    <col min="12298" max="12298" width="8.88671875" style="54"/>
    <col min="12299" max="12299" width="10" style="54" customWidth="1"/>
    <col min="12300" max="12301" width="8.88671875" style="54"/>
    <col min="12302" max="12302" width="10" style="54" customWidth="1"/>
    <col min="12303" max="12303" width="15.44140625" style="54" customWidth="1"/>
    <col min="12304" max="12544" width="8.88671875" style="54"/>
    <col min="12545" max="12545" width="5" style="54" customWidth="1"/>
    <col min="12546" max="12546" width="15.33203125" style="54" customWidth="1"/>
    <col min="12547" max="12547" width="14.77734375" style="54" customWidth="1"/>
    <col min="12548" max="12548" width="24.77734375" style="54" customWidth="1"/>
    <col min="12549" max="12549" width="7" style="54" customWidth="1"/>
    <col min="12550" max="12550" width="8.88671875" style="54"/>
    <col min="12551" max="12551" width="7" style="54" customWidth="1"/>
    <col min="12552" max="12552" width="16.21875" style="54" customWidth="1"/>
    <col min="12553" max="12553" width="10" style="54" customWidth="1"/>
    <col min="12554" max="12554" width="8.88671875" style="54"/>
    <col min="12555" max="12555" width="10" style="54" customWidth="1"/>
    <col min="12556" max="12557" width="8.88671875" style="54"/>
    <col min="12558" max="12558" width="10" style="54" customWidth="1"/>
    <col min="12559" max="12559" width="15.44140625" style="54" customWidth="1"/>
    <col min="12560" max="12800" width="8.88671875" style="54"/>
    <col min="12801" max="12801" width="5" style="54" customWidth="1"/>
    <col min="12802" max="12802" width="15.33203125" style="54" customWidth="1"/>
    <col min="12803" max="12803" width="14.77734375" style="54" customWidth="1"/>
    <col min="12804" max="12804" width="24.77734375" style="54" customWidth="1"/>
    <col min="12805" max="12805" width="7" style="54" customWidth="1"/>
    <col min="12806" max="12806" width="8.88671875" style="54"/>
    <col min="12807" max="12807" width="7" style="54" customWidth="1"/>
    <col min="12808" max="12808" width="16.21875" style="54" customWidth="1"/>
    <col min="12809" max="12809" width="10" style="54" customWidth="1"/>
    <col min="12810" max="12810" width="8.88671875" style="54"/>
    <col min="12811" max="12811" width="10" style="54" customWidth="1"/>
    <col min="12812" max="12813" width="8.88671875" style="54"/>
    <col min="12814" max="12814" width="10" style="54" customWidth="1"/>
    <col min="12815" max="12815" width="15.44140625" style="54" customWidth="1"/>
    <col min="12816" max="13056" width="8.88671875" style="54"/>
    <col min="13057" max="13057" width="5" style="54" customWidth="1"/>
    <col min="13058" max="13058" width="15.33203125" style="54" customWidth="1"/>
    <col min="13059" max="13059" width="14.77734375" style="54" customWidth="1"/>
    <col min="13060" max="13060" width="24.77734375" style="54" customWidth="1"/>
    <col min="13061" max="13061" width="7" style="54" customWidth="1"/>
    <col min="13062" max="13062" width="8.88671875" style="54"/>
    <col min="13063" max="13063" width="7" style="54" customWidth="1"/>
    <col min="13064" max="13064" width="16.21875" style="54" customWidth="1"/>
    <col min="13065" max="13065" width="10" style="54" customWidth="1"/>
    <col min="13066" max="13066" width="8.88671875" style="54"/>
    <col min="13067" max="13067" width="10" style="54" customWidth="1"/>
    <col min="13068" max="13069" width="8.88671875" style="54"/>
    <col min="13070" max="13070" width="10" style="54" customWidth="1"/>
    <col min="13071" max="13071" width="15.44140625" style="54" customWidth="1"/>
    <col min="13072" max="13312" width="8.88671875" style="54"/>
    <col min="13313" max="13313" width="5" style="54" customWidth="1"/>
    <col min="13314" max="13314" width="15.33203125" style="54" customWidth="1"/>
    <col min="13315" max="13315" width="14.77734375" style="54" customWidth="1"/>
    <col min="13316" max="13316" width="24.77734375" style="54" customWidth="1"/>
    <col min="13317" max="13317" width="7" style="54" customWidth="1"/>
    <col min="13318" max="13318" width="8.88671875" style="54"/>
    <col min="13319" max="13319" width="7" style="54" customWidth="1"/>
    <col min="13320" max="13320" width="16.21875" style="54" customWidth="1"/>
    <col min="13321" max="13321" width="10" style="54" customWidth="1"/>
    <col min="13322" max="13322" width="8.88671875" style="54"/>
    <col min="13323" max="13323" width="10" style="54" customWidth="1"/>
    <col min="13324" max="13325" width="8.88671875" style="54"/>
    <col min="13326" max="13326" width="10" style="54" customWidth="1"/>
    <col min="13327" max="13327" width="15.44140625" style="54" customWidth="1"/>
    <col min="13328" max="13568" width="8.88671875" style="54"/>
    <col min="13569" max="13569" width="5" style="54" customWidth="1"/>
    <col min="13570" max="13570" width="15.33203125" style="54" customWidth="1"/>
    <col min="13571" max="13571" width="14.77734375" style="54" customWidth="1"/>
    <col min="13572" max="13572" width="24.77734375" style="54" customWidth="1"/>
    <col min="13573" max="13573" width="7" style="54" customWidth="1"/>
    <col min="13574" max="13574" width="8.88671875" style="54"/>
    <col min="13575" max="13575" width="7" style="54" customWidth="1"/>
    <col min="13576" max="13576" width="16.21875" style="54" customWidth="1"/>
    <col min="13577" max="13577" width="10" style="54" customWidth="1"/>
    <col min="13578" max="13578" width="8.88671875" style="54"/>
    <col min="13579" max="13579" width="10" style="54" customWidth="1"/>
    <col min="13580" max="13581" width="8.88671875" style="54"/>
    <col min="13582" max="13582" width="10" style="54" customWidth="1"/>
    <col min="13583" max="13583" width="15.44140625" style="54" customWidth="1"/>
    <col min="13584" max="13824" width="8.88671875" style="54"/>
    <col min="13825" max="13825" width="5" style="54" customWidth="1"/>
    <col min="13826" max="13826" width="15.33203125" style="54" customWidth="1"/>
    <col min="13827" max="13827" width="14.77734375" style="54" customWidth="1"/>
    <col min="13828" max="13828" width="24.77734375" style="54" customWidth="1"/>
    <col min="13829" max="13829" width="7" style="54" customWidth="1"/>
    <col min="13830" max="13830" width="8.88671875" style="54"/>
    <col min="13831" max="13831" width="7" style="54" customWidth="1"/>
    <col min="13832" max="13832" width="16.21875" style="54" customWidth="1"/>
    <col min="13833" max="13833" width="10" style="54" customWidth="1"/>
    <col min="13834" max="13834" width="8.88671875" style="54"/>
    <col min="13835" max="13835" width="10" style="54" customWidth="1"/>
    <col min="13836" max="13837" width="8.88671875" style="54"/>
    <col min="13838" max="13838" width="10" style="54" customWidth="1"/>
    <col min="13839" max="13839" width="15.44140625" style="54" customWidth="1"/>
    <col min="13840" max="14080" width="8.88671875" style="54"/>
    <col min="14081" max="14081" width="5" style="54" customWidth="1"/>
    <col min="14082" max="14082" width="15.33203125" style="54" customWidth="1"/>
    <col min="14083" max="14083" width="14.77734375" style="54" customWidth="1"/>
    <col min="14084" max="14084" width="24.77734375" style="54" customWidth="1"/>
    <col min="14085" max="14085" width="7" style="54" customWidth="1"/>
    <col min="14086" max="14086" width="8.88671875" style="54"/>
    <col min="14087" max="14087" width="7" style="54" customWidth="1"/>
    <col min="14088" max="14088" width="16.21875" style="54" customWidth="1"/>
    <col min="14089" max="14089" width="10" style="54" customWidth="1"/>
    <col min="14090" max="14090" width="8.88671875" style="54"/>
    <col min="14091" max="14091" width="10" style="54" customWidth="1"/>
    <col min="14092" max="14093" width="8.88671875" style="54"/>
    <col min="14094" max="14094" width="10" style="54" customWidth="1"/>
    <col min="14095" max="14095" width="15.44140625" style="54" customWidth="1"/>
    <col min="14096" max="14336" width="8.88671875" style="54"/>
    <col min="14337" max="14337" width="5" style="54" customWidth="1"/>
    <col min="14338" max="14338" width="15.33203125" style="54" customWidth="1"/>
    <col min="14339" max="14339" width="14.77734375" style="54" customWidth="1"/>
    <col min="14340" max="14340" width="24.77734375" style="54" customWidth="1"/>
    <col min="14341" max="14341" width="7" style="54" customWidth="1"/>
    <col min="14342" max="14342" width="8.88671875" style="54"/>
    <col min="14343" max="14343" width="7" style="54" customWidth="1"/>
    <col min="14344" max="14344" width="16.21875" style="54" customWidth="1"/>
    <col min="14345" max="14345" width="10" style="54" customWidth="1"/>
    <col min="14346" max="14346" width="8.88671875" style="54"/>
    <col min="14347" max="14347" width="10" style="54" customWidth="1"/>
    <col min="14348" max="14349" width="8.88671875" style="54"/>
    <col min="14350" max="14350" width="10" style="54" customWidth="1"/>
    <col min="14351" max="14351" width="15.44140625" style="54" customWidth="1"/>
    <col min="14352" max="14592" width="8.88671875" style="54"/>
    <col min="14593" max="14593" width="5" style="54" customWidth="1"/>
    <col min="14594" max="14594" width="15.33203125" style="54" customWidth="1"/>
    <col min="14595" max="14595" width="14.77734375" style="54" customWidth="1"/>
    <col min="14596" max="14596" width="24.77734375" style="54" customWidth="1"/>
    <col min="14597" max="14597" width="7" style="54" customWidth="1"/>
    <col min="14598" max="14598" width="8.88671875" style="54"/>
    <col min="14599" max="14599" width="7" style="54" customWidth="1"/>
    <col min="14600" max="14600" width="16.21875" style="54" customWidth="1"/>
    <col min="14601" max="14601" width="10" style="54" customWidth="1"/>
    <col min="14602" max="14602" width="8.88671875" style="54"/>
    <col min="14603" max="14603" width="10" style="54" customWidth="1"/>
    <col min="14604" max="14605" width="8.88671875" style="54"/>
    <col min="14606" max="14606" width="10" style="54" customWidth="1"/>
    <col min="14607" max="14607" width="15.44140625" style="54" customWidth="1"/>
    <col min="14608" max="14848" width="8.88671875" style="54"/>
    <col min="14849" max="14849" width="5" style="54" customWidth="1"/>
    <col min="14850" max="14850" width="15.33203125" style="54" customWidth="1"/>
    <col min="14851" max="14851" width="14.77734375" style="54" customWidth="1"/>
    <col min="14852" max="14852" width="24.77734375" style="54" customWidth="1"/>
    <col min="14853" max="14853" width="7" style="54" customWidth="1"/>
    <col min="14854" max="14854" width="8.88671875" style="54"/>
    <col min="14855" max="14855" width="7" style="54" customWidth="1"/>
    <col min="14856" max="14856" width="16.21875" style="54" customWidth="1"/>
    <col min="14857" max="14857" width="10" style="54" customWidth="1"/>
    <col min="14858" max="14858" width="8.88671875" style="54"/>
    <col min="14859" max="14859" width="10" style="54" customWidth="1"/>
    <col min="14860" max="14861" width="8.88671875" style="54"/>
    <col min="14862" max="14862" width="10" style="54" customWidth="1"/>
    <col min="14863" max="14863" width="15.44140625" style="54" customWidth="1"/>
    <col min="14864" max="15104" width="8.88671875" style="54"/>
    <col min="15105" max="15105" width="5" style="54" customWidth="1"/>
    <col min="15106" max="15106" width="15.33203125" style="54" customWidth="1"/>
    <col min="15107" max="15107" width="14.77734375" style="54" customWidth="1"/>
    <col min="15108" max="15108" width="24.77734375" style="54" customWidth="1"/>
    <col min="15109" max="15109" width="7" style="54" customWidth="1"/>
    <col min="15110" max="15110" width="8.88671875" style="54"/>
    <col min="15111" max="15111" width="7" style="54" customWidth="1"/>
    <col min="15112" max="15112" width="16.21875" style="54" customWidth="1"/>
    <col min="15113" max="15113" width="10" style="54" customWidth="1"/>
    <col min="15114" max="15114" width="8.88671875" style="54"/>
    <col min="15115" max="15115" width="10" style="54" customWidth="1"/>
    <col min="15116" max="15117" width="8.88671875" style="54"/>
    <col min="15118" max="15118" width="10" style="54" customWidth="1"/>
    <col min="15119" max="15119" width="15.44140625" style="54" customWidth="1"/>
    <col min="15120" max="15360" width="8.88671875" style="54"/>
    <col min="15361" max="15361" width="5" style="54" customWidth="1"/>
    <col min="15362" max="15362" width="15.33203125" style="54" customWidth="1"/>
    <col min="15363" max="15363" width="14.77734375" style="54" customWidth="1"/>
    <col min="15364" max="15364" width="24.77734375" style="54" customWidth="1"/>
    <col min="15365" max="15365" width="7" style="54" customWidth="1"/>
    <col min="15366" max="15366" width="8.88671875" style="54"/>
    <col min="15367" max="15367" width="7" style="54" customWidth="1"/>
    <col min="15368" max="15368" width="16.21875" style="54" customWidth="1"/>
    <col min="15369" max="15369" width="10" style="54" customWidth="1"/>
    <col min="15370" max="15370" width="8.88671875" style="54"/>
    <col min="15371" max="15371" width="10" style="54" customWidth="1"/>
    <col min="15372" max="15373" width="8.88671875" style="54"/>
    <col min="15374" max="15374" width="10" style="54" customWidth="1"/>
    <col min="15375" max="15375" width="15.44140625" style="54" customWidth="1"/>
    <col min="15376" max="15616" width="8.88671875" style="54"/>
    <col min="15617" max="15617" width="5" style="54" customWidth="1"/>
    <col min="15618" max="15618" width="15.33203125" style="54" customWidth="1"/>
    <col min="15619" max="15619" width="14.77734375" style="54" customWidth="1"/>
    <col min="15620" max="15620" width="24.77734375" style="54" customWidth="1"/>
    <col min="15621" max="15621" width="7" style="54" customWidth="1"/>
    <col min="15622" max="15622" width="8.88671875" style="54"/>
    <col min="15623" max="15623" width="7" style="54" customWidth="1"/>
    <col min="15624" max="15624" width="16.21875" style="54" customWidth="1"/>
    <col min="15625" max="15625" width="10" style="54" customWidth="1"/>
    <col min="15626" max="15626" width="8.88671875" style="54"/>
    <col min="15627" max="15627" width="10" style="54" customWidth="1"/>
    <col min="15628" max="15629" width="8.88671875" style="54"/>
    <col min="15630" max="15630" width="10" style="54" customWidth="1"/>
    <col min="15631" max="15631" width="15.44140625" style="54" customWidth="1"/>
    <col min="15632" max="15872" width="8.88671875" style="54"/>
    <col min="15873" max="15873" width="5" style="54" customWidth="1"/>
    <col min="15874" max="15874" width="15.33203125" style="54" customWidth="1"/>
    <col min="15875" max="15875" width="14.77734375" style="54" customWidth="1"/>
    <col min="15876" max="15876" width="24.77734375" style="54" customWidth="1"/>
    <col min="15877" max="15877" width="7" style="54" customWidth="1"/>
    <col min="15878" max="15878" width="8.88671875" style="54"/>
    <col min="15879" max="15879" width="7" style="54" customWidth="1"/>
    <col min="15880" max="15880" width="16.21875" style="54" customWidth="1"/>
    <col min="15881" max="15881" width="10" style="54" customWidth="1"/>
    <col min="15882" max="15882" width="8.88671875" style="54"/>
    <col min="15883" max="15883" width="10" style="54" customWidth="1"/>
    <col min="15884" max="15885" width="8.88671875" style="54"/>
    <col min="15886" max="15886" width="10" style="54" customWidth="1"/>
    <col min="15887" max="15887" width="15.44140625" style="54" customWidth="1"/>
    <col min="15888" max="16128" width="8.88671875" style="54"/>
    <col min="16129" max="16129" width="5" style="54" customWidth="1"/>
    <col min="16130" max="16130" width="15.33203125" style="54" customWidth="1"/>
    <col min="16131" max="16131" width="14.77734375" style="54" customWidth="1"/>
    <col min="16132" max="16132" width="24.77734375" style="54" customWidth="1"/>
    <col min="16133" max="16133" width="7" style="54" customWidth="1"/>
    <col min="16134" max="16134" width="8.88671875" style="54"/>
    <col min="16135" max="16135" width="7" style="54" customWidth="1"/>
    <col min="16136" max="16136" width="16.21875" style="54" customWidth="1"/>
    <col min="16137" max="16137" width="10" style="54" customWidth="1"/>
    <col min="16138" max="16138" width="8.88671875" style="54"/>
    <col min="16139" max="16139" width="10" style="54" customWidth="1"/>
    <col min="16140" max="16141" width="8.88671875" style="54"/>
    <col min="16142" max="16142" width="10" style="54" customWidth="1"/>
    <col min="16143" max="16143" width="15.44140625" style="54" customWidth="1"/>
    <col min="16144" max="16384" width="8.88671875" style="54"/>
  </cols>
  <sheetData>
    <row r="1" spans="1:30" s="53" customFormat="1">
      <c r="A1" s="50" t="s">
        <v>1274</v>
      </c>
      <c r="B1" s="51" t="s">
        <v>175</v>
      </c>
      <c r="C1" s="50" t="s">
        <v>176</v>
      </c>
      <c r="D1" s="50" t="s">
        <v>1275</v>
      </c>
      <c r="E1" s="50" t="s">
        <v>1276</v>
      </c>
      <c r="F1" s="50" t="s">
        <v>1277</v>
      </c>
      <c r="G1" s="50" t="s">
        <v>1278</v>
      </c>
      <c r="H1" s="50" t="s">
        <v>1279</v>
      </c>
      <c r="I1" s="50" t="s">
        <v>1280</v>
      </c>
      <c r="J1" s="50" t="s">
        <v>1281</v>
      </c>
      <c r="K1" s="52" t="s">
        <v>1282</v>
      </c>
      <c r="L1" s="50" t="s">
        <v>1283</v>
      </c>
      <c r="M1" s="50" t="s">
        <v>1284</v>
      </c>
      <c r="N1" s="50" t="s">
        <v>152</v>
      </c>
      <c r="O1" s="50" t="s">
        <v>1285</v>
      </c>
      <c r="Q1" s="50" t="s">
        <v>1282</v>
      </c>
      <c r="S1" s="15" t="s">
        <v>77</v>
      </c>
      <c r="T1" s="15" t="s">
        <v>78</v>
      </c>
      <c r="U1" s="9" t="s">
        <v>105</v>
      </c>
      <c r="V1" s="9" t="s">
        <v>106</v>
      </c>
      <c r="W1" s="9" t="s">
        <v>81</v>
      </c>
      <c r="X1" s="9" t="s">
        <v>79</v>
      </c>
      <c r="Y1" s="9" t="s">
        <v>47</v>
      </c>
      <c r="Z1" s="9" t="s">
        <v>1310</v>
      </c>
      <c r="AA1" s="9" t="s">
        <v>44</v>
      </c>
      <c r="AB1" s="9" t="s">
        <v>45</v>
      </c>
      <c r="AC1" s="9" t="s">
        <v>35</v>
      </c>
      <c r="AD1" s="9" t="s">
        <v>46</v>
      </c>
    </row>
    <row r="2" spans="1:30">
      <c r="A2" s="54">
        <v>5</v>
      </c>
      <c r="B2" s="54" t="s">
        <v>283</v>
      </c>
      <c r="C2" s="54" t="s">
        <v>20</v>
      </c>
      <c r="D2" s="54" t="s">
        <v>282</v>
      </c>
      <c r="E2" s="55" t="s">
        <v>36</v>
      </c>
      <c r="F2" s="54">
        <v>1979</v>
      </c>
      <c r="G2" s="54" t="s">
        <v>1286</v>
      </c>
      <c r="H2" s="55">
        <v>23</v>
      </c>
      <c r="I2" s="56">
        <v>0.5805555555555556</v>
      </c>
      <c r="J2" s="57">
        <v>0.34375</v>
      </c>
      <c r="K2" s="58">
        <f>Q2/60/24</f>
        <v>0.23750000000000002</v>
      </c>
      <c r="L2" s="59">
        <v>0</v>
      </c>
      <c r="M2" s="60">
        <v>690</v>
      </c>
      <c r="N2" s="55">
        <v>1</v>
      </c>
      <c r="O2" s="55">
        <v>1</v>
      </c>
      <c r="Q2" s="59">
        <v>342</v>
      </c>
      <c r="S2" s="15">
        <f>VLOOKUP(T2,id!$A:$C,3,0)</f>
        <v>21</v>
      </c>
      <c r="T2" s="15" t="str">
        <f>U2&amp;V2&amp;X2</f>
        <v>BrudłoPaweł1979</v>
      </c>
      <c r="U2" s="9" t="str">
        <f>B2</f>
        <v>Brudło</v>
      </c>
      <c r="V2" s="9" t="str">
        <f>C2</f>
        <v>Paweł</v>
      </c>
      <c r="W2" s="9" t="str">
        <f>D2</f>
        <v>KTE Tramp</v>
      </c>
      <c r="X2" s="9">
        <f>F2</f>
        <v>1979</v>
      </c>
      <c r="Y2" s="9"/>
      <c r="Z2" s="9">
        <v>100</v>
      </c>
      <c r="AA2" s="9"/>
      <c r="AB2" s="9"/>
      <c r="AC2" s="9"/>
      <c r="AD2" s="9"/>
    </row>
    <row r="3" spans="1:30" s="62" customFormat="1">
      <c r="A3" s="62">
        <v>41</v>
      </c>
      <c r="B3" s="62" t="s">
        <v>55</v>
      </c>
      <c r="C3" s="62" t="s">
        <v>72</v>
      </c>
      <c r="D3" s="62" t="s">
        <v>150</v>
      </c>
      <c r="E3" s="63" t="s">
        <v>0</v>
      </c>
      <c r="F3" s="62">
        <v>1969</v>
      </c>
      <c r="G3" s="62" t="s">
        <v>1286</v>
      </c>
      <c r="H3" s="63">
        <v>23</v>
      </c>
      <c r="I3" s="64">
        <v>0.68819444444444444</v>
      </c>
      <c r="J3" s="65">
        <v>0.34375</v>
      </c>
      <c r="K3" s="66">
        <f t="shared" ref="K3:K7" si="0">Q3/60/24</f>
        <v>0.34513888888888888</v>
      </c>
      <c r="L3" s="67">
        <v>17</v>
      </c>
      <c r="M3" s="67">
        <v>673</v>
      </c>
      <c r="N3" s="63">
        <v>17</v>
      </c>
      <c r="O3" s="63">
        <v>1</v>
      </c>
      <c r="Q3" s="67">
        <v>497</v>
      </c>
      <c r="S3" s="15">
        <f>VLOOKUP(T3,id!$A:$C,3,0)</f>
        <v>57</v>
      </c>
      <c r="T3" s="15" t="str">
        <f t="shared" ref="T3:T7" si="1">U3&amp;V3&amp;X3</f>
        <v>StanekAsia1969</v>
      </c>
      <c r="U3" s="9" t="str">
        <f t="shared" ref="U3:W7" si="2">B3</f>
        <v>Stanek</v>
      </c>
      <c r="V3" s="9" t="str">
        <f t="shared" si="2"/>
        <v>Asia</v>
      </c>
      <c r="W3" s="9" t="str">
        <f t="shared" si="2"/>
        <v>RUDY KOT</v>
      </c>
      <c r="X3" s="9">
        <f t="shared" ref="X3:X7" si="3">F3</f>
        <v>1969</v>
      </c>
      <c r="Y3" s="9">
        <v>100</v>
      </c>
      <c r="Z3" s="9">
        <f>Z2*IF(AC3&lt;1,AC3,IF(AD3&lt;1,AD3,IF(AB3&lt;1,AB3,IF(AA3&lt;1,AA3,1))))</f>
        <v>97.536231884057969</v>
      </c>
      <c r="AA3" s="9">
        <f t="shared" ref="AA3" si="4">Q2/Q3</f>
        <v>0.68812877263581484</v>
      </c>
      <c r="AB3" s="9">
        <f t="shared" ref="AB3" si="5">H3/H2</f>
        <v>1</v>
      </c>
      <c r="AC3" s="9">
        <f t="shared" ref="AC3" si="6">M3/M2</f>
        <v>0.97536231884057967</v>
      </c>
      <c r="AD3" s="9">
        <f t="shared" ref="AD3" si="7">AB3^0.2</f>
        <v>1</v>
      </c>
    </row>
    <row r="4" spans="1:30" s="62" customFormat="1">
      <c r="A4" s="62">
        <v>3</v>
      </c>
      <c r="B4" s="62" t="s">
        <v>66</v>
      </c>
      <c r="C4" s="62" t="s">
        <v>67</v>
      </c>
      <c r="D4" s="62" t="s">
        <v>151</v>
      </c>
      <c r="E4" s="63" t="s">
        <v>0</v>
      </c>
      <c r="F4" s="62">
        <v>1981</v>
      </c>
      <c r="G4" s="62" t="s">
        <v>1286</v>
      </c>
      <c r="H4" s="63">
        <v>22</v>
      </c>
      <c r="I4" s="64">
        <v>0.66388888888888886</v>
      </c>
      <c r="J4" s="65">
        <v>0.34375</v>
      </c>
      <c r="K4" s="66">
        <f t="shared" si="0"/>
        <v>0.32083333333333336</v>
      </c>
      <c r="L4" s="67">
        <v>0</v>
      </c>
      <c r="M4" s="67">
        <v>660</v>
      </c>
      <c r="N4" s="63">
        <v>20</v>
      </c>
      <c r="O4" s="63">
        <v>2</v>
      </c>
      <c r="Q4" s="67">
        <v>462</v>
      </c>
      <c r="S4" s="15">
        <f>VLOOKUP(T4,id!$A:$C,3,0)</f>
        <v>58</v>
      </c>
      <c r="T4" s="15" t="str">
        <f t="shared" si="1"/>
        <v>BlankDanuta1981</v>
      </c>
      <c r="U4" s="9" t="str">
        <f t="shared" si="2"/>
        <v>Blank</v>
      </c>
      <c r="V4" s="9" t="str">
        <f t="shared" si="2"/>
        <v>Danuta</v>
      </c>
      <c r="W4" s="9" t="str">
        <f t="shared" si="2"/>
        <v>Towanda</v>
      </c>
      <c r="X4" s="9">
        <f t="shared" si="3"/>
        <v>1981</v>
      </c>
      <c r="Y4" s="9">
        <f t="shared" ref="Y4:Y7" si="8">Y3*IF(AC4&lt;1,AC4,IF(AD4&lt;1,AD4,IF(AB4&lt;1,AB4,IF(AA4&lt;1,AA4,1))))</f>
        <v>98.068350668647838</v>
      </c>
      <c r="Z4" s="9">
        <f>Z3*IF(AC4&lt;1,AC4,IF(AD4&lt;1,AD4,IF(AB4&lt;1,AB4,IF(AA4&lt;1,AA4,1))))</f>
        <v>95.65217391304347</v>
      </c>
      <c r="AA4" s="9">
        <f t="shared" ref="AA4:AA7" si="9">Q3/Q4</f>
        <v>1.0757575757575757</v>
      </c>
      <c r="AB4" s="9">
        <f t="shared" ref="AB4:AB7" si="10">H4/H3</f>
        <v>0.95652173913043481</v>
      </c>
      <c r="AC4" s="9">
        <f t="shared" ref="AC4:AC7" si="11">M4/M3</f>
        <v>0.98068350668647841</v>
      </c>
      <c r="AD4" s="9">
        <f t="shared" ref="AD4:AD7" si="12">AB4^0.2</f>
        <v>0.99114904981641982</v>
      </c>
    </row>
    <row r="5" spans="1:30" s="62" customFormat="1">
      <c r="A5" s="62">
        <v>32</v>
      </c>
      <c r="B5" s="62" t="s">
        <v>567</v>
      </c>
      <c r="C5" s="62" t="s">
        <v>566</v>
      </c>
      <c r="E5" s="63" t="s">
        <v>0</v>
      </c>
      <c r="F5" s="62">
        <v>1988</v>
      </c>
      <c r="G5" s="62" t="s">
        <v>1286</v>
      </c>
      <c r="H5" s="63">
        <v>22</v>
      </c>
      <c r="I5" s="64">
        <v>0.68194444444444446</v>
      </c>
      <c r="J5" s="65">
        <v>0.34375</v>
      </c>
      <c r="K5" s="66">
        <f t="shared" si="0"/>
        <v>0.33819444444444446</v>
      </c>
      <c r="L5" s="67">
        <v>7</v>
      </c>
      <c r="M5" s="67">
        <v>653</v>
      </c>
      <c r="N5" s="63">
        <v>21</v>
      </c>
      <c r="O5" s="63">
        <v>3</v>
      </c>
      <c r="Q5" s="67">
        <v>487</v>
      </c>
      <c r="S5" s="15">
        <f>VLOOKUP(T5,id!$A:$C,3,0)</f>
        <v>59</v>
      </c>
      <c r="T5" s="15" t="str">
        <f t="shared" si="1"/>
        <v>PacekKarolina1988</v>
      </c>
      <c r="U5" s="9" t="str">
        <f t="shared" si="2"/>
        <v>Pacek</v>
      </c>
      <c r="V5" s="9" t="str">
        <f t="shared" si="2"/>
        <v>Karolina</v>
      </c>
      <c r="W5" s="9">
        <f t="shared" si="2"/>
        <v>0</v>
      </c>
      <c r="X5" s="9">
        <f t="shared" si="3"/>
        <v>1988</v>
      </c>
      <c r="Y5" s="9">
        <f t="shared" si="8"/>
        <v>97.028231797919759</v>
      </c>
      <c r="Z5" s="9">
        <f t="shared" ref="Z5:Z7" si="13">Z4*IF(AC5&lt;1,AC5,IF(AD5&lt;1,AD5,IF(AB5&lt;1,AB5,IF(AA5&lt;1,AA5,1))))</f>
        <v>94.637681159420282</v>
      </c>
      <c r="AA5" s="9">
        <f t="shared" si="9"/>
        <v>0.94866529774127306</v>
      </c>
      <c r="AB5" s="9">
        <f t="shared" si="10"/>
        <v>1</v>
      </c>
      <c r="AC5" s="9">
        <f t="shared" si="11"/>
        <v>0.98939393939393938</v>
      </c>
      <c r="AD5" s="9">
        <f t="shared" si="12"/>
        <v>1</v>
      </c>
    </row>
    <row r="6" spans="1:30" s="62" customFormat="1">
      <c r="A6" s="62">
        <v>50</v>
      </c>
      <c r="B6" s="62" t="s">
        <v>213</v>
      </c>
      <c r="C6" s="62" t="s">
        <v>214</v>
      </c>
      <c r="E6" s="63" t="s">
        <v>0</v>
      </c>
      <c r="F6" s="62">
        <v>1980</v>
      </c>
      <c r="G6" s="62" t="s">
        <v>1286</v>
      </c>
      <c r="H6" s="62">
        <v>22</v>
      </c>
      <c r="I6" s="64">
        <v>0.68194444444444446</v>
      </c>
      <c r="J6" s="65">
        <v>0.34375</v>
      </c>
      <c r="K6" s="66">
        <f t="shared" si="0"/>
        <v>0.33819444444444446</v>
      </c>
      <c r="L6" s="67">
        <v>7</v>
      </c>
      <c r="M6" s="67">
        <v>653</v>
      </c>
      <c r="N6" s="63">
        <v>21</v>
      </c>
      <c r="O6" s="63">
        <v>4</v>
      </c>
      <c r="Q6" s="67">
        <v>487</v>
      </c>
      <c r="S6" s="15">
        <f>VLOOKUP(T6,id!$A:$C,3,0)</f>
        <v>60</v>
      </c>
      <c r="T6" s="15" t="str">
        <f t="shared" si="1"/>
        <v>TruszkowskaKamila1980</v>
      </c>
      <c r="U6" s="9" t="str">
        <f t="shared" si="2"/>
        <v>Truszkowska</v>
      </c>
      <c r="V6" s="9" t="str">
        <f t="shared" si="2"/>
        <v>Kamila</v>
      </c>
      <c r="W6" s="9">
        <f t="shared" si="2"/>
        <v>0</v>
      </c>
      <c r="X6" s="9">
        <f t="shared" si="3"/>
        <v>1980</v>
      </c>
      <c r="Y6" s="9">
        <f t="shared" si="8"/>
        <v>97.028231797919759</v>
      </c>
      <c r="Z6" s="9">
        <f t="shared" si="13"/>
        <v>94.637681159420282</v>
      </c>
      <c r="AA6" s="9">
        <f t="shared" si="9"/>
        <v>1</v>
      </c>
      <c r="AB6" s="9">
        <f t="shared" si="10"/>
        <v>1</v>
      </c>
      <c r="AC6" s="9">
        <f t="shared" si="11"/>
        <v>1</v>
      </c>
      <c r="AD6" s="9">
        <f t="shared" si="12"/>
        <v>1</v>
      </c>
    </row>
    <row r="7" spans="1:30" s="62" customFormat="1">
      <c r="A7" s="67">
        <v>26</v>
      </c>
      <c r="B7" s="62" t="s">
        <v>92</v>
      </c>
      <c r="C7" s="62" t="s">
        <v>40</v>
      </c>
      <c r="D7" s="69" t="s">
        <v>1309</v>
      </c>
      <c r="E7" s="63" t="s">
        <v>0</v>
      </c>
      <c r="F7" s="62">
        <v>1970</v>
      </c>
      <c r="G7" s="62" t="s">
        <v>1286</v>
      </c>
      <c r="H7" s="63">
        <v>16</v>
      </c>
      <c r="I7" s="64">
        <v>0.68888888888888899</v>
      </c>
      <c r="J7" s="65">
        <v>0.34375</v>
      </c>
      <c r="K7" s="66">
        <f t="shared" si="0"/>
        <v>0.34583333333333338</v>
      </c>
      <c r="L7" s="67">
        <v>18</v>
      </c>
      <c r="M7" s="67">
        <v>462</v>
      </c>
      <c r="N7" s="63">
        <v>38</v>
      </c>
      <c r="O7" s="63">
        <v>5</v>
      </c>
      <c r="Q7" s="67">
        <v>498</v>
      </c>
      <c r="S7" s="15">
        <f>VLOOKUP(T7,id!$A:$C,3,0)</f>
        <v>61</v>
      </c>
      <c r="T7" s="15" t="str">
        <f t="shared" si="1"/>
        <v>MarcinkowskaMagdalena1970</v>
      </c>
      <c r="U7" s="9" t="str">
        <f t="shared" si="2"/>
        <v>Marcinkowska</v>
      </c>
      <c r="V7" s="9" t="str">
        <f t="shared" si="2"/>
        <v>Magdalena</v>
      </c>
      <c r="W7" s="9" t="str">
        <f t="shared" si="2"/>
        <v xml:space="preserve">podrozerowerowe.info </v>
      </c>
      <c r="X7" s="9">
        <f t="shared" si="3"/>
        <v>1970</v>
      </c>
      <c r="Y7" s="9">
        <f t="shared" si="8"/>
        <v>68.64784546805349</v>
      </c>
      <c r="Z7" s="9">
        <f t="shared" si="13"/>
        <v>66.956521739130423</v>
      </c>
      <c r="AA7" s="9">
        <f t="shared" si="9"/>
        <v>0.97791164658634533</v>
      </c>
      <c r="AB7" s="9">
        <f t="shared" si="10"/>
        <v>0.72727272727272729</v>
      </c>
      <c r="AC7" s="9">
        <f t="shared" si="11"/>
        <v>0.70750382848392035</v>
      </c>
      <c r="AD7" s="9">
        <f t="shared" si="12"/>
        <v>0.93829512597805365</v>
      </c>
    </row>
  </sheetData>
  <sheetProtection selectLockedCells="1" selectUnlockedCells="1"/>
  <hyperlinks>
    <hyperlink ref="B2" r:id="rId1"/>
    <hyperlink ref="B3" r:id="rId2"/>
    <hyperlink ref="B4" r:id="rId3"/>
    <hyperlink ref="B5" r:id="rId4"/>
    <hyperlink ref="B6" r:id="rId5"/>
    <hyperlink ref="B7" r:id="rId6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"/>
  <sheetViews>
    <sheetView workbookViewId="0">
      <selection activeCell="A3" sqref="A3:XFD3"/>
    </sheetView>
  </sheetViews>
  <sheetFormatPr defaultRowHeight="13.2"/>
  <cols>
    <col min="1" max="1" width="7.109375" bestFit="1" customWidth="1"/>
    <col min="2" max="2" width="9.33203125" bestFit="1" customWidth="1"/>
    <col min="3" max="3" width="12.21875" bestFit="1" customWidth="1"/>
    <col min="4" max="4" width="21.5546875" bestFit="1" customWidth="1"/>
    <col min="5" max="5" width="7.44140625" bestFit="1" customWidth="1"/>
  </cols>
  <sheetData>
    <row r="1" spans="1:21">
      <c r="A1" t="s">
        <v>152</v>
      </c>
      <c r="B1" t="s">
        <v>176</v>
      </c>
      <c r="C1" t="s">
        <v>175</v>
      </c>
      <c r="D1" t="s">
        <v>1453</v>
      </c>
      <c r="E1" t="s">
        <v>1277</v>
      </c>
      <c r="F1" t="s">
        <v>2396</v>
      </c>
      <c r="G1" t="s">
        <v>1344</v>
      </c>
      <c r="H1" t="s">
        <v>751</v>
      </c>
      <c r="J1" s="15" t="s">
        <v>77</v>
      </c>
      <c r="K1" s="15" t="s">
        <v>78</v>
      </c>
      <c r="L1" s="9" t="s">
        <v>105</v>
      </c>
      <c r="M1" s="9" t="s">
        <v>106</v>
      </c>
      <c r="N1" s="9" t="s">
        <v>81</v>
      </c>
      <c r="O1" s="9" t="s">
        <v>79</v>
      </c>
      <c r="P1" s="9" t="s">
        <v>47</v>
      </c>
      <c r="Q1" s="9" t="s">
        <v>1843</v>
      </c>
      <c r="R1" s="9" t="s">
        <v>44</v>
      </c>
      <c r="S1" s="9" t="s">
        <v>45</v>
      </c>
      <c r="T1" s="9" t="s">
        <v>35</v>
      </c>
      <c r="U1" s="9" t="s">
        <v>46</v>
      </c>
    </row>
    <row r="2" spans="1:21">
      <c r="A2">
        <v>1</v>
      </c>
      <c r="B2" t="s">
        <v>69</v>
      </c>
      <c r="C2" t="s">
        <v>86</v>
      </c>
      <c r="E2">
        <v>1986</v>
      </c>
      <c r="F2">
        <v>622</v>
      </c>
      <c r="G2" s="233">
        <v>0.36180555555555555</v>
      </c>
      <c r="H2">
        <v>28</v>
      </c>
      <c r="J2" s="15">
        <f>VLOOKUP(K2,id!$A:$C,3,0)</f>
        <v>22</v>
      </c>
      <c r="K2" s="15" t="str">
        <f>L2&amp;M2&amp;O2</f>
        <v>MirowskiŁukasz1986</v>
      </c>
      <c r="L2" s="9" t="str">
        <f>C2</f>
        <v>Mirowski</v>
      </c>
      <c r="M2" s="9" t="str">
        <f>B2</f>
        <v>Łukasz</v>
      </c>
      <c r="N2" s="9">
        <f>D2</f>
        <v>0</v>
      </c>
      <c r="O2" s="9">
        <f>E2</f>
        <v>1986</v>
      </c>
      <c r="P2" s="9"/>
      <c r="Q2" s="9">
        <v>50</v>
      </c>
      <c r="R2" s="9"/>
      <c r="S2" s="9"/>
      <c r="T2" s="9"/>
      <c r="U2" s="9"/>
    </row>
    <row r="3" spans="1:21">
      <c r="A3">
        <v>22</v>
      </c>
      <c r="B3" t="s">
        <v>505</v>
      </c>
      <c r="C3" t="s">
        <v>347</v>
      </c>
      <c r="D3" t="s">
        <v>326</v>
      </c>
      <c r="E3">
        <v>1988</v>
      </c>
      <c r="F3">
        <v>614</v>
      </c>
      <c r="G3" s="233">
        <v>0.55208333333333337</v>
      </c>
      <c r="H3">
        <v>27</v>
      </c>
      <c r="J3" s="15">
        <f>VLOOKUP(K3,id!$A:$C,3,0)</f>
        <v>438</v>
      </c>
      <c r="K3" s="15" t="str">
        <f t="shared" ref="K3:K6" si="0">L3&amp;M3&amp;O3</f>
        <v>KoniecznaJoanna1988</v>
      </c>
      <c r="L3" s="9" t="str">
        <f t="shared" ref="L3:L6" si="1">C3</f>
        <v>Konieczna</v>
      </c>
      <c r="M3" s="9" t="str">
        <f t="shared" ref="M3:M6" si="2">B3</f>
        <v>Joanna</v>
      </c>
      <c r="N3" s="9" t="str">
        <f t="shared" ref="N3:N6" si="3">D3</f>
        <v>Grupa Rowerowa Lipka</v>
      </c>
      <c r="O3" s="9">
        <f t="shared" ref="O3:O6" si="4">E3</f>
        <v>1988</v>
      </c>
      <c r="P3" s="9">
        <v>50</v>
      </c>
      <c r="Q3" s="9">
        <f t="shared" ref="Q3:Q6" si="5">Q2*IF(T3&lt;1,T3,IF(U3&lt;1,U3,IF(S3&lt;1,S3,IF(R3&lt;1,R3,1))))</f>
        <v>48.214285714285715</v>
      </c>
      <c r="R3" s="9">
        <f t="shared" ref="R3" si="6">G2/G3</f>
        <v>0.6553459119496855</v>
      </c>
      <c r="S3" s="9">
        <f t="shared" ref="S3" si="7">H3/H2</f>
        <v>0.9642857142857143</v>
      </c>
      <c r="T3" s="9">
        <v>1</v>
      </c>
      <c r="U3" s="9">
        <v>1</v>
      </c>
    </row>
    <row r="4" spans="1:21">
      <c r="A4">
        <v>22</v>
      </c>
      <c r="B4" t="s">
        <v>348</v>
      </c>
      <c r="C4" t="s">
        <v>347</v>
      </c>
      <c r="D4" t="s">
        <v>326</v>
      </c>
      <c r="E4">
        <v>1959</v>
      </c>
      <c r="F4">
        <v>615</v>
      </c>
      <c r="G4" s="233">
        <v>0.55208333333333337</v>
      </c>
      <c r="H4">
        <v>27</v>
      </c>
      <c r="J4" s="15">
        <f>VLOOKUP(K4,id!$A:$C,3,0)</f>
        <v>88</v>
      </c>
      <c r="K4" s="15" t="str">
        <f t="shared" si="0"/>
        <v>KoniecznaKrystyna1959</v>
      </c>
      <c r="L4" s="9" t="str">
        <f t="shared" si="1"/>
        <v>Konieczna</v>
      </c>
      <c r="M4" s="9" t="str">
        <f t="shared" si="2"/>
        <v>Krystyna</v>
      </c>
      <c r="N4" s="9" t="str">
        <f t="shared" si="3"/>
        <v>Grupa Rowerowa Lipka</v>
      </c>
      <c r="O4" s="9">
        <f t="shared" si="4"/>
        <v>1959</v>
      </c>
      <c r="P4" s="9">
        <f t="shared" ref="P4:P6" si="8">P3*IF(T4&lt;1,T4,IF(U4&lt;1,U4,IF(S4&lt;1,S4,IF(R4&lt;1,R4,1))))</f>
        <v>50</v>
      </c>
      <c r="Q4" s="9">
        <f t="shared" si="5"/>
        <v>48.214285714285715</v>
      </c>
      <c r="R4" s="9">
        <f t="shared" ref="R4:R6" si="9">G3/G4</f>
        <v>1</v>
      </c>
      <c r="S4" s="9">
        <f t="shared" ref="S4:S6" si="10">H4/H3</f>
        <v>1</v>
      </c>
      <c r="T4" s="9">
        <v>1</v>
      </c>
      <c r="U4" s="9">
        <v>1</v>
      </c>
    </row>
    <row r="5" spans="1:21">
      <c r="A5">
        <v>25</v>
      </c>
      <c r="B5" t="s">
        <v>2385</v>
      </c>
      <c r="C5" t="s">
        <v>1593</v>
      </c>
      <c r="F5">
        <v>621</v>
      </c>
      <c r="G5" s="233">
        <v>0.58472222222222225</v>
      </c>
      <c r="H5">
        <v>14</v>
      </c>
      <c r="J5" s="15">
        <f>VLOOKUP(K5,id!$A:$C,3,0)</f>
        <v>522</v>
      </c>
      <c r="K5" s="15" t="str">
        <f t="shared" si="0"/>
        <v>MatuszewskaAnula0</v>
      </c>
      <c r="L5" s="9" t="str">
        <f t="shared" si="1"/>
        <v>Matuszewska</v>
      </c>
      <c r="M5" s="9" t="str">
        <f t="shared" si="2"/>
        <v>Anula</v>
      </c>
      <c r="N5" s="9">
        <f t="shared" si="3"/>
        <v>0</v>
      </c>
      <c r="O5" s="9">
        <f t="shared" si="4"/>
        <v>0</v>
      </c>
      <c r="P5" s="9">
        <f t="shared" si="8"/>
        <v>25.925925925925924</v>
      </c>
      <c r="Q5" s="9">
        <f t="shared" si="5"/>
        <v>25</v>
      </c>
      <c r="R5" s="9">
        <f t="shared" si="9"/>
        <v>0.9441805225653207</v>
      </c>
      <c r="S5" s="9">
        <f t="shared" si="10"/>
        <v>0.51851851851851849</v>
      </c>
      <c r="T5" s="9">
        <v>1</v>
      </c>
      <c r="U5" s="9">
        <v>1</v>
      </c>
    </row>
    <row r="6" spans="1:21">
      <c r="B6" t="s">
        <v>148</v>
      </c>
      <c r="C6" t="s">
        <v>2387</v>
      </c>
      <c r="D6" t="s">
        <v>2388</v>
      </c>
      <c r="F6">
        <v>624</v>
      </c>
      <c r="H6">
        <v>0</v>
      </c>
      <c r="J6" s="15">
        <f>VLOOKUP(K6,id!$A:$C,3,0)</f>
        <v>520</v>
      </c>
      <c r="K6" s="15" t="str">
        <f t="shared" si="0"/>
        <v>PijankaAgnieszka0</v>
      </c>
      <c r="L6" s="9" t="str">
        <f t="shared" si="1"/>
        <v>Pijanka</v>
      </c>
      <c r="M6" s="9" t="str">
        <f t="shared" si="2"/>
        <v>Agnieszka</v>
      </c>
      <c r="N6" s="9" t="str">
        <f t="shared" si="3"/>
        <v>PPteam</v>
      </c>
      <c r="O6" s="9">
        <f t="shared" si="4"/>
        <v>0</v>
      </c>
      <c r="P6" s="9">
        <f t="shared" si="8"/>
        <v>0</v>
      </c>
      <c r="Q6" s="9">
        <f t="shared" si="5"/>
        <v>0</v>
      </c>
      <c r="R6" s="9" t="e">
        <f t="shared" si="9"/>
        <v>#DIV/0!</v>
      </c>
      <c r="S6" s="9">
        <f t="shared" si="10"/>
        <v>0</v>
      </c>
      <c r="T6" s="9">
        <v>1</v>
      </c>
      <c r="U6" s="9">
        <v>1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1"/>
  <sheetViews>
    <sheetView workbookViewId="0">
      <selection activeCell="A2" sqref="A2:XFD29"/>
    </sheetView>
  </sheetViews>
  <sheetFormatPr defaultRowHeight="13.2"/>
  <cols>
    <col min="1" max="1" width="7.109375" bestFit="1" customWidth="1"/>
    <col min="2" max="2" width="9.33203125" bestFit="1" customWidth="1"/>
    <col min="3" max="3" width="12.21875" bestFit="1" customWidth="1"/>
    <col min="4" max="4" width="21.5546875" bestFit="1" customWidth="1"/>
    <col min="5" max="5" width="7.44140625" bestFit="1" customWidth="1"/>
  </cols>
  <sheetData>
    <row r="1" spans="1:21">
      <c r="A1" t="s">
        <v>152</v>
      </c>
      <c r="B1" t="s">
        <v>176</v>
      </c>
      <c r="C1" t="s">
        <v>175</v>
      </c>
      <c r="D1" t="s">
        <v>1453</v>
      </c>
      <c r="E1" t="s">
        <v>1277</v>
      </c>
      <c r="F1" t="s">
        <v>2396</v>
      </c>
      <c r="G1" t="s">
        <v>1344</v>
      </c>
      <c r="H1" t="s">
        <v>751</v>
      </c>
      <c r="J1" s="15" t="s">
        <v>77</v>
      </c>
      <c r="K1" s="15" t="s">
        <v>78</v>
      </c>
      <c r="L1" s="9" t="s">
        <v>105</v>
      </c>
      <c r="M1" s="9" t="s">
        <v>106</v>
      </c>
      <c r="N1" s="9" t="s">
        <v>81</v>
      </c>
      <c r="O1" s="9" t="s">
        <v>79</v>
      </c>
      <c r="P1" s="9" t="s">
        <v>47</v>
      </c>
      <c r="Q1" s="9"/>
      <c r="R1" s="9" t="s">
        <v>44</v>
      </c>
      <c r="S1" s="9" t="s">
        <v>45</v>
      </c>
      <c r="T1" s="9" t="s">
        <v>35</v>
      </c>
      <c r="U1" s="9" t="s">
        <v>46</v>
      </c>
    </row>
    <row r="2" spans="1:21">
      <c r="A2">
        <v>1</v>
      </c>
      <c r="B2" t="s">
        <v>69</v>
      </c>
      <c r="C2" t="s">
        <v>86</v>
      </c>
      <c r="E2">
        <v>1986</v>
      </c>
      <c r="F2">
        <v>622</v>
      </c>
      <c r="G2" s="233">
        <v>0.36180555555555555</v>
      </c>
      <c r="H2">
        <v>28</v>
      </c>
      <c r="J2" s="15">
        <f>VLOOKUP(K2,id!$A:$C,3,0)</f>
        <v>22</v>
      </c>
      <c r="K2" s="15" t="str">
        <f>L2&amp;M2&amp;O2</f>
        <v>MirowskiŁukasz1986</v>
      </c>
      <c r="L2" s="9" t="str">
        <f>C2</f>
        <v>Mirowski</v>
      </c>
      <c r="M2" s="9" t="str">
        <f>B2</f>
        <v>Łukasz</v>
      </c>
      <c r="N2" s="9">
        <f>D2</f>
        <v>0</v>
      </c>
      <c r="O2" s="9">
        <f>E2</f>
        <v>1986</v>
      </c>
      <c r="P2" s="9">
        <v>50</v>
      </c>
      <c r="Q2" s="9"/>
      <c r="R2" s="9"/>
      <c r="S2" s="9"/>
      <c r="T2" s="9"/>
      <c r="U2" s="9"/>
    </row>
    <row r="3" spans="1:21">
      <c r="A3">
        <v>2</v>
      </c>
      <c r="B3" t="s">
        <v>20</v>
      </c>
      <c r="C3" t="s">
        <v>313</v>
      </c>
      <c r="D3" t="s">
        <v>312</v>
      </c>
      <c r="E3">
        <v>1990</v>
      </c>
      <c r="F3">
        <v>630</v>
      </c>
      <c r="G3" s="233">
        <v>0.37083333333333335</v>
      </c>
      <c r="H3">
        <v>28</v>
      </c>
      <c r="J3" s="15">
        <f>VLOOKUP(K3,id!$A:$C,3,0)</f>
        <v>111</v>
      </c>
      <c r="K3" s="15" t="str">
        <f>L3&amp;M3&amp;O3</f>
        <v>SłomkaPaweł1990</v>
      </c>
      <c r="L3" s="9" t="str">
        <f t="shared" ref="L3:L31" si="0">C3</f>
        <v>Słomka</v>
      </c>
      <c r="M3" s="9" t="str">
        <f t="shared" ref="M3:M31" si="1">B3</f>
        <v>Paweł</v>
      </c>
      <c r="N3" s="9" t="str">
        <f t="shared" ref="N3:O18" si="2">D3</f>
        <v>KTR Bikeorient</v>
      </c>
      <c r="O3" s="9">
        <f t="shared" si="2"/>
        <v>1990</v>
      </c>
      <c r="P3" s="9">
        <f t="shared" ref="P3:P29" si="3">P2*IF(T3&lt;1,T3,IF(U3&lt;1,U3,IF(S3&lt;1,S3,IF(R3&lt;1,R3,1))))</f>
        <v>48.782771535580522</v>
      </c>
      <c r="Q3" s="9"/>
      <c r="R3" s="9">
        <f>G2/G3</f>
        <v>0.97565543071161043</v>
      </c>
      <c r="S3" s="9">
        <f>H3/H2</f>
        <v>1</v>
      </c>
      <c r="T3" s="9">
        <v>1</v>
      </c>
      <c r="U3" s="9">
        <v>1</v>
      </c>
    </row>
    <row r="4" spans="1:21">
      <c r="A4">
        <v>3</v>
      </c>
      <c r="B4" t="s">
        <v>20</v>
      </c>
      <c r="C4" t="s">
        <v>283</v>
      </c>
      <c r="D4" t="s">
        <v>282</v>
      </c>
      <c r="E4">
        <v>1979</v>
      </c>
      <c r="F4">
        <v>601</v>
      </c>
      <c r="G4" s="233">
        <v>0.37777777777777777</v>
      </c>
      <c r="H4">
        <v>28</v>
      </c>
      <c r="J4" s="15">
        <f>VLOOKUP(K4,id!$A:$C,3,0)</f>
        <v>21</v>
      </c>
      <c r="K4" s="15" t="str">
        <f t="shared" ref="K4:K31" si="4">L4&amp;M4&amp;O4</f>
        <v>BrudłoPaweł1979</v>
      </c>
      <c r="L4" s="9" t="str">
        <f t="shared" si="0"/>
        <v>Brudło</v>
      </c>
      <c r="M4" s="9" t="str">
        <f t="shared" si="1"/>
        <v>Paweł</v>
      </c>
      <c r="N4" s="9" t="str">
        <f t="shared" si="2"/>
        <v>KTE Tramp</v>
      </c>
      <c r="O4" s="9">
        <f t="shared" si="2"/>
        <v>1979</v>
      </c>
      <c r="P4" s="9">
        <f t="shared" si="3"/>
        <v>47.88602941176471</v>
      </c>
      <c r="Q4" s="9"/>
      <c r="R4" s="9">
        <f t="shared" ref="R4:R26" si="5">G3/G4</f>
        <v>0.98161764705882359</v>
      </c>
      <c r="S4" s="9">
        <f t="shared" ref="S4:S26" si="6">H4/H3</f>
        <v>1</v>
      </c>
      <c r="T4" s="9">
        <v>1</v>
      </c>
      <c r="U4" s="9">
        <v>1</v>
      </c>
    </row>
    <row r="5" spans="1:21">
      <c r="A5">
        <v>4</v>
      </c>
      <c r="B5" t="s">
        <v>257</v>
      </c>
      <c r="C5" t="s">
        <v>261</v>
      </c>
      <c r="D5" t="s">
        <v>252</v>
      </c>
      <c r="E5">
        <v>1979</v>
      </c>
      <c r="F5">
        <v>636</v>
      </c>
      <c r="G5" s="233">
        <v>0.3833333333333333</v>
      </c>
      <c r="H5">
        <v>28</v>
      </c>
      <c r="J5" s="15">
        <f>VLOOKUP(K5,id!$A:$C,3,0)</f>
        <v>145</v>
      </c>
      <c r="K5" s="15" t="str">
        <f t="shared" si="4"/>
        <v>WalentowskiRadosław1979</v>
      </c>
      <c r="L5" s="9" t="str">
        <f t="shared" si="0"/>
        <v>Walentowski</v>
      </c>
      <c r="M5" s="9" t="str">
        <f t="shared" si="1"/>
        <v>Radosław</v>
      </c>
      <c r="N5" s="9" t="str">
        <f t="shared" si="2"/>
        <v>LosMaruderos</v>
      </c>
      <c r="O5" s="9">
        <f t="shared" si="2"/>
        <v>1979</v>
      </c>
      <c r="P5" s="9">
        <f t="shared" si="3"/>
        <v>47.19202898550725</v>
      </c>
      <c r="Q5" s="9"/>
      <c r="R5" s="9">
        <f t="shared" si="5"/>
        <v>0.98550724637681164</v>
      </c>
      <c r="S5" s="9">
        <f t="shared" si="6"/>
        <v>1</v>
      </c>
      <c r="T5" s="9">
        <v>1</v>
      </c>
      <c r="U5" s="9">
        <v>1</v>
      </c>
    </row>
    <row r="6" spans="1:21">
      <c r="A6">
        <v>5</v>
      </c>
      <c r="B6" t="s">
        <v>23</v>
      </c>
      <c r="C6" t="s">
        <v>22</v>
      </c>
      <c r="D6" t="s">
        <v>694</v>
      </c>
      <c r="E6">
        <v>1964</v>
      </c>
      <c r="F6">
        <v>619</v>
      </c>
      <c r="G6" s="233">
        <v>0.39583333333333331</v>
      </c>
      <c r="H6">
        <v>28</v>
      </c>
      <c r="J6" s="15">
        <f>VLOOKUP(K6,id!$A:$C,3,0)</f>
        <v>13</v>
      </c>
      <c r="K6" s="15" t="str">
        <f t="shared" si="4"/>
        <v>LiszkaGrzegorz1964</v>
      </c>
      <c r="L6" s="9" t="str">
        <f t="shared" si="0"/>
        <v>Liszka</v>
      </c>
      <c r="M6" s="9" t="str">
        <f t="shared" si="1"/>
        <v>Grzegorz</v>
      </c>
      <c r="N6" s="9" t="str">
        <f t="shared" si="2"/>
        <v>Trezado BikeTires.pl</v>
      </c>
      <c r="O6" s="9">
        <f t="shared" si="2"/>
        <v>1964</v>
      </c>
      <c r="P6" s="9">
        <f t="shared" si="3"/>
        <v>45.701754385964918</v>
      </c>
      <c r="Q6" s="9"/>
      <c r="R6" s="9">
        <f t="shared" si="5"/>
        <v>0.96842105263157896</v>
      </c>
      <c r="S6" s="9">
        <f t="shared" si="6"/>
        <v>1</v>
      </c>
      <c r="T6" s="9">
        <v>1</v>
      </c>
      <c r="U6" s="9">
        <v>1</v>
      </c>
    </row>
    <row r="7" spans="1:21">
      <c r="A7">
        <v>5</v>
      </c>
      <c r="B7" t="s">
        <v>26</v>
      </c>
      <c r="C7" t="s">
        <v>60</v>
      </c>
      <c r="E7">
        <v>1969</v>
      </c>
      <c r="F7">
        <v>634</v>
      </c>
      <c r="G7" s="233">
        <v>0.39583333333333331</v>
      </c>
      <c r="H7">
        <v>28</v>
      </c>
      <c r="J7" s="15">
        <f>VLOOKUP(K7,id!$A:$C,3,0)</f>
        <v>7</v>
      </c>
      <c r="K7" s="15" t="str">
        <f t="shared" si="4"/>
        <v>SzawdzinKrzysztof1969</v>
      </c>
      <c r="L7" s="9" t="str">
        <f t="shared" si="0"/>
        <v>Szawdzin</v>
      </c>
      <c r="M7" s="9" t="str">
        <f t="shared" si="1"/>
        <v>Krzysztof</v>
      </c>
      <c r="N7" s="9">
        <f t="shared" si="2"/>
        <v>0</v>
      </c>
      <c r="O7" s="9">
        <f t="shared" si="2"/>
        <v>1969</v>
      </c>
      <c r="P7" s="9">
        <f t="shared" si="3"/>
        <v>45.701754385964918</v>
      </c>
      <c r="Q7" s="9"/>
      <c r="R7" s="9">
        <f t="shared" si="5"/>
        <v>1</v>
      </c>
      <c r="S7" s="9">
        <f t="shared" si="6"/>
        <v>1</v>
      </c>
      <c r="T7" s="9">
        <v>1</v>
      </c>
      <c r="U7" s="9">
        <v>1</v>
      </c>
    </row>
    <row r="8" spans="1:21">
      <c r="A8">
        <v>7</v>
      </c>
      <c r="B8" t="s">
        <v>26</v>
      </c>
      <c r="C8" t="s">
        <v>14</v>
      </c>
      <c r="E8">
        <v>1975</v>
      </c>
      <c r="F8">
        <v>602</v>
      </c>
      <c r="G8" s="233">
        <v>0.41041666666666665</v>
      </c>
      <c r="H8">
        <v>28</v>
      </c>
      <c r="J8" s="15">
        <f>VLOOKUP(K8,id!$A:$C,3,0)</f>
        <v>26</v>
      </c>
      <c r="K8" s="15" t="str">
        <f t="shared" si="4"/>
        <v>CecułaKrzysztof1975</v>
      </c>
      <c r="L8" s="9" t="str">
        <f t="shared" si="0"/>
        <v>Cecuła</v>
      </c>
      <c r="M8" s="9" t="str">
        <f t="shared" si="1"/>
        <v>Krzysztof</v>
      </c>
      <c r="N8" s="9">
        <f t="shared" si="2"/>
        <v>0</v>
      </c>
      <c r="O8" s="9">
        <f t="shared" si="2"/>
        <v>1975</v>
      </c>
      <c r="P8" s="9">
        <f t="shared" si="3"/>
        <v>44.077834179357026</v>
      </c>
      <c r="Q8" s="9"/>
      <c r="R8" s="9">
        <f t="shared" si="5"/>
        <v>0.96446700507614214</v>
      </c>
      <c r="S8" s="9">
        <f t="shared" si="6"/>
        <v>1</v>
      </c>
      <c r="T8" s="9">
        <v>1</v>
      </c>
      <c r="U8" s="9">
        <v>1</v>
      </c>
    </row>
    <row r="9" spans="1:21">
      <c r="A9">
        <v>8</v>
      </c>
      <c r="B9" t="s">
        <v>25</v>
      </c>
      <c r="C9" t="s">
        <v>182</v>
      </c>
      <c r="D9" t="s">
        <v>2391</v>
      </c>
      <c r="F9">
        <v>607</v>
      </c>
      <c r="G9" s="233">
        <v>0.42222222222222222</v>
      </c>
      <c r="H9">
        <v>28</v>
      </c>
      <c r="J9" s="15">
        <f>VLOOKUP(K9,id!$A:$C,3,0)</f>
        <v>514</v>
      </c>
      <c r="K9" s="15" t="str">
        <f t="shared" si="4"/>
        <v>GallaJacek0</v>
      </c>
      <c r="L9" s="9" t="str">
        <f t="shared" si="0"/>
        <v>Galla</v>
      </c>
      <c r="M9" s="9" t="str">
        <f t="shared" si="1"/>
        <v>Jacek</v>
      </c>
      <c r="N9" s="9" t="str">
        <f t="shared" si="2"/>
        <v>AR Poznań</v>
      </c>
      <c r="O9" s="9">
        <f t="shared" si="2"/>
        <v>0</v>
      </c>
      <c r="P9" s="9">
        <f t="shared" si="3"/>
        <v>42.84539473684211</v>
      </c>
      <c r="Q9" s="9"/>
      <c r="R9" s="9">
        <f t="shared" si="5"/>
        <v>0.97203947368421051</v>
      </c>
      <c r="S9" s="9">
        <f t="shared" si="6"/>
        <v>1</v>
      </c>
      <c r="T9" s="9">
        <v>1</v>
      </c>
      <c r="U9" s="9">
        <v>1</v>
      </c>
    </row>
    <row r="10" spans="1:21">
      <c r="A10">
        <v>9</v>
      </c>
      <c r="B10" t="s">
        <v>331</v>
      </c>
      <c r="C10" t="s">
        <v>330</v>
      </c>
      <c r="E10">
        <v>1973</v>
      </c>
      <c r="F10">
        <v>641</v>
      </c>
      <c r="G10" s="233">
        <v>0.43402777777777773</v>
      </c>
      <c r="H10">
        <v>28</v>
      </c>
      <c r="J10" s="15">
        <f>VLOOKUP(K10,id!$A:$C,3,0)</f>
        <v>191</v>
      </c>
      <c r="K10" s="15" t="str">
        <f t="shared" si="4"/>
        <v>CiesielskiWitold1973</v>
      </c>
      <c r="L10" s="9" t="str">
        <f t="shared" si="0"/>
        <v>Ciesielski</v>
      </c>
      <c r="M10" s="9" t="str">
        <f t="shared" si="1"/>
        <v>Witold</v>
      </c>
      <c r="N10" s="9">
        <f t="shared" si="2"/>
        <v>0</v>
      </c>
      <c r="O10" s="9">
        <f t="shared" si="2"/>
        <v>1973</v>
      </c>
      <c r="P10" s="9">
        <f t="shared" si="3"/>
        <v>41.680000000000007</v>
      </c>
      <c r="Q10" s="9"/>
      <c r="R10" s="9">
        <f t="shared" si="5"/>
        <v>0.97280000000000011</v>
      </c>
      <c r="S10" s="9">
        <f t="shared" si="6"/>
        <v>1</v>
      </c>
      <c r="T10" s="9">
        <v>1</v>
      </c>
      <c r="U10" s="9">
        <v>1</v>
      </c>
    </row>
    <row r="11" spans="1:21">
      <c r="A11">
        <v>10</v>
      </c>
      <c r="B11" t="s">
        <v>53</v>
      </c>
      <c r="C11" t="s">
        <v>52</v>
      </c>
      <c r="D11" t="s">
        <v>326</v>
      </c>
      <c r="E11">
        <v>1960</v>
      </c>
      <c r="F11">
        <v>616</v>
      </c>
      <c r="G11" s="233">
        <v>0.45416666666666666</v>
      </c>
      <c r="H11">
        <v>28</v>
      </c>
      <c r="J11" s="15">
        <f>VLOOKUP(K11,id!$A:$C,3,0)</f>
        <v>64</v>
      </c>
      <c r="K11" s="15" t="str">
        <f t="shared" si="4"/>
        <v>KoniecznyTomasz1960</v>
      </c>
      <c r="L11" s="9" t="str">
        <f t="shared" si="0"/>
        <v>Konieczny</v>
      </c>
      <c r="M11" s="9" t="str">
        <f t="shared" si="1"/>
        <v>Tomasz</v>
      </c>
      <c r="N11" s="9" t="str">
        <f t="shared" si="2"/>
        <v>Grupa Rowerowa Lipka</v>
      </c>
      <c r="O11" s="9">
        <f t="shared" si="2"/>
        <v>1960</v>
      </c>
      <c r="P11" s="9">
        <f t="shared" si="3"/>
        <v>39.831804281345569</v>
      </c>
      <c r="Q11" s="9"/>
      <c r="R11" s="9">
        <f t="shared" si="5"/>
        <v>0.95565749235473996</v>
      </c>
      <c r="S11" s="9">
        <f t="shared" si="6"/>
        <v>1</v>
      </c>
      <c r="T11" s="9">
        <v>1</v>
      </c>
      <c r="U11" s="9">
        <v>1</v>
      </c>
    </row>
    <row r="12" spans="1:21">
      <c r="A12">
        <v>11</v>
      </c>
      <c r="B12" t="s">
        <v>50</v>
      </c>
      <c r="C12" t="s">
        <v>132</v>
      </c>
      <c r="E12">
        <v>1970</v>
      </c>
      <c r="F12">
        <v>605</v>
      </c>
      <c r="G12" s="233">
        <v>0.46180555555555558</v>
      </c>
      <c r="H12">
        <v>28</v>
      </c>
      <c r="J12" s="15">
        <f>VLOOKUP(K12,id!$A:$C,3,0)</f>
        <v>8</v>
      </c>
      <c r="K12" s="15" t="str">
        <f t="shared" si="4"/>
        <v>FałowskiRafał1970</v>
      </c>
      <c r="L12" s="9" t="str">
        <f t="shared" si="0"/>
        <v>Fałowski</v>
      </c>
      <c r="M12" s="9" t="str">
        <f t="shared" si="1"/>
        <v>Rafał</v>
      </c>
      <c r="N12" s="9">
        <f t="shared" si="2"/>
        <v>0</v>
      </c>
      <c r="O12" s="9">
        <f t="shared" si="2"/>
        <v>1970</v>
      </c>
      <c r="P12" s="9">
        <f t="shared" si="3"/>
        <v>39.172932330827066</v>
      </c>
      <c r="Q12" s="9"/>
      <c r="R12" s="9">
        <f t="shared" si="5"/>
        <v>0.98345864661654125</v>
      </c>
      <c r="S12" s="9">
        <f t="shared" si="6"/>
        <v>1</v>
      </c>
      <c r="T12" s="9">
        <v>1</v>
      </c>
      <c r="U12" s="9">
        <v>1</v>
      </c>
    </row>
    <row r="13" spans="1:21">
      <c r="A13">
        <v>12</v>
      </c>
      <c r="B13" t="s">
        <v>50</v>
      </c>
      <c r="C13" t="s">
        <v>764</v>
      </c>
      <c r="D13" t="s">
        <v>762</v>
      </c>
      <c r="E13">
        <v>1981</v>
      </c>
      <c r="F13">
        <v>618</v>
      </c>
      <c r="G13" s="233">
        <v>0.54583333333333328</v>
      </c>
      <c r="H13">
        <v>28</v>
      </c>
      <c r="J13" s="15">
        <f>VLOOKUP(K13,id!$A:$C,3,0)</f>
        <v>77</v>
      </c>
      <c r="K13" s="15" t="str">
        <f t="shared" si="4"/>
        <v>KucharskiRafał1981</v>
      </c>
      <c r="L13" s="9" t="str">
        <f t="shared" si="0"/>
        <v>Kucharski</v>
      </c>
      <c r="M13" s="9" t="str">
        <f t="shared" si="1"/>
        <v>Rafał</v>
      </c>
      <c r="N13" s="9" t="str">
        <f t="shared" si="2"/>
        <v>Rower Janka</v>
      </c>
      <c r="O13" s="9">
        <f t="shared" si="2"/>
        <v>1981</v>
      </c>
      <c r="P13" s="9">
        <f t="shared" si="3"/>
        <v>33.142493638676847</v>
      </c>
      <c r="Q13" s="9"/>
      <c r="R13" s="9">
        <f t="shared" si="5"/>
        <v>0.846055979643766</v>
      </c>
      <c r="S13" s="9">
        <f t="shared" si="6"/>
        <v>1</v>
      </c>
      <c r="T13" s="9">
        <v>1</v>
      </c>
      <c r="U13" s="9">
        <v>1</v>
      </c>
    </row>
    <row r="14" spans="1:21">
      <c r="A14">
        <v>13</v>
      </c>
      <c r="B14" t="s">
        <v>53</v>
      </c>
      <c r="C14" t="s">
        <v>107</v>
      </c>
      <c r="E14">
        <v>1978</v>
      </c>
      <c r="F14">
        <v>627</v>
      </c>
      <c r="G14" s="233">
        <v>0.55138888888888882</v>
      </c>
      <c r="H14">
        <v>28</v>
      </c>
      <c r="J14" s="15">
        <f>VLOOKUP(K14,id!$A:$C,3,0)</f>
        <v>441</v>
      </c>
      <c r="K14" s="15" t="str">
        <f t="shared" si="4"/>
        <v>ProcekTomasz1978</v>
      </c>
      <c r="L14" s="9" t="str">
        <f t="shared" si="0"/>
        <v>Procek</v>
      </c>
      <c r="M14" s="9" t="str">
        <f t="shared" si="1"/>
        <v>Tomasz</v>
      </c>
      <c r="N14" s="9">
        <f t="shared" si="2"/>
        <v>0</v>
      </c>
      <c r="O14" s="9">
        <f t="shared" si="2"/>
        <v>1978</v>
      </c>
      <c r="P14" s="9">
        <f t="shared" si="3"/>
        <v>32.808564231738039</v>
      </c>
      <c r="Q14" s="9"/>
      <c r="R14" s="9">
        <f t="shared" si="5"/>
        <v>0.98992443324937029</v>
      </c>
      <c r="S14" s="9">
        <f t="shared" si="6"/>
        <v>1</v>
      </c>
      <c r="T14" s="9">
        <v>1</v>
      </c>
      <c r="U14" s="9">
        <v>1</v>
      </c>
    </row>
    <row r="15" spans="1:21">
      <c r="A15">
        <v>13</v>
      </c>
      <c r="B15" t="s">
        <v>38</v>
      </c>
      <c r="C15" t="s">
        <v>100</v>
      </c>
      <c r="D15" t="s">
        <v>173</v>
      </c>
      <c r="E15">
        <v>1978</v>
      </c>
      <c r="F15">
        <v>629</v>
      </c>
      <c r="G15" s="233">
        <v>0.55138888888888882</v>
      </c>
      <c r="H15">
        <v>28</v>
      </c>
      <c r="J15" s="15">
        <f>VLOOKUP(K15,id!$A:$C,3,0)</f>
        <v>10</v>
      </c>
      <c r="K15" s="15" t="str">
        <f t="shared" si="4"/>
        <v>SadowskiMarek1978</v>
      </c>
      <c r="L15" s="9" t="str">
        <f t="shared" si="0"/>
        <v>Sadowski</v>
      </c>
      <c r="M15" s="9" t="str">
        <f t="shared" si="1"/>
        <v>Marek</v>
      </c>
      <c r="N15" s="9" t="str">
        <f t="shared" si="2"/>
        <v>GR3miasto</v>
      </c>
      <c r="O15" s="9">
        <f t="shared" si="2"/>
        <v>1978</v>
      </c>
      <c r="P15" s="9">
        <f t="shared" si="3"/>
        <v>32.808564231738039</v>
      </c>
      <c r="Q15" s="9"/>
      <c r="R15" s="9">
        <f t="shared" si="5"/>
        <v>1</v>
      </c>
      <c r="S15" s="9">
        <f t="shared" si="6"/>
        <v>1</v>
      </c>
      <c r="T15" s="9">
        <v>1</v>
      </c>
      <c r="U15" s="9">
        <v>1</v>
      </c>
    </row>
    <row r="16" spans="1:21">
      <c r="A16">
        <v>13</v>
      </c>
      <c r="B16" t="s">
        <v>19</v>
      </c>
      <c r="C16" t="s">
        <v>73</v>
      </c>
      <c r="D16" t="s">
        <v>1295</v>
      </c>
      <c r="E16">
        <v>1963</v>
      </c>
      <c r="F16">
        <v>633</v>
      </c>
      <c r="G16" s="233">
        <v>0.55138888888888882</v>
      </c>
      <c r="H16">
        <v>28</v>
      </c>
      <c r="J16" s="15">
        <f>VLOOKUP(K16,id!$A:$C,3,0)</f>
        <v>33</v>
      </c>
      <c r="K16" s="15" t="str">
        <f t="shared" si="4"/>
        <v>SzajdukPiotr1963</v>
      </c>
      <c r="L16" s="9" t="str">
        <f t="shared" si="0"/>
        <v>Szajduk</v>
      </c>
      <c r="M16" s="9" t="str">
        <f t="shared" si="1"/>
        <v>Piotr</v>
      </c>
      <c r="N16" s="9" t="str">
        <f t="shared" si="2"/>
        <v>Wrzaskun</v>
      </c>
      <c r="O16" s="9">
        <f t="shared" si="2"/>
        <v>1963</v>
      </c>
      <c r="P16" s="9">
        <f t="shared" si="3"/>
        <v>32.808564231738039</v>
      </c>
      <c r="Q16" s="9"/>
      <c r="R16" s="9">
        <f t="shared" si="5"/>
        <v>1</v>
      </c>
      <c r="S16" s="9">
        <f t="shared" si="6"/>
        <v>1</v>
      </c>
      <c r="T16" s="9">
        <v>1</v>
      </c>
      <c r="U16" s="9">
        <v>1</v>
      </c>
    </row>
    <row r="17" spans="1:21">
      <c r="A17">
        <v>16</v>
      </c>
      <c r="B17" t="s">
        <v>414</v>
      </c>
      <c r="C17" t="s">
        <v>610</v>
      </c>
      <c r="D17" t="s">
        <v>608</v>
      </c>
      <c r="E17">
        <v>1981</v>
      </c>
      <c r="F17">
        <v>604</v>
      </c>
      <c r="G17" s="233">
        <v>0.5708333333333333</v>
      </c>
      <c r="H17">
        <v>28</v>
      </c>
      <c r="J17" s="15">
        <f>VLOOKUP(K17,id!$A:$C,3,0)</f>
        <v>491</v>
      </c>
      <c r="K17" s="15" t="str">
        <f t="shared" si="4"/>
        <v>DomachowskiSzymon1981</v>
      </c>
      <c r="L17" s="9" t="str">
        <f t="shared" si="0"/>
        <v>Domachowski</v>
      </c>
      <c r="M17" s="9" t="str">
        <f t="shared" si="1"/>
        <v>Szymon</v>
      </c>
      <c r="N17" s="9" t="str">
        <f t="shared" si="2"/>
        <v>Ysiaki</v>
      </c>
      <c r="O17" s="9">
        <f t="shared" si="2"/>
        <v>1981</v>
      </c>
      <c r="P17" s="9">
        <f t="shared" si="3"/>
        <v>31.690997566909978</v>
      </c>
      <c r="Q17" s="9"/>
      <c r="R17" s="9">
        <f t="shared" si="5"/>
        <v>0.96593673965936733</v>
      </c>
      <c r="S17" s="9">
        <f t="shared" si="6"/>
        <v>1</v>
      </c>
      <c r="T17" s="9">
        <v>1</v>
      </c>
      <c r="U17" s="9">
        <v>1</v>
      </c>
    </row>
    <row r="18" spans="1:21">
      <c r="A18">
        <v>17</v>
      </c>
      <c r="B18" t="s">
        <v>20</v>
      </c>
      <c r="C18" t="s">
        <v>2357</v>
      </c>
      <c r="D18" t="s">
        <v>2392</v>
      </c>
      <c r="E18">
        <v>1983</v>
      </c>
      <c r="F18">
        <v>606</v>
      </c>
      <c r="G18" s="233">
        <v>0.5756944444444444</v>
      </c>
      <c r="H18">
        <v>28</v>
      </c>
      <c r="J18" s="15">
        <f>VLOOKUP(K18,id!$A:$C,3,0)</f>
        <v>492</v>
      </c>
      <c r="K18" s="15" t="str">
        <f t="shared" si="4"/>
        <v>FirutaPaweł1983</v>
      </c>
      <c r="L18" s="9" t="str">
        <f t="shared" si="0"/>
        <v>Firuta</v>
      </c>
      <c r="M18" s="9" t="str">
        <f t="shared" si="1"/>
        <v>Paweł</v>
      </c>
      <c r="N18" s="9" t="str">
        <f t="shared" si="2"/>
        <v>PG KMP Wrocław</v>
      </c>
      <c r="O18" s="9">
        <f t="shared" si="2"/>
        <v>1983</v>
      </c>
      <c r="P18" s="9">
        <f t="shared" si="3"/>
        <v>31.42340168878167</v>
      </c>
      <c r="Q18" s="9"/>
      <c r="R18" s="9">
        <f t="shared" si="5"/>
        <v>0.99155609167671899</v>
      </c>
      <c r="S18" s="9">
        <f t="shared" si="6"/>
        <v>1</v>
      </c>
      <c r="T18" s="9">
        <v>1</v>
      </c>
      <c r="U18" s="9">
        <v>1</v>
      </c>
    </row>
    <row r="19" spans="1:21">
      <c r="A19">
        <v>18</v>
      </c>
      <c r="B19" t="s">
        <v>26</v>
      </c>
      <c r="C19" t="s">
        <v>855</v>
      </c>
      <c r="D19" t="s">
        <v>889</v>
      </c>
      <c r="E19">
        <v>1963</v>
      </c>
      <c r="F19">
        <v>617</v>
      </c>
      <c r="G19" s="233">
        <v>0.58402777777777781</v>
      </c>
      <c r="H19">
        <v>28</v>
      </c>
      <c r="J19" s="15">
        <f>VLOOKUP(K19,id!$A:$C,3,0)</f>
        <v>75</v>
      </c>
      <c r="K19" s="15" t="str">
        <f t="shared" si="4"/>
        <v>KowalskiKrzysztof1963</v>
      </c>
      <c r="L19" s="9" t="str">
        <f t="shared" si="0"/>
        <v>Kowalski</v>
      </c>
      <c r="M19" s="9" t="str">
        <f t="shared" si="1"/>
        <v>Krzysztof</v>
      </c>
      <c r="N19" s="9" t="str">
        <f t="shared" ref="N19:O31" si="7">D19</f>
        <v>Orient Express</v>
      </c>
      <c r="O19" s="9">
        <f t="shared" si="7"/>
        <v>1963</v>
      </c>
      <c r="P19" s="9">
        <f t="shared" si="3"/>
        <v>30.975029726516052</v>
      </c>
      <c r="Q19" s="9"/>
      <c r="R19" s="9">
        <f t="shared" si="5"/>
        <v>0.98573127229488688</v>
      </c>
      <c r="S19" s="9">
        <f t="shared" si="6"/>
        <v>1</v>
      </c>
      <c r="T19" s="9">
        <v>1</v>
      </c>
      <c r="U19" s="9">
        <v>1</v>
      </c>
    </row>
    <row r="20" spans="1:21">
      <c r="A20">
        <v>18</v>
      </c>
      <c r="B20" t="s">
        <v>399</v>
      </c>
      <c r="C20" t="s">
        <v>854</v>
      </c>
      <c r="D20" t="s">
        <v>889</v>
      </c>
      <c r="E20">
        <v>1966</v>
      </c>
      <c r="F20">
        <v>628</v>
      </c>
      <c r="G20" s="233">
        <v>0.58402777777777781</v>
      </c>
      <c r="H20">
        <v>28</v>
      </c>
      <c r="J20" s="15">
        <f>VLOOKUP(K20,id!$A:$C,3,0)</f>
        <v>14</v>
      </c>
      <c r="K20" s="15" t="str">
        <f t="shared" si="4"/>
        <v>RudnickiMariusz1966</v>
      </c>
      <c r="L20" s="9" t="str">
        <f t="shared" si="0"/>
        <v>Rudnicki</v>
      </c>
      <c r="M20" s="9" t="str">
        <f t="shared" si="1"/>
        <v>Mariusz</v>
      </c>
      <c r="N20" s="9" t="str">
        <f t="shared" si="7"/>
        <v>Orient Express</v>
      </c>
      <c r="O20" s="9">
        <f t="shared" si="7"/>
        <v>1966</v>
      </c>
      <c r="P20" s="9">
        <f t="shared" si="3"/>
        <v>30.975029726516052</v>
      </c>
      <c r="Q20" s="9"/>
      <c r="R20" s="9">
        <f t="shared" si="5"/>
        <v>1</v>
      </c>
      <c r="S20" s="9">
        <f t="shared" si="6"/>
        <v>1</v>
      </c>
      <c r="T20" s="9">
        <v>1</v>
      </c>
      <c r="U20" s="9">
        <v>1</v>
      </c>
    </row>
    <row r="21" spans="1:21">
      <c r="A21">
        <v>16</v>
      </c>
      <c r="B21" t="s">
        <v>21</v>
      </c>
      <c r="C21" t="s">
        <v>255</v>
      </c>
      <c r="E21">
        <v>1977</v>
      </c>
      <c r="F21">
        <v>609</v>
      </c>
      <c r="G21" s="233">
        <v>0.59305555555555556</v>
      </c>
      <c r="H21">
        <v>28</v>
      </c>
      <c r="J21" s="15">
        <f>VLOOKUP(K21,id!$A:$C,3,0)</f>
        <v>50</v>
      </c>
      <c r="K21" s="15" t="str">
        <f t="shared" si="4"/>
        <v>GryszkalisMarcin1977</v>
      </c>
      <c r="L21" s="9" t="str">
        <f t="shared" si="0"/>
        <v>Gryszkalis</v>
      </c>
      <c r="M21" s="9" t="str">
        <f t="shared" si="1"/>
        <v>Marcin</v>
      </c>
      <c r="N21" s="9">
        <f t="shared" si="7"/>
        <v>0</v>
      </c>
      <c r="O21" s="9">
        <f t="shared" si="7"/>
        <v>1977</v>
      </c>
      <c r="P21" s="9">
        <f t="shared" si="3"/>
        <v>30.503512880562063</v>
      </c>
      <c r="Q21" s="9"/>
      <c r="R21" s="9">
        <f t="shared" si="5"/>
        <v>0.9847775175644029</v>
      </c>
      <c r="S21" s="9">
        <f t="shared" si="6"/>
        <v>1</v>
      </c>
      <c r="T21" s="9">
        <v>1</v>
      </c>
      <c r="U21" s="9">
        <v>1</v>
      </c>
    </row>
    <row r="22" spans="1:21">
      <c r="A22">
        <v>17</v>
      </c>
      <c r="B22" t="s">
        <v>30</v>
      </c>
      <c r="C22" t="s">
        <v>33</v>
      </c>
      <c r="E22">
        <v>1965</v>
      </c>
      <c r="F22">
        <v>631</v>
      </c>
      <c r="G22" s="233">
        <v>0.60763888888888895</v>
      </c>
      <c r="H22">
        <v>28</v>
      </c>
      <c r="J22" s="15">
        <f>VLOOKUP(K22,id!$A:$C,3,0)</f>
        <v>16</v>
      </c>
      <c r="K22" s="15" t="str">
        <f t="shared" si="4"/>
        <v>SmejdaAndrzej1965</v>
      </c>
      <c r="L22" s="9" t="str">
        <f t="shared" si="0"/>
        <v>Smejda</v>
      </c>
      <c r="M22" s="9" t="str">
        <f t="shared" si="1"/>
        <v>Andrzej</v>
      </c>
      <c r="N22" s="9">
        <f t="shared" si="7"/>
        <v>0</v>
      </c>
      <c r="O22" s="9">
        <f t="shared" si="7"/>
        <v>1965</v>
      </c>
      <c r="P22" s="9">
        <f t="shared" si="3"/>
        <v>29.771428571428569</v>
      </c>
      <c r="Q22" s="9"/>
      <c r="R22" s="9">
        <f t="shared" si="5"/>
        <v>0.97599999999999987</v>
      </c>
      <c r="S22" s="9">
        <f t="shared" si="6"/>
        <v>1</v>
      </c>
      <c r="T22" s="9">
        <v>1</v>
      </c>
      <c r="U22" s="9">
        <v>1</v>
      </c>
    </row>
    <row r="23" spans="1:21">
      <c r="A23">
        <v>18</v>
      </c>
      <c r="B23" t="s">
        <v>21</v>
      </c>
      <c r="C23" t="s">
        <v>103</v>
      </c>
      <c r="D23" t="s">
        <v>2393</v>
      </c>
      <c r="F23">
        <v>608</v>
      </c>
      <c r="G23" s="233">
        <v>0.61458333333333337</v>
      </c>
      <c r="H23">
        <v>28</v>
      </c>
      <c r="J23" s="15">
        <f>VLOOKUP(K23,id!$A:$C,3,0)</f>
        <v>515</v>
      </c>
      <c r="K23" s="15" t="str">
        <f t="shared" si="4"/>
        <v>GrabowskiMarcin0</v>
      </c>
      <c r="L23" s="9" t="str">
        <f t="shared" si="0"/>
        <v>Grabowski</v>
      </c>
      <c r="M23" s="9" t="str">
        <f t="shared" si="1"/>
        <v>Marcin</v>
      </c>
      <c r="N23" s="9" t="str">
        <f t="shared" si="7"/>
        <v>Leśni Poznań</v>
      </c>
      <c r="O23" s="9">
        <f t="shared" si="7"/>
        <v>0</v>
      </c>
      <c r="P23" s="9">
        <f t="shared" si="3"/>
        <v>29.435028248587567</v>
      </c>
      <c r="Q23" s="9"/>
      <c r="R23" s="9">
        <f t="shared" si="5"/>
        <v>0.98870056497175141</v>
      </c>
      <c r="S23" s="9">
        <f t="shared" si="6"/>
        <v>1</v>
      </c>
      <c r="T23" s="9">
        <v>1</v>
      </c>
      <c r="U23" s="9">
        <v>1</v>
      </c>
    </row>
    <row r="24" spans="1:21">
      <c r="A24">
        <v>18</v>
      </c>
      <c r="B24" t="s">
        <v>20</v>
      </c>
      <c r="C24" t="s">
        <v>2383</v>
      </c>
      <c r="D24" t="s">
        <v>2394</v>
      </c>
      <c r="F24">
        <v>611</v>
      </c>
      <c r="G24" s="233">
        <v>0.61458333333333337</v>
      </c>
      <c r="H24">
        <v>28</v>
      </c>
      <c r="J24" s="15">
        <f>VLOOKUP(K24,id!$A:$C,3,0)</f>
        <v>516</v>
      </c>
      <c r="K24" s="15" t="str">
        <f t="shared" si="4"/>
        <v>HoraninPaweł0</v>
      </c>
      <c r="L24" s="9" t="str">
        <f t="shared" si="0"/>
        <v>Horanin</v>
      </c>
      <c r="M24" s="9" t="str">
        <f t="shared" si="1"/>
        <v>Paweł</v>
      </c>
      <c r="N24" s="9" t="str">
        <f t="shared" si="7"/>
        <v>Horcio Team</v>
      </c>
      <c r="O24" s="9">
        <f t="shared" si="7"/>
        <v>0</v>
      </c>
      <c r="P24" s="9">
        <f t="shared" si="3"/>
        <v>29.435028248587567</v>
      </c>
      <c r="Q24" s="9"/>
      <c r="R24" s="9">
        <f t="shared" si="5"/>
        <v>1</v>
      </c>
      <c r="S24" s="9">
        <f t="shared" si="6"/>
        <v>1</v>
      </c>
      <c r="T24" s="9">
        <v>1</v>
      </c>
      <c r="U24" s="9">
        <v>1</v>
      </c>
    </row>
    <row r="25" spans="1:21">
      <c r="A25">
        <v>18</v>
      </c>
      <c r="B25" t="s">
        <v>96</v>
      </c>
      <c r="C25" t="s">
        <v>2384</v>
      </c>
      <c r="D25" t="s">
        <v>2395</v>
      </c>
      <c r="F25">
        <v>635</v>
      </c>
      <c r="G25" s="233">
        <v>0.61458333333333337</v>
      </c>
      <c r="H25">
        <v>28</v>
      </c>
      <c r="J25" s="15">
        <f>VLOOKUP(K25,id!$A:$C,3,0)</f>
        <v>517</v>
      </c>
      <c r="K25" s="15" t="str">
        <f t="shared" si="4"/>
        <v>TopolewskiJarosław0</v>
      </c>
      <c r="L25" s="9" t="str">
        <f t="shared" si="0"/>
        <v>Topolewski</v>
      </c>
      <c r="M25" s="9" t="str">
        <f t="shared" si="1"/>
        <v>Jarosław</v>
      </c>
      <c r="N25" s="9" t="str">
        <f t="shared" si="7"/>
        <v>Olsztyn Team</v>
      </c>
      <c r="O25" s="9">
        <f t="shared" si="7"/>
        <v>0</v>
      </c>
      <c r="P25" s="9">
        <f t="shared" si="3"/>
        <v>29.435028248587567</v>
      </c>
      <c r="Q25" s="9"/>
      <c r="R25" s="9">
        <f t="shared" si="5"/>
        <v>1</v>
      </c>
      <c r="S25" s="9">
        <f t="shared" si="6"/>
        <v>1</v>
      </c>
      <c r="T25" s="9">
        <v>1</v>
      </c>
      <c r="U25" s="9">
        <v>1</v>
      </c>
    </row>
    <row r="26" spans="1:21">
      <c r="A26">
        <v>21</v>
      </c>
      <c r="B26" t="s">
        <v>83</v>
      </c>
      <c r="C26" t="s">
        <v>84</v>
      </c>
      <c r="D26" t="s">
        <v>177</v>
      </c>
      <c r="E26">
        <v>1992</v>
      </c>
      <c r="F26">
        <v>612</v>
      </c>
      <c r="G26" s="233">
        <v>0.39166666666666666</v>
      </c>
      <c r="H26">
        <v>27</v>
      </c>
      <c r="J26" s="15">
        <f>VLOOKUP(K26,id!$A:$C,3,0)</f>
        <v>3</v>
      </c>
      <c r="K26" s="15" t="str">
        <f t="shared" si="4"/>
        <v>JakubekKrystian1992</v>
      </c>
      <c r="L26" s="9" t="str">
        <f t="shared" si="0"/>
        <v>Jakubek</v>
      </c>
      <c r="M26" s="9" t="str">
        <f t="shared" si="1"/>
        <v>Krystian</v>
      </c>
      <c r="N26" s="9" t="str">
        <f t="shared" si="7"/>
        <v>Mitutoyo AZS Wratislavia</v>
      </c>
      <c r="O26" s="9">
        <f t="shared" si="7"/>
        <v>1992</v>
      </c>
      <c r="P26" s="9">
        <f t="shared" si="3"/>
        <v>28.383777239709442</v>
      </c>
      <c r="Q26" s="9"/>
      <c r="R26" s="9">
        <f t="shared" si="5"/>
        <v>1.5691489361702129</v>
      </c>
      <c r="S26" s="9">
        <f t="shared" si="6"/>
        <v>0.9642857142857143</v>
      </c>
      <c r="T26" s="9">
        <v>1</v>
      </c>
      <c r="U26" s="9">
        <v>1</v>
      </c>
    </row>
    <row r="27" spans="1:21">
      <c r="A27">
        <v>24</v>
      </c>
      <c r="B27" t="s">
        <v>30</v>
      </c>
      <c r="C27" t="s">
        <v>153</v>
      </c>
      <c r="D27" t="s">
        <v>158</v>
      </c>
      <c r="E27">
        <v>1951</v>
      </c>
      <c r="F27">
        <v>626</v>
      </c>
      <c r="G27" s="233">
        <v>0.59583333333333333</v>
      </c>
      <c r="H27">
        <v>15</v>
      </c>
      <c r="J27" s="15">
        <f>VLOOKUP(K27,id!$A:$C,3,0)</f>
        <v>435</v>
      </c>
      <c r="K27" s="15" t="str">
        <f t="shared" si="4"/>
        <v>PiwakowskiAndrzej1951</v>
      </c>
      <c r="L27" s="9" t="str">
        <f t="shared" si="0"/>
        <v>Piwakowski</v>
      </c>
      <c r="M27" s="9" t="str">
        <f t="shared" si="1"/>
        <v>Andrzej</v>
      </c>
      <c r="N27" s="9" t="str">
        <f t="shared" si="7"/>
        <v>Harpagan</v>
      </c>
      <c r="O27" s="9">
        <f t="shared" si="7"/>
        <v>1951</v>
      </c>
      <c r="P27" s="9">
        <f t="shared" si="3"/>
        <v>15.768765133171913</v>
      </c>
      <c r="Q27" s="9"/>
      <c r="R27" s="9">
        <f t="shared" ref="R27:R31" si="8">G26/G27</f>
        <v>0.6573426573426574</v>
      </c>
      <c r="S27" s="9">
        <f t="shared" ref="S27:S31" si="9">H27/H26</f>
        <v>0.55555555555555558</v>
      </c>
      <c r="T27" s="9">
        <v>1</v>
      </c>
      <c r="U27" s="9">
        <v>1</v>
      </c>
    </row>
    <row r="28" spans="1:21">
      <c r="A28">
        <v>25</v>
      </c>
      <c r="B28" t="s">
        <v>414</v>
      </c>
      <c r="C28" t="s">
        <v>2386</v>
      </c>
      <c r="F28">
        <v>637</v>
      </c>
      <c r="G28" s="233">
        <v>0.58472222222222225</v>
      </c>
      <c r="H28">
        <v>14</v>
      </c>
      <c r="J28" s="15">
        <f>VLOOKUP(K28,id!$A:$C,3,0)</f>
        <v>518</v>
      </c>
      <c r="K28" s="15" t="str">
        <f t="shared" si="4"/>
        <v>WydymusSzymon0</v>
      </c>
      <c r="L28" s="9" t="str">
        <f t="shared" si="0"/>
        <v>Wydymus</v>
      </c>
      <c r="M28" s="9" t="str">
        <f t="shared" si="1"/>
        <v>Szymon</v>
      </c>
      <c r="N28" s="9">
        <f t="shared" si="7"/>
        <v>0</v>
      </c>
      <c r="O28" s="9">
        <f t="shared" si="7"/>
        <v>0</v>
      </c>
      <c r="P28" s="9">
        <f t="shared" si="3"/>
        <v>14.717514124293785</v>
      </c>
      <c r="Q28" s="9"/>
      <c r="R28" s="9">
        <f t="shared" si="8"/>
        <v>1.019002375296912</v>
      </c>
      <c r="S28" s="9">
        <f t="shared" si="9"/>
        <v>0.93333333333333335</v>
      </c>
      <c r="T28" s="9">
        <v>1</v>
      </c>
      <c r="U28" s="9">
        <v>1</v>
      </c>
    </row>
    <row r="29" spans="1:21">
      <c r="A29">
        <v>27</v>
      </c>
      <c r="B29" t="s">
        <v>74</v>
      </c>
      <c r="C29" t="s">
        <v>155</v>
      </c>
      <c r="E29">
        <v>1980</v>
      </c>
      <c r="F29">
        <v>613</v>
      </c>
      <c r="G29" s="233">
        <v>0.3527777777777778</v>
      </c>
      <c r="H29">
        <v>12</v>
      </c>
      <c r="J29" s="15">
        <f>VLOOKUP(K29,id!$A:$C,3,0)</f>
        <v>37</v>
      </c>
      <c r="K29" s="15" t="str">
        <f t="shared" si="4"/>
        <v>JaskólskiKonrad1980</v>
      </c>
      <c r="L29" s="9" t="str">
        <f t="shared" si="0"/>
        <v>Jaskólski</v>
      </c>
      <c r="M29" s="9" t="str">
        <f t="shared" si="1"/>
        <v>Konrad</v>
      </c>
      <c r="N29" s="9">
        <f t="shared" si="7"/>
        <v>0</v>
      </c>
      <c r="O29" s="9">
        <f t="shared" si="7"/>
        <v>1980</v>
      </c>
      <c r="P29" s="9">
        <f t="shared" si="3"/>
        <v>12.615012106537529</v>
      </c>
      <c r="Q29" s="9"/>
      <c r="R29" s="9">
        <f t="shared" si="8"/>
        <v>1.6574803149606299</v>
      </c>
      <c r="S29" s="9">
        <f t="shared" si="9"/>
        <v>0.8571428571428571</v>
      </c>
      <c r="T29" s="9">
        <v>1</v>
      </c>
      <c r="U29" s="9">
        <v>1</v>
      </c>
    </row>
    <row r="30" spans="1:21">
      <c r="B30" t="s">
        <v>154</v>
      </c>
      <c r="C30" t="s">
        <v>39</v>
      </c>
      <c r="E30">
        <v>1985</v>
      </c>
      <c r="F30">
        <v>638</v>
      </c>
      <c r="H30">
        <v>18</v>
      </c>
      <c r="J30" s="15">
        <f>VLOOKUP(K30,id!$A:$C,3,0)</f>
        <v>519</v>
      </c>
      <c r="K30" s="15" t="str">
        <f t="shared" si="4"/>
        <v>ZielińskiDaniel1985</v>
      </c>
      <c r="L30" s="9" t="str">
        <f t="shared" si="0"/>
        <v>Zieliński</v>
      </c>
      <c r="M30" s="9" t="str">
        <f t="shared" si="1"/>
        <v>Daniel</v>
      </c>
      <c r="N30" s="9">
        <f t="shared" si="7"/>
        <v>0</v>
      </c>
      <c r="O30" s="9">
        <f t="shared" si="7"/>
        <v>1985</v>
      </c>
      <c r="P30" s="9">
        <v>0</v>
      </c>
      <c r="Q30" s="9"/>
      <c r="R30" s="9" t="e">
        <f t="shared" si="8"/>
        <v>#DIV/0!</v>
      </c>
      <c r="S30" s="9">
        <f t="shared" si="9"/>
        <v>1.5</v>
      </c>
      <c r="T30" s="9">
        <v>1</v>
      </c>
      <c r="U30" s="9">
        <v>1</v>
      </c>
    </row>
    <row r="31" spans="1:21">
      <c r="B31" t="s">
        <v>2389</v>
      </c>
      <c r="C31" t="s">
        <v>2390</v>
      </c>
      <c r="D31" t="s">
        <v>2388</v>
      </c>
      <c r="F31">
        <v>625</v>
      </c>
      <c r="H31">
        <v>0</v>
      </c>
      <c r="J31" s="15">
        <f>VLOOKUP(K31,id!$A:$C,3,0)</f>
        <v>521</v>
      </c>
      <c r="K31" s="15" t="str">
        <f t="shared" si="4"/>
        <v>PilchMirek0</v>
      </c>
      <c r="L31" s="9" t="str">
        <f t="shared" si="0"/>
        <v>Pilch</v>
      </c>
      <c r="M31" s="9" t="str">
        <f t="shared" si="1"/>
        <v>Mirek</v>
      </c>
      <c r="N31" s="9" t="str">
        <f t="shared" si="7"/>
        <v>PPteam</v>
      </c>
      <c r="O31" s="9">
        <f t="shared" si="7"/>
        <v>0</v>
      </c>
      <c r="P31" s="9">
        <v>0</v>
      </c>
      <c r="Q31" s="9"/>
      <c r="R31" s="9" t="e">
        <f t="shared" si="8"/>
        <v>#DIV/0!</v>
      </c>
      <c r="S31" s="9">
        <f t="shared" si="9"/>
        <v>0</v>
      </c>
      <c r="T31" s="9">
        <v>1</v>
      </c>
      <c r="U31" s="9">
        <v>1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0"/>
  <sheetViews>
    <sheetView workbookViewId="0"/>
  </sheetViews>
  <sheetFormatPr defaultRowHeight="13.2"/>
  <cols>
    <col min="1" max="1" width="7.33203125" style="378" customWidth="1"/>
    <col min="2" max="2" width="6" style="378" customWidth="1"/>
    <col min="3" max="3" width="6.6640625" style="378" customWidth="1"/>
    <col min="4" max="4" width="10" style="378" bestFit="1" customWidth="1"/>
    <col min="5" max="5" width="11.6640625" style="378" bestFit="1" customWidth="1"/>
    <col min="6" max="6" width="33.33203125" style="378" bestFit="1" customWidth="1"/>
    <col min="7" max="7" width="7.21875" style="394" bestFit="1" customWidth="1"/>
    <col min="8" max="8" width="3" style="378" bestFit="1" customWidth="1"/>
    <col min="9" max="9" width="8.109375" style="378" bestFit="1" customWidth="1"/>
    <col min="10" max="16384" width="8.88671875" style="378"/>
  </cols>
  <sheetData>
    <row r="1" spans="1:22" ht="25.95" customHeight="1">
      <c r="A1" s="388" t="s">
        <v>2481</v>
      </c>
      <c r="B1" s="386"/>
      <c r="C1" s="386"/>
      <c r="D1" s="386"/>
      <c r="E1" s="386"/>
      <c r="F1" s="386"/>
      <c r="G1" s="391"/>
      <c r="H1" s="386"/>
      <c r="I1" s="387"/>
    </row>
    <row r="2" spans="1:22" ht="13.05" customHeight="1">
      <c r="A2" s="385" t="s">
        <v>2480</v>
      </c>
      <c r="B2" s="384" t="s">
        <v>2479</v>
      </c>
      <c r="C2" s="382" t="s">
        <v>2478</v>
      </c>
      <c r="D2" s="382" t="s">
        <v>176</v>
      </c>
      <c r="E2" s="382" t="s">
        <v>175</v>
      </c>
      <c r="F2" s="382" t="s">
        <v>2477</v>
      </c>
      <c r="G2" s="392" t="s">
        <v>2476</v>
      </c>
      <c r="H2" s="382" t="s">
        <v>2475</v>
      </c>
      <c r="I2" s="382" t="s">
        <v>2474</v>
      </c>
      <c r="K2" s="15" t="s">
        <v>77</v>
      </c>
      <c r="L2" s="15" t="s">
        <v>78</v>
      </c>
      <c r="M2" s="9" t="s">
        <v>105</v>
      </c>
      <c r="N2" s="9" t="s">
        <v>106</v>
      </c>
      <c r="O2" s="9" t="s">
        <v>81</v>
      </c>
      <c r="P2" s="9" t="s">
        <v>79</v>
      </c>
      <c r="Q2" s="9" t="s">
        <v>47</v>
      </c>
      <c r="R2" s="9" t="s">
        <v>1843</v>
      </c>
      <c r="S2" s="9" t="s">
        <v>44</v>
      </c>
      <c r="T2" s="9" t="s">
        <v>45</v>
      </c>
      <c r="U2" s="9" t="s">
        <v>35</v>
      </c>
      <c r="V2" s="9" t="s">
        <v>46</v>
      </c>
    </row>
    <row r="3" spans="1:22" ht="13.05" customHeight="1">
      <c r="A3" s="380">
        <v>1</v>
      </c>
      <c r="B3" s="381"/>
      <c r="C3" s="380">
        <v>120</v>
      </c>
      <c r="D3" s="382" t="s">
        <v>154</v>
      </c>
      <c r="E3" s="382" t="s">
        <v>172</v>
      </c>
      <c r="F3" s="382" t="s">
        <v>2473</v>
      </c>
      <c r="G3" s="390">
        <v>1982</v>
      </c>
      <c r="H3" s="380">
        <v>20</v>
      </c>
      <c r="I3" s="379">
        <v>0.27083299999999999</v>
      </c>
      <c r="K3" s="15">
        <f>VLOOKUP(L3,id!$A:$C,3,0)</f>
        <v>1</v>
      </c>
      <c r="L3" s="15" t="str">
        <f>M3&amp;N3&amp;P3</f>
        <v>ŚmiejaDaniel1982</v>
      </c>
      <c r="M3" s="9" t="str">
        <f>E3</f>
        <v>Śmieja</v>
      </c>
      <c r="N3" s="9" t="str">
        <f>D3</f>
        <v>Daniel</v>
      </c>
      <c r="O3" s="9" t="str">
        <f>F3</f>
        <v>mrdp.pl</v>
      </c>
      <c r="P3" s="389">
        <f>G3</f>
        <v>1982</v>
      </c>
      <c r="Q3" s="9"/>
      <c r="R3" s="9">
        <v>100</v>
      </c>
      <c r="S3" s="9"/>
      <c r="T3" s="9"/>
      <c r="U3" s="9"/>
      <c r="V3" s="9"/>
    </row>
    <row r="4" spans="1:22" ht="13.05" customHeight="1">
      <c r="A4" s="380">
        <v>15</v>
      </c>
      <c r="B4" s="383">
        <v>1</v>
      </c>
      <c r="C4" s="380">
        <v>137</v>
      </c>
      <c r="D4" s="382" t="s">
        <v>2483</v>
      </c>
      <c r="E4" s="382" t="s">
        <v>192</v>
      </c>
      <c r="F4" s="382" t="s">
        <v>2462</v>
      </c>
      <c r="G4" s="393">
        <v>1974</v>
      </c>
      <c r="H4" s="380">
        <v>20</v>
      </c>
      <c r="I4" s="379">
        <v>0.41249999999999998</v>
      </c>
      <c r="K4" s="15">
        <f>VLOOKUP(L4,id!$A:$C,3,0)</f>
        <v>549</v>
      </c>
      <c r="L4" s="15" t="str">
        <f t="shared" ref="L4:L10" si="0">M4&amp;N4&amp;P4</f>
        <v>HajdukLidia1974</v>
      </c>
      <c r="M4" s="9" t="str">
        <f t="shared" ref="M4:M10" si="1">E4</f>
        <v>Hajduk</v>
      </c>
      <c r="N4" s="9" t="str">
        <f t="shared" ref="N4:N10" si="2">D4</f>
        <v>Lidia</v>
      </c>
      <c r="O4" s="9" t="str">
        <f t="shared" ref="O4:P4" si="3">F4</f>
        <v>Bez Skorka</v>
      </c>
      <c r="P4" s="389">
        <f t="shared" si="3"/>
        <v>1974</v>
      </c>
      <c r="Q4" s="9">
        <v>100</v>
      </c>
      <c r="R4" s="9">
        <f t="shared" ref="R4" si="4">R3*IF(U4&lt;1,U4,IF(V4&lt;1,V4,IF(T4&lt;1,T4,IF(S4&lt;1,S4,1))))</f>
        <v>65.656484848484851</v>
      </c>
      <c r="S4" s="9">
        <f t="shared" ref="S4" si="5">I3/I4</f>
        <v>0.65656484848484853</v>
      </c>
      <c r="T4" s="9">
        <f t="shared" ref="T4" si="6">H4/H3</f>
        <v>1</v>
      </c>
      <c r="U4" s="9">
        <v>1</v>
      </c>
      <c r="V4" s="9">
        <v>1</v>
      </c>
    </row>
    <row r="5" spans="1:22" ht="13.05" customHeight="1">
      <c r="A5" s="380">
        <v>21</v>
      </c>
      <c r="B5" s="383">
        <v>2</v>
      </c>
      <c r="C5" s="380">
        <v>106</v>
      </c>
      <c r="D5" s="382" t="s">
        <v>214</v>
      </c>
      <c r="E5" s="382" t="s">
        <v>213</v>
      </c>
      <c r="F5" s="381"/>
      <c r="G5" s="390">
        <v>1980</v>
      </c>
      <c r="H5" s="380">
        <v>20</v>
      </c>
      <c r="I5" s="379">
        <v>0.44513900000000001</v>
      </c>
      <c r="K5" s="15">
        <f>VLOOKUP(L5,id!$A:$C,3,0)</f>
        <v>60</v>
      </c>
      <c r="L5" s="15" t="str">
        <f t="shared" si="0"/>
        <v>TruszkowskaKamila1980</v>
      </c>
      <c r="M5" s="9" t="str">
        <f t="shared" si="1"/>
        <v>Truszkowska</v>
      </c>
      <c r="N5" s="9" t="str">
        <f t="shared" si="2"/>
        <v>Kamila</v>
      </c>
      <c r="O5" s="9">
        <f t="shared" ref="O5:P10" si="7">F5</f>
        <v>0</v>
      </c>
      <c r="P5" s="389">
        <f t="shared" si="7"/>
        <v>1980</v>
      </c>
      <c r="Q5" s="9">
        <f t="shared" ref="Q5:Q10" si="8">Q4*IF(U5&lt;1,U5,IF(V5&lt;1,V5,IF(T5&lt;1,T5,IF(S5&lt;1,S5,1))))</f>
        <v>92.667683577489271</v>
      </c>
      <c r="R5" s="9">
        <f t="shared" ref="R5:R10" si="9">R4*IF(U5&lt;1,U5,IF(V5&lt;1,V5,IF(T5&lt;1,T5,IF(S5&lt;1,S5,1))))</f>
        <v>60.842343627496128</v>
      </c>
      <c r="S5" s="9">
        <f t="shared" ref="S5:S10" si="10">I4/I5</f>
        <v>0.92667683577489268</v>
      </c>
      <c r="T5" s="9">
        <f t="shared" ref="T5:T10" si="11">H5/H4</f>
        <v>1</v>
      </c>
      <c r="U5" s="9">
        <v>1</v>
      </c>
      <c r="V5" s="9">
        <v>1</v>
      </c>
    </row>
    <row r="6" spans="1:22" ht="13.05" customHeight="1">
      <c r="A6" s="380">
        <v>23</v>
      </c>
      <c r="B6" s="383">
        <v>3</v>
      </c>
      <c r="C6" s="380">
        <v>124</v>
      </c>
      <c r="D6" s="382" t="s">
        <v>348</v>
      </c>
      <c r="E6" s="382" t="s">
        <v>347</v>
      </c>
      <c r="F6" s="382" t="s">
        <v>2459</v>
      </c>
      <c r="G6" s="390">
        <v>1959</v>
      </c>
      <c r="H6" s="380">
        <v>19</v>
      </c>
      <c r="I6" s="379">
        <v>0.46041700000000002</v>
      </c>
      <c r="K6" s="15">
        <f>VLOOKUP(L6,id!$A:$C,3,0)</f>
        <v>88</v>
      </c>
      <c r="L6" s="15" t="str">
        <f t="shared" si="0"/>
        <v>KoniecznaKrystyna1959</v>
      </c>
      <c r="M6" s="9" t="str">
        <f t="shared" si="1"/>
        <v>Konieczna</v>
      </c>
      <c r="N6" s="9" t="str">
        <f t="shared" si="2"/>
        <v>Krystyna</v>
      </c>
      <c r="O6" s="9" t="str">
        <f t="shared" si="7"/>
        <v>Grupa Rowerowa Lipka</v>
      </c>
      <c r="P6" s="389">
        <f t="shared" si="7"/>
        <v>1959</v>
      </c>
      <c r="Q6" s="9">
        <f t="shared" si="8"/>
        <v>88.034299398614806</v>
      </c>
      <c r="R6" s="9">
        <f t="shared" si="9"/>
        <v>57.800226446121322</v>
      </c>
      <c r="S6" s="9">
        <f t="shared" si="10"/>
        <v>0.96681703759852478</v>
      </c>
      <c r="T6" s="9">
        <f t="shared" si="11"/>
        <v>0.95</v>
      </c>
      <c r="U6" s="9">
        <v>1</v>
      </c>
      <c r="V6" s="9">
        <v>1</v>
      </c>
    </row>
    <row r="7" spans="1:22" ht="13.05" customHeight="1">
      <c r="A7" s="380">
        <v>24</v>
      </c>
      <c r="B7" s="383">
        <v>4</v>
      </c>
      <c r="C7" s="380">
        <v>117</v>
      </c>
      <c r="D7" s="382" t="s">
        <v>40</v>
      </c>
      <c r="E7" s="382" t="s">
        <v>488</v>
      </c>
      <c r="F7" s="382" t="s">
        <v>2458</v>
      </c>
      <c r="G7" s="390">
        <v>1990</v>
      </c>
      <c r="H7" s="380">
        <v>19</v>
      </c>
      <c r="I7" s="379">
        <v>0.50694399999999995</v>
      </c>
      <c r="K7" s="15">
        <f>VLOOKUP(L7,id!$A:$C,3,0)</f>
        <v>550</v>
      </c>
      <c r="L7" s="15" t="str">
        <f t="shared" si="0"/>
        <v>MazurMagdalena1990</v>
      </c>
      <c r="M7" s="9" t="str">
        <f t="shared" si="1"/>
        <v>Mazur</v>
      </c>
      <c r="N7" s="9" t="str">
        <f t="shared" si="2"/>
        <v>Magdalena</v>
      </c>
      <c r="O7" s="9" t="str">
        <f t="shared" si="7"/>
        <v>ON-SIGHT</v>
      </c>
      <c r="P7" s="389">
        <f t="shared" si="7"/>
        <v>1990</v>
      </c>
      <c r="Q7" s="9">
        <f t="shared" si="8"/>
        <v>79.954567025572928</v>
      </c>
      <c r="R7" s="9">
        <f t="shared" si="9"/>
        <v>52.495358184816951</v>
      </c>
      <c r="S7" s="9">
        <f t="shared" si="10"/>
        <v>0.90822063186466373</v>
      </c>
      <c r="T7" s="9">
        <f t="shared" si="11"/>
        <v>1</v>
      </c>
      <c r="U7" s="9">
        <v>1</v>
      </c>
      <c r="V7" s="9">
        <v>1</v>
      </c>
    </row>
    <row r="8" spans="1:22" ht="13.05" customHeight="1">
      <c r="A8" s="380">
        <v>26</v>
      </c>
      <c r="B8" s="381">
        <v>5</v>
      </c>
      <c r="C8" s="380">
        <v>142</v>
      </c>
      <c r="D8" s="382" t="s">
        <v>960</v>
      </c>
      <c r="E8" s="382" t="s">
        <v>963</v>
      </c>
      <c r="F8" s="382" t="s">
        <v>2457</v>
      </c>
      <c r="G8" s="390">
        <v>1977</v>
      </c>
      <c r="H8" s="380">
        <v>17</v>
      </c>
      <c r="I8" s="379">
        <v>0.45138899999999998</v>
      </c>
      <c r="K8" s="15">
        <f>VLOOKUP(L8,id!$A:$C,3,0)</f>
        <v>129</v>
      </c>
      <c r="L8" s="15" t="str">
        <f t="shared" si="0"/>
        <v>NowińskaRenata1977</v>
      </c>
      <c r="M8" s="9" t="str">
        <f t="shared" si="1"/>
        <v>Nowińska</v>
      </c>
      <c r="N8" s="9" t="str">
        <f t="shared" si="2"/>
        <v>Renata</v>
      </c>
      <c r="O8" s="9" t="str">
        <f t="shared" si="7"/>
        <v>OrientAkcja</v>
      </c>
      <c r="P8" s="389">
        <f t="shared" si="7"/>
        <v>1977</v>
      </c>
      <c r="Q8" s="9">
        <f t="shared" si="8"/>
        <v>71.53829681235473</v>
      </c>
      <c r="R8" s="9">
        <f t="shared" si="9"/>
        <v>46.969531007467801</v>
      </c>
      <c r="S8" s="9">
        <f t="shared" si="10"/>
        <v>1.1230756620121447</v>
      </c>
      <c r="T8" s="9">
        <f t="shared" si="11"/>
        <v>0.89473684210526316</v>
      </c>
      <c r="U8" s="9">
        <v>1</v>
      </c>
      <c r="V8" s="9">
        <v>1</v>
      </c>
    </row>
    <row r="9" spans="1:22" ht="13.05" customHeight="1">
      <c r="A9" s="380">
        <v>36</v>
      </c>
      <c r="B9" s="383">
        <v>6</v>
      </c>
      <c r="C9" s="380">
        <v>110</v>
      </c>
      <c r="D9" s="382" t="s">
        <v>148</v>
      </c>
      <c r="E9" s="382" t="s">
        <v>2485</v>
      </c>
      <c r="F9" s="382" t="s">
        <v>2452</v>
      </c>
      <c r="G9" s="390">
        <v>1981</v>
      </c>
      <c r="H9" s="380">
        <v>5</v>
      </c>
      <c r="I9" s="379">
        <v>0.49166700000000002</v>
      </c>
      <c r="K9" s="15">
        <f>VLOOKUP(L9,id!$A:$C,3,0)</f>
        <v>551</v>
      </c>
      <c r="L9" s="15" t="str">
        <f t="shared" si="0"/>
        <v>KomosaAgnieszka1981</v>
      </c>
      <c r="M9" s="9" t="str">
        <f t="shared" si="1"/>
        <v>Komosa</v>
      </c>
      <c r="N9" s="9" t="str">
        <f t="shared" si="2"/>
        <v>Agnieszka</v>
      </c>
      <c r="O9" s="9" t="str">
        <f t="shared" si="7"/>
        <v>Szczeciński Klub Rowerowy Gryfus</v>
      </c>
      <c r="P9" s="389">
        <f t="shared" si="7"/>
        <v>1981</v>
      </c>
      <c r="Q9" s="9">
        <f t="shared" si="8"/>
        <v>21.040675533045508</v>
      </c>
      <c r="R9" s="9">
        <f t="shared" si="9"/>
        <v>13.814567943372882</v>
      </c>
      <c r="S9" s="9">
        <f t="shared" si="10"/>
        <v>0.9180786996076612</v>
      </c>
      <c r="T9" s="9">
        <f t="shared" si="11"/>
        <v>0.29411764705882354</v>
      </c>
      <c r="U9" s="9">
        <v>1</v>
      </c>
      <c r="V9" s="9">
        <v>1</v>
      </c>
    </row>
    <row r="10" spans="1:22" ht="13.05" customHeight="1">
      <c r="A10" s="380">
        <v>37</v>
      </c>
      <c r="B10" s="383">
        <v>7</v>
      </c>
      <c r="C10" s="380">
        <v>112</v>
      </c>
      <c r="D10" s="382" t="s">
        <v>247</v>
      </c>
      <c r="E10" s="382" t="s">
        <v>2486</v>
      </c>
      <c r="F10" s="382" t="s">
        <v>2452</v>
      </c>
      <c r="G10" s="390">
        <v>1980</v>
      </c>
      <c r="H10" s="380">
        <v>5</v>
      </c>
      <c r="I10" s="379">
        <v>0.49166700000000002</v>
      </c>
      <c r="K10" s="15">
        <f>VLOOKUP(L10,id!$A:$C,3,0)</f>
        <v>552</v>
      </c>
      <c r="L10" s="15" t="str">
        <f t="shared" si="0"/>
        <v>WalkowiakAgata1980</v>
      </c>
      <c r="M10" s="9" t="str">
        <f t="shared" si="1"/>
        <v>Walkowiak</v>
      </c>
      <c r="N10" s="9" t="str">
        <f t="shared" si="2"/>
        <v>Agata</v>
      </c>
      <c r="O10" s="9" t="str">
        <f t="shared" si="7"/>
        <v>Szczeciński Klub Rowerowy Gryfus</v>
      </c>
      <c r="P10" s="389">
        <f t="shared" si="7"/>
        <v>1980</v>
      </c>
      <c r="Q10" s="9">
        <f t="shared" si="8"/>
        <v>21.040675533045508</v>
      </c>
      <c r="R10" s="9">
        <f t="shared" si="9"/>
        <v>13.814567943372882</v>
      </c>
      <c r="S10" s="9">
        <f t="shared" si="10"/>
        <v>1</v>
      </c>
      <c r="T10" s="9">
        <f t="shared" si="11"/>
        <v>1</v>
      </c>
      <c r="U10" s="9">
        <v>1</v>
      </c>
      <c r="V10" s="9">
        <v>1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33"/>
  <sheetViews>
    <sheetView workbookViewId="0"/>
  </sheetViews>
  <sheetFormatPr defaultRowHeight="13.2"/>
  <cols>
    <col min="1" max="1" width="7.33203125" style="378" customWidth="1"/>
    <col min="2" max="2" width="6" style="378" customWidth="1"/>
    <col min="3" max="3" width="6.6640625" style="378" customWidth="1"/>
    <col min="4" max="4" width="10" style="378" bestFit="1" customWidth="1"/>
    <col min="5" max="5" width="11.6640625" style="378" bestFit="1" customWidth="1"/>
    <col min="6" max="6" width="33.33203125" style="378" bestFit="1" customWidth="1"/>
    <col min="7" max="7" width="7.21875" style="394" bestFit="1" customWidth="1"/>
    <col min="8" max="8" width="3" style="378" bestFit="1" customWidth="1"/>
    <col min="9" max="9" width="8.109375" style="378" bestFit="1" customWidth="1"/>
    <col min="10" max="16384" width="8.88671875" style="378"/>
  </cols>
  <sheetData>
    <row r="1" spans="1:22" ht="25.95" customHeight="1">
      <c r="A1" s="388" t="s">
        <v>2481</v>
      </c>
      <c r="B1" s="386"/>
      <c r="C1" s="386"/>
      <c r="D1" s="386"/>
      <c r="E1" s="386"/>
      <c r="F1" s="386"/>
      <c r="G1" s="391"/>
      <c r="H1" s="386"/>
      <c r="I1" s="387"/>
    </row>
    <row r="2" spans="1:22" ht="13.05" customHeight="1">
      <c r="A2" s="385" t="s">
        <v>2480</v>
      </c>
      <c r="B2" s="384" t="s">
        <v>2479</v>
      </c>
      <c r="C2" s="382" t="s">
        <v>2478</v>
      </c>
      <c r="D2" s="382" t="s">
        <v>176</v>
      </c>
      <c r="E2" s="382" t="s">
        <v>175</v>
      </c>
      <c r="F2" s="382" t="s">
        <v>2477</v>
      </c>
      <c r="G2" s="392" t="s">
        <v>2476</v>
      </c>
      <c r="H2" s="382" t="s">
        <v>2475</v>
      </c>
      <c r="I2" s="382" t="s">
        <v>2474</v>
      </c>
      <c r="K2" s="15" t="s">
        <v>77</v>
      </c>
      <c r="L2" s="15" t="s">
        <v>78</v>
      </c>
      <c r="M2" s="9" t="s">
        <v>105</v>
      </c>
      <c r="N2" s="9" t="s">
        <v>106</v>
      </c>
      <c r="O2" s="9" t="s">
        <v>81</v>
      </c>
      <c r="P2" s="9" t="s">
        <v>79</v>
      </c>
      <c r="Q2" s="9" t="s">
        <v>47</v>
      </c>
      <c r="R2" s="9"/>
      <c r="S2" s="9" t="s">
        <v>44</v>
      </c>
      <c r="T2" s="9" t="s">
        <v>45</v>
      </c>
      <c r="U2" s="9" t="s">
        <v>35</v>
      </c>
      <c r="V2" s="9" t="s">
        <v>46</v>
      </c>
    </row>
    <row r="3" spans="1:22" ht="13.05" customHeight="1">
      <c r="A3" s="380">
        <v>1</v>
      </c>
      <c r="B3" s="381"/>
      <c r="C3" s="380">
        <v>120</v>
      </c>
      <c r="D3" s="382" t="s">
        <v>154</v>
      </c>
      <c r="E3" s="382" t="s">
        <v>172</v>
      </c>
      <c r="F3" s="382" t="s">
        <v>2473</v>
      </c>
      <c r="G3" s="390">
        <v>1982</v>
      </c>
      <c r="H3" s="380">
        <v>20</v>
      </c>
      <c r="I3" s="379">
        <v>0.27083299999999999</v>
      </c>
      <c r="K3" s="15">
        <f>VLOOKUP(L3,id!$A:$C,3,0)</f>
        <v>1</v>
      </c>
      <c r="L3" s="15" t="str">
        <f>M3&amp;N3&amp;P3</f>
        <v>ŚmiejaDaniel1982</v>
      </c>
      <c r="M3" s="9" t="str">
        <f>E3</f>
        <v>Śmieja</v>
      </c>
      <c r="N3" s="9" t="str">
        <f>D3</f>
        <v>Daniel</v>
      </c>
      <c r="O3" s="9" t="str">
        <f>F3</f>
        <v>mrdp.pl</v>
      </c>
      <c r="P3" s="389">
        <f>G3</f>
        <v>1982</v>
      </c>
      <c r="Q3" s="9">
        <v>100</v>
      </c>
      <c r="R3" s="9"/>
      <c r="S3" s="9"/>
      <c r="T3" s="9"/>
      <c r="U3" s="9"/>
      <c r="V3" s="9"/>
    </row>
    <row r="4" spans="1:22" ht="13.05" customHeight="1">
      <c r="A4" s="380">
        <v>2</v>
      </c>
      <c r="B4" s="381"/>
      <c r="C4" s="380">
        <v>121</v>
      </c>
      <c r="D4" s="382" t="s">
        <v>257</v>
      </c>
      <c r="E4" s="382" t="s">
        <v>261</v>
      </c>
      <c r="F4" s="382" t="s">
        <v>2472</v>
      </c>
      <c r="G4" s="390">
        <v>1979</v>
      </c>
      <c r="H4" s="380">
        <v>20</v>
      </c>
      <c r="I4" s="379">
        <v>0.270845</v>
      </c>
      <c r="K4" s="15">
        <f>VLOOKUP(L4,id!$A:$C,3,0)</f>
        <v>145</v>
      </c>
      <c r="L4" s="15" t="str">
        <f t="shared" ref="L4:L7" si="0">M4&amp;N4&amp;P4</f>
        <v>WalentowskiRadosław1979</v>
      </c>
      <c r="M4" s="9" t="str">
        <f t="shared" ref="M4:M7" si="1">E4</f>
        <v>Walentowski</v>
      </c>
      <c r="N4" s="9" t="str">
        <f t="shared" ref="N4:N7" si="2">D4</f>
        <v>Radosław</v>
      </c>
      <c r="O4" s="9" t="str">
        <f t="shared" ref="O4:O7" si="3">F4</f>
        <v>LosMaruderos</v>
      </c>
      <c r="P4" s="389">
        <f t="shared" ref="P4:P7" si="4">G4</f>
        <v>1979</v>
      </c>
      <c r="Q4" s="9">
        <f t="shared" ref="Q4:Q7" si="5">Q3*IF(U4&lt;1,U4,IF(V4&lt;1,V4,IF(T4&lt;1,T4,IF(S4&lt;1,S4,1))))</f>
        <v>99.995569421624907</v>
      </c>
      <c r="R4" s="9"/>
      <c r="S4" s="9">
        <f>I3/I4</f>
        <v>0.99995569421624908</v>
      </c>
      <c r="T4" s="9">
        <f>H4/H3</f>
        <v>1</v>
      </c>
      <c r="U4" s="9">
        <v>1</v>
      </c>
      <c r="V4" s="9">
        <v>1</v>
      </c>
    </row>
    <row r="5" spans="1:22" ht="13.05" customHeight="1">
      <c r="A5" s="380">
        <v>3</v>
      </c>
      <c r="B5" s="381"/>
      <c r="C5" s="380">
        <v>140</v>
      </c>
      <c r="D5" s="382" t="s">
        <v>29</v>
      </c>
      <c r="E5" s="382" t="s">
        <v>180</v>
      </c>
      <c r="F5" s="382" t="s">
        <v>2471</v>
      </c>
      <c r="G5" s="390">
        <v>1967</v>
      </c>
      <c r="H5" s="380">
        <v>20</v>
      </c>
      <c r="I5" s="379">
        <v>0.29513899999999998</v>
      </c>
      <c r="K5" s="15">
        <f>VLOOKUP(L5,id!$A:$C,3,0)</f>
        <v>24</v>
      </c>
      <c r="L5" s="15" t="str">
        <f t="shared" si="0"/>
        <v>PachulskiLeszek1967</v>
      </c>
      <c r="M5" s="9" t="str">
        <f t="shared" si="1"/>
        <v>Pachulski</v>
      </c>
      <c r="N5" s="9" t="str">
        <f t="shared" si="2"/>
        <v>Leszek</v>
      </c>
      <c r="O5" s="9" t="str">
        <f t="shared" si="3"/>
        <v>Oprychy Team</v>
      </c>
      <c r="P5" s="389">
        <f t="shared" si="4"/>
        <v>1967</v>
      </c>
      <c r="Q5" s="9">
        <f t="shared" si="5"/>
        <v>91.764558394519199</v>
      </c>
      <c r="R5" s="9"/>
      <c r="S5" s="9">
        <f t="shared" ref="S5:S7" si="6">I4/I5</f>
        <v>0.91768624275341459</v>
      </c>
      <c r="T5" s="9">
        <f t="shared" ref="T5:T7" si="7">H5/H4</f>
        <v>1</v>
      </c>
      <c r="U5" s="9">
        <v>1</v>
      </c>
      <c r="V5" s="9">
        <v>1</v>
      </c>
    </row>
    <row r="6" spans="1:22" ht="13.05" customHeight="1">
      <c r="A6" s="380">
        <v>4</v>
      </c>
      <c r="B6" s="381"/>
      <c r="C6" s="380">
        <v>132</v>
      </c>
      <c r="D6" s="382" t="s">
        <v>19</v>
      </c>
      <c r="E6" s="382" t="s">
        <v>318</v>
      </c>
      <c r="F6" s="382" t="s">
        <v>2470</v>
      </c>
      <c r="G6" s="390">
        <v>1979</v>
      </c>
      <c r="H6" s="380">
        <v>20</v>
      </c>
      <c r="I6" s="379">
        <v>0.30208299999999999</v>
      </c>
      <c r="K6" s="15">
        <f>VLOOKUP(L6,id!$A:$C,3,0)</f>
        <v>109</v>
      </c>
      <c r="L6" s="15" t="str">
        <f t="shared" si="0"/>
        <v>BuciakPiotr1979</v>
      </c>
      <c r="M6" s="9" t="str">
        <f t="shared" si="1"/>
        <v>Buciak</v>
      </c>
      <c r="N6" s="9" t="str">
        <f t="shared" si="2"/>
        <v>Piotr</v>
      </c>
      <c r="O6" s="9" t="str">
        <f t="shared" si="3"/>
        <v>Team 360</v>
      </c>
      <c r="P6" s="389">
        <f t="shared" si="4"/>
        <v>1979</v>
      </c>
      <c r="Q6" s="9">
        <f t="shared" si="5"/>
        <v>89.655160998798351</v>
      </c>
      <c r="R6" s="9"/>
      <c r="S6" s="9">
        <f t="shared" si="6"/>
        <v>0.97701294015220985</v>
      </c>
      <c r="T6" s="9">
        <f t="shared" si="7"/>
        <v>1</v>
      </c>
      <c r="U6" s="9">
        <v>1</v>
      </c>
      <c r="V6" s="9">
        <v>1</v>
      </c>
    </row>
    <row r="7" spans="1:22" ht="13.05" customHeight="1">
      <c r="A7" s="380">
        <v>5</v>
      </c>
      <c r="B7" s="381"/>
      <c r="C7" s="380">
        <v>135</v>
      </c>
      <c r="D7" s="382" t="s">
        <v>288</v>
      </c>
      <c r="E7" s="382" t="s">
        <v>314</v>
      </c>
      <c r="F7" s="382" t="s">
        <v>2469</v>
      </c>
      <c r="G7" s="390">
        <v>1972</v>
      </c>
      <c r="H7" s="380">
        <v>20</v>
      </c>
      <c r="I7" s="379">
        <v>0.30555599999999999</v>
      </c>
      <c r="K7" s="15">
        <f>VLOOKUP(L7,id!$A:$C,3,0)</f>
        <v>27</v>
      </c>
      <c r="L7" s="15" t="str">
        <f t="shared" si="0"/>
        <v>BoberBartłomiej1972</v>
      </c>
      <c r="M7" s="9" t="str">
        <f t="shared" si="1"/>
        <v>Bober</v>
      </c>
      <c r="N7" s="9" t="str">
        <f t="shared" si="2"/>
        <v>Bartłomiej</v>
      </c>
      <c r="O7" s="9" t="str">
        <f t="shared" si="3"/>
        <v>Harpagan</v>
      </c>
      <c r="P7" s="389">
        <f t="shared" si="4"/>
        <v>1972</v>
      </c>
      <c r="Q7" s="9">
        <f t="shared" si="5"/>
        <v>88.63612562018092</v>
      </c>
      <c r="R7" s="9"/>
      <c r="S7" s="9">
        <f t="shared" si="6"/>
        <v>0.98863383471442223</v>
      </c>
      <c r="T7" s="9">
        <f t="shared" si="7"/>
        <v>1</v>
      </c>
      <c r="U7" s="9">
        <v>1</v>
      </c>
      <c r="V7" s="9">
        <v>1</v>
      </c>
    </row>
    <row r="8" spans="1:22" ht="13.05" customHeight="1">
      <c r="A8" s="380">
        <v>6</v>
      </c>
      <c r="B8" s="381"/>
      <c r="C8" s="380">
        <v>102</v>
      </c>
      <c r="D8" s="382" t="s">
        <v>50</v>
      </c>
      <c r="E8" s="382" t="s">
        <v>132</v>
      </c>
      <c r="F8" s="382" t="s">
        <v>2468</v>
      </c>
      <c r="G8" s="390">
        <v>1970</v>
      </c>
      <c r="H8" s="380">
        <v>20</v>
      </c>
      <c r="I8" s="379">
        <v>0.31180600000000003</v>
      </c>
      <c r="K8" s="15">
        <f>VLOOKUP(L8,id!$A:$C,3,0)</f>
        <v>8</v>
      </c>
      <c r="L8" s="15" t="str">
        <f t="shared" ref="L8:L33" si="8">M8&amp;N8&amp;P8</f>
        <v>FałowskiRafał1970</v>
      </c>
      <c r="M8" s="9" t="str">
        <f t="shared" ref="M8:M33" si="9">E8</f>
        <v>Fałowski</v>
      </c>
      <c r="N8" s="9" t="str">
        <f t="shared" ref="N8:N33" si="10">D8</f>
        <v>Rafał</v>
      </c>
      <c r="O8" s="9" t="str">
        <f t="shared" ref="O8:O33" si="11">F8</f>
        <v>VY</v>
      </c>
      <c r="P8" s="389">
        <f t="shared" ref="P8:P33" si="12">G8</f>
        <v>1970</v>
      </c>
      <c r="Q8" s="9">
        <f t="shared" ref="Q8:Q16" si="13">Q7*IF(U8&lt;1,U8,IF(V8&lt;1,V8,IF(T8&lt;1,T8,IF(S8&lt;1,S8,1))))</f>
        <v>86.859457483178645</v>
      </c>
      <c r="R8" s="9"/>
      <c r="S8" s="9">
        <f t="shared" ref="S8:S16" si="14">I7/I8</f>
        <v>0.97995548514140196</v>
      </c>
      <c r="T8" s="9">
        <f t="shared" ref="T8:T16" si="15">H8/H7</f>
        <v>1</v>
      </c>
      <c r="U8" s="9">
        <v>1</v>
      </c>
      <c r="V8" s="9">
        <v>1</v>
      </c>
    </row>
    <row r="9" spans="1:22" ht="13.05" customHeight="1">
      <c r="A9" s="380">
        <v>7</v>
      </c>
      <c r="B9" s="381"/>
      <c r="C9" s="380">
        <v>114</v>
      </c>
      <c r="D9" s="382" t="s">
        <v>331</v>
      </c>
      <c r="E9" s="382" t="s">
        <v>330</v>
      </c>
      <c r="F9" s="382" t="s">
        <v>2467</v>
      </c>
      <c r="G9" s="390">
        <v>1973</v>
      </c>
      <c r="H9" s="380">
        <v>20</v>
      </c>
      <c r="I9" s="379">
        <v>0.31944400000000001</v>
      </c>
      <c r="K9" s="15">
        <f>VLOOKUP(L9,id!$A:$C,3,0)</f>
        <v>191</v>
      </c>
      <c r="L9" s="15" t="str">
        <f t="shared" si="8"/>
        <v>CiesielskiWitold1973</v>
      </c>
      <c r="M9" s="9" t="str">
        <f t="shared" si="9"/>
        <v>Ciesielski</v>
      </c>
      <c r="N9" s="9" t="str">
        <f t="shared" si="10"/>
        <v>Witold</v>
      </c>
      <c r="O9" s="9" t="str">
        <f t="shared" si="11"/>
        <v>turbo</v>
      </c>
      <c r="P9" s="389">
        <f t="shared" si="12"/>
        <v>1973</v>
      </c>
      <c r="Q9" s="9">
        <f t="shared" si="13"/>
        <v>84.782622306257124</v>
      </c>
      <c r="R9" s="9"/>
      <c r="S9" s="9">
        <f t="shared" si="14"/>
        <v>0.97608970586393862</v>
      </c>
      <c r="T9" s="9">
        <f t="shared" si="15"/>
        <v>1</v>
      </c>
      <c r="U9" s="9">
        <v>1</v>
      </c>
      <c r="V9" s="9">
        <v>1</v>
      </c>
    </row>
    <row r="10" spans="1:22" ht="13.05" customHeight="1">
      <c r="A10" s="380">
        <v>8</v>
      </c>
      <c r="B10" s="381"/>
      <c r="C10" s="380">
        <v>103</v>
      </c>
      <c r="D10" s="382" t="s">
        <v>65</v>
      </c>
      <c r="E10" s="382" t="s">
        <v>894</v>
      </c>
      <c r="F10" s="382" t="s">
        <v>2466</v>
      </c>
      <c r="G10" s="390">
        <v>1981</v>
      </c>
      <c r="H10" s="380">
        <v>20</v>
      </c>
      <c r="I10" s="379">
        <v>0.34791699999999998</v>
      </c>
      <c r="K10" s="15">
        <f>VLOOKUP(L10,id!$A:$C,3,0)</f>
        <v>245</v>
      </c>
      <c r="L10" s="15" t="str">
        <f t="shared" si="8"/>
        <v>ZłomańczukMichał1981</v>
      </c>
      <c r="M10" s="9" t="str">
        <f t="shared" si="9"/>
        <v>Złomańczuk</v>
      </c>
      <c r="N10" s="9" t="str">
        <f t="shared" si="10"/>
        <v>Michał</v>
      </c>
      <c r="O10" s="9" t="str">
        <f t="shared" si="11"/>
        <v>Straszyn</v>
      </c>
      <c r="P10" s="389">
        <f t="shared" si="12"/>
        <v>1981</v>
      </c>
      <c r="Q10" s="9">
        <f t="shared" si="13"/>
        <v>77.844140987649354</v>
      </c>
      <c r="R10" s="9"/>
      <c r="S10" s="9">
        <f t="shared" si="14"/>
        <v>0.91816151553387737</v>
      </c>
      <c r="T10" s="9">
        <f t="shared" si="15"/>
        <v>1</v>
      </c>
      <c r="U10" s="9">
        <v>1</v>
      </c>
      <c r="V10" s="9">
        <v>1</v>
      </c>
    </row>
    <row r="11" spans="1:22" ht="13.05" customHeight="1">
      <c r="A11" s="380">
        <v>9</v>
      </c>
      <c r="B11" s="381"/>
      <c r="C11" s="380">
        <v>255</v>
      </c>
      <c r="D11" s="382" t="s">
        <v>21</v>
      </c>
      <c r="E11" s="382" t="s">
        <v>2482</v>
      </c>
      <c r="F11" s="382" t="s">
        <v>2465</v>
      </c>
      <c r="G11" s="390">
        <v>1984</v>
      </c>
      <c r="H11" s="380">
        <v>20</v>
      </c>
      <c r="I11" s="379">
        <v>0.36249999999999999</v>
      </c>
      <c r="K11" s="15">
        <f>VLOOKUP(L11,id!$A:$C,3,0)</f>
        <v>543</v>
      </c>
      <c r="L11" s="15" t="str">
        <f t="shared" si="8"/>
        <v>GorzelańczykMarcin1984</v>
      </c>
      <c r="M11" s="9" t="str">
        <f t="shared" si="9"/>
        <v>Gorzelańczyk</v>
      </c>
      <c r="N11" s="9" t="str">
        <f t="shared" si="10"/>
        <v>Marcin</v>
      </c>
      <c r="O11" s="9" t="str">
        <f t="shared" si="11"/>
        <v>KS Hades</v>
      </c>
      <c r="P11" s="389">
        <f t="shared" si="12"/>
        <v>1984</v>
      </c>
      <c r="Q11" s="9">
        <f t="shared" si="13"/>
        <v>74.712551724137924</v>
      </c>
      <c r="R11" s="9"/>
      <c r="S11" s="9">
        <f t="shared" si="14"/>
        <v>0.95977103448275858</v>
      </c>
      <c r="T11" s="9">
        <f t="shared" si="15"/>
        <v>1</v>
      </c>
      <c r="U11" s="9">
        <v>1</v>
      </c>
      <c r="V11" s="9">
        <v>1</v>
      </c>
    </row>
    <row r="12" spans="1:22" ht="13.05" customHeight="1">
      <c r="A12" s="380">
        <v>10</v>
      </c>
      <c r="B12" s="381"/>
      <c r="C12" s="380">
        <v>125</v>
      </c>
      <c r="D12" s="382" t="s">
        <v>53</v>
      </c>
      <c r="E12" s="382" t="s">
        <v>52</v>
      </c>
      <c r="F12" s="382" t="s">
        <v>2459</v>
      </c>
      <c r="G12" s="390">
        <v>1960</v>
      </c>
      <c r="H12" s="380">
        <v>20</v>
      </c>
      <c r="I12" s="379">
        <v>0.36805599999999999</v>
      </c>
      <c r="K12" s="15">
        <f>VLOOKUP(L12,id!$A:$C,3,0)</f>
        <v>64</v>
      </c>
      <c r="L12" s="15" t="str">
        <f t="shared" si="8"/>
        <v>KoniecznyTomasz1960</v>
      </c>
      <c r="M12" s="9" t="str">
        <f t="shared" si="9"/>
        <v>Konieczny</v>
      </c>
      <c r="N12" s="9" t="str">
        <f t="shared" si="10"/>
        <v>Tomasz</v>
      </c>
      <c r="O12" s="9" t="str">
        <f t="shared" si="11"/>
        <v>Grupa Rowerowa Lipka</v>
      </c>
      <c r="P12" s="389">
        <f t="shared" si="12"/>
        <v>1960</v>
      </c>
      <c r="Q12" s="9">
        <f t="shared" si="13"/>
        <v>73.584726237311699</v>
      </c>
      <c r="R12" s="9"/>
      <c r="S12" s="9">
        <f t="shared" si="14"/>
        <v>0.9849044710587519</v>
      </c>
      <c r="T12" s="9">
        <f t="shared" si="15"/>
        <v>1</v>
      </c>
      <c r="U12" s="9">
        <v>1</v>
      </c>
      <c r="V12" s="9">
        <v>1</v>
      </c>
    </row>
    <row r="13" spans="1:22" ht="13.05" customHeight="1">
      <c r="A13" s="380">
        <v>11</v>
      </c>
      <c r="B13" s="381"/>
      <c r="C13" s="380">
        <v>143</v>
      </c>
      <c r="D13" s="382" t="s">
        <v>65</v>
      </c>
      <c r="E13" s="382" t="s">
        <v>766</v>
      </c>
      <c r="F13" s="382" t="s">
        <v>2457</v>
      </c>
      <c r="G13" s="390">
        <v>1978</v>
      </c>
      <c r="H13" s="380">
        <v>20</v>
      </c>
      <c r="I13" s="379">
        <v>0.39583299999999999</v>
      </c>
      <c r="K13" s="15">
        <f>VLOOKUP(L13,id!$A:$C,3,0)</f>
        <v>44</v>
      </c>
      <c r="L13" s="15" t="str">
        <f t="shared" si="8"/>
        <v>RychlikMichał1978</v>
      </c>
      <c r="M13" s="9" t="str">
        <f t="shared" si="9"/>
        <v>Rychlik</v>
      </c>
      <c r="N13" s="9" t="str">
        <f t="shared" si="10"/>
        <v>Michał</v>
      </c>
      <c r="O13" s="9" t="str">
        <f t="shared" si="11"/>
        <v>OrientAkcja</v>
      </c>
      <c r="P13" s="389">
        <f t="shared" si="12"/>
        <v>1978</v>
      </c>
      <c r="Q13" s="9">
        <f t="shared" si="13"/>
        <v>68.421026038758754</v>
      </c>
      <c r="R13" s="9"/>
      <c r="S13" s="9">
        <f t="shared" si="14"/>
        <v>0.92982646722228823</v>
      </c>
      <c r="T13" s="9">
        <f t="shared" si="15"/>
        <v>1</v>
      </c>
      <c r="U13" s="9">
        <v>1</v>
      </c>
      <c r="V13" s="9">
        <v>1</v>
      </c>
    </row>
    <row r="14" spans="1:22" ht="13.05" customHeight="1">
      <c r="A14" s="380">
        <v>12</v>
      </c>
      <c r="B14" s="381"/>
      <c r="C14" s="380">
        <v>108</v>
      </c>
      <c r="D14" s="382" t="s">
        <v>399</v>
      </c>
      <c r="E14" s="382" t="s">
        <v>854</v>
      </c>
      <c r="F14" s="382" t="s">
        <v>2464</v>
      </c>
      <c r="G14" s="390">
        <v>1966</v>
      </c>
      <c r="H14" s="380">
        <v>20</v>
      </c>
      <c r="I14" s="379">
        <v>0.40763899999999997</v>
      </c>
      <c r="K14" s="15">
        <f>VLOOKUP(L14,id!$A:$C,3,0)</f>
        <v>14</v>
      </c>
      <c r="L14" s="15" t="str">
        <f t="shared" si="8"/>
        <v>RudnickiMariusz1966</v>
      </c>
      <c r="M14" s="9" t="str">
        <f t="shared" si="9"/>
        <v>Rudnicki</v>
      </c>
      <c r="N14" s="9" t="str">
        <f t="shared" si="10"/>
        <v>Mariusz</v>
      </c>
      <c r="O14" s="9" t="str">
        <f t="shared" si="11"/>
        <v>Orient Express</v>
      </c>
      <c r="P14" s="389">
        <f t="shared" si="12"/>
        <v>1966</v>
      </c>
      <c r="Q14" s="9">
        <f t="shared" si="13"/>
        <v>66.439423117022642</v>
      </c>
      <c r="R14" s="9"/>
      <c r="S14" s="9">
        <f t="shared" si="14"/>
        <v>0.97103809988740042</v>
      </c>
      <c r="T14" s="9">
        <f t="shared" si="15"/>
        <v>1</v>
      </c>
      <c r="U14" s="9">
        <v>1</v>
      </c>
      <c r="V14" s="9">
        <v>1</v>
      </c>
    </row>
    <row r="15" spans="1:22" ht="13.05" customHeight="1">
      <c r="A15" s="380">
        <v>13</v>
      </c>
      <c r="B15" s="381"/>
      <c r="C15" s="380">
        <v>109</v>
      </c>
      <c r="D15" s="382" t="s">
        <v>26</v>
      </c>
      <c r="E15" s="382" t="s">
        <v>855</v>
      </c>
      <c r="F15" s="382" t="s">
        <v>2464</v>
      </c>
      <c r="G15" s="390">
        <v>1963</v>
      </c>
      <c r="H15" s="380">
        <v>20</v>
      </c>
      <c r="I15" s="379">
        <v>0.40763899999999997</v>
      </c>
      <c r="K15" s="15">
        <f>VLOOKUP(L15,id!$A:$C,3,0)</f>
        <v>75</v>
      </c>
      <c r="L15" s="15" t="str">
        <f t="shared" si="8"/>
        <v>KowalskiKrzysztof1963</v>
      </c>
      <c r="M15" s="9" t="str">
        <f t="shared" si="9"/>
        <v>Kowalski</v>
      </c>
      <c r="N15" s="9" t="str">
        <f t="shared" si="10"/>
        <v>Krzysztof</v>
      </c>
      <c r="O15" s="9" t="str">
        <f t="shared" si="11"/>
        <v>Orient Express</v>
      </c>
      <c r="P15" s="389">
        <f t="shared" si="12"/>
        <v>1963</v>
      </c>
      <c r="Q15" s="9">
        <f t="shared" si="13"/>
        <v>66.439423117022642</v>
      </c>
      <c r="R15" s="9"/>
      <c r="S15" s="9">
        <f t="shared" si="14"/>
        <v>1</v>
      </c>
      <c r="T15" s="9">
        <f t="shared" si="15"/>
        <v>1</v>
      </c>
      <c r="U15" s="9">
        <v>1</v>
      </c>
      <c r="V15" s="9">
        <v>1</v>
      </c>
    </row>
    <row r="16" spans="1:22" ht="13.05" customHeight="1">
      <c r="A16" s="380">
        <v>14</v>
      </c>
      <c r="B16" s="381"/>
      <c r="C16" s="380">
        <v>136</v>
      </c>
      <c r="D16" s="382" t="s">
        <v>53</v>
      </c>
      <c r="E16" s="382" t="s">
        <v>75</v>
      </c>
      <c r="F16" s="382" t="s">
        <v>2463</v>
      </c>
      <c r="G16" s="390">
        <v>1963</v>
      </c>
      <c r="H16" s="380">
        <v>20</v>
      </c>
      <c r="I16" s="379">
        <v>0.41180600000000001</v>
      </c>
      <c r="K16" s="15">
        <f>VLOOKUP(L16,id!$A:$C,3,0)</f>
        <v>6</v>
      </c>
      <c r="L16" s="15" t="str">
        <f t="shared" si="8"/>
        <v>SójkaTomasz1963</v>
      </c>
      <c r="M16" s="9" t="str">
        <f t="shared" si="9"/>
        <v>Sójka</v>
      </c>
      <c r="N16" s="9" t="str">
        <f t="shared" si="10"/>
        <v>Tomasz</v>
      </c>
      <c r="O16" s="9" t="str">
        <f t="shared" si="11"/>
        <v>RKS Fiedorek</v>
      </c>
      <c r="P16" s="389">
        <f t="shared" si="12"/>
        <v>1963</v>
      </c>
      <c r="Q16" s="9">
        <f t="shared" si="13"/>
        <v>65.767133067512347</v>
      </c>
      <c r="R16" s="9"/>
      <c r="S16" s="9">
        <f t="shared" si="14"/>
        <v>0.9898811576324773</v>
      </c>
      <c r="T16" s="9">
        <f t="shared" si="15"/>
        <v>1</v>
      </c>
      <c r="U16" s="9">
        <v>1</v>
      </c>
      <c r="V16" s="9">
        <v>1</v>
      </c>
    </row>
    <row r="17" spans="1:22" ht="13.05" customHeight="1">
      <c r="A17" s="380">
        <v>16</v>
      </c>
      <c r="B17" s="381"/>
      <c r="C17" s="380">
        <v>138</v>
      </c>
      <c r="D17" s="382" t="s">
        <v>25</v>
      </c>
      <c r="E17" s="382" t="s">
        <v>192</v>
      </c>
      <c r="F17" s="382" t="s">
        <v>2462</v>
      </c>
      <c r="G17" s="393">
        <v>1975</v>
      </c>
      <c r="H17" s="380">
        <v>20</v>
      </c>
      <c r="I17" s="379">
        <v>0.41249999999999998</v>
      </c>
      <c r="K17" s="15">
        <f>VLOOKUP(L17,id!$A:$C,3,0)</f>
        <v>539</v>
      </c>
      <c r="L17" s="15" t="str">
        <f t="shared" si="8"/>
        <v>HajdukJacek1975</v>
      </c>
      <c r="M17" s="9" t="str">
        <f t="shared" si="9"/>
        <v>Hajduk</v>
      </c>
      <c r="N17" s="9" t="str">
        <f t="shared" si="10"/>
        <v>Jacek</v>
      </c>
      <c r="O17" s="9" t="str">
        <f t="shared" si="11"/>
        <v>Bez Skorka</v>
      </c>
      <c r="P17" s="389">
        <f t="shared" si="12"/>
        <v>1975</v>
      </c>
      <c r="Q17" s="9">
        <f t="shared" ref="Q17:Q33" si="16">Q16*IF(U17&lt;1,U17,IF(V17&lt;1,V17,IF(T17&lt;1,T17,IF(S17&lt;1,S17,1))))</f>
        <v>65.656484848484823</v>
      </c>
      <c r="R17" s="9"/>
      <c r="S17" s="9">
        <f t="shared" ref="S17:S33" si="17">I16/I17</f>
        <v>0.99831757575757585</v>
      </c>
      <c r="T17" s="9">
        <f t="shared" ref="T17:T33" si="18">H17/H16</f>
        <v>1</v>
      </c>
      <c r="U17" s="9">
        <v>1</v>
      </c>
      <c r="V17" s="9">
        <v>1</v>
      </c>
    </row>
    <row r="18" spans="1:22" ht="13.05" customHeight="1">
      <c r="A18" s="380">
        <v>17</v>
      </c>
      <c r="B18" s="381"/>
      <c r="C18" s="380">
        <v>139</v>
      </c>
      <c r="D18" s="382" t="s">
        <v>190</v>
      </c>
      <c r="E18" s="382" t="s">
        <v>189</v>
      </c>
      <c r="F18" s="382" t="s">
        <v>2462</v>
      </c>
      <c r="G18" s="390">
        <v>1974</v>
      </c>
      <c r="H18" s="380">
        <v>20</v>
      </c>
      <c r="I18" s="379">
        <v>0.41249999999999998</v>
      </c>
      <c r="K18" s="15">
        <f>VLOOKUP(L18,id!$A:$C,3,0)</f>
        <v>544</v>
      </c>
      <c r="L18" s="15" t="str">
        <f t="shared" si="8"/>
        <v>BłaszczykDarek1974</v>
      </c>
      <c r="M18" s="9" t="str">
        <f t="shared" si="9"/>
        <v>Błaszczyk</v>
      </c>
      <c r="N18" s="9" t="str">
        <f t="shared" si="10"/>
        <v>Darek</v>
      </c>
      <c r="O18" s="9" t="str">
        <f t="shared" si="11"/>
        <v>Bez Skorka</v>
      </c>
      <c r="P18" s="389">
        <f t="shared" si="12"/>
        <v>1974</v>
      </c>
      <c r="Q18" s="9">
        <f t="shared" si="16"/>
        <v>65.656484848484823</v>
      </c>
      <c r="R18" s="9"/>
      <c r="S18" s="9">
        <f t="shared" si="17"/>
        <v>1</v>
      </c>
      <c r="T18" s="9">
        <f t="shared" si="18"/>
        <v>1</v>
      </c>
      <c r="U18" s="9">
        <v>1</v>
      </c>
      <c r="V18" s="9">
        <v>1</v>
      </c>
    </row>
    <row r="19" spans="1:22" ht="13.05" customHeight="1">
      <c r="A19" s="380">
        <v>18</v>
      </c>
      <c r="B19" s="381"/>
      <c r="C19" s="380">
        <v>115</v>
      </c>
      <c r="D19" s="382" t="s">
        <v>50</v>
      </c>
      <c r="E19" s="382" t="s">
        <v>764</v>
      </c>
      <c r="F19" s="382" t="s">
        <v>2461</v>
      </c>
      <c r="G19" s="390">
        <v>1981</v>
      </c>
      <c r="H19" s="380">
        <v>20</v>
      </c>
      <c r="I19" s="379">
        <v>0.41388900000000001</v>
      </c>
      <c r="K19" s="15">
        <f>VLOOKUP(L19,id!$A:$C,3,0)</f>
        <v>77</v>
      </c>
      <c r="L19" s="15" t="str">
        <f t="shared" si="8"/>
        <v>KucharskiRafał1981</v>
      </c>
      <c r="M19" s="9" t="str">
        <f t="shared" si="9"/>
        <v>Kucharski</v>
      </c>
      <c r="N19" s="9" t="str">
        <f t="shared" si="10"/>
        <v>Rafał</v>
      </c>
      <c r="O19" s="9" t="str">
        <f t="shared" si="11"/>
        <v>Rower Janka</v>
      </c>
      <c r="P19" s="389">
        <f t="shared" si="12"/>
        <v>1981</v>
      </c>
      <c r="Q19" s="9">
        <f t="shared" si="16"/>
        <v>65.436143507075542</v>
      </c>
      <c r="R19" s="9"/>
      <c r="S19" s="9">
        <f t="shared" si="17"/>
        <v>0.99664402774656968</v>
      </c>
      <c r="T19" s="9">
        <f t="shared" si="18"/>
        <v>1</v>
      </c>
      <c r="U19" s="9">
        <v>1</v>
      </c>
      <c r="V19" s="9">
        <v>1</v>
      </c>
    </row>
    <row r="20" spans="1:22" ht="13.05" customHeight="1">
      <c r="A20" s="380">
        <v>19</v>
      </c>
      <c r="B20" s="381"/>
      <c r="C20" s="380">
        <v>128</v>
      </c>
      <c r="D20" s="382" t="s">
        <v>560</v>
      </c>
      <c r="E20" s="382" t="s">
        <v>33</v>
      </c>
      <c r="F20" s="382" t="s">
        <v>2460</v>
      </c>
      <c r="G20" s="390">
        <v>1999</v>
      </c>
      <c r="H20" s="380">
        <v>20</v>
      </c>
      <c r="I20" s="379">
        <v>0.432639</v>
      </c>
      <c r="K20" s="15">
        <f>VLOOKUP(L20,id!$A:$C,3,0)</f>
        <v>429</v>
      </c>
      <c r="L20" s="15" t="str">
        <f t="shared" si="8"/>
        <v>SmejdaFilip1999</v>
      </c>
      <c r="M20" s="9" t="str">
        <f t="shared" si="9"/>
        <v>Smejda</v>
      </c>
      <c r="N20" s="9" t="str">
        <f t="shared" si="10"/>
        <v>Filip</v>
      </c>
      <c r="O20" s="9" t="str">
        <f t="shared" si="11"/>
        <v>SANFI</v>
      </c>
      <c r="P20" s="389">
        <f t="shared" si="12"/>
        <v>1999</v>
      </c>
      <c r="Q20" s="9">
        <f t="shared" si="16"/>
        <v>62.600227903633261</v>
      </c>
      <c r="R20" s="9"/>
      <c r="S20" s="9">
        <f t="shared" si="17"/>
        <v>0.95666132734219522</v>
      </c>
      <c r="T20" s="9">
        <f t="shared" si="18"/>
        <v>1</v>
      </c>
      <c r="U20" s="9">
        <v>1</v>
      </c>
      <c r="V20" s="9">
        <v>1</v>
      </c>
    </row>
    <row r="21" spans="1:22" ht="13.05" customHeight="1">
      <c r="A21" s="380">
        <v>20</v>
      </c>
      <c r="B21" s="381"/>
      <c r="C21" s="380">
        <v>129</v>
      </c>
      <c r="D21" s="382" t="s">
        <v>30</v>
      </c>
      <c r="E21" s="382" t="s">
        <v>33</v>
      </c>
      <c r="F21" s="382" t="s">
        <v>2460</v>
      </c>
      <c r="G21" s="390">
        <v>1965</v>
      </c>
      <c r="H21" s="380">
        <v>20</v>
      </c>
      <c r="I21" s="379">
        <v>0.432639</v>
      </c>
      <c r="K21" s="15">
        <f>VLOOKUP(L21,id!$A:$C,3,0)</f>
        <v>16</v>
      </c>
      <c r="L21" s="15" t="str">
        <f t="shared" si="8"/>
        <v>SmejdaAndrzej1965</v>
      </c>
      <c r="M21" s="9" t="str">
        <f t="shared" si="9"/>
        <v>Smejda</v>
      </c>
      <c r="N21" s="9" t="str">
        <f t="shared" si="10"/>
        <v>Andrzej</v>
      </c>
      <c r="O21" s="9" t="str">
        <f t="shared" si="11"/>
        <v>SANFI</v>
      </c>
      <c r="P21" s="389">
        <f t="shared" si="12"/>
        <v>1965</v>
      </c>
      <c r="Q21" s="9">
        <f t="shared" si="16"/>
        <v>62.600227903633261</v>
      </c>
      <c r="R21" s="9"/>
      <c r="S21" s="9">
        <f t="shared" si="17"/>
        <v>1</v>
      </c>
      <c r="T21" s="9">
        <f t="shared" si="18"/>
        <v>1</v>
      </c>
      <c r="U21" s="9">
        <v>1</v>
      </c>
      <c r="V21" s="9">
        <v>1</v>
      </c>
    </row>
    <row r="22" spans="1:22" ht="13.05" customHeight="1">
      <c r="A22" s="380">
        <v>22</v>
      </c>
      <c r="B22" s="381"/>
      <c r="C22" s="380">
        <v>113</v>
      </c>
      <c r="D22" s="382" t="s">
        <v>53</v>
      </c>
      <c r="E22" s="382" t="s">
        <v>492</v>
      </c>
      <c r="F22" s="381"/>
      <c r="G22" s="390">
        <v>1975</v>
      </c>
      <c r="H22" s="380">
        <v>19</v>
      </c>
      <c r="I22" s="379">
        <v>0.40277800000000002</v>
      </c>
      <c r="K22" s="15">
        <f>VLOOKUP(L22,id!$A:$C,3,0)</f>
        <v>252</v>
      </c>
      <c r="L22" s="15" t="str">
        <f t="shared" si="8"/>
        <v>LipińskiTomasz1975</v>
      </c>
      <c r="M22" s="9" t="str">
        <f t="shared" si="9"/>
        <v>Lipiński</v>
      </c>
      <c r="N22" s="9" t="str">
        <f t="shared" si="10"/>
        <v>Tomasz</v>
      </c>
      <c r="O22" s="9">
        <f t="shared" si="11"/>
        <v>0</v>
      </c>
      <c r="P22" s="389">
        <f t="shared" si="12"/>
        <v>1975</v>
      </c>
      <c r="Q22" s="9">
        <f t="shared" si="16"/>
        <v>59.470216508451593</v>
      </c>
      <c r="R22" s="9"/>
      <c r="S22" s="9">
        <f t="shared" si="17"/>
        <v>1.0741376142689023</v>
      </c>
      <c r="T22" s="9">
        <f t="shared" si="18"/>
        <v>0.95</v>
      </c>
      <c r="U22" s="9">
        <v>1</v>
      </c>
      <c r="V22" s="9">
        <v>1</v>
      </c>
    </row>
    <row r="23" spans="1:22" ht="13.05" customHeight="1">
      <c r="A23" s="380">
        <v>25</v>
      </c>
      <c r="B23" s="381"/>
      <c r="C23" s="380">
        <v>144</v>
      </c>
      <c r="D23" s="382" t="s">
        <v>806</v>
      </c>
      <c r="E23" s="382" t="s">
        <v>1460</v>
      </c>
      <c r="F23" s="381"/>
      <c r="G23" s="390">
        <v>1978</v>
      </c>
      <c r="H23" s="380">
        <v>19</v>
      </c>
      <c r="I23" s="379">
        <v>0.50694399999999995</v>
      </c>
      <c r="K23" s="15">
        <f>VLOOKUP(L23,id!$A:$C,3,0)</f>
        <v>82</v>
      </c>
      <c r="L23" s="15" t="str">
        <f t="shared" si="8"/>
        <v>WolnySebastian1978</v>
      </c>
      <c r="M23" s="9" t="str">
        <f t="shared" si="9"/>
        <v>Wolny</v>
      </c>
      <c r="N23" s="9" t="str">
        <f t="shared" si="10"/>
        <v>Sebastian</v>
      </c>
      <c r="O23" s="9">
        <f t="shared" si="11"/>
        <v>0</v>
      </c>
      <c r="P23" s="389">
        <f t="shared" si="12"/>
        <v>1978</v>
      </c>
      <c r="Q23" s="9">
        <f t="shared" si="16"/>
        <v>47.250376500838591</v>
      </c>
      <c r="R23" s="9"/>
      <c r="S23" s="9">
        <f t="shared" si="17"/>
        <v>0.79452168286832481</v>
      </c>
      <c r="T23" s="9">
        <f t="shared" si="18"/>
        <v>1</v>
      </c>
      <c r="U23" s="9">
        <v>1</v>
      </c>
      <c r="V23" s="9">
        <v>1</v>
      </c>
    </row>
    <row r="24" spans="1:22" ht="13.05" customHeight="1">
      <c r="A24" s="380">
        <v>27</v>
      </c>
      <c r="B24" s="381"/>
      <c r="C24" s="380">
        <v>105</v>
      </c>
      <c r="D24" s="382" t="s">
        <v>26</v>
      </c>
      <c r="E24" s="382" t="s">
        <v>112</v>
      </c>
      <c r="F24" s="382" t="s">
        <v>2456</v>
      </c>
      <c r="G24" s="390">
        <v>1975</v>
      </c>
      <c r="H24" s="380">
        <v>16</v>
      </c>
      <c r="I24" s="379">
        <v>0.45</v>
      </c>
      <c r="K24" s="15">
        <f>VLOOKUP(L24,id!$A:$C,3,0)</f>
        <v>545</v>
      </c>
      <c r="L24" s="15" t="str">
        <f t="shared" si="8"/>
        <v>PawlakKrzysztof1975</v>
      </c>
      <c r="M24" s="9" t="str">
        <f t="shared" si="9"/>
        <v>Pawlak</v>
      </c>
      <c r="N24" s="9" t="str">
        <f t="shared" si="10"/>
        <v>Krzysztof</v>
      </c>
      <c r="O24" s="9" t="str">
        <f t="shared" si="11"/>
        <v>DT4YOU MTB TEAM</v>
      </c>
      <c r="P24" s="389">
        <f t="shared" si="12"/>
        <v>1975</v>
      </c>
      <c r="Q24" s="9">
        <f t="shared" si="16"/>
        <v>39.789790737548287</v>
      </c>
      <c r="R24" s="9"/>
      <c r="S24" s="9">
        <f t="shared" si="17"/>
        <v>1.1265422222222221</v>
      </c>
      <c r="T24" s="9">
        <f t="shared" si="18"/>
        <v>0.84210526315789469</v>
      </c>
      <c r="U24" s="9">
        <v>1</v>
      </c>
      <c r="V24" s="9">
        <v>1</v>
      </c>
    </row>
    <row r="25" spans="1:22" ht="13.05" customHeight="1">
      <c r="A25" s="380">
        <v>28</v>
      </c>
      <c r="B25" s="381"/>
      <c r="C25" s="380">
        <v>131</v>
      </c>
      <c r="D25" s="382" t="s">
        <v>38</v>
      </c>
      <c r="E25" s="382" t="s">
        <v>100</v>
      </c>
      <c r="F25" s="382" t="s">
        <v>2455</v>
      </c>
      <c r="G25" s="390">
        <v>1978</v>
      </c>
      <c r="H25" s="380">
        <v>15</v>
      </c>
      <c r="I25" s="379">
        <v>0.39652799999999999</v>
      </c>
      <c r="K25" s="15">
        <f>VLOOKUP(L25,id!$A:$C,3,0)</f>
        <v>10</v>
      </c>
      <c r="L25" s="15" t="str">
        <f t="shared" si="8"/>
        <v>SadowskiMarek1978</v>
      </c>
      <c r="M25" s="9" t="str">
        <f t="shared" si="9"/>
        <v>Sadowski</v>
      </c>
      <c r="N25" s="9" t="str">
        <f t="shared" si="10"/>
        <v>Marek</v>
      </c>
      <c r="O25" s="9" t="str">
        <f t="shared" si="11"/>
        <v>JMDekoratornia.pl</v>
      </c>
      <c r="P25" s="389">
        <f t="shared" si="12"/>
        <v>1978</v>
      </c>
      <c r="Q25" s="9">
        <f t="shared" si="16"/>
        <v>37.302928816451519</v>
      </c>
      <c r="R25" s="9"/>
      <c r="S25" s="9">
        <f t="shared" si="17"/>
        <v>1.1348505023604891</v>
      </c>
      <c r="T25" s="9">
        <f t="shared" si="18"/>
        <v>0.9375</v>
      </c>
      <c r="U25" s="9">
        <v>1</v>
      </c>
      <c r="V25" s="9">
        <v>1</v>
      </c>
    </row>
    <row r="26" spans="1:22" ht="13.05" customHeight="1">
      <c r="A26" s="380">
        <v>29</v>
      </c>
      <c r="B26" s="381"/>
      <c r="C26" s="380">
        <v>118</v>
      </c>
      <c r="D26" s="382" t="s">
        <v>38</v>
      </c>
      <c r="E26" s="382" t="s">
        <v>373</v>
      </c>
      <c r="F26" s="382" t="s">
        <v>2454</v>
      </c>
      <c r="G26" s="390">
        <v>1951</v>
      </c>
      <c r="H26" s="380">
        <v>15</v>
      </c>
      <c r="I26" s="379">
        <v>0.403472</v>
      </c>
      <c r="K26" s="15">
        <f>VLOOKUP(L26,id!$A:$C,3,0)</f>
        <v>212</v>
      </c>
      <c r="L26" s="15" t="str">
        <f t="shared" si="8"/>
        <v>RedlarskiMarek1951</v>
      </c>
      <c r="M26" s="9" t="str">
        <f t="shared" si="9"/>
        <v>Redlarski</v>
      </c>
      <c r="N26" s="9" t="str">
        <f t="shared" si="10"/>
        <v>Marek</v>
      </c>
      <c r="O26" s="9" t="str">
        <f t="shared" si="11"/>
        <v>STK Czersk</v>
      </c>
      <c r="P26" s="389">
        <f t="shared" si="12"/>
        <v>1951</v>
      </c>
      <c r="Q26" s="9">
        <f t="shared" si="16"/>
        <v>36.660922586275845</v>
      </c>
      <c r="R26" s="9"/>
      <c r="S26" s="9">
        <f t="shared" si="17"/>
        <v>0.98278938811119476</v>
      </c>
      <c r="T26" s="9">
        <f t="shared" si="18"/>
        <v>1</v>
      </c>
      <c r="U26" s="9">
        <v>1</v>
      </c>
      <c r="V26" s="9">
        <v>1</v>
      </c>
    </row>
    <row r="27" spans="1:22" ht="13.05" customHeight="1">
      <c r="A27" s="380">
        <v>30</v>
      </c>
      <c r="B27" s="381"/>
      <c r="C27" s="380">
        <v>145</v>
      </c>
      <c r="D27" s="382" t="s">
        <v>30</v>
      </c>
      <c r="E27" s="382" t="s">
        <v>153</v>
      </c>
      <c r="F27" s="381"/>
      <c r="G27" s="393">
        <v>1951</v>
      </c>
      <c r="H27" s="380">
        <v>13</v>
      </c>
      <c r="I27" s="379">
        <v>0.49652800000000002</v>
      </c>
      <c r="K27" s="15">
        <f>VLOOKUP(L27,id!$A:$C,3,0)</f>
        <v>435</v>
      </c>
      <c r="L27" s="15" t="str">
        <f t="shared" si="8"/>
        <v>PiwakowskiAndrzej1951</v>
      </c>
      <c r="M27" s="9" t="str">
        <f t="shared" si="9"/>
        <v>Piwakowski</v>
      </c>
      <c r="N27" s="9" t="str">
        <f t="shared" si="10"/>
        <v>Andrzej</v>
      </c>
      <c r="O27" s="9">
        <f t="shared" si="11"/>
        <v>0</v>
      </c>
      <c r="P27" s="389">
        <f t="shared" si="12"/>
        <v>1951</v>
      </c>
      <c r="Q27" s="9">
        <f t="shared" si="16"/>
        <v>31.772799574772399</v>
      </c>
      <c r="R27" s="9"/>
      <c r="S27" s="9">
        <f t="shared" si="17"/>
        <v>0.81258660135984273</v>
      </c>
      <c r="T27" s="9">
        <f t="shared" si="18"/>
        <v>0.8666666666666667</v>
      </c>
      <c r="U27" s="9">
        <v>1</v>
      </c>
      <c r="V27" s="9">
        <v>1</v>
      </c>
    </row>
    <row r="28" spans="1:22" ht="13.05" customHeight="1">
      <c r="A28" s="380">
        <v>31</v>
      </c>
      <c r="B28" s="381"/>
      <c r="C28" s="380">
        <v>123</v>
      </c>
      <c r="D28" s="382" t="s">
        <v>96</v>
      </c>
      <c r="E28" s="382" t="s">
        <v>85</v>
      </c>
      <c r="F28" s="382" t="s">
        <v>2453</v>
      </c>
      <c r="G28" s="390">
        <v>1984</v>
      </c>
      <c r="H28" s="380">
        <v>12</v>
      </c>
      <c r="I28" s="379">
        <v>0.23194400000000001</v>
      </c>
      <c r="K28" s="15">
        <f>VLOOKUP(L28,id!$A:$C,3,0)</f>
        <v>480</v>
      </c>
      <c r="L28" s="15" t="str">
        <f t="shared" si="8"/>
        <v>WieczorekJarosław1984</v>
      </c>
      <c r="M28" s="9" t="str">
        <f t="shared" si="9"/>
        <v>Wieczorek</v>
      </c>
      <c r="N28" s="9" t="str">
        <f t="shared" si="10"/>
        <v>Jarosław</v>
      </c>
      <c r="O28" s="9" t="str">
        <f t="shared" si="11"/>
        <v>Rajd Liczyrzepy / Europa Ubezpieczenia</v>
      </c>
      <c r="P28" s="389">
        <f t="shared" si="12"/>
        <v>1984</v>
      </c>
      <c r="Q28" s="9">
        <f t="shared" si="16"/>
        <v>29.328738069020677</v>
      </c>
      <c r="R28" s="9"/>
      <c r="S28" s="9">
        <f t="shared" si="17"/>
        <v>2.1407236229434692</v>
      </c>
      <c r="T28" s="9">
        <f t="shared" si="18"/>
        <v>0.92307692307692313</v>
      </c>
      <c r="U28" s="9">
        <v>1</v>
      </c>
      <c r="V28" s="9">
        <v>1</v>
      </c>
    </row>
    <row r="29" spans="1:22" ht="13.05" customHeight="1">
      <c r="A29" s="380">
        <v>32</v>
      </c>
      <c r="B29" s="381"/>
      <c r="C29" s="380">
        <v>122</v>
      </c>
      <c r="D29" s="382" t="s">
        <v>69</v>
      </c>
      <c r="E29" s="382" t="s">
        <v>86</v>
      </c>
      <c r="F29" s="381"/>
      <c r="G29" s="390">
        <v>1986</v>
      </c>
      <c r="H29" s="380">
        <v>11</v>
      </c>
      <c r="I29" s="379">
        <v>0.18124999999999999</v>
      </c>
      <c r="K29" s="15">
        <f>VLOOKUP(L29,id!$A:$C,3,0)</f>
        <v>22</v>
      </c>
      <c r="L29" s="15" t="str">
        <f t="shared" si="8"/>
        <v>MirowskiŁukasz1986</v>
      </c>
      <c r="M29" s="9" t="str">
        <f t="shared" si="9"/>
        <v>Mirowski</v>
      </c>
      <c r="N29" s="9" t="str">
        <f t="shared" si="10"/>
        <v>Łukasz</v>
      </c>
      <c r="O29" s="9">
        <f t="shared" si="11"/>
        <v>0</v>
      </c>
      <c r="P29" s="389">
        <f t="shared" si="12"/>
        <v>1986</v>
      </c>
      <c r="Q29" s="9">
        <f t="shared" si="16"/>
        <v>26.884676563268954</v>
      </c>
      <c r="R29" s="9"/>
      <c r="S29" s="9">
        <f t="shared" si="17"/>
        <v>1.2796910344827588</v>
      </c>
      <c r="T29" s="9">
        <f t="shared" si="18"/>
        <v>0.91666666666666663</v>
      </c>
      <c r="U29" s="9">
        <v>1</v>
      </c>
      <c r="V29" s="9">
        <v>1</v>
      </c>
    </row>
    <row r="30" spans="1:22" ht="13.05" customHeight="1">
      <c r="A30" s="380">
        <v>33</v>
      </c>
      <c r="B30" s="381"/>
      <c r="C30" s="380">
        <v>111</v>
      </c>
      <c r="D30" s="382" t="s">
        <v>140</v>
      </c>
      <c r="E30" s="382" t="s">
        <v>800</v>
      </c>
      <c r="F30" s="381"/>
      <c r="G30" s="390">
        <v>1982</v>
      </c>
      <c r="H30" s="380">
        <v>11</v>
      </c>
      <c r="I30" s="379">
        <v>0.45069399999999998</v>
      </c>
      <c r="K30" s="15">
        <f>VLOOKUP(L30,id!$A:$C,3,0)</f>
        <v>546</v>
      </c>
      <c r="L30" s="15" t="str">
        <f t="shared" si="8"/>
        <v>KlepackiBartek1982</v>
      </c>
      <c r="M30" s="9" t="str">
        <f t="shared" si="9"/>
        <v>Klepacki</v>
      </c>
      <c r="N30" s="9" t="str">
        <f t="shared" si="10"/>
        <v>Bartek</v>
      </c>
      <c r="O30" s="9">
        <f t="shared" si="11"/>
        <v>0</v>
      </c>
      <c r="P30" s="389">
        <f t="shared" si="12"/>
        <v>1982</v>
      </c>
      <c r="Q30" s="9">
        <f t="shared" si="16"/>
        <v>10.811875967047483</v>
      </c>
      <c r="R30" s="9"/>
      <c r="S30" s="9">
        <f t="shared" si="17"/>
        <v>0.4021575614496754</v>
      </c>
      <c r="T30" s="9">
        <f t="shared" si="18"/>
        <v>1</v>
      </c>
      <c r="U30" s="9">
        <v>1</v>
      </c>
      <c r="V30" s="9">
        <v>1</v>
      </c>
    </row>
    <row r="31" spans="1:22" ht="13.05" customHeight="1">
      <c r="A31" s="380">
        <v>34</v>
      </c>
      <c r="B31" s="381"/>
      <c r="C31" s="380">
        <v>134</v>
      </c>
      <c r="D31" s="382" t="s">
        <v>399</v>
      </c>
      <c r="E31" s="382" t="s">
        <v>2484</v>
      </c>
      <c r="F31" s="381"/>
      <c r="G31" s="390">
        <v>1976</v>
      </c>
      <c r="H31" s="380">
        <v>11</v>
      </c>
      <c r="I31" s="379">
        <v>0.45069399999999998</v>
      </c>
      <c r="K31" s="15">
        <f>VLOOKUP(L31,id!$A:$C,3,0)</f>
        <v>547</v>
      </c>
      <c r="L31" s="15" t="str">
        <f t="shared" si="8"/>
        <v>KasperowiczMariusz1976</v>
      </c>
      <c r="M31" s="9" t="str">
        <f t="shared" si="9"/>
        <v>Kasperowicz</v>
      </c>
      <c r="N31" s="9" t="str">
        <f t="shared" si="10"/>
        <v>Mariusz</v>
      </c>
      <c r="O31" s="9">
        <f t="shared" si="11"/>
        <v>0</v>
      </c>
      <c r="P31" s="389">
        <f t="shared" si="12"/>
        <v>1976</v>
      </c>
      <c r="Q31" s="9">
        <f t="shared" si="16"/>
        <v>10.811875967047483</v>
      </c>
      <c r="R31" s="9"/>
      <c r="S31" s="9">
        <f t="shared" si="17"/>
        <v>1</v>
      </c>
      <c r="T31" s="9">
        <f t="shared" si="18"/>
        <v>1</v>
      </c>
      <c r="U31" s="9">
        <v>1</v>
      </c>
      <c r="V31" s="9">
        <v>1</v>
      </c>
    </row>
    <row r="32" spans="1:22" ht="13.05" customHeight="1">
      <c r="A32" s="380">
        <v>35</v>
      </c>
      <c r="B32" s="381"/>
      <c r="C32" s="380">
        <v>254</v>
      </c>
      <c r="D32" s="382" t="s">
        <v>76</v>
      </c>
      <c r="E32" s="382" t="s">
        <v>355</v>
      </c>
      <c r="F32" s="381"/>
      <c r="G32" s="393">
        <v>1970</v>
      </c>
      <c r="H32" s="380">
        <v>6</v>
      </c>
      <c r="I32" s="379">
        <v>0.16666700000000001</v>
      </c>
      <c r="K32" s="15">
        <f>VLOOKUP(L32,id!$A:$C,3,0)</f>
        <v>425</v>
      </c>
      <c r="L32" s="15" t="str">
        <f t="shared" si="8"/>
        <v>WalterMaciej1970</v>
      </c>
      <c r="M32" s="9" t="str">
        <f t="shared" si="9"/>
        <v>Walter</v>
      </c>
      <c r="N32" s="9" t="str">
        <f t="shared" si="10"/>
        <v>Maciej</v>
      </c>
      <c r="O32" s="9">
        <f t="shared" si="11"/>
        <v>0</v>
      </c>
      <c r="P32" s="389">
        <f t="shared" si="12"/>
        <v>1970</v>
      </c>
      <c r="Q32" s="9">
        <f t="shared" si="16"/>
        <v>5.8973868911168079</v>
      </c>
      <c r="R32" s="9"/>
      <c r="S32" s="9">
        <f t="shared" si="17"/>
        <v>2.7041585916828166</v>
      </c>
      <c r="T32" s="9">
        <f t="shared" si="18"/>
        <v>0.54545454545454541</v>
      </c>
      <c r="U32" s="9">
        <v>1</v>
      </c>
      <c r="V32" s="9">
        <v>1</v>
      </c>
    </row>
    <row r="33" spans="1:22" ht="13.05" customHeight="1">
      <c r="A33" s="380">
        <v>38</v>
      </c>
      <c r="B33" s="381"/>
      <c r="C33" s="380">
        <v>119</v>
      </c>
      <c r="D33" s="382" t="s">
        <v>38</v>
      </c>
      <c r="E33" s="382" t="s">
        <v>2487</v>
      </c>
      <c r="F33" s="381"/>
      <c r="G33" s="390">
        <v>1955</v>
      </c>
      <c r="H33" s="380">
        <v>5</v>
      </c>
      <c r="I33" s="379">
        <v>0.49166700000000002</v>
      </c>
      <c r="K33" s="15">
        <f>VLOOKUP(L33,id!$A:$C,3,0)</f>
        <v>548</v>
      </c>
      <c r="L33" s="15" t="str">
        <f t="shared" si="8"/>
        <v>BatogowskiMarek1955</v>
      </c>
      <c r="M33" s="9" t="str">
        <f t="shared" si="9"/>
        <v>Batogowski</v>
      </c>
      <c r="N33" s="9" t="str">
        <f t="shared" si="10"/>
        <v>Marek</v>
      </c>
      <c r="O33" s="9">
        <f t="shared" si="11"/>
        <v>0</v>
      </c>
      <c r="P33" s="389">
        <f t="shared" si="12"/>
        <v>1955</v>
      </c>
      <c r="Q33" s="9">
        <f t="shared" si="16"/>
        <v>4.9144890759306739</v>
      </c>
      <c r="R33" s="9"/>
      <c r="S33" s="9">
        <f t="shared" si="17"/>
        <v>0.33898349899423796</v>
      </c>
      <c r="T33" s="9">
        <f t="shared" si="18"/>
        <v>0.83333333333333337</v>
      </c>
      <c r="U33" s="9">
        <v>1</v>
      </c>
      <c r="V33" s="9">
        <v>1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80"/>
  <sheetViews>
    <sheetView showGridLines="0" workbookViewId="0">
      <pane ySplit="2" topLeftCell="A3" activePane="bottomLeft" state="frozen"/>
      <selection sqref="A1:K1"/>
      <selection pane="bottomLeft" activeCell="A4" sqref="A4:XFD4"/>
    </sheetView>
  </sheetViews>
  <sheetFormatPr defaultColWidth="14" defaultRowHeight="15" customHeight="1"/>
  <cols>
    <col min="1" max="1" width="13" style="358" bestFit="1" customWidth="1"/>
    <col min="2" max="2" width="9" style="358" bestFit="1" customWidth="1"/>
    <col min="3" max="3" width="11.5546875" style="358" bestFit="1" customWidth="1"/>
    <col min="4" max="4" width="14.33203125" style="358" bestFit="1" customWidth="1"/>
    <col min="5" max="5" width="13.21875" style="358" customWidth="1"/>
    <col min="6" max="6" width="7.109375" style="358" bestFit="1" customWidth="1"/>
    <col min="7" max="7" width="10.21875" style="358" bestFit="1" customWidth="1"/>
    <col min="8" max="8" width="16" style="358" bestFit="1" customWidth="1"/>
    <col min="9" max="9" width="15.44140625" style="358" bestFit="1" customWidth="1"/>
    <col min="10" max="10" width="16.21875" style="358" bestFit="1" customWidth="1"/>
    <col min="11" max="11" width="9.88671875" style="358" bestFit="1" customWidth="1"/>
    <col min="12" max="19" width="8.44140625" style="358" customWidth="1"/>
    <col min="20" max="256" width="14" style="358"/>
    <col min="257" max="257" width="13" style="358" bestFit="1" customWidth="1"/>
    <col min="258" max="258" width="9" style="358" bestFit="1" customWidth="1"/>
    <col min="259" max="259" width="11.5546875" style="358" bestFit="1" customWidth="1"/>
    <col min="260" max="260" width="14.33203125" style="358" bestFit="1" customWidth="1"/>
    <col min="261" max="261" width="34.33203125" style="358" customWidth="1"/>
    <col min="262" max="262" width="7.109375" style="358" bestFit="1" customWidth="1"/>
    <col min="263" max="263" width="10.21875" style="358" bestFit="1" customWidth="1"/>
    <col min="264" max="264" width="16" style="358" bestFit="1" customWidth="1"/>
    <col min="265" max="265" width="15.44140625" style="358" bestFit="1" customWidth="1"/>
    <col min="266" max="266" width="16.21875" style="358" bestFit="1" customWidth="1"/>
    <col min="267" max="267" width="9.88671875" style="358" bestFit="1" customWidth="1"/>
    <col min="268" max="275" width="8.44140625" style="358" customWidth="1"/>
    <col min="276" max="512" width="14" style="358"/>
    <col min="513" max="513" width="13" style="358" bestFit="1" customWidth="1"/>
    <col min="514" max="514" width="9" style="358" bestFit="1" customWidth="1"/>
    <col min="515" max="515" width="11.5546875" style="358" bestFit="1" customWidth="1"/>
    <col min="516" max="516" width="14.33203125" style="358" bestFit="1" customWidth="1"/>
    <col min="517" max="517" width="34.33203125" style="358" customWidth="1"/>
    <col min="518" max="518" width="7.109375" style="358" bestFit="1" customWidth="1"/>
    <col min="519" max="519" width="10.21875" style="358" bestFit="1" customWidth="1"/>
    <col min="520" max="520" width="16" style="358" bestFit="1" customWidth="1"/>
    <col min="521" max="521" width="15.44140625" style="358" bestFit="1" customWidth="1"/>
    <col min="522" max="522" width="16.21875" style="358" bestFit="1" customWidth="1"/>
    <col min="523" max="523" width="9.88671875" style="358" bestFit="1" customWidth="1"/>
    <col min="524" max="531" width="8.44140625" style="358" customWidth="1"/>
    <col min="532" max="768" width="14" style="358"/>
    <col min="769" max="769" width="13" style="358" bestFit="1" customWidth="1"/>
    <col min="770" max="770" width="9" style="358" bestFit="1" customWidth="1"/>
    <col min="771" max="771" width="11.5546875" style="358" bestFit="1" customWidth="1"/>
    <col min="772" max="772" width="14.33203125" style="358" bestFit="1" customWidth="1"/>
    <col min="773" max="773" width="34.33203125" style="358" customWidth="1"/>
    <col min="774" max="774" width="7.109375" style="358" bestFit="1" customWidth="1"/>
    <col min="775" max="775" width="10.21875" style="358" bestFit="1" customWidth="1"/>
    <col min="776" max="776" width="16" style="358" bestFit="1" customWidth="1"/>
    <col min="777" max="777" width="15.44140625" style="358" bestFit="1" customWidth="1"/>
    <col min="778" max="778" width="16.21875" style="358" bestFit="1" customWidth="1"/>
    <col min="779" max="779" width="9.88671875" style="358" bestFit="1" customWidth="1"/>
    <col min="780" max="787" width="8.44140625" style="358" customWidth="1"/>
    <col min="788" max="1024" width="14" style="358"/>
    <col min="1025" max="1025" width="13" style="358" bestFit="1" customWidth="1"/>
    <col min="1026" max="1026" width="9" style="358" bestFit="1" customWidth="1"/>
    <col min="1027" max="1027" width="11.5546875" style="358" bestFit="1" customWidth="1"/>
    <col min="1028" max="1028" width="14.33203125" style="358" bestFit="1" customWidth="1"/>
    <col min="1029" max="1029" width="34.33203125" style="358" customWidth="1"/>
    <col min="1030" max="1030" width="7.109375" style="358" bestFit="1" customWidth="1"/>
    <col min="1031" max="1031" width="10.21875" style="358" bestFit="1" customWidth="1"/>
    <col min="1032" max="1032" width="16" style="358" bestFit="1" customWidth="1"/>
    <col min="1033" max="1033" width="15.44140625" style="358" bestFit="1" customWidth="1"/>
    <col min="1034" max="1034" width="16.21875" style="358" bestFit="1" customWidth="1"/>
    <col min="1035" max="1035" width="9.88671875" style="358" bestFit="1" customWidth="1"/>
    <col min="1036" max="1043" width="8.44140625" style="358" customWidth="1"/>
    <col min="1044" max="1280" width="14" style="358"/>
    <col min="1281" max="1281" width="13" style="358" bestFit="1" customWidth="1"/>
    <col min="1282" max="1282" width="9" style="358" bestFit="1" customWidth="1"/>
    <col min="1283" max="1283" width="11.5546875" style="358" bestFit="1" customWidth="1"/>
    <col min="1284" max="1284" width="14.33203125" style="358" bestFit="1" customWidth="1"/>
    <col min="1285" max="1285" width="34.33203125" style="358" customWidth="1"/>
    <col min="1286" max="1286" width="7.109375" style="358" bestFit="1" customWidth="1"/>
    <col min="1287" max="1287" width="10.21875" style="358" bestFit="1" customWidth="1"/>
    <col min="1288" max="1288" width="16" style="358" bestFit="1" customWidth="1"/>
    <col min="1289" max="1289" width="15.44140625" style="358" bestFit="1" customWidth="1"/>
    <col min="1290" max="1290" width="16.21875" style="358" bestFit="1" customWidth="1"/>
    <col min="1291" max="1291" width="9.88671875" style="358" bestFit="1" customWidth="1"/>
    <col min="1292" max="1299" width="8.44140625" style="358" customWidth="1"/>
    <col min="1300" max="1536" width="14" style="358"/>
    <col min="1537" max="1537" width="13" style="358" bestFit="1" customWidth="1"/>
    <col min="1538" max="1538" width="9" style="358" bestFit="1" customWidth="1"/>
    <col min="1539" max="1539" width="11.5546875" style="358" bestFit="1" customWidth="1"/>
    <col min="1540" max="1540" width="14.33203125" style="358" bestFit="1" customWidth="1"/>
    <col min="1541" max="1541" width="34.33203125" style="358" customWidth="1"/>
    <col min="1542" max="1542" width="7.109375" style="358" bestFit="1" customWidth="1"/>
    <col min="1543" max="1543" width="10.21875" style="358" bestFit="1" customWidth="1"/>
    <col min="1544" max="1544" width="16" style="358" bestFit="1" customWidth="1"/>
    <col min="1545" max="1545" width="15.44140625" style="358" bestFit="1" customWidth="1"/>
    <col min="1546" max="1546" width="16.21875" style="358" bestFit="1" customWidth="1"/>
    <col min="1547" max="1547" width="9.88671875" style="358" bestFit="1" customWidth="1"/>
    <col min="1548" max="1555" width="8.44140625" style="358" customWidth="1"/>
    <col min="1556" max="1792" width="14" style="358"/>
    <col min="1793" max="1793" width="13" style="358" bestFit="1" customWidth="1"/>
    <col min="1794" max="1794" width="9" style="358" bestFit="1" customWidth="1"/>
    <col min="1795" max="1795" width="11.5546875" style="358" bestFit="1" customWidth="1"/>
    <col min="1796" max="1796" width="14.33203125" style="358" bestFit="1" customWidth="1"/>
    <col min="1797" max="1797" width="34.33203125" style="358" customWidth="1"/>
    <col min="1798" max="1798" width="7.109375" style="358" bestFit="1" customWidth="1"/>
    <col min="1799" max="1799" width="10.21875" style="358" bestFit="1" customWidth="1"/>
    <col min="1800" max="1800" width="16" style="358" bestFit="1" customWidth="1"/>
    <col min="1801" max="1801" width="15.44140625" style="358" bestFit="1" customWidth="1"/>
    <col min="1802" max="1802" width="16.21875" style="358" bestFit="1" customWidth="1"/>
    <col min="1803" max="1803" width="9.88671875" style="358" bestFit="1" customWidth="1"/>
    <col min="1804" max="1811" width="8.44140625" style="358" customWidth="1"/>
    <col min="1812" max="2048" width="14" style="358"/>
    <col min="2049" max="2049" width="13" style="358" bestFit="1" customWidth="1"/>
    <col min="2050" max="2050" width="9" style="358" bestFit="1" customWidth="1"/>
    <col min="2051" max="2051" width="11.5546875" style="358" bestFit="1" customWidth="1"/>
    <col min="2052" max="2052" width="14.33203125" style="358" bestFit="1" customWidth="1"/>
    <col min="2053" max="2053" width="34.33203125" style="358" customWidth="1"/>
    <col min="2054" max="2054" width="7.109375" style="358" bestFit="1" customWidth="1"/>
    <col min="2055" max="2055" width="10.21875" style="358" bestFit="1" customWidth="1"/>
    <col min="2056" max="2056" width="16" style="358" bestFit="1" customWidth="1"/>
    <col min="2057" max="2057" width="15.44140625" style="358" bestFit="1" customWidth="1"/>
    <col min="2058" max="2058" width="16.21875" style="358" bestFit="1" customWidth="1"/>
    <col min="2059" max="2059" width="9.88671875" style="358" bestFit="1" customWidth="1"/>
    <col min="2060" max="2067" width="8.44140625" style="358" customWidth="1"/>
    <col min="2068" max="2304" width="14" style="358"/>
    <col min="2305" max="2305" width="13" style="358" bestFit="1" customWidth="1"/>
    <col min="2306" max="2306" width="9" style="358" bestFit="1" customWidth="1"/>
    <col min="2307" max="2307" width="11.5546875" style="358" bestFit="1" customWidth="1"/>
    <col min="2308" max="2308" width="14.33203125" style="358" bestFit="1" customWidth="1"/>
    <col min="2309" max="2309" width="34.33203125" style="358" customWidth="1"/>
    <col min="2310" max="2310" width="7.109375" style="358" bestFit="1" customWidth="1"/>
    <col min="2311" max="2311" width="10.21875" style="358" bestFit="1" customWidth="1"/>
    <col min="2312" max="2312" width="16" style="358" bestFit="1" customWidth="1"/>
    <col min="2313" max="2313" width="15.44140625" style="358" bestFit="1" customWidth="1"/>
    <col min="2314" max="2314" width="16.21875" style="358" bestFit="1" customWidth="1"/>
    <col min="2315" max="2315" width="9.88671875" style="358" bestFit="1" customWidth="1"/>
    <col min="2316" max="2323" width="8.44140625" style="358" customWidth="1"/>
    <col min="2324" max="2560" width="14" style="358"/>
    <col min="2561" max="2561" width="13" style="358" bestFit="1" customWidth="1"/>
    <col min="2562" max="2562" width="9" style="358" bestFit="1" customWidth="1"/>
    <col min="2563" max="2563" width="11.5546875" style="358" bestFit="1" customWidth="1"/>
    <col min="2564" max="2564" width="14.33203125" style="358" bestFit="1" customWidth="1"/>
    <col min="2565" max="2565" width="34.33203125" style="358" customWidth="1"/>
    <col min="2566" max="2566" width="7.109375" style="358" bestFit="1" customWidth="1"/>
    <col min="2567" max="2567" width="10.21875" style="358" bestFit="1" customWidth="1"/>
    <col min="2568" max="2568" width="16" style="358" bestFit="1" customWidth="1"/>
    <col min="2569" max="2569" width="15.44140625" style="358" bestFit="1" customWidth="1"/>
    <col min="2570" max="2570" width="16.21875" style="358" bestFit="1" customWidth="1"/>
    <col min="2571" max="2571" width="9.88671875" style="358" bestFit="1" customWidth="1"/>
    <col min="2572" max="2579" width="8.44140625" style="358" customWidth="1"/>
    <col min="2580" max="2816" width="14" style="358"/>
    <col min="2817" max="2817" width="13" style="358" bestFit="1" customWidth="1"/>
    <col min="2818" max="2818" width="9" style="358" bestFit="1" customWidth="1"/>
    <col min="2819" max="2819" width="11.5546875" style="358" bestFit="1" customWidth="1"/>
    <col min="2820" max="2820" width="14.33203125" style="358" bestFit="1" customWidth="1"/>
    <col min="2821" max="2821" width="34.33203125" style="358" customWidth="1"/>
    <col min="2822" max="2822" width="7.109375" style="358" bestFit="1" customWidth="1"/>
    <col min="2823" max="2823" width="10.21875" style="358" bestFit="1" customWidth="1"/>
    <col min="2824" max="2824" width="16" style="358" bestFit="1" customWidth="1"/>
    <col min="2825" max="2825" width="15.44140625" style="358" bestFit="1" customWidth="1"/>
    <col min="2826" max="2826" width="16.21875" style="358" bestFit="1" customWidth="1"/>
    <col min="2827" max="2827" width="9.88671875" style="358" bestFit="1" customWidth="1"/>
    <col min="2828" max="2835" width="8.44140625" style="358" customWidth="1"/>
    <col min="2836" max="3072" width="14" style="358"/>
    <col min="3073" max="3073" width="13" style="358" bestFit="1" customWidth="1"/>
    <col min="3074" max="3074" width="9" style="358" bestFit="1" customWidth="1"/>
    <col min="3075" max="3075" width="11.5546875" style="358" bestFit="1" customWidth="1"/>
    <col min="3076" max="3076" width="14.33203125" style="358" bestFit="1" customWidth="1"/>
    <col min="3077" max="3077" width="34.33203125" style="358" customWidth="1"/>
    <col min="3078" max="3078" width="7.109375" style="358" bestFit="1" customWidth="1"/>
    <col min="3079" max="3079" width="10.21875" style="358" bestFit="1" customWidth="1"/>
    <col min="3080" max="3080" width="16" style="358" bestFit="1" customWidth="1"/>
    <col min="3081" max="3081" width="15.44140625" style="358" bestFit="1" customWidth="1"/>
    <col min="3082" max="3082" width="16.21875" style="358" bestFit="1" customWidth="1"/>
    <col min="3083" max="3083" width="9.88671875" style="358" bestFit="1" customWidth="1"/>
    <col min="3084" max="3091" width="8.44140625" style="358" customWidth="1"/>
    <col min="3092" max="3328" width="14" style="358"/>
    <col min="3329" max="3329" width="13" style="358" bestFit="1" customWidth="1"/>
    <col min="3330" max="3330" width="9" style="358" bestFit="1" customWidth="1"/>
    <col min="3331" max="3331" width="11.5546875" style="358" bestFit="1" customWidth="1"/>
    <col min="3332" max="3332" width="14.33203125" style="358" bestFit="1" customWidth="1"/>
    <col min="3333" max="3333" width="34.33203125" style="358" customWidth="1"/>
    <col min="3334" max="3334" width="7.109375" style="358" bestFit="1" customWidth="1"/>
    <col min="3335" max="3335" width="10.21875" style="358" bestFit="1" customWidth="1"/>
    <col min="3336" max="3336" width="16" style="358" bestFit="1" customWidth="1"/>
    <col min="3337" max="3337" width="15.44140625" style="358" bestFit="1" customWidth="1"/>
    <col min="3338" max="3338" width="16.21875" style="358" bestFit="1" customWidth="1"/>
    <col min="3339" max="3339" width="9.88671875" style="358" bestFit="1" customWidth="1"/>
    <col min="3340" max="3347" width="8.44140625" style="358" customWidth="1"/>
    <col min="3348" max="3584" width="14" style="358"/>
    <col min="3585" max="3585" width="13" style="358" bestFit="1" customWidth="1"/>
    <col min="3586" max="3586" width="9" style="358" bestFit="1" customWidth="1"/>
    <col min="3587" max="3587" width="11.5546875" style="358" bestFit="1" customWidth="1"/>
    <col min="3588" max="3588" width="14.33203125" style="358" bestFit="1" customWidth="1"/>
    <col min="3589" max="3589" width="34.33203125" style="358" customWidth="1"/>
    <col min="3590" max="3590" width="7.109375" style="358" bestFit="1" customWidth="1"/>
    <col min="3591" max="3591" width="10.21875" style="358" bestFit="1" customWidth="1"/>
    <col min="3592" max="3592" width="16" style="358" bestFit="1" customWidth="1"/>
    <col min="3593" max="3593" width="15.44140625" style="358" bestFit="1" customWidth="1"/>
    <col min="3594" max="3594" width="16.21875" style="358" bestFit="1" customWidth="1"/>
    <col min="3595" max="3595" width="9.88671875" style="358" bestFit="1" customWidth="1"/>
    <col min="3596" max="3603" width="8.44140625" style="358" customWidth="1"/>
    <col min="3604" max="3840" width="14" style="358"/>
    <col min="3841" max="3841" width="13" style="358" bestFit="1" customWidth="1"/>
    <col min="3842" max="3842" width="9" style="358" bestFit="1" customWidth="1"/>
    <col min="3843" max="3843" width="11.5546875" style="358" bestFit="1" customWidth="1"/>
    <col min="3844" max="3844" width="14.33203125" style="358" bestFit="1" customWidth="1"/>
    <col min="3845" max="3845" width="34.33203125" style="358" customWidth="1"/>
    <col min="3846" max="3846" width="7.109375" style="358" bestFit="1" customWidth="1"/>
    <col min="3847" max="3847" width="10.21875" style="358" bestFit="1" customWidth="1"/>
    <col min="3848" max="3848" width="16" style="358" bestFit="1" customWidth="1"/>
    <col min="3849" max="3849" width="15.44140625" style="358" bestFit="1" customWidth="1"/>
    <col min="3850" max="3850" width="16.21875" style="358" bestFit="1" customWidth="1"/>
    <col min="3851" max="3851" width="9.88671875" style="358" bestFit="1" customWidth="1"/>
    <col min="3852" max="3859" width="8.44140625" style="358" customWidth="1"/>
    <col min="3860" max="4096" width="14" style="358"/>
    <col min="4097" max="4097" width="13" style="358" bestFit="1" customWidth="1"/>
    <col min="4098" max="4098" width="9" style="358" bestFit="1" customWidth="1"/>
    <col min="4099" max="4099" width="11.5546875" style="358" bestFit="1" customWidth="1"/>
    <col min="4100" max="4100" width="14.33203125" style="358" bestFit="1" customWidth="1"/>
    <col min="4101" max="4101" width="34.33203125" style="358" customWidth="1"/>
    <col min="4102" max="4102" width="7.109375" style="358" bestFit="1" customWidth="1"/>
    <col min="4103" max="4103" width="10.21875" style="358" bestFit="1" customWidth="1"/>
    <col min="4104" max="4104" width="16" style="358" bestFit="1" customWidth="1"/>
    <col min="4105" max="4105" width="15.44140625" style="358" bestFit="1" customWidth="1"/>
    <col min="4106" max="4106" width="16.21875" style="358" bestFit="1" customWidth="1"/>
    <col min="4107" max="4107" width="9.88671875" style="358" bestFit="1" customWidth="1"/>
    <col min="4108" max="4115" width="8.44140625" style="358" customWidth="1"/>
    <col min="4116" max="4352" width="14" style="358"/>
    <col min="4353" max="4353" width="13" style="358" bestFit="1" customWidth="1"/>
    <col min="4354" max="4354" width="9" style="358" bestFit="1" customWidth="1"/>
    <col min="4355" max="4355" width="11.5546875" style="358" bestFit="1" customWidth="1"/>
    <col min="4356" max="4356" width="14.33203125" style="358" bestFit="1" customWidth="1"/>
    <col min="4357" max="4357" width="34.33203125" style="358" customWidth="1"/>
    <col min="4358" max="4358" width="7.109375" style="358" bestFit="1" customWidth="1"/>
    <col min="4359" max="4359" width="10.21875" style="358" bestFit="1" customWidth="1"/>
    <col min="4360" max="4360" width="16" style="358" bestFit="1" customWidth="1"/>
    <col min="4361" max="4361" width="15.44140625" style="358" bestFit="1" customWidth="1"/>
    <col min="4362" max="4362" width="16.21875" style="358" bestFit="1" customWidth="1"/>
    <col min="4363" max="4363" width="9.88671875" style="358" bestFit="1" customWidth="1"/>
    <col min="4364" max="4371" width="8.44140625" style="358" customWidth="1"/>
    <col min="4372" max="4608" width="14" style="358"/>
    <col min="4609" max="4609" width="13" style="358" bestFit="1" customWidth="1"/>
    <col min="4610" max="4610" width="9" style="358" bestFit="1" customWidth="1"/>
    <col min="4611" max="4611" width="11.5546875" style="358" bestFit="1" customWidth="1"/>
    <col min="4612" max="4612" width="14.33203125" style="358" bestFit="1" customWidth="1"/>
    <col min="4613" max="4613" width="34.33203125" style="358" customWidth="1"/>
    <col min="4614" max="4614" width="7.109375" style="358" bestFit="1" customWidth="1"/>
    <col min="4615" max="4615" width="10.21875" style="358" bestFit="1" customWidth="1"/>
    <col min="4616" max="4616" width="16" style="358" bestFit="1" customWidth="1"/>
    <col min="4617" max="4617" width="15.44140625" style="358" bestFit="1" customWidth="1"/>
    <col min="4618" max="4618" width="16.21875" style="358" bestFit="1" customWidth="1"/>
    <col min="4619" max="4619" width="9.88671875" style="358" bestFit="1" customWidth="1"/>
    <col min="4620" max="4627" width="8.44140625" style="358" customWidth="1"/>
    <col min="4628" max="4864" width="14" style="358"/>
    <col min="4865" max="4865" width="13" style="358" bestFit="1" customWidth="1"/>
    <col min="4866" max="4866" width="9" style="358" bestFit="1" customWidth="1"/>
    <col min="4867" max="4867" width="11.5546875" style="358" bestFit="1" customWidth="1"/>
    <col min="4868" max="4868" width="14.33203125" style="358" bestFit="1" customWidth="1"/>
    <col min="4869" max="4869" width="34.33203125" style="358" customWidth="1"/>
    <col min="4870" max="4870" width="7.109375" style="358" bestFit="1" customWidth="1"/>
    <col min="4871" max="4871" width="10.21875" style="358" bestFit="1" customWidth="1"/>
    <col min="4872" max="4872" width="16" style="358" bestFit="1" customWidth="1"/>
    <col min="4873" max="4873" width="15.44140625" style="358" bestFit="1" customWidth="1"/>
    <col min="4874" max="4874" width="16.21875" style="358" bestFit="1" customWidth="1"/>
    <col min="4875" max="4875" width="9.88671875" style="358" bestFit="1" customWidth="1"/>
    <col min="4876" max="4883" width="8.44140625" style="358" customWidth="1"/>
    <col min="4884" max="5120" width="14" style="358"/>
    <col min="5121" max="5121" width="13" style="358" bestFit="1" customWidth="1"/>
    <col min="5122" max="5122" width="9" style="358" bestFit="1" customWidth="1"/>
    <col min="5123" max="5123" width="11.5546875" style="358" bestFit="1" customWidth="1"/>
    <col min="5124" max="5124" width="14.33203125" style="358" bestFit="1" customWidth="1"/>
    <col min="5125" max="5125" width="34.33203125" style="358" customWidth="1"/>
    <col min="5126" max="5126" width="7.109375" style="358" bestFit="1" customWidth="1"/>
    <col min="5127" max="5127" width="10.21875" style="358" bestFit="1" customWidth="1"/>
    <col min="5128" max="5128" width="16" style="358" bestFit="1" customWidth="1"/>
    <col min="5129" max="5129" width="15.44140625" style="358" bestFit="1" customWidth="1"/>
    <col min="5130" max="5130" width="16.21875" style="358" bestFit="1" customWidth="1"/>
    <col min="5131" max="5131" width="9.88671875" style="358" bestFit="1" customWidth="1"/>
    <col min="5132" max="5139" width="8.44140625" style="358" customWidth="1"/>
    <col min="5140" max="5376" width="14" style="358"/>
    <col min="5377" max="5377" width="13" style="358" bestFit="1" customWidth="1"/>
    <col min="5378" max="5378" width="9" style="358" bestFit="1" customWidth="1"/>
    <col min="5379" max="5379" width="11.5546875" style="358" bestFit="1" customWidth="1"/>
    <col min="5380" max="5380" width="14.33203125" style="358" bestFit="1" customWidth="1"/>
    <col min="5381" max="5381" width="34.33203125" style="358" customWidth="1"/>
    <col min="5382" max="5382" width="7.109375" style="358" bestFit="1" customWidth="1"/>
    <col min="5383" max="5383" width="10.21875" style="358" bestFit="1" customWidth="1"/>
    <col min="5384" max="5384" width="16" style="358" bestFit="1" customWidth="1"/>
    <col min="5385" max="5385" width="15.44140625" style="358" bestFit="1" customWidth="1"/>
    <col min="5386" max="5386" width="16.21875" style="358" bestFit="1" customWidth="1"/>
    <col min="5387" max="5387" width="9.88671875" style="358" bestFit="1" customWidth="1"/>
    <col min="5388" max="5395" width="8.44140625" style="358" customWidth="1"/>
    <col min="5396" max="5632" width="14" style="358"/>
    <col min="5633" max="5633" width="13" style="358" bestFit="1" customWidth="1"/>
    <col min="5634" max="5634" width="9" style="358" bestFit="1" customWidth="1"/>
    <col min="5635" max="5635" width="11.5546875" style="358" bestFit="1" customWidth="1"/>
    <col min="5636" max="5636" width="14.33203125" style="358" bestFit="1" customWidth="1"/>
    <col min="5637" max="5637" width="34.33203125" style="358" customWidth="1"/>
    <col min="5638" max="5638" width="7.109375" style="358" bestFit="1" customWidth="1"/>
    <col min="5639" max="5639" width="10.21875" style="358" bestFit="1" customWidth="1"/>
    <col min="5640" max="5640" width="16" style="358" bestFit="1" customWidth="1"/>
    <col min="5641" max="5641" width="15.44140625" style="358" bestFit="1" customWidth="1"/>
    <col min="5642" max="5642" width="16.21875" style="358" bestFit="1" customWidth="1"/>
    <col min="5643" max="5643" width="9.88671875" style="358" bestFit="1" customWidth="1"/>
    <col min="5644" max="5651" width="8.44140625" style="358" customWidth="1"/>
    <col min="5652" max="5888" width="14" style="358"/>
    <col min="5889" max="5889" width="13" style="358" bestFit="1" customWidth="1"/>
    <col min="5890" max="5890" width="9" style="358" bestFit="1" customWidth="1"/>
    <col min="5891" max="5891" width="11.5546875" style="358" bestFit="1" customWidth="1"/>
    <col min="5892" max="5892" width="14.33203125" style="358" bestFit="1" customWidth="1"/>
    <col min="5893" max="5893" width="34.33203125" style="358" customWidth="1"/>
    <col min="5894" max="5894" width="7.109375" style="358" bestFit="1" customWidth="1"/>
    <col min="5895" max="5895" width="10.21875" style="358" bestFit="1" customWidth="1"/>
    <col min="5896" max="5896" width="16" style="358" bestFit="1" customWidth="1"/>
    <col min="5897" max="5897" width="15.44140625" style="358" bestFit="1" customWidth="1"/>
    <col min="5898" max="5898" width="16.21875" style="358" bestFit="1" customWidth="1"/>
    <col min="5899" max="5899" width="9.88671875" style="358" bestFit="1" customWidth="1"/>
    <col min="5900" max="5907" width="8.44140625" style="358" customWidth="1"/>
    <col min="5908" max="6144" width="14" style="358"/>
    <col min="6145" max="6145" width="13" style="358" bestFit="1" customWidth="1"/>
    <col min="6146" max="6146" width="9" style="358" bestFit="1" customWidth="1"/>
    <col min="6147" max="6147" width="11.5546875" style="358" bestFit="1" customWidth="1"/>
    <col min="6148" max="6148" width="14.33203125" style="358" bestFit="1" customWidth="1"/>
    <col min="6149" max="6149" width="34.33203125" style="358" customWidth="1"/>
    <col min="6150" max="6150" width="7.109375" style="358" bestFit="1" customWidth="1"/>
    <col min="6151" max="6151" width="10.21875" style="358" bestFit="1" customWidth="1"/>
    <col min="6152" max="6152" width="16" style="358" bestFit="1" customWidth="1"/>
    <col min="6153" max="6153" width="15.44140625" style="358" bestFit="1" customWidth="1"/>
    <col min="6154" max="6154" width="16.21875" style="358" bestFit="1" customWidth="1"/>
    <col min="6155" max="6155" width="9.88671875" style="358" bestFit="1" customWidth="1"/>
    <col min="6156" max="6163" width="8.44140625" style="358" customWidth="1"/>
    <col min="6164" max="6400" width="14" style="358"/>
    <col min="6401" max="6401" width="13" style="358" bestFit="1" customWidth="1"/>
    <col min="6402" max="6402" width="9" style="358" bestFit="1" customWidth="1"/>
    <col min="6403" max="6403" width="11.5546875" style="358" bestFit="1" customWidth="1"/>
    <col min="6404" max="6404" width="14.33203125" style="358" bestFit="1" customWidth="1"/>
    <col min="6405" max="6405" width="34.33203125" style="358" customWidth="1"/>
    <col min="6406" max="6406" width="7.109375" style="358" bestFit="1" customWidth="1"/>
    <col min="6407" max="6407" width="10.21875" style="358" bestFit="1" customWidth="1"/>
    <col min="6408" max="6408" width="16" style="358" bestFit="1" customWidth="1"/>
    <col min="6409" max="6409" width="15.44140625" style="358" bestFit="1" customWidth="1"/>
    <col min="6410" max="6410" width="16.21875" style="358" bestFit="1" customWidth="1"/>
    <col min="6411" max="6411" width="9.88671875" style="358" bestFit="1" customWidth="1"/>
    <col min="6412" max="6419" width="8.44140625" style="358" customWidth="1"/>
    <col min="6420" max="6656" width="14" style="358"/>
    <col min="6657" max="6657" width="13" style="358" bestFit="1" customWidth="1"/>
    <col min="6658" max="6658" width="9" style="358" bestFit="1" customWidth="1"/>
    <col min="6659" max="6659" width="11.5546875" style="358" bestFit="1" customWidth="1"/>
    <col min="6660" max="6660" width="14.33203125" style="358" bestFit="1" customWidth="1"/>
    <col min="6661" max="6661" width="34.33203125" style="358" customWidth="1"/>
    <col min="6662" max="6662" width="7.109375" style="358" bestFit="1" customWidth="1"/>
    <col min="6663" max="6663" width="10.21875" style="358" bestFit="1" customWidth="1"/>
    <col min="6664" max="6664" width="16" style="358" bestFit="1" customWidth="1"/>
    <col min="6665" max="6665" width="15.44140625" style="358" bestFit="1" customWidth="1"/>
    <col min="6666" max="6666" width="16.21875" style="358" bestFit="1" customWidth="1"/>
    <col min="6667" max="6667" width="9.88671875" style="358" bestFit="1" customWidth="1"/>
    <col min="6668" max="6675" width="8.44140625" style="358" customWidth="1"/>
    <col min="6676" max="6912" width="14" style="358"/>
    <col min="6913" max="6913" width="13" style="358" bestFit="1" customWidth="1"/>
    <col min="6914" max="6914" width="9" style="358" bestFit="1" customWidth="1"/>
    <col min="6915" max="6915" width="11.5546875" style="358" bestFit="1" customWidth="1"/>
    <col min="6916" max="6916" width="14.33203125" style="358" bestFit="1" customWidth="1"/>
    <col min="6917" max="6917" width="34.33203125" style="358" customWidth="1"/>
    <col min="6918" max="6918" width="7.109375" style="358" bestFit="1" customWidth="1"/>
    <col min="6919" max="6919" width="10.21875" style="358" bestFit="1" customWidth="1"/>
    <col min="6920" max="6920" width="16" style="358" bestFit="1" customWidth="1"/>
    <col min="6921" max="6921" width="15.44140625" style="358" bestFit="1" customWidth="1"/>
    <col min="6922" max="6922" width="16.21875" style="358" bestFit="1" customWidth="1"/>
    <col min="6923" max="6923" width="9.88671875" style="358" bestFit="1" customWidth="1"/>
    <col min="6924" max="6931" width="8.44140625" style="358" customWidth="1"/>
    <col min="6932" max="7168" width="14" style="358"/>
    <col min="7169" max="7169" width="13" style="358" bestFit="1" customWidth="1"/>
    <col min="7170" max="7170" width="9" style="358" bestFit="1" customWidth="1"/>
    <col min="7171" max="7171" width="11.5546875" style="358" bestFit="1" customWidth="1"/>
    <col min="7172" max="7172" width="14.33203125" style="358" bestFit="1" customWidth="1"/>
    <col min="7173" max="7173" width="34.33203125" style="358" customWidth="1"/>
    <col min="7174" max="7174" width="7.109375" style="358" bestFit="1" customWidth="1"/>
    <col min="7175" max="7175" width="10.21875" style="358" bestFit="1" customWidth="1"/>
    <col min="7176" max="7176" width="16" style="358" bestFit="1" customWidth="1"/>
    <col min="7177" max="7177" width="15.44140625" style="358" bestFit="1" customWidth="1"/>
    <col min="7178" max="7178" width="16.21875" style="358" bestFit="1" customWidth="1"/>
    <col min="7179" max="7179" width="9.88671875" style="358" bestFit="1" customWidth="1"/>
    <col min="7180" max="7187" width="8.44140625" style="358" customWidth="1"/>
    <col min="7188" max="7424" width="14" style="358"/>
    <col min="7425" max="7425" width="13" style="358" bestFit="1" customWidth="1"/>
    <col min="7426" max="7426" width="9" style="358" bestFit="1" customWidth="1"/>
    <col min="7427" max="7427" width="11.5546875" style="358" bestFit="1" customWidth="1"/>
    <col min="7428" max="7428" width="14.33203125" style="358" bestFit="1" customWidth="1"/>
    <col min="7429" max="7429" width="34.33203125" style="358" customWidth="1"/>
    <col min="7430" max="7430" width="7.109375" style="358" bestFit="1" customWidth="1"/>
    <col min="7431" max="7431" width="10.21875" style="358" bestFit="1" customWidth="1"/>
    <col min="7432" max="7432" width="16" style="358" bestFit="1" customWidth="1"/>
    <col min="7433" max="7433" width="15.44140625" style="358" bestFit="1" customWidth="1"/>
    <col min="7434" max="7434" width="16.21875" style="358" bestFit="1" customWidth="1"/>
    <col min="7435" max="7435" width="9.88671875" style="358" bestFit="1" customWidth="1"/>
    <col min="7436" max="7443" width="8.44140625" style="358" customWidth="1"/>
    <col min="7444" max="7680" width="14" style="358"/>
    <col min="7681" max="7681" width="13" style="358" bestFit="1" customWidth="1"/>
    <col min="7682" max="7682" width="9" style="358" bestFit="1" customWidth="1"/>
    <col min="7683" max="7683" width="11.5546875" style="358" bestFit="1" customWidth="1"/>
    <col min="7684" max="7684" width="14.33203125" style="358" bestFit="1" customWidth="1"/>
    <col min="7685" max="7685" width="34.33203125" style="358" customWidth="1"/>
    <col min="7686" max="7686" width="7.109375" style="358" bestFit="1" customWidth="1"/>
    <col min="7687" max="7687" width="10.21875" style="358" bestFit="1" customWidth="1"/>
    <col min="7688" max="7688" width="16" style="358" bestFit="1" customWidth="1"/>
    <col min="7689" max="7689" width="15.44140625" style="358" bestFit="1" customWidth="1"/>
    <col min="7690" max="7690" width="16.21875" style="358" bestFit="1" customWidth="1"/>
    <col min="7691" max="7691" width="9.88671875" style="358" bestFit="1" customWidth="1"/>
    <col min="7692" max="7699" width="8.44140625" style="358" customWidth="1"/>
    <col min="7700" max="7936" width="14" style="358"/>
    <col min="7937" max="7937" width="13" style="358" bestFit="1" customWidth="1"/>
    <col min="7938" max="7938" width="9" style="358" bestFit="1" customWidth="1"/>
    <col min="7939" max="7939" width="11.5546875" style="358" bestFit="1" customWidth="1"/>
    <col min="7940" max="7940" width="14.33203125" style="358" bestFit="1" customWidth="1"/>
    <col min="7941" max="7941" width="34.33203125" style="358" customWidth="1"/>
    <col min="7942" max="7942" width="7.109375" style="358" bestFit="1" customWidth="1"/>
    <col min="7943" max="7943" width="10.21875" style="358" bestFit="1" customWidth="1"/>
    <col min="7944" max="7944" width="16" style="358" bestFit="1" customWidth="1"/>
    <col min="7945" max="7945" width="15.44140625" style="358" bestFit="1" customWidth="1"/>
    <col min="7946" max="7946" width="16.21875" style="358" bestFit="1" customWidth="1"/>
    <col min="7947" max="7947" width="9.88671875" style="358" bestFit="1" customWidth="1"/>
    <col min="7948" max="7955" width="8.44140625" style="358" customWidth="1"/>
    <col min="7956" max="8192" width="14" style="358"/>
    <col min="8193" max="8193" width="13" style="358" bestFit="1" customWidth="1"/>
    <col min="8194" max="8194" width="9" style="358" bestFit="1" customWidth="1"/>
    <col min="8195" max="8195" width="11.5546875" style="358" bestFit="1" customWidth="1"/>
    <col min="8196" max="8196" width="14.33203125" style="358" bestFit="1" customWidth="1"/>
    <col min="8197" max="8197" width="34.33203125" style="358" customWidth="1"/>
    <col min="8198" max="8198" width="7.109375" style="358" bestFit="1" customWidth="1"/>
    <col min="8199" max="8199" width="10.21875" style="358" bestFit="1" customWidth="1"/>
    <col min="8200" max="8200" width="16" style="358" bestFit="1" customWidth="1"/>
    <col min="8201" max="8201" width="15.44140625" style="358" bestFit="1" customWidth="1"/>
    <col min="8202" max="8202" width="16.21875" style="358" bestFit="1" customWidth="1"/>
    <col min="8203" max="8203" width="9.88671875" style="358" bestFit="1" customWidth="1"/>
    <col min="8204" max="8211" width="8.44140625" style="358" customWidth="1"/>
    <col min="8212" max="8448" width="14" style="358"/>
    <col min="8449" max="8449" width="13" style="358" bestFit="1" customWidth="1"/>
    <col min="8450" max="8450" width="9" style="358" bestFit="1" customWidth="1"/>
    <col min="8451" max="8451" width="11.5546875" style="358" bestFit="1" customWidth="1"/>
    <col min="8452" max="8452" width="14.33203125" style="358" bestFit="1" customWidth="1"/>
    <col min="8453" max="8453" width="34.33203125" style="358" customWidth="1"/>
    <col min="8454" max="8454" width="7.109375" style="358" bestFit="1" customWidth="1"/>
    <col min="8455" max="8455" width="10.21875" style="358" bestFit="1" customWidth="1"/>
    <col min="8456" max="8456" width="16" style="358" bestFit="1" customWidth="1"/>
    <col min="8457" max="8457" width="15.44140625" style="358" bestFit="1" customWidth="1"/>
    <col min="8458" max="8458" width="16.21875" style="358" bestFit="1" customWidth="1"/>
    <col min="8459" max="8459" width="9.88671875" style="358" bestFit="1" customWidth="1"/>
    <col min="8460" max="8467" width="8.44140625" style="358" customWidth="1"/>
    <col min="8468" max="8704" width="14" style="358"/>
    <col min="8705" max="8705" width="13" style="358" bestFit="1" customWidth="1"/>
    <col min="8706" max="8706" width="9" style="358" bestFit="1" customWidth="1"/>
    <col min="8707" max="8707" width="11.5546875" style="358" bestFit="1" customWidth="1"/>
    <col min="8708" max="8708" width="14.33203125" style="358" bestFit="1" customWidth="1"/>
    <col min="8709" max="8709" width="34.33203125" style="358" customWidth="1"/>
    <col min="8710" max="8710" width="7.109375" style="358" bestFit="1" customWidth="1"/>
    <col min="8711" max="8711" width="10.21875" style="358" bestFit="1" customWidth="1"/>
    <col min="8712" max="8712" width="16" style="358" bestFit="1" customWidth="1"/>
    <col min="8713" max="8713" width="15.44140625" style="358" bestFit="1" customWidth="1"/>
    <col min="8714" max="8714" width="16.21875" style="358" bestFit="1" customWidth="1"/>
    <col min="8715" max="8715" width="9.88671875" style="358" bestFit="1" customWidth="1"/>
    <col min="8716" max="8723" width="8.44140625" style="358" customWidth="1"/>
    <col min="8724" max="8960" width="14" style="358"/>
    <col min="8961" max="8961" width="13" style="358" bestFit="1" customWidth="1"/>
    <col min="8962" max="8962" width="9" style="358" bestFit="1" customWidth="1"/>
    <col min="8963" max="8963" width="11.5546875" style="358" bestFit="1" customWidth="1"/>
    <col min="8964" max="8964" width="14.33203125" style="358" bestFit="1" customWidth="1"/>
    <col min="8965" max="8965" width="34.33203125" style="358" customWidth="1"/>
    <col min="8966" max="8966" width="7.109375" style="358" bestFit="1" customWidth="1"/>
    <col min="8967" max="8967" width="10.21875" style="358" bestFit="1" customWidth="1"/>
    <col min="8968" max="8968" width="16" style="358" bestFit="1" customWidth="1"/>
    <col min="8969" max="8969" width="15.44140625" style="358" bestFit="1" customWidth="1"/>
    <col min="8970" max="8970" width="16.21875" style="358" bestFit="1" customWidth="1"/>
    <col min="8971" max="8971" width="9.88671875" style="358" bestFit="1" customWidth="1"/>
    <col min="8972" max="8979" width="8.44140625" style="358" customWidth="1"/>
    <col min="8980" max="9216" width="14" style="358"/>
    <col min="9217" max="9217" width="13" style="358" bestFit="1" customWidth="1"/>
    <col min="9218" max="9218" width="9" style="358" bestFit="1" customWidth="1"/>
    <col min="9219" max="9219" width="11.5546875" style="358" bestFit="1" customWidth="1"/>
    <col min="9220" max="9220" width="14.33203125" style="358" bestFit="1" customWidth="1"/>
    <col min="9221" max="9221" width="34.33203125" style="358" customWidth="1"/>
    <col min="9222" max="9222" width="7.109375" style="358" bestFit="1" customWidth="1"/>
    <col min="9223" max="9223" width="10.21875" style="358" bestFit="1" customWidth="1"/>
    <col min="9224" max="9224" width="16" style="358" bestFit="1" customWidth="1"/>
    <col min="9225" max="9225" width="15.44140625" style="358" bestFit="1" customWidth="1"/>
    <col min="9226" max="9226" width="16.21875" style="358" bestFit="1" customWidth="1"/>
    <col min="9227" max="9227" width="9.88671875" style="358" bestFit="1" customWidth="1"/>
    <col min="9228" max="9235" width="8.44140625" style="358" customWidth="1"/>
    <col min="9236" max="9472" width="14" style="358"/>
    <col min="9473" max="9473" width="13" style="358" bestFit="1" customWidth="1"/>
    <col min="9474" max="9474" width="9" style="358" bestFit="1" customWidth="1"/>
    <col min="9475" max="9475" width="11.5546875" style="358" bestFit="1" customWidth="1"/>
    <col min="9476" max="9476" width="14.33203125" style="358" bestFit="1" customWidth="1"/>
    <col min="9477" max="9477" width="34.33203125" style="358" customWidth="1"/>
    <col min="9478" max="9478" width="7.109375" style="358" bestFit="1" customWidth="1"/>
    <col min="9479" max="9479" width="10.21875" style="358" bestFit="1" customWidth="1"/>
    <col min="9480" max="9480" width="16" style="358" bestFit="1" customWidth="1"/>
    <col min="9481" max="9481" width="15.44140625" style="358" bestFit="1" customWidth="1"/>
    <col min="9482" max="9482" width="16.21875" style="358" bestFit="1" customWidth="1"/>
    <col min="9483" max="9483" width="9.88671875" style="358" bestFit="1" customWidth="1"/>
    <col min="9484" max="9491" width="8.44140625" style="358" customWidth="1"/>
    <col min="9492" max="9728" width="14" style="358"/>
    <col min="9729" max="9729" width="13" style="358" bestFit="1" customWidth="1"/>
    <col min="9730" max="9730" width="9" style="358" bestFit="1" customWidth="1"/>
    <col min="9731" max="9731" width="11.5546875" style="358" bestFit="1" customWidth="1"/>
    <col min="9732" max="9732" width="14.33203125" style="358" bestFit="1" customWidth="1"/>
    <col min="9733" max="9733" width="34.33203125" style="358" customWidth="1"/>
    <col min="9734" max="9734" width="7.109375" style="358" bestFit="1" customWidth="1"/>
    <col min="9735" max="9735" width="10.21875" style="358" bestFit="1" customWidth="1"/>
    <col min="9736" max="9736" width="16" style="358" bestFit="1" customWidth="1"/>
    <col min="9737" max="9737" width="15.44140625" style="358" bestFit="1" customWidth="1"/>
    <col min="9738" max="9738" width="16.21875" style="358" bestFit="1" customWidth="1"/>
    <col min="9739" max="9739" width="9.88671875" style="358" bestFit="1" customWidth="1"/>
    <col min="9740" max="9747" width="8.44140625" style="358" customWidth="1"/>
    <col min="9748" max="9984" width="14" style="358"/>
    <col min="9985" max="9985" width="13" style="358" bestFit="1" customWidth="1"/>
    <col min="9986" max="9986" width="9" style="358" bestFit="1" customWidth="1"/>
    <col min="9987" max="9987" width="11.5546875" style="358" bestFit="1" customWidth="1"/>
    <col min="9988" max="9988" width="14.33203125" style="358" bestFit="1" customWidth="1"/>
    <col min="9989" max="9989" width="34.33203125" style="358" customWidth="1"/>
    <col min="9990" max="9990" width="7.109375" style="358" bestFit="1" customWidth="1"/>
    <col min="9991" max="9991" width="10.21875" style="358" bestFit="1" customWidth="1"/>
    <col min="9992" max="9992" width="16" style="358" bestFit="1" customWidth="1"/>
    <col min="9993" max="9993" width="15.44140625" style="358" bestFit="1" customWidth="1"/>
    <col min="9994" max="9994" width="16.21875" style="358" bestFit="1" customWidth="1"/>
    <col min="9995" max="9995" width="9.88671875" style="358" bestFit="1" customWidth="1"/>
    <col min="9996" max="10003" width="8.44140625" style="358" customWidth="1"/>
    <col min="10004" max="10240" width="14" style="358"/>
    <col min="10241" max="10241" width="13" style="358" bestFit="1" customWidth="1"/>
    <col min="10242" max="10242" width="9" style="358" bestFit="1" customWidth="1"/>
    <col min="10243" max="10243" width="11.5546875" style="358" bestFit="1" customWidth="1"/>
    <col min="10244" max="10244" width="14.33203125" style="358" bestFit="1" customWidth="1"/>
    <col min="10245" max="10245" width="34.33203125" style="358" customWidth="1"/>
    <col min="10246" max="10246" width="7.109375" style="358" bestFit="1" customWidth="1"/>
    <col min="10247" max="10247" width="10.21875" style="358" bestFit="1" customWidth="1"/>
    <col min="10248" max="10248" width="16" style="358" bestFit="1" customWidth="1"/>
    <col min="10249" max="10249" width="15.44140625" style="358" bestFit="1" customWidth="1"/>
    <col min="10250" max="10250" width="16.21875" style="358" bestFit="1" customWidth="1"/>
    <col min="10251" max="10251" width="9.88671875" style="358" bestFit="1" customWidth="1"/>
    <col min="10252" max="10259" width="8.44140625" style="358" customWidth="1"/>
    <col min="10260" max="10496" width="14" style="358"/>
    <col min="10497" max="10497" width="13" style="358" bestFit="1" customWidth="1"/>
    <col min="10498" max="10498" width="9" style="358" bestFit="1" customWidth="1"/>
    <col min="10499" max="10499" width="11.5546875" style="358" bestFit="1" customWidth="1"/>
    <col min="10500" max="10500" width="14.33203125" style="358" bestFit="1" customWidth="1"/>
    <col min="10501" max="10501" width="34.33203125" style="358" customWidth="1"/>
    <col min="10502" max="10502" width="7.109375" style="358" bestFit="1" customWidth="1"/>
    <col min="10503" max="10503" width="10.21875" style="358" bestFit="1" customWidth="1"/>
    <col min="10504" max="10504" width="16" style="358" bestFit="1" customWidth="1"/>
    <col min="10505" max="10505" width="15.44140625" style="358" bestFit="1" customWidth="1"/>
    <col min="10506" max="10506" width="16.21875" style="358" bestFit="1" customWidth="1"/>
    <col min="10507" max="10507" width="9.88671875" style="358" bestFit="1" customWidth="1"/>
    <col min="10508" max="10515" width="8.44140625" style="358" customWidth="1"/>
    <col min="10516" max="10752" width="14" style="358"/>
    <col min="10753" max="10753" width="13" style="358" bestFit="1" customWidth="1"/>
    <col min="10754" max="10754" width="9" style="358" bestFit="1" customWidth="1"/>
    <col min="10755" max="10755" width="11.5546875" style="358" bestFit="1" customWidth="1"/>
    <col min="10756" max="10756" width="14.33203125" style="358" bestFit="1" customWidth="1"/>
    <col min="10757" max="10757" width="34.33203125" style="358" customWidth="1"/>
    <col min="10758" max="10758" width="7.109375" style="358" bestFit="1" customWidth="1"/>
    <col min="10759" max="10759" width="10.21875" style="358" bestFit="1" customWidth="1"/>
    <col min="10760" max="10760" width="16" style="358" bestFit="1" customWidth="1"/>
    <col min="10761" max="10761" width="15.44140625" style="358" bestFit="1" customWidth="1"/>
    <col min="10762" max="10762" width="16.21875" style="358" bestFit="1" customWidth="1"/>
    <col min="10763" max="10763" width="9.88671875" style="358" bestFit="1" customWidth="1"/>
    <col min="10764" max="10771" width="8.44140625" style="358" customWidth="1"/>
    <col min="10772" max="11008" width="14" style="358"/>
    <col min="11009" max="11009" width="13" style="358" bestFit="1" customWidth="1"/>
    <col min="11010" max="11010" width="9" style="358" bestFit="1" customWidth="1"/>
    <col min="11011" max="11011" width="11.5546875" style="358" bestFit="1" customWidth="1"/>
    <col min="11012" max="11012" width="14.33203125" style="358" bestFit="1" customWidth="1"/>
    <col min="11013" max="11013" width="34.33203125" style="358" customWidth="1"/>
    <col min="11014" max="11014" width="7.109375" style="358" bestFit="1" customWidth="1"/>
    <col min="11015" max="11015" width="10.21875" style="358" bestFit="1" customWidth="1"/>
    <col min="11016" max="11016" width="16" style="358" bestFit="1" customWidth="1"/>
    <col min="11017" max="11017" width="15.44140625" style="358" bestFit="1" customWidth="1"/>
    <col min="11018" max="11018" width="16.21875" style="358" bestFit="1" customWidth="1"/>
    <col min="11019" max="11019" width="9.88671875" style="358" bestFit="1" customWidth="1"/>
    <col min="11020" max="11027" width="8.44140625" style="358" customWidth="1"/>
    <col min="11028" max="11264" width="14" style="358"/>
    <col min="11265" max="11265" width="13" style="358" bestFit="1" customWidth="1"/>
    <col min="11266" max="11266" width="9" style="358" bestFit="1" customWidth="1"/>
    <col min="11267" max="11267" width="11.5546875" style="358" bestFit="1" customWidth="1"/>
    <col min="11268" max="11268" width="14.33203125" style="358" bestFit="1" customWidth="1"/>
    <col min="11269" max="11269" width="34.33203125" style="358" customWidth="1"/>
    <col min="11270" max="11270" width="7.109375" style="358" bestFit="1" customWidth="1"/>
    <col min="11271" max="11271" width="10.21875" style="358" bestFit="1" customWidth="1"/>
    <col min="11272" max="11272" width="16" style="358" bestFit="1" customWidth="1"/>
    <col min="11273" max="11273" width="15.44140625" style="358" bestFit="1" customWidth="1"/>
    <col min="11274" max="11274" width="16.21875" style="358" bestFit="1" customWidth="1"/>
    <col min="11275" max="11275" width="9.88671875" style="358" bestFit="1" customWidth="1"/>
    <col min="11276" max="11283" width="8.44140625" style="358" customWidth="1"/>
    <col min="11284" max="11520" width="14" style="358"/>
    <col min="11521" max="11521" width="13" style="358" bestFit="1" customWidth="1"/>
    <col min="11522" max="11522" width="9" style="358" bestFit="1" customWidth="1"/>
    <col min="11523" max="11523" width="11.5546875" style="358" bestFit="1" customWidth="1"/>
    <col min="11524" max="11524" width="14.33203125" style="358" bestFit="1" customWidth="1"/>
    <col min="11525" max="11525" width="34.33203125" style="358" customWidth="1"/>
    <col min="11526" max="11526" width="7.109375" style="358" bestFit="1" customWidth="1"/>
    <col min="11527" max="11527" width="10.21875" style="358" bestFit="1" customWidth="1"/>
    <col min="11528" max="11528" width="16" style="358" bestFit="1" customWidth="1"/>
    <col min="11529" max="11529" width="15.44140625" style="358" bestFit="1" customWidth="1"/>
    <col min="11530" max="11530" width="16.21875" style="358" bestFit="1" customWidth="1"/>
    <col min="11531" max="11531" width="9.88671875" style="358" bestFit="1" customWidth="1"/>
    <col min="11532" max="11539" width="8.44140625" style="358" customWidth="1"/>
    <col min="11540" max="11776" width="14" style="358"/>
    <col min="11777" max="11777" width="13" style="358" bestFit="1" customWidth="1"/>
    <col min="11778" max="11778" width="9" style="358" bestFit="1" customWidth="1"/>
    <col min="11779" max="11779" width="11.5546875" style="358" bestFit="1" customWidth="1"/>
    <col min="11780" max="11780" width="14.33203125" style="358" bestFit="1" customWidth="1"/>
    <col min="11781" max="11781" width="34.33203125" style="358" customWidth="1"/>
    <col min="11782" max="11782" width="7.109375" style="358" bestFit="1" customWidth="1"/>
    <col min="11783" max="11783" width="10.21875" style="358" bestFit="1" customWidth="1"/>
    <col min="11784" max="11784" width="16" style="358" bestFit="1" customWidth="1"/>
    <col min="11785" max="11785" width="15.44140625" style="358" bestFit="1" customWidth="1"/>
    <col min="11786" max="11786" width="16.21875" style="358" bestFit="1" customWidth="1"/>
    <col min="11787" max="11787" width="9.88671875" style="358" bestFit="1" customWidth="1"/>
    <col min="11788" max="11795" width="8.44140625" style="358" customWidth="1"/>
    <col min="11796" max="12032" width="14" style="358"/>
    <col min="12033" max="12033" width="13" style="358" bestFit="1" customWidth="1"/>
    <col min="12034" max="12034" width="9" style="358" bestFit="1" customWidth="1"/>
    <col min="12035" max="12035" width="11.5546875" style="358" bestFit="1" customWidth="1"/>
    <col min="12036" max="12036" width="14.33203125" style="358" bestFit="1" customWidth="1"/>
    <col min="12037" max="12037" width="34.33203125" style="358" customWidth="1"/>
    <col min="12038" max="12038" width="7.109375" style="358" bestFit="1" customWidth="1"/>
    <col min="12039" max="12039" width="10.21875" style="358" bestFit="1" customWidth="1"/>
    <col min="12040" max="12040" width="16" style="358" bestFit="1" customWidth="1"/>
    <col min="12041" max="12041" width="15.44140625" style="358" bestFit="1" customWidth="1"/>
    <col min="12042" max="12042" width="16.21875" style="358" bestFit="1" customWidth="1"/>
    <col min="12043" max="12043" width="9.88671875" style="358" bestFit="1" customWidth="1"/>
    <col min="12044" max="12051" width="8.44140625" style="358" customWidth="1"/>
    <col min="12052" max="12288" width="14" style="358"/>
    <col min="12289" max="12289" width="13" style="358" bestFit="1" customWidth="1"/>
    <col min="12290" max="12290" width="9" style="358" bestFit="1" customWidth="1"/>
    <col min="12291" max="12291" width="11.5546875" style="358" bestFit="1" customWidth="1"/>
    <col min="12292" max="12292" width="14.33203125" style="358" bestFit="1" customWidth="1"/>
    <col min="12293" max="12293" width="34.33203125" style="358" customWidth="1"/>
    <col min="12294" max="12294" width="7.109375" style="358" bestFit="1" customWidth="1"/>
    <col min="12295" max="12295" width="10.21875" style="358" bestFit="1" customWidth="1"/>
    <col min="12296" max="12296" width="16" style="358" bestFit="1" customWidth="1"/>
    <col min="12297" max="12297" width="15.44140625" style="358" bestFit="1" customWidth="1"/>
    <col min="12298" max="12298" width="16.21875" style="358" bestFit="1" customWidth="1"/>
    <col min="12299" max="12299" width="9.88671875" style="358" bestFit="1" customWidth="1"/>
    <col min="12300" max="12307" width="8.44140625" style="358" customWidth="1"/>
    <col min="12308" max="12544" width="14" style="358"/>
    <col min="12545" max="12545" width="13" style="358" bestFit="1" customWidth="1"/>
    <col min="12546" max="12546" width="9" style="358" bestFit="1" customWidth="1"/>
    <col min="12547" max="12547" width="11.5546875" style="358" bestFit="1" customWidth="1"/>
    <col min="12548" max="12548" width="14.33203125" style="358" bestFit="1" customWidth="1"/>
    <col min="12549" max="12549" width="34.33203125" style="358" customWidth="1"/>
    <col min="12550" max="12550" width="7.109375" style="358" bestFit="1" customWidth="1"/>
    <col min="12551" max="12551" width="10.21875" style="358" bestFit="1" customWidth="1"/>
    <col min="12552" max="12552" width="16" style="358" bestFit="1" customWidth="1"/>
    <col min="12553" max="12553" width="15.44140625" style="358" bestFit="1" customWidth="1"/>
    <col min="12554" max="12554" width="16.21875" style="358" bestFit="1" customWidth="1"/>
    <col min="12555" max="12555" width="9.88671875" style="358" bestFit="1" customWidth="1"/>
    <col min="12556" max="12563" width="8.44140625" style="358" customWidth="1"/>
    <col min="12564" max="12800" width="14" style="358"/>
    <col min="12801" max="12801" width="13" style="358" bestFit="1" customWidth="1"/>
    <col min="12802" max="12802" width="9" style="358" bestFit="1" customWidth="1"/>
    <col min="12803" max="12803" width="11.5546875" style="358" bestFit="1" customWidth="1"/>
    <col min="12804" max="12804" width="14.33203125" style="358" bestFit="1" customWidth="1"/>
    <col min="12805" max="12805" width="34.33203125" style="358" customWidth="1"/>
    <col min="12806" max="12806" width="7.109375" style="358" bestFit="1" customWidth="1"/>
    <col min="12807" max="12807" width="10.21875" style="358" bestFit="1" customWidth="1"/>
    <col min="12808" max="12808" width="16" style="358" bestFit="1" customWidth="1"/>
    <col min="12809" max="12809" width="15.44140625" style="358" bestFit="1" customWidth="1"/>
    <col min="12810" max="12810" width="16.21875" style="358" bestFit="1" customWidth="1"/>
    <col min="12811" max="12811" width="9.88671875" style="358" bestFit="1" customWidth="1"/>
    <col min="12812" max="12819" width="8.44140625" style="358" customWidth="1"/>
    <col min="12820" max="13056" width="14" style="358"/>
    <col min="13057" max="13057" width="13" style="358" bestFit="1" customWidth="1"/>
    <col min="13058" max="13058" width="9" style="358" bestFit="1" customWidth="1"/>
    <col min="13059" max="13059" width="11.5546875" style="358" bestFit="1" customWidth="1"/>
    <col min="13060" max="13060" width="14.33203125" style="358" bestFit="1" customWidth="1"/>
    <col min="13061" max="13061" width="34.33203125" style="358" customWidth="1"/>
    <col min="13062" max="13062" width="7.109375" style="358" bestFit="1" customWidth="1"/>
    <col min="13063" max="13063" width="10.21875" style="358" bestFit="1" customWidth="1"/>
    <col min="13064" max="13064" width="16" style="358" bestFit="1" customWidth="1"/>
    <col min="13065" max="13065" width="15.44140625" style="358" bestFit="1" customWidth="1"/>
    <col min="13066" max="13066" width="16.21875" style="358" bestFit="1" customWidth="1"/>
    <col min="13067" max="13067" width="9.88671875" style="358" bestFit="1" customWidth="1"/>
    <col min="13068" max="13075" width="8.44140625" style="358" customWidth="1"/>
    <col min="13076" max="13312" width="14" style="358"/>
    <col min="13313" max="13313" width="13" style="358" bestFit="1" customWidth="1"/>
    <col min="13314" max="13314" width="9" style="358" bestFit="1" customWidth="1"/>
    <col min="13315" max="13315" width="11.5546875" style="358" bestFit="1" customWidth="1"/>
    <col min="13316" max="13316" width="14.33203125" style="358" bestFit="1" customWidth="1"/>
    <col min="13317" max="13317" width="34.33203125" style="358" customWidth="1"/>
    <col min="13318" max="13318" width="7.109375" style="358" bestFit="1" customWidth="1"/>
    <col min="13319" max="13319" width="10.21875" style="358" bestFit="1" customWidth="1"/>
    <col min="13320" max="13320" width="16" style="358" bestFit="1" customWidth="1"/>
    <col min="13321" max="13321" width="15.44140625" style="358" bestFit="1" customWidth="1"/>
    <col min="13322" max="13322" width="16.21875" style="358" bestFit="1" customWidth="1"/>
    <col min="13323" max="13323" width="9.88671875" style="358" bestFit="1" customWidth="1"/>
    <col min="13324" max="13331" width="8.44140625" style="358" customWidth="1"/>
    <col min="13332" max="13568" width="14" style="358"/>
    <col min="13569" max="13569" width="13" style="358" bestFit="1" customWidth="1"/>
    <col min="13570" max="13570" width="9" style="358" bestFit="1" customWidth="1"/>
    <col min="13571" max="13571" width="11.5546875" style="358" bestFit="1" customWidth="1"/>
    <col min="13572" max="13572" width="14.33203125" style="358" bestFit="1" customWidth="1"/>
    <col min="13573" max="13573" width="34.33203125" style="358" customWidth="1"/>
    <col min="13574" max="13574" width="7.109375" style="358" bestFit="1" customWidth="1"/>
    <col min="13575" max="13575" width="10.21875" style="358" bestFit="1" customWidth="1"/>
    <col min="13576" max="13576" width="16" style="358" bestFit="1" customWidth="1"/>
    <col min="13577" max="13577" width="15.44140625" style="358" bestFit="1" customWidth="1"/>
    <col min="13578" max="13578" width="16.21875" style="358" bestFit="1" customWidth="1"/>
    <col min="13579" max="13579" width="9.88671875" style="358" bestFit="1" customWidth="1"/>
    <col min="13580" max="13587" width="8.44140625" style="358" customWidth="1"/>
    <col min="13588" max="13824" width="14" style="358"/>
    <col min="13825" max="13825" width="13" style="358" bestFit="1" customWidth="1"/>
    <col min="13826" max="13826" width="9" style="358" bestFit="1" customWidth="1"/>
    <col min="13827" max="13827" width="11.5546875" style="358" bestFit="1" customWidth="1"/>
    <col min="13828" max="13828" width="14.33203125" style="358" bestFit="1" customWidth="1"/>
    <col min="13829" max="13829" width="34.33203125" style="358" customWidth="1"/>
    <col min="13830" max="13830" width="7.109375" style="358" bestFit="1" customWidth="1"/>
    <col min="13831" max="13831" width="10.21875" style="358" bestFit="1" customWidth="1"/>
    <col min="13832" max="13832" width="16" style="358" bestFit="1" customWidth="1"/>
    <col min="13833" max="13833" width="15.44140625" style="358" bestFit="1" customWidth="1"/>
    <col min="13834" max="13834" width="16.21875" style="358" bestFit="1" customWidth="1"/>
    <col min="13835" max="13835" width="9.88671875" style="358" bestFit="1" customWidth="1"/>
    <col min="13836" max="13843" width="8.44140625" style="358" customWidth="1"/>
    <col min="13844" max="14080" width="14" style="358"/>
    <col min="14081" max="14081" width="13" style="358" bestFit="1" customWidth="1"/>
    <col min="14082" max="14082" width="9" style="358" bestFit="1" customWidth="1"/>
    <col min="14083" max="14083" width="11.5546875" style="358" bestFit="1" customWidth="1"/>
    <col min="14084" max="14084" width="14.33203125" style="358" bestFit="1" customWidth="1"/>
    <col min="14085" max="14085" width="34.33203125" style="358" customWidth="1"/>
    <col min="14086" max="14086" width="7.109375" style="358" bestFit="1" customWidth="1"/>
    <col min="14087" max="14087" width="10.21875" style="358" bestFit="1" customWidth="1"/>
    <col min="14088" max="14088" width="16" style="358" bestFit="1" customWidth="1"/>
    <col min="14089" max="14089" width="15.44140625" style="358" bestFit="1" customWidth="1"/>
    <col min="14090" max="14090" width="16.21875" style="358" bestFit="1" customWidth="1"/>
    <col min="14091" max="14091" width="9.88671875" style="358" bestFit="1" customWidth="1"/>
    <col min="14092" max="14099" width="8.44140625" style="358" customWidth="1"/>
    <col min="14100" max="14336" width="14" style="358"/>
    <col min="14337" max="14337" width="13" style="358" bestFit="1" customWidth="1"/>
    <col min="14338" max="14338" width="9" style="358" bestFit="1" customWidth="1"/>
    <col min="14339" max="14339" width="11.5546875" style="358" bestFit="1" customWidth="1"/>
    <col min="14340" max="14340" width="14.33203125" style="358" bestFit="1" customWidth="1"/>
    <col min="14341" max="14341" width="34.33203125" style="358" customWidth="1"/>
    <col min="14342" max="14342" width="7.109375" style="358" bestFit="1" customWidth="1"/>
    <col min="14343" max="14343" width="10.21875" style="358" bestFit="1" customWidth="1"/>
    <col min="14344" max="14344" width="16" style="358" bestFit="1" customWidth="1"/>
    <col min="14345" max="14345" width="15.44140625" style="358" bestFit="1" customWidth="1"/>
    <col min="14346" max="14346" width="16.21875" style="358" bestFit="1" customWidth="1"/>
    <col min="14347" max="14347" width="9.88671875" style="358" bestFit="1" customWidth="1"/>
    <col min="14348" max="14355" width="8.44140625" style="358" customWidth="1"/>
    <col min="14356" max="14592" width="14" style="358"/>
    <col min="14593" max="14593" width="13" style="358" bestFit="1" customWidth="1"/>
    <col min="14594" max="14594" width="9" style="358" bestFit="1" customWidth="1"/>
    <col min="14595" max="14595" width="11.5546875" style="358" bestFit="1" customWidth="1"/>
    <col min="14596" max="14596" width="14.33203125" style="358" bestFit="1" customWidth="1"/>
    <col min="14597" max="14597" width="34.33203125" style="358" customWidth="1"/>
    <col min="14598" max="14598" width="7.109375" style="358" bestFit="1" customWidth="1"/>
    <col min="14599" max="14599" width="10.21875" style="358" bestFit="1" customWidth="1"/>
    <col min="14600" max="14600" width="16" style="358" bestFit="1" customWidth="1"/>
    <col min="14601" max="14601" width="15.44140625" style="358" bestFit="1" customWidth="1"/>
    <col min="14602" max="14602" width="16.21875" style="358" bestFit="1" customWidth="1"/>
    <col min="14603" max="14603" width="9.88671875" style="358" bestFit="1" customWidth="1"/>
    <col min="14604" max="14611" width="8.44140625" style="358" customWidth="1"/>
    <col min="14612" max="14848" width="14" style="358"/>
    <col min="14849" max="14849" width="13" style="358" bestFit="1" customWidth="1"/>
    <col min="14850" max="14850" width="9" style="358" bestFit="1" customWidth="1"/>
    <col min="14851" max="14851" width="11.5546875" style="358" bestFit="1" customWidth="1"/>
    <col min="14852" max="14852" width="14.33203125" style="358" bestFit="1" customWidth="1"/>
    <col min="14853" max="14853" width="34.33203125" style="358" customWidth="1"/>
    <col min="14854" max="14854" width="7.109375" style="358" bestFit="1" customWidth="1"/>
    <col min="14855" max="14855" width="10.21875" style="358" bestFit="1" customWidth="1"/>
    <col min="14856" max="14856" width="16" style="358" bestFit="1" customWidth="1"/>
    <col min="14857" max="14857" width="15.44140625" style="358" bestFit="1" customWidth="1"/>
    <col min="14858" max="14858" width="16.21875" style="358" bestFit="1" customWidth="1"/>
    <col min="14859" max="14859" width="9.88671875" style="358" bestFit="1" customWidth="1"/>
    <col min="14860" max="14867" width="8.44140625" style="358" customWidth="1"/>
    <col min="14868" max="15104" width="14" style="358"/>
    <col min="15105" max="15105" width="13" style="358" bestFit="1" customWidth="1"/>
    <col min="15106" max="15106" width="9" style="358" bestFit="1" customWidth="1"/>
    <col min="15107" max="15107" width="11.5546875" style="358" bestFit="1" customWidth="1"/>
    <col min="15108" max="15108" width="14.33203125" style="358" bestFit="1" customWidth="1"/>
    <col min="15109" max="15109" width="34.33203125" style="358" customWidth="1"/>
    <col min="15110" max="15110" width="7.109375" style="358" bestFit="1" customWidth="1"/>
    <col min="15111" max="15111" width="10.21875" style="358" bestFit="1" customWidth="1"/>
    <col min="15112" max="15112" width="16" style="358" bestFit="1" customWidth="1"/>
    <col min="15113" max="15113" width="15.44140625" style="358" bestFit="1" customWidth="1"/>
    <col min="15114" max="15114" width="16.21875" style="358" bestFit="1" customWidth="1"/>
    <col min="15115" max="15115" width="9.88671875" style="358" bestFit="1" customWidth="1"/>
    <col min="15116" max="15123" width="8.44140625" style="358" customWidth="1"/>
    <col min="15124" max="15360" width="14" style="358"/>
    <col min="15361" max="15361" width="13" style="358" bestFit="1" customWidth="1"/>
    <col min="15362" max="15362" width="9" style="358" bestFit="1" customWidth="1"/>
    <col min="15363" max="15363" width="11.5546875" style="358" bestFit="1" customWidth="1"/>
    <col min="15364" max="15364" width="14.33203125" style="358" bestFit="1" customWidth="1"/>
    <col min="15365" max="15365" width="34.33203125" style="358" customWidth="1"/>
    <col min="15366" max="15366" width="7.109375" style="358" bestFit="1" customWidth="1"/>
    <col min="15367" max="15367" width="10.21875" style="358" bestFit="1" customWidth="1"/>
    <col min="15368" max="15368" width="16" style="358" bestFit="1" customWidth="1"/>
    <col min="15369" max="15369" width="15.44140625" style="358" bestFit="1" customWidth="1"/>
    <col min="15370" max="15370" width="16.21875" style="358" bestFit="1" customWidth="1"/>
    <col min="15371" max="15371" width="9.88671875" style="358" bestFit="1" customWidth="1"/>
    <col min="15372" max="15379" width="8.44140625" style="358" customWidth="1"/>
    <col min="15380" max="15616" width="14" style="358"/>
    <col min="15617" max="15617" width="13" style="358" bestFit="1" customWidth="1"/>
    <col min="15618" max="15618" width="9" style="358" bestFit="1" customWidth="1"/>
    <col min="15619" max="15619" width="11.5546875" style="358" bestFit="1" customWidth="1"/>
    <col min="15620" max="15620" width="14.33203125" style="358" bestFit="1" customWidth="1"/>
    <col min="15621" max="15621" width="34.33203125" style="358" customWidth="1"/>
    <col min="15622" max="15622" width="7.109375" style="358" bestFit="1" customWidth="1"/>
    <col min="15623" max="15623" width="10.21875" style="358" bestFit="1" customWidth="1"/>
    <col min="15624" max="15624" width="16" style="358" bestFit="1" customWidth="1"/>
    <col min="15625" max="15625" width="15.44140625" style="358" bestFit="1" customWidth="1"/>
    <col min="15626" max="15626" width="16.21875" style="358" bestFit="1" customWidth="1"/>
    <col min="15627" max="15627" width="9.88671875" style="358" bestFit="1" customWidth="1"/>
    <col min="15628" max="15635" width="8.44140625" style="358" customWidth="1"/>
    <col min="15636" max="15872" width="14" style="358"/>
    <col min="15873" max="15873" width="13" style="358" bestFit="1" customWidth="1"/>
    <col min="15874" max="15874" width="9" style="358" bestFit="1" customWidth="1"/>
    <col min="15875" max="15875" width="11.5546875" style="358" bestFit="1" customWidth="1"/>
    <col min="15876" max="15876" width="14.33203125" style="358" bestFit="1" customWidth="1"/>
    <col min="15877" max="15877" width="34.33203125" style="358" customWidth="1"/>
    <col min="15878" max="15878" width="7.109375" style="358" bestFit="1" customWidth="1"/>
    <col min="15879" max="15879" width="10.21875" style="358" bestFit="1" customWidth="1"/>
    <col min="15880" max="15880" width="16" style="358" bestFit="1" customWidth="1"/>
    <col min="15881" max="15881" width="15.44140625" style="358" bestFit="1" customWidth="1"/>
    <col min="15882" max="15882" width="16.21875" style="358" bestFit="1" customWidth="1"/>
    <col min="15883" max="15883" width="9.88671875" style="358" bestFit="1" customWidth="1"/>
    <col min="15884" max="15891" width="8.44140625" style="358" customWidth="1"/>
    <col min="15892" max="16128" width="14" style="358"/>
    <col min="16129" max="16129" width="13" style="358" bestFit="1" customWidth="1"/>
    <col min="16130" max="16130" width="9" style="358" bestFit="1" customWidth="1"/>
    <col min="16131" max="16131" width="11.5546875" style="358" bestFit="1" customWidth="1"/>
    <col min="16132" max="16132" width="14.33203125" style="358" bestFit="1" customWidth="1"/>
    <col min="16133" max="16133" width="34.33203125" style="358" customWidth="1"/>
    <col min="16134" max="16134" width="7.109375" style="358" bestFit="1" customWidth="1"/>
    <col min="16135" max="16135" width="10.21875" style="358" bestFit="1" customWidth="1"/>
    <col min="16136" max="16136" width="16" style="358" bestFit="1" customWidth="1"/>
    <col min="16137" max="16137" width="15.44140625" style="358" bestFit="1" customWidth="1"/>
    <col min="16138" max="16138" width="16.21875" style="358" bestFit="1" customWidth="1"/>
    <col min="16139" max="16139" width="9.88671875" style="358" bestFit="1" customWidth="1"/>
    <col min="16140" max="16147" width="8.44140625" style="358" customWidth="1"/>
    <col min="16148" max="16384" width="14" style="358"/>
  </cols>
  <sheetData>
    <row r="1" spans="1:24" ht="15.75" customHeight="1">
      <c r="A1" s="550" t="s">
        <v>2397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357"/>
      <c r="M1" s="357"/>
      <c r="N1" s="357"/>
      <c r="O1" s="357"/>
      <c r="P1" s="357"/>
      <c r="Q1" s="357"/>
      <c r="R1" s="357"/>
      <c r="S1" s="357"/>
    </row>
    <row r="2" spans="1:24" ht="32.25" customHeight="1">
      <c r="A2" s="359" t="s">
        <v>1967</v>
      </c>
      <c r="B2" s="359" t="s">
        <v>176</v>
      </c>
      <c r="C2" s="359" t="s">
        <v>175</v>
      </c>
      <c r="D2" s="359" t="s">
        <v>1563</v>
      </c>
      <c r="E2" s="359" t="s">
        <v>1992</v>
      </c>
      <c r="F2" s="359" t="s">
        <v>1276</v>
      </c>
      <c r="G2" s="359" t="s">
        <v>1833</v>
      </c>
      <c r="H2" s="359" t="s">
        <v>2398</v>
      </c>
      <c r="I2" s="359" t="s">
        <v>2399</v>
      </c>
      <c r="J2" s="360" t="s">
        <v>2400</v>
      </c>
      <c r="K2" s="361" t="s">
        <v>152</v>
      </c>
      <c r="L2" s="362" t="s">
        <v>79</v>
      </c>
      <c r="M2" s="15" t="s">
        <v>77</v>
      </c>
      <c r="N2" s="15" t="s">
        <v>78</v>
      </c>
      <c r="O2" s="9" t="s">
        <v>105</v>
      </c>
      <c r="P2" s="9" t="s">
        <v>106</v>
      </c>
      <c r="Q2" s="9" t="s">
        <v>81</v>
      </c>
      <c r="R2" s="9" t="s">
        <v>79</v>
      </c>
      <c r="S2" s="9" t="s">
        <v>47</v>
      </c>
      <c r="T2" s="9" t="s">
        <v>1843</v>
      </c>
      <c r="U2" s="9" t="s">
        <v>44</v>
      </c>
      <c r="V2" s="9" t="s">
        <v>45</v>
      </c>
      <c r="W2" s="9" t="s">
        <v>35</v>
      </c>
      <c r="X2" s="9" t="s">
        <v>46</v>
      </c>
    </row>
    <row r="3" spans="1:24" ht="15.75" customHeight="1">
      <c r="A3" s="363" t="s">
        <v>2401</v>
      </c>
      <c r="B3" s="364" t="s">
        <v>83</v>
      </c>
      <c r="C3" s="365" t="s">
        <v>84</v>
      </c>
      <c r="D3" s="364" t="s">
        <v>262</v>
      </c>
      <c r="E3" s="364" t="s">
        <v>177</v>
      </c>
      <c r="F3" s="365" t="s">
        <v>36</v>
      </c>
      <c r="G3" s="365">
        <v>27</v>
      </c>
      <c r="H3" s="366">
        <v>0.29166666666666669</v>
      </c>
      <c r="I3" s="367">
        <v>0.73611111111111116</v>
      </c>
      <c r="J3" s="367">
        <v>0.44444444444444448</v>
      </c>
      <c r="K3" s="365">
        <v>1</v>
      </c>
      <c r="L3" s="375">
        <f>VLOOKUP(C3&amp;" "&amp;B3,id!H:L,2,0)</f>
        <v>1992</v>
      </c>
      <c r="M3" s="15">
        <f>VLOOKUP(N3,id!$A:$C,3,0)</f>
        <v>3</v>
      </c>
      <c r="N3" s="15" t="str">
        <f>O3&amp;P3&amp;R3</f>
        <v>JakubekKrystian1992</v>
      </c>
      <c r="O3" s="9" t="str">
        <f>C3</f>
        <v>Jakubek</v>
      </c>
      <c r="P3" s="9" t="str">
        <f>B3</f>
        <v>Krystian</v>
      </c>
      <c r="Q3" s="9" t="str">
        <f>E3</f>
        <v>Mitutoyo AZS Wratislavia</v>
      </c>
      <c r="R3" s="9">
        <f>L3</f>
        <v>1992</v>
      </c>
      <c r="S3" s="9"/>
      <c r="T3" s="9">
        <v>100</v>
      </c>
      <c r="U3" s="9"/>
      <c r="V3" s="9"/>
      <c r="W3" s="9"/>
      <c r="X3" s="9"/>
    </row>
    <row r="4" spans="1:24" ht="15.75" customHeight="1">
      <c r="A4" s="363" t="s">
        <v>2412</v>
      </c>
      <c r="B4" s="364" t="s">
        <v>67</v>
      </c>
      <c r="C4" s="365" t="s">
        <v>66</v>
      </c>
      <c r="D4" s="364" t="s">
        <v>1883</v>
      </c>
      <c r="E4" s="364" t="s">
        <v>151</v>
      </c>
      <c r="F4" s="365" t="s">
        <v>0</v>
      </c>
      <c r="G4" s="365">
        <v>12</v>
      </c>
      <c r="H4" s="366">
        <v>0.29166666666666669</v>
      </c>
      <c r="I4" s="367">
        <v>0.55277777777777781</v>
      </c>
      <c r="J4" s="367">
        <v>0.26111111111111113</v>
      </c>
      <c r="K4" s="365">
        <v>12</v>
      </c>
      <c r="L4" s="375">
        <f>VLOOKUP(C4&amp;" "&amp;B4,id!H:L,2,0)</f>
        <v>1981</v>
      </c>
      <c r="M4" s="15">
        <f>VLOOKUP(N4,id!$A:$C,3,0)</f>
        <v>58</v>
      </c>
      <c r="N4" s="15" t="str">
        <f t="shared" ref="N4" si="0">O4&amp;P4&amp;R4</f>
        <v>BlankDanuta1981</v>
      </c>
      <c r="O4" s="9" t="str">
        <f t="shared" ref="O4" si="1">C4</f>
        <v>Blank</v>
      </c>
      <c r="P4" s="9" t="str">
        <f t="shared" ref="P4" si="2">B4</f>
        <v>Danuta</v>
      </c>
      <c r="Q4" s="9" t="str">
        <f t="shared" ref="Q4" si="3">E4</f>
        <v>Towanda</v>
      </c>
      <c r="R4" s="9">
        <f t="shared" ref="R4" si="4">L4</f>
        <v>1981</v>
      </c>
      <c r="S4" s="9">
        <v>100</v>
      </c>
      <c r="T4" s="9">
        <f>T3*IF(W4&lt;1,W4,IF(X4&lt;1,X4,IF(V4&lt;1,V4,IF(U4&lt;1,U4,1))))</f>
        <v>44.444444444444443</v>
      </c>
      <c r="U4" s="9">
        <f>J3/J4</f>
        <v>1.7021276595744681</v>
      </c>
      <c r="V4" s="9">
        <f>G4/G3</f>
        <v>0.44444444444444442</v>
      </c>
      <c r="W4" s="9">
        <v>1</v>
      </c>
      <c r="X4" s="9">
        <v>1</v>
      </c>
    </row>
    <row r="5" spans="1:24" ht="15.75" customHeight="1">
      <c r="A5" s="371"/>
      <c r="B5" s="357"/>
      <c r="C5" s="357"/>
      <c r="D5" s="357"/>
      <c r="E5" s="357"/>
      <c r="F5" s="357"/>
      <c r="G5" s="357"/>
      <c r="H5" s="372"/>
      <c r="I5" s="372"/>
      <c r="J5" s="372"/>
      <c r="K5" s="357"/>
    </row>
    <row r="6" spans="1:24" ht="15.75" customHeight="1">
      <c r="A6" s="371"/>
      <c r="B6" s="357"/>
      <c r="C6" s="357"/>
      <c r="D6" s="357"/>
      <c r="E6" s="357"/>
      <c r="F6" s="357"/>
      <c r="G6" s="357"/>
      <c r="H6" s="372"/>
      <c r="I6" s="372"/>
      <c r="J6" s="372"/>
      <c r="K6" s="357"/>
    </row>
    <row r="7" spans="1:24" ht="15.75" customHeight="1">
      <c r="A7" s="371"/>
      <c r="B7" s="357"/>
      <c r="C7" s="357"/>
      <c r="D7" s="357"/>
      <c r="E7" s="357"/>
      <c r="F7" s="357"/>
      <c r="G7" s="357"/>
      <c r="H7" s="372"/>
      <c r="I7" s="372"/>
      <c r="J7" s="376"/>
      <c r="K7" s="357"/>
    </row>
    <row r="8" spans="1:24" ht="15.75" customHeight="1">
      <c r="A8" s="371"/>
      <c r="B8" s="357"/>
      <c r="C8" s="357"/>
      <c r="D8" s="357"/>
      <c r="E8" s="357"/>
      <c r="F8" s="357"/>
      <c r="G8" s="357"/>
      <c r="H8" s="372"/>
      <c r="I8" s="372"/>
      <c r="J8" s="372"/>
      <c r="K8" s="357"/>
    </row>
    <row r="9" spans="1:24" ht="15.75" customHeight="1">
      <c r="A9" s="371"/>
      <c r="B9" s="357"/>
      <c r="C9" s="357"/>
      <c r="D9" s="357"/>
      <c r="E9" s="357"/>
      <c r="F9" s="357"/>
      <c r="G9" s="357"/>
      <c r="H9" s="372"/>
      <c r="I9" s="372"/>
      <c r="J9" s="372"/>
      <c r="K9" s="357"/>
    </row>
    <row r="10" spans="1:24" ht="15.75" customHeight="1">
      <c r="A10" s="371"/>
      <c r="B10" s="357"/>
      <c r="C10" s="357"/>
      <c r="D10" s="357"/>
      <c r="E10" s="357"/>
      <c r="F10" s="357"/>
      <c r="G10" s="357"/>
      <c r="H10" s="372"/>
      <c r="I10" s="372"/>
      <c r="J10" s="372"/>
      <c r="K10" s="357"/>
    </row>
    <row r="11" spans="1:24" ht="15.75" customHeight="1">
      <c r="A11" s="371"/>
      <c r="B11" s="357"/>
      <c r="C11" s="357"/>
      <c r="D11" s="357"/>
      <c r="E11" s="357"/>
      <c r="F11" s="357"/>
      <c r="G11" s="357"/>
      <c r="H11" s="372"/>
      <c r="I11" s="372"/>
      <c r="J11" s="372"/>
      <c r="K11" s="357"/>
    </row>
    <row r="12" spans="1:24" ht="15.75" customHeight="1">
      <c r="A12" s="371"/>
      <c r="B12" s="357"/>
      <c r="C12" s="357"/>
      <c r="D12" s="357"/>
      <c r="E12" s="357"/>
      <c r="F12" s="357"/>
      <c r="G12" s="357"/>
      <c r="H12" s="372"/>
      <c r="I12" s="372"/>
      <c r="J12" s="372"/>
      <c r="K12" s="357"/>
    </row>
    <row r="13" spans="1:24" ht="15.75" customHeight="1">
      <c r="A13" s="371"/>
      <c r="B13" s="357"/>
      <c r="C13" s="357"/>
      <c r="D13" s="357"/>
      <c r="E13" s="357"/>
      <c r="F13" s="357"/>
      <c r="G13" s="357"/>
      <c r="H13" s="372"/>
      <c r="I13" s="372"/>
      <c r="J13" s="372"/>
      <c r="K13" s="357"/>
    </row>
    <row r="14" spans="1:24" ht="15.75" customHeight="1">
      <c r="A14" s="371"/>
      <c r="B14" s="357"/>
      <c r="C14" s="357"/>
      <c r="D14" s="357"/>
      <c r="E14" s="357"/>
      <c r="F14" s="357"/>
      <c r="G14" s="357"/>
      <c r="H14" s="372"/>
      <c r="I14" s="372"/>
      <c r="J14" s="372"/>
      <c r="K14" s="357"/>
    </row>
    <row r="15" spans="1:24" ht="15.75" customHeight="1">
      <c r="A15" s="371"/>
      <c r="B15" s="357"/>
      <c r="C15" s="357"/>
      <c r="D15" s="357"/>
      <c r="E15" s="357"/>
      <c r="F15" s="357"/>
      <c r="G15" s="357"/>
      <c r="H15" s="372"/>
      <c r="I15" s="372"/>
      <c r="J15" s="372"/>
      <c r="K15" s="357"/>
    </row>
    <row r="16" spans="1:24" ht="15.75" customHeight="1">
      <c r="A16" s="371"/>
      <c r="B16" s="357"/>
      <c r="C16" s="357"/>
      <c r="D16" s="357"/>
      <c r="E16" s="357"/>
      <c r="F16" s="357"/>
      <c r="G16" s="357"/>
      <c r="H16" s="372"/>
      <c r="I16" s="372"/>
      <c r="J16" s="372"/>
      <c r="K16" s="357"/>
    </row>
    <row r="17" spans="1:11" ht="15.75" customHeight="1">
      <c r="A17" s="371"/>
      <c r="B17" s="357"/>
      <c r="C17" s="357"/>
      <c r="D17" s="357"/>
      <c r="E17" s="357"/>
      <c r="F17" s="357"/>
      <c r="G17" s="357"/>
      <c r="H17" s="372"/>
      <c r="I17" s="372"/>
      <c r="J17" s="372"/>
      <c r="K17" s="357"/>
    </row>
    <row r="18" spans="1:11" ht="15.75" customHeight="1">
      <c r="A18" s="371"/>
      <c r="B18" s="357"/>
      <c r="C18" s="357"/>
      <c r="D18" s="357"/>
      <c r="E18" s="357"/>
      <c r="F18" s="357"/>
      <c r="G18" s="357"/>
      <c r="H18" s="372"/>
      <c r="I18" s="372"/>
      <c r="J18" s="372"/>
      <c r="K18" s="357"/>
    </row>
    <row r="19" spans="1:11" ht="15.75" customHeight="1">
      <c r="A19" s="371"/>
      <c r="B19" s="357"/>
      <c r="C19" s="357"/>
      <c r="D19" s="357"/>
      <c r="E19" s="357"/>
      <c r="F19" s="357"/>
      <c r="G19" s="357"/>
      <c r="H19" s="372"/>
      <c r="I19" s="372"/>
      <c r="J19" s="372"/>
      <c r="K19" s="357"/>
    </row>
    <row r="20" spans="1:11" ht="15.75" customHeight="1">
      <c r="A20" s="371"/>
      <c r="B20" s="357"/>
      <c r="C20" s="357"/>
      <c r="D20" s="357"/>
      <c r="E20" s="357"/>
      <c r="F20" s="357"/>
      <c r="G20" s="357"/>
      <c r="H20" s="372"/>
      <c r="I20" s="372"/>
      <c r="J20" s="372"/>
      <c r="K20" s="357"/>
    </row>
    <row r="21" spans="1:11" ht="15.75" customHeight="1">
      <c r="A21" s="371"/>
      <c r="B21" s="357"/>
      <c r="C21" s="357"/>
      <c r="D21" s="357"/>
      <c r="E21" s="357"/>
      <c r="F21" s="357"/>
      <c r="G21" s="357"/>
      <c r="H21" s="372"/>
      <c r="I21" s="372"/>
      <c r="J21" s="372"/>
      <c r="K21" s="357"/>
    </row>
    <row r="22" spans="1:11" ht="15.75" customHeight="1">
      <c r="A22" s="371"/>
      <c r="B22" s="357"/>
      <c r="C22" s="357"/>
      <c r="D22" s="357"/>
      <c r="E22" s="357"/>
      <c r="F22" s="357"/>
      <c r="G22" s="357"/>
      <c r="H22" s="372"/>
      <c r="I22" s="372"/>
      <c r="J22" s="372"/>
      <c r="K22" s="357"/>
    </row>
    <row r="23" spans="1:11" ht="15.75" customHeight="1">
      <c r="A23" s="371"/>
      <c r="B23" s="357"/>
      <c r="C23" s="357"/>
      <c r="D23" s="357"/>
      <c r="E23" s="357"/>
      <c r="F23" s="357"/>
      <c r="G23" s="357"/>
      <c r="H23" s="372"/>
      <c r="I23" s="372"/>
      <c r="J23" s="372"/>
      <c r="K23" s="357"/>
    </row>
    <row r="24" spans="1:11" ht="15.75" customHeight="1">
      <c r="A24" s="371"/>
      <c r="B24" s="357"/>
      <c r="C24" s="357"/>
      <c r="D24" s="357"/>
      <c r="E24" s="357"/>
      <c r="F24" s="357"/>
      <c r="G24" s="357"/>
      <c r="H24" s="372"/>
      <c r="I24" s="372"/>
      <c r="J24" s="372"/>
      <c r="K24" s="357"/>
    </row>
    <row r="25" spans="1:11" ht="15.75" customHeight="1">
      <c r="A25" s="371"/>
      <c r="B25" s="357"/>
      <c r="C25" s="357"/>
      <c r="D25" s="357"/>
      <c r="E25" s="357"/>
      <c r="F25" s="357"/>
      <c r="G25" s="357"/>
      <c r="H25" s="372"/>
      <c r="I25" s="372"/>
      <c r="J25" s="372"/>
      <c r="K25" s="357"/>
    </row>
    <row r="26" spans="1:11" ht="15.75" customHeight="1">
      <c r="A26" s="371"/>
      <c r="B26" s="357"/>
      <c r="C26" s="357"/>
      <c r="D26" s="357"/>
      <c r="E26" s="357"/>
      <c r="F26" s="357"/>
      <c r="G26" s="357"/>
      <c r="H26" s="372"/>
      <c r="I26" s="372"/>
      <c r="J26" s="372"/>
      <c r="K26" s="357"/>
    </row>
    <row r="27" spans="1:11" ht="15.75" customHeight="1">
      <c r="A27" s="371"/>
      <c r="B27" s="357"/>
      <c r="C27" s="357"/>
      <c r="D27" s="357"/>
      <c r="E27" s="357"/>
      <c r="F27" s="357"/>
      <c r="G27" s="357"/>
      <c r="H27" s="372"/>
      <c r="I27" s="372"/>
      <c r="J27" s="372"/>
      <c r="K27" s="357"/>
    </row>
    <row r="28" spans="1:11" ht="15.75" customHeight="1">
      <c r="A28" s="371"/>
      <c r="B28" s="357"/>
      <c r="C28" s="357"/>
      <c r="D28" s="357"/>
      <c r="E28" s="357"/>
      <c r="F28" s="357"/>
      <c r="G28" s="357"/>
      <c r="H28" s="372"/>
      <c r="I28" s="372"/>
      <c r="J28" s="372"/>
      <c r="K28" s="357"/>
    </row>
    <row r="29" spans="1:11" ht="15.75" customHeight="1">
      <c r="A29" s="371"/>
      <c r="B29" s="357"/>
      <c r="C29" s="357"/>
      <c r="D29" s="357"/>
      <c r="E29" s="357"/>
      <c r="F29" s="357"/>
      <c r="G29" s="357"/>
      <c r="H29" s="372"/>
      <c r="I29" s="372"/>
      <c r="J29" s="372"/>
      <c r="K29" s="357"/>
    </row>
    <row r="30" spans="1:11" ht="15.75" customHeight="1">
      <c r="A30" s="371"/>
      <c r="B30" s="357"/>
      <c r="C30" s="357"/>
      <c r="D30" s="357"/>
      <c r="E30" s="357"/>
      <c r="F30" s="357"/>
      <c r="G30" s="357"/>
      <c r="H30" s="372"/>
      <c r="I30" s="372"/>
      <c r="J30" s="372"/>
      <c r="K30" s="357"/>
    </row>
    <row r="31" spans="1:11" ht="15.75" customHeight="1">
      <c r="A31" s="371"/>
      <c r="B31" s="357"/>
      <c r="C31" s="357"/>
      <c r="D31" s="357"/>
      <c r="E31" s="357"/>
      <c r="F31" s="357"/>
      <c r="G31" s="357"/>
      <c r="H31" s="372"/>
      <c r="I31" s="372"/>
      <c r="J31" s="372"/>
      <c r="K31" s="357"/>
    </row>
    <row r="32" spans="1:11" ht="15.75" customHeight="1">
      <c r="A32" s="371"/>
      <c r="B32" s="357"/>
      <c r="C32" s="357"/>
      <c r="D32" s="357"/>
      <c r="E32" s="357"/>
      <c r="F32" s="357"/>
      <c r="G32" s="357"/>
      <c r="H32" s="372"/>
      <c r="I32" s="372"/>
      <c r="J32" s="372"/>
      <c r="K32" s="357"/>
    </row>
    <row r="33" spans="1:11" ht="15.75" customHeight="1">
      <c r="A33" s="371"/>
      <c r="B33" s="357"/>
      <c r="C33" s="357"/>
      <c r="D33" s="357"/>
      <c r="E33" s="357"/>
      <c r="F33" s="357"/>
      <c r="G33" s="357"/>
      <c r="H33" s="372"/>
      <c r="I33" s="372"/>
      <c r="J33" s="372"/>
      <c r="K33" s="357"/>
    </row>
    <row r="34" spans="1:11" ht="15.75" customHeight="1">
      <c r="A34" s="371"/>
      <c r="B34" s="357"/>
      <c r="C34" s="357"/>
      <c r="D34" s="357"/>
      <c r="E34" s="357"/>
      <c r="F34" s="357"/>
      <c r="G34" s="357"/>
      <c r="H34" s="372"/>
      <c r="I34" s="372"/>
      <c r="J34" s="372"/>
      <c r="K34" s="357"/>
    </row>
    <row r="35" spans="1:11" ht="15.75" customHeight="1">
      <c r="A35" s="371"/>
      <c r="B35" s="357"/>
      <c r="C35" s="357"/>
      <c r="D35" s="357"/>
      <c r="E35" s="357"/>
      <c r="F35" s="357"/>
      <c r="G35" s="357"/>
      <c r="H35" s="372"/>
      <c r="I35" s="372"/>
      <c r="J35" s="372"/>
      <c r="K35" s="357"/>
    </row>
    <row r="36" spans="1:11" ht="15.75" customHeight="1">
      <c r="A36" s="371"/>
      <c r="B36" s="357"/>
      <c r="C36" s="357"/>
      <c r="D36" s="357"/>
      <c r="E36" s="357"/>
      <c r="F36" s="357"/>
      <c r="G36" s="357"/>
      <c r="H36" s="372"/>
      <c r="I36" s="372"/>
      <c r="J36" s="372"/>
      <c r="K36" s="357"/>
    </row>
    <row r="37" spans="1:11" ht="15.75" customHeight="1">
      <c r="A37" s="371"/>
      <c r="B37" s="357"/>
      <c r="C37" s="357"/>
      <c r="D37" s="357"/>
      <c r="E37" s="357"/>
      <c r="F37" s="357"/>
      <c r="G37" s="357"/>
      <c r="H37" s="372"/>
      <c r="I37" s="372"/>
      <c r="J37" s="372"/>
      <c r="K37" s="357"/>
    </row>
    <row r="38" spans="1:11" ht="15.75" customHeight="1">
      <c r="A38" s="371"/>
      <c r="B38" s="357"/>
      <c r="C38" s="357"/>
      <c r="D38" s="357"/>
      <c r="E38" s="357"/>
      <c r="F38" s="357"/>
      <c r="G38" s="357"/>
      <c r="H38" s="372"/>
      <c r="I38" s="372"/>
      <c r="J38" s="372"/>
      <c r="K38" s="357"/>
    </row>
    <row r="39" spans="1:11" ht="15.75" customHeight="1">
      <c r="A39" s="371"/>
      <c r="B39" s="357"/>
      <c r="C39" s="357"/>
      <c r="D39" s="357"/>
      <c r="E39" s="357"/>
      <c r="F39" s="357"/>
      <c r="G39" s="357"/>
      <c r="H39" s="372"/>
      <c r="I39" s="372"/>
      <c r="J39" s="372"/>
      <c r="K39" s="357"/>
    </row>
    <row r="40" spans="1:11" ht="15.75" customHeight="1">
      <c r="A40" s="371"/>
      <c r="B40" s="357"/>
      <c r="C40" s="357"/>
      <c r="D40" s="357"/>
      <c r="E40" s="357"/>
      <c r="F40" s="357"/>
      <c r="G40" s="357"/>
      <c r="H40" s="372"/>
      <c r="I40" s="372"/>
      <c r="J40" s="372"/>
      <c r="K40" s="357"/>
    </row>
    <row r="41" spans="1:11" ht="15.75" customHeight="1">
      <c r="A41" s="371"/>
      <c r="B41" s="357"/>
      <c r="C41" s="357"/>
      <c r="D41" s="357"/>
      <c r="E41" s="357"/>
      <c r="F41" s="357"/>
      <c r="G41" s="357"/>
      <c r="H41" s="372"/>
      <c r="I41" s="372"/>
      <c r="J41" s="372"/>
      <c r="K41" s="357"/>
    </row>
    <row r="42" spans="1:11" ht="15.75" customHeight="1">
      <c r="A42" s="371"/>
      <c r="B42" s="357"/>
      <c r="C42" s="357"/>
      <c r="D42" s="357"/>
      <c r="E42" s="357"/>
      <c r="F42" s="357"/>
      <c r="G42" s="357"/>
      <c r="H42" s="372"/>
      <c r="I42" s="372"/>
      <c r="J42" s="372"/>
      <c r="K42" s="357"/>
    </row>
    <row r="43" spans="1:11" ht="15.75" customHeight="1">
      <c r="A43" s="371"/>
      <c r="B43" s="357"/>
      <c r="C43" s="357"/>
      <c r="D43" s="357"/>
      <c r="E43" s="357"/>
      <c r="F43" s="357"/>
      <c r="G43" s="357"/>
      <c r="H43" s="372"/>
      <c r="I43" s="372"/>
      <c r="J43" s="372"/>
      <c r="K43" s="357"/>
    </row>
    <row r="44" spans="1:11" ht="15.75" customHeight="1">
      <c r="A44" s="371"/>
      <c r="B44" s="357"/>
      <c r="C44" s="357"/>
      <c r="D44" s="357"/>
      <c r="E44" s="357"/>
      <c r="F44" s="357"/>
      <c r="G44" s="357"/>
      <c r="H44" s="372"/>
      <c r="I44" s="372"/>
      <c r="J44" s="372"/>
      <c r="K44" s="357"/>
    </row>
    <row r="45" spans="1:11" ht="15.75" customHeight="1">
      <c r="A45" s="371"/>
      <c r="B45" s="357"/>
      <c r="C45" s="357"/>
      <c r="D45" s="357"/>
      <c r="E45" s="357"/>
      <c r="F45" s="357"/>
      <c r="G45" s="357"/>
      <c r="H45" s="372"/>
      <c r="I45" s="372"/>
      <c r="J45" s="372"/>
      <c r="K45" s="357"/>
    </row>
    <row r="46" spans="1:11" ht="15.75" customHeight="1">
      <c r="A46" s="371"/>
      <c r="B46" s="357"/>
      <c r="C46" s="357"/>
      <c r="D46" s="357"/>
      <c r="E46" s="357"/>
      <c r="F46" s="357"/>
      <c r="G46" s="357"/>
      <c r="H46" s="372"/>
      <c r="I46" s="372"/>
      <c r="J46" s="372"/>
      <c r="K46" s="357"/>
    </row>
    <row r="47" spans="1:11" ht="15.75" customHeight="1">
      <c r="A47" s="371"/>
      <c r="B47" s="357"/>
      <c r="C47" s="357"/>
      <c r="D47" s="357"/>
      <c r="E47" s="357"/>
      <c r="F47" s="357"/>
      <c r="G47" s="357"/>
      <c r="H47" s="372"/>
      <c r="I47" s="372"/>
      <c r="J47" s="372"/>
      <c r="K47" s="357"/>
    </row>
    <row r="48" spans="1:11" ht="15.75" customHeight="1">
      <c r="A48" s="371"/>
      <c r="B48" s="357"/>
      <c r="C48" s="357"/>
      <c r="D48" s="357"/>
      <c r="E48" s="357"/>
      <c r="F48" s="357"/>
      <c r="G48" s="357"/>
      <c r="H48" s="372"/>
      <c r="I48" s="372"/>
      <c r="J48" s="372"/>
      <c r="K48" s="357"/>
    </row>
    <row r="49" spans="1:11" ht="15.75" customHeight="1">
      <c r="A49" s="371"/>
      <c r="B49" s="357"/>
      <c r="C49" s="357"/>
      <c r="D49" s="357"/>
      <c r="E49" s="357"/>
      <c r="F49" s="357"/>
      <c r="G49" s="357"/>
      <c r="H49" s="372"/>
      <c r="I49" s="372"/>
      <c r="J49" s="372"/>
      <c r="K49" s="357"/>
    </row>
    <row r="50" spans="1:11" ht="15.75" customHeight="1">
      <c r="A50" s="371"/>
      <c r="B50" s="357"/>
      <c r="C50" s="357"/>
      <c r="D50" s="357"/>
      <c r="E50" s="357"/>
      <c r="F50" s="357"/>
      <c r="G50" s="357"/>
      <c r="H50" s="372"/>
      <c r="I50" s="372"/>
      <c r="J50" s="372"/>
      <c r="K50" s="357"/>
    </row>
    <row r="51" spans="1:11" ht="15.75" customHeight="1">
      <c r="A51" s="371"/>
      <c r="B51" s="357"/>
      <c r="C51" s="357"/>
      <c r="D51" s="357"/>
      <c r="E51" s="357"/>
      <c r="F51" s="357"/>
      <c r="G51" s="357"/>
      <c r="H51" s="372"/>
      <c r="I51" s="372"/>
      <c r="J51" s="372"/>
      <c r="K51" s="357"/>
    </row>
    <row r="52" spans="1:11" ht="15.75" customHeight="1">
      <c r="A52" s="371"/>
      <c r="B52" s="357"/>
      <c r="C52" s="357"/>
      <c r="D52" s="357"/>
      <c r="E52" s="357"/>
      <c r="F52" s="357"/>
      <c r="G52" s="357"/>
      <c r="H52" s="372"/>
      <c r="I52" s="372"/>
      <c r="J52" s="372"/>
      <c r="K52" s="357"/>
    </row>
    <row r="53" spans="1:11" ht="15.75" customHeight="1">
      <c r="A53" s="371"/>
      <c r="B53" s="357"/>
      <c r="C53" s="357"/>
      <c r="D53" s="357"/>
      <c r="E53" s="357"/>
      <c r="F53" s="357"/>
      <c r="G53" s="357"/>
      <c r="H53" s="372"/>
      <c r="I53" s="372"/>
      <c r="J53" s="372"/>
      <c r="K53" s="357"/>
    </row>
    <row r="54" spans="1:11" ht="15.75" customHeight="1">
      <c r="A54" s="371"/>
      <c r="B54" s="357"/>
      <c r="C54" s="357"/>
      <c r="D54" s="357"/>
      <c r="E54" s="357"/>
      <c r="F54" s="357"/>
      <c r="G54" s="357"/>
      <c r="H54" s="372"/>
      <c r="I54" s="372"/>
      <c r="J54" s="372"/>
      <c r="K54" s="357"/>
    </row>
    <row r="55" spans="1:11" ht="15.75" customHeight="1">
      <c r="A55" s="371"/>
      <c r="B55" s="357"/>
      <c r="C55" s="357"/>
      <c r="D55" s="357"/>
      <c r="E55" s="357"/>
      <c r="F55" s="357"/>
      <c r="G55" s="357"/>
      <c r="H55" s="372"/>
      <c r="I55" s="372"/>
      <c r="J55" s="372"/>
      <c r="K55" s="357"/>
    </row>
    <row r="56" spans="1:11" ht="15.75" customHeight="1">
      <c r="A56" s="371"/>
      <c r="B56" s="357"/>
      <c r="C56" s="357"/>
      <c r="D56" s="357"/>
      <c r="E56" s="357"/>
      <c r="F56" s="357"/>
      <c r="G56" s="357"/>
      <c r="H56" s="372"/>
      <c r="I56" s="372"/>
      <c r="J56" s="372"/>
      <c r="K56" s="357"/>
    </row>
    <row r="57" spans="1:11" ht="15.75" customHeight="1">
      <c r="A57" s="371"/>
      <c r="B57" s="357"/>
      <c r="C57" s="357"/>
      <c r="D57" s="357"/>
      <c r="E57" s="357"/>
      <c r="F57" s="357"/>
      <c r="G57" s="357"/>
      <c r="H57" s="372"/>
      <c r="I57" s="372"/>
      <c r="J57" s="372"/>
      <c r="K57" s="357"/>
    </row>
    <row r="58" spans="1:11" ht="15.75" customHeight="1">
      <c r="A58" s="371"/>
      <c r="B58" s="357"/>
      <c r="C58" s="357"/>
      <c r="D58" s="357"/>
      <c r="E58" s="357"/>
      <c r="F58" s="357"/>
      <c r="G58" s="357"/>
      <c r="H58" s="372"/>
      <c r="I58" s="372"/>
      <c r="J58" s="372"/>
      <c r="K58" s="357"/>
    </row>
    <row r="59" spans="1:11" ht="15.75" customHeight="1">
      <c r="A59" s="371"/>
      <c r="B59" s="357"/>
      <c r="C59" s="357"/>
      <c r="D59" s="357"/>
      <c r="E59" s="357"/>
      <c r="F59" s="357"/>
      <c r="G59" s="357"/>
      <c r="H59" s="372"/>
      <c r="I59" s="372"/>
      <c r="J59" s="372"/>
      <c r="K59" s="357"/>
    </row>
    <row r="60" spans="1:11" ht="15.75" customHeight="1">
      <c r="A60" s="371"/>
      <c r="B60" s="357"/>
      <c r="C60" s="357"/>
      <c r="D60" s="357"/>
      <c r="E60" s="357"/>
      <c r="F60" s="357"/>
      <c r="G60" s="357"/>
      <c r="H60" s="372"/>
      <c r="I60" s="372"/>
      <c r="J60" s="372"/>
      <c r="K60" s="357"/>
    </row>
    <row r="61" spans="1:11" ht="15.75" customHeight="1">
      <c r="A61" s="371"/>
      <c r="B61" s="357"/>
      <c r="C61" s="357"/>
      <c r="D61" s="357"/>
      <c r="E61" s="357"/>
      <c r="F61" s="357"/>
      <c r="G61" s="357"/>
      <c r="H61" s="372"/>
      <c r="I61" s="372"/>
      <c r="J61" s="372"/>
      <c r="K61" s="357"/>
    </row>
    <row r="62" spans="1:11" ht="15.75" customHeight="1">
      <c r="A62" s="371"/>
      <c r="B62" s="357"/>
      <c r="C62" s="357"/>
      <c r="D62" s="357"/>
      <c r="E62" s="357"/>
      <c r="F62" s="357"/>
      <c r="G62" s="357"/>
      <c r="H62" s="372"/>
      <c r="I62" s="372"/>
      <c r="J62" s="372"/>
      <c r="K62" s="357"/>
    </row>
    <row r="63" spans="1:11" ht="15.75" customHeight="1">
      <c r="A63" s="371"/>
      <c r="B63" s="357"/>
      <c r="C63" s="357"/>
      <c r="D63" s="357"/>
      <c r="E63" s="357"/>
      <c r="F63" s="357"/>
      <c r="G63" s="357"/>
      <c r="H63" s="372"/>
      <c r="I63" s="372"/>
      <c r="J63" s="372"/>
      <c r="K63" s="357"/>
    </row>
    <row r="64" spans="1:11" ht="15.75" customHeight="1">
      <c r="A64" s="371"/>
      <c r="B64" s="357"/>
      <c r="C64" s="357"/>
      <c r="D64" s="357"/>
      <c r="E64" s="357"/>
      <c r="F64" s="357"/>
      <c r="G64" s="357"/>
      <c r="H64" s="372"/>
      <c r="I64" s="372"/>
      <c r="J64" s="372"/>
      <c r="K64" s="357"/>
    </row>
    <row r="65" spans="1:11" ht="15.75" customHeight="1">
      <c r="A65" s="371"/>
      <c r="B65" s="357"/>
      <c r="C65" s="357"/>
      <c r="D65" s="357"/>
      <c r="E65" s="357"/>
      <c r="F65" s="357"/>
      <c r="G65" s="357"/>
      <c r="H65" s="372"/>
      <c r="I65" s="372"/>
      <c r="J65" s="372"/>
      <c r="K65" s="357"/>
    </row>
    <row r="66" spans="1:11" ht="15.75" customHeight="1">
      <c r="A66" s="371"/>
      <c r="B66" s="357"/>
      <c r="C66" s="357"/>
      <c r="D66" s="357"/>
      <c r="E66" s="357"/>
      <c r="F66" s="357"/>
      <c r="G66" s="357"/>
      <c r="H66" s="372"/>
      <c r="I66" s="372"/>
      <c r="J66" s="372"/>
      <c r="K66" s="357"/>
    </row>
    <row r="67" spans="1:11" ht="15.75" customHeight="1">
      <c r="A67" s="371"/>
      <c r="B67" s="357"/>
      <c r="C67" s="357"/>
      <c r="D67" s="357"/>
      <c r="E67" s="357"/>
      <c r="F67" s="357"/>
      <c r="G67" s="357"/>
      <c r="H67" s="372"/>
      <c r="I67" s="372"/>
      <c r="J67" s="372"/>
      <c r="K67" s="357"/>
    </row>
    <row r="68" spans="1:11" ht="15.75" customHeight="1">
      <c r="A68" s="371"/>
      <c r="B68" s="357"/>
      <c r="C68" s="357"/>
      <c r="D68" s="357"/>
      <c r="E68" s="357"/>
      <c r="F68" s="357"/>
      <c r="G68" s="357"/>
      <c r="H68" s="372"/>
      <c r="I68" s="372"/>
      <c r="J68" s="372"/>
      <c r="K68" s="357"/>
    </row>
    <row r="69" spans="1:11" ht="15.75" customHeight="1">
      <c r="A69" s="371"/>
      <c r="B69" s="357"/>
      <c r="C69" s="357"/>
      <c r="D69" s="357"/>
      <c r="E69" s="357"/>
      <c r="F69" s="357"/>
      <c r="G69" s="357"/>
      <c r="H69" s="372"/>
      <c r="I69" s="372"/>
      <c r="J69" s="372"/>
      <c r="K69" s="357"/>
    </row>
    <row r="70" spans="1:11" ht="15.75" customHeight="1">
      <c r="A70" s="371"/>
      <c r="B70" s="357"/>
      <c r="C70" s="357"/>
      <c r="D70" s="357"/>
      <c r="E70" s="357"/>
      <c r="F70" s="357"/>
      <c r="G70" s="357"/>
      <c r="H70" s="372"/>
      <c r="I70" s="372"/>
      <c r="J70" s="372"/>
      <c r="K70" s="357"/>
    </row>
    <row r="71" spans="1:11" ht="15.75" customHeight="1">
      <c r="A71" s="371"/>
      <c r="B71" s="357"/>
      <c r="C71" s="357"/>
      <c r="D71" s="357"/>
      <c r="E71" s="357"/>
      <c r="F71" s="357"/>
      <c r="G71" s="357"/>
      <c r="H71" s="372"/>
      <c r="I71" s="372"/>
      <c r="J71" s="372"/>
      <c r="K71" s="357"/>
    </row>
    <row r="72" spans="1:11" ht="15.75" customHeight="1">
      <c r="A72" s="371"/>
      <c r="B72" s="357"/>
      <c r="C72" s="357"/>
      <c r="D72" s="357"/>
      <c r="E72" s="357"/>
      <c r="F72" s="357"/>
      <c r="G72" s="357"/>
      <c r="H72" s="372"/>
      <c r="I72" s="372"/>
      <c r="J72" s="372"/>
      <c r="K72" s="357"/>
    </row>
    <row r="73" spans="1:11" ht="15.75" customHeight="1">
      <c r="A73" s="371"/>
      <c r="B73" s="357"/>
      <c r="C73" s="357"/>
      <c r="D73" s="357"/>
      <c r="E73" s="357"/>
      <c r="F73" s="357"/>
      <c r="G73" s="357"/>
      <c r="H73" s="372"/>
      <c r="I73" s="372"/>
      <c r="J73" s="372"/>
      <c r="K73" s="357"/>
    </row>
    <row r="74" spans="1:11" ht="15.75" customHeight="1">
      <c r="A74" s="371"/>
      <c r="B74" s="357"/>
      <c r="C74" s="357"/>
      <c r="D74" s="357"/>
      <c r="E74" s="357"/>
      <c r="F74" s="357"/>
      <c r="G74" s="357"/>
      <c r="H74" s="372"/>
      <c r="I74" s="372"/>
      <c r="J74" s="372"/>
      <c r="K74" s="357"/>
    </row>
    <row r="75" spans="1:11" ht="15.75" customHeight="1">
      <c r="A75" s="371"/>
      <c r="B75" s="357"/>
      <c r="C75" s="357"/>
      <c r="D75" s="357"/>
      <c r="E75" s="357"/>
      <c r="F75" s="357"/>
      <c r="G75" s="357"/>
      <c r="H75" s="372"/>
      <c r="I75" s="372"/>
      <c r="J75" s="372"/>
      <c r="K75" s="357"/>
    </row>
    <row r="76" spans="1:11" ht="15.75" customHeight="1">
      <c r="A76" s="371"/>
      <c r="B76" s="357"/>
      <c r="C76" s="357"/>
      <c r="D76" s="357"/>
      <c r="E76" s="357"/>
      <c r="F76" s="357"/>
      <c r="G76" s="357"/>
      <c r="H76" s="372"/>
      <c r="I76" s="372"/>
      <c r="J76" s="372"/>
      <c r="K76" s="357"/>
    </row>
    <row r="77" spans="1:11" ht="15.75" customHeight="1">
      <c r="A77" s="371"/>
      <c r="B77" s="357"/>
      <c r="C77" s="357"/>
      <c r="D77" s="357"/>
      <c r="E77" s="357"/>
      <c r="F77" s="357"/>
      <c r="G77" s="357"/>
      <c r="H77" s="372"/>
      <c r="I77" s="372"/>
      <c r="J77" s="372"/>
      <c r="K77" s="357"/>
    </row>
    <row r="78" spans="1:11" ht="15.75" customHeight="1">
      <c r="A78" s="371"/>
      <c r="B78" s="357"/>
      <c r="C78" s="357"/>
      <c r="D78" s="357"/>
      <c r="E78" s="357"/>
      <c r="F78" s="357"/>
      <c r="G78" s="357"/>
      <c r="H78" s="372"/>
      <c r="I78" s="372"/>
      <c r="J78" s="372"/>
      <c r="K78" s="357"/>
    </row>
    <row r="79" spans="1:11" ht="15.75" customHeight="1">
      <c r="A79" s="371"/>
      <c r="B79" s="357"/>
      <c r="C79" s="357"/>
      <c r="D79" s="357"/>
      <c r="E79" s="357"/>
      <c r="F79" s="357"/>
      <c r="G79" s="357"/>
      <c r="H79" s="372"/>
      <c r="I79" s="372"/>
      <c r="J79" s="372"/>
      <c r="K79" s="357"/>
    </row>
    <row r="80" spans="1:11" ht="15.75" customHeight="1">
      <c r="A80" s="371"/>
      <c r="B80" s="357"/>
      <c r="C80" s="357"/>
      <c r="D80" s="357"/>
      <c r="E80" s="357"/>
      <c r="F80" s="357"/>
      <c r="G80" s="357"/>
      <c r="H80" s="372"/>
      <c r="I80" s="372"/>
      <c r="J80" s="372"/>
      <c r="K80" s="357"/>
    </row>
    <row r="81" spans="1:11" ht="15.75" customHeight="1">
      <c r="A81" s="371"/>
      <c r="B81" s="357"/>
      <c r="C81" s="357"/>
      <c r="D81" s="357"/>
      <c r="E81" s="357"/>
      <c r="F81" s="357"/>
      <c r="G81" s="357"/>
      <c r="H81" s="372"/>
      <c r="I81" s="372"/>
      <c r="J81" s="372"/>
      <c r="K81" s="357"/>
    </row>
    <row r="82" spans="1:11" ht="15.75" customHeight="1">
      <c r="A82" s="371"/>
      <c r="B82" s="357"/>
      <c r="C82" s="357"/>
      <c r="D82" s="357"/>
      <c r="E82" s="357"/>
      <c r="F82" s="357"/>
      <c r="G82" s="357"/>
      <c r="H82" s="372"/>
      <c r="I82" s="372"/>
      <c r="J82" s="372"/>
      <c r="K82" s="357"/>
    </row>
    <row r="83" spans="1:11" ht="15.75" customHeight="1">
      <c r="A83" s="371"/>
      <c r="B83" s="357"/>
      <c r="C83" s="357"/>
      <c r="D83" s="357"/>
      <c r="E83" s="357"/>
      <c r="F83" s="357"/>
      <c r="G83" s="357"/>
      <c r="H83" s="372"/>
      <c r="I83" s="372"/>
      <c r="J83" s="372"/>
      <c r="K83" s="357"/>
    </row>
    <row r="84" spans="1:11" ht="15.75" customHeight="1">
      <c r="A84" s="371"/>
      <c r="B84" s="357"/>
      <c r="C84" s="357"/>
      <c r="D84" s="357"/>
      <c r="E84" s="357"/>
      <c r="F84" s="357"/>
      <c r="G84" s="357"/>
      <c r="H84" s="372"/>
      <c r="I84" s="372"/>
      <c r="J84" s="372"/>
      <c r="K84" s="357"/>
    </row>
    <row r="85" spans="1:11" ht="15.75" customHeight="1">
      <c r="A85" s="371"/>
      <c r="B85" s="357"/>
      <c r="C85" s="357"/>
      <c r="D85" s="357"/>
      <c r="E85" s="357"/>
      <c r="F85" s="357"/>
      <c r="G85" s="357"/>
      <c r="H85" s="372"/>
      <c r="I85" s="372"/>
      <c r="J85" s="372"/>
      <c r="K85" s="357"/>
    </row>
    <row r="86" spans="1:11" ht="15.75" customHeight="1">
      <c r="A86" s="371"/>
      <c r="B86" s="357"/>
      <c r="C86" s="357"/>
      <c r="D86" s="357"/>
      <c r="E86" s="357"/>
      <c r="F86" s="357"/>
      <c r="G86" s="357"/>
      <c r="H86" s="372"/>
      <c r="I86" s="372"/>
      <c r="J86" s="372"/>
      <c r="K86" s="357"/>
    </row>
    <row r="87" spans="1:11" ht="15.75" customHeight="1">
      <c r="A87" s="371"/>
      <c r="B87" s="357"/>
      <c r="C87" s="357"/>
      <c r="D87" s="357"/>
      <c r="E87" s="357"/>
      <c r="F87" s="357"/>
      <c r="G87" s="357"/>
      <c r="H87" s="372"/>
      <c r="I87" s="372"/>
      <c r="J87" s="372"/>
      <c r="K87" s="357"/>
    </row>
    <row r="88" spans="1:11" ht="15.75" customHeight="1">
      <c r="A88" s="371"/>
      <c r="B88" s="357"/>
      <c r="C88" s="357"/>
      <c r="D88" s="357"/>
      <c r="E88" s="357"/>
      <c r="F88" s="357"/>
      <c r="G88" s="357"/>
      <c r="H88" s="372"/>
      <c r="I88" s="372"/>
      <c r="J88" s="372"/>
      <c r="K88" s="357"/>
    </row>
    <row r="89" spans="1:11" ht="15.75" customHeight="1">
      <c r="A89" s="371"/>
      <c r="B89" s="357"/>
      <c r="C89" s="357"/>
      <c r="D89" s="357"/>
      <c r="E89" s="357"/>
      <c r="F89" s="357"/>
      <c r="G89" s="357"/>
      <c r="H89" s="372"/>
      <c r="I89" s="372"/>
      <c r="J89" s="372"/>
      <c r="K89" s="357"/>
    </row>
    <row r="90" spans="1:11" ht="15.75" customHeight="1">
      <c r="A90" s="371"/>
      <c r="B90" s="357"/>
      <c r="C90" s="357"/>
      <c r="D90" s="357"/>
      <c r="E90" s="357"/>
      <c r="F90" s="357"/>
      <c r="G90" s="357"/>
      <c r="H90" s="372"/>
      <c r="I90" s="372"/>
      <c r="J90" s="372"/>
      <c r="K90" s="357"/>
    </row>
    <row r="91" spans="1:11" ht="15.75" customHeight="1">
      <c r="A91" s="371"/>
      <c r="B91" s="357"/>
      <c r="C91" s="357"/>
      <c r="D91" s="357"/>
      <c r="E91" s="357"/>
      <c r="F91" s="357"/>
      <c r="G91" s="357"/>
      <c r="H91" s="372"/>
      <c r="I91" s="372"/>
      <c r="J91" s="372"/>
      <c r="K91" s="357"/>
    </row>
    <row r="92" spans="1:11" ht="15.75" customHeight="1">
      <c r="A92" s="371"/>
      <c r="B92" s="357"/>
      <c r="C92" s="357"/>
      <c r="D92" s="357"/>
      <c r="E92" s="357"/>
      <c r="F92" s="357"/>
      <c r="G92" s="357"/>
      <c r="H92" s="372"/>
      <c r="I92" s="372"/>
      <c r="J92" s="372"/>
      <c r="K92" s="357"/>
    </row>
    <row r="93" spans="1:11" ht="15.75" customHeight="1">
      <c r="A93" s="371"/>
      <c r="B93" s="357"/>
      <c r="C93" s="357"/>
      <c r="D93" s="357"/>
      <c r="E93" s="357"/>
      <c r="F93" s="357"/>
      <c r="G93" s="357"/>
      <c r="H93" s="372"/>
      <c r="I93" s="372"/>
      <c r="J93" s="372"/>
      <c r="K93" s="357"/>
    </row>
    <row r="94" spans="1:11" ht="15.75" customHeight="1">
      <c r="A94" s="371"/>
      <c r="B94" s="357"/>
      <c r="C94" s="357"/>
      <c r="D94" s="357"/>
      <c r="E94" s="357"/>
      <c r="F94" s="357"/>
      <c r="G94" s="357"/>
      <c r="H94" s="372"/>
      <c r="I94" s="372"/>
      <c r="J94" s="372"/>
      <c r="K94" s="357"/>
    </row>
    <row r="95" spans="1:11" ht="15.75" customHeight="1">
      <c r="A95" s="371"/>
      <c r="B95" s="357"/>
      <c r="C95" s="357"/>
      <c r="D95" s="357"/>
      <c r="E95" s="357"/>
      <c r="F95" s="357"/>
      <c r="G95" s="357"/>
      <c r="H95" s="372"/>
      <c r="I95" s="372"/>
      <c r="J95" s="372"/>
      <c r="K95" s="357"/>
    </row>
    <row r="96" spans="1:11" ht="15.75" customHeight="1">
      <c r="A96" s="371"/>
      <c r="B96" s="357"/>
      <c r="C96" s="357"/>
      <c r="D96" s="357"/>
      <c r="E96" s="357"/>
      <c r="F96" s="357"/>
      <c r="G96" s="357"/>
      <c r="H96" s="372"/>
      <c r="I96" s="372"/>
      <c r="J96" s="372"/>
      <c r="K96" s="357"/>
    </row>
    <row r="97" spans="1:11" ht="15.75" customHeight="1">
      <c r="A97" s="371"/>
      <c r="B97" s="357"/>
      <c r="C97" s="357"/>
      <c r="D97" s="357"/>
      <c r="E97" s="357"/>
      <c r="F97" s="357"/>
      <c r="G97" s="357"/>
      <c r="H97" s="372"/>
      <c r="I97" s="372"/>
      <c r="J97" s="372"/>
      <c r="K97" s="357"/>
    </row>
    <row r="98" spans="1:11" ht="15.75" customHeight="1">
      <c r="A98" s="371"/>
      <c r="B98" s="357"/>
      <c r="C98" s="357"/>
      <c r="D98" s="357"/>
      <c r="E98" s="357"/>
      <c r="F98" s="357"/>
      <c r="G98" s="357"/>
      <c r="H98" s="372"/>
      <c r="I98" s="372"/>
      <c r="J98" s="372"/>
      <c r="K98" s="357"/>
    </row>
    <row r="99" spans="1:11" ht="15.75" customHeight="1">
      <c r="A99" s="371"/>
      <c r="B99" s="357"/>
      <c r="C99" s="357"/>
      <c r="D99" s="357"/>
      <c r="E99" s="357"/>
      <c r="F99" s="357"/>
      <c r="G99" s="357"/>
      <c r="H99" s="372"/>
      <c r="I99" s="372"/>
      <c r="J99" s="372"/>
      <c r="K99" s="357"/>
    </row>
    <row r="100" spans="1:11" ht="15.75" customHeight="1">
      <c r="A100" s="371"/>
      <c r="B100" s="357"/>
      <c r="C100" s="357"/>
      <c r="D100" s="357"/>
      <c r="E100" s="357"/>
      <c r="F100" s="357"/>
      <c r="G100" s="357"/>
      <c r="H100" s="372"/>
      <c r="I100" s="372"/>
      <c r="J100" s="372"/>
      <c r="K100" s="357"/>
    </row>
    <row r="101" spans="1:11" ht="15.75" customHeight="1">
      <c r="A101" s="371"/>
      <c r="B101" s="357"/>
      <c r="C101" s="357"/>
      <c r="D101" s="357"/>
      <c r="E101" s="357"/>
      <c r="F101" s="357"/>
      <c r="G101" s="357"/>
      <c r="H101" s="372"/>
      <c r="I101" s="372"/>
      <c r="J101" s="372"/>
      <c r="K101" s="357"/>
    </row>
    <row r="102" spans="1:11" ht="15.75" customHeight="1">
      <c r="A102" s="371"/>
      <c r="B102" s="357"/>
      <c r="C102" s="357"/>
      <c r="D102" s="357"/>
      <c r="E102" s="357"/>
      <c r="F102" s="357"/>
      <c r="G102" s="357"/>
      <c r="H102" s="372"/>
      <c r="I102" s="372"/>
      <c r="J102" s="372"/>
      <c r="K102" s="357"/>
    </row>
    <row r="103" spans="1:11" ht="15.75" customHeight="1">
      <c r="A103" s="371"/>
      <c r="B103" s="357"/>
      <c r="C103" s="357"/>
      <c r="D103" s="357"/>
      <c r="E103" s="357"/>
      <c r="F103" s="357"/>
      <c r="G103" s="357"/>
      <c r="H103" s="372"/>
      <c r="I103" s="372"/>
      <c r="J103" s="372"/>
      <c r="K103" s="357"/>
    </row>
    <row r="104" spans="1:11" ht="15.75" customHeight="1">
      <c r="A104" s="371"/>
      <c r="B104" s="357"/>
      <c r="C104" s="357"/>
      <c r="D104" s="357"/>
      <c r="E104" s="357"/>
      <c r="F104" s="357"/>
      <c r="G104" s="357"/>
      <c r="H104" s="372"/>
      <c r="I104" s="372"/>
      <c r="J104" s="372"/>
      <c r="K104" s="357"/>
    </row>
    <row r="105" spans="1:11" ht="15.75" customHeight="1">
      <c r="A105" s="371"/>
      <c r="B105" s="357"/>
      <c r="C105" s="357"/>
      <c r="D105" s="357"/>
      <c r="E105" s="357"/>
      <c r="F105" s="357"/>
      <c r="G105" s="357"/>
      <c r="H105" s="372"/>
      <c r="I105" s="372"/>
      <c r="J105" s="372"/>
      <c r="K105" s="357"/>
    </row>
    <row r="106" spans="1:11" ht="15.75" customHeight="1">
      <c r="A106" s="371"/>
      <c r="B106" s="357"/>
      <c r="C106" s="357"/>
      <c r="D106" s="357"/>
      <c r="E106" s="357"/>
      <c r="F106" s="357"/>
      <c r="G106" s="357"/>
      <c r="H106" s="372"/>
      <c r="I106" s="372"/>
      <c r="J106" s="372"/>
      <c r="K106" s="357"/>
    </row>
    <row r="107" spans="1:11" ht="15.75" customHeight="1">
      <c r="A107" s="371"/>
      <c r="B107" s="357"/>
      <c r="C107" s="357"/>
      <c r="D107" s="357"/>
      <c r="E107" s="357"/>
      <c r="F107" s="357"/>
      <c r="G107" s="357"/>
      <c r="H107" s="372"/>
      <c r="I107" s="372"/>
      <c r="J107" s="372"/>
      <c r="K107" s="357"/>
    </row>
    <row r="108" spans="1:11" ht="15.75" customHeight="1">
      <c r="A108" s="371"/>
      <c r="B108" s="357"/>
      <c r="C108" s="357"/>
      <c r="D108" s="357"/>
      <c r="E108" s="357"/>
      <c r="F108" s="357"/>
      <c r="G108" s="357"/>
      <c r="H108" s="372"/>
      <c r="I108" s="372"/>
      <c r="J108" s="372"/>
      <c r="K108" s="357"/>
    </row>
    <row r="109" spans="1:11" ht="15.75" customHeight="1">
      <c r="A109" s="371"/>
      <c r="B109" s="357"/>
      <c r="C109" s="357"/>
      <c r="D109" s="357"/>
      <c r="E109" s="357"/>
      <c r="F109" s="357"/>
      <c r="G109" s="357"/>
      <c r="H109" s="372"/>
      <c r="I109" s="372"/>
      <c r="J109" s="372"/>
      <c r="K109" s="357"/>
    </row>
    <row r="110" spans="1:11" ht="15.75" customHeight="1">
      <c r="A110" s="371"/>
      <c r="B110" s="357"/>
      <c r="C110" s="357"/>
      <c r="D110" s="357"/>
      <c r="E110" s="357"/>
      <c r="F110" s="357"/>
      <c r="G110" s="357"/>
      <c r="H110" s="372"/>
      <c r="I110" s="372"/>
      <c r="J110" s="372"/>
      <c r="K110" s="357"/>
    </row>
    <row r="111" spans="1:11" ht="15.75" customHeight="1">
      <c r="A111" s="371"/>
      <c r="B111" s="357"/>
      <c r="C111" s="357"/>
      <c r="D111" s="357"/>
      <c r="E111" s="357"/>
      <c r="F111" s="357"/>
      <c r="G111" s="357"/>
      <c r="H111" s="372"/>
      <c r="I111" s="372"/>
      <c r="J111" s="372"/>
      <c r="K111" s="357"/>
    </row>
    <row r="112" spans="1:11" ht="15.75" customHeight="1">
      <c r="A112" s="371"/>
      <c r="B112" s="357"/>
      <c r="C112" s="357"/>
      <c r="D112" s="357"/>
      <c r="E112" s="357"/>
      <c r="F112" s="357"/>
      <c r="G112" s="357"/>
      <c r="H112" s="372"/>
      <c r="I112" s="372"/>
      <c r="J112" s="372"/>
      <c r="K112" s="357"/>
    </row>
    <row r="113" spans="1:11" ht="15.75" customHeight="1">
      <c r="A113" s="371"/>
      <c r="B113" s="357"/>
      <c r="C113" s="357"/>
      <c r="D113" s="357"/>
      <c r="E113" s="357"/>
      <c r="F113" s="357"/>
      <c r="G113" s="357"/>
      <c r="H113" s="372"/>
      <c r="I113" s="372"/>
      <c r="J113" s="372"/>
      <c r="K113" s="357"/>
    </row>
    <row r="114" spans="1:11" ht="15.75" customHeight="1">
      <c r="A114" s="371"/>
      <c r="B114" s="357"/>
      <c r="C114" s="357"/>
      <c r="D114" s="357"/>
      <c r="E114" s="357"/>
      <c r="F114" s="357"/>
      <c r="G114" s="357"/>
      <c r="H114" s="372"/>
      <c r="I114" s="372"/>
      <c r="J114" s="372"/>
      <c r="K114" s="357"/>
    </row>
    <row r="115" spans="1:11" ht="15.75" customHeight="1">
      <c r="A115" s="371"/>
      <c r="B115" s="357"/>
      <c r="C115" s="357"/>
      <c r="D115" s="357"/>
      <c r="E115" s="357"/>
      <c r="F115" s="357"/>
      <c r="G115" s="357"/>
      <c r="H115" s="372"/>
      <c r="I115" s="372"/>
      <c r="J115" s="372"/>
      <c r="K115" s="357"/>
    </row>
    <row r="116" spans="1:11" ht="15.75" customHeight="1">
      <c r="A116" s="371"/>
      <c r="B116" s="357"/>
      <c r="C116" s="357"/>
      <c r="D116" s="357"/>
      <c r="E116" s="357"/>
      <c r="F116" s="357"/>
      <c r="G116" s="357"/>
      <c r="H116" s="372"/>
      <c r="I116" s="372"/>
      <c r="J116" s="372"/>
      <c r="K116" s="357"/>
    </row>
    <row r="117" spans="1:11" ht="15.75" customHeight="1">
      <c r="A117" s="371"/>
      <c r="B117" s="357"/>
      <c r="C117" s="357"/>
      <c r="D117" s="357"/>
      <c r="E117" s="357"/>
      <c r="F117" s="357"/>
      <c r="G117" s="357"/>
      <c r="H117" s="372"/>
      <c r="I117" s="372"/>
      <c r="J117" s="372"/>
      <c r="K117" s="357"/>
    </row>
    <row r="118" spans="1:11" ht="15.75" customHeight="1">
      <c r="A118" s="371"/>
      <c r="B118" s="357"/>
      <c r="C118" s="357"/>
      <c r="D118" s="357"/>
      <c r="E118" s="357"/>
      <c r="F118" s="357"/>
      <c r="G118" s="357"/>
      <c r="H118" s="372"/>
      <c r="I118" s="372"/>
      <c r="J118" s="372"/>
      <c r="K118" s="357"/>
    </row>
    <row r="119" spans="1:11" ht="15.75" customHeight="1">
      <c r="A119" s="371"/>
      <c r="B119" s="357"/>
      <c r="C119" s="357"/>
      <c r="D119" s="357"/>
      <c r="E119" s="357"/>
      <c r="F119" s="357"/>
      <c r="G119" s="357"/>
      <c r="H119" s="372"/>
      <c r="I119" s="372"/>
      <c r="J119" s="372"/>
      <c r="K119" s="357"/>
    </row>
    <row r="120" spans="1:11" ht="15.75" customHeight="1">
      <c r="A120" s="371"/>
      <c r="B120" s="357"/>
      <c r="C120" s="357"/>
      <c r="D120" s="357"/>
      <c r="E120" s="357"/>
      <c r="F120" s="357"/>
      <c r="G120" s="357"/>
      <c r="H120" s="372"/>
      <c r="I120" s="372"/>
      <c r="J120" s="372"/>
      <c r="K120" s="357"/>
    </row>
    <row r="121" spans="1:11" ht="15.75" customHeight="1">
      <c r="A121" s="371"/>
      <c r="B121" s="357"/>
      <c r="C121" s="357"/>
      <c r="D121" s="357"/>
      <c r="E121" s="357"/>
      <c r="F121" s="357"/>
      <c r="G121" s="357"/>
      <c r="H121" s="372"/>
      <c r="I121" s="372"/>
      <c r="J121" s="372"/>
      <c r="K121" s="357"/>
    </row>
    <row r="122" spans="1:11" ht="15.75" customHeight="1">
      <c r="A122" s="371"/>
      <c r="B122" s="357"/>
      <c r="C122" s="357"/>
      <c r="D122" s="357"/>
      <c r="E122" s="357"/>
      <c r="F122" s="357"/>
      <c r="G122" s="357"/>
      <c r="H122" s="372"/>
      <c r="I122" s="372"/>
      <c r="J122" s="372"/>
      <c r="K122" s="357"/>
    </row>
    <row r="123" spans="1:11" ht="15.75" customHeight="1">
      <c r="A123" s="371"/>
      <c r="B123" s="357"/>
      <c r="C123" s="357"/>
      <c r="D123" s="357"/>
      <c r="E123" s="357"/>
      <c r="F123" s="357"/>
      <c r="G123" s="357"/>
      <c r="H123" s="372"/>
      <c r="I123" s="372"/>
      <c r="J123" s="372"/>
      <c r="K123" s="357"/>
    </row>
    <row r="124" spans="1:11" ht="15.75" customHeight="1">
      <c r="A124" s="371"/>
      <c r="B124" s="357"/>
      <c r="C124" s="357"/>
      <c r="D124" s="357"/>
      <c r="E124" s="357"/>
      <c r="F124" s="357"/>
      <c r="G124" s="357"/>
      <c r="H124" s="372"/>
      <c r="I124" s="372"/>
      <c r="J124" s="372"/>
      <c r="K124" s="357"/>
    </row>
    <row r="125" spans="1:11" ht="15.75" customHeight="1">
      <c r="A125" s="371"/>
      <c r="B125" s="357"/>
      <c r="C125" s="357"/>
      <c r="D125" s="357"/>
      <c r="E125" s="357"/>
      <c r="F125" s="357"/>
      <c r="G125" s="357"/>
      <c r="H125" s="372"/>
      <c r="I125" s="372"/>
      <c r="J125" s="372"/>
      <c r="K125" s="357"/>
    </row>
    <row r="126" spans="1:11" ht="15.75" customHeight="1">
      <c r="A126" s="371"/>
      <c r="B126" s="357"/>
      <c r="C126" s="357"/>
      <c r="D126" s="357"/>
      <c r="E126" s="357"/>
      <c r="F126" s="357"/>
      <c r="G126" s="357"/>
      <c r="H126" s="372"/>
      <c r="I126" s="372"/>
      <c r="J126" s="372"/>
      <c r="K126" s="357"/>
    </row>
    <row r="127" spans="1:11" ht="15.75" customHeight="1">
      <c r="A127" s="371"/>
      <c r="B127" s="357"/>
      <c r="C127" s="357"/>
      <c r="D127" s="357"/>
      <c r="E127" s="357"/>
      <c r="F127" s="357"/>
      <c r="G127" s="357"/>
      <c r="H127" s="372"/>
      <c r="I127" s="372"/>
      <c r="J127" s="372"/>
      <c r="K127" s="357"/>
    </row>
    <row r="128" spans="1:11" ht="15.75" customHeight="1">
      <c r="A128" s="371"/>
      <c r="B128" s="357"/>
      <c r="C128" s="357"/>
      <c r="D128" s="357"/>
      <c r="E128" s="357"/>
      <c r="F128" s="357"/>
      <c r="G128" s="357"/>
      <c r="H128" s="372"/>
      <c r="I128" s="372"/>
      <c r="J128" s="372"/>
      <c r="K128" s="357"/>
    </row>
    <row r="129" spans="1:11" ht="15.75" customHeight="1">
      <c r="A129" s="371"/>
      <c r="B129" s="357"/>
      <c r="C129" s="357"/>
      <c r="D129" s="357"/>
      <c r="E129" s="357"/>
      <c r="F129" s="357"/>
      <c r="G129" s="357"/>
      <c r="H129" s="372"/>
      <c r="I129" s="372"/>
      <c r="J129" s="372"/>
      <c r="K129" s="357"/>
    </row>
    <row r="130" spans="1:11" ht="15.75" customHeight="1">
      <c r="A130" s="371"/>
      <c r="B130" s="357"/>
      <c r="C130" s="357"/>
      <c r="D130" s="357"/>
      <c r="E130" s="357"/>
      <c r="F130" s="357"/>
      <c r="G130" s="357"/>
      <c r="H130" s="372"/>
      <c r="I130" s="372"/>
      <c r="J130" s="372"/>
      <c r="K130" s="357"/>
    </row>
    <row r="131" spans="1:11" ht="15.75" customHeight="1">
      <c r="A131" s="371"/>
      <c r="B131" s="357"/>
      <c r="C131" s="357"/>
      <c r="D131" s="357"/>
      <c r="E131" s="357"/>
      <c r="F131" s="357"/>
      <c r="G131" s="357"/>
      <c r="H131" s="372"/>
      <c r="I131" s="372"/>
      <c r="J131" s="372"/>
      <c r="K131" s="357"/>
    </row>
    <row r="132" spans="1:11" ht="15.75" customHeight="1">
      <c r="A132" s="371"/>
      <c r="B132" s="357"/>
      <c r="C132" s="357"/>
      <c r="D132" s="357"/>
      <c r="E132" s="357"/>
      <c r="F132" s="357"/>
      <c r="G132" s="357"/>
      <c r="H132" s="372"/>
      <c r="I132" s="372"/>
      <c r="J132" s="372"/>
      <c r="K132" s="357"/>
    </row>
    <row r="133" spans="1:11" ht="15.75" customHeight="1">
      <c r="A133" s="371"/>
      <c r="B133" s="357"/>
      <c r="C133" s="357"/>
      <c r="D133" s="357"/>
      <c r="E133" s="357"/>
      <c r="F133" s="357"/>
      <c r="G133" s="357"/>
      <c r="H133" s="372"/>
      <c r="I133" s="372"/>
      <c r="J133" s="372"/>
      <c r="K133" s="357"/>
    </row>
    <row r="134" spans="1:11" ht="15.75" customHeight="1">
      <c r="A134" s="371"/>
      <c r="B134" s="357"/>
      <c r="C134" s="357"/>
      <c r="D134" s="357"/>
      <c r="E134" s="357"/>
      <c r="F134" s="357"/>
      <c r="G134" s="357"/>
      <c r="H134" s="372"/>
      <c r="I134" s="372"/>
      <c r="J134" s="372"/>
      <c r="K134" s="357"/>
    </row>
    <row r="135" spans="1:11" ht="15.75" customHeight="1">
      <c r="A135" s="371"/>
      <c r="B135" s="357"/>
      <c r="C135" s="357"/>
      <c r="D135" s="357"/>
      <c r="E135" s="357"/>
      <c r="F135" s="357"/>
      <c r="G135" s="357"/>
      <c r="H135" s="372"/>
      <c r="I135" s="372"/>
      <c r="J135" s="372"/>
      <c r="K135" s="357"/>
    </row>
    <row r="136" spans="1:11" ht="15.75" customHeight="1">
      <c r="A136" s="371"/>
      <c r="B136" s="357"/>
      <c r="C136" s="357"/>
      <c r="D136" s="357"/>
      <c r="E136" s="357"/>
      <c r="F136" s="357"/>
      <c r="G136" s="357"/>
      <c r="H136" s="372"/>
      <c r="I136" s="372"/>
      <c r="J136" s="372"/>
      <c r="K136" s="357"/>
    </row>
    <row r="137" spans="1:11" ht="15.75" customHeight="1">
      <c r="A137" s="371"/>
      <c r="B137" s="357"/>
      <c r="C137" s="357"/>
      <c r="D137" s="357"/>
      <c r="E137" s="357"/>
      <c r="F137" s="357"/>
      <c r="G137" s="357"/>
      <c r="H137" s="372"/>
      <c r="I137" s="372"/>
      <c r="J137" s="372"/>
      <c r="K137" s="357"/>
    </row>
    <row r="138" spans="1:11" ht="15.75" customHeight="1">
      <c r="A138" s="371"/>
      <c r="B138" s="357"/>
      <c r="C138" s="357"/>
      <c r="D138" s="357"/>
      <c r="E138" s="357"/>
      <c r="F138" s="357"/>
      <c r="G138" s="357"/>
      <c r="H138" s="372"/>
      <c r="I138" s="372"/>
      <c r="J138" s="372"/>
      <c r="K138" s="357"/>
    </row>
    <row r="139" spans="1:11" ht="15.75" customHeight="1">
      <c r="A139" s="371"/>
      <c r="B139" s="357"/>
      <c r="C139" s="357"/>
      <c r="D139" s="357"/>
      <c r="E139" s="357"/>
      <c r="F139" s="357"/>
      <c r="G139" s="357"/>
      <c r="H139" s="372"/>
      <c r="I139" s="372"/>
      <c r="J139" s="372"/>
      <c r="K139" s="357"/>
    </row>
    <row r="140" spans="1:11" ht="15.75" customHeight="1">
      <c r="A140" s="371"/>
      <c r="B140" s="357"/>
      <c r="C140" s="357"/>
      <c r="D140" s="357"/>
      <c r="E140" s="357"/>
      <c r="F140" s="357"/>
      <c r="G140" s="357"/>
      <c r="H140" s="372"/>
      <c r="I140" s="372"/>
      <c r="J140" s="372"/>
      <c r="K140" s="357"/>
    </row>
    <row r="141" spans="1:11" ht="15.75" customHeight="1">
      <c r="A141" s="371"/>
      <c r="B141" s="357"/>
      <c r="C141" s="357"/>
      <c r="D141" s="357"/>
      <c r="E141" s="357"/>
      <c r="F141" s="357"/>
      <c r="G141" s="357"/>
      <c r="H141" s="372"/>
      <c r="I141" s="372"/>
      <c r="J141" s="372"/>
      <c r="K141" s="357"/>
    </row>
    <row r="142" spans="1:11" ht="15.75" customHeight="1">
      <c r="A142" s="371"/>
      <c r="B142" s="357"/>
      <c r="C142" s="357"/>
      <c r="D142" s="357"/>
      <c r="E142" s="357"/>
      <c r="F142" s="357"/>
      <c r="G142" s="357"/>
      <c r="H142" s="372"/>
      <c r="I142" s="372"/>
      <c r="J142" s="372"/>
      <c r="K142" s="357"/>
    </row>
    <row r="143" spans="1:11" ht="15.75" customHeight="1">
      <c r="A143" s="371"/>
      <c r="B143" s="357"/>
      <c r="C143" s="357"/>
      <c r="D143" s="357"/>
      <c r="E143" s="357"/>
      <c r="F143" s="357"/>
      <c r="G143" s="357"/>
      <c r="H143" s="372"/>
      <c r="I143" s="372"/>
      <c r="J143" s="372"/>
      <c r="K143" s="357"/>
    </row>
    <row r="144" spans="1:11" ht="15.75" customHeight="1">
      <c r="A144" s="371"/>
      <c r="B144" s="357"/>
      <c r="C144" s="357"/>
      <c r="D144" s="357"/>
      <c r="E144" s="357"/>
      <c r="F144" s="357"/>
      <c r="G144" s="357"/>
      <c r="H144" s="372"/>
      <c r="I144" s="372"/>
      <c r="J144" s="372"/>
      <c r="K144" s="357"/>
    </row>
    <row r="145" spans="1:11" ht="15.75" customHeight="1">
      <c r="A145" s="371"/>
      <c r="B145" s="357"/>
      <c r="C145" s="357"/>
      <c r="D145" s="357"/>
      <c r="E145" s="357"/>
      <c r="F145" s="357"/>
      <c r="G145" s="357"/>
      <c r="H145" s="372"/>
      <c r="I145" s="372"/>
      <c r="J145" s="372"/>
      <c r="K145" s="357"/>
    </row>
    <row r="146" spans="1:11" ht="15.75" customHeight="1">
      <c r="A146" s="371"/>
      <c r="B146" s="357"/>
      <c r="C146" s="357"/>
      <c r="D146" s="357"/>
      <c r="E146" s="357"/>
      <c r="F146" s="357"/>
      <c r="G146" s="357"/>
      <c r="H146" s="372"/>
      <c r="I146" s="372"/>
      <c r="J146" s="372"/>
      <c r="K146" s="357"/>
    </row>
    <row r="147" spans="1:11" ht="15.75" customHeight="1">
      <c r="A147" s="371"/>
      <c r="B147" s="357"/>
      <c r="C147" s="357"/>
      <c r="D147" s="357"/>
      <c r="E147" s="357"/>
      <c r="F147" s="357"/>
      <c r="G147" s="357"/>
      <c r="H147" s="372"/>
      <c r="I147" s="372"/>
      <c r="J147" s="372"/>
      <c r="K147" s="357"/>
    </row>
    <row r="148" spans="1:11" ht="15.75" customHeight="1">
      <c r="A148" s="371"/>
      <c r="B148" s="357"/>
      <c r="C148" s="357"/>
      <c r="D148" s="357"/>
      <c r="E148" s="357"/>
      <c r="F148" s="357"/>
      <c r="G148" s="357"/>
      <c r="H148" s="372"/>
      <c r="I148" s="372"/>
      <c r="J148" s="372"/>
      <c r="K148" s="357"/>
    </row>
    <row r="149" spans="1:11" ht="15.75" customHeight="1">
      <c r="A149" s="371"/>
      <c r="B149" s="357"/>
      <c r="C149" s="357"/>
      <c r="D149" s="357"/>
      <c r="E149" s="357"/>
      <c r="F149" s="357"/>
      <c r="G149" s="357"/>
      <c r="H149" s="372"/>
      <c r="I149" s="372"/>
      <c r="J149" s="372"/>
      <c r="K149" s="357"/>
    </row>
    <row r="150" spans="1:11" ht="15.75" customHeight="1">
      <c r="A150" s="371"/>
      <c r="B150" s="357"/>
      <c r="C150" s="357"/>
      <c r="D150" s="357"/>
      <c r="E150" s="357"/>
      <c r="F150" s="357"/>
      <c r="G150" s="357"/>
      <c r="H150" s="372"/>
      <c r="I150" s="372"/>
      <c r="J150" s="372"/>
      <c r="K150" s="357"/>
    </row>
    <row r="151" spans="1:11" ht="15.75" customHeight="1">
      <c r="A151" s="371"/>
      <c r="B151" s="357"/>
      <c r="C151" s="357"/>
      <c r="D151" s="357"/>
      <c r="E151" s="357"/>
      <c r="F151" s="357"/>
      <c r="G151" s="357"/>
      <c r="H151" s="372"/>
      <c r="I151" s="372"/>
      <c r="J151" s="372"/>
      <c r="K151" s="357"/>
    </row>
    <row r="152" spans="1:11" ht="15.75" customHeight="1">
      <c r="A152" s="371"/>
      <c r="B152" s="357"/>
      <c r="C152" s="357"/>
      <c r="D152" s="357"/>
      <c r="E152" s="357"/>
      <c r="F152" s="357"/>
      <c r="G152" s="357"/>
      <c r="H152" s="372"/>
      <c r="I152" s="372"/>
      <c r="J152" s="372"/>
      <c r="K152" s="357"/>
    </row>
    <row r="153" spans="1:11" ht="15.75" customHeight="1">
      <c r="A153" s="371"/>
      <c r="B153" s="357"/>
      <c r="C153" s="357"/>
      <c r="D153" s="357"/>
      <c r="E153" s="357"/>
      <c r="F153" s="357"/>
      <c r="G153" s="357"/>
      <c r="H153" s="372"/>
      <c r="I153" s="372"/>
      <c r="J153" s="372"/>
      <c r="K153" s="357"/>
    </row>
    <row r="154" spans="1:11" ht="15.75" customHeight="1">
      <c r="A154" s="371"/>
      <c r="B154" s="357"/>
      <c r="C154" s="357"/>
      <c r="D154" s="357"/>
      <c r="E154" s="357"/>
      <c r="F154" s="357"/>
      <c r="G154" s="357"/>
      <c r="H154" s="372"/>
      <c r="I154" s="372"/>
      <c r="J154" s="372"/>
      <c r="K154" s="357"/>
    </row>
    <row r="155" spans="1:11" ht="15.75" customHeight="1">
      <c r="A155" s="371"/>
      <c r="B155" s="357"/>
      <c r="C155" s="357"/>
      <c r="D155" s="357"/>
      <c r="E155" s="357"/>
      <c r="F155" s="357"/>
      <c r="G155" s="357"/>
      <c r="H155" s="372"/>
      <c r="I155" s="372"/>
      <c r="J155" s="372"/>
      <c r="K155" s="357"/>
    </row>
    <row r="156" spans="1:11" ht="15.75" customHeight="1">
      <c r="A156" s="371"/>
      <c r="B156" s="357"/>
      <c r="C156" s="357"/>
      <c r="D156" s="357"/>
      <c r="E156" s="357"/>
      <c r="F156" s="357"/>
      <c r="G156" s="357"/>
      <c r="H156" s="372"/>
      <c r="I156" s="372"/>
      <c r="J156" s="372"/>
      <c r="K156" s="357"/>
    </row>
    <row r="157" spans="1:11" ht="15.75" customHeight="1">
      <c r="A157" s="371"/>
      <c r="B157" s="357"/>
      <c r="C157" s="357"/>
      <c r="D157" s="357"/>
      <c r="E157" s="357"/>
      <c r="F157" s="357"/>
      <c r="G157" s="357"/>
      <c r="H157" s="372"/>
      <c r="I157" s="372"/>
      <c r="J157" s="372"/>
      <c r="K157" s="357"/>
    </row>
    <row r="158" spans="1:11" ht="15.75" customHeight="1">
      <c r="A158" s="371"/>
      <c r="B158" s="357"/>
      <c r="C158" s="357"/>
      <c r="D158" s="357"/>
      <c r="E158" s="357"/>
      <c r="F158" s="357"/>
      <c r="G158" s="357"/>
      <c r="H158" s="372"/>
      <c r="I158" s="372"/>
      <c r="J158" s="372"/>
      <c r="K158" s="357"/>
    </row>
    <row r="159" spans="1:11" ht="15.75" customHeight="1">
      <c r="A159" s="371"/>
      <c r="B159" s="357"/>
      <c r="C159" s="357"/>
      <c r="D159" s="357"/>
      <c r="E159" s="357"/>
      <c r="F159" s="357"/>
      <c r="G159" s="357"/>
      <c r="H159" s="372"/>
      <c r="I159" s="372"/>
      <c r="J159" s="372"/>
      <c r="K159" s="357"/>
    </row>
    <row r="160" spans="1:11" ht="15.75" customHeight="1">
      <c r="A160" s="371"/>
      <c r="B160" s="357"/>
      <c r="C160" s="357"/>
      <c r="D160" s="357"/>
      <c r="E160" s="357"/>
      <c r="F160" s="357"/>
      <c r="G160" s="357"/>
      <c r="H160" s="372"/>
      <c r="I160" s="372"/>
      <c r="J160" s="372"/>
      <c r="K160" s="357"/>
    </row>
    <row r="161" spans="1:11" ht="15.75" customHeight="1">
      <c r="A161" s="371"/>
      <c r="B161" s="357"/>
      <c r="C161" s="357"/>
      <c r="D161" s="357"/>
      <c r="E161" s="357"/>
      <c r="F161" s="357"/>
      <c r="G161" s="357"/>
      <c r="H161" s="372"/>
      <c r="I161" s="372"/>
      <c r="J161" s="372"/>
      <c r="K161" s="357"/>
    </row>
    <row r="162" spans="1:11" ht="15.75" customHeight="1">
      <c r="A162" s="371"/>
      <c r="B162" s="357"/>
      <c r="C162" s="357"/>
      <c r="D162" s="357"/>
      <c r="E162" s="357"/>
      <c r="F162" s="357"/>
      <c r="G162" s="357"/>
      <c r="H162" s="372"/>
      <c r="I162" s="372"/>
      <c r="J162" s="372"/>
      <c r="K162" s="357"/>
    </row>
    <row r="163" spans="1:11" ht="15.75" customHeight="1">
      <c r="A163" s="371"/>
      <c r="B163" s="357"/>
      <c r="C163" s="357"/>
      <c r="D163" s="357"/>
      <c r="E163" s="357"/>
      <c r="F163" s="357"/>
      <c r="G163" s="357"/>
      <c r="H163" s="372"/>
      <c r="I163" s="372"/>
      <c r="J163" s="372"/>
      <c r="K163" s="357"/>
    </row>
    <row r="164" spans="1:11" ht="15.75" customHeight="1">
      <c r="A164" s="371"/>
      <c r="B164" s="357"/>
      <c r="C164" s="357"/>
      <c r="D164" s="357"/>
      <c r="E164" s="357"/>
      <c r="F164" s="357"/>
      <c r="G164" s="357"/>
      <c r="H164" s="372"/>
      <c r="I164" s="372"/>
      <c r="J164" s="372"/>
      <c r="K164" s="357"/>
    </row>
    <row r="165" spans="1:11" ht="15.75" customHeight="1">
      <c r="A165" s="371"/>
      <c r="B165" s="357"/>
      <c r="C165" s="357"/>
      <c r="D165" s="357"/>
      <c r="E165" s="357"/>
      <c r="F165" s="357"/>
      <c r="G165" s="357"/>
      <c r="H165" s="372"/>
      <c r="I165" s="372"/>
      <c r="J165" s="372"/>
      <c r="K165" s="357"/>
    </row>
    <row r="166" spans="1:11" ht="15.75" customHeight="1">
      <c r="A166" s="371"/>
      <c r="B166" s="357"/>
      <c r="C166" s="357"/>
      <c r="D166" s="357"/>
      <c r="E166" s="357"/>
      <c r="F166" s="357"/>
      <c r="G166" s="357"/>
      <c r="H166" s="372"/>
      <c r="I166" s="372"/>
      <c r="J166" s="372"/>
      <c r="K166" s="357"/>
    </row>
    <row r="167" spans="1:11" ht="15.75" customHeight="1">
      <c r="A167" s="371"/>
      <c r="B167" s="357"/>
      <c r="C167" s="357"/>
      <c r="D167" s="357"/>
      <c r="E167" s="357"/>
      <c r="F167" s="357"/>
      <c r="G167" s="357"/>
      <c r="H167" s="372"/>
      <c r="I167" s="372"/>
      <c r="J167" s="372"/>
      <c r="K167" s="357"/>
    </row>
    <row r="168" spans="1:11" ht="15.75" customHeight="1">
      <c r="A168" s="371"/>
      <c r="B168" s="357"/>
      <c r="C168" s="357"/>
      <c r="D168" s="357"/>
      <c r="E168" s="357"/>
      <c r="F168" s="357"/>
      <c r="G168" s="357"/>
      <c r="H168" s="372"/>
      <c r="I168" s="372"/>
      <c r="J168" s="372"/>
      <c r="K168" s="357"/>
    </row>
    <row r="169" spans="1:11" ht="15.75" customHeight="1">
      <c r="A169" s="371"/>
      <c r="B169" s="357"/>
      <c r="C169" s="357"/>
      <c r="D169" s="357"/>
      <c r="E169" s="357"/>
      <c r="F169" s="357"/>
      <c r="G169" s="357"/>
      <c r="H169" s="372"/>
      <c r="I169" s="372"/>
      <c r="J169" s="372"/>
      <c r="K169" s="357"/>
    </row>
    <row r="170" spans="1:11" ht="15.75" customHeight="1">
      <c r="A170" s="371"/>
      <c r="B170" s="357"/>
      <c r="C170" s="357"/>
      <c r="D170" s="357"/>
      <c r="E170" s="357"/>
      <c r="F170" s="357"/>
      <c r="G170" s="357"/>
      <c r="H170" s="372"/>
      <c r="I170" s="372"/>
      <c r="J170" s="372"/>
      <c r="K170" s="357"/>
    </row>
    <row r="171" spans="1:11" ht="15.75" customHeight="1">
      <c r="A171" s="371"/>
      <c r="B171" s="357"/>
      <c r="C171" s="357"/>
      <c r="D171" s="357"/>
      <c r="E171" s="357"/>
      <c r="F171" s="357"/>
      <c r="G171" s="357"/>
      <c r="H171" s="372"/>
      <c r="I171" s="372"/>
      <c r="J171" s="372"/>
      <c r="K171" s="357"/>
    </row>
    <row r="172" spans="1:11" ht="15.75" customHeight="1">
      <c r="A172" s="371"/>
      <c r="B172" s="357"/>
      <c r="C172" s="357"/>
      <c r="D172" s="357"/>
      <c r="E172" s="357"/>
      <c r="F172" s="357"/>
      <c r="G172" s="357"/>
      <c r="H172" s="372"/>
      <c r="I172" s="372"/>
      <c r="J172" s="372"/>
      <c r="K172" s="357"/>
    </row>
    <row r="173" spans="1:11" ht="15.75" customHeight="1">
      <c r="A173" s="371"/>
      <c r="B173" s="357"/>
      <c r="C173" s="357"/>
      <c r="D173" s="357"/>
      <c r="E173" s="357"/>
      <c r="F173" s="357"/>
      <c r="G173" s="357"/>
      <c r="H173" s="372"/>
      <c r="I173" s="372"/>
      <c r="J173" s="372"/>
      <c r="K173" s="357"/>
    </row>
    <row r="174" spans="1:11" ht="15.75" customHeight="1">
      <c r="A174" s="371"/>
      <c r="B174" s="357"/>
      <c r="C174" s="357"/>
      <c r="D174" s="357"/>
      <c r="E174" s="357"/>
      <c r="F174" s="357"/>
      <c r="G174" s="357"/>
      <c r="H174" s="372"/>
      <c r="I174" s="372"/>
      <c r="J174" s="372"/>
      <c r="K174" s="357"/>
    </row>
    <row r="175" spans="1:11" ht="15.75" customHeight="1">
      <c r="A175" s="371"/>
      <c r="B175" s="357"/>
      <c r="C175" s="357"/>
      <c r="D175" s="357"/>
      <c r="E175" s="357"/>
      <c r="F175" s="357"/>
      <c r="G175" s="357"/>
      <c r="H175" s="372"/>
      <c r="I175" s="372"/>
      <c r="J175" s="372"/>
      <c r="K175" s="357"/>
    </row>
    <row r="176" spans="1:11" ht="15.75" customHeight="1">
      <c r="A176" s="371"/>
      <c r="B176" s="357"/>
      <c r="C176" s="357"/>
      <c r="D176" s="357"/>
      <c r="E176" s="357"/>
      <c r="F176" s="357"/>
      <c r="G176" s="357"/>
      <c r="H176" s="372"/>
      <c r="I176" s="372"/>
      <c r="J176" s="372"/>
      <c r="K176" s="357"/>
    </row>
    <row r="177" spans="1:11" ht="15.75" customHeight="1">
      <c r="A177" s="371"/>
      <c r="B177" s="357"/>
      <c r="C177" s="357"/>
      <c r="D177" s="357"/>
      <c r="E177" s="357"/>
      <c r="F177" s="357"/>
      <c r="G177" s="357"/>
      <c r="H177" s="372"/>
      <c r="I177" s="372"/>
      <c r="J177" s="372"/>
      <c r="K177" s="357"/>
    </row>
    <row r="178" spans="1:11" ht="15.75" customHeight="1">
      <c r="A178" s="371"/>
      <c r="B178" s="357"/>
      <c r="C178" s="357"/>
      <c r="D178" s="357"/>
      <c r="E178" s="357"/>
      <c r="F178" s="357"/>
      <c r="G178" s="357"/>
      <c r="H178" s="372"/>
      <c r="I178" s="372"/>
      <c r="J178" s="372"/>
      <c r="K178" s="357"/>
    </row>
    <row r="179" spans="1:11" ht="15.75" customHeight="1">
      <c r="A179" s="371"/>
      <c r="B179" s="357"/>
      <c r="C179" s="357"/>
      <c r="D179" s="357"/>
      <c r="E179" s="357"/>
      <c r="F179" s="357"/>
      <c r="G179" s="357"/>
      <c r="H179" s="372"/>
      <c r="I179" s="372"/>
      <c r="J179" s="372"/>
      <c r="K179" s="357"/>
    </row>
    <row r="180" spans="1:11" ht="15.75" customHeight="1">
      <c r="A180" s="371"/>
      <c r="B180" s="357"/>
      <c r="C180" s="357"/>
      <c r="D180" s="357"/>
      <c r="E180" s="357"/>
      <c r="F180" s="357"/>
      <c r="G180" s="357"/>
      <c r="H180" s="372"/>
      <c r="I180" s="372"/>
      <c r="J180" s="372"/>
      <c r="K180" s="357"/>
    </row>
    <row r="181" spans="1:11" ht="15.75" customHeight="1">
      <c r="A181" s="371"/>
      <c r="B181" s="357"/>
      <c r="C181" s="357"/>
      <c r="D181" s="357"/>
      <c r="E181" s="357"/>
      <c r="F181" s="357"/>
      <c r="G181" s="357"/>
      <c r="H181" s="372"/>
      <c r="I181" s="372"/>
      <c r="J181" s="372"/>
      <c r="K181" s="357"/>
    </row>
    <row r="182" spans="1:11" ht="15.75" customHeight="1">
      <c r="A182" s="371"/>
      <c r="B182" s="357"/>
      <c r="C182" s="357"/>
      <c r="D182" s="357"/>
      <c r="E182" s="357"/>
      <c r="F182" s="357"/>
      <c r="G182" s="357"/>
      <c r="H182" s="372"/>
      <c r="I182" s="372"/>
      <c r="J182" s="372"/>
      <c r="K182" s="357"/>
    </row>
    <row r="183" spans="1:11" ht="15.75" customHeight="1">
      <c r="A183" s="371"/>
      <c r="B183" s="357"/>
      <c r="C183" s="357"/>
      <c r="D183" s="357"/>
      <c r="E183" s="357"/>
      <c r="F183" s="357"/>
      <c r="G183" s="357"/>
      <c r="H183" s="372"/>
      <c r="I183" s="372"/>
      <c r="J183" s="372"/>
      <c r="K183" s="357"/>
    </row>
    <row r="184" spans="1:11" ht="15.75" customHeight="1">
      <c r="A184" s="371"/>
      <c r="B184" s="357"/>
      <c r="C184" s="357"/>
      <c r="D184" s="357"/>
      <c r="E184" s="357"/>
      <c r="F184" s="357"/>
      <c r="G184" s="357"/>
      <c r="H184" s="372"/>
      <c r="I184" s="372"/>
      <c r="J184" s="372"/>
      <c r="K184" s="357"/>
    </row>
    <row r="185" spans="1:11" ht="15.75" customHeight="1">
      <c r="A185" s="371"/>
      <c r="B185" s="357"/>
      <c r="C185" s="357"/>
      <c r="D185" s="357"/>
      <c r="E185" s="357"/>
      <c r="F185" s="357"/>
      <c r="G185" s="357"/>
      <c r="H185" s="372"/>
      <c r="I185" s="372"/>
      <c r="J185" s="372"/>
      <c r="K185" s="357"/>
    </row>
    <row r="186" spans="1:11" ht="15.75" customHeight="1">
      <c r="A186" s="371"/>
      <c r="B186" s="357"/>
      <c r="C186" s="357"/>
      <c r="D186" s="357"/>
      <c r="E186" s="357"/>
      <c r="F186" s="357"/>
      <c r="G186" s="357"/>
      <c r="H186" s="372"/>
      <c r="I186" s="372"/>
      <c r="J186" s="372"/>
      <c r="K186" s="357"/>
    </row>
    <row r="187" spans="1:11" ht="15.75" customHeight="1">
      <c r="A187" s="371"/>
      <c r="B187" s="357"/>
      <c r="C187" s="357"/>
      <c r="D187" s="357"/>
      <c r="E187" s="357"/>
      <c r="F187" s="357"/>
      <c r="G187" s="357"/>
      <c r="H187" s="372"/>
      <c r="I187" s="372"/>
      <c r="J187" s="372"/>
      <c r="K187" s="357"/>
    </row>
    <row r="188" spans="1:11" ht="15.75" customHeight="1">
      <c r="A188" s="371"/>
      <c r="B188" s="357"/>
      <c r="C188" s="357"/>
      <c r="D188" s="357"/>
      <c r="E188" s="357"/>
      <c r="F188" s="357"/>
      <c r="G188" s="357"/>
      <c r="H188" s="372"/>
      <c r="I188" s="372"/>
      <c r="J188" s="372"/>
      <c r="K188" s="357"/>
    </row>
    <row r="189" spans="1:11" ht="15.75" customHeight="1">
      <c r="A189" s="371"/>
      <c r="B189" s="357"/>
      <c r="C189" s="357"/>
      <c r="D189" s="357"/>
      <c r="E189" s="357"/>
      <c r="F189" s="357"/>
      <c r="G189" s="357"/>
      <c r="H189" s="372"/>
      <c r="I189" s="372"/>
      <c r="J189" s="372"/>
      <c r="K189" s="357"/>
    </row>
    <row r="190" spans="1:11" ht="15.75" customHeight="1">
      <c r="A190" s="371"/>
      <c r="B190" s="357"/>
      <c r="C190" s="357"/>
      <c r="D190" s="357"/>
      <c r="E190" s="357"/>
      <c r="F190" s="357"/>
      <c r="G190" s="357"/>
      <c r="H190" s="372"/>
      <c r="I190" s="372"/>
      <c r="J190" s="372"/>
      <c r="K190" s="357"/>
    </row>
    <row r="191" spans="1:11" ht="15.75" customHeight="1">
      <c r="A191" s="371"/>
      <c r="B191" s="357"/>
      <c r="C191" s="357"/>
      <c r="D191" s="357"/>
      <c r="E191" s="357"/>
      <c r="F191" s="357"/>
      <c r="G191" s="357"/>
      <c r="H191" s="372"/>
      <c r="I191" s="372"/>
      <c r="J191" s="372"/>
      <c r="K191" s="357"/>
    </row>
    <row r="192" spans="1:11" ht="15.75" customHeight="1">
      <c r="A192" s="371"/>
      <c r="B192" s="357"/>
      <c r="C192" s="357"/>
      <c r="D192" s="357"/>
      <c r="E192" s="357"/>
      <c r="F192" s="357"/>
      <c r="G192" s="357"/>
      <c r="H192" s="372"/>
      <c r="I192" s="372"/>
      <c r="J192" s="372"/>
      <c r="K192" s="357"/>
    </row>
    <row r="193" spans="1:11" ht="15.75" customHeight="1">
      <c r="A193" s="371"/>
      <c r="B193" s="357"/>
      <c r="C193" s="357"/>
      <c r="D193" s="357"/>
      <c r="E193" s="357"/>
      <c r="F193" s="357"/>
      <c r="G193" s="357"/>
      <c r="H193" s="372"/>
      <c r="I193" s="372"/>
      <c r="J193" s="372"/>
      <c r="K193" s="357"/>
    </row>
    <row r="194" spans="1:11" ht="15.75" customHeight="1">
      <c r="A194" s="371"/>
      <c r="B194" s="357"/>
      <c r="C194" s="357"/>
      <c r="D194" s="357"/>
      <c r="E194" s="357"/>
      <c r="F194" s="357"/>
      <c r="G194" s="357"/>
      <c r="H194" s="372"/>
      <c r="I194" s="372"/>
      <c r="J194" s="372"/>
      <c r="K194" s="357"/>
    </row>
    <row r="195" spans="1:11" ht="15.75" customHeight="1">
      <c r="A195" s="371"/>
      <c r="B195" s="357"/>
      <c r="C195" s="357"/>
      <c r="D195" s="357"/>
      <c r="E195" s="357"/>
      <c r="F195" s="357"/>
      <c r="G195" s="357"/>
      <c r="H195" s="372"/>
      <c r="I195" s="372"/>
      <c r="J195" s="372"/>
      <c r="K195" s="357"/>
    </row>
    <row r="196" spans="1:11" ht="15.75" customHeight="1">
      <c r="A196" s="371"/>
      <c r="B196" s="357"/>
      <c r="C196" s="357"/>
      <c r="D196" s="357"/>
      <c r="E196" s="357"/>
      <c r="F196" s="357"/>
      <c r="G196" s="357"/>
      <c r="H196" s="372"/>
      <c r="I196" s="372"/>
      <c r="J196" s="372"/>
      <c r="K196" s="357"/>
    </row>
    <row r="197" spans="1:11" ht="15.75" customHeight="1">
      <c r="A197" s="371"/>
      <c r="B197" s="357"/>
      <c r="C197" s="357"/>
      <c r="D197" s="357"/>
      <c r="E197" s="357"/>
      <c r="F197" s="357"/>
      <c r="G197" s="357"/>
      <c r="H197" s="372"/>
      <c r="I197" s="372"/>
      <c r="J197" s="372"/>
      <c r="K197" s="357"/>
    </row>
    <row r="198" spans="1:11" ht="15.75" customHeight="1">
      <c r="A198" s="371"/>
      <c r="B198" s="357"/>
      <c r="C198" s="357"/>
      <c r="D198" s="357"/>
      <c r="E198" s="357"/>
      <c r="F198" s="357"/>
      <c r="G198" s="357"/>
      <c r="H198" s="372"/>
      <c r="I198" s="372"/>
      <c r="J198" s="372"/>
      <c r="K198" s="357"/>
    </row>
    <row r="199" spans="1:11" ht="15.75" customHeight="1">
      <c r="A199" s="371"/>
      <c r="B199" s="357"/>
      <c r="C199" s="357"/>
      <c r="D199" s="357"/>
      <c r="E199" s="357"/>
      <c r="F199" s="357"/>
      <c r="G199" s="357"/>
      <c r="H199" s="372"/>
      <c r="I199" s="372"/>
      <c r="J199" s="372"/>
      <c r="K199" s="357"/>
    </row>
    <row r="200" spans="1:11" ht="15.75" customHeight="1">
      <c r="A200" s="371"/>
      <c r="B200" s="357"/>
      <c r="C200" s="357"/>
      <c r="D200" s="357"/>
      <c r="E200" s="357"/>
      <c r="F200" s="357"/>
      <c r="G200" s="357"/>
      <c r="H200" s="372"/>
      <c r="I200" s="372"/>
      <c r="J200" s="372"/>
      <c r="K200" s="357"/>
    </row>
    <row r="201" spans="1:11" ht="15.75" customHeight="1">
      <c r="A201" s="371"/>
      <c r="B201" s="357"/>
      <c r="C201" s="357"/>
      <c r="D201" s="357"/>
      <c r="E201" s="357"/>
      <c r="F201" s="357"/>
      <c r="G201" s="357"/>
      <c r="H201" s="372"/>
      <c r="I201" s="372"/>
      <c r="J201" s="372"/>
      <c r="K201" s="357"/>
    </row>
    <row r="202" spans="1:11" ht="15.75" customHeight="1">
      <c r="A202" s="371"/>
      <c r="B202" s="357"/>
      <c r="C202" s="357"/>
      <c r="D202" s="357"/>
      <c r="E202" s="357"/>
      <c r="F202" s="357"/>
      <c r="G202" s="357"/>
      <c r="H202" s="372"/>
      <c r="I202" s="372"/>
      <c r="J202" s="372"/>
      <c r="K202" s="357"/>
    </row>
    <row r="203" spans="1:11" ht="15.75" customHeight="1">
      <c r="A203" s="371"/>
      <c r="B203" s="357"/>
      <c r="C203" s="357"/>
      <c r="D203" s="357"/>
      <c r="E203" s="357"/>
      <c r="F203" s="357"/>
      <c r="G203" s="357"/>
      <c r="H203" s="372"/>
      <c r="I203" s="372"/>
      <c r="J203" s="372"/>
      <c r="K203" s="357"/>
    </row>
    <row r="204" spans="1:11" ht="15.75" customHeight="1">
      <c r="A204" s="371"/>
      <c r="B204" s="357"/>
      <c r="C204" s="357"/>
      <c r="D204" s="357"/>
      <c r="E204" s="357"/>
      <c r="F204" s="357"/>
      <c r="G204" s="357"/>
      <c r="H204" s="372"/>
      <c r="I204" s="372"/>
      <c r="J204" s="372"/>
      <c r="K204" s="357"/>
    </row>
    <row r="205" spans="1:11" ht="15.75" customHeight="1">
      <c r="A205" s="371"/>
      <c r="B205" s="357"/>
      <c r="C205" s="357"/>
      <c r="D205" s="357"/>
      <c r="E205" s="357"/>
      <c r="F205" s="357"/>
      <c r="G205" s="357"/>
      <c r="H205" s="372"/>
      <c r="I205" s="372"/>
      <c r="J205" s="372"/>
      <c r="K205" s="357"/>
    </row>
    <row r="206" spans="1:11" ht="15.75" customHeight="1">
      <c r="A206" s="371"/>
      <c r="B206" s="357"/>
      <c r="C206" s="357"/>
      <c r="D206" s="357"/>
      <c r="E206" s="357"/>
      <c r="F206" s="357"/>
      <c r="G206" s="357"/>
      <c r="H206" s="372"/>
      <c r="I206" s="372"/>
      <c r="J206" s="372"/>
      <c r="K206" s="357"/>
    </row>
    <row r="207" spans="1:11" ht="15.75" customHeight="1">
      <c r="A207" s="371"/>
      <c r="B207" s="357"/>
      <c r="C207" s="357"/>
      <c r="D207" s="357"/>
      <c r="E207" s="357"/>
      <c r="F207" s="357"/>
      <c r="G207" s="357"/>
      <c r="H207" s="372"/>
      <c r="I207" s="372"/>
      <c r="J207" s="372"/>
      <c r="K207" s="357"/>
    </row>
    <row r="208" spans="1:11" ht="15.75" customHeight="1">
      <c r="A208" s="371"/>
      <c r="B208" s="357"/>
      <c r="C208" s="357"/>
      <c r="D208" s="357"/>
      <c r="E208" s="357"/>
      <c r="F208" s="357"/>
      <c r="G208" s="357"/>
      <c r="H208" s="372"/>
      <c r="I208" s="372"/>
      <c r="J208" s="372"/>
      <c r="K208" s="357"/>
    </row>
    <row r="209" spans="1:11" ht="15.75" customHeight="1">
      <c r="A209" s="371"/>
      <c r="B209" s="357"/>
      <c r="C209" s="357"/>
      <c r="D209" s="357"/>
      <c r="E209" s="357"/>
      <c r="F209" s="357"/>
      <c r="G209" s="357"/>
      <c r="H209" s="372"/>
      <c r="I209" s="372"/>
      <c r="J209" s="372"/>
      <c r="K209" s="357"/>
    </row>
    <row r="210" spans="1:11" ht="15.75" customHeight="1">
      <c r="A210" s="371"/>
      <c r="B210" s="357"/>
      <c r="C210" s="357"/>
      <c r="D210" s="357"/>
      <c r="E210" s="357"/>
      <c r="F210" s="357"/>
      <c r="G210" s="357"/>
      <c r="H210" s="372"/>
      <c r="I210" s="372"/>
      <c r="J210" s="372"/>
      <c r="K210" s="357"/>
    </row>
    <row r="211" spans="1:11" ht="15.75" customHeight="1">
      <c r="A211" s="371"/>
      <c r="B211" s="357"/>
      <c r="C211" s="357"/>
      <c r="D211" s="357"/>
      <c r="E211" s="357"/>
      <c r="F211" s="357"/>
      <c r="G211" s="357"/>
      <c r="H211" s="372"/>
      <c r="I211" s="372"/>
      <c r="J211" s="372"/>
      <c r="K211" s="357"/>
    </row>
    <row r="212" spans="1:11" ht="15.75" customHeight="1">
      <c r="A212" s="371"/>
      <c r="B212" s="357"/>
      <c r="C212" s="357"/>
      <c r="D212" s="357"/>
      <c r="E212" s="357"/>
      <c r="F212" s="357"/>
      <c r="G212" s="357"/>
      <c r="H212" s="372"/>
      <c r="I212" s="372"/>
      <c r="J212" s="372"/>
      <c r="K212" s="357"/>
    </row>
    <row r="213" spans="1:11" ht="15.75" customHeight="1">
      <c r="A213" s="371"/>
      <c r="B213" s="357"/>
      <c r="C213" s="357"/>
      <c r="D213" s="357"/>
      <c r="E213" s="357"/>
      <c r="F213" s="357"/>
      <c r="G213" s="357"/>
      <c r="H213" s="372"/>
      <c r="I213" s="372"/>
      <c r="J213" s="372"/>
      <c r="K213" s="357"/>
    </row>
    <row r="214" spans="1:11" ht="15.75" customHeight="1">
      <c r="A214" s="371"/>
      <c r="B214" s="357"/>
      <c r="C214" s="357"/>
      <c r="D214" s="357"/>
      <c r="E214" s="357"/>
      <c r="F214" s="357"/>
      <c r="G214" s="357"/>
      <c r="H214" s="372"/>
      <c r="I214" s="372"/>
      <c r="J214" s="372"/>
      <c r="K214" s="357"/>
    </row>
    <row r="215" spans="1:11" ht="15.75" customHeight="1">
      <c r="A215" s="371"/>
      <c r="B215" s="357"/>
      <c r="C215" s="357"/>
      <c r="D215" s="357"/>
      <c r="E215" s="357"/>
      <c r="F215" s="357"/>
      <c r="G215" s="357"/>
      <c r="H215" s="372"/>
      <c r="I215" s="372"/>
      <c r="J215" s="372"/>
      <c r="K215" s="357"/>
    </row>
    <row r="216" spans="1:11" ht="15.75" customHeight="1">
      <c r="A216" s="371"/>
      <c r="B216" s="357"/>
      <c r="C216" s="357"/>
      <c r="D216" s="357"/>
      <c r="E216" s="357"/>
      <c r="F216" s="357"/>
      <c r="G216" s="357"/>
      <c r="H216" s="372"/>
      <c r="I216" s="372"/>
      <c r="J216" s="372"/>
      <c r="K216" s="357"/>
    </row>
    <row r="217" spans="1:11" ht="15.75" customHeight="1">
      <c r="A217" s="371"/>
      <c r="B217" s="357"/>
      <c r="C217" s="357"/>
      <c r="D217" s="357"/>
      <c r="E217" s="357"/>
      <c r="F217" s="357"/>
      <c r="G217" s="357"/>
      <c r="H217" s="372"/>
      <c r="I217" s="372"/>
      <c r="J217" s="372"/>
      <c r="K217" s="357"/>
    </row>
    <row r="218" spans="1:11" ht="15.75" customHeight="1">
      <c r="A218" s="371"/>
      <c r="B218" s="357"/>
      <c r="C218" s="357"/>
      <c r="D218" s="357"/>
      <c r="E218" s="357"/>
      <c r="F218" s="357"/>
      <c r="G218" s="357"/>
      <c r="H218" s="372"/>
      <c r="I218" s="372"/>
      <c r="J218" s="372"/>
      <c r="K218" s="357"/>
    </row>
    <row r="219" spans="1:11" ht="15.75" customHeight="1">
      <c r="A219" s="371"/>
      <c r="B219" s="357"/>
      <c r="C219" s="357"/>
      <c r="D219" s="357"/>
      <c r="E219" s="357"/>
      <c r="F219" s="357"/>
      <c r="G219" s="357"/>
      <c r="H219" s="372"/>
      <c r="I219" s="372"/>
      <c r="J219" s="372"/>
      <c r="K219" s="357"/>
    </row>
    <row r="220" spans="1:11" ht="15.75" customHeight="1">
      <c r="A220" s="371"/>
      <c r="B220" s="357"/>
      <c r="C220" s="357"/>
      <c r="D220" s="357"/>
      <c r="E220" s="357"/>
      <c r="F220" s="357"/>
      <c r="G220" s="357"/>
      <c r="H220" s="372"/>
      <c r="I220" s="372"/>
      <c r="J220" s="372"/>
      <c r="K220" s="357"/>
    </row>
    <row r="221" spans="1:11" ht="15.75" customHeight="1">
      <c r="A221" s="371"/>
      <c r="B221" s="357"/>
      <c r="C221" s="357"/>
      <c r="D221" s="357"/>
      <c r="E221" s="357"/>
      <c r="F221" s="357"/>
      <c r="G221" s="357"/>
      <c r="H221" s="372"/>
      <c r="I221" s="372"/>
      <c r="J221" s="372"/>
      <c r="K221" s="357"/>
    </row>
    <row r="222" spans="1:11" ht="15.75" customHeight="1">
      <c r="A222" s="371"/>
      <c r="B222" s="357"/>
      <c r="C222" s="357"/>
      <c r="D222" s="357"/>
      <c r="E222" s="357"/>
      <c r="F222" s="357"/>
      <c r="G222" s="357"/>
      <c r="H222" s="372"/>
      <c r="I222" s="372"/>
      <c r="J222" s="372"/>
      <c r="K222" s="357"/>
    </row>
    <row r="223" spans="1:11" ht="15.75" customHeight="1">
      <c r="A223" s="371"/>
      <c r="B223" s="357"/>
      <c r="C223" s="357"/>
      <c r="D223" s="357"/>
      <c r="E223" s="357"/>
      <c r="F223" s="357"/>
      <c r="G223" s="357"/>
      <c r="H223" s="372"/>
      <c r="I223" s="372"/>
      <c r="J223" s="372"/>
      <c r="K223" s="357"/>
    </row>
    <row r="224" spans="1:11" ht="15.75" customHeight="1">
      <c r="A224" s="371"/>
      <c r="B224" s="357"/>
      <c r="C224" s="357"/>
      <c r="D224" s="357"/>
      <c r="E224" s="357"/>
      <c r="F224" s="357"/>
      <c r="G224" s="357"/>
      <c r="H224" s="372"/>
      <c r="I224" s="372"/>
      <c r="J224" s="372"/>
      <c r="K224" s="357"/>
    </row>
    <row r="225" spans="1:11" ht="15.75" customHeight="1">
      <c r="A225" s="371"/>
      <c r="B225" s="357"/>
      <c r="C225" s="357"/>
      <c r="D225" s="357"/>
      <c r="E225" s="357"/>
      <c r="F225" s="357"/>
      <c r="G225" s="357"/>
      <c r="H225" s="372"/>
      <c r="I225" s="372"/>
      <c r="J225" s="372"/>
      <c r="K225" s="357"/>
    </row>
    <row r="226" spans="1:11" ht="15.75" customHeight="1">
      <c r="A226" s="371"/>
      <c r="B226" s="357"/>
      <c r="C226" s="357"/>
      <c r="D226" s="357"/>
      <c r="E226" s="357"/>
      <c r="F226" s="357"/>
      <c r="G226" s="357"/>
      <c r="H226" s="372"/>
      <c r="I226" s="372"/>
      <c r="J226" s="372"/>
      <c r="K226" s="357"/>
    </row>
    <row r="227" spans="1:11" ht="15.75" customHeight="1">
      <c r="A227" s="371"/>
      <c r="B227" s="357"/>
      <c r="C227" s="357"/>
      <c r="D227" s="357"/>
      <c r="E227" s="357"/>
      <c r="F227" s="357"/>
      <c r="G227" s="357"/>
      <c r="H227" s="372"/>
      <c r="I227" s="372"/>
      <c r="J227" s="372"/>
      <c r="K227" s="357"/>
    </row>
    <row r="228" spans="1:11" ht="15.75" customHeight="1">
      <c r="A228" s="371"/>
      <c r="B228" s="357"/>
      <c r="C228" s="357"/>
      <c r="D228" s="357"/>
      <c r="E228" s="357"/>
      <c r="F228" s="357"/>
      <c r="G228" s="357"/>
      <c r="H228" s="372"/>
      <c r="I228" s="372"/>
      <c r="J228" s="372"/>
      <c r="K228" s="357"/>
    </row>
    <row r="229" spans="1:11" ht="15.75" customHeight="1">
      <c r="A229" s="371"/>
      <c r="B229" s="357"/>
      <c r="C229" s="357"/>
      <c r="D229" s="357"/>
      <c r="E229" s="357"/>
      <c r="F229" s="357"/>
      <c r="G229" s="357"/>
      <c r="H229" s="372"/>
      <c r="I229" s="372"/>
      <c r="J229" s="372"/>
      <c r="K229" s="357"/>
    </row>
    <row r="230" spans="1:11" ht="15.75" customHeight="1">
      <c r="A230" s="371"/>
      <c r="B230" s="357"/>
      <c r="C230" s="357"/>
      <c r="D230" s="357"/>
      <c r="E230" s="357"/>
      <c r="F230" s="357"/>
      <c r="G230" s="357"/>
      <c r="H230" s="372"/>
      <c r="I230" s="372"/>
      <c r="J230" s="372"/>
      <c r="K230" s="357"/>
    </row>
    <row r="231" spans="1:11" ht="15.75" customHeight="1">
      <c r="A231" s="371"/>
      <c r="B231" s="357"/>
      <c r="C231" s="357"/>
      <c r="D231" s="357"/>
      <c r="E231" s="357"/>
      <c r="F231" s="357"/>
      <c r="G231" s="357"/>
      <c r="H231" s="372"/>
      <c r="I231" s="372"/>
      <c r="J231" s="372"/>
      <c r="K231" s="357"/>
    </row>
    <row r="232" spans="1:11" ht="15.75" customHeight="1">
      <c r="A232" s="371"/>
      <c r="B232" s="357"/>
      <c r="C232" s="357"/>
      <c r="D232" s="357"/>
      <c r="E232" s="357"/>
      <c r="F232" s="357"/>
      <c r="G232" s="357"/>
      <c r="H232" s="372"/>
      <c r="I232" s="372"/>
      <c r="J232" s="372"/>
      <c r="K232" s="357"/>
    </row>
    <row r="233" spans="1:11" ht="15.75" customHeight="1">
      <c r="A233" s="371"/>
      <c r="B233" s="357"/>
      <c r="C233" s="357"/>
      <c r="D233" s="357"/>
      <c r="E233" s="357"/>
      <c r="F233" s="357"/>
      <c r="G233" s="357"/>
      <c r="H233" s="372"/>
      <c r="I233" s="372"/>
      <c r="J233" s="372"/>
      <c r="K233" s="357"/>
    </row>
    <row r="234" spans="1:11" ht="15.75" customHeight="1">
      <c r="A234" s="371"/>
      <c r="B234" s="357"/>
      <c r="C234" s="357"/>
      <c r="D234" s="357"/>
      <c r="E234" s="357"/>
      <c r="F234" s="357"/>
      <c r="G234" s="357"/>
      <c r="H234" s="372"/>
      <c r="I234" s="372"/>
      <c r="J234" s="372"/>
      <c r="K234" s="357"/>
    </row>
    <row r="235" spans="1:11" ht="15.75" customHeight="1">
      <c r="A235" s="371"/>
      <c r="B235" s="357"/>
      <c r="C235" s="357"/>
      <c r="D235" s="357"/>
      <c r="E235" s="357"/>
      <c r="F235" s="357"/>
      <c r="G235" s="357"/>
      <c r="H235" s="372"/>
      <c r="I235" s="372"/>
      <c r="J235" s="372"/>
      <c r="K235" s="357"/>
    </row>
    <row r="236" spans="1:11" ht="15.75" customHeight="1">
      <c r="A236" s="371"/>
      <c r="B236" s="357"/>
      <c r="C236" s="357"/>
      <c r="D236" s="357"/>
      <c r="E236" s="357"/>
      <c r="F236" s="357"/>
      <c r="G236" s="357"/>
      <c r="H236" s="372"/>
      <c r="I236" s="372"/>
      <c r="J236" s="372"/>
      <c r="K236" s="357"/>
    </row>
    <row r="237" spans="1:11" ht="15.75" customHeight="1">
      <c r="A237" s="371"/>
      <c r="B237" s="357"/>
      <c r="C237" s="357"/>
      <c r="D237" s="357"/>
      <c r="E237" s="357"/>
      <c r="F237" s="357"/>
      <c r="G237" s="357"/>
      <c r="H237" s="372"/>
      <c r="I237" s="372"/>
      <c r="J237" s="372"/>
      <c r="K237" s="357"/>
    </row>
    <row r="238" spans="1:11" ht="15.75" customHeight="1">
      <c r="A238" s="371"/>
      <c r="B238" s="357"/>
      <c r="C238" s="357"/>
      <c r="D238" s="357"/>
      <c r="E238" s="357"/>
      <c r="F238" s="357"/>
      <c r="G238" s="357"/>
      <c r="H238" s="372"/>
      <c r="I238" s="372"/>
      <c r="J238" s="372"/>
      <c r="K238" s="357"/>
    </row>
    <row r="239" spans="1:11" ht="15.75" customHeight="1">
      <c r="A239" s="371"/>
      <c r="B239" s="357"/>
      <c r="C239" s="357"/>
      <c r="D239" s="357"/>
      <c r="E239" s="357"/>
      <c r="F239" s="357"/>
      <c r="G239" s="357"/>
      <c r="H239" s="372"/>
      <c r="I239" s="372"/>
      <c r="J239" s="372"/>
      <c r="K239" s="357"/>
    </row>
    <row r="240" spans="1:11" ht="15.75" customHeight="1">
      <c r="A240" s="371"/>
      <c r="B240" s="357"/>
      <c r="C240" s="357"/>
      <c r="D240" s="357"/>
      <c r="E240" s="357"/>
      <c r="F240" s="357"/>
      <c r="G240" s="357"/>
      <c r="H240" s="372"/>
      <c r="I240" s="372"/>
      <c r="J240" s="372"/>
      <c r="K240" s="357"/>
    </row>
    <row r="241" spans="1:11" ht="15.75" customHeight="1">
      <c r="A241" s="371"/>
      <c r="B241" s="357"/>
      <c r="C241" s="357"/>
      <c r="D241" s="357"/>
      <c r="E241" s="357"/>
      <c r="F241" s="357"/>
      <c r="G241" s="357"/>
      <c r="H241" s="372"/>
      <c r="I241" s="372"/>
      <c r="J241" s="372"/>
      <c r="K241" s="357"/>
    </row>
    <row r="242" spans="1:11" ht="15.75" customHeight="1">
      <c r="A242" s="371"/>
      <c r="B242" s="357"/>
      <c r="C242" s="357"/>
      <c r="D242" s="357"/>
      <c r="E242" s="357"/>
      <c r="F242" s="357"/>
      <c r="G242" s="357"/>
      <c r="H242" s="372"/>
      <c r="I242" s="372"/>
      <c r="J242" s="372"/>
      <c r="K242" s="357"/>
    </row>
    <row r="243" spans="1:11" ht="15.75" customHeight="1">
      <c r="A243" s="371"/>
      <c r="B243" s="357"/>
      <c r="C243" s="357"/>
      <c r="D243" s="357"/>
      <c r="E243" s="357"/>
      <c r="F243" s="357"/>
      <c r="G243" s="357"/>
      <c r="H243" s="372"/>
      <c r="I243" s="372"/>
      <c r="J243" s="372"/>
      <c r="K243" s="357"/>
    </row>
    <row r="244" spans="1:11" ht="15.75" customHeight="1">
      <c r="A244" s="371"/>
      <c r="B244" s="357"/>
      <c r="C244" s="357"/>
      <c r="D244" s="357"/>
      <c r="E244" s="357"/>
      <c r="F244" s="357"/>
      <c r="G244" s="357"/>
      <c r="H244" s="372"/>
      <c r="I244" s="372"/>
      <c r="J244" s="372"/>
      <c r="K244" s="357"/>
    </row>
    <row r="245" spans="1:11" ht="15.75" customHeight="1">
      <c r="A245" s="371"/>
      <c r="B245" s="357"/>
      <c r="C245" s="357"/>
      <c r="D245" s="357"/>
      <c r="E245" s="357"/>
      <c r="F245" s="357"/>
      <c r="G245" s="357"/>
      <c r="H245" s="372"/>
      <c r="I245" s="372"/>
      <c r="J245" s="372"/>
      <c r="K245" s="357"/>
    </row>
    <row r="246" spans="1:11" ht="15.75" customHeight="1">
      <c r="A246" s="371"/>
      <c r="B246" s="357"/>
      <c r="C246" s="357"/>
      <c r="D246" s="357"/>
      <c r="E246" s="357"/>
      <c r="F246" s="357"/>
      <c r="G246" s="357"/>
      <c r="H246" s="372"/>
      <c r="I246" s="372"/>
      <c r="J246" s="372"/>
      <c r="K246" s="357"/>
    </row>
    <row r="247" spans="1:11" ht="15.75" customHeight="1">
      <c r="A247" s="371"/>
      <c r="B247" s="357"/>
      <c r="C247" s="357"/>
      <c r="D247" s="357"/>
      <c r="E247" s="357"/>
      <c r="F247" s="357"/>
      <c r="G247" s="357"/>
      <c r="H247" s="372"/>
      <c r="I247" s="372"/>
      <c r="J247" s="372"/>
      <c r="K247" s="357"/>
    </row>
    <row r="248" spans="1:11" ht="15.75" customHeight="1">
      <c r="A248" s="371"/>
      <c r="B248" s="357"/>
      <c r="C248" s="357"/>
      <c r="D248" s="357"/>
      <c r="E248" s="357"/>
      <c r="F248" s="357"/>
      <c r="G248" s="357"/>
      <c r="H248" s="372"/>
      <c r="I248" s="372"/>
      <c r="J248" s="372"/>
      <c r="K248" s="357"/>
    </row>
    <row r="249" spans="1:11" ht="15.75" customHeight="1">
      <c r="A249" s="371"/>
      <c r="B249" s="357"/>
      <c r="C249" s="357"/>
      <c r="D249" s="357"/>
      <c r="E249" s="357"/>
      <c r="F249" s="357"/>
      <c r="G249" s="357"/>
      <c r="H249" s="372"/>
      <c r="I249" s="372"/>
      <c r="J249" s="372"/>
      <c r="K249" s="357"/>
    </row>
    <row r="250" spans="1:11" ht="15.75" customHeight="1">
      <c r="A250" s="371"/>
      <c r="B250" s="357"/>
      <c r="C250" s="357"/>
      <c r="D250" s="357"/>
      <c r="E250" s="357"/>
      <c r="F250" s="357"/>
      <c r="G250" s="357"/>
      <c r="H250" s="372"/>
      <c r="I250" s="372"/>
      <c r="J250" s="372"/>
      <c r="K250" s="357"/>
    </row>
    <row r="251" spans="1:11" ht="15.75" customHeight="1">
      <c r="A251" s="371"/>
      <c r="B251" s="357"/>
      <c r="C251" s="357"/>
      <c r="D251" s="357"/>
      <c r="E251" s="357"/>
      <c r="F251" s="357"/>
      <c r="G251" s="357"/>
      <c r="H251" s="372"/>
      <c r="I251" s="372"/>
      <c r="J251" s="372"/>
      <c r="K251" s="357"/>
    </row>
    <row r="252" spans="1:11" ht="15.75" customHeight="1">
      <c r="A252" s="371"/>
      <c r="B252" s="357"/>
      <c r="C252" s="357"/>
      <c r="D252" s="357"/>
      <c r="E252" s="357"/>
      <c r="F252" s="357"/>
      <c r="G252" s="357"/>
      <c r="H252" s="372"/>
      <c r="I252" s="372"/>
      <c r="J252" s="372"/>
      <c r="K252" s="357"/>
    </row>
    <row r="253" spans="1:11" ht="15.75" customHeight="1">
      <c r="A253" s="371"/>
      <c r="B253" s="357"/>
      <c r="C253" s="357"/>
      <c r="D253" s="357"/>
      <c r="E253" s="357"/>
      <c r="F253" s="357"/>
      <c r="G253" s="357"/>
      <c r="H253" s="372"/>
      <c r="I253" s="372"/>
      <c r="J253" s="372"/>
      <c r="K253" s="357"/>
    </row>
    <row r="254" spans="1:11" ht="15.75" customHeight="1">
      <c r="A254" s="371"/>
      <c r="B254" s="357"/>
      <c r="C254" s="357"/>
      <c r="D254" s="357"/>
      <c r="E254" s="357"/>
      <c r="F254" s="357"/>
      <c r="G254" s="357"/>
      <c r="H254" s="372"/>
      <c r="I254" s="372"/>
      <c r="J254" s="372"/>
      <c r="K254" s="357"/>
    </row>
    <row r="255" spans="1:11" ht="15.75" customHeight="1">
      <c r="A255" s="371"/>
      <c r="B255" s="357"/>
      <c r="C255" s="357"/>
      <c r="D255" s="357"/>
      <c r="E255" s="357"/>
      <c r="F255" s="357"/>
      <c r="G255" s="357"/>
      <c r="H255" s="372"/>
      <c r="I255" s="372"/>
      <c r="J255" s="372"/>
      <c r="K255" s="357"/>
    </row>
    <row r="256" spans="1:11" ht="15.75" customHeight="1">
      <c r="A256" s="371"/>
      <c r="B256" s="357"/>
      <c r="C256" s="357"/>
      <c r="D256" s="357"/>
      <c r="E256" s="357"/>
      <c r="F256" s="357"/>
      <c r="G256" s="357"/>
      <c r="H256" s="372"/>
      <c r="I256" s="372"/>
      <c r="J256" s="372"/>
      <c r="K256" s="357"/>
    </row>
    <row r="257" spans="1:11" ht="15.75" customHeight="1">
      <c r="A257" s="371"/>
      <c r="B257" s="357"/>
      <c r="C257" s="357"/>
      <c r="D257" s="357"/>
      <c r="E257" s="357"/>
      <c r="F257" s="357"/>
      <c r="G257" s="357"/>
      <c r="H257" s="372"/>
      <c r="I257" s="372"/>
      <c r="J257" s="372"/>
      <c r="K257" s="357"/>
    </row>
    <row r="258" spans="1:11" ht="15.75" customHeight="1">
      <c r="A258" s="371"/>
      <c r="B258" s="357"/>
      <c r="C258" s="357"/>
      <c r="D258" s="357"/>
      <c r="E258" s="357"/>
      <c r="F258" s="357"/>
      <c r="G258" s="357"/>
      <c r="H258" s="372"/>
      <c r="I258" s="372"/>
      <c r="J258" s="372"/>
      <c r="K258" s="357"/>
    </row>
    <row r="259" spans="1:11" ht="15.75" customHeight="1">
      <c r="A259" s="371"/>
      <c r="B259" s="357"/>
      <c r="C259" s="357"/>
      <c r="D259" s="357"/>
      <c r="E259" s="357"/>
      <c r="F259" s="357"/>
      <c r="G259" s="357"/>
      <c r="H259" s="372"/>
      <c r="I259" s="372"/>
      <c r="J259" s="372"/>
      <c r="K259" s="357"/>
    </row>
    <row r="260" spans="1:11" ht="15.75" customHeight="1">
      <c r="A260" s="371"/>
      <c r="B260" s="357"/>
      <c r="C260" s="357"/>
      <c r="D260" s="357"/>
      <c r="E260" s="357"/>
      <c r="F260" s="357"/>
      <c r="G260" s="357"/>
      <c r="H260" s="372"/>
      <c r="I260" s="372"/>
      <c r="J260" s="372"/>
      <c r="K260" s="357"/>
    </row>
    <row r="261" spans="1:11" ht="15.75" customHeight="1">
      <c r="A261" s="371"/>
      <c r="B261" s="357"/>
      <c r="C261" s="357"/>
      <c r="D261" s="357"/>
      <c r="E261" s="357"/>
      <c r="F261" s="357"/>
      <c r="G261" s="357"/>
      <c r="H261" s="372"/>
      <c r="I261" s="372"/>
      <c r="J261" s="372"/>
      <c r="K261" s="357"/>
    </row>
    <row r="262" spans="1:11" ht="15.75" customHeight="1">
      <c r="A262" s="371"/>
      <c r="B262" s="357"/>
      <c r="C262" s="357"/>
      <c r="D262" s="357"/>
      <c r="E262" s="357"/>
      <c r="F262" s="357"/>
      <c r="G262" s="357"/>
      <c r="H262" s="372"/>
      <c r="I262" s="372"/>
      <c r="J262" s="372"/>
      <c r="K262" s="357"/>
    </row>
    <row r="263" spans="1:11" ht="15.75" customHeight="1">
      <c r="A263" s="371"/>
      <c r="B263" s="357"/>
      <c r="C263" s="357"/>
      <c r="D263" s="357"/>
      <c r="E263" s="357"/>
      <c r="F263" s="357"/>
      <c r="G263" s="357"/>
      <c r="H263" s="372"/>
      <c r="I263" s="372"/>
      <c r="J263" s="372"/>
      <c r="K263" s="357"/>
    </row>
    <row r="264" spans="1:11" ht="15.75" customHeight="1">
      <c r="A264" s="371"/>
      <c r="B264" s="357"/>
      <c r="C264" s="357"/>
      <c r="D264" s="357"/>
      <c r="E264" s="357"/>
      <c r="F264" s="357"/>
      <c r="G264" s="357"/>
      <c r="H264" s="372"/>
      <c r="I264" s="372"/>
      <c r="J264" s="372"/>
      <c r="K264" s="357"/>
    </row>
    <row r="265" spans="1:11" ht="15.75" customHeight="1">
      <c r="A265" s="371"/>
      <c r="B265" s="357"/>
      <c r="C265" s="357"/>
      <c r="D265" s="357"/>
      <c r="E265" s="357"/>
      <c r="F265" s="357"/>
      <c r="G265" s="357"/>
      <c r="H265" s="372"/>
      <c r="I265" s="372"/>
      <c r="J265" s="372"/>
      <c r="K265" s="357"/>
    </row>
    <row r="266" spans="1:11" ht="15.75" customHeight="1">
      <c r="A266" s="371"/>
      <c r="B266" s="357"/>
      <c r="C266" s="357"/>
      <c r="D266" s="357"/>
      <c r="E266" s="357"/>
      <c r="F266" s="357"/>
      <c r="G266" s="357"/>
      <c r="H266" s="372"/>
      <c r="I266" s="372"/>
      <c r="J266" s="372"/>
      <c r="K266" s="357"/>
    </row>
    <row r="267" spans="1:11" ht="15.75" customHeight="1">
      <c r="A267" s="371"/>
      <c r="B267" s="357"/>
      <c r="C267" s="357"/>
      <c r="D267" s="357"/>
      <c r="E267" s="357"/>
      <c r="F267" s="357"/>
      <c r="G267" s="357"/>
      <c r="H267" s="372"/>
      <c r="I267" s="372"/>
      <c r="J267" s="372"/>
      <c r="K267" s="357"/>
    </row>
    <row r="268" spans="1:11" ht="15.75" customHeight="1">
      <c r="A268" s="371"/>
      <c r="B268" s="357"/>
      <c r="C268" s="357"/>
      <c r="D268" s="357"/>
      <c r="E268" s="357"/>
      <c r="F268" s="357"/>
      <c r="G268" s="357"/>
      <c r="H268" s="372"/>
      <c r="I268" s="372"/>
      <c r="J268" s="372"/>
      <c r="K268" s="357"/>
    </row>
    <row r="269" spans="1:11" ht="15.75" customHeight="1">
      <c r="A269" s="371"/>
      <c r="B269" s="357"/>
      <c r="C269" s="357"/>
      <c r="D269" s="357"/>
      <c r="E269" s="357"/>
      <c r="F269" s="357"/>
      <c r="G269" s="357"/>
      <c r="H269" s="372"/>
      <c r="I269" s="372"/>
      <c r="J269" s="372"/>
      <c r="K269" s="357"/>
    </row>
    <row r="270" spans="1:11" ht="15.75" customHeight="1">
      <c r="A270" s="371"/>
      <c r="B270" s="357"/>
      <c r="C270" s="357"/>
      <c r="D270" s="357"/>
      <c r="E270" s="357"/>
      <c r="F270" s="357"/>
      <c r="G270" s="357"/>
      <c r="H270" s="372"/>
      <c r="I270" s="372"/>
      <c r="J270" s="372"/>
      <c r="K270" s="357"/>
    </row>
    <row r="271" spans="1:11" ht="15.75" customHeight="1">
      <c r="A271" s="371"/>
      <c r="B271" s="357"/>
      <c r="C271" s="357"/>
      <c r="D271" s="357"/>
      <c r="E271" s="357"/>
      <c r="F271" s="357"/>
      <c r="G271" s="357"/>
      <c r="H271" s="372"/>
      <c r="I271" s="372"/>
      <c r="J271" s="372"/>
      <c r="K271" s="357"/>
    </row>
    <row r="272" spans="1:11" ht="15.75" customHeight="1">
      <c r="A272" s="371"/>
      <c r="B272" s="357"/>
      <c r="C272" s="357"/>
      <c r="D272" s="357"/>
      <c r="E272" s="357"/>
      <c r="F272" s="357"/>
      <c r="G272" s="357"/>
      <c r="H272" s="372"/>
      <c r="I272" s="372"/>
      <c r="J272" s="372"/>
      <c r="K272" s="357"/>
    </row>
    <row r="273" spans="1:11" ht="15.75" customHeight="1">
      <c r="A273" s="371"/>
      <c r="B273" s="357"/>
      <c r="C273" s="357"/>
      <c r="D273" s="357"/>
      <c r="E273" s="357"/>
      <c r="F273" s="357"/>
      <c r="G273" s="357"/>
      <c r="H273" s="372"/>
      <c r="I273" s="372"/>
      <c r="J273" s="372"/>
      <c r="K273" s="357"/>
    </row>
    <row r="274" spans="1:11" ht="15.75" customHeight="1">
      <c r="A274" s="371"/>
      <c r="B274" s="357"/>
      <c r="C274" s="357"/>
      <c r="D274" s="357"/>
      <c r="E274" s="357"/>
      <c r="F274" s="357"/>
      <c r="G274" s="357"/>
      <c r="H274" s="372"/>
      <c r="I274" s="372"/>
      <c r="J274" s="372"/>
      <c r="K274" s="357"/>
    </row>
    <row r="275" spans="1:11" ht="15.75" customHeight="1">
      <c r="A275" s="371"/>
      <c r="B275" s="357"/>
      <c r="C275" s="357"/>
      <c r="D275" s="357"/>
      <c r="E275" s="357"/>
      <c r="F275" s="357"/>
      <c r="G275" s="357"/>
      <c r="H275" s="372"/>
      <c r="I275" s="372"/>
      <c r="J275" s="372"/>
      <c r="K275" s="357"/>
    </row>
    <row r="276" spans="1:11" ht="15.75" customHeight="1">
      <c r="A276" s="371"/>
      <c r="B276" s="357"/>
      <c r="C276" s="357"/>
      <c r="D276" s="357"/>
      <c r="E276" s="357"/>
      <c r="F276" s="357"/>
      <c r="G276" s="357"/>
      <c r="H276" s="372"/>
      <c r="I276" s="372"/>
      <c r="J276" s="372"/>
      <c r="K276" s="357"/>
    </row>
    <row r="277" spans="1:11" ht="15.75" customHeight="1">
      <c r="A277" s="371"/>
      <c r="B277" s="357"/>
      <c r="C277" s="357"/>
      <c r="D277" s="357"/>
      <c r="E277" s="357"/>
      <c r="F277" s="357"/>
      <c r="G277" s="357"/>
      <c r="H277" s="372"/>
      <c r="I277" s="372"/>
      <c r="J277" s="372"/>
      <c r="K277" s="357"/>
    </row>
    <row r="278" spans="1:11" ht="15.75" customHeight="1">
      <c r="A278" s="371"/>
      <c r="B278" s="357"/>
      <c r="C278" s="357"/>
      <c r="D278" s="357"/>
      <c r="E278" s="357"/>
      <c r="F278" s="357"/>
      <c r="G278" s="357"/>
      <c r="H278" s="372"/>
      <c r="I278" s="372"/>
      <c r="J278" s="372"/>
      <c r="K278" s="357"/>
    </row>
    <row r="279" spans="1:11" ht="15.75" customHeight="1">
      <c r="A279" s="371"/>
      <c r="B279" s="357"/>
      <c r="C279" s="357"/>
      <c r="D279" s="357"/>
      <c r="E279" s="357"/>
      <c r="F279" s="357"/>
      <c r="G279" s="357"/>
      <c r="H279" s="372"/>
      <c r="I279" s="372"/>
      <c r="J279" s="372"/>
      <c r="K279" s="357"/>
    </row>
    <row r="280" spans="1:11" ht="15.75" customHeight="1">
      <c r="A280" s="371"/>
      <c r="B280" s="357"/>
      <c r="C280" s="357"/>
      <c r="D280" s="357"/>
      <c r="E280" s="357"/>
      <c r="F280" s="357"/>
      <c r="G280" s="357"/>
      <c r="H280" s="372"/>
      <c r="I280" s="372"/>
      <c r="J280" s="372"/>
      <c r="K280" s="357"/>
    </row>
    <row r="281" spans="1:11" ht="15.75" customHeight="1">
      <c r="A281" s="371"/>
      <c r="B281" s="357"/>
      <c r="C281" s="357"/>
      <c r="D281" s="357"/>
      <c r="E281" s="357"/>
      <c r="F281" s="357"/>
      <c r="G281" s="357"/>
      <c r="H281" s="372"/>
      <c r="I281" s="372"/>
      <c r="J281" s="372"/>
      <c r="K281" s="357"/>
    </row>
    <row r="282" spans="1:11" ht="15.75" customHeight="1">
      <c r="A282" s="371"/>
      <c r="B282" s="357"/>
      <c r="C282" s="357"/>
      <c r="D282" s="357"/>
      <c r="E282" s="357"/>
      <c r="F282" s="357"/>
      <c r="G282" s="357"/>
      <c r="H282" s="372"/>
      <c r="I282" s="372"/>
      <c r="J282" s="372"/>
      <c r="K282" s="357"/>
    </row>
    <row r="283" spans="1:11" ht="15.75" customHeight="1">
      <c r="A283" s="371"/>
      <c r="B283" s="357"/>
      <c r="C283" s="357"/>
      <c r="D283" s="357"/>
      <c r="E283" s="357"/>
      <c r="F283" s="357"/>
      <c r="G283" s="357"/>
      <c r="H283" s="372"/>
      <c r="I283" s="372"/>
      <c r="J283" s="372"/>
      <c r="K283" s="357"/>
    </row>
    <row r="284" spans="1:11" ht="15.75" customHeight="1">
      <c r="A284" s="371"/>
      <c r="B284" s="357"/>
      <c r="C284" s="357"/>
      <c r="D284" s="357"/>
      <c r="E284" s="357"/>
      <c r="F284" s="357"/>
      <c r="G284" s="357"/>
      <c r="H284" s="372"/>
      <c r="I284" s="372"/>
      <c r="J284" s="372"/>
      <c r="K284" s="357"/>
    </row>
    <row r="285" spans="1:11" ht="15.75" customHeight="1">
      <c r="A285" s="371"/>
      <c r="B285" s="357"/>
      <c r="C285" s="357"/>
      <c r="D285" s="357"/>
      <c r="E285" s="357"/>
      <c r="F285" s="357"/>
      <c r="G285" s="357"/>
      <c r="H285" s="372"/>
      <c r="I285" s="372"/>
      <c r="J285" s="372"/>
      <c r="K285" s="357"/>
    </row>
    <row r="286" spans="1:11" ht="15.75" customHeight="1">
      <c r="A286" s="371"/>
      <c r="B286" s="357"/>
      <c r="C286" s="357"/>
      <c r="D286" s="357"/>
      <c r="E286" s="357"/>
      <c r="F286" s="357"/>
      <c r="G286" s="357"/>
      <c r="H286" s="372"/>
      <c r="I286" s="372"/>
      <c r="J286" s="372"/>
      <c r="K286" s="357"/>
    </row>
    <row r="287" spans="1:11" ht="15.75" customHeight="1">
      <c r="A287" s="371"/>
      <c r="B287" s="357"/>
      <c r="C287" s="357"/>
      <c r="D287" s="357"/>
      <c r="E287" s="357"/>
      <c r="F287" s="357"/>
      <c r="G287" s="357"/>
      <c r="H287" s="372"/>
      <c r="I287" s="372"/>
      <c r="J287" s="372"/>
      <c r="K287" s="357"/>
    </row>
    <row r="288" spans="1:11" ht="15.75" customHeight="1">
      <c r="A288" s="371"/>
      <c r="B288" s="357"/>
      <c r="C288" s="357"/>
      <c r="D288" s="357"/>
      <c r="E288" s="357"/>
      <c r="F288" s="357"/>
      <c r="G288" s="357"/>
      <c r="H288" s="372"/>
      <c r="I288" s="372"/>
      <c r="J288" s="372"/>
      <c r="K288" s="357"/>
    </row>
    <row r="289" spans="1:11" ht="15.75" customHeight="1">
      <c r="A289" s="371"/>
      <c r="B289" s="357"/>
      <c r="C289" s="357"/>
      <c r="D289" s="357"/>
      <c r="E289" s="357"/>
      <c r="F289" s="357"/>
      <c r="G289" s="357"/>
      <c r="H289" s="372"/>
      <c r="I289" s="372"/>
      <c r="J289" s="372"/>
      <c r="K289" s="357"/>
    </row>
    <row r="290" spans="1:11" ht="15.75" customHeight="1">
      <c r="A290" s="371"/>
      <c r="B290" s="357"/>
      <c r="C290" s="357"/>
      <c r="D290" s="357"/>
      <c r="E290" s="357"/>
      <c r="F290" s="357"/>
      <c r="G290" s="357"/>
      <c r="H290" s="372"/>
      <c r="I290" s="372"/>
      <c r="J290" s="372"/>
      <c r="K290" s="357"/>
    </row>
    <row r="291" spans="1:11" ht="15.75" customHeight="1">
      <c r="A291" s="371"/>
      <c r="B291" s="357"/>
      <c r="C291" s="357"/>
      <c r="D291" s="357"/>
      <c r="E291" s="357"/>
      <c r="F291" s="357"/>
      <c r="G291" s="357"/>
      <c r="H291" s="372"/>
      <c r="I291" s="372"/>
      <c r="J291" s="372"/>
      <c r="K291" s="357"/>
    </row>
    <row r="292" spans="1:11" ht="15.75" customHeight="1">
      <c r="A292" s="371"/>
      <c r="B292" s="357"/>
      <c r="C292" s="357"/>
      <c r="D292" s="357"/>
      <c r="E292" s="357"/>
      <c r="F292" s="357"/>
      <c r="G292" s="357"/>
      <c r="H292" s="372"/>
      <c r="I292" s="372"/>
      <c r="J292" s="372"/>
      <c r="K292" s="357"/>
    </row>
    <row r="293" spans="1:11" ht="15.75" customHeight="1">
      <c r="A293" s="371"/>
      <c r="B293" s="357"/>
      <c r="C293" s="357"/>
      <c r="D293" s="357"/>
      <c r="E293" s="357"/>
      <c r="F293" s="357"/>
      <c r="G293" s="357"/>
      <c r="H293" s="372"/>
      <c r="I293" s="372"/>
      <c r="J293" s="372"/>
      <c r="K293" s="357"/>
    </row>
    <row r="294" spans="1:11" ht="15.75" customHeight="1">
      <c r="A294" s="371"/>
      <c r="B294" s="357"/>
      <c r="C294" s="357"/>
      <c r="D294" s="357"/>
      <c r="E294" s="357"/>
      <c r="F294" s="357"/>
      <c r="G294" s="357"/>
      <c r="H294" s="372"/>
      <c r="I294" s="372"/>
      <c r="J294" s="372"/>
      <c r="K294" s="357"/>
    </row>
    <row r="295" spans="1:11" ht="15.75" customHeight="1">
      <c r="A295" s="371"/>
      <c r="B295" s="357"/>
      <c r="C295" s="357"/>
      <c r="D295" s="357"/>
      <c r="E295" s="357"/>
      <c r="F295" s="357"/>
      <c r="G295" s="357"/>
      <c r="H295" s="372"/>
      <c r="I295" s="372"/>
      <c r="J295" s="372"/>
      <c r="K295" s="357"/>
    </row>
    <row r="296" spans="1:11" ht="15.75" customHeight="1">
      <c r="A296" s="371"/>
      <c r="B296" s="357"/>
      <c r="C296" s="357"/>
      <c r="D296" s="357"/>
      <c r="E296" s="357"/>
      <c r="F296" s="357"/>
      <c r="G296" s="357"/>
      <c r="H296" s="372"/>
      <c r="I296" s="372"/>
      <c r="J296" s="372"/>
      <c r="K296" s="357"/>
    </row>
    <row r="297" spans="1:11" ht="15.75" customHeight="1">
      <c r="A297" s="371"/>
      <c r="B297" s="357"/>
      <c r="C297" s="357"/>
      <c r="D297" s="357"/>
      <c r="E297" s="357"/>
      <c r="F297" s="357"/>
      <c r="G297" s="357"/>
      <c r="H297" s="372"/>
      <c r="I297" s="372"/>
      <c r="J297" s="372"/>
      <c r="K297" s="357"/>
    </row>
    <row r="298" spans="1:11" ht="15.75" customHeight="1">
      <c r="A298" s="371"/>
      <c r="B298" s="357"/>
      <c r="C298" s="357"/>
      <c r="D298" s="357"/>
      <c r="E298" s="357"/>
      <c r="F298" s="357"/>
      <c r="G298" s="357"/>
      <c r="H298" s="372"/>
      <c r="I298" s="372"/>
      <c r="J298" s="372"/>
      <c r="K298" s="357"/>
    </row>
    <row r="299" spans="1:11" ht="15.75" customHeight="1">
      <c r="A299" s="371"/>
      <c r="B299" s="357"/>
      <c r="C299" s="357"/>
      <c r="D299" s="357"/>
      <c r="E299" s="357"/>
      <c r="F299" s="357"/>
      <c r="G299" s="357"/>
      <c r="H299" s="372"/>
      <c r="I299" s="372"/>
      <c r="J299" s="372"/>
      <c r="K299" s="357"/>
    </row>
    <row r="300" spans="1:11" ht="15.75" customHeight="1">
      <c r="A300" s="371"/>
      <c r="B300" s="357"/>
      <c r="C300" s="357"/>
      <c r="D300" s="357"/>
      <c r="E300" s="357"/>
      <c r="F300" s="357"/>
      <c r="G300" s="357"/>
      <c r="H300" s="372"/>
      <c r="I300" s="372"/>
      <c r="J300" s="372"/>
      <c r="K300" s="357"/>
    </row>
    <row r="301" spans="1:11" ht="15.75" customHeight="1">
      <c r="A301" s="371"/>
      <c r="B301" s="357"/>
      <c r="C301" s="357"/>
      <c r="D301" s="357"/>
      <c r="E301" s="357"/>
      <c r="F301" s="357"/>
      <c r="G301" s="357"/>
      <c r="H301" s="372"/>
      <c r="I301" s="372"/>
      <c r="J301" s="372"/>
      <c r="K301" s="357"/>
    </row>
    <row r="302" spans="1:11" ht="15.75" customHeight="1">
      <c r="A302" s="371"/>
      <c r="B302" s="357"/>
      <c r="C302" s="357"/>
      <c r="D302" s="357"/>
      <c r="E302" s="357"/>
      <c r="F302" s="357"/>
      <c r="G302" s="357"/>
      <c r="H302" s="372"/>
      <c r="I302" s="372"/>
      <c r="J302" s="372"/>
      <c r="K302" s="357"/>
    </row>
    <row r="303" spans="1:11" ht="15.75" customHeight="1">
      <c r="A303" s="371"/>
      <c r="B303" s="357"/>
      <c r="C303" s="357"/>
      <c r="D303" s="357"/>
      <c r="E303" s="357"/>
      <c r="F303" s="357"/>
      <c r="G303" s="357"/>
      <c r="H303" s="372"/>
      <c r="I303" s="372"/>
      <c r="J303" s="372"/>
      <c r="K303" s="357"/>
    </row>
    <row r="304" spans="1:11" ht="15.75" customHeight="1">
      <c r="A304" s="371"/>
      <c r="B304" s="357"/>
      <c r="C304" s="357"/>
      <c r="D304" s="357"/>
      <c r="E304" s="357"/>
      <c r="F304" s="357"/>
      <c r="G304" s="357"/>
      <c r="H304" s="372"/>
      <c r="I304" s="372"/>
      <c r="J304" s="372"/>
      <c r="K304" s="357"/>
    </row>
    <row r="305" spans="1:11" ht="15.75" customHeight="1">
      <c r="A305" s="371"/>
      <c r="B305" s="357"/>
      <c r="C305" s="357"/>
      <c r="D305" s="357"/>
      <c r="E305" s="357"/>
      <c r="F305" s="357"/>
      <c r="G305" s="357"/>
      <c r="H305" s="372"/>
      <c r="I305" s="372"/>
      <c r="J305" s="372"/>
      <c r="K305" s="357"/>
    </row>
    <row r="306" spans="1:11" ht="15.75" customHeight="1">
      <c r="A306" s="371"/>
      <c r="B306" s="357"/>
      <c r="C306" s="357"/>
      <c r="D306" s="357"/>
      <c r="E306" s="357"/>
      <c r="F306" s="357"/>
      <c r="G306" s="357"/>
      <c r="H306" s="372"/>
      <c r="I306" s="372"/>
      <c r="J306" s="372"/>
      <c r="K306" s="357"/>
    </row>
    <row r="307" spans="1:11" ht="15.75" customHeight="1">
      <c r="A307" s="371"/>
      <c r="B307" s="357"/>
      <c r="C307" s="357"/>
      <c r="D307" s="357"/>
      <c r="E307" s="357"/>
      <c r="F307" s="357"/>
      <c r="G307" s="357"/>
      <c r="H307" s="372"/>
      <c r="I307" s="372"/>
      <c r="J307" s="372"/>
      <c r="K307" s="357"/>
    </row>
    <row r="308" spans="1:11" ht="15.75" customHeight="1">
      <c r="A308" s="371"/>
      <c r="B308" s="357"/>
      <c r="C308" s="357"/>
      <c r="D308" s="357"/>
      <c r="E308" s="357"/>
      <c r="F308" s="357"/>
      <c r="G308" s="357"/>
      <c r="H308" s="372"/>
      <c r="I308" s="372"/>
      <c r="J308" s="372"/>
      <c r="K308" s="357"/>
    </row>
    <row r="309" spans="1:11" ht="15.75" customHeight="1">
      <c r="A309" s="371"/>
      <c r="B309" s="357"/>
      <c r="C309" s="357"/>
      <c r="D309" s="357"/>
      <c r="E309" s="357"/>
      <c r="F309" s="357"/>
      <c r="G309" s="357"/>
      <c r="H309" s="372"/>
      <c r="I309" s="372"/>
      <c r="J309" s="372"/>
      <c r="K309" s="357"/>
    </row>
    <row r="310" spans="1:11" ht="15.75" customHeight="1">
      <c r="A310" s="371"/>
      <c r="B310" s="357"/>
      <c r="C310" s="357"/>
      <c r="D310" s="357"/>
      <c r="E310" s="357"/>
      <c r="F310" s="357"/>
      <c r="G310" s="357"/>
      <c r="H310" s="372"/>
      <c r="I310" s="372"/>
      <c r="J310" s="372"/>
      <c r="K310" s="357"/>
    </row>
    <row r="311" spans="1:11" ht="15.75" customHeight="1">
      <c r="A311" s="371"/>
      <c r="B311" s="357"/>
      <c r="C311" s="357"/>
      <c r="D311" s="357"/>
      <c r="E311" s="357"/>
      <c r="F311" s="357"/>
      <c r="G311" s="357"/>
      <c r="H311" s="372"/>
      <c r="I311" s="372"/>
      <c r="J311" s="372"/>
      <c r="K311" s="357"/>
    </row>
    <row r="312" spans="1:11" ht="15.75" customHeight="1">
      <c r="A312" s="371"/>
      <c r="B312" s="357"/>
      <c r="C312" s="357"/>
      <c r="D312" s="357"/>
      <c r="E312" s="357"/>
      <c r="F312" s="357"/>
      <c r="G312" s="357"/>
      <c r="H312" s="372"/>
      <c r="I312" s="372"/>
      <c r="J312" s="372"/>
      <c r="K312" s="357"/>
    </row>
    <row r="313" spans="1:11" ht="15.75" customHeight="1">
      <c r="A313" s="371"/>
      <c r="B313" s="357"/>
      <c r="C313" s="357"/>
      <c r="D313" s="357"/>
      <c r="E313" s="357"/>
      <c r="F313" s="357"/>
      <c r="G313" s="357"/>
      <c r="H313" s="372"/>
      <c r="I313" s="372"/>
      <c r="J313" s="372"/>
      <c r="K313" s="357"/>
    </row>
    <row r="314" spans="1:11" ht="15.75" customHeight="1">
      <c r="A314" s="371"/>
      <c r="B314" s="357"/>
      <c r="C314" s="357"/>
      <c r="D314" s="357"/>
      <c r="E314" s="357"/>
      <c r="F314" s="357"/>
      <c r="G314" s="357"/>
      <c r="H314" s="372"/>
      <c r="I314" s="372"/>
      <c r="J314" s="372"/>
      <c r="K314" s="357"/>
    </row>
    <row r="315" spans="1:11" ht="15.75" customHeight="1">
      <c r="A315" s="371"/>
      <c r="B315" s="357"/>
      <c r="C315" s="357"/>
      <c r="D315" s="357"/>
      <c r="E315" s="357"/>
      <c r="F315" s="357"/>
      <c r="G315" s="357"/>
      <c r="H315" s="372"/>
      <c r="I315" s="372"/>
      <c r="J315" s="372"/>
      <c r="K315" s="357"/>
    </row>
    <row r="316" spans="1:11" ht="15.75" customHeight="1">
      <c r="A316" s="371"/>
      <c r="B316" s="357"/>
      <c r="C316" s="357"/>
      <c r="D316" s="357"/>
      <c r="E316" s="357"/>
      <c r="F316" s="357"/>
      <c r="G316" s="357"/>
      <c r="H316" s="372"/>
      <c r="I316" s="372"/>
      <c r="J316" s="372"/>
      <c r="K316" s="357"/>
    </row>
    <row r="317" spans="1:11" ht="15.75" customHeight="1">
      <c r="A317" s="371"/>
      <c r="B317" s="357"/>
      <c r="C317" s="357"/>
      <c r="D317" s="357"/>
      <c r="E317" s="357"/>
      <c r="F317" s="357"/>
      <c r="G317" s="357"/>
      <c r="H317" s="372"/>
      <c r="I317" s="372"/>
      <c r="J317" s="372"/>
      <c r="K317" s="357"/>
    </row>
    <row r="318" spans="1:11" ht="15.75" customHeight="1">
      <c r="A318" s="371"/>
      <c r="B318" s="357"/>
      <c r="C318" s="357"/>
      <c r="D318" s="357"/>
      <c r="E318" s="357"/>
      <c r="F318" s="357"/>
      <c r="G318" s="357"/>
      <c r="H318" s="372"/>
      <c r="I318" s="372"/>
      <c r="J318" s="372"/>
      <c r="K318" s="357"/>
    </row>
    <row r="319" spans="1:11" ht="15.75" customHeight="1">
      <c r="A319" s="371"/>
      <c r="B319" s="357"/>
      <c r="C319" s="357"/>
      <c r="D319" s="357"/>
      <c r="E319" s="357"/>
      <c r="F319" s="357"/>
      <c r="G319" s="357"/>
      <c r="H319" s="372"/>
      <c r="I319" s="372"/>
      <c r="J319" s="372"/>
      <c r="K319" s="357"/>
    </row>
    <row r="320" spans="1:11" ht="15.75" customHeight="1">
      <c r="A320" s="371"/>
      <c r="B320" s="357"/>
      <c r="C320" s="357"/>
      <c r="D320" s="357"/>
      <c r="E320" s="357"/>
      <c r="F320" s="357"/>
      <c r="G320" s="357"/>
      <c r="H320" s="372"/>
      <c r="I320" s="372"/>
      <c r="J320" s="372"/>
      <c r="K320" s="357"/>
    </row>
    <row r="321" spans="1:11" ht="15.75" customHeight="1">
      <c r="A321" s="371"/>
      <c r="B321" s="357"/>
      <c r="C321" s="357"/>
      <c r="D321" s="357"/>
      <c r="E321" s="357"/>
      <c r="F321" s="357"/>
      <c r="G321" s="357"/>
      <c r="H321" s="372"/>
      <c r="I321" s="372"/>
      <c r="J321" s="372"/>
      <c r="K321" s="357"/>
    </row>
    <row r="322" spans="1:11" ht="15.75" customHeight="1">
      <c r="A322" s="371"/>
      <c r="B322" s="357"/>
      <c r="C322" s="357"/>
      <c r="D322" s="357"/>
      <c r="E322" s="357"/>
      <c r="F322" s="357"/>
      <c r="G322" s="357"/>
      <c r="H322" s="372"/>
      <c r="I322" s="372"/>
      <c r="J322" s="372"/>
      <c r="K322" s="357"/>
    </row>
    <row r="323" spans="1:11" ht="15.75" customHeight="1">
      <c r="A323" s="371"/>
      <c r="B323" s="357"/>
      <c r="C323" s="357"/>
      <c r="D323" s="357"/>
      <c r="E323" s="357"/>
      <c r="F323" s="357"/>
      <c r="G323" s="357"/>
      <c r="H323" s="372"/>
      <c r="I323" s="372"/>
      <c r="J323" s="372"/>
      <c r="K323" s="357"/>
    </row>
    <row r="324" spans="1:11" ht="15.75" customHeight="1">
      <c r="A324" s="371"/>
      <c r="B324" s="357"/>
      <c r="C324" s="357"/>
      <c r="D324" s="357"/>
      <c r="E324" s="357"/>
      <c r="F324" s="357"/>
      <c r="G324" s="357"/>
      <c r="H324" s="372"/>
      <c r="I324" s="372"/>
      <c r="J324" s="372"/>
      <c r="K324" s="357"/>
    </row>
    <row r="325" spans="1:11" ht="15.75" customHeight="1">
      <c r="A325" s="371"/>
      <c r="B325" s="357"/>
      <c r="C325" s="357"/>
      <c r="D325" s="357"/>
      <c r="E325" s="357"/>
      <c r="F325" s="357"/>
      <c r="G325" s="357"/>
      <c r="H325" s="372"/>
      <c r="I325" s="372"/>
      <c r="J325" s="372"/>
      <c r="K325" s="357"/>
    </row>
    <row r="326" spans="1:11" ht="15.75" customHeight="1">
      <c r="A326" s="371"/>
      <c r="B326" s="357"/>
      <c r="C326" s="357"/>
      <c r="D326" s="357"/>
      <c r="E326" s="357"/>
      <c r="F326" s="357"/>
      <c r="G326" s="357"/>
      <c r="H326" s="372"/>
      <c r="I326" s="372"/>
      <c r="J326" s="372"/>
      <c r="K326" s="357"/>
    </row>
    <row r="327" spans="1:11" ht="15.75" customHeight="1">
      <c r="A327" s="371"/>
      <c r="B327" s="357"/>
      <c r="C327" s="357"/>
      <c r="D327" s="357"/>
      <c r="E327" s="357"/>
      <c r="F327" s="357"/>
      <c r="G327" s="357"/>
      <c r="H327" s="372"/>
      <c r="I327" s="372"/>
      <c r="J327" s="372"/>
      <c r="K327" s="357"/>
    </row>
    <row r="328" spans="1:11" ht="15.75" customHeight="1">
      <c r="A328" s="371"/>
      <c r="B328" s="357"/>
      <c r="C328" s="357"/>
      <c r="D328" s="357"/>
      <c r="E328" s="357"/>
      <c r="F328" s="357"/>
      <c r="G328" s="357"/>
      <c r="H328" s="372"/>
      <c r="I328" s="372"/>
      <c r="J328" s="372"/>
      <c r="K328" s="357"/>
    </row>
    <row r="329" spans="1:11" ht="15.75" customHeight="1">
      <c r="A329" s="371"/>
      <c r="B329" s="357"/>
      <c r="C329" s="357"/>
      <c r="D329" s="357"/>
      <c r="E329" s="357"/>
      <c r="F329" s="357"/>
      <c r="G329" s="357"/>
      <c r="H329" s="372"/>
      <c r="I329" s="372"/>
      <c r="J329" s="372"/>
      <c r="K329" s="357"/>
    </row>
    <row r="330" spans="1:11" ht="15.75" customHeight="1">
      <c r="A330" s="371"/>
      <c r="B330" s="357"/>
      <c r="C330" s="357"/>
      <c r="D330" s="357"/>
      <c r="E330" s="357"/>
      <c r="F330" s="357"/>
      <c r="G330" s="357"/>
      <c r="H330" s="372"/>
      <c r="I330" s="372"/>
      <c r="J330" s="372"/>
      <c r="K330" s="357"/>
    </row>
    <row r="331" spans="1:11" ht="15.75" customHeight="1">
      <c r="A331" s="371"/>
      <c r="B331" s="357"/>
      <c r="C331" s="357"/>
      <c r="D331" s="357"/>
      <c r="E331" s="357"/>
      <c r="F331" s="357"/>
      <c r="G331" s="357"/>
      <c r="H331" s="372"/>
      <c r="I331" s="372"/>
      <c r="J331" s="372"/>
      <c r="K331" s="357"/>
    </row>
    <row r="332" spans="1:11" ht="15.75" customHeight="1">
      <c r="A332" s="371"/>
      <c r="B332" s="357"/>
      <c r="C332" s="357"/>
      <c r="D332" s="357"/>
      <c r="E332" s="357"/>
      <c r="F332" s="357"/>
      <c r="G332" s="357"/>
      <c r="H332" s="372"/>
      <c r="I332" s="372"/>
      <c r="J332" s="372"/>
      <c r="K332" s="357"/>
    </row>
    <row r="333" spans="1:11" ht="15.75" customHeight="1">
      <c r="A333" s="371"/>
      <c r="B333" s="357"/>
      <c r="C333" s="357"/>
      <c r="D333" s="357"/>
      <c r="E333" s="357"/>
      <c r="F333" s="357"/>
      <c r="G333" s="357"/>
      <c r="H333" s="372"/>
      <c r="I333" s="372"/>
      <c r="J333" s="372"/>
      <c r="K333" s="357"/>
    </row>
    <row r="334" spans="1:11" ht="15.75" customHeight="1">
      <c r="A334" s="371"/>
      <c r="B334" s="357"/>
      <c r="C334" s="357"/>
      <c r="D334" s="357"/>
      <c r="E334" s="357"/>
      <c r="F334" s="357"/>
      <c r="G334" s="357"/>
      <c r="H334" s="372"/>
      <c r="I334" s="372"/>
      <c r="J334" s="372"/>
      <c r="K334" s="357"/>
    </row>
    <row r="335" spans="1:11" ht="15.75" customHeight="1">
      <c r="A335" s="371"/>
      <c r="B335" s="357"/>
      <c r="C335" s="357"/>
      <c r="D335" s="357"/>
      <c r="E335" s="357"/>
      <c r="F335" s="357"/>
      <c r="G335" s="357"/>
      <c r="H335" s="372"/>
      <c r="I335" s="372"/>
      <c r="J335" s="372"/>
      <c r="K335" s="357"/>
    </row>
    <row r="336" spans="1:11" ht="15.75" customHeight="1">
      <c r="A336" s="371"/>
      <c r="B336" s="357"/>
      <c r="C336" s="357"/>
      <c r="D336" s="357"/>
      <c r="E336" s="357"/>
      <c r="F336" s="357"/>
      <c r="G336" s="357"/>
      <c r="H336" s="372"/>
      <c r="I336" s="372"/>
      <c r="J336" s="372"/>
      <c r="K336" s="357"/>
    </row>
    <row r="337" spans="1:11" ht="15.75" customHeight="1">
      <c r="A337" s="371"/>
      <c r="B337" s="357"/>
      <c r="C337" s="357"/>
      <c r="D337" s="357"/>
      <c r="E337" s="357"/>
      <c r="F337" s="357"/>
      <c r="G337" s="357"/>
      <c r="H337" s="372"/>
      <c r="I337" s="372"/>
      <c r="J337" s="372"/>
      <c r="K337" s="357"/>
    </row>
    <row r="338" spans="1:11" ht="15.75" customHeight="1">
      <c r="A338" s="371"/>
      <c r="B338" s="357"/>
      <c r="C338" s="357"/>
      <c r="D338" s="357"/>
      <c r="E338" s="357"/>
      <c r="F338" s="357"/>
      <c r="G338" s="357"/>
      <c r="H338" s="372"/>
      <c r="I338" s="372"/>
      <c r="J338" s="372"/>
      <c r="K338" s="357"/>
    </row>
    <row r="339" spans="1:11" ht="15.75" customHeight="1">
      <c r="A339" s="371"/>
      <c r="B339" s="357"/>
      <c r="C339" s="357"/>
      <c r="D339" s="357"/>
      <c r="E339" s="357"/>
      <c r="F339" s="357"/>
      <c r="G339" s="357"/>
      <c r="H339" s="372"/>
      <c r="I339" s="372"/>
      <c r="J339" s="372"/>
      <c r="K339" s="357"/>
    </row>
    <row r="340" spans="1:11" ht="15.75" customHeight="1">
      <c r="A340" s="371"/>
      <c r="B340" s="357"/>
      <c r="C340" s="357"/>
      <c r="D340" s="357"/>
      <c r="E340" s="357"/>
      <c r="F340" s="357"/>
      <c r="G340" s="357"/>
      <c r="H340" s="372"/>
      <c r="I340" s="372"/>
      <c r="J340" s="372"/>
      <c r="K340" s="357"/>
    </row>
    <row r="341" spans="1:11" ht="15.75" customHeight="1">
      <c r="A341" s="371"/>
      <c r="B341" s="357"/>
      <c r="C341" s="357"/>
      <c r="D341" s="357"/>
      <c r="E341" s="357"/>
      <c r="F341" s="357"/>
      <c r="G341" s="357"/>
      <c r="H341" s="372"/>
      <c r="I341" s="372"/>
      <c r="J341" s="372"/>
      <c r="K341" s="357"/>
    </row>
    <row r="342" spans="1:11" ht="15.75" customHeight="1">
      <c r="A342" s="371"/>
      <c r="B342" s="357"/>
      <c r="C342" s="357"/>
      <c r="D342" s="357"/>
      <c r="E342" s="357"/>
      <c r="F342" s="357"/>
      <c r="G342" s="357"/>
      <c r="H342" s="372"/>
      <c r="I342" s="372"/>
      <c r="J342" s="372"/>
      <c r="K342" s="357"/>
    </row>
    <row r="343" spans="1:11" ht="15.75" customHeight="1">
      <c r="A343" s="371"/>
      <c r="B343" s="357"/>
      <c r="C343" s="357"/>
      <c r="D343" s="357"/>
      <c r="E343" s="357"/>
      <c r="F343" s="357"/>
      <c r="G343" s="357"/>
      <c r="H343" s="372"/>
      <c r="I343" s="372"/>
      <c r="J343" s="372"/>
      <c r="K343" s="357"/>
    </row>
    <row r="344" spans="1:11" ht="15.75" customHeight="1">
      <c r="A344" s="371"/>
      <c r="B344" s="357"/>
      <c r="C344" s="357"/>
      <c r="D344" s="357"/>
      <c r="E344" s="357"/>
      <c r="F344" s="357"/>
      <c r="G344" s="357"/>
      <c r="H344" s="372"/>
      <c r="I344" s="372"/>
      <c r="J344" s="372"/>
      <c r="K344" s="357"/>
    </row>
    <row r="345" spans="1:11" ht="15.75" customHeight="1">
      <c r="A345" s="371"/>
      <c r="B345" s="357"/>
      <c r="C345" s="357"/>
      <c r="D345" s="357"/>
      <c r="E345" s="357"/>
      <c r="F345" s="357"/>
      <c r="G345" s="357"/>
      <c r="H345" s="372"/>
      <c r="I345" s="372"/>
      <c r="J345" s="372"/>
      <c r="K345" s="357"/>
    </row>
    <row r="346" spans="1:11" ht="15.75" customHeight="1">
      <c r="A346" s="371"/>
      <c r="B346" s="357"/>
      <c r="C346" s="357"/>
      <c r="D346" s="357"/>
      <c r="E346" s="357"/>
      <c r="F346" s="357"/>
      <c r="G346" s="357"/>
      <c r="H346" s="372"/>
      <c r="I346" s="372"/>
      <c r="J346" s="372"/>
      <c r="K346" s="357"/>
    </row>
    <row r="347" spans="1:11" ht="15.75" customHeight="1">
      <c r="A347" s="371"/>
      <c r="B347" s="357"/>
      <c r="C347" s="357"/>
      <c r="D347" s="357"/>
      <c r="E347" s="357"/>
      <c r="F347" s="357"/>
      <c r="G347" s="357"/>
      <c r="H347" s="372"/>
      <c r="I347" s="372"/>
      <c r="J347" s="372"/>
      <c r="K347" s="357"/>
    </row>
    <row r="348" spans="1:11" ht="15.75" customHeight="1">
      <c r="A348" s="371"/>
      <c r="B348" s="357"/>
      <c r="C348" s="357"/>
      <c r="D348" s="357"/>
      <c r="E348" s="357"/>
      <c r="F348" s="357"/>
      <c r="G348" s="357"/>
      <c r="H348" s="372"/>
      <c r="I348" s="372"/>
      <c r="J348" s="372"/>
      <c r="K348" s="357"/>
    </row>
    <row r="349" spans="1:11" ht="15.75" customHeight="1">
      <c r="A349" s="371"/>
      <c r="B349" s="357"/>
      <c r="C349" s="357"/>
      <c r="D349" s="357"/>
      <c r="E349" s="357"/>
      <c r="F349" s="357"/>
      <c r="G349" s="357"/>
      <c r="H349" s="372"/>
      <c r="I349" s="372"/>
      <c r="J349" s="372"/>
      <c r="K349" s="357"/>
    </row>
    <row r="350" spans="1:11" ht="15.75" customHeight="1">
      <c r="A350" s="371"/>
      <c r="B350" s="357"/>
      <c r="C350" s="357"/>
      <c r="D350" s="357"/>
      <c r="E350" s="357"/>
      <c r="F350" s="357"/>
      <c r="G350" s="357"/>
      <c r="H350" s="372"/>
      <c r="I350" s="372"/>
      <c r="J350" s="372"/>
      <c r="K350" s="357"/>
    </row>
    <row r="351" spans="1:11" ht="15.75" customHeight="1">
      <c r="A351" s="371"/>
      <c r="B351" s="357"/>
      <c r="C351" s="357"/>
      <c r="D351" s="357"/>
      <c r="E351" s="357"/>
      <c r="F351" s="357"/>
      <c r="G351" s="357"/>
      <c r="H351" s="372"/>
      <c r="I351" s="372"/>
      <c r="J351" s="372"/>
      <c r="K351" s="357"/>
    </row>
    <row r="352" spans="1:11" ht="15.75" customHeight="1">
      <c r="A352" s="371"/>
      <c r="B352" s="357"/>
      <c r="C352" s="357"/>
      <c r="D352" s="357"/>
      <c r="E352" s="357"/>
      <c r="F352" s="357"/>
      <c r="G352" s="357"/>
      <c r="H352" s="372"/>
      <c r="I352" s="372"/>
      <c r="J352" s="372"/>
      <c r="K352" s="357"/>
    </row>
    <row r="353" spans="1:11" ht="15.75" customHeight="1">
      <c r="A353" s="371"/>
      <c r="B353" s="357"/>
      <c r="C353" s="357"/>
      <c r="D353" s="357"/>
      <c r="E353" s="357"/>
      <c r="F353" s="357"/>
      <c r="G353" s="357"/>
      <c r="H353" s="372"/>
      <c r="I353" s="372"/>
      <c r="J353" s="372"/>
      <c r="K353" s="357"/>
    </row>
    <row r="354" spans="1:11" ht="15.75" customHeight="1">
      <c r="A354" s="371"/>
      <c r="B354" s="357"/>
      <c r="C354" s="357"/>
      <c r="D354" s="357"/>
      <c r="E354" s="357"/>
      <c r="F354" s="357"/>
      <c r="G354" s="357"/>
      <c r="H354" s="372"/>
      <c r="I354" s="372"/>
      <c r="J354" s="372"/>
      <c r="K354" s="357"/>
    </row>
    <row r="355" spans="1:11" ht="15.75" customHeight="1">
      <c r="A355" s="371"/>
      <c r="B355" s="357"/>
      <c r="C355" s="357"/>
      <c r="D355" s="357"/>
      <c r="E355" s="357"/>
      <c r="F355" s="357"/>
      <c r="G355" s="357"/>
      <c r="H355" s="372"/>
      <c r="I355" s="372"/>
      <c r="J355" s="372"/>
      <c r="K355" s="357"/>
    </row>
    <row r="356" spans="1:11" ht="15.75" customHeight="1">
      <c r="A356" s="371"/>
      <c r="B356" s="357"/>
      <c r="C356" s="357"/>
      <c r="D356" s="357"/>
      <c r="E356" s="357"/>
      <c r="F356" s="357"/>
      <c r="G356" s="357"/>
      <c r="H356" s="372"/>
      <c r="I356" s="372"/>
      <c r="J356" s="372"/>
      <c r="K356" s="357"/>
    </row>
    <row r="357" spans="1:11" ht="15.75" customHeight="1">
      <c r="A357" s="371"/>
      <c r="B357" s="357"/>
      <c r="C357" s="357"/>
      <c r="D357" s="357"/>
      <c r="E357" s="357"/>
      <c r="F357" s="357"/>
      <c r="G357" s="357"/>
      <c r="H357" s="372"/>
      <c r="I357" s="372"/>
      <c r="J357" s="372"/>
      <c r="K357" s="357"/>
    </row>
    <row r="358" spans="1:11" ht="15.75" customHeight="1">
      <c r="A358" s="371"/>
      <c r="B358" s="357"/>
      <c r="C358" s="357"/>
      <c r="D358" s="357"/>
      <c r="E358" s="357"/>
      <c r="F358" s="357"/>
      <c r="G358" s="357"/>
      <c r="H358" s="372"/>
      <c r="I358" s="372"/>
      <c r="J358" s="372"/>
      <c r="K358" s="357"/>
    </row>
    <row r="359" spans="1:11" ht="15.75" customHeight="1">
      <c r="A359" s="371"/>
      <c r="B359" s="357"/>
      <c r="C359" s="357"/>
      <c r="D359" s="357"/>
      <c r="E359" s="357"/>
      <c r="F359" s="357"/>
      <c r="G359" s="357"/>
      <c r="H359" s="372"/>
      <c r="I359" s="372"/>
      <c r="J359" s="372"/>
      <c r="K359" s="357"/>
    </row>
    <row r="360" spans="1:11" ht="15.75" customHeight="1">
      <c r="A360" s="371"/>
      <c r="B360" s="357"/>
      <c r="C360" s="357"/>
      <c r="D360" s="357"/>
      <c r="E360" s="357"/>
      <c r="F360" s="357"/>
      <c r="G360" s="357"/>
      <c r="H360" s="372"/>
      <c r="I360" s="372"/>
      <c r="J360" s="372"/>
      <c r="K360" s="357"/>
    </row>
    <row r="361" spans="1:11" ht="15.75" customHeight="1">
      <c r="A361" s="371"/>
      <c r="B361" s="357"/>
      <c r="C361" s="357"/>
      <c r="D361" s="357"/>
      <c r="E361" s="357"/>
      <c r="F361" s="357"/>
      <c r="G361" s="357"/>
      <c r="H361" s="372"/>
      <c r="I361" s="372"/>
      <c r="J361" s="372"/>
      <c r="K361" s="357"/>
    </row>
    <row r="362" spans="1:11" ht="15.75" customHeight="1">
      <c r="A362" s="371"/>
      <c r="B362" s="357"/>
      <c r="C362" s="357"/>
      <c r="D362" s="357"/>
      <c r="E362" s="357"/>
      <c r="F362" s="357"/>
      <c r="G362" s="357"/>
      <c r="H362" s="372"/>
      <c r="I362" s="372"/>
      <c r="J362" s="372"/>
      <c r="K362" s="357"/>
    </row>
    <row r="363" spans="1:11" ht="15.75" customHeight="1">
      <c r="A363" s="371"/>
      <c r="B363" s="357"/>
      <c r="C363" s="357"/>
      <c r="D363" s="357"/>
      <c r="E363" s="357"/>
      <c r="F363" s="357"/>
      <c r="G363" s="357"/>
      <c r="H363" s="372"/>
      <c r="I363" s="372"/>
      <c r="J363" s="372"/>
      <c r="K363" s="357"/>
    </row>
    <row r="364" spans="1:11" ht="15.75" customHeight="1">
      <c r="A364" s="371"/>
      <c r="B364" s="357"/>
      <c r="C364" s="357"/>
      <c r="D364" s="357"/>
      <c r="E364" s="357"/>
      <c r="F364" s="357"/>
      <c r="G364" s="357"/>
      <c r="H364" s="372"/>
      <c r="I364" s="372"/>
      <c r="J364" s="372"/>
      <c r="K364" s="357"/>
    </row>
    <row r="365" spans="1:11" ht="15.75" customHeight="1">
      <c r="A365" s="371"/>
      <c r="B365" s="357"/>
      <c r="C365" s="357"/>
      <c r="D365" s="357"/>
      <c r="E365" s="357"/>
      <c r="F365" s="357"/>
      <c r="G365" s="357"/>
      <c r="H365" s="372"/>
      <c r="I365" s="372"/>
      <c r="J365" s="372"/>
      <c r="K365" s="357"/>
    </row>
    <row r="366" spans="1:11" ht="15.75" customHeight="1">
      <c r="A366" s="371"/>
      <c r="B366" s="357"/>
      <c r="C366" s="357"/>
      <c r="D366" s="357"/>
      <c r="E366" s="357"/>
      <c r="F366" s="357"/>
      <c r="G366" s="357"/>
      <c r="H366" s="372"/>
      <c r="I366" s="372"/>
      <c r="J366" s="372"/>
      <c r="K366" s="357"/>
    </row>
    <row r="367" spans="1:11" ht="15.75" customHeight="1">
      <c r="A367" s="371"/>
      <c r="B367" s="357"/>
      <c r="C367" s="357"/>
      <c r="D367" s="357"/>
      <c r="E367" s="357"/>
      <c r="F367" s="357"/>
      <c r="G367" s="357"/>
      <c r="H367" s="372"/>
      <c r="I367" s="372"/>
      <c r="J367" s="372"/>
      <c r="K367" s="357"/>
    </row>
    <row r="368" spans="1:11" ht="15.75" customHeight="1">
      <c r="A368" s="371"/>
      <c r="B368" s="357"/>
      <c r="C368" s="357"/>
      <c r="D368" s="357"/>
      <c r="E368" s="357"/>
      <c r="F368" s="357"/>
      <c r="G368" s="357"/>
      <c r="H368" s="372"/>
      <c r="I368" s="372"/>
      <c r="J368" s="372"/>
      <c r="K368" s="357"/>
    </row>
    <row r="369" spans="1:11" ht="15.75" customHeight="1">
      <c r="A369" s="371"/>
      <c r="B369" s="357"/>
      <c r="C369" s="357"/>
      <c r="D369" s="357"/>
      <c r="E369" s="357"/>
      <c r="F369" s="357"/>
      <c r="G369" s="357"/>
      <c r="H369" s="372"/>
      <c r="I369" s="372"/>
      <c r="J369" s="372"/>
      <c r="K369" s="357"/>
    </row>
    <row r="370" spans="1:11" ht="15.75" customHeight="1">
      <c r="A370" s="371"/>
      <c r="B370" s="357"/>
      <c r="C370" s="357"/>
      <c r="D370" s="357"/>
      <c r="E370" s="357"/>
      <c r="F370" s="357"/>
      <c r="G370" s="357"/>
      <c r="H370" s="372"/>
      <c r="I370" s="372"/>
      <c r="J370" s="372"/>
      <c r="K370" s="357"/>
    </row>
    <row r="371" spans="1:11" ht="15.75" customHeight="1">
      <c r="A371" s="371"/>
      <c r="B371" s="357"/>
      <c r="C371" s="357"/>
      <c r="D371" s="357"/>
      <c r="E371" s="357"/>
      <c r="F371" s="357"/>
      <c r="G371" s="357"/>
      <c r="H371" s="372"/>
      <c r="I371" s="372"/>
      <c r="J371" s="372"/>
      <c r="K371" s="357"/>
    </row>
    <row r="372" spans="1:11" ht="15.75" customHeight="1">
      <c r="A372" s="371"/>
      <c r="B372" s="357"/>
      <c r="C372" s="357"/>
      <c r="D372" s="357"/>
      <c r="E372" s="357"/>
      <c r="F372" s="357"/>
      <c r="G372" s="357"/>
      <c r="H372" s="372"/>
      <c r="I372" s="372"/>
      <c r="J372" s="372"/>
      <c r="K372" s="357"/>
    </row>
    <row r="373" spans="1:11" ht="15.75" customHeight="1">
      <c r="A373" s="371"/>
      <c r="B373" s="357"/>
      <c r="C373" s="357"/>
      <c r="D373" s="357"/>
      <c r="E373" s="357"/>
      <c r="F373" s="357"/>
      <c r="G373" s="357"/>
      <c r="H373" s="372"/>
      <c r="I373" s="372"/>
      <c r="J373" s="372"/>
      <c r="K373" s="357"/>
    </row>
    <row r="374" spans="1:11" ht="15.75" customHeight="1">
      <c r="A374" s="371"/>
      <c r="B374" s="357"/>
      <c r="C374" s="357"/>
      <c r="D374" s="357"/>
      <c r="E374" s="357"/>
      <c r="F374" s="357"/>
      <c r="G374" s="357"/>
      <c r="H374" s="372"/>
      <c r="I374" s="372"/>
      <c r="J374" s="372"/>
      <c r="K374" s="357"/>
    </row>
    <row r="375" spans="1:11" ht="15.75" customHeight="1">
      <c r="A375" s="371"/>
      <c r="B375" s="357"/>
      <c r="C375" s="357"/>
      <c r="D375" s="357"/>
      <c r="E375" s="357"/>
      <c r="F375" s="357"/>
      <c r="G375" s="357"/>
      <c r="H375" s="372"/>
      <c r="I375" s="372"/>
      <c r="J375" s="372"/>
      <c r="K375" s="357"/>
    </row>
    <row r="376" spans="1:11" ht="15.75" customHeight="1">
      <c r="A376" s="371"/>
      <c r="B376" s="357"/>
      <c r="C376" s="357"/>
      <c r="D376" s="357"/>
      <c r="E376" s="357"/>
      <c r="F376" s="357"/>
      <c r="G376" s="357"/>
      <c r="H376" s="372"/>
      <c r="I376" s="372"/>
      <c r="J376" s="372"/>
      <c r="K376" s="357"/>
    </row>
    <row r="377" spans="1:11" ht="15.75" customHeight="1">
      <c r="A377" s="371"/>
      <c r="B377" s="357"/>
      <c r="C377" s="357"/>
      <c r="D377" s="357"/>
      <c r="E377" s="357"/>
      <c r="F377" s="357"/>
      <c r="G377" s="357"/>
      <c r="H377" s="372"/>
      <c r="I377" s="372"/>
      <c r="J377" s="372"/>
      <c r="K377" s="357"/>
    </row>
    <row r="378" spans="1:11" ht="15.75" customHeight="1">
      <c r="A378" s="371"/>
      <c r="B378" s="357"/>
      <c r="C378" s="357"/>
      <c r="D378" s="357"/>
      <c r="E378" s="357"/>
      <c r="F378" s="357"/>
      <c r="G378" s="357"/>
      <c r="H378" s="372"/>
      <c r="I378" s="372"/>
      <c r="J378" s="372"/>
      <c r="K378" s="357"/>
    </row>
    <row r="379" spans="1:11" ht="15.75" customHeight="1">
      <c r="A379" s="371"/>
      <c r="B379" s="357"/>
      <c r="C379" s="357"/>
      <c r="D379" s="357"/>
      <c r="E379" s="357"/>
      <c r="F379" s="357"/>
      <c r="G379" s="357"/>
      <c r="H379" s="372"/>
      <c r="I379" s="372"/>
      <c r="J379" s="372"/>
      <c r="K379" s="357"/>
    </row>
    <row r="380" spans="1:11" ht="15.75" customHeight="1">
      <c r="A380" s="371"/>
      <c r="B380" s="357"/>
      <c r="C380" s="357"/>
      <c r="D380" s="357"/>
      <c r="E380" s="357"/>
      <c r="F380" s="357"/>
      <c r="G380" s="357"/>
      <c r="H380" s="372"/>
      <c r="I380" s="372"/>
      <c r="J380" s="372"/>
      <c r="K380" s="357"/>
    </row>
    <row r="381" spans="1:11" ht="15.75" customHeight="1">
      <c r="A381" s="371"/>
      <c r="B381" s="357"/>
      <c r="C381" s="357"/>
      <c r="D381" s="357"/>
      <c r="E381" s="357"/>
      <c r="F381" s="357"/>
      <c r="G381" s="357"/>
      <c r="H381" s="372"/>
      <c r="I381" s="372"/>
      <c r="J381" s="372"/>
      <c r="K381" s="357"/>
    </row>
    <row r="382" spans="1:11" ht="15.75" customHeight="1">
      <c r="A382" s="371"/>
      <c r="B382" s="357"/>
      <c r="C382" s="357"/>
      <c r="D382" s="357"/>
      <c r="E382" s="357"/>
      <c r="F382" s="357"/>
      <c r="G382" s="357"/>
      <c r="H382" s="372"/>
      <c r="I382" s="372"/>
      <c r="J382" s="372"/>
      <c r="K382" s="357"/>
    </row>
    <row r="383" spans="1:11" ht="15.75" customHeight="1">
      <c r="A383" s="371"/>
      <c r="B383" s="357"/>
      <c r="C383" s="357"/>
      <c r="D383" s="357"/>
      <c r="E383" s="357"/>
      <c r="F383" s="357"/>
      <c r="G383" s="357"/>
      <c r="H383" s="372"/>
      <c r="I383" s="372"/>
      <c r="J383" s="372"/>
      <c r="K383" s="357"/>
    </row>
    <row r="384" spans="1:11" ht="15.75" customHeight="1">
      <c r="A384" s="371"/>
      <c r="B384" s="357"/>
      <c r="C384" s="357"/>
      <c r="D384" s="357"/>
      <c r="E384" s="357"/>
      <c r="F384" s="357"/>
      <c r="G384" s="357"/>
      <c r="H384" s="372"/>
      <c r="I384" s="372"/>
      <c r="J384" s="372"/>
      <c r="K384" s="357"/>
    </row>
    <row r="385" spans="1:11" ht="15.75" customHeight="1">
      <c r="A385" s="371"/>
      <c r="B385" s="357"/>
      <c r="C385" s="357"/>
      <c r="D385" s="357"/>
      <c r="E385" s="357"/>
      <c r="F385" s="357"/>
      <c r="G385" s="357"/>
      <c r="H385" s="372"/>
      <c r="I385" s="372"/>
      <c r="J385" s="372"/>
      <c r="K385" s="357"/>
    </row>
    <row r="386" spans="1:11" ht="15.75" customHeight="1">
      <c r="A386" s="371"/>
      <c r="B386" s="357"/>
      <c r="C386" s="357"/>
      <c r="D386" s="357"/>
      <c r="E386" s="357"/>
      <c r="F386" s="357"/>
      <c r="G386" s="357"/>
      <c r="H386" s="372"/>
      <c r="I386" s="372"/>
      <c r="J386" s="372"/>
      <c r="K386" s="357"/>
    </row>
    <row r="387" spans="1:11" ht="15.75" customHeight="1">
      <c r="A387" s="371"/>
      <c r="B387" s="357"/>
      <c r="C387" s="357"/>
      <c r="D387" s="357"/>
      <c r="E387" s="357"/>
      <c r="F387" s="357"/>
      <c r="G387" s="357"/>
      <c r="H387" s="372"/>
      <c r="I387" s="372"/>
      <c r="J387" s="372"/>
      <c r="K387" s="357"/>
    </row>
    <row r="388" spans="1:11" ht="15.75" customHeight="1">
      <c r="A388" s="371"/>
      <c r="B388" s="357"/>
      <c r="C388" s="357"/>
      <c r="D388" s="357"/>
      <c r="E388" s="357"/>
      <c r="F388" s="357"/>
      <c r="G388" s="357"/>
      <c r="H388" s="372"/>
      <c r="I388" s="372"/>
      <c r="J388" s="372"/>
      <c r="K388" s="357"/>
    </row>
    <row r="389" spans="1:11" ht="15.75" customHeight="1">
      <c r="A389" s="371"/>
      <c r="B389" s="357"/>
      <c r="C389" s="357"/>
      <c r="D389" s="357"/>
      <c r="E389" s="357"/>
      <c r="F389" s="357"/>
      <c r="G389" s="357"/>
      <c r="H389" s="372"/>
      <c r="I389" s="372"/>
      <c r="J389" s="372"/>
      <c r="K389" s="357"/>
    </row>
    <row r="390" spans="1:11" ht="15.75" customHeight="1">
      <c r="A390" s="371"/>
      <c r="B390" s="357"/>
      <c r="C390" s="357"/>
      <c r="D390" s="357"/>
      <c r="E390" s="357"/>
      <c r="F390" s="357"/>
      <c r="G390" s="357"/>
      <c r="H390" s="372"/>
      <c r="I390" s="372"/>
      <c r="J390" s="372"/>
      <c r="K390" s="357"/>
    </row>
    <row r="391" spans="1:11" ht="15.75" customHeight="1">
      <c r="A391" s="371"/>
      <c r="B391" s="357"/>
      <c r="C391" s="357"/>
      <c r="D391" s="357"/>
      <c r="E391" s="357"/>
      <c r="F391" s="357"/>
      <c r="G391" s="357"/>
      <c r="H391" s="372"/>
      <c r="I391" s="372"/>
      <c r="J391" s="372"/>
      <c r="K391" s="357"/>
    </row>
    <row r="392" spans="1:11" ht="15.75" customHeight="1">
      <c r="A392" s="371"/>
      <c r="B392" s="357"/>
      <c r="C392" s="357"/>
      <c r="D392" s="357"/>
      <c r="E392" s="357"/>
      <c r="F392" s="357"/>
      <c r="G392" s="357"/>
      <c r="H392" s="372"/>
      <c r="I392" s="372"/>
      <c r="J392" s="372"/>
      <c r="K392" s="357"/>
    </row>
    <row r="393" spans="1:11" ht="15.75" customHeight="1">
      <c r="A393" s="371"/>
      <c r="B393" s="357"/>
      <c r="C393" s="357"/>
      <c r="D393" s="357"/>
      <c r="E393" s="357"/>
      <c r="F393" s="357"/>
      <c r="G393" s="357"/>
      <c r="H393" s="372"/>
      <c r="I393" s="372"/>
      <c r="J393" s="372"/>
      <c r="K393" s="357"/>
    </row>
    <row r="394" spans="1:11" ht="15.75" customHeight="1">
      <c r="A394" s="371"/>
      <c r="B394" s="357"/>
      <c r="C394" s="357"/>
      <c r="D394" s="357"/>
      <c r="E394" s="357"/>
      <c r="F394" s="357"/>
      <c r="G394" s="357"/>
      <c r="H394" s="372"/>
      <c r="I394" s="372"/>
      <c r="J394" s="372"/>
      <c r="K394" s="357"/>
    </row>
    <row r="395" spans="1:11" ht="15.75" customHeight="1">
      <c r="A395" s="371"/>
      <c r="B395" s="357"/>
      <c r="C395" s="357"/>
      <c r="D395" s="357"/>
      <c r="E395" s="357"/>
      <c r="F395" s="357"/>
      <c r="G395" s="357"/>
      <c r="H395" s="372"/>
      <c r="I395" s="372"/>
      <c r="J395" s="372"/>
      <c r="K395" s="357"/>
    </row>
    <row r="396" spans="1:11" ht="15.75" customHeight="1">
      <c r="A396" s="371"/>
      <c r="B396" s="357"/>
      <c r="C396" s="357"/>
      <c r="D396" s="357"/>
      <c r="E396" s="357"/>
      <c r="F396" s="357"/>
      <c r="G396" s="357"/>
      <c r="H396" s="372"/>
      <c r="I396" s="372"/>
      <c r="J396" s="372"/>
      <c r="K396" s="357"/>
    </row>
    <row r="397" spans="1:11" ht="15.75" customHeight="1">
      <c r="A397" s="371"/>
      <c r="B397" s="357"/>
      <c r="C397" s="357"/>
      <c r="D397" s="357"/>
      <c r="E397" s="357"/>
      <c r="F397" s="357"/>
      <c r="G397" s="357"/>
      <c r="H397" s="372"/>
      <c r="I397" s="372"/>
      <c r="J397" s="372"/>
      <c r="K397" s="357"/>
    </row>
    <row r="398" spans="1:11" ht="15.75" customHeight="1">
      <c r="A398" s="371"/>
      <c r="B398" s="357"/>
      <c r="C398" s="357"/>
      <c r="D398" s="357"/>
      <c r="E398" s="357"/>
      <c r="F398" s="357"/>
      <c r="G398" s="357"/>
      <c r="H398" s="372"/>
      <c r="I398" s="372"/>
      <c r="J398" s="372"/>
      <c r="K398" s="357"/>
    </row>
    <row r="399" spans="1:11" ht="15.75" customHeight="1">
      <c r="A399" s="371"/>
      <c r="B399" s="357"/>
      <c r="C399" s="357"/>
      <c r="D399" s="357"/>
      <c r="E399" s="357"/>
      <c r="F399" s="357"/>
      <c r="G399" s="357"/>
      <c r="H399" s="372"/>
      <c r="I399" s="372"/>
      <c r="J399" s="372"/>
      <c r="K399" s="357"/>
    </row>
    <row r="400" spans="1:11" ht="15.75" customHeight="1">
      <c r="A400" s="371"/>
      <c r="B400" s="357"/>
      <c r="C400" s="357"/>
      <c r="D400" s="357"/>
      <c r="E400" s="357"/>
      <c r="F400" s="357"/>
      <c r="G400" s="357"/>
      <c r="H400" s="372"/>
      <c r="I400" s="372"/>
      <c r="J400" s="372"/>
      <c r="K400" s="357"/>
    </row>
    <row r="401" spans="1:11" ht="15.75" customHeight="1">
      <c r="A401" s="371"/>
      <c r="B401" s="357"/>
      <c r="C401" s="357"/>
      <c r="D401" s="357"/>
      <c r="E401" s="357"/>
      <c r="F401" s="357"/>
      <c r="G401" s="357"/>
      <c r="H401" s="372"/>
      <c r="I401" s="372"/>
      <c r="J401" s="372"/>
      <c r="K401" s="357"/>
    </row>
    <row r="402" spans="1:11" ht="15.75" customHeight="1">
      <c r="A402" s="371"/>
      <c r="B402" s="357"/>
      <c r="C402" s="357"/>
      <c r="D402" s="357"/>
      <c r="E402" s="357"/>
      <c r="F402" s="357"/>
      <c r="G402" s="357"/>
      <c r="H402" s="372"/>
      <c r="I402" s="372"/>
      <c r="J402" s="372"/>
      <c r="K402" s="357"/>
    </row>
    <row r="403" spans="1:11" ht="15.75" customHeight="1">
      <c r="A403" s="371"/>
      <c r="B403" s="357"/>
      <c r="C403" s="357"/>
      <c r="D403" s="357"/>
      <c r="E403" s="357"/>
      <c r="F403" s="357"/>
      <c r="G403" s="357"/>
      <c r="H403" s="372"/>
      <c r="I403" s="372"/>
      <c r="J403" s="372"/>
      <c r="K403" s="357"/>
    </row>
    <row r="404" spans="1:11" ht="15.75" customHeight="1">
      <c r="A404" s="371"/>
      <c r="B404" s="357"/>
      <c r="C404" s="357"/>
      <c r="D404" s="357"/>
      <c r="E404" s="357"/>
      <c r="F404" s="357"/>
      <c r="G404" s="357"/>
      <c r="H404" s="372"/>
      <c r="I404" s="372"/>
      <c r="J404" s="372"/>
      <c r="K404" s="357"/>
    </row>
    <row r="405" spans="1:11" ht="15.75" customHeight="1">
      <c r="A405" s="371"/>
      <c r="B405" s="357"/>
      <c r="C405" s="357"/>
      <c r="D405" s="357"/>
      <c r="E405" s="357"/>
      <c r="F405" s="357"/>
      <c r="G405" s="357"/>
      <c r="H405" s="372"/>
      <c r="I405" s="372"/>
      <c r="J405" s="372"/>
      <c r="K405" s="357"/>
    </row>
    <row r="406" spans="1:11" ht="15.75" customHeight="1">
      <c r="A406" s="371"/>
      <c r="B406" s="357"/>
      <c r="C406" s="357"/>
      <c r="D406" s="357"/>
      <c r="E406" s="357"/>
      <c r="F406" s="357"/>
      <c r="G406" s="357"/>
      <c r="H406" s="372"/>
      <c r="I406" s="372"/>
      <c r="J406" s="372"/>
      <c r="K406" s="357"/>
    </row>
    <row r="407" spans="1:11" ht="15.75" customHeight="1">
      <c r="A407" s="371"/>
      <c r="B407" s="357"/>
      <c r="C407" s="357"/>
      <c r="D407" s="357"/>
      <c r="E407" s="357"/>
      <c r="F407" s="357"/>
      <c r="G407" s="357"/>
      <c r="H407" s="372"/>
      <c r="I407" s="372"/>
      <c r="J407" s="372"/>
      <c r="K407" s="357"/>
    </row>
    <row r="408" spans="1:11" ht="15.75" customHeight="1">
      <c r="A408" s="371"/>
      <c r="B408" s="357"/>
      <c r="C408" s="357"/>
      <c r="D408" s="357"/>
      <c r="E408" s="357"/>
      <c r="F408" s="357"/>
      <c r="G408" s="357"/>
      <c r="H408" s="372"/>
      <c r="I408" s="372"/>
      <c r="J408" s="372"/>
      <c r="K408" s="357"/>
    </row>
    <row r="409" spans="1:11" ht="15.75" customHeight="1">
      <c r="A409" s="371"/>
      <c r="B409" s="357"/>
      <c r="C409" s="357"/>
      <c r="D409" s="357"/>
      <c r="E409" s="357"/>
      <c r="F409" s="357"/>
      <c r="G409" s="357"/>
      <c r="H409" s="372"/>
      <c r="I409" s="372"/>
      <c r="J409" s="372"/>
      <c r="K409" s="357"/>
    </row>
    <row r="410" spans="1:11" ht="15.75" customHeight="1">
      <c r="A410" s="371"/>
      <c r="B410" s="357"/>
      <c r="C410" s="357"/>
      <c r="D410" s="357"/>
      <c r="E410" s="357"/>
      <c r="F410" s="357"/>
      <c r="G410" s="357"/>
      <c r="H410" s="372"/>
      <c r="I410" s="372"/>
      <c r="J410" s="372"/>
      <c r="K410" s="357"/>
    </row>
    <row r="411" spans="1:11" ht="15.75" customHeight="1">
      <c r="A411" s="371"/>
      <c r="B411" s="357"/>
      <c r="C411" s="357"/>
      <c r="D411" s="357"/>
      <c r="E411" s="357"/>
      <c r="F411" s="357"/>
      <c r="G411" s="357"/>
      <c r="H411" s="372"/>
      <c r="I411" s="372"/>
      <c r="J411" s="372"/>
      <c r="K411" s="357"/>
    </row>
    <row r="412" spans="1:11" ht="15.75" customHeight="1">
      <c r="A412" s="371"/>
      <c r="B412" s="357"/>
      <c r="C412" s="357"/>
      <c r="D412" s="357"/>
      <c r="E412" s="357"/>
      <c r="F412" s="357"/>
      <c r="G412" s="357"/>
      <c r="H412" s="372"/>
      <c r="I412" s="372"/>
      <c r="J412" s="372"/>
      <c r="K412" s="357"/>
    </row>
    <row r="413" spans="1:11" ht="15.75" customHeight="1">
      <c r="A413" s="371"/>
      <c r="B413" s="357"/>
      <c r="C413" s="357"/>
      <c r="D413" s="357"/>
      <c r="E413" s="357"/>
      <c r="F413" s="357"/>
      <c r="G413" s="357"/>
      <c r="H413" s="372"/>
      <c r="I413" s="372"/>
      <c r="J413" s="372"/>
      <c r="K413" s="357"/>
    </row>
    <row r="414" spans="1:11" ht="15.75" customHeight="1">
      <c r="A414" s="371"/>
      <c r="B414" s="357"/>
      <c r="C414" s="357"/>
      <c r="D414" s="357"/>
      <c r="E414" s="357"/>
      <c r="F414" s="357"/>
      <c r="G414" s="357"/>
      <c r="H414" s="372"/>
      <c r="I414" s="372"/>
      <c r="J414" s="372"/>
      <c r="K414" s="357"/>
    </row>
    <row r="415" spans="1:11" ht="15.75" customHeight="1">
      <c r="A415" s="371"/>
      <c r="B415" s="357"/>
      <c r="C415" s="357"/>
      <c r="D415" s="357"/>
      <c r="E415" s="357"/>
      <c r="F415" s="357"/>
      <c r="G415" s="357"/>
      <c r="H415" s="372"/>
      <c r="I415" s="372"/>
      <c r="J415" s="372"/>
      <c r="K415" s="357"/>
    </row>
    <row r="416" spans="1:11" ht="15.75" customHeight="1">
      <c r="A416" s="371"/>
      <c r="B416" s="357"/>
      <c r="C416" s="357"/>
      <c r="D416" s="357"/>
      <c r="E416" s="357"/>
      <c r="F416" s="357"/>
      <c r="G416" s="357"/>
      <c r="H416" s="372"/>
      <c r="I416" s="372"/>
      <c r="J416" s="372"/>
      <c r="K416" s="357"/>
    </row>
    <row r="417" spans="1:11" ht="15.75" customHeight="1">
      <c r="A417" s="371"/>
      <c r="B417" s="357"/>
      <c r="C417" s="357"/>
      <c r="D417" s="357"/>
      <c r="E417" s="357"/>
      <c r="F417" s="357"/>
      <c r="G417" s="357"/>
      <c r="H417" s="372"/>
      <c r="I417" s="372"/>
      <c r="J417" s="372"/>
      <c r="K417" s="357"/>
    </row>
    <row r="418" spans="1:11" ht="15.75" customHeight="1">
      <c r="A418" s="371"/>
      <c r="B418" s="357"/>
      <c r="C418" s="357"/>
      <c r="D418" s="357"/>
      <c r="E418" s="357"/>
      <c r="F418" s="357"/>
      <c r="G418" s="357"/>
      <c r="H418" s="372"/>
      <c r="I418" s="372"/>
      <c r="J418" s="372"/>
      <c r="K418" s="357"/>
    </row>
    <row r="419" spans="1:11" ht="15.75" customHeight="1">
      <c r="A419" s="371"/>
      <c r="B419" s="357"/>
      <c r="C419" s="357"/>
      <c r="D419" s="357"/>
      <c r="E419" s="357"/>
      <c r="F419" s="357"/>
      <c r="G419" s="357"/>
      <c r="H419" s="372"/>
      <c r="I419" s="372"/>
      <c r="J419" s="372"/>
      <c r="K419" s="357"/>
    </row>
    <row r="420" spans="1:11" ht="15.75" customHeight="1">
      <c r="A420" s="371"/>
      <c r="B420" s="357"/>
      <c r="C420" s="357"/>
      <c r="D420" s="357"/>
      <c r="E420" s="357"/>
      <c r="F420" s="357"/>
      <c r="G420" s="357"/>
      <c r="H420" s="372"/>
      <c r="I420" s="372"/>
      <c r="J420" s="372"/>
      <c r="K420" s="357"/>
    </row>
    <row r="421" spans="1:11" ht="15.75" customHeight="1">
      <c r="A421" s="371"/>
      <c r="B421" s="357"/>
      <c r="C421" s="357"/>
      <c r="D421" s="357"/>
      <c r="E421" s="357"/>
      <c r="F421" s="357"/>
      <c r="G421" s="357"/>
      <c r="H421" s="372"/>
      <c r="I421" s="372"/>
      <c r="J421" s="372"/>
      <c r="K421" s="357"/>
    </row>
    <row r="422" spans="1:11" ht="15.75" customHeight="1">
      <c r="A422" s="371"/>
      <c r="B422" s="357"/>
      <c r="C422" s="357"/>
      <c r="D422" s="357"/>
      <c r="E422" s="357"/>
      <c r="F422" s="357"/>
      <c r="G422" s="357"/>
      <c r="H422" s="372"/>
      <c r="I422" s="372"/>
      <c r="J422" s="372"/>
      <c r="K422" s="357"/>
    </row>
    <row r="423" spans="1:11" ht="15.75" customHeight="1">
      <c r="A423" s="371"/>
      <c r="B423" s="357"/>
      <c r="C423" s="357"/>
      <c r="D423" s="357"/>
      <c r="E423" s="357"/>
      <c r="F423" s="357"/>
      <c r="G423" s="357"/>
      <c r="H423" s="372"/>
      <c r="I423" s="372"/>
      <c r="J423" s="372"/>
      <c r="K423" s="357"/>
    </row>
    <row r="424" spans="1:11" ht="15.75" customHeight="1">
      <c r="A424" s="371"/>
      <c r="B424" s="357"/>
      <c r="C424" s="357"/>
      <c r="D424" s="357"/>
      <c r="E424" s="357"/>
      <c r="F424" s="357"/>
      <c r="G424" s="357"/>
      <c r="H424" s="372"/>
      <c r="I424" s="372"/>
      <c r="J424" s="372"/>
      <c r="K424" s="357"/>
    </row>
    <row r="425" spans="1:11" ht="15.75" customHeight="1">
      <c r="A425" s="371"/>
      <c r="B425" s="357"/>
      <c r="C425" s="357"/>
      <c r="D425" s="357"/>
      <c r="E425" s="357"/>
      <c r="F425" s="357"/>
      <c r="G425" s="357"/>
      <c r="H425" s="372"/>
      <c r="I425" s="372"/>
      <c r="J425" s="372"/>
      <c r="K425" s="357"/>
    </row>
    <row r="426" spans="1:11" ht="15.75" customHeight="1">
      <c r="A426" s="371"/>
      <c r="B426" s="357"/>
      <c r="C426" s="357"/>
      <c r="D426" s="357"/>
      <c r="E426" s="357"/>
      <c r="F426" s="357"/>
      <c r="G426" s="357"/>
      <c r="H426" s="372"/>
      <c r="I426" s="372"/>
      <c r="J426" s="372"/>
      <c r="K426" s="357"/>
    </row>
    <row r="427" spans="1:11" ht="15.75" customHeight="1">
      <c r="A427" s="371"/>
      <c r="B427" s="357"/>
      <c r="C427" s="357"/>
      <c r="D427" s="357"/>
      <c r="E427" s="357"/>
      <c r="F427" s="357"/>
      <c r="G427" s="357"/>
      <c r="H427" s="372"/>
      <c r="I427" s="372"/>
      <c r="J427" s="372"/>
      <c r="K427" s="357"/>
    </row>
    <row r="428" spans="1:11" ht="15.75" customHeight="1">
      <c r="A428" s="371"/>
      <c r="B428" s="357"/>
      <c r="C428" s="357"/>
      <c r="D428" s="357"/>
      <c r="E428" s="357"/>
      <c r="F428" s="357"/>
      <c r="G428" s="357"/>
      <c r="H428" s="372"/>
      <c r="I428" s="372"/>
      <c r="J428" s="372"/>
      <c r="K428" s="357"/>
    </row>
    <row r="429" spans="1:11" ht="15.75" customHeight="1">
      <c r="A429" s="371"/>
      <c r="B429" s="357"/>
      <c r="C429" s="357"/>
      <c r="D429" s="357"/>
      <c r="E429" s="357"/>
      <c r="F429" s="357"/>
      <c r="G429" s="357"/>
      <c r="H429" s="372"/>
      <c r="I429" s="372"/>
      <c r="J429" s="372"/>
      <c r="K429" s="357"/>
    </row>
    <row r="430" spans="1:11" ht="15.75" customHeight="1">
      <c r="A430" s="371"/>
      <c r="B430" s="357"/>
      <c r="C430" s="357"/>
      <c r="D430" s="357"/>
      <c r="E430" s="357"/>
      <c r="F430" s="357"/>
      <c r="G430" s="357"/>
      <c r="H430" s="372"/>
      <c r="I430" s="372"/>
      <c r="J430" s="372"/>
      <c r="K430" s="357"/>
    </row>
    <row r="431" spans="1:11" ht="15.75" customHeight="1">
      <c r="A431" s="371"/>
      <c r="B431" s="357"/>
      <c r="C431" s="357"/>
      <c r="D431" s="357"/>
      <c r="E431" s="357"/>
      <c r="F431" s="357"/>
      <c r="G431" s="357"/>
      <c r="H431" s="372"/>
      <c r="I431" s="372"/>
      <c r="J431" s="372"/>
      <c r="K431" s="357"/>
    </row>
    <row r="432" spans="1:11" ht="15.75" customHeight="1">
      <c r="A432" s="371"/>
      <c r="B432" s="357"/>
      <c r="C432" s="357"/>
      <c r="D432" s="357"/>
      <c r="E432" s="357"/>
      <c r="F432" s="357"/>
      <c r="G432" s="357"/>
      <c r="H432" s="372"/>
      <c r="I432" s="372"/>
      <c r="J432" s="372"/>
      <c r="K432" s="357"/>
    </row>
    <row r="433" spans="1:11" ht="15.75" customHeight="1">
      <c r="A433" s="371"/>
      <c r="B433" s="357"/>
      <c r="C433" s="357"/>
      <c r="D433" s="357"/>
      <c r="E433" s="357"/>
      <c r="F433" s="357"/>
      <c r="G433" s="357"/>
      <c r="H433" s="372"/>
      <c r="I433" s="372"/>
      <c r="J433" s="372"/>
      <c r="K433" s="357"/>
    </row>
    <row r="434" spans="1:11" ht="15.75" customHeight="1">
      <c r="A434" s="371"/>
      <c r="B434" s="357"/>
      <c r="C434" s="357"/>
      <c r="D434" s="357"/>
      <c r="E434" s="357"/>
      <c r="F434" s="357"/>
      <c r="G434" s="357"/>
      <c r="H434" s="372"/>
      <c r="I434" s="372"/>
      <c r="J434" s="372"/>
      <c r="K434" s="357"/>
    </row>
    <row r="435" spans="1:11" ht="15.75" customHeight="1">
      <c r="A435" s="371"/>
      <c r="B435" s="357"/>
      <c r="C435" s="357"/>
      <c r="D435" s="357"/>
      <c r="E435" s="357"/>
      <c r="F435" s="357"/>
      <c r="G435" s="357"/>
      <c r="H435" s="372"/>
      <c r="I435" s="372"/>
      <c r="J435" s="372"/>
      <c r="K435" s="357"/>
    </row>
    <row r="436" spans="1:11" ht="15.75" customHeight="1">
      <c r="A436" s="371"/>
      <c r="B436" s="357"/>
      <c r="C436" s="357"/>
      <c r="D436" s="357"/>
      <c r="E436" s="357"/>
      <c r="F436" s="357"/>
      <c r="G436" s="357"/>
      <c r="H436" s="372"/>
      <c r="I436" s="372"/>
      <c r="J436" s="372"/>
      <c r="K436" s="357"/>
    </row>
    <row r="437" spans="1:11" ht="15.75" customHeight="1">
      <c r="A437" s="371"/>
      <c r="B437" s="357"/>
      <c r="C437" s="357"/>
      <c r="D437" s="357"/>
      <c r="E437" s="357"/>
      <c r="F437" s="357"/>
      <c r="G437" s="357"/>
      <c r="H437" s="372"/>
      <c r="I437" s="372"/>
      <c r="J437" s="372"/>
      <c r="K437" s="357"/>
    </row>
    <row r="438" spans="1:11" ht="15.75" customHeight="1">
      <c r="A438" s="371"/>
      <c r="B438" s="357"/>
      <c r="C438" s="357"/>
      <c r="D438" s="357"/>
      <c r="E438" s="357"/>
      <c r="F438" s="357"/>
      <c r="G438" s="357"/>
      <c r="H438" s="372"/>
      <c r="I438" s="372"/>
      <c r="J438" s="372"/>
      <c r="K438" s="357"/>
    </row>
    <row r="439" spans="1:11" ht="15.75" customHeight="1">
      <c r="A439" s="371"/>
      <c r="B439" s="357"/>
      <c r="C439" s="357"/>
      <c r="D439" s="357"/>
      <c r="E439" s="357"/>
      <c r="F439" s="357"/>
      <c r="G439" s="357"/>
      <c r="H439" s="372"/>
      <c r="I439" s="372"/>
      <c r="J439" s="372"/>
      <c r="K439" s="357"/>
    </row>
    <row r="440" spans="1:11" ht="15.75" customHeight="1">
      <c r="A440" s="371"/>
      <c r="B440" s="357"/>
      <c r="C440" s="357"/>
      <c r="D440" s="357"/>
      <c r="E440" s="357"/>
      <c r="F440" s="357"/>
      <c r="G440" s="357"/>
      <c r="H440" s="372"/>
      <c r="I440" s="372"/>
      <c r="J440" s="372"/>
      <c r="K440" s="357"/>
    </row>
    <row r="441" spans="1:11" ht="15.75" customHeight="1">
      <c r="A441" s="371"/>
      <c r="B441" s="357"/>
      <c r="C441" s="357"/>
      <c r="D441" s="357"/>
      <c r="E441" s="357"/>
      <c r="F441" s="357"/>
      <c r="G441" s="357"/>
      <c r="H441" s="372"/>
      <c r="I441" s="372"/>
      <c r="J441" s="372"/>
      <c r="K441" s="357"/>
    </row>
    <row r="442" spans="1:11" ht="15.75" customHeight="1">
      <c r="A442" s="371"/>
      <c r="B442" s="357"/>
      <c r="C442" s="357"/>
      <c r="D442" s="357"/>
      <c r="E442" s="357"/>
      <c r="F442" s="357"/>
      <c r="G442" s="357"/>
      <c r="H442" s="372"/>
      <c r="I442" s="372"/>
      <c r="J442" s="372"/>
      <c r="K442" s="357"/>
    </row>
    <row r="443" spans="1:11" ht="15.75" customHeight="1">
      <c r="A443" s="371"/>
      <c r="B443" s="357"/>
      <c r="C443" s="357"/>
      <c r="D443" s="357"/>
      <c r="E443" s="357"/>
      <c r="F443" s="357"/>
      <c r="G443" s="357"/>
      <c r="H443" s="372"/>
      <c r="I443" s="372"/>
      <c r="J443" s="372"/>
      <c r="K443" s="357"/>
    </row>
    <row r="444" spans="1:11" ht="15.75" customHeight="1">
      <c r="A444" s="371"/>
      <c r="B444" s="357"/>
      <c r="C444" s="357"/>
      <c r="D444" s="357"/>
      <c r="E444" s="357"/>
      <c r="F444" s="357"/>
      <c r="G444" s="357"/>
      <c r="H444" s="372"/>
      <c r="I444" s="372"/>
      <c r="J444" s="372"/>
      <c r="K444" s="357"/>
    </row>
    <row r="445" spans="1:11" ht="15.75" customHeight="1">
      <c r="A445" s="371"/>
      <c r="B445" s="357"/>
      <c r="C445" s="357"/>
      <c r="D445" s="357"/>
      <c r="E445" s="357"/>
      <c r="F445" s="357"/>
      <c r="G445" s="357"/>
      <c r="H445" s="372"/>
      <c r="I445" s="372"/>
      <c r="J445" s="372"/>
      <c r="K445" s="357"/>
    </row>
    <row r="446" spans="1:11" ht="15.75" customHeight="1">
      <c r="A446" s="371"/>
      <c r="B446" s="357"/>
      <c r="C446" s="357"/>
      <c r="D446" s="357"/>
      <c r="E446" s="357"/>
      <c r="F446" s="357"/>
      <c r="G446" s="357"/>
      <c r="H446" s="372"/>
      <c r="I446" s="372"/>
      <c r="J446" s="372"/>
      <c r="K446" s="357"/>
    </row>
    <row r="447" spans="1:11" ht="15.75" customHeight="1">
      <c r="A447" s="371"/>
      <c r="B447" s="357"/>
      <c r="C447" s="357"/>
      <c r="D447" s="357"/>
      <c r="E447" s="357"/>
      <c r="F447" s="357"/>
      <c r="G447" s="357"/>
      <c r="H447" s="372"/>
      <c r="I447" s="372"/>
      <c r="J447" s="372"/>
      <c r="K447" s="357"/>
    </row>
    <row r="448" spans="1:11" ht="15.75" customHeight="1">
      <c r="A448" s="371"/>
      <c r="B448" s="357"/>
      <c r="C448" s="357"/>
      <c r="D448" s="357"/>
      <c r="E448" s="357"/>
      <c r="F448" s="357"/>
      <c r="G448" s="357"/>
      <c r="H448" s="372"/>
      <c r="I448" s="372"/>
      <c r="J448" s="372"/>
      <c r="K448" s="357"/>
    </row>
    <row r="449" spans="1:11" ht="15.75" customHeight="1">
      <c r="A449" s="371"/>
      <c r="B449" s="357"/>
      <c r="C449" s="357"/>
      <c r="D449" s="357"/>
      <c r="E449" s="357"/>
      <c r="F449" s="357"/>
      <c r="G449" s="357"/>
      <c r="H449" s="372"/>
      <c r="I449" s="372"/>
      <c r="J449" s="372"/>
      <c r="K449" s="357"/>
    </row>
    <row r="450" spans="1:11" ht="15.75" customHeight="1">
      <c r="A450" s="371"/>
      <c r="B450" s="357"/>
      <c r="C450" s="357"/>
      <c r="D450" s="357"/>
      <c r="E450" s="357"/>
      <c r="F450" s="357"/>
      <c r="G450" s="357"/>
      <c r="H450" s="372"/>
      <c r="I450" s="372"/>
      <c r="J450" s="372"/>
      <c r="K450" s="357"/>
    </row>
    <row r="451" spans="1:11" ht="15.75" customHeight="1">
      <c r="A451" s="371"/>
      <c r="B451" s="357"/>
      <c r="C451" s="357"/>
      <c r="D451" s="357"/>
      <c r="E451" s="357"/>
      <c r="F451" s="357"/>
      <c r="G451" s="357"/>
      <c r="H451" s="372"/>
      <c r="I451" s="372"/>
      <c r="J451" s="372"/>
      <c r="K451" s="357"/>
    </row>
    <row r="452" spans="1:11" ht="15.75" customHeight="1">
      <c r="A452" s="371"/>
      <c r="B452" s="357"/>
      <c r="C452" s="357"/>
      <c r="D452" s="357"/>
      <c r="E452" s="357"/>
      <c r="F452" s="357"/>
      <c r="G452" s="357"/>
      <c r="H452" s="372"/>
      <c r="I452" s="372"/>
      <c r="J452" s="372"/>
      <c r="K452" s="357"/>
    </row>
    <row r="453" spans="1:11" ht="15.75" customHeight="1">
      <c r="A453" s="371"/>
      <c r="B453" s="357"/>
      <c r="C453" s="357"/>
      <c r="D453" s="357"/>
      <c r="E453" s="357"/>
      <c r="F453" s="357"/>
      <c r="G453" s="357"/>
      <c r="H453" s="372"/>
      <c r="I453" s="372"/>
      <c r="J453" s="372"/>
      <c r="K453" s="357"/>
    </row>
    <row r="454" spans="1:11" ht="15.75" customHeight="1">
      <c r="A454" s="371"/>
      <c r="B454" s="357"/>
      <c r="C454" s="357"/>
      <c r="D454" s="357"/>
      <c r="E454" s="357"/>
      <c r="F454" s="357"/>
      <c r="G454" s="357"/>
      <c r="H454" s="372"/>
      <c r="I454" s="372"/>
      <c r="J454" s="372"/>
      <c r="K454" s="357"/>
    </row>
    <row r="455" spans="1:11" ht="15.75" customHeight="1">
      <c r="A455" s="371"/>
      <c r="B455" s="357"/>
      <c r="C455" s="357"/>
      <c r="D455" s="357"/>
      <c r="E455" s="357"/>
      <c r="F455" s="357"/>
      <c r="G455" s="357"/>
      <c r="H455" s="372"/>
      <c r="I455" s="372"/>
      <c r="J455" s="372"/>
      <c r="K455" s="357"/>
    </row>
    <row r="456" spans="1:11" ht="15.75" customHeight="1">
      <c r="A456" s="371"/>
      <c r="B456" s="357"/>
      <c r="C456" s="357"/>
      <c r="D456" s="357"/>
      <c r="E456" s="357"/>
      <c r="F456" s="357"/>
      <c r="G456" s="357"/>
      <c r="H456" s="372"/>
      <c r="I456" s="372"/>
      <c r="J456" s="372"/>
      <c r="K456" s="357"/>
    </row>
    <row r="457" spans="1:11" ht="15.75" customHeight="1">
      <c r="A457" s="371"/>
      <c r="B457" s="357"/>
      <c r="C457" s="357"/>
      <c r="D457" s="357"/>
      <c r="E457" s="357"/>
      <c r="F457" s="357"/>
      <c r="G457" s="357"/>
      <c r="H457" s="372"/>
      <c r="I457" s="372"/>
      <c r="J457" s="372"/>
      <c r="K457" s="357"/>
    </row>
    <row r="458" spans="1:11" ht="15.75" customHeight="1">
      <c r="A458" s="371"/>
      <c r="B458" s="357"/>
      <c r="C458" s="357"/>
      <c r="D458" s="357"/>
      <c r="E458" s="357"/>
      <c r="F458" s="357"/>
      <c r="G458" s="357"/>
      <c r="H458" s="372"/>
      <c r="I458" s="372"/>
      <c r="J458" s="372"/>
      <c r="K458" s="357"/>
    </row>
    <row r="459" spans="1:11" ht="15.75" customHeight="1">
      <c r="A459" s="371"/>
      <c r="B459" s="357"/>
      <c r="C459" s="357"/>
      <c r="D459" s="357"/>
      <c r="E459" s="357"/>
      <c r="F459" s="357"/>
      <c r="G459" s="357"/>
      <c r="H459" s="372"/>
      <c r="I459" s="372"/>
      <c r="J459" s="372"/>
      <c r="K459" s="357"/>
    </row>
    <row r="460" spans="1:11" ht="15.75" customHeight="1">
      <c r="A460" s="371"/>
      <c r="B460" s="357"/>
      <c r="C460" s="357"/>
      <c r="D460" s="357"/>
      <c r="E460" s="357"/>
      <c r="F460" s="357"/>
      <c r="G460" s="357"/>
      <c r="H460" s="372"/>
      <c r="I460" s="372"/>
      <c r="J460" s="372"/>
      <c r="K460" s="357"/>
    </row>
    <row r="461" spans="1:11" ht="15.75" customHeight="1">
      <c r="A461" s="371"/>
      <c r="B461" s="357"/>
      <c r="C461" s="357"/>
      <c r="D461" s="357"/>
      <c r="E461" s="357"/>
      <c r="F461" s="357"/>
      <c r="G461" s="357"/>
      <c r="H461" s="372"/>
      <c r="I461" s="372"/>
      <c r="J461" s="372"/>
      <c r="K461" s="357"/>
    </row>
    <row r="462" spans="1:11" ht="15.75" customHeight="1">
      <c r="A462" s="371"/>
      <c r="B462" s="357"/>
      <c r="C462" s="357"/>
      <c r="D462" s="357"/>
      <c r="E462" s="357"/>
      <c r="F462" s="357"/>
      <c r="G462" s="357"/>
      <c r="H462" s="372"/>
      <c r="I462" s="372"/>
      <c r="J462" s="372"/>
      <c r="K462" s="357"/>
    </row>
    <row r="463" spans="1:11" ht="15.75" customHeight="1">
      <c r="A463" s="371"/>
      <c r="B463" s="357"/>
      <c r="C463" s="357"/>
      <c r="D463" s="357"/>
      <c r="E463" s="357"/>
      <c r="F463" s="357"/>
      <c r="G463" s="357"/>
      <c r="H463" s="372"/>
      <c r="I463" s="372"/>
      <c r="J463" s="372"/>
      <c r="K463" s="357"/>
    </row>
    <row r="464" spans="1:11" ht="15.75" customHeight="1">
      <c r="A464" s="371"/>
      <c r="B464" s="357"/>
      <c r="C464" s="357"/>
      <c r="D464" s="357"/>
      <c r="E464" s="357"/>
      <c r="F464" s="357"/>
      <c r="G464" s="357"/>
      <c r="H464" s="372"/>
      <c r="I464" s="372"/>
      <c r="J464" s="372"/>
      <c r="K464" s="357"/>
    </row>
    <row r="465" spans="1:11" ht="15.75" customHeight="1">
      <c r="A465" s="371"/>
      <c r="B465" s="357"/>
      <c r="C465" s="357"/>
      <c r="D465" s="357"/>
      <c r="E465" s="357"/>
      <c r="F465" s="357"/>
      <c r="G465" s="357"/>
      <c r="H465" s="372"/>
      <c r="I465" s="372"/>
      <c r="J465" s="372"/>
      <c r="K465" s="357"/>
    </row>
    <row r="466" spans="1:11" ht="15.75" customHeight="1">
      <c r="A466" s="371"/>
      <c r="B466" s="357"/>
      <c r="C466" s="357"/>
      <c r="D466" s="357"/>
      <c r="E466" s="357"/>
      <c r="F466" s="357"/>
      <c r="G466" s="357"/>
      <c r="H466" s="372"/>
      <c r="I466" s="372"/>
      <c r="J466" s="372"/>
      <c r="K466" s="357"/>
    </row>
    <row r="467" spans="1:11" ht="15.75" customHeight="1">
      <c r="A467" s="371"/>
      <c r="B467" s="357"/>
      <c r="C467" s="357"/>
      <c r="D467" s="357"/>
      <c r="E467" s="357"/>
      <c r="F467" s="357"/>
      <c r="G467" s="357"/>
      <c r="H467" s="372"/>
      <c r="I467" s="372"/>
      <c r="J467" s="372"/>
      <c r="K467" s="357"/>
    </row>
    <row r="468" spans="1:11" ht="15.75" customHeight="1">
      <c r="A468" s="371"/>
      <c r="B468" s="357"/>
      <c r="C468" s="357"/>
      <c r="D468" s="357"/>
      <c r="E468" s="357"/>
      <c r="F468" s="357"/>
      <c r="G468" s="357"/>
      <c r="H468" s="372"/>
      <c r="I468" s="372"/>
      <c r="J468" s="372"/>
      <c r="K468" s="357"/>
    </row>
    <row r="469" spans="1:11" ht="15.75" customHeight="1">
      <c r="A469" s="371"/>
      <c r="B469" s="357"/>
      <c r="C469" s="357"/>
      <c r="D469" s="357"/>
      <c r="E469" s="357"/>
      <c r="F469" s="357"/>
      <c r="G469" s="357"/>
      <c r="H469" s="372"/>
      <c r="I469" s="372"/>
      <c r="J469" s="372"/>
      <c r="K469" s="357"/>
    </row>
    <row r="470" spans="1:11" ht="15.75" customHeight="1">
      <c r="A470" s="371"/>
      <c r="B470" s="357"/>
      <c r="C470" s="357"/>
      <c r="D470" s="357"/>
      <c r="E470" s="357"/>
      <c r="F470" s="357"/>
      <c r="G470" s="357"/>
      <c r="H470" s="372"/>
      <c r="I470" s="372"/>
      <c r="J470" s="372"/>
      <c r="K470" s="357"/>
    </row>
    <row r="471" spans="1:11" ht="15.75" customHeight="1">
      <c r="A471" s="371"/>
      <c r="B471" s="357"/>
      <c r="C471" s="357"/>
      <c r="D471" s="357"/>
      <c r="E471" s="357"/>
      <c r="F471" s="357"/>
      <c r="G471" s="357"/>
      <c r="H471" s="372"/>
      <c r="I471" s="372"/>
      <c r="J471" s="372"/>
      <c r="K471" s="357"/>
    </row>
    <row r="472" spans="1:11" ht="15.75" customHeight="1">
      <c r="A472" s="371"/>
      <c r="B472" s="357"/>
      <c r="C472" s="357"/>
      <c r="D472" s="357"/>
      <c r="E472" s="357"/>
      <c r="F472" s="357"/>
      <c r="G472" s="357"/>
      <c r="H472" s="372"/>
      <c r="I472" s="372"/>
      <c r="J472" s="372"/>
      <c r="K472" s="357"/>
    </row>
    <row r="473" spans="1:11" ht="15.75" customHeight="1">
      <c r="A473" s="371"/>
      <c r="B473" s="357"/>
      <c r="C473" s="357"/>
      <c r="D473" s="357"/>
      <c r="E473" s="357"/>
      <c r="F473" s="357"/>
      <c r="G473" s="357"/>
      <c r="H473" s="372"/>
      <c r="I473" s="372"/>
      <c r="J473" s="372"/>
      <c r="K473" s="357"/>
    </row>
    <row r="474" spans="1:11" ht="15.75" customHeight="1">
      <c r="A474" s="371"/>
      <c r="B474" s="357"/>
      <c r="C474" s="357"/>
      <c r="D474" s="357"/>
      <c r="E474" s="357"/>
      <c r="F474" s="357"/>
      <c r="G474" s="357"/>
      <c r="H474" s="372"/>
      <c r="I474" s="372"/>
      <c r="J474" s="372"/>
      <c r="K474" s="357"/>
    </row>
    <row r="475" spans="1:11" ht="15.75" customHeight="1">
      <c r="A475" s="371"/>
      <c r="B475" s="357"/>
      <c r="C475" s="357"/>
      <c r="D475" s="357"/>
      <c r="E475" s="357"/>
      <c r="F475" s="357"/>
      <c r="G475" s="357"/>
      <c r="H475" s="372"/>
      <c r="I475" s="372"/>
      <c r="J475" s="372"/>
      <c r="K475" s="357"/>
    </row>
    <row r="476" spans="1:11" ht="15.75" customHeight="1">
      <c r="A476" s="371"/>
      <c r="B476" s="357"/>
      <c r="C476" s="357"/>
      <c r="D476" s="357"/>
      <c r="E476" s="357"/>
      <c r="F476" s="357"/>
      <c r="G476" s="357"/>
      <c r="H476" s="372"/>
      <c r="I476" s="372"/>
      <c r="J476" s="372"/>
      <c r="K476" s="357"/>
    </row>
    <row r="477" spans="1:11" ht="15.75" customHeight="1">
      <c r="A477" s="371"/>
      <c r="B477" s="357"/>
      <c r="C477" s="357"/>
      <c r="D477" s="357"/>
      <c r="E477" s="357"/>
      <c r="F477" s="357"/>
      <c r="G477" s="357"/>
      <c r="H477" s="372"/>
      <c r="I477" s="372"/>
      <c r="J477" s="372"/>
      <c r="K477" s="357"/>
    </row>
    <row r="478" spans="1:11" ht="15.75" customHeight="1">
      <c r="A478" s="371"/>
      <c r="B478" s="357"/>
      <c r="C478" s="357"/>
      <c r="D478" s="357"/>
      <c r="E478" s="357"/>
      <c r="F478" s="357"/>
      <c r="G478" s="357"/>
      <c r="H478" s="372"/>
      <c r="I478" s="372"/>
      <c r="J478" s="372"/>
      <c r="K478" s="357"/>
    </row>
    <row r="479" spans="1:11" ht="15.75" customHeight="1">
      <c r="A479" s="371"/>
      <c r="B479" s="357"/>
      <c r="C479" s="357"/>
      <c r="D479" s="357"/>
      <c r="E479" s="357"/>
      <c r="F479" s="357"/>
      <c r="G479" s="357"/>
      <c r="H479" s="372"/>
      <c r="I479" s="372"/>
      <c r="J479" s="372"/>
      <c r="K479" s="357"/>
    </row>
    <row r="480" spans="1:11" ht="15.75" customHeight="1">
      <c r="A480" s="371"/>
      <c r="B480" s="357"/>
      <c r="C480" s="357"/>
      <c r="D480" s="357"/>
      <c r="E480" s="357"/>
      <c r="F480" s="357"/>
      <c r="G480" s="357"/>
      <c r="H480" s="372"/>
      <c r="I480" s="372"/>
      <c r="J480" s="372"/>
      <c r="K480" s="357"/>
    </row>
    <row r="481" spans="1:11" ht="15.75" customHeight="1">
      <c r="A481" s="371"/>
      <c r="B481" s="357"/>
      <c r="C481" s="357"/>
      <c r="D481" s="357"/>
      <c r="E481" s="357"/>
      <c r="F481" s="357"/>
      <c r="G481" s="357"/>
      <c r="H481" s="372"/>
      <c r="I481" s="372"/>
      <c r="J481" s="372"/>
      <c r="K481" s="357"/>
    </row>
    <row r="482" spans="1:11" ht="15.75" customHeight="1">
      <c r="A482" s="371"/>
      <c r="B482" s="357"/>
      <c r="C482" s="357"/>
      <c r="D482" s="357"/>
      <c r="E482" s="357"/>
      <c r="F482" s="357"/>
      <c r="G482" s="357"/>
      <c r="H482" s="372"/>
      <c r="I482" s="372"/>
      <c r="J482" s="372"/>
      <c r="K482" s="357"/>
    </row>
    <row r="483" spans="1:11" ht="15.75" customHeight="1">
      <c r="A483" s="371"/>
      <c r="B483" s="357"/>
      <c r="C483" s="357"/>
      <c r="D483" s="357"/>
      <c r="E483" s="357"/>
      <c r="F483" s="357"/>
      <c r="G483" s="357"/>
      <c r="H483" s="372"/>
      <c r="I483" s="372"/>
      <c r="J483" s="372"/>
      <c r="K483" s="357"/>
    </row>
    <row r="484" spans="1:11" ht="15.75" customHeight="1">
      <c r="A484" s="371"/>
      <c r="B484" s="357"/>
      <c r="C484" s="357"/>
      <c r="D484" s="357"/>
      <c r="E484" s="357"/>
      <c r="F484" s="357"/>
      <c r="G484" s="357"/>
      <c r="H484" s="372"/>
      <c r="I484" s="372"/>
      <c r="J484" s="372"/>
      <c r="K484" s="357"/>
    </row>
    <row r="485" spans="1:11" ht="15.75" customHeight="1">
      <c r="A485" s="371"/>
      <c r="B485" s="357"/>
      <c r="C485" s="357"/>
      <c r="D485" s="357"/>
      <c r="E485" s="357"/>
      <c r="F485" s="357"/>
      <c r="G485" s="357"/>
      <c r="H485" s="372"/>
      <c r="I485" s="372"/>
      <c r="J485" s="372"/>
      <c r="K485" s="357"/>
    </row>
    <row r="486" spans="1:11" ht="15.75" customHeight="1">
      <c r="A486" s="371"/>
      <c r="B486" s="357"/>
      <c r="C486" s="357"/>
      <c r="D486" s="357"/>
      <c r="E486" s="357"/>
      <c r="F486" s="357"/>
      <c r="G486" s="357"/>
      <c r="H486" s="372"/>
      <c r="I486" s="372"/>
      <c r="J486" s="372"/>
      <c r="K486" s="357"/>
    </row>
    <row r="487" spans="1:11" ht="15.75" customHeight="1">
      <c r="A487" s="371"/>
      <c r="B487" s="357"/>
      <c r="C487" s="357"/>
      <c r="D487" s="357"/>
      <c r="E487" s="357"/>
      <c r="F487" s="357"/>
      <c r="G487" s="357"/>
      <c r="H487" s="372"/>
      <c r="I487" s="372"/>
      <c r="J487" s="372"/>
      <c r="K487" s="357"/>
    </row>
    <row r="488" spans="1:11" ht="15.75" customHeight="1">
      <c r="A488" s="371"/>
      <c r="B488" s="357"/>
      <c r="C488" s="357"/>
      <c r="D488" s="357"/>
      <c r="E488" s="357"/>
      <c r="F488" s="357"/>
      <c r="G488" s="357"/>
      <c r="H488" s="372"/>
      <c r="I488" s="372"/>
      <c r="J488" s="372"/>
      <c r="K488" s="357"/>
    </row>
    <row r="489" spans="1:11" ht="15.75" customHeight="1">
      <c r="A489" s="371"/>
      <c r="B489" s="357"/>
      <c r="C489" s="357"/>
      <c r="D489" s="357"/>
      <c r="E489" s="357"/>
      <c r="F489" s="357"/>
      <c r="G489" s="357"/>
      <c r="H489" s="372"/>
      <c r="I489" s="372"/>
      <c r="J489" s="372"/>
      <c r="K489" s="357"/>
    </row>
    <row r="490" spans="1:11" ht="15.75" customHeight="1">
      <c r="A490" s="371"/>
      <c r="B490" s="357"/>
      <c r="C490" s="357"/>
      <c r="D490" s="357"/>
      <c r="E490" s="357"/>
      <c r="F490" s="357"/>
      <c r="G490" s="357"/>
      <c r="H490" s="372"/>
      <c r="I490" s="372"/>
      <c r="J490" s="372"/>
      <c r="K490" s="357"/>
    </row>
    <row r="491" spans="1:11" ht="15.75" customHeight="1">
      <c r="A491" s="371"/>
      <c r="B491" s="357"/>
      <c r="C491" s="357"/>
      <c r="D491" s="357"/>
      <c r="E491" s="357"/>
      <c r="F491" s="357"/>
      <c r="G491" s="357"/>
      <c r="H491" s="372"/>
      <c r="I491" s="372"/>
      <c r="J491" s="372"/>
      <c r="K491" s="357"/>
    </row>
    <row r="492" spans="1:11" ht="15.75" customHeight="1">
      <c r="A492" s="371"/>
      <c r="B492" s="357"/>
      <c r="C492" s="357"/>
      <c r="D492" s="357"/>
      <c r="E492" s="357"/>
      <c r="F492" s="357"/>
      <c r="G492" s="357"/>
      <c r="H492" s="372"/>
      <c r="I492" s="372"/>
      <c r="J492" s="372"/>
      <c r="K492" s="357"/>
    </row>
    <row r="493" spans="1:11" ht="15.75" customHeight="1">
      <c r="A493" s="371"/>
      <c r="B493" s="357"/>
      <c r="C493" s="357"/>
      <c r="D493" s="357"/>
      <c r="E493" s="357"/>
      <c r="F493" s="357"/>
      <c r="G493" s="357"/>
      <c r="H493" s="372"/>
      <c r="I493" s="372"/>
      <c r="J493" s="372"/>
      <c r="K493" s="357"/>
    </row>
    <row r="494" spans="1:11" ht="15.75" customHeight="1">
      <c r="A494" s="371"/>
      <c r="B494" s="357"/>
      <c r="C494" s="357"/>
      <c r="D494" s="357"/>
      <c r="E494" s="357"/>
      <c r="F494" s="357"/>
      <c r="G494" s="357"/>
      <c r="H494" s="372"/>
      <c r="I494" s="372"/>
      <c r="J494" s="372"/>
      <c r="K494" s="357"/>
    </row>
    <row r="495" spans="1:11" ht="15.75" customHeight="1">
      <c r="A495" s="371"/>
      <c r="B495" s="357"/>
      <c r="C495" s="357"/>
      <c r="D495" s="357"/>
      <c r="E495" s="357"/>
      <c r="F495" s="357"/>
      <c r="G495" s="357"/>
      <c r="H495" s="372"/>
      <c r="I495" s="372"/>
      <c r="J495" s="372"/>
      <c r="K495" s="357"/>
    </row>
    <row r="496" spans="1:11" ht="15.75" customHeight="1">
      <c r="A496" s="371"/>
      <c r="B496" s="357"/>
      <c r="C496" s="357"/>
      <c r="D496" s="357"/>
      <c r="E496" s="357"/>
      <c r="F496" s="357"/>
      <c r="G496" s="357"/>
      <c r="H496" s="372"/>
      <c r="I496" s="372"/>
      <c r="J496" s="372"/>
      <c r="K496" s="357"/>
    </row>
    <row r="497" spans="1:11" ht="15.75" customHeight="1">
      <c r="A497" s="371"/>
      <c r="B497" s="357"/>
      <c r="C497" s="357"/>
      <c r="D497" s="357"/>
      <c r="E497" s="357"/>
      <c r="F497" s="357"/>
      <c r="G497" s="357"/>
      <c r="H497" s="372"/>
      <c r="I497" s="372"/>
      <c r="J497" s="372"/>
      <c r="K497" s="357"/>
    </row>
    <row r="498" spans="1:11" ht="15.75" customHeight="1">
      <c r="A498" s="371"/>
      <c r="B498" s="357"/>
      <c r="C498" s="357"/>
      <c r="D498" s="357"/>
      <c r="E498" s="357"/>
      <c r="F498" s="357"/>
      <c r="G498" s="357"/>
      <c r="H498" s="372"/>
      <c r="I498" s="372"/>
      <c r="J498" s="372"/>
      <c r="K498" s="357"/>
    </row>
    <row r="499" spans="1:11" ht="15.75" customHeight="1">
      <c r="A499" s="371"/>
      <c r="B499" s="357"/>
      <c r="C499" s="357"/>
      <c r="D499" s="357"/>
      <c r="E499" s="357"/>
      <c r="F499" s="357"/>
      <c r="G499" s="357"/>
      <c r="H499" s="372"/>
      <c r="I499" s="372"/>
      <c r="J499" s="372"/>
      <c r="K499" s="357"/>
    </row>
    <row r="500" spans="1:11" ht="15.75" customHeight="1">
      <c r="A500" s="371"/>
      <c r="B500" s="357"/>
      <c r="C500" s="357"/>
      <c r="D500" s="357"/>
      <c r="E500" s="357"/>
      <c r="F500" s="357"/>
      <c r="G500" s="357"/>
      <c r="H500" s="372"/>
      <c r="I500" s="372"/>
      <c r="J500" s="372"/>
      <c r="K500" s="357"/>
    </row>
    <row r="501" spans="1:11" ht="15.75" customHeight="1">
      <c r="A501" s="371"/>
      <c r="B501" s="357"/>
      <c r="C501" s="357"/>
      <c r="D501" s="357"/>
      <c r="E501" s="357"/>
      <c r="F501" s="357"/>
      <c r="G501" s="357"/>
      <c r="H501" s="372"/>
      <c r="I501" s="372"/>
      <c r="J501" s="372"/>
      <c r="K501" s="357"/>
    </row>
    <row r="502" spans="1:11" ht="15.75" customHeight="1">
      <c r="A502" s="371"/>
      <c r="B502" s="357"/>
      <c r="C502" s="357"/>
      <c r="D502" s="357"/>
      <c r="E502" s="357"/>
      <c r="F502" s="357"/>
      <c r="G502" s="357"/>
      <c r="H502" s="372"/>
      <c r="I502" s="372"/>
      <c r="J502" s="372"/>
      <c r="K502" s="357"/>
    </row>
    <row r="503" spans="1:11" ht="15.75" customHeight="1">
      <c r="A503" s="371"/>
      <c r="B503" s="357"/>
      <c r="C503" s="357"/>
      <c r="D503" s="357"/>
      <c r="E503" s="357"/>
      <c r="F503" s="357"/>
      <c r="G503" s="357"/>
      <c r="H503" s="372"/>
      <c r="I503" s="372"/>
      <c r="J503" s="372"/>
      <c r="K503" s="357"/>
    </row>
    <row r="504" spans="1:11" ht="15.75" customHeight="1">
      <c r="A504" s="371"/>
      <c r="B504" s="357"/>
      <c r="C504" s="357"/>
      <c r="D504" s="357"/>
      <c r="E504" s="357"/>
      <c r="F504" s="357"/>
      <c r="G504" s="357"/>
      <c r="H504" s="372"/>
      <c r="I504" s="372"/>
      <c r="J504" s="372"/>
      <c r="K504" s="357"/>
    </row>
    <row r="505" spans="1:11" ht="15.75" customHeight="1">
      <c r="A505" s="371"/>
      <c r="B505" s="357"/>
      <c r="C505" s="357"/>
      <c r="D505" s="357"/>
      <c r="E505" s="357"/>
      <c r="F505" s="357"/>
      <c r="G505" s="357"/>
      <c r="H505" s="372"/>
      <c r="I505" s="372"/>
      <c r="J505" s="372"/>
      <c r="K505" s="357"/>
    </row>
    <row r="506" spans="1:11" ht="15.75" customHeight="1">
      <c r="A506" s="371"/>
      <c r="B506" s="357"/>
      <c r="C506" s="357"/>
      <c r="D506" s="357"/>
      <c r="E506" s="357"/>
      <c r="F506" s="357"/>
      <c r="G506" s="357"/>
      <c r="H506" s="372"/>
      <c r="I506" s="372"/>
      <c r="J506" s="372"/>
      <c r="K506" s="357"/>
    </row>
    <row r="507" spans="1:11" ht="15.75" customHeight="1">
      <c r="A507" s="371"/>
      <c r="B507" s="357"/>
      <c r="C507" s="357"/>
      <c r="D507" s="357"/>
      <c r="E507" s="357"/>
      <c r="F507" s="357"/>
      <c r="G507" s="357"/>
      <c r="H507" s="372"/>
      <c r="I507" s="372"/>
      <c r="J507" s="372"/>
      <c r="K507" s="357"/>
    </row>
    <row r="508" spans="1:11" ht="15.75" customHeight="1">
      <c r="A508" s="371"/>
      <c r="B508" s="357"/>
      <c r="C508" s="357"/>
      <c r="D508" s="357"/>
      <c r="E508" s="357"/>
      <c r="F508" s="357"/>
      <c r="G508" s="357"/>
      <c r="H508" s="372"/>
      <c r="I508" s="372"/>
      <c r="J508" s="372"/>
      <c r="K508" s="357"/>
    </row>
    <row r="509" spans="1:11" ht="15.75" customHeight="1">
      <c r="A509" s="371"/>
      <c r="B509" s="357"/>
      <c r="C509" s="357"/>
      <c r="D509" s="357"/>
      <c r="E509" s="357"/>
      <c r="F509" s="357"/>
      <c r="G509" s="357"/>
      <c r="H509" s="372"/>
      <c r="I509" s="372"/>
      <c r="J509" s="372"/>
      <c r="K509" s="357"/>
    </row>
    <row r="510" spans="1:11" ht="15.75" customHeight="1">
      <c r="A510" s="371"/>
      <c r="B510" s="357"/>
      <c r="C510" s="357"/>
      <c r="D510" s="357"/>
      <c r="E510" s="357"/>
      <c r="F510" s="357"/>
      <c r="G510" s="357"/>
      <c r="H510" s="372"/>
      <c r="I510" s="372"/>
      <c r="J510" s="372"/>
      <c r="K510" s="357"/>
    </row>
    <row r="511" spans="1:11" ht="15.75" customHeight="1">
      <c r="A511" s="371"/>
      <c r="B511" s="357"/>
      <c r="C511" s="357"/>
      <c r="D511" s="357"/>
      <c r="E511" s="357"/>
      <c r="F511" s="357"/>
      <c r="G511" s="357"/>
      <c r="H511" s="372"/>
      <c r="I511" s="372"/>
      <c r="J511" s="372"/>
      <c r="K511" s="357"/>
    </row>
    <row r="512" spans="1:11" ht="15.75" customHeight="1">
      <c r="A512" s="371"/>
      <c r="B512" s="357"/>
      <c r="C512" s="357"/>
      <c r="D512" s="357"/>
      <c r="E512" s="357"/>
      <c r="F512" s="357"/>
      <c r="G512" s="357"/>
      <c r="H512" s="372"/>
      <c r="I512" s="372"/>
      <c r="J512" s="372"/>
      <c r="K512" s="357"/>
    </row>
    <row r="513" spans="1:11" ht="15.75" customHeight="1">
      <c r="A513" s="371"/>
      <c r="B513" s="357"/>
      <c r="C513" s="357"/>
      <c r="D513" s="357"/>
      <c r="E513" s="357"/>
      <c r="F513" s="357"/>
      <c r="G513" s="357"/>
      <c r="H513" s="372"/>
      <c r="I513" s="372"/>
      <c r="J513" s="372"/>
      <c r="K513" s="357"/>
    </row>
    <row r="514" spans="1:11" ht="15.75" customHeight="1">
      <c r="A514" s="371"/>
      <c r="B514" s="357"/>
      <c r="C514" s="357"/>
      <c r="D514" s="357"/>
      <c r="E514" s="357"/>
      <c r="F514" s="357"/>
      <c r="G514" s="357"/>
      <c r="H514" s="372"/>
      <c r="I514" s="372"/>
      <c r="J514" s="372"/>
      <c r="K514" s="357"/>
    </row>
    <row r="515" spans="1:11" ht="15.75" customHeight="1">
      <c r="A515" s="371"/>
      <c r="B515" s="357"/>
      <c r="C515" s="357"/>
      <c r="D515" s="357"/>
      <c r="E515" s="357"/>
      <c r="F515" s="357"/>
      <c r="G515" s="357"/>
      <c r="H515" s="372"/>
      <c r="I515" s="372"/>
      <c r="J515" s="372"/>
      <c r="K515" s="357"/>
    </row>
    <row r="516" spans="1:11" ht="15.75" customHeight="1">
      <c r="A516" s="371"/>
      <c r="B516" s="357"/>
      <c r="C516" s="357"/>
      <c r="D516" s="357"/>
      <c r="E516" s="357"/>
      <c r="F516" s="357"/>
      <c r="G516" s="357"/>
      <c r="H516" s="372"/>
      <c r="I516" s="372"/>
      <c r="J516" s="372"/>
      <c r="K516" s="357"/>
    </row>
    <row r="517" spans="1:11" ht="15.75" customHeight="1">
      <c r="A517" s="371"/>
      <c r="B517" s="357"/>
      <c r="C517" s="357"/>
      <c r="D517" s="357"/>
      <c r="E517" s="357"/>
      <c r="F517" s="357"/>
      <c r="G517" s="357"/>
      <c r="H517" s="372"/>
      <c r="I517" s="372"/>
      <c r="J517" s="372"/>
      <c r="K517" s="357"/>
    </row>
    <row r="518" spans="1:11" ht="15.75" customHeight="1">
      <c r="A518" s="371"/>
      <c r="B518" s="357"/>
      <c r="C518" s="357"/>
      <c r="D518" s="357"/>
      <c r="E518" s="357"/>
      <c r="F518" s="357"/>
      <c r="G518" s="357"/>
      <c r="H518" s="372"/>
      <c r="I518" s="372"/>
      <c r="J518" s="372"/>
      <c r="K518" s="357"/>
    </row>
    <row r="519" spans="1:11" ht="15.75" customHeight="1">
      <c r="A519" s="371"/>
      <c r="B519" s="357"/>
      <c r="C519" s="357"/>
      <c r="D519" s="357"/>
      <c r="E519" s="357"/>
      <c r="F519" s="357"/>
      <c r="G519" s="357"/>
      <c r="H519" s="372"/>
      <c r="I519" s="372"/>
      <c r="J519" s="372"/>
      <c r="K519" s="357"/>
    </row>
    <row r="520" spans="1:11" ht="15.75" customHeight="1">
      <c r="A520" s="371"/>
      <c r="B520" s="357"/>
      <c r="C520" s="357"/>
      <c r="D520" s="357"/>
      <c r="E520" s="357"/>
      <c r="F520" s="357"/>
      <c r="G520" s="357"/>
      <c r="H520" s="372"/>
      <c r="I520" s="372"/>
      <c r="J520" s="372"/>
      <c r="K520" s="357"/>
    </row>
    <row r="521" spans="1:11" ht="15.75" customHeight="1">
      <c r="A521" s="371"/>
      <c r="B521" s="357"/>
      <c r="C521" s="357"/>
      <c r="D521" s="357"/>
      <c r="E521" s="357"/>
      <c r="F521" s="357"/>
      <c r="G521" s="357"/>
      <c r="H521" s="372"/>
      <c r="I521" s="372"/>
      <c r="J521" s="372"/>
      <c r="K521" s="357"/>
    </row>
    <row r="522" spans="1:11" ht="15.75" customHeight="1">
      <c r="A522" s="371"/>
      <c r="B522" s="357"/>
      <c r="C522" s="357"/>
      <c r="D522" s="357"/>
      <c r="E522" s="357"/>
      <c r="F522" s="357"/>
      <c r="G522" s="357"/>
      <c r="H522" s="372"/>
      <c r="I522" s="372"/>
      <c r="J522" s="372"/>
      <c r="K522" s="357"/>
    </row>
    <row r="523" spans="1:11" ht="15.75" customHeight="1">
      <c r="A523" s="371"/>
      <c r="B523" s="357"/>
      <c r="C523" s="357"/>
      <c r="D523" s="357"/>
      <c r="E523" s="357"/>
      <c r="F523" s="357"/>
      <c r="G523" s="357"/>
      <c r="H523" s="372"/>
      <c r="I523" s="372"/>
      <c r="J523" s="372"/>
      <c r="K523" s="357"/>
    </row>
    <row r="524" spans="1:11" ht="15.75" customHeight="1">
      <c r="A524" s="371"/>
      <c r="B524" s="357"/>
      <c r="C524" s="357"/>
      <c r="D524" s="357"/>
      <c r="E524" s="357"/>
      <c r="F524" s="357"/>
      <c r="G524" s="357"/>
      <c r="H524" s="372"/>
      <c r="I524" s="372"/>
      <c r="J524" s="372"/>
      <c r="K524" s="357"/>
    </row>
    <row r="525" spans="1:11" ht="15.75" customHeight="1">
      <c r="A525" s="371"/>
      <c r="B525" s="357"/>
      <c r="C525" s="357"/>
      <c r="D525" s="357"/>
      <c r="E525" s="357"/>
      <c r="F525" s="357"/>
      <c r="G525" s="357"/>
      <c r="H525" s="372"/>
      <c r="I525" s="372"/>
      <c r="J525" s="372"/>
      <c r="K525" s="357"/>
    </row>
    <row r="526" spans="1:11" ht="15.75" customHeight="1">
      <c r="A526" s="371"/>
      <c r="B526" s="357"/>
      <c r="C526" s="357"/>
      <c r="D526" s="357"/>
      <c r="E526" s="357"/>
      <c r="F526" s="357"/>
      <c r="G526" s="357"/>
      <c r="H526" s="372"/>
      <c r="I526" s="372"/>
      <c r="J526" s="372"/>
      <c r="K526" s="357"/>
    </row>
    <row r="527" spans="1:11" ht="15.75" customHeight="1">
      <c r="A527" s="371"/>
      <c r="B527" s="357"/>
      <c r="C527" s="357"/>
      <c r="D527" s="357"/>
      <c r="E527" s="357"/>
      <c r="F527" s="357"/>
      <c r="G527" s="357"/>
      <c r="H527" s="372"/>
      <c r="I527" s="372"/>
      <c r="J527" s="372"/>
      <c r="K527" s="357"/>
    </row>
    <row r="528" spans="1:11" ht="15.75" customHeight="1">
      <c r="A528" s="371"/>
      <c r="B528" s="357"/>
      <c r="C528" s="357"/>
      <c r="D528" s="357"/>
      <c r="E528" s="357"/>
      <c r="F528" s="357"/>
      <c r="G528" s="357"/>
      <c r="H528" s="372"/>
      <c r="I528" s="372"/>
      <c r="J528" s="372"/>
      <c r="K528" s="357"/>
    </row>
    <row r="529" spans="1:11" ht="15.75" customHeight="1">
      <c r="A529" s="371"/>
      <c r="B529" s="357"/>
      <c r="C529" s="357"/>
      <c r="D529" s="357"/>
      <c r="E529" s="357"/>
      <c r="F529" s="357"/>
      <c r="G529" s="357"/>
      <c r="H529" s="372"/>
      <c r="I529" s="372"/>
      <c r="J529" s="372"/>
      <c r="K529" s="357"/>
    </row>
    <row r="530" spans="1:11" ht="15.75" customHeight="1">
      <c r="A530" s="371"/>
      <c r="B530" s="357"/>
      <c r="C530" s="357"/>
      <c r="D530" s="357"/>
      <c r="E530" s="357"/>
      <c r="F530" s="357"/>
      <c r="G530" s="357"/>
      <c r="H530" s="372"/>
      <c r="I530" s="372"/>
      <c r="J530" s="372"/>
      <c r="K530" s="357"/>
    </row>
    <row r="531" spans="1:11" ht="15.75" customHeight="1">
      <c r="A531" s="371"/>
      <c r="B531" s="357"/>
      <c r="C531" s="357"/>
      <c r="D531" s="357"/>
      <c r="E531" s="357"/>
      <c r="F531" s="357"/>
      <c r="G531" s="357"/>
      <c r="H531" s="372"/>
      <c r="I531" s="372"/>
      <c r="J531" s="372"/>
      <c r="K531" s="357"/>
    </row>
    <row r="532" spans="1:11" ht="15.75" customHeight="1">
      <c r="A532" s="371"/>
      <c r="B532" s="357"/>
      <c r="C532" s="357"/>
      <c r="D532" s="357"/>
      <c r="E532" s="357"/>
      <c r="F532" s="357"/>
      <c r="G532" s="357"/>
      <c r="H532" s="372"/>
      <c r="I532" s="372"/>
      <c r="J532" s="372"/>
      <c r="K532" s="357"/>
    </row>
    <row r="533" spans="1:11" ht="15.75" customHeight="1">
      <c r="A533" s="371"/>
      <c r="B533" s="357"/>
      <c r="C533" s="357"/>
      <c r="D533" s="357"/>
      <c r="E533" s="357"/>
      <c r="F533" s="357"/>
      <c r="G533" s="357"/>
      <c r="H533" s="372"/>
      <c r="I533" s="372"/>
      <c r="J533" s="372"/>
      <c r="K533" s="357"/>
    </row>
    <row r="534" spans="1:11" ht="15.75" customHeight="1">
      <c r="A534" s="371"/>
      <c r="B534" s="357"/>
      <c r="C534" s="357"/>
      <c r="D534" s="357"/>
      <c r="E534" s="357"/>
      <c r="F534" s="357"/>
      <c r="G534" s="357"/>
      <c r="H534" s="372"/>
      <c r="I534" s="372"/>
      <c r="J534" s="372"/>
      <c r="K534" s="357"/>
    </row>
    <row r="535" spans="1:11" ht="15.75" customHeight="1">
      <c r="A535" s="371"/>
      <c r="B535" s="357"/>
      <c r="C535" s="357"/>
      <c r="D535" s="357"/>
      <c r="E535" s="357"/>
      <c r="F535" s="357"/>
      <c r="G535" s="357"/>
      <c r="H535" s="372"/>
      <c r="I535" s="372"/>
      <c r="J535" s="372"/>
      <c r="K535" s="357"/>
    </row>
    <row r="536" spans="1:11" ht="15.75" customHeight="1">
      <c r="A536" s="371"/>
      <c r="B536" s="357"/>
      <c r="C536" s="357"/>
      <c r="D536" s="357"/>
      <c r="E536" s="357"/>
      <c r="F536" s="357"/>
      <c r="G536" s="357"/>
      <c r="H536" s="372"/>
      <c r="I536" s="372"/>
      <c r="J536" s="372"/>
      <c r="K536" s="357"/>
    </row>
    <row r="537" spans="1:11" ht="15.75" customHeight="1">
      <c r="A537" s="371"/>
      <c r="B537" s="357"/>
      <c r="C537" s="357"/>
      <c r="D537" s="357"/>
      <c r="E537" s="357"/>
      <c r="F537" s="357"/>
      <c r="G537" s="357"/>
      <c r="H537" s="372"/>
      <c r="I537" s="372"/>
      <c r="J537" s="372"/>
      <c r="K537" s="357"/>
    </row>
    <row r="538" spans="1:11" ht="15.75" customHeight="1">
      <c r="A538" s="371"/>
      <c r="B538" s="357"/>
      <c r="C538" s="357"/>
      <c r="D538" s="357"/>
      <c r="E538" s="357"/>
      <c r="F538" s="357"/>
      <c r="G538" s="357"/>
      <c r="H538" s="372"/>
      <c r="I538" s="372"/>
      <c r="J538" s="372"/>
      <c r="K538" s="357"/>
    </row>
    <row r="539" spans="1:11" ht="15.75" customHeight="1">
      <c r="A539" s="371"/>
      <c r="B539" s="357"/>
      <c r="C539" s="357"/>
      <c r="D539" s="357"/>
      <c r="E539" s="357"/>
      <c r="F539" s="357"/>
      <c r="G539" s="357"/>
      <c r="H539" s="372"/>
      <c r="I539" s="372"/>
      <c r="J539" s="372"/>
      <c r="K539" s="357"/>
    </row>
    <row r="540" spans="1:11" ht="15.75" customHeight="1">
      <c r="A540" s="371"/>
      <c r="B540" s="357"/>
      <c r="C540" s="357"/>
      <c r="D540" s="357"/>
      <c r="E540" s="357"/>
      <c r="F540" s="357"/>
      <c r="G540" s="357"/>
      <c r="H540" s="372"/>
      <c r="I540" s="372"/>
      <c r="J540" s="372"/>
      <c r="K540" s="357"/>
    </row>
    <row r="541" spans="1:11" ht="15.75" customHeight="1">
      <c r="A541" s="371"/>
      <c r="B541" s="357"/>
      <c r="C541" s="357"/>
      <c r="D541" s="357"/>
      <c r="E541" s="357"/>
      <c r="F541" s="357"/>
      <c r="G541" s="357"/>
      <c r="H541" s="372"/>
      <c r="I541" s="372"/>
      <c r="J541" s="372"/>
      <c r="K541" s="357"/>
    </row>
    <row r="542" spans="1:11" ht="15.75" customHeight="1">
      <c r="A542" s="371"/>
      <c r="B542" s="357"/>
      <c r="C542" s="357"/>
      <c r="D542" s="357"/>
      <c r="E542" s="357"/>
      <c r="F542" s="357"/>
      <c r="G542" s="357"/>
      <c r="H542" s="372"/>
      <c r="I542" s="372"/>
      <c r="J542" s="372"/>
      <c r="K542" s="357"/>
    </row>
    <row r="543" spans="1:11" ht="15.75" customHeight="1">
      <c r="A543" s="371"/>
      <c r="B543" s="357"/>
      <c r="C543" s="357"/>
      <c r="D543" s="357"/>
      <c r="E543" s="357"/>
      <c r="F543" s="357"/>
      <c r="G543" s="357"/>
      <c r="H543" s="372"/>
      <c r="I543" s="372"/>
      <c r="J543" s="372"/>
      <c r="K543" s="357"/>
    </row>
    <row r="544" spans="1:11" ht="15.75" customHeight="1">
      <c r="A544" s="371"/>
      <c r="B544" s="357"/>
      <c r="C544" s="357"/>
      <c r="D544" s="357"/>
      <c r="E544" s="357"/>
      <c r="F544" s="357"/>
      <c r="G544" s="357"/>
      <c r="H544" s="372"/>
      <c r="I544" s="372"/>
      <c r="J544" s="372"/>
      <c r="K544" s="357"/>
    </row>
    <row r="545" spans="1:11" ht="15.75" customHeight="1">
      <c r="A545" s="371"/>
      <c r="B545" s="357"/>
      <c r="C545" s="357"/>
      <c r="D545" s="357"/>
      <c r="E545" s="357"/>
      <c r="F545" s="357"/>
      <c r="G545" s="357"/>
      <c r="H545" s="372"/>
      <c r="I545" s="372"/>
      <c r="J545" s="372"/>
      <c r="K545" s="357"/>
    </row>
    <row r="546" spans="1:11" ht="15.75" customHeight="1">
      <c r="A546" s="371"/>
      <c r="B546" s="357"/>
      <c r="C546" s="357"/>
      <c r="D546" s="357"/>
      <c r="E546" s="357"/>
      <c r="F546" s="357"/>
      <c r="G546" s="357"/>
      <c r="H546" s="372"/>
      <c r="I546" s="372"/>
      <c r="J546" s="372"/>
      <c r="K546" s="357"/>
    </row>
    <row r="547" spans="1:11" ht="15.75" customHeight="1">
      <c r="A547" s="371"/>
      <c r="B547" s="357"/>
      <c r="C547" s="357"/>
      <c r="D547" s="357"/>
      <c r="E547" s="357"/>
      <c r="F547" s="357"/>
      <c r="G547" s="357"/>
      <c r="H547" s="372"/>
      <c r="I547" s="372"/>
      <c r="J547" s="372"/>
      <c r="K547" s="357"/>
    </row>
    <row r="548" spans="1:11" ht="15.75" customHeight="1">
      <c r="A548" s="371"/>
      <c r="B548" s="357"/>
      <c r="C548" s="357"/>
      <c r="D548" s="357"/>
      <c r="E548" s="357"/>
      <c r="F548" s="357"/>
      <c r="G548" s="357"/>
      <c r="H548" s="372"/>
      <c r="I548" s="372"/>
      <c r="J548" s="372"/>
      <c r="K548" s="357"/>
    </row>
    <row r="549" spans="1:11" ht="15.75" customHeight="1">
      <c r="A549" s="371"/>
      <c r="B549" s="357"/>
      <c r="C549" s="357"/>
      <c r="D549" s="357"/>
      <c r="E549" s="357"/>
      <c r="F549" s="357"/>
      <c r="G549" s="357"/>
      <c r="H549" s="372"/>
      <c r="I549" s="372"/>
      <c r="J549" s="372"/>
      <c r="K549" s="357"/>
    </row>
    <row r="550" spans="1:11" ht="15.75" customHeight="1">
      <c r="A550" s="371"/>
      <c r="B550" s="357"/>
      <c r="C550" s="357"/>
      <c r="D550" s="357"/>
      <c r="E550" s="357"/>
      <c r="F550" s="357"/>
      <c r="G550" s="357"/>
      <c r="H550" s="372"/>
      <c r="I550" s="372"/>
      <c r="J550" s="372"/>
      <c r="K550" s="357"/>
    </row>
    <row r="551" spans="1:11" ht="15.75" customHeight="1">
      <c r="A551" s="371"/>
      <c r="B551" s="357"/>
      <c r="C551" s="357"/>
      <c r="D551" s="357"/>
      <c r="E551" s="357"/>
      <c r="F551" s="357"/>
      <c r="G551" s="357"/>
      <c r="H551" s="372"/>
      <c r="I551" s="372"/>
      <c r="J551" s="372"/>
      <c r="K551" s="357"/>
    </row>
    <row r="552" spans="1:11" ht="15.75" customHeight="1">
      <c r="A552" s="371"/>
      <c r="B552" s="357"/>
      <c r="C552" s="357"/>
      <c r="D552" s="357"/>
      <c r="E552" s="357"/>
      <c r="F552" s="357"/>
      <c r="G552" s="357"/>
      <c r="H552" s="372"/>
      <c r="I552" s="372"/>
      <c r="J552" s="372"/>
      <c r="K552" s="357"/>
    </row>
    <row r="553" spans="1:11" ht="15.75" customHeight="1">
      <c r="A553" s="371"/>
      <c r="B553" s="357"/>
      <c r="C553" s="357"/>
      <c r="D553" s="357"/>
      <c r="E553" s="357"/>
      <c r="F553" s="357"/>
      <c r="G553" s="357"/>
      <c r="H553" s="372"/>
      <c r="I553" s="372"/>
      <c r="J553" s="372"/>
      <c r="K553" s="357"/>
    </row>
    <row r="554" spans="1:11" ht="15.75" customHeight="1">
      <c r="A554" s="371"/>
      <c r="B554" s="357"/>
      <c r="C554" s="357"/>
      <c r="D554" s="357"/>
      <c r="E554" s="357"/>
      <c r="F554" s="357"/>
      <c r="G554" s="357"/>
      <c r="H554" s="372"/>
      <c r="I554" s="372"/>
      <c r="J554" s="372"/>
      <c r="K554" s="357"/>
    </row>
    <row r="555" spans="1:11" ht="15.75" customHeight="1">
      <c r="A555" s="371"/>
      <c r="B555" s="357"/>
      <c r="C555" s="357"/>
      <c r="D555" s="357"/>
      <c r="E555" s="357"/>
      <c r="F555" s="357"/>
      <c r="G555" s="357"/>
      <c r="H555" s="372"/>
      <c r="I555" s="372"/>
      <c r="J555" s="372"/>
      <c r="K555" s="357"/>
    </row>
    <row r="556" spans="1:11" ht="15.75" customHeight="1">
      <c r="A556" s="371"/>
      <c r="B556" s="357"/>
      <c r="C556" s="357"/>
      <c r="D556" s="357"/>
      <c r="E556" s="357"/>
      <c r="F556" s="357"/>
      <c r="G556" s="357"/>
      <c r="H556" s="372"/>
      <c r="I556" s="372"/>
      <c r="J556" s="372"/>
      <c r="K556" s="357"/>
    </row>
    <row r="557" spans="1:11" ht="15.75" customHeight="1">
      <c r="A557" s="371"/>
      <c r="B557" s="357"/>
      <c r="C557" s="357"/>
      <c r="D557" s="357"/>
      <c r="E557" s="357"/>
      <c r="F557" s="357"/>
      <c r="G557" s="357"/>
      <c r="H557" s="372"/>
      <c r="I557" s="372"/>
      <c r="J557" s="372"/>
      <c r="K557" s="357"/>
    </row>
    <row r="558" spans="1:11" ht="15.75" customHeight="1">
      <c r="A558" s="371"/>
      <c r="B558" s="357"/>
      <c r="C558" s="357"/>
      <c r="D558" s="357"/>
      <c r="E558" s="357"/>
      <c r="F558" s="357"/>
      <c r="G558" s="357"/>
      <c r="H558" s="372"/>
      <c r="I558" s="372"/>
      <c r="J558" s="372"/>
      <c r="K558" s="357"/>
    </row>
    <row r="559" spans="1:11" ht="15.75" customHeight="1">
      <c r="A559" s="371"/>
      <c r="B559" s="357"/>
      <c r="C559" s="357"/>
      <c r="D559" s="357"/>
      <c r="E559" s="357"/>
      <c r="F559" s="357"/>
      <c r="G559" s="357"/>
      <c r="H559" s="372"/>
      <c r="I559" s="372"/>
      <c r="J559" s="372"/>
      <c r="K559" s="357"/>
    </row>
    <row r="560" spans="1:11" ht="15.75" customHeight="1">
      <c r="A560" s="371"/>
      <c r="B560" s="357"/>
      <c r="C560" s="357"/>
      <c r="D560" s="357"/>
      <c r="E560" s="357"/>
      <c r="F560" s="357"/>
      <c r="G560" s="357"/>
      <c r="H560" s="372"/>
      <c r="I560" s="372"/>
      <c r="J560" s="372"/>
      <c r="K560" s="357"/>
    </row>
    <row r="561" spans="1:11" ht="15.75" customHeight="1">
      <c r="A561" s="371"/>
      <c r="B561" s="357"/>
      <c r="C561" s="357"/>
      <c r="D561" s="357"/>
      <c r="E561" s="357"/>
      <c r="F561" s="357"/>
      <c r="G561" s="357"/>
      <c r="H561" s="372"/>
      <c r="I561" s="372"/>
      <c r="J561" s="372"/>
      <c r="K561" s="357"/>
    </row>
    <row r="562" spans="1:11" ht="15.75" customHeight="1">
      <c r="A562" s="371"/>
      <c r="B562" s="357"/>
      <c r="C562" s="357"/>
      <c r="D562" s="357"/>
      <c r="E562" s="357"/>
      <c r="F562" s="357"/>
      <c r="G562" s="357"/>
      <c r="H562" s="372"/>
      <c r="I562" s="372"/>
      <c r="J562" s="372"/>
      <c r="K562" s="357"/>
    </row>
    <row r="563" spans="1:11" ht="15.75" customHeight="1">
      <c r="A563" s="371"/>
      <c r="B563" s="357"/>
      <c r="C563" s="357"/>
      <c r="D563" s="357"/>
      <c r="E563" s="357"/>
      <c r="F563" s="357"/>
      <c r="G563" s="357"/>
      <c r="H563" s="372"/>
      <c r="I563" s="372"/>
      <c r="J563" s="372"/>
      <c r="K563" s="357"/>
    </row>
    <row r="564" spans="1:11" ht="15.75" customHeight="1">
      <c r="A564" s="371"/>
      <c r="B564" s="357"/>
      <c r="C564" s="357"/>
      <c r="D564" s="357"/>
      <c r="E564" s="357"/>
      <c r="F564" s="357"/>
      <c r="G564" s="357"/>
      <c r="H564" s="372"/>
      <c r="I564" s="372"/>
      <c r="J564" s="372"/>
      <c r="K564" s="357"/>
    </row>
    <row r="565" spans="1:11" ht="15.75" customHeight="1">
      <c r="A565" s="371"/>
      <c r="B565" s="357"/>
      <c r="C565" s="357"/>
      <c r="D565" s="357"/>
      <c r="E565" s="357"/>
      <c r="F565" s="357"/>
      <c r="G565" s="357"/>
      <c r="H565" s="372"/>
      <c r="I565" s="372"/>
      <c r="J565" s="372"/>
      <c r="K565" s="357"/>
    </row>
    <row r="566" spans="1:11" ht="15.75" customHeight="1">
      <c r="A566" s="371"/>
      <c r="B566" s="357"/>
      <c r="C566" s="357"/>
      <c r="D566" s="357"/>
      <c r="E566" s="357"/>
      <c r="F566" s="357"/>
      <c r="G566" s="357"/>
      <c r="H566" s="372"/>
      <c r="I566" s="372"/>
      <c r="J566" s="372"/>
      <c r="K566" s="357"/>
    </row>
    <row r="567" spans="1:11" ht="15.75" customHeight="1">
      <c r="A567" s="371"/>
      <c r="B567" s="357"/>
      <c r="C567" s="357"/>
      <c r="D567" s="357"/>
      <c r="E567" s="357"/>
      <c r="F567" s="357"/>
      <c r="G567" s="357"/>
      <c r="H567" s="372"/>
      <c r="I567" s="372"/>
      <c r="J567" s="372"/>
      <c r="K567" s="357"/>
    </row>
    <row r="568" spans="1:11" ht="15.75" customHeight="1">
      <c r="A568" s="371"/>
      <c r="B568" s="357"/>
      <c r="C568" s="357"/>
      <c r="D568" s="357"/>
      <c r="E568" s="357"/>
      <c r="F568" s="357"/>
      <c r="G568" s="357"/>
      <c r="H568" s="372"/>
      <c r="I568" s="372"/>
      <c r="J568" s="372"/>
      <c r="K568" s="357"/>
    </row>
    <row r="569" spans="1:11" ht="15.75" customHeight="1">
      <c r="A569" s="371"/>
      <c r="B569" s="357"/>
      <c r="C569" s="357"/>
      <c r="D569" s="357"/>
      <c r="E569" s="357"/>
      <c r="F569" s="357"/>
      <c r="G569" s="357"/>
      <c r="H569" s="372"/>
      <c r="I569" s="372"/>
      <c r="J569" s="372"/>
      <c r="K569" s="357"/>
    </row>
    <row r="570" spans="1:11" ht="15.75" customHeight="1">
      <c r="A570" s="371"/>
      <c r="B570" s="357"/>
      <c r="C570" s="357"/>
      <c r="D570" s="357"/>
      <c r="E570" s="357"/>
      <c r="F570" s="357"/>
      <c r="G570" s="357"/>
      <c r="H570" s="372"/>
      <c r="I570" s="372"/>
      <c r="J570" s="372"/>
      <c r="K570" s="357"/>
    </row>
    <row r="571" spans="1:11" ht="15.75" customHeight="1">
      <c r="A571" s="371"/>
      <c r="B571" s="357"/>
      <c r="C571" s="357"/>
      <c r="D571" s="357"/>
      <c r="E571" s="357"/>
      <c r="F571" s="357"/>
      <c r="G571" s="357"/>
      <c r="H571" s="372"/>
      <c r="I571" s="372"/>
      <c r="J571" s="372"/>
      <c r="K571" s="357"/>
    </row>
    <row r="572" spans="1:11" ht="15.75" customHeight="1">
      <c r="A572" s="371"/>
      <c r="B572" s="357"/>
      <c r="C572" s="357"/>
      <c r="D572" s="357"/>
      <c r="E572" s="357"/>
      <c r="F572" s="357"/>
      <c r="G572" s="357"/>
      <c r="H572" s="372"/>
      <c r="I572" s="372"/>
      <c r="J572" s="372"/>
      <c r="K572" s="357"/>
    </row>
    <row r="573" spans="1:11" ht="15.75" customHeight="1">
      <c r="A573" s="371"/>
      <c r="B573" s="357"/>
      <c r="C573" s="357"/>
      <c r="D573" s="357"/>
      <c r="E573" s="357"/>
      <c r="F573" s="357"/>
      <c r="G573" s="357"/>
      <c r="H573" s="372"/>
      <c r="I573" s="372"/>
      <c r="J573" s="372"/>
      <c r="K573" s="357"/>
    </row>
    <row r="574" spans="1:11" ht="15.75" customHeight="1">
      <c r="A574" s="371"/>
      <c r="B574" s="357"/>
      <c r="C574" s="357"/>
      <c r="D574" s="357"/>
      <c r="E574" s="357"/>
      <c r="F574" s="357"/>
      <c r="G574" s="357"/>
      <c r="H574" s="372"/>
      <c r="I574" s="372"/>
      <c r="J574" s="372"/>
      <c r="K574" s="357"/>
    </row>
    <row r="575" spans="1:11" ht="15.75" customHeight="1">
      <c r="A575" s="371"/>
      <c r="B575" s="357"/>
      <c r="C575" s="357"/>
      <c r="D575" s="357"/>
      <c r="E575" s="357"/>
      <c r="F575" s="357"/>
      <c r="G575" s="357"/>
      <c r="H575" s="372"/>
      <c r="I575" s="372"/>
      <c r="J575" s="372"/>
      <c r="K575" s="357"/>
    </row>
    <row r="576" spans="1:11" ht="15.75" customHeight="1">
      <c r="A576" s="371"/>
      <c r="B576" s="357"/>
      <c r="C576" s="357"/>
      <c r="D576" s="357"/>
      <c r="E576" s="357"/>
      <c r="F576" s="357"/>
      <c r="G576" s="357"/>
      <c r="H576" s="372"/>
      <c r="I576" s="372"/>
      <c r="J576" s="372"/>
      <c r="K576" s="357"/>
    </row>
    <row r="577" spans="1:11" ht="15.75" customHeight="1">
      <c r="A577" s="371"/>
      <c r="B577" s="357"/>
      <c r="C577" s="357"/>
      <c r="D577" s="357"/>
      <c r="E577" s="357"/>
      <c r="F577" s="357"/>
      <c r="G577" s="357"/>
      <c r="H577" s="372"/>
      <c r="I577" s="372"/>
      <c r="J577" s="372"/>
      <c r="K577" s="357"/>
    </row>
    <row r="578" spans="1:11" ht="15.75" customHeight="1">
      <c r="A578" s="371"/>
      <c r="B578" s="357"/>
      <c r="C578" s="357"/>
      <c r="D578" s="357"/>
      <c r="E578" s="357"/>
      <c r="F578" s="357"/>
      <c r="G578" s="357"/>
      <c r="H578" s="372"/>
      <c r="I578" s="372"/>
      <c r="J578" s="372"/>
      <c r="K578" s="357"/>
    </row>
    <row r="579" spans="1:11" ht="15.75" customHeight="1">
      <c r="A579" s="371"/>
      <c r="B579" s="357"/>
      <c r="C579" s="357"/>
      <c r="D579" s="357"/>
      <c r="E579" s="357"/>
      <c r="F579" s="357"/>
      <c r="G579" s="357"/>
      <c r="H579" s="372"/>
      <c r="I579" s="372"/>
      <c r="J579" s="372"/>
      <c r="K579" s="357"/>
    </row>
    <row r="580" spans="1:11" ht="15.75" customHeight="1">
      <c r="A580" s="371"/>
      <c r="B580" s="357"/>
      <c r="C580" s="357"/>
      <c r="D580" s="357"/>
      <c r="E580" s="357"/>
      <c r="F580" s="357"/>
      <c r="G580" s="357"/>
      <c r="H580" s="372"/>
      <c r="I580" s="372"/>
      <c r="J580" s="372"/>
      <c r="K580" s="357"/>
    </row>
    <row r="581" spans="1:11" ht="15.75" customHeight="1">
      <c r="A581" s="371"/>
      <c r="B581" s="357"/>
      <c r="C581" s="357"/>
      <c r="D581" s="357"/>
      <c r="E581" s="357"/>
      <c r="F581" s="357"/>
      <c r="G581" s="357"/>
      <c r="H581" s="372"/>
      <c r="I581" s="372"/>
      <c r="J581" s="372"/>
      <c r="K581" s="357"/>
    </row>
    <row r="582" spans="1:11" ht="15.75" customHeight="1">
      <c r="A582" s="371"/>
      <c r="B582" s="357"/>
      <c r="C582" s="357"/>
      <c r="D582" s="357"/>
      <c r="E582" s="357"/>
      <c r="F582" s="357"/>
      <c r="G582" s="357"/>
      <c r="H582" s="372"/>
      <c r="I582" s="372"/>
      <c r="J582" s="372"/>
      <c r="K582" s="357"/>
    </row>
    <row r="583" spans="1:11" ht="15.75" customHeight="1">
      <c r="A583" s="371"/>
      <c r="B583" s="357"/>
      <c r="C583" s="357"/>
      <c r="D583" s="357"/>
      <c r="E583" s="357"/>
      <c r="F583" s="357"/>
      <c r="G583" s="357"/>
      <c r="H583" s="372"/>
      <c r="I583" s="372"/>
      <c r="J583" s="372"/>
      <c r="K583" s="357"/>
    </row>
    <row r="584" spans="1:11" ht="15.75" customHeight="1">
      <c r="A584" s="371"/>
      <c r="B584" s="357"/>
      <c r="C584" s="357"/>
      <c r="D584" s="357"/>
      <c r="E584" s="357"/>
      <c r="F584" s="357"/>
      <c r="G584" s="357"/>
      <c r="H584" s="372"/>
      <c r="I584" s="372"/>
      <c r="J584" s="372"/>
      <c r="K584" s="357"/>
    </row>
    <row r="585" spans="1:11" ht="15.75" customHeight="1">
      <c r="A585" s="371"/>
      <c r="B585" s="357"/>
      <c r="C585" s="357"/>
      <c r="D585" s="357"/>
      <c r="E585" s="357"/>
      <c r="F585" s="357"/>
      <c r="G585" s="357"/>
      <c r="H585" s="372"/>
      <c r="I585" s="372"/>
      <c r="J585" s="372"/>
      <c r="K585" s="357"/>
    </row>
    <row r="586" spans="1:11" ht="15.75" customHeight="1">
      <c r="A586" s="371"/>
      <c r="B586" s="357"/>
      <c r="C586" s="357"/>
      <c r="D586" s="357"/>
      <c r="E586" s="357"/>
      <c r="F586" s="357"/>
      <c r="G586" s="357"/>
      <c r="H586" s="372"/>
      <c r="I586" s="372"/>
      <c r="J586" s="372"/>
      <c r="K586" s="357"/>
    </row>
    <row r="587" spans="1:11" ht="15.75" customHeight="1">
      <c r="A587" s="371"/>
      <c r="B587" s="357"/>
      <c r="C587" s="357"/>
      <c r="D587" s="357"/>
      <c r="E587" s="357"/>
      <c r="F587" s="357"/>
      <c r="G587" s="357"/>
      <c r="H587" s="372"/>
      <c r="I587" s="372"/>
      <c r="J587" s="372"/>
      <c r="K587" s="357"/>
    </row>
    <row r="588" spans="1:11" ht="15.75" customHeight="1">
      <c r="A588" s="371"/>
      <c r="B588" s="357"/>
      <c r="C588" s="357"/>
      <c r="D588" s="357"/>
      <c r="E588" s="357"/>
      <c r="F588" s="357"/>
      <c r="G588" s="357"/>
      <c r="H588" s="372"/>
      <c r="I588" s="372"/>
      <c r="J588" s="372"/>
      <c r="K588" s="357"/>
    </row>
    <row r="589" spans="1:11" ht="15.75" customHeight="1">
      <c r="A589" s="371"/>
      <c r="B589" s="357"/>
      <c r="C589" s="357"/>
      <c r="D589" s="357"/>
      <c r="E589" s="357"/>
      <c r="F589" s="357"/>
      <c r="G589" s="357"/>
      <c r="H589" s="372"/>
      <c r="I589" s="372"/>
      <c r="J589" s="372"/>
      <c r="K589" s="357"/>
    </row>
    <row r="590" spans="1:11" ht="15.75" customHeight="1">
      <c r="A590" s="371"/>
      <c r="B590" s="357"/>
      <c r="C590" s="357"/>
      <c r="D590" s="357"/>
      <c r="E590" s="357"/>
      <c r="F590" s="357"/>
      <c r="G590" s="357"/>
      <c r="H590" s="372"/>
      <c r="I590" s="372"/>
      <c r="J590" s="372"/>
      <c r="K590" s="357"/>
    </row>
    <row r="591" spans="1:11" ht="15.75" customHeight="1">
      <c r="A591" s="371"/>
      <c r="B591" s="357"/>
      <c r="C591" s="357"/>
      <c r="D591" s="357"/>
      <c r="E591" s="357"/>
      <c r="F591" s="357"/>
      <c r="G591" s="357"/>
      <c r="H591" s="372"/>
      <c r="I591" s="372"/>
      <c r="J591" s="372"/>
      <c r="K591" s="357"/>
    </row>
    <row r="592" spans="1:11" ht="15.75" customHeight="1">
      <c r="A592" s="371"/>
      <c r="B592" s="357"/>
      <c r="C592" s="357"/>
      <c r="D592" s="357"/>
      <c r="E592" s="357"/>
      <c r="F592" s="357"/>
      <c r="G592" s="357"/>
      <c r="H592" s="372"/>
      <c r="I592" s="372"/>
      <c r="J592" s="372"/>
      <c r="K592" s="357"/>
    </row>
    <row r="593" spans="1:11" ht="15.75" customHeight="1">
      <c r="A593" s="371"/>
      <c r="B593" s="357"/>
      <c r="C593" s="357"/>
      <c r="D593" s="357"/>
      <c r="E593" s="357"/>
      <c r="F593" s="357"/>
      <c r="G593" s="357"/>
      <c r="H593" s="372"/>
      <c r="I593" s="372"/>
      <c r="J593" s="372"/>
      <c r="K593" s="357"/>
    </row>
    <row r="594" spans="1:11" ht="15.75" customHeight="1">
      <c r="A594" s="371"/>
      <c r="B594" s="357"/>
      <c r="C594" s="357"/>
      <c r="D594" s="357"/>
      <c r="E594" s="357"/>
      <c r="F594" s="357"/>
      <c r="G594" s="357"/>
      <c r="H594" s="372"/>
      <c r="I594" s="372"/>
      <c r="J594" s="372"/>
      <c r="K594" s="357"/>
    </row>
    <row r="595" spans="1:11" ht="15.75" customHeight="1">
      <c r="A595" s="371"/>
      <c r="B595" s="357"/>
      <c r="C595" s="357"/>
      <c r="D595" s="357"/>
      <c r="E595" s="357"/>
      <c r="F595" s="357"/>
      <c r="G595" s="357"/>
      <c r="H595" s="372"/>
      <c r="I595" s="372"/>
      <c r="J595" s="372"/>
      <c r="K595" s="357"/>
    </row>
    <row r="596" spans="1:11" ht="15.75" customHeight="1">
      <c r="A596" s="371"/>
      <c r="B596" s="357"/>
      <c r="C596" s="357"/>
      <c r="D596" s="357"/>
      <c r="E596" s="357"/>
      <c r="F596" s="357"/>
      <c r="G596" s="357"/>
      <c r="H596" s="372"/>
      <c r="I596" s="372"/>
      <c r="J596" s="372"/>
      <c r="K596" s="357"/>
    </row>
    <row r="597" spans="1:11" ht="15.75" customHeight="1">
      <c r="A597" s="371"/>
      <c r="B597" s="357"/>
      <c r="C597" s="357"/>
      <c r="D597" s="357"/>
      <c r="E597" s="357"/>
      <c r="F597" s="357"/>
      <c r="G597" s="357"/>
      <c r="H597" s="372"/>
      <c r="I597" s="372"/>
      <c r="J597" s="372"/>
      <c r="K597" s="357"/>
    </row>
    <row r="598" spans="1:11" ht="15.75" customHeight="1">
      <c r="A598" s="371"/>
      <c r="B598" s="357"/>
      <c r="C598" s="357"/>
      <c r="D598" s="357"/>
      <c r="E598" s="357"/>
      <c r="F598" s="357"/>
      <c r="G598" s="357"/>
      <c r="H598" s="372"/>
      <c r="I598" s="372"/>
      <c r="J598" s="372"/>
      <c r="K598" s="357"/>
    </row>
    <row r="599" spans="1:11" ht="15.75" customHeight="1">
      <c r="A599" s="371"/>
      <c r="B599" s="357"/>
      <c r="C599" s="357"/>
      <c r="D599" s="357"/>
      <c r="E599" s="357"/>
      <c r="F599" s="357"/>
      <c r="G599" s="357"/>
      <c r="H599" s="372"/>
      <c r="I599" s="372"/>
      <c r="J599" s="372"/>
      <c r="K599" s="357"/>
    </row>
    <row r="600" spans="1:11" ht="15.75" customHeight="1">
      <c r="A600" s="371"/>
      <c r="B600" s="357"/>
      <c r="C600" s="357"/>
      <c r="D600" s="357"/>
      <c r="E600" s="357"/>
      <c r="F600" s="357"/>
      <c r="G600" s="357"/>
      <c r="H600" s="372"/>
      <c r="I600" s="372"/>
      <c r="J600" s="372"/>
      <c r="K600" s="357"/>
    </row>
    <row r="601" spans="1:11" ht="15.75" customHeight="1">
      <c r="A601" s="371"/>
      <c r="B601" s="357"/>
      <c r="C601" s="357"/>
      <c r="D601" s="357"/>
      <c r="E601" s="357"/>
      <c r="F601" s="357"/>
      <c r="G601" s="357"/>
      <c r="H601" s="372"/>
      <c r="I601" s="372"/>
      <c r="J601" s="372"/>
      <c r="K601" s="357"/>
    </row>
    <row r="602" spans="1:11" ht="15.75" customHeight="1">
      <c r="A602" s="371"/>
      <c r="B602" s="357"/>
      <c r="C602" s="357"/>
      <c r="D602" s="357"/>
      <c r="E602" s="357"/>
      <c r="F602" s="357"/>
      <c r="G602" s="357"/>
      <c r="H602" s="372"/>
      <c r="I602" s="372"/>
      <c r="J602" s="372"/>
      <c r="K602" s="357"/>
    </row>
    <row r="603" spans="1:11" ht="15.75" customHeight="1">
      <c r="A603" s="371"/>
      <c r="B603" s="357"/>
      <c r="C603" s="357"/>
      <c r="D603" s="357"/>
      <c r="E603" s="357"/>
      <c r="F603" s="357"/>
      <c r="G603" s="357"/>
      <c r="H603" s="372"/>
      <c r="I603" s="372"/>
      <c r="J603" s="372"/>
      <c r="K603" s="357"/>
    </row>
    <row r="604" spans="1:11" ht="15.75" customHeight="1">
      <c r="A604" s="371"/>
      <c r="B604" s="357"/>
      <c r="C604" s="357"/>
      <c r="D604" s="357"/>
      <c r="E604" s="357"/>
      <c r="F604" s="357"/>
      <c r="G604" s="357"/>
      <c r="H604" s="372"/>
      <c r="I604" s="372"/>
      <c r="J604" s="372"/>
      <c r="K604" s="357"/>
    </row>
    <row r="605" spans="1:11" ht="15.75" customHeight="1">
      <c r="A605" s="371"/>
      <c r="B605" s="357"/>
      <c r="C605" s="357"/>
      <c r="D605" s="357"/>
      <c r="E605" s="357"/>
      <c r="F605" s="357"/>
      <c r="G605" s="357"/>
      <c r="H605" s="372"/>
      <c r="I605" s="372"/>
      <c r="J605" s="372"/>
      <c r="K605" s="357"/>
    </row>
    <row r="606" spans="1:11" ht="15.75" customHeight="1">
      <c r="A606" s="371"/>
      <c r="B606" s="357"/>
      <c r="C606" s="357"/>
      <c r="D606" s="357"/>
      <c r="E606" s="357"/>
      <c r="F606" s="357"/>
      <c r="G606" s="357"/>
      <c r="H606" s="372"/>
      <c r="I606" s="372"/>
      <c r="J606" s="372"/>
      <c r="K606" s="357"/>
    </row>
    <row r="607" spans="1:11" ht="15.75" customHeight="1">
      <c r="A607" s="371"/>
      <c r="B607" s="357"/>
      <c r="C607" s="357"/>
      <c r="D607" s="357"/>
      <c r="E607" s="357"/>
      <c r="F607" s="357"/>
      <c r="G607" s="357"/>
      <c r="H607" s="372"/>
      <c r="I607" s="372"/>
      <c r="J607" s="372"/>
      <c r="K607" s="357"/>
    </row>
    <row r="608" spans="1:11" ht="15.75" customHeight="1">
      <c r="A608" s="371"/>
      <c r="B608" s="357"/>
      <c r="C608" s="357"/>
      <c r="D608" s="357"/>
      <c r="E608" s="357"/>
      <c r="F608" s="357"/>
      <c r="G608" s="357"/>
      <c r="H608" s="372"/>
      <c r="I608" s="372"/>
      <c r="J608" s="372"/>
      <c r="K608" s="357"/>
    </row>
    <row r="609" spans="1:11" ht="15.75" customHeight="1">
      <c r="A609" s="371"/>
      <c r="B609" s="357"/>
      <c r="C609" s="357"/>
      <c r="D609" s="357"/>
      <c r="E609" s="357"/>
      <c r="F609" s="357"/>
      <c r="G609" s="357"/>
      <c r="H609" s="372"/>
      <c r="I609" s="372"/>
      <c r="J609" s="372"/>
      <c r="K609" s="357"/>
    </row>
    <row r="610" spans="1:11" ht="15.75" customHeight="1">
      <c r="A610" s="371"/>
      <c r="B610" s="357"/>
      <c r="C610" s="357"/>
      <c r="D610" s="357"/>
      <c r="E610" s="357"/>
      <c r="F610" s="357"/>
      <c r="G610" s="357"/>
      <c r="H610" s="372"/>
      <c r="I610" s="372"/>
      <c r="J610" s="372"/>
      <c r="K610" s="357"/>
    </row>
    <row r="611" spans="1:11" ht="15.75" customHeight="1">
      <c r="A611" s="371"/>
      <c r="B611" s="357"/>
      <c r="C611" s="357"/>
      <c r="D611" s="357"/>
      <c r="E611" s="357"/>
      <c r="F611" s="357"/>
      <c r="G611" s="357"/>
      <c r="H611" s="372"/>
      <c r="I611" s="372"/>
      <c r="J611" s="372"/>
      <c r="K611" s="357"/>
    </row>
    <row r="612" spans="1:11" ht="15.75" customHeight="1">
      <c r="A612" s="371"/>
      <c r="B612" s="357"/>
      <c r="C612" s="357"/>
      <c r="D612" s="357"/>
      <c r="E612" s="357"/>
      <c r="F612" s="357"/>
      <c r="G612" s="357"/>
      <c r="H612" s="372"/>
      <c r="I612" s="372"/>
      <c r="J612" s="372"/>
      <c r="K612" s="357"/>
    </row>
    <row r="613" spans="1:11" ht="15.75" customHeight="1">
      <c r="A613" s="371"/>
      <c r="B613" s="357"/>
      <c r="C613" s="357"/>
      <c r="D613" s="357"/>
      <c r="E613" s="357"/>
      <c r="F613" s="357"/>
      <c r="G613" s="357"/>
      <c r="H613" s="372"/>
      <c r="I613" s="372"/>
      <c r="J613" s="372"/>
      <c r="K613" s="357"/>
    </row>
    <row r="614" spans="1:11" ht="15.75" customHeight="1">
      <c r="A614" s="371"/>
      <c r="B614" s="357"/>
      <c r="C614" s="357"/>
      <c r="D614" s="357"/>
      <c r="E614" s="357"/>
      <c r="F614" s="357"/>
      <c r="G614" s="357"/>
      <c r="H614" s="372"/>
      <c r="I614" s="372"/>
      <c r="J614" s="372"/>
      <c r="K614" s="357"/>
    </row>
    <row r="615" spans="1:11" ht="15.75" customHeight="1">
      <c r="A615" s="371"/>
      <c r="B615" s="357"/>
      <c r="C615" s="357"/>
      <c r="D615" s="357"/>
      <c r="E615" s="357"/>
      <c r="F615" s="357"/>
      <c r="G615" s="357"/>
      <c r="H615" s="372"/>
      <c r="I615" s="372"/>
      <c r="J615" s="372"/>
      <c r="K615" s="357"/>
    </row>
    <row r="616" spans="1:11" ht="15.75" customHeight="1">
      <c r="A616" s="371"/>
      <c r="B616" s="357"/>
      <c r="C616" s="357"/>
      <c r="D616" s="357"/>
      <c r="E616" s="357"/>
      <c r="F616" s="357"/>
      <c r="G616" s="357"/>
      <c r="H616" s="372"/>
      <c r="I616" s="372"/>
      <c r="J616" s="372"/>
      <c r="K616" s="357"/>
    </row>
    <row r="617" spans="1:11" ht="15.75" customHeight="1">
      <c r="A617" s="371"/>
      <c r="B617" s="357"/>
      <c r="C617" s="357"/>
      <c r="D617" s="357"/>
      <c r="E617" s="357"/>
      <c r="F617" s="357"/>
      <c r="G617" s="357"/>
      <c r="H617" s="372"/>
      <c r="I617" s="372"/>
      <c r="J617" s="372"/>
      <c r="K617" s="357"/>
    </row>
    <row r="618" spans="1:11" ht="15.75" customHeight="1">
      <c r="A618" s="371"/>
      <c r="B618" s="357"/>
      <c r="C618" s="357"/>
      <c r="D618" s="357"/>
      <c r="E618" s="357"/>
      <c r="F618" s="357"/>
      <c r="G618" s="357"/>
      <c r="H618" s="372"/>
      <c r="I618" s="372"/>
      <c r="J618" s="372"/>
      <c r="K618" s="357"/>
    </row>
    <row r="619" spans="1:11" ht="15.75" customHeight="1">
      <c r="A619" s="371"/>
      <c r="B619" s="357"/>
      <c r="C619" s="357"/>
      <c r="D619" s="357"/>
      <c r="E619" s="357"/>
      <c r="F619" s="357"/>
      <c r="G619" s="357"/>
      <c r="H619" s="372"/>
      <c r="I619" s="372"/>
      <c r="J619" s="372"/>
      <c r="K619" s="357"/>
    </row>
    <row r="620" spans="1:11" ht="15.75" customHeight="1">
      <c r="A620" s="371"/>
      <c r="B620" s="357"/>
      <c r="C620" s="357"/>
      <c r="D620" s="357"/>
      <c r="E620" s="357"/>
      <c r="F620" s="357"/>
      <c r="G620" s="357"/>
      <c r="H620" s="372"/>
      <c r="I620" s="372"/>
      <c r="J620" s="372"/>
      <c r="K620" s="357"/>
    </row>
    <row r="621" spans="1:11" ht="15.75" customHeight="1">
      <c r="A621" s="371"/>
      <c r="B621" s="357"/>
      <c r="C621" s="357"/>
      <c r="D621" s="357"/>
      <c r="E621" s="357"/>
      <c r="F621" s="357"/>
      <c r="G621" s="357"/>
      <c r="H621" s="372"/>
      <c r="I621" s="372"/>
      <c r="J621" s="372"/>
      <c r="K621" s="357"/>
    </row>
    <row r="622" spans="1:11" ht="15.75" customHeight="1">
      <c r="A622" s="371"/>
      <c r="B622" s="357"/>
      <c r="C622" s="357"/>
      <c r="D622" s="357"/>
      <c r="E622" s="357"/>
      <c r="F622" s="357"/>
      <c r="G622" s="357"/>
      <c r="H622" s="372"/>
      <c r="I622" s="372"/>
      <c r="J622" s="372"/>
      <c r="K622" s="357"/>
    </row>
    <row r="623" spans="1:11" ht="15.75" customHeight="1">
      <c r="A623" s="371"/>
      <c r="B623" s="357"/>
      <c r="C623" s="357"/>
      <c r="D623" s="357"/>
      <c r="E623" s="357"/>
      <c r="F623" s="357"/>
      <c r="G623" s="357"/>
      <c r="H623" s="372"/>
      <c r="I623" s="372"/>
      <c r="J623" s="372"/>
      <c r="K623" s="357"/>
    </row>
    <row r="624" spans="1:11" ht="15.75" customHeight="1">
      <c r="A624" s="371"/>
      <c r="B624" s="357"/>
      <c r="C624" s="357"/>
      <c r="D624" s="357"/>
      <c r="E624" s="357"/>
      <c r="F624" s="357"/>
      <c r="G624" s="357"/>
      <c r="H624" s="372"/>
      <c r="I624" s="372"/>
      <c r="J624" s="372"/>
      <c r="K624" s="357"/>
    </row>
    <row r="625" spans="1:11" ht="15.75" customHeight="1">
      <c r="A625" s="371"/>
      <c r="B625" s="357"/>
      <c r="C625" s="357"/>
      <c r="D625" s="357"/>
      <c r="E625" s="357"/>
      <c r="F625" s="357"/>
      <c r="G625" s="357"/>
      <c r="H625" s="372"/>
      <c r="I625" s="372"/>
      <c r="J625" s="372"/>
      <c r="K625" s="357"/>
    </row>
    <row r="626" spans="1:11" ht="15.75" customHeight="1">
      <c r="A626" s="371"/>
      <c r="B626" s="357"/>
      <c r="C626" s="357"/>
      <c r="D626" s="357"/>
      <c r="E626" s="357"/>
      <c r="F626" s="357"/>
      <c r="G626" s="357"/>
      <c r="H626" s="372"/>
      <c r="I626" s="372"/>
      <c r="J626" s="372"/>
      <c r="K626" s="357"/>
    </row>
    <row r="627" spans="1:11" ht="15.75" customHeight="1">
      <c r="A627" s="371"/>
      <c r="B627" s="357"/>
      <c r="C627" s="357"/>
      <c r="D627" s="357"/>
      <c r="E627" s="357"/>
      <c r="F627" s="357"/>
      <c r="G627" s="357"/>
      <c r="H627" s="372"/>
      <c r="I627" s="372"/>
      <c r="J627" s="372"/>
      <c r="K627" s="357"/>
    </row>
    <row r="628" spans="1:11" ht="15.75" customHeight="1">
      <c r="A628" s="371"/>
      <c r="B628" s="357"/>
      <c r="C628" s="357"/>
      <c r="D628" s="357"/>
      <c r="E628" s="357"/>
      <c r="F628" s="357"/>
      <c r="G628" s="357"/>
      <c r="H628" s="372"/>
      <c r="I628" s="372"/>
      <c r="J628" s="372"/>
      <c r="K628" s="357"/>
    </row>
    <row r="629" spans="1:11" ht="15.75" customHeight="1">
      <c r="A629" s="371"/>
      <c r="B629" s="357"/>
      <c r="C629" s="357"/>
      <c r="D629" s="357"/>
      <c r="E629" s="357"/>
      <c r="F629" s="357"/>
      <c r="G629" s="357"/>
      <c r="H629" s="372"/>
      <c r="I629" s="372"/>
      <c r="J629" s="372"/>
      <c r="K629" s="357"/>
    </row>
    <row r="630" spans="1:11" ht="15.75" customHeight="1">
      <c r="A630" s="371"/>
      <c r="B630" s="357"/>
      <c r="C630" s="357"/>
      <c r="D630" s="357"/>
      <c r="E630" s="357"/>
      <c r="F630" s="357"/>
      <c r="G630" s="357"/>
      <c r="H630" s="372"/>
      <c r="I630" s="372"/>
      <c r="J630" s="372"/>
      <c r="K630" s="357"/>
    </row>
    <row r="631" spans="1:11" ht="15.75" customHeight="1">
      <c r="A631" s="371"/>
      <c r="B631" s="357"/>
      <c r="C631" s="357"/>
      <c r="D631" s="357"/>
      <c r="E631" s="357"/>
      <c r="F631" s="357"/>
      <c r="G631" s="357"/>
      <c r="H631" s="372"/>
      <c r="I631" s="372"/>
      <c r="J631" s="372"/>
      <c r="K631" s="357"/>
    </row>
    <row r="632" spans="1:11" ht="15.75" customHeight="1">
      <c r="A632" s="371"/>
      <c r="B632" s="357"/>
      <c r="C632" s="357"/>
      <c r="D632" s="357"/>
      <c r="E632" s="357"/>
      <c r="F632" s="357"/>
      <c r="G632" s="357"/>
      <c r="H632" s="372"/>
      <c r="I632" s="372"/>
      <c r="J632" s="372"/>
      <c r="K632" s="357"/>
    </row>
    <row r="633" spans="1:11" ht="15.75" customHeight="1">
      <c r="A633" s="371"/>
      <c r="B633" s="357"/>
      <c r="C633" s="357"/>
      <c r="D633" s="357"/>
      <c r="E633" s="357"/>
      <c r="F633" s="357"/>
      <c r="G633" s="357"/>
      <c r="H633" s="372"/>
      <c r="I633" s="372"/>
      <c r="J633" s="372"/>
      <c r="K633" s="357"/>
    </row>
    <row r="634" spans="1:11" ht="15.75" customHeight="1">
      <c r="A634" s="371"/>
      <c r="B634" s="357"/>
      <c r="C634" s="357"/>
      <c r="D634" s="357"/>
      <c r="E634" s="357"/>
      <c r="F634" s="357"/>
      <c r="G634" s="357"/>
      <c r="H634" s="372"/>
      <c r="I634" s="372"/>
      <c r="J634" s="372"/>
      <c r="K634" s="357"/>
    </row>
    <row r="635" spans="1:11" ht="15.75" customHeight="1">
      <c r="A635" s="371"/>
      <c r="B635" s="357"/>
      <c r="C635" s="357"/>
      <c r="D635" s="357"/>
      <c r="E635" s="357"/>
      <c r="F635" s="357"/>
      <c r="G635" s="357"/>
      <c r="H635" s="372"/>
      <c r="I635" s="372"/>
      <c r="J635" s="372"/>
      <c r="K635" s="357"/>
    </row>
    <row r="636" spans="1:11" ht="15.75" customHeight="1">
      <c r="A636" s="371"/>
      <c r="B636" s="357"/>
      <c r="C636" s="357"/>
      <c r="D636" s="357"/>
      <c r="E636" s="357"/>
      <c r="F636" s="357"/>
      <c r="G636" s="357"/>
      <c r="H636" s="372"/>
      <c r="I636" s="372"/>
      <c r="J636" s="372"/>
      <c r="K636" s="357"/>
    </row>
    <row r="637" spans="1:11" ht="15.75" customHeight="1">
      <c r="A637" s="371"/>
      <c r="B637" s="357"/>
      <c r="C637" s="357"/>
      <c r="D637" s="357"/>
      <c r="E637" s="357"/>
      <c r="F637" s="357"/>
      <c r="G637" s="357"/>
      <c r="H637" s="372"/>
      <c r="I637" s="372"/>
      <c r="J637" s="372"/>
      <c r="K637" s="357"/>
    </row>
    <row r="638" spans="1:11" ht="15.75" customHeight="1">
      <c r="A638" s="371"/>
      <c r="B638" s="357"/>
      <c r="C638" s="357"/>
      <c r="D638" s="357"/>
      <c r="E638" s="357"/>
      <c r="F638" s="357"/>
      <c r="G638" s="357"/>
      <c r="H638" s="372"/>
      <c r="I638" s="372"/>
      <c r="J638" s="372"/>
      <c r="K638" s="357"/>
    </row>
    <row r="639" spans="1:11" ht="15.75" customHeight="1">
      <c r="A639" s="371"/>
      <c r="B639" s="357"/>
      <c r="C639" s="357"/>
      <c r="D639" s="357"/>
      <c r="E639" s="357"/>
      <c r="F639" s="357"/>
      <c r="G639" s="357"/>
      <c r="H639" s="372"/>
      <c r="I639" s="372"/>
      <c r="J639" s="372"/>
      <c r="K639" s="357"/>
    </row>
    <row r="640" spans="1:11" ht="15.75" customHeight="1">
      <c r="A640" s="371"/>
      <c r="B640" s="357"/>
      <c r="C640" s="357"/>
      <c r="D640" s="357"/>
      <c r="E640" s="357"/>
      <c r="F640" s="357"/>
      <c r="G640" s="357"/>
      <c r="H640" s="372"/>
      <c r="I640" s="372"/>
      <c r="J640" s="372"/>
      <c r="K640" s="357"/>
    </row>
    <row r="641" spans="1:11" ht="15.75" customHeight="1">
      <c r="A641" s="371"/>
      <c r="B641" s="357"/>
      <c r="C641" s="357"/>
      <c r="D641" s="357"/>
      <c r="E641" s="357"/>
      <c r="F641" s="357"/>
      <c r="G641" s="357"/>
      <c r="H641" s="372"/>
      <c r="I641" s="372"/>
      <c r="J641" s="372"/>
      <c r="K641" s="357"/>
    </row>
    <row r="642" spans="1:11" ht="15.75" customHeight="1">
      <c r="A642" s="371"/>
      <c r="B642" s="357"/>
      <c r="C642" s="357"/>
      <c r="D642" s="357"/>
      <c r="E642" s="357"/>
      <c r="F642" s="357"/>
      <c r="G642" s="357"/>
      <c r="H642" s="372"/>
      <c r="I642" s="372"/>
      <c r="J642" s="372"/>
      <c r="K642" s="357"/>
    </row>
    <row r="643" spans="1:11" ht="15.75" customHeight="1">
      <c r="A643" s="371"/>
      <c r="B643" s="357"/>
      <c r="C643" s="357"/>
      <c r="D643" s="357"/>
      <c r="E643" s="357"/>
      <c r="F643" s="357"/>
      <c r="G643" s="357"/>
      <c r="H643" s="372"/>
      <c r="I643" s="372"/>
      <c r="J643" s="372"/>
      <c r="K643" s="357"/>
    </row>
    <row r="644" spans="1:11" ht="15.75" customHeight="1">
      <c r="A644" s="371"/>
      <c r="B644" s="357"/>
      <c r="C644" s="357"/>
      <c r="D644" s="357"/>
      <c r="E644" s="357"/>
      <c r="F644" s="357"/>
      <c r="G644" s="357"/>
      <c r="H644" s="372"/>
      <c r="I644" s="372"/>
      <c r="J644" s="372"/>
      <c r="K644" s="357"/>
    </row>
    <row r="645" spans="1:11" ht="15.75" customHeight="1">
      <c r="A645" s="371"/>
      <c r="B645" s="357"/>
      <c r="C645" s="357"/>
      <c r="D645" s="357"/>
      <c r="E645" s="357"/>
      <c r="F645" s="357"/>
      <c r="G645" s="357"/>
      <c r="H645" s="372"/>
      <c r="I645" s="372"/>
      <c r="J645" s="372"/>
      <c r="K645" s="357"/>
    </row>
    <row r="646" spans="1:11" ht="15.75" customHeight="1">
      <c r="A646" s="371"/>
      <c r="B646" s="357"/>
      <c r="C646" s="357"/>
      <c r="D646" s="357"/>
      <c r="E646" s="357"/>
      <c r="F646" s="357"/>
      <c r="G646" s="357"/>
      <c r="H646" s="372"/>
      <c r="I646" s="372"/>
      <c r="J646" s="372"/>
      <c r="K646" s="357"/>
    </row>
    <row r="647" spans="1:11" ht="15.75" customHeight="1">
      <c r="A647" s="371"/>
      <c r="B647" s="357"/>
      <c r="C647" s="357"/>
      <c r="D647" s="357"/>
      <c r="E647" s="357"/>
      <c r="F647" s="357"/>
      <c r="G647" s="357"/>
      <c r="H647" s="372"/>
      <c r="I647" s="372"/>
      <c r="J647" s="372"/>
      <c r="K647" s="357"/>
    </row>
    <row r="648" spans="1:11" ht="15.75" customHeight="1">
      <c r="A648" s="371"/>
      <c r="B648" s="357"/>
      <c r="C648" s="357"/>
      <c r="D648" s="357"/>
      <c r="E648" s="357"/>
      <c r="F648" s="357"/>
      <c r="G648" s="357"/>
      <c r="H648" s="372"/>
      <c r="I648" s="372"/>
      <c r="J648" s="372"/>
      <c r="K648" s="357"/>
    </row>
    <row r="649" spans="1:11" ht="15.75" customHeight="1">
      <c r="A649" s="371"/>
      <c r="B649" s="357"/>
      <c r="C649" s="357"/>
      <c r="D649" s="357"/>
      <c r="E649" s="357"/>
      <c r="F649" s="357"/>
      <c r="G649" s="357"/>
      <c r="H649" s="372"/>
      <c r="I649" s="372"/>
      <c r="J649" s="372"/>
      <c r="K649" s="357"/>
    </row>
    <row r="650" spans="1:11" ht="15.75" customHeight="1">
      <c r="A650" s="371"/>
      <c r="B650" s="357"/>
      <c r="C650" s="357"/>
      <c r="D650" s="357"/>
      <c r="E650" s="357"/>
      <c r="F650" s="357"/>
      <c r="G650" s="357"/>
      <c r="H650" s="372"/>
      <c r="I650" s="372"/>
      <c r="J650" s="372"/>
      <c r="K650" s="357"/>
    </row>
    <row r="651" spans="1:11" ht="15.75" customHeight="1">
      <c r="A651" s="371"/>
      <c r="B651" s="357"/>
      <c r="C651" s="357"/>
      <c r="D651" s="357"/>
      <c r="E651" s="357"/>
      <c r="F651" s="357"/>
      <c r="G651" s="357"/>
      <c r="H651" s="372"/>
      <c r="I651" s="372"/>
      <c r="J651" s="372"/>
      <c r="K651" s="357"/>
    </row>
    <row r="652" spans="1:11" ht="15.75" customHeight="1">
      <c r="A652" s="371"/>
      <c r="B652" s="357"/>
      <c r="C652" s="357"/>
      <c r="D652" s="357"/>
      <c r="E652" s="357"/>
      <c r="F652" s="357"/>
      <c r="G652" s="357"/>
      <c r="H652" s="372"/>
      <c r="I652" s="372"/>
      <c r="J652" s="372"/>
      <c r="K652" s="357"/>
    </row>
    <row r="653" spans="1:11" ht="15.75" customHeight="1">
      <c r="A653" s="371"/>
      <c r="B653" s="357"/>
      <c r="C653" s="357"/>
      <c r="D653" s="357"/>
      <c r="E653" s="357"/>
      <c r="F653" s="357"/>
      <c r="G653" s="357"/>
      <c r="H653" s="372"/>
      <c r="I653" s="372"/>
      <c r="J653" s="372"/>
      <c r="K653" s="357"/>
    </row>
    <row r="654" spans="1:11" ht="15.75" customHeight="1">
      <c r="A654" s="371"/>
      <c r="B654" s="357"/>
      <c r="C654" s="357"/>
      <c r="D654" s="357"/>
      <c r="E654" s="357"/>
      <c r="F654" s="357"/>
      <c r="G654" s="357"/>
      <c r="H654" s="372"/>
      <c r="I654" s="372"/>
      <c r="J654" s="372"/>
      <c r="K654" s="357"/>
    </row>
    <row r="655" spans="1:11" ht="15.75" customHeight="1">
      <c r="A655" s="371"/>
      <c r="B655" s="357"/>
      <c r="C655" s="357"/>
      <c r="D655" s="357"/>
      <c r="E655" s="357"/>
      <c r="F655" s="357"/>
      <c r="G655" s="357"/>
      <c r="H655" s="372"/>
      <c r="I655" s="372"/>
      <c r="J655" s="372"/>
      <c r="K655" s="357"/>
    </row>
    <row r="656" spans="1:11" ht="15.75" customHeight="1">
      <c r="A656" s="371"/>
      <c r="B656" s="357"/>
      <c r="C656" s="357"/>
      <c r="D656" s="357"/>
      <c r="E656" s="357"/>
      <c r="F656" s="357"/>
      <c r="G656" s="357"/>
      <c r="H656" s="372"/>
      <c r="I656" s="372"/>
      <c r="J656" s="372"/>
      <c r="K656" s="357"/>
    </row>
    <row r="657" spans="1:11" ht="15.75" customHeight="1">
      <c r="A657" s="371"/>
      <c r="B657" s="357"/>
      <c r="C657" s="357"/>
      <c r="D657" s="357"/>
      <c r="E657" s="357"/>
      <c r="F657" s="357"/>
      <c r="G657" s="357"/>
      <c r="H657" s="372"/>
      <c r="I657" s="372"/>
      <c r="J657" s="372"/>
      <c r="K657" s="357"/>
    </row>
    <row r="658" spans="1:11" ht="15.75" customHeight="1">
      <c r="A658" s="371"/>
      <c r="B658" s="357"/>
      <c r="C658" s="357"/>
      <c r="D658" s="357"/>
      <c r="E658" s="357"/>
      <c r="F658" s="357"/>
      <c r="G658" s="357"/>
      <c r="H658" s="372"/>
      <c r="I658" s="372"/>
      <c r="J658" s="372"/>
      <c r="K658" s="357"/>
    </row>
    <row r="659" spans="1:11" ht="15.75" customHeight="1">
      <c r="A659" s="371"/>
      <c r="B659" s="357"/>
      <c r="C659" s="357"/>
      <c r="D659" s="357"/>
      <c r="E659" s="357"/>
      <c r="F659" s="357"/>
      <c r="G659" s="357"/>
      <c r="H659" s="372"/>
      <c r="I659" s="372"/>
      <c r="J659" s="372"/>
      <c r="K659" s="357"/>
    </row>
    <row r="660" spans="1:11" ht="15.75" customHeight="1">
      <c r="A660" s="371"/>
      <c r="B660" s="357"/>
      <c r="C660" s="357"/>
      <c r="D660" s="357"/>
      <c r="E660" s="357"/>
      <c r="F660" s="357"/>
      <c r="G660" s="357"/>
      <c r="H660" s="372"/>
      <c r="I660" s="372"/>
      <c r="J660" s="372"/>
      <c r="K660" s="357"/>
    </row>
    <row r="661" spans="1:11" ht="15.75" customHeight="1">
      <c r="A661" s="371"/>
      <c r="B661" s="357"/>
      <c r="C661" s="357"/>
      <c r="D661" s="357"/>
      <c r="E661" s="357"/>
      <c r="F661" s="357"/>
      <c r="G661" s="357"/>
      <c r="H661" s="372"/>
      <c r="I661" s="372"/>
      <c r="J661" s="372"/>
      <c r="K661" s="357"/>
    </row>
    <row r="662" spans="1:11" ht="15.75" customHeight="1">
      <c r="A662" s="371"/>
      <c r="B662" s="357"/>
      <c r="C662" s="357"/>
      <c r="D662" s="357"/>
      <c r="E662" s="357"/>
      <c r="F662" s="357"/>
      <c r="G662" s="357"/>
      <c r="H662" s="372"/>
      <c r="I662" s="372"/>
      <c r="J662" s="372"/>
      <c r="K662" s="357"/>
    </row>
    <row r="663" spans="1:11" ht="15.75" customHeight="1">
      <c r="A663" s="371"/>
      <c r="B663" s="357"/>
      <c r="C663" s="357"/>
      <c r="D663" s="357"/>
      <c r="E663" s="357"/>
      <c r="F663" s="357"/>
      <c r="G663" s="357"/>
      <c r="H663" s="372"/>
      <c r="I663" s="372"/>
      <c r="J663" s="372"/>
      <c r="K663" s="357"/>
    </row>
    <row r="664" spans="1:11" ht="15.75" customHeight="1">
      <c r="A664" s="371"/>
      <c r="B664" s="357"/>
      <c r="C664" s="357"/>
      <c r="D664" s="357"/>
      <c r="E664" s="357"/>
      <c r="F664" s="357"/>
      <c r="G664" s="357"/>
      <c r="H664" s="372"/>
      <c r="I664" s="372"/>
      <c r="J664" s="372"/>
      <c r="K664" s="357"/>
    </row>
    <row r="665" spans="1:11" ht="15.75" customHeight="1">
      <c r="A665" s="371"/>
      <c r="B665" s="357"/>
      <c r="C665" s="357"/>
      <c r="D665" s="357"/>
      <c r="E665" s="357"/>
      <c r="F665" s="357"/>
      <c r="G665" s="357"/>
      <c r="H665" s="372"/>
      <c r="I665" s="372"/>
      <c r="J665" s="372"/>
      <c r="K665" s="357"/>
    </row>
    <row r="666" spans="1:11" ht="15.75" customHeight="1">
      <c r="A666" s="371"/>
      <c r="B666" s="357"/>
      <c r="C666" s="357"/>
      <c r="D666" s="357"/>
      <c r="E666" s="357"/>
      <c r="F666" s="357"/>
      <c r="G666" s="357"/>
      <c r="H666" s="372"/>
      <c r="I666" s="372"/>
      <c r="J666" s="372"/>
      <c r="K666" s="357"/>
    </row>
    <row r="667" spans="1:11" ht="15.75" customHeight="1">
      <c r="A667" s="371"/>
      <c r="B667" s="357"/>
      <c r="C667" s="357"/>
      <c r="D667" s="357"/>
      <c r="E667" s="357"/>
      <c r="F667" s="357"/>
      <c r="G667" s="357"/>
      <c r="H667" s="372"/>
      <c r="I667" s="372"/>
      <c r="J667" s="372"/>
      <c r="K667" s="357"/>
    </row>
    <row r="668" spans="1:11" ht="15.75" customHeight="1">
      <c r="A668" s="371"/>
      <c r="B668" s="357"/>
      <c r="C668" s="357"/>
      <c r="D668" s="357"/>
      <c r="E668" s="357"/>
      <c r="F668" s="357"/>
      <c r="G668" s="357"/>
      <c r="H668" s="372"/>
      <c r="I668" s="372"/>
      <c r="J668" s="372"/>
      <c r="K668" s="357"/>
    </row>
    <row r="669" spans="1:11" ht="15.75" customHeight="1">
      <c r="A669" s="371"/>
      <c r="B669" s="357"/>
      <c r="C669" s="357"/>
      <c r="D669" s="357"/>
      <c r="E669" s="357"/>
      <c r="F669" s="357"/>
      <c r="G669" s="357"/>
      <c r="H669" s="372"/>
      <c r="I669" s="372"/>
      <c r="J669" s="372"/>
      <c r="K669" s="357"/>
    </row>
    <row r="670" spans="1:11" ht="15.75" customHeight="1">
      <c r="A670" s="371"/>
      <c r="B670" s="357"/>
      <c r="C670" s="357"/>
      <c r="D670" s="357"/>
      <c r="E670" s="357"/>
      <c r="F670" s="357"/>
      <c r="G670" s="357"/>
      <c r="H670" s="372"/>
      <c r="I670" s="372"/>
      <c r="J670" s="372"/>
      <c r="K670" s="357"/>
    </row>
    <row r="671" spans="1:11" ht="15.75" customHeight="1">
      <c r="A671" s="371"/>
      <c r="B671" s="357"/>
      <c r="C671" s="357"/>
      <c r="D671" s="357"/>
      <c r="E671" s="357"/>
      <c r="F671" s="357"/>
      <c r="G671" s="357"/>
      <c r="H671" s="372"/>
      <c r="I671" s="372"/>
      <c r="J671" s="372"/>
      <c r="K671" s="357"/>
    </row>
    <row r="672" spans="1:11" ht="15.75" customHeight="1">
      <c r="A672" s="371"/>
      <c r="B672" s="357"/>
      <c r="C672" s="357"/>
      <c r="D672" s="357"/>
      <c r="E672" s="357"/>
      <c r="F672" s="357"/>
      <c r="G672" s="357"/>
      <c r="H672" s="372"/>
      <c r="I672" s="372"/>
      <c r="J672" s="372"/>
      <c r="K672" s="357"/>
    </row>
    <row r="673" spans="1:11" ht="15.75" customHeight="1">
      <c r="A673" s="371"/>
      <c r="B673" s="357"/>
      <c r="C673" s="357"/>
      <c r="D673" s="357"/>
      <c r="E673" s="357"/>
      <c r="F673" s="357"/>
      <c r="G673" s="357"/>
      <c r="H673" s="372"/>
      <c r="I673" s="372"/>
      <c r="J673" s="372"/>
      <c r="K673" s="357"/>
    </row>
    <row r="674" spans="1:11" ht="15.75" customHeight="1">
      <c r="A674" s="371"/>
      <c r="B674" s="357"/>
      <c r="C674" s="357"/>
      <c r="D674" s="357"/>
      <c r="E674" s="357"/>
      <c r="F674" s="357"/>
      <c r="G674" s="357"/>
      <c r="H674" s="372"/>
      <c r="I674" s="372"/>
      <c r="J674" s="372"/>
      <c r="K674" s="357"/>
    </row>
    <row r="675" spans="1:11" ht="15.75" customHeight="1">
      <c r="A675" s="371"/>
      <c r="B675" s="357"/>
      <c r="C675" s="357"/>
      <c r="D675" s="357"/>
      <c r="E675" s="357"/>
      <c r="F675" s="357"/>
      <c r="G675" s="357"/>
      <c r="H675" s="372"/>
      <c r="I675" s="372"/>
      <c r="J675" s="372"/>
      <c r="K675" s="357"/>
    </row>
    <row r="676" spans="1:11" ht="15.75" customHeight="1">
      <c r="A676" s="371"/>
      <c r="B676" s="357"/>
      <c r="C676" s="357"/>
      <c r="D676" s="357"/>
      <c r="E676" s="357"/>
      <c r="F676" s="357"/>
      <c r="G676" s="357"/>
      <c r="H676" s="372"/>
      <c r="I676" s="372"/>
      <c r="J676" s="372"/>
      <c r="K676" s="357"/>
    </row>
    <row r="677" spans="1:11" ht="15.75" customHeight="1">
      <c r="A677" s="371"/>
      <c r="B677" s="357"/>
      <c r="C677" s="357"/>
      <c r="D677" s="357"/>
      <c r="E677" s="357"/>
      <c r="F677" s="357"/>
      <c r="G677" s="357"/>
      <c r="H677" s="372"/>
      <c r="I677" s="372"/>
      <c r="J677" s="372"/>
      <c r="K677" s="357"/>
    </row>
    <row r="678" spans="1:11" ht="15.75" customHeight="1">
      <c r="A678" s="371"/>
      <c r="B678" s="357"/>
      <c r="C678" s="357"/>
      <c r="D678" s="357"/>
      <c r="E678" s="357"/>
      <c r="F678" s="357"/>
      <c r="G678" s="357"/>
      <c r="H678" s="372"/>
      <c r="I678" s="372"/>
      <c r="J678" s="372"/>
      <c r="K678" s="357"/>
    </row>
    <row r="679" spans="1:11" ht="15.75" customHeight="1">
      <c r="A679" s="371"/>
      <c r="B679" s="357"/>
      <c r="C679" s="357"/>
      <c r="D679" s="357"/>
      <c r="E679" s="357"/>
      <c r="F679" s="357"/>
      <c r="G679" s="357"/>
      <c r="H679" s="372"/>
      <c r="I679" s="372"/>
      <c r="J679" s="372"/>
      <c r="K679" s="357"/>
    </row>
    <row r="680" spans="1:11" ht="15.75" customHeight="1">
      <c r="A680" s="371"/>
      <c r="B680" s="357"/>
      <c r="C680" s="357"/>
      <c r="D680" s="357"/>
      <c r="E680" s="357"/>
      <c r="F680" s="357"/>
      <c r="G680" s="357"/>
      <c r="H680" s="372"/>
      <c r="I680" s="372"/>
      <c r="J680" s="372"/>
      <c r="K680" s="357"/>
    </row>
    <row r="681" spans="1:11" ht="15.75" customHeight="1">
      <c r="A681" s="371"/>
      <c r="B681" s="357"/>
      <c r="C681" s="357"/>
      <c r="D681" s="357"/>
      <c r="E681" s="357"/>
      <c r="F681" s="357"/>
      <c r="G681" s="357"/>
      <c r="H681" s="372"/>
      <c r="I681" s="372"/>
      <c r="J681" s="372"/>
      <c r="K681" s="357"/>
    </row>
    <row r="682" spans="1:11" ht="15.75" customHeight="1">
      <c r="A682" s="371"/>
      <c r="B682" s="357"/>
      <c r="C682" s="357"/>
      <c r="D682" s="357"/>
      <c r="E682" s="357"/>
      <c r="F682" s="357"/>
      <c r="G682" s="357"/>
      <c r="H682" s="372"/>
      <c r="I682" s="372"/>
      <c r="J682" s="372"/>
      <c r="K682" s="357"/>
    </row>
    <row r="683" spans="1:11" ht="15.75" customHeight="1">
      <c r="A683" s="371"/>
      <c r="B683" s="357"/>
      <c r="C683" s="357"/>
      <c r="D683" s="357"/>
      <c r="E683" s="357"/>
      <c r="F683" s="357"/>
      <c r="G683" s="357"/>
      <c r="H683" s="372"/>
      <c r="I683" s="372"/>
      <c r="J683" s="372"/>
      <c r="K683" s="357"/>
    </row>
    <row r="684" spans="1:11" ht="15.75" customHeight="1">
      <c r="A684" s="371"/>
      <c r="B684" s="357"/>
      <c r="C684" s="357"/>
      <c r="D684" s="357"/>
      <c r="E684" s="357"/>
      <c r="F684" s="357"/>
      <c r="G684" s="357"/>
      <c r="H684" s="372"/>
      <c r="I684" s="372"/>
      <c r="J684" s="372"/>
      <c r="K684" s="357"/>
    </row>
    <row r="685" spans="1:11" ht="15.75" customHeight="1">
      <c r="A685" s="371"/>
      <c r="B685" s="357"/>
      <c r="C685" s="357"/>
      <c r="D685" s="357"/>
      <c r="E685" s="357"/>
      <c r="F685" s="357"/>
      <c r="G685" s="357"/>
      <c r="H685" s="372"/>
      <c r="I685" s="372"/>
      <c r="J685" s="372"/>
      <c r="K685" s="357"/>
    </row>
    <row r="686" spans="1:11" ht="15.75" customHeight="1">
      <c r="A686" s="371"/>
      <c r="B686" s="357"/>
      <c r="C686" s="357"/>
      <c r="D686" s="357"/>
      <c r="E686" s="357"/>
      <c r="F686" s="357"/>
      <c r="G686" s="357"/>
      <c r="H686" s="372"/>
      <c r="I686" s="372"/>
      <c r="J686" s="372"/>
      <c r="K686" s="357"/>
    </row>
    <row r="687" spans="1:11" ht="15.75" customHeight="1">
      <c r="A687" s="371"/>
      <c r="B687" s="357"/>
      <c r="C687" s="357"/>
      <c r="D687" s="357"/>
      <c r="E687" s="357"/>
      <c r="F687" s="357"/>
      <c r="G687" s="357"/>
      <c r="H687" s="372"/>
      <c r="I687" s="372"/>
      <c r="J687" s="372"/>
      <c r="K687" s="357"/>
    </row>
    <row r="688" spans="1:11" ht="15.75" customHeight="1">
      <c r="A688" s="371"/>
      <c r="B688" s="357"/>
      <c r="C688" s="357"/>
      <c r="D688" s="357"/>
      <c r="E688" s="357"/>
      <c r="F688" s="357"/>
      <c r="G688" s="357"/>
      <c r="H688" s="372"/>
      <c r="I688" s="372"/>
      <c r="J688" s="372"/>
      <c r="K688" s="357"/>
    </row>
    <row r="689" spans="1:11" ht="15.75" customHeight="1">
      <c r="A689" s="371"/>
      <c r="B689" s="357"/>
      <c r="C689" s="357"/>
      <c r="D689" s="357"/>
      <c r="E689" s="357"/>
      <c r="F689" s="357"/>
      <c r="G689" s="357"/>
      <c r="H689" s="372"/>
      <c r="I689" s="372"/>
      <c r="J689" s="372"/>
      <c r="K689" s="357"/>
    </row>
    <row r="690" spans="1:11" ht="15.75" customHeight="1">
      <c r="A690" s="371"/>
      <c r="B690" s="357"/>
      <c r="C690" s="357"/>
      <c r="D690" s="357"/>
      <c r="E690" s="357"/>
      <c r="F690" s="357"/>
      <c r="G690" s="357"/>
      <c r="H690" s="372"/>
      <c r="I690" s="372"/>
      <c r="J690" s="372"/>
      <c r="K690" s="357"/>
    </row>
    <row r="691" spans="1:11" ht="15.75" customHeight="1">
      <c r="A691" s="371"/>
      <c r="B691" s="357"/>
      <c r="C691" s="357"/>
      <c r="D691" s="357"/>
      <c r="E691" s="357"/>
      <c r="F691" s="357"/>
      <c r="G691" s="357"/>
      <c r="H691" s="372"/>
      <c r="I691" s="372"/>
      <c r="J691" s="372"/>
      <c r="K691" s="357"/>
    </row>
    <row r="692" spans="1:11" ht="15.75" customHeight="1">
      <c r="A692" s="371"/>
      <c r="B692" s="357"/>
      <c r="C692" s="357"/>
      <c r="D692" s="357"/>
      <c r="E692" s="357"/>
      <c r="F692" s="357"/>
      <c r="G692" s="357"/>
      <c r="H692" s="372"/>
      <c r="I692" s="372"/>
      <c r="J692" s="372"/>
      <c r="K692" s="357"/>
    </row>
    <row r="693" spans="1:11" ht="15.75" customHeight="1">
      <c r="A693" s="371"/>
      <c r="B693" s="357"/>
      <c r="C693" s="357"/>
      <c r="D693" s="357"/>
      <c r="E693" s="357"/>
      <c r="F693" s="357"/>
      <c r="G693" s="357"/>
      <c r="H693" s="372"/>
      <c r="I693" s="372"/>
      <c r="J693" s="372"/>
      <c r="K693" s="357"/>
    </row>
    <row r="694" spans="1:11" ht="15.75" customHeight="1">
      <c r="A694" s="371"/>
      <c r="B694" s="357"/>
      <c r="C694" s="357"/>
      <c r="D694" s="357"/>
      <c r="E694" s="357"/>
      <c r="F694" s="357"/>
      <c r="G694" s="357"/>
      <c r="H694" s="372"/>
      <c r="I694" s="372"/>
      <c r="J694" s="372"/>
      <c r="K694" s="357"/>
    </row>
    <row r="695" spans="1:11" ht="15.75" customHeight="1">
      <c r="A695" s="371"/>
      <c r="B695" s="357"/>
      <c r="C695" s="357"/>
      <c r="D695" s="357"/>
      <c r="E695" s="357"/>
      <c r="F695" s="357"/>
      <c r="G695" s="357"/>
      <c r="H695" s="372"/>
      <c r="I695" s="372"/>
      <c r="J695" s="372"/>
      <c r="K695" s="357"/>
    </row>
    <row r="696" spans="1:11" ht="15.75" customHeight="1">
      <c r="A696" s="371"/>
      <c r="B696" s="357"/>
      <c r="C696" s="357"/>
      <c r="D696" s="357"/>
      <c r="E696" s="357"/>
      <c r="F696" s="357"/>
      <c r="G696" s="357"/>
      <c r="H696" s="372"/>
      <c r="I696" s="372"/>
      <c r="J696" s="372"/>
      <c r="K696" s="357"/>
    </row>
    <row r="697" spans="1:11" ht="15.75" customHeight="1">
      <c r="A697" s="371"/>
      <c r="B697" s="357"/>
      <c r="C697" s="357"/>
      <c r="D697" s="357"/>
      <c r="E697" s="357"/>
      <c r="F697" s="357"/>
      <c r="G697" s="357"/>
      <c r="H697" s="372"/>
      <c r="I697" s="372"/>
      <c r="J697" s="372"/>
      <c r="K697" s="357"/>
    </row>
    <row r="698" spans="1:11" ht="15.75" customHeight="1">
      <c r="A698" s="371"/>
      <c r="B698" s="357"/>
      <c r="C698" s="357"/>
      <c r="D698" s="357"/>
      <c r="E698" s="357"/>
      <c r="F698" s="357"/>
      <c r="G698" s="357"/>
      <c r="H698" s="372"/>
      <c r="I698" s="372"/>
      <c r="J698" s="372"/>
      <c r="K698" s="357"/>
    </row>
    <row r="699" spans="1:11" ht="15.75" customHeight="1">
      <c r="A699" s="371"/>
      <c r="B699" s="357"/>
      <c r="C699" s="357"/>
      <c r="D699" s="357"/>
      <c r="E699" s="357"/>
      <c r="F699" s="357"/>
      <c r="G699" s="357"/>
      <c r="H699" s="372"/>
      <c r="I699" s="372"/>
      <c r="J699" s="372"/>
      <c r="K699" s="357"/>
    </row>
    <row r="700" spans="1:11" ht="15.75" customHeight="1">
      <c r="A700" s="371"/>
      <c r="B700" s="357"/>
      <c r="C700" s="357"/>
      <c r="D700" s="357"/>
      <c r="E700" s="357"/>
      <c r="F700" s="357"/>
      <c r="G700" s="357"/>
      <c r="H700" s="372"/>
      <c r="I700" s="372"/>
      <c r="J700" s="372"/>
      <c r="K700" s="357"/>
    </row>
    <row r="701" spans="1:11" ht="15.75" customHeight="1">
      <c r="A701" s="371"/>
      <c r="B701" s="357"/>
      <c r="C701" s="357"/>
      <c r="D701" s="357"/>
      <c r="E701" s="357"/>
      <c r="F701" s="357"/>
      <c r="G701" s="357"/>
      <c r="H701" s="372"/>
      <c r="I701" s="372"/>
      <c r="J701" s="372"/>
      <c r="K701" s="357"/>
    </row>
    <row r="702" spans="1:11" ht="15.75" customHeight="1">
      <c r="A702" s="371"/>
      <c r="B702" s="357"/>
      <c r="C702" s="357"/>
      <c r="D702" s="357"/>
      <c r="E702" s="357"/>
      <c r="F702" s="357"/>
      <c r="G702" s="357"/>
      <c r="H702" s="372"/>
      <c r="I702" s="372"/>
      <c r="J702" s="372"/>
      <c r="K702" s="357"/>
    </row>
    <row r="703" spans="1:11" ht="15.75" customHeight="1">
      <c r="A703" s="371"/>
      <c r="B703" s="357"/>
      <c r="C703" s="357"/>
      <c r="D703" s="357"/>
      <c r="E703" s="357"/>
      <c r="F703" s="357"/>
      <c r="G703" s="357"/>
      <c r="H703" s="372"/>
      <c r="I703" s="372"/>
      <c r="J703" s="372"/>
      <c r="K703" s="357"/>
    </row>
    <row r="704" spans="1:11" ht="15.75" customHeight="1">
      <c r="A704" s="371"/>
      <c r="B704" s="357"/>
      <c r="C704" s="357"/>
      <c r="D704" s="357"/>
      <c r="E704" s="357"/>
      <c r="F704" s="357"/>
      <c r="G704" s="357"/>
      <c r="H704" s="372"/>
      <c r="I704" s="372"/>
      <c r="J704" s="372"/>
      <c r="K704" s="357"/>
    </row>
    <row r="705" spans="1:11" ht="15.75" customHeight="1">
      <c r="A705" s="371"/>
      <c r="B705" s="357"/>
      <c r="C705" s="357"/>
      <c r="D705" s="357"/>
      <c r="E705" s="357"/>
      <c r="F705" s="357"/>
      <c r="G705" s="357"/>
      <c r="H705" s="372"/>
      <c r="I705" s="372"/>
      <c r="J705" s="372"/>
      <c r="K705" s="357"/>
    </row>
    <row r="706" spans="1:11" ht="15.75" customHeight="1">
      <c r="A706" s="371"/>
      <c r="B706" s="357"/>
      <c r="C706" s="357"/>
      <c r="D706" s="357"/>
      <c r="E706" s="357"/>
      <c r="F706" s="357"/>
      <c r="G706" s="357"/>
      <c r="H706" s="372"/>
      <c r="I706" s="372"/>
      <c r="J706" s="372"/>
      <c r="K706" s="357"/>
    </row>
    <row r="707" spans="1:11" ht="15.75" customHeight="1">
      <c r="A707" s="371"/>
      <c r="B707" s="357"/>
      <c r="C707" s="357"/>
      <c r="D707" s="357"/>
      <c r="E707" s="357"/>
      <c r="F707" s="357"/>
      <c r="G707" s="357"/>
      <c r="H707" s="372"/>
      <c r="I707" s="372"/>
      <c r="J707" s="372"/>
      <c r="K707" s="357"/>
    </row>
    <row r="708" spans="1:11" ht="15.75" customHeight="1">
      <c r="A708" s="371"/>
      <c r="B708" s="357"/>
      <c r="C708" s="357"/>
      <c r="D708" s="357"/>
      <c r="E708" s="357"/>
      <c r="F708" s="357"/>
      <c r="G708" s="357"/>
      <c r="H708" s="372"/>
      <c r="I708" s="372"/>
      <c r="J708" s="372"/>
      <c r="K708" s="357"/>
    </row>
    <row r="709" spans="1:11" ht="15.75" customHeight="1">
      <c r="A709" s="371"/>
      <c r="B709" s="357"/>
      <c r="C709" s="357"/>
      <c r="D709" s="357"/>
      <c r="E709" s="357"/>
      <c r="F709" s="357"/>
      <c r="G709" s="357"/>
      <c r="H709" s="372"/>
      <c r="I709" s="372"/>
      <c r="J709" s="372"/>
      <c r="K709" s="357"/>
    </row>
    <row r="710" spans="1:11" ht="15.75" customHeight="1">
      <c r="A710" s="371"/>
      <c r="B710" s="357"/>
      <c r="C710" s="357"/>
      <c r="D710" s="357"/>
      <c r="E710" s="357"/>
      <c r="F710" s="357"/>
      <c r="G710" s="357"/>
      <c r="H710" s="372"/>
      <c r="I710" s="372"/>
      <c r="J710" s="372"/>
      <c r="K710" s="357"/>
    </row>
    <row r="711" spans="1:11" ht="15.75" customHeight="1">
      <c r="A711" s="371"/>
      <c r="B711" s="357"/>
      <c r="C711" s="357"/>
      <c r="D711" s="357"/>
      <c r="E711" s="357"/>
      <c r="F711" s="357"/>
      <c r="G711" s="357"/>
      <c r="H711" s="372"/>
      <c r="I711" s="372"/>
      <c r="J711" s="372"/>
      <c r="K711" s="357"/>
    </row>
    <row r="712" spans="1:11" ht="15.75" customHeight="1">
      <c r="A712" s="371"/>
      <c r="B712" s="357"/>
      <c r="C712" s="357"/>
      <c r="D712" s="357"/>
      <c r="E712" s="357"/>
      <c r="F712" s="357"/>
      <c r="G712" s="357"/>
      <c r="H712" s="372"/>
      <c r="I712" s="372"/>
      <c r="J712" s="372"/>
      <c r="K712" s="357"/>
    </row>
    <row r="713" spans="1:11" ht="15.75" customHeight="1">
      <c r="A713" s="371"/>
      <c r="B713" s="357"/>
      <c r="C713" s="357"/>
      <c r="D713" s="357"/>
      <c r="E713" s="357"/>
      <c r="F713" s="357"/>
      <c r="G713" s="357"/>
      <c r="H713" s="372"/>
      <c r="I713" s="372"/>
      <c r="J713" s="372"/>
      <c r="K713" s="357"/>
    </row>
    <row r="714" spans="1:11" ht="15.75" customHeight="1">
      <c r="A714" s="371"/>
      <c r="B714" s="357"/>
      <c r="C714" s="357"/>
      <c r="D714" s="357"/>
      <c r="E714" s="357"/>
      <c r="F714" s="357"/>
      <c r="G714" s="357"/>
      <c r="H714" s="372"/>
      <c r="I714" s="372"/>
      <c r="J714" s="372"/>
      <c r="K714" s="357"/>
    </row>
    <row r="715" spans="1:11" ht="15.75" customHeight="1">
      <c r="A715" s="371"/>
      <c r="B715" s="357"/>
      <c r="C715" s="357"/>
      <c r="D715" s="357"/>
      <c r="E715" s="357"/>
      <c r="F715" s="357"/>
      <c r="G715" s="357"/>
      <c r="H715" s="372"/>
      <c r="I715" s="372"/>
      <c r="J715" s="372"/>
      <c r="K715" s="357"/>
    </row>
    <row r="716" spans="1:11" ht="15.75" customHeight="1">
      <c r="A716" s="371"/>
      <c r="B716" s="357"/>
      <c r="C716" s="357"/>
      <c r="D716" s="357"/>
      <c r="E716" s="357"/>
      <c r="F716" s="357"/>
      <c r="G716" s="357"/>
      <c r="H716" s="372"/>
      <c r="I716" s="372"/>
      <c r="J716" s="372"/>
      <c r="K716" s="357"/>
    </row>
    <row r="717" spans="1:11" ht="15.75" customHeight="1">
      <c r="A717" s="371"/>
      <c r="B717" s="357"/>
      <c r="C717" s="357"/>
      <c r="D717" s="357"/>
      <c r="E717" s="357"/>
      <c r="F717" s="357"/>
      <c r="G717" s="357"/>
      <c r="H717" s="372"/>
      <c r="I717" s="372"/>
      <c r="J717" s="372"/>
      <c r="K717" s="357"/>
    </row>
    <row r="718" spans="1:11" ht="15.75" customHeight="1">
      <c r="A718" s="371"/>
      <c r="B718" s="357"/>
      <c r="C718" s="357"/>
      <c r="D718" s="357"/>
      <c r="E718" s="357"/>
      <c r="F718" s="357"/>
      <c r="G718" s="357"/>
      <c r="H718" s="372"/>
      <c r="I718" s="372"/>
      <c r="J718" s="372"/>
      <c r="K718" s="357"/>
    </row>
    <row r="719" spans="1:11" ht="15.75" customHeight="1">
      <c r="A719" s="371"/>
      <c r="B719" s="357"/>
      <c r="C719" s="357"/>
      <c r="D719" s="357"/>
      <c r="E719" s="357"/>
      <c r="F719" s="357"/>
      <c r="G719" s="357"/>
      <c r="H719" s="372"/>
      <c r="I719" s="372"/>
      <c r="J719" s="372"/>
      <c r="K719" s="357"/>
    </row>
    <row r="720" spans="1:11" ht="15.75" customHeight="1">
      <c r="A720" s="371"/>
      <c r="B720" s="357"/>
      <c r="C720" s="357"/>
      <c r="D720" s="357"/>
      <c r="E720" s="357"/>
      <c r="F720" s="357"/>
      <c r="G720" s="357"/>
      <c r="H720" s="372"/>
      <c r="I720" s="372"/>
      <c r="J720" s="372"/>
      <c r="K720" s="357"/>
    </row>
    <row r="721" spans="1:11" ht="15.75" customHeight="1">
      <c r="A721" s="371"/>
      <c r="B721" s="357"/>
      <c r="C721" s="357"/>
      <c r="D721" s="357"/>
      <c r="E721" s="357"/>
      <c r="F721" s="357"/>
      <c r="G721" s="357"/>
      <c r="H721" s="372"/>
      <c r="I721" s="372"/>
      <c r="J721" s="372"/>
      <c r="K721" s="357"/>
    </row>
    <row r="722" spans="1:11" ht="15.75" customHeight="1">
      <c r="A722" s="371"/>
      <c r="B722" s="357"/>
      <c r="C722" s="357"/>
      <c r="D722" s="357"/>
      <c r="E722" s="357"/>
      <c r="F722" s="357"/>
      <c r="G722" s="357"/>
      <c r="H722" s="372"/>
      <c r="I722" s="372"/>
      <c r="J722" s="372"/>
      <c r="K722" s="357"/>
    </row>
    <row r="723" spans="1:11" ht="15.75" customHeight="1">
      <c r="A723" s="371"/>
      <c r="B723" s="357"/>
      <c r="C723" s="357"/>
      <c r="D723" s="357"/>
      <c r="E723" s="357"/>
      <c r="F723" s="357"/>
      <c r="G723" s="357"/>
      <c r="H723" s="372"/>
      <c r="I723" s="372"/>
      <c r="J723" s="372"/>
      <c r="K723" s="357"/>
    </row>
    <row r="724" spans="1:11" ht="15.75" customHeight="1">
      <c r="A724" s="371"/>
      <c r="B724" s="357"/>
      <c r="C724" s="357"/>
      <c r="D724" s="357"/>
      <c r="E724" s="357"/>
      <c r="F724" s="357"/>
      <c r="G724" s="357"/>
      <c r="H724" s="372"/>
      <c r="I724" s="372"/>
      <c r="J724" s="372"/>
      <c r="K724" s="357"/>
    </row>
    <row r="725" spans="1:11" ht="15.75" customHeight="1">
      <c r="A725" s="371"/>
      <c r="B725" s="357"/>
      <c r="C725" s="357"/>
      <c r="D725" s="357"/>
      <c r="E725" s="357"/>
      <c r="F725" s="357"/>
      <c r="G725" s="357"/>
      <c r="H725" s="372"/>
      <c r="I725" s="372"/>
      <c r="J725" s="372"/>
      <c r="K725" s="357"/>
    </row>
    <row r="726" spans="1:11" ht="15.75" customHeight="1">
      <c r="A726" s="371"/>
      <c r="B726" s="357"/>
      <c r="C726" s="357"/>
      <c r="D726" s="357"/>
      <c r="E726" s="357"/>
      <c r="F726" s="357"/>
      <c r="G726" s="357"/>
      <c r="H726" s="372"/>
      <c r="I726" s="372"/>
      <c r="J726" s="372"/>
      <c r="K726" s="357"/>
    </row>
    <row r="727" spans="1:11" ht="15.75" customHeight="1">
      <c r="A727" s="371"/>
      <c r="B727" s="357"/>
      <c r="C727" s="357"/>
      <c r="D727" s="357"/>
      <c r="E727" s="357"/>
      <c r="F727" s="357"/>
      <c r="G727" s="357"/>
      <c r="H727" s="372"/>
      <c r="I727" s="372"/>
      <c r="J727" s="372"/>
      <c r="K727" s="357"/>
    </row>
    <row r="728" spans="1:11" ht="15.75" customHeight="1">
      <c r="A728" s="371"/>
      <c r="B728" s="357"/>
      <c r="C728" s="357"/>
      <c r="D728" s="357"/>
      <c r="E728" s="357"/>
      <c r="F728" s="357"/>
      <c r="G728" s="357"/>
      <c r="H728" s="372"/>
      <c r="I728" s="372"/>
      <c r="J728" s="372"/>
      <c r="K728" s="357"/>
    </row>
    <row r="729" spans="1:11" ht="15.75" customHeight="1">
      <c r="A729" s="371"/>
      <c r="B729" s="357"/>
      <c r="C729" s="357"/>
      <c r="D729" s="357"/>
      <c r="E729" s="357"/>
      <c r="F729" s="357"/>
      <c r="G729" s="357"/>
      <c r="H729" s="372"/>
      <c r="I729" s="372"/>
      <c r="J729" s="372"/>
      <c r="K729" s="357"/>
    </row>
    <row r="730" spans="1:11" ht="15.75" customHeight="1">
      <c r="A730" s="371"/>
      <c r="B730" s="357"/>
      <c r="C730" s="357"/>
      <c r="D730" s="357"/>
      <c r="E730" s="357"/>
      <c r="F730" s="357"/>
      <c r="G730" s="357"/>
      <c r="H730" s="372"/>
      <c r="I730" s="372"/>
      <c r="J730" s="372"/>
      <c r="K730" s="357"/>
    </row>
    <row r="731" spans="1:11" ht="15.75" customHeight="1">
      <c r="A731" s="371"/>
      <c r="B731" s="357"/>
      <c r="C731" s="357"/>
      <c r="D731" s="357"/>
      <c r="E731" s="357"/>
      <c r="F731" s="357"/>
      <c r="G731" s="357"/>
      <c r="H731" s="372"/>
      <c r="I731" s="372"/>
      <c r="J731" s="372"/>
      <c r="K731" s="357"/>
    </row>
    <row r="732" spans="1:11" ht="15.75" customHeight="1">
      <c r="A732" s="371"/>
      <c r="B732" s="357"/>
      <c r="C732" s="357"/>
      <c r="D732" s="357"/>
      <c r="E732" s="357"/>
      <c r="F732" s="357"/>
      <c r="G732" s="357"/>
      <c r="H732" s="372"/>
      <c r="I732" s="372"/>
      <c r="J732" s="372"/>
      <c r="K732" s="357"/>
    </row>
    <row r="733" spans="1:11" ht="15.75" customHeight="1">
      <c r="A733" s="371"/>
      <c r="B733" s="357"/>
      <c r="C733" s="357"/>
      <c r="D733" s="357"/>
      <c r="E733" s="357"/>
      <c r="F733" s="357"/>
      <c r="G733" s="357"/>
      <c r="H733" s="372"/>
      <c r="I733" s="372"/>
      <c r="J733" s="372"/>
      <c r="K733" s="357"/>
    </row>
    <row r="734" spans="1:11" ht="15.75" customHeight="1">
      <c r="A734" s="371"/>
      <c r="B734" s="357"/>
      <c r="C734" s="357"/>
      <c r="D734" s="357"/>
      <c r="E734" s="357"/>
      <c r="F734" s="357"/>
      <c r="G734" s="357"/>
      <c r="H734" s="372"/>
      <c r="I734" s="372"/>
      <c r="J734" s="372"/>
      <c r="K734" s="357"/>
    </row>
    <row r="735" spans="1:11" ht="15.75" customHeight="1">
      <c r="A735" s="371"/>
      <c r="B735" s="357"/>
      <c r="C735" s="357"/>
      <c r="D735" s="357"/>
      <c r="E735" s="357"/>
      <c r="F735" s="357"/>
      <c r="G735" s="357"/>
      <c r="H735" s="372"/>
      <c r="I735" s="372"/>
      <c r="J735" s="372"/>
      <c r="K735" s="357"/>
    </row>
    <row r="736" spans="1:11" ht="15.75" customHeight="1">
      <c r="A736" s="371"/>
      <c r="B736" s="357"/>
      <c r="C736" s="357"/>
      <c r="D736" s="357"/>
      <c r="E736" s="357"/>
      <c r="F736" s="357"/>
      <c r="G736" s="357"/>
      <c r="H736" s="372"/>
      <c r="I736" s="372"/>
      <c r="J736" s="372"/>
      <c r="K736" s="357"/>
    </row>
    <row r="737" spans="1:11" ht="15.75" customHeight="1">
      <c r="A737" s="371"/>
      <c r="B737" s="357"/>
      <c r="C737" s="357"/>
      <c r="D737" s="357"/>
      <c r="E737" s="357"/>
      <c r="F737" s="357"/>
      <c r="G737" s="357"/>
      <c r="H737" s="372"/>
      <c r="I737" s="372"/>
      <c r="J737" s="372"/>
      <c r="K737" s="357"/>
    </row>
    <row r="738" spans="1:11" ht="15.75" customHeight="1">
      <c r="A738" s="371"/>
      <c r="B738" s="357"/>
      <c r="C738" s="357"/>
      <c r="D738" s="357"/>
      <c r="E738" s="357"/>
      <c r="F738" s="357"/>
      <c r="G738" s="357"/>
      <c r="H738" s="372"/>
      <c r="I738" s="372"/>
      <c r="J738" s="372"/>
      <c r="K738" s="357"/>
    </row>
    <row r="739" spans="1:11" ht="15.75" customHeight="1">
      <c r="A739" s="371"/>
      <c r="B739" s="357"/>
      <c r="C739" s="357"/>
      <c r="D739" s="357"/>
      <c r="E739" s="357"/>
      <c r="F739" s="357"/>
      <c r="G739" s="357"/>
      <c r="H739" s="372"/>
      <c r="I739" s="372"/>
      <c r="J739" s="372"/>
      <c r="K739" s="357"/>
    </row>
    <row r="740" spans="1:11" ht="15.75" customHeight="1">
      <c r="A740" s="371"/>
      <c r="B740" s="357"/>
      <c r="C740" s="357"/>
      <c r="D740" s="357"/>
      <c r="E740" s="357"/>
      <c r="F740" s="357"/>
      <c r="G740" s="357"/>
      <c r="H740" s="372"/>
      <c r="I740" s="372"/>
      <c r="J740" s="372"/>
      <c r="K740" s="357"/>
    </row>
    <row r="741" spans="1:11" ht="15.75" customHeight="1">
      <c r="A741" s="371"/>
      <c r="B741" s="357"/>
      <c r="C741" s="357"/>
      <c r="D741" s="357"/>
      <c r="E741" s="357"/>
      <c r="F741" s="357"/>
      <c r="G741" s="357"/>
      <c r="H741" s="372"/>
      <c r="I741" s="372"/>
      <c r="J741" s="372"/>
      <c r="K741" s="357"/>
    </row>
    <row r="742" spans="1:11" ht="15.75" customHeight="1">
      <c r="A742" s="371"/>
      <c r="B742" s="357"/>
      <c r="C742" s="357"/>
      <c r="D742" s="357"/>
      <c r="E742" s="357"/>
      <c r="F742" s="357"/>
      <c r="G742" s="357"/>
      <c r="H742" s="372"/>
      <c r="I742" s="372"/>
      <c r="J742" s="372"/>
      <c r="K742" s="357"/>
    </row>
    <row r="743" spans="1:11" ht="15.75" customHeight="1">
      <c r="A743" s="371"/>
      <c r="B743" s="357"/>
      <c r="C743" s="357"/>
      <c r="D743" s="357"/>
      <c r="E743" s="357"/>
      <c r="F743" s="357"/>
      <c r="G743" s="357"/>
      <c r="H743" s="372"/>
      <c r="I743" s="372"/>
      <c r="J743" s="372"/>
      <c r="K743" s="357"/>
    </row>
    <row r="744" spans="1:11" ht="15.75" customHeight="1">
      <c r="A744" s="371"/>
      <c r="B744" s="357"/>
      <c r="C744" s="357"/>
      <c r="D744" s="357"/>
      <c r="E744" s="357"/>
      <c r="F744" s="357"/>
      <c r="G744" s="357"/>
      <c r="H744" s="372"/>
      <c r="I744" s="372"/>
      <c r="J744" s="372"/>
      <c r="K744" s="357"/>
    </row>
    <row r="745" spans="1:11" ht="15.75" customHeight="1">
      <c r="A745" s="371"/>
      <c r="B745" s="357"/>
      <c r="C745" s="357"/>
      <c r="D745" s="357"/>
      <c r="E745" s="357"/>
      <c r="F745" s="357"/>
      <c r="G745" s="357"/>
      <c r="H745" s="372"/>
      <c r="I745" s="372"/>
      <c r="J745" s="372"/>
      <c r="K745" s="357"/>
    </row>
    <row r="746" spans="1:11" ht="15.75" customHeight="1">
      <c r="A746" s="371"/>
      <c r="B746" s="357"/>
      <c r="C746" s="357"/>
      <c r="D746" s="357"/>
      <c r="E746" s="357"/>
      <c r="F746" s="357"/>
      <c r="G746" s="357"/>
      <c r="H746" s="372"/>
      <c r="I746" s="372"/>
      <c r="J746" s="372"/>
      <c r="K746" s="357"/>
    </row>
    <row r="747" spans="1:11" ht="15.75" customHeight="1">
      <c r="A747" s="371"/>
      <c r="B747" s="357"/>
      <c r="C747" s="357"/>
      <c r="D747" s="357"/>
      <c r="E747" s="357"/>
      <c r="F747" s="357"/>
      <c r="G747" s="357"/>
      <c r="H747" s="372"/>
      <c r="I747" s="372"/>
      <c r="J747" s="372"/>
      <c r="K747" s="357"/>
    </row>
    <row r="748" spans="1:11" ht="15.75" customHeight="1">
      <c r="A748" s="371"/>
      <c r="B748" s="357"/>
      <c r="C748" s="357"/>
      <c r="D748" s="357"/>
      <c r="E748" s="357"/>
      <c r="F748" s="357"/>
      <c r="G748" s="357"/>
      <c r="H748" s="372"/>
      <c r="I748" s="372"/>
      <c r="J748" s="372"/>
      <c r="K748" s="357"/>
    </row>
    <row r="749" spans="1:11" ht="15.75" customHeight="1">
      <c r="A749" s="371"/>
      <c r="B749" s="357"/>
      <c r="C749" s="357"/>
      <c r="D749" s="357"/>
      <c r="E749" s="357"/>
      <c r="F749" s="357"/>
      <c r="G749" s="357"/>
      <c r="H749" s="372"/>
      <c r="I749" s="372"/>
      <c r="J749" s="372"/>
      <c r="K749" s="357"/>
    </row>
    <row r="750" spans="1:11" ht="15.75" customHeight="1">
      <c r="A750" s="371"/>
      <c r="B750" s="357"/>
      <c r="C750" s="357"/>
      <c r="D750" s="357"/>
      <c r="E750" s="357"/>
      <c r="F750" s="357"/>
      <c r="G750" s="357"/>
      <c r="H750" s="372"/>
      <c r="I750" s="372"/>
      <c r="J750" s="372"/>
      <c r="K750" s="357"/>
    </row>
    <row r="751" spans="1:11" ht="15.75" customHeight="1">
      <c r="A751" s="371"/>
      <c r="B751" s="357"/>
      <c r="C751" s="357"/>
      <c r="D751" s="357"/>
      <c r="E751" s="357"/>
      <c r="F751" s="357"/>
      <c r="G751" s="357"/>
      <c r="H751" s="372"/>
      <c r="I751" s="372"/>
      <c r="J751" s="372"/>
      <c r="K751" s="357"/>
    </row>
    <row r="752" spans="1:11" ht="15.75" customHeight="1">
      <c r="A752" s="371"/>
      <c r="B752" s="357"/>
      <c r="C752" s="357"/>
      <c r="D752" s="357"/>
      <c r="E752" s="357"/>
      <c r="F752" s="357"/>
      <c r="G752" s="357"/>
      <c r="H752" s="372"/>
      <c r="I752" s="372"/>
      <c r="J752" s="372"/>
      <c r="K752" s="357"/>
    </row>
    <row r="753" spans="1:11" ht="15.75" customHeight="1">
      <c r="A753" s="371"/>
      <c r="B753" s="357"/>
      <c r="C753" s="357"/>
      <c r="D753" s="357"/>
      <c r="E753" s="357"/>
      <c r="F753" s="357"/>
      <c r="G753" s="357"/>
      <c r="H753" s="372"/>
      <c r="I753" s="372"/>
      <c r="J753" s="372"/>
      <c r="K753" s="357"/>
    </row>
    <row r="754" spans="1:11" ht="15.75" customHeight="1">
      <c r="A754" s="371"/>
      <c r="B754" s="357"/>
      <c r="C754" s="357"/>
      <c r="D754" s="357"/>
      <c r="E754" s="357"/>
      <c r="F754" s="357"/>
      <c r="G754" s="357"/>
      <c r="H754" s="372"/>
      <c r="I754" s="372"/>
      <c r="J754" s="372"/>
      <c r="K754" s="357"/>
    </row>
    <row r="755" spans="1:11" ht="15.75" customHeight="1">
      <c r="A755" s="371"/>
      <c r="B755" s="357"/>
      <c r="C755" s="357"/>
      <c r="D755" s="357"/>
      <c r="E755" s="357"/>
      <c r="F755" s="357"/>
      <c r="G755" s="357"/>
      <c r="H755" s="372"/>
      <c r="I755" s="372"/>
      <c r="J755" s="372"/>
      <c r="K755" s="357"/>
    </row>
    <row r="756" spans="1:11" ht="15.75" customHeight="1">
      <c r="A756" s="371"/>
      <c r="B756" s="357"/>
      <c r="C756" s="357"/>
      <c r="D756" s="357"/>
      <c r="E756" s="357"/>
      <c r="F756" s="357"/>
      <c r="G756" s="357"/>
      <c r="H756" s="372"/>
      <c r="I756" s="372"/>
      <c r="J756" s="372"/>
      <c r="K756" s="357"/>
    </row>
    <row r="757" spans="1:11" ht="15.75" customHeight="1">
      <c r="A757" s="371"/>
      <c r="B757" s="357"/>
      <c r="C757" s="357"/>
      <c r="D757" s="357"/>
      <c r="E757" s="357"/>
      <c r="F757" s="357"/>
      <c r="G757" s="357"/>
      <c r="H757" s="372"/>
      <c r="I757" s="372"/>
      <c r="J757" s="372"/>
      <c r="K757" s="357"/>
    </row>
    <row r="758" spans="1:11" ht="15.75" customHeight="1">
      <c r="A758" s="371"/>
      <c r="B758" s="357"/>
      <c r="C758" s="357"/>
      <c r="D758" s="357"/>
      <c r="E758" s="357"/>
      <c r="F758" s="357"/>
      <c r="G758" s="357"/>
      <c r="H758" s="372"/>
      <c r="I758" s="372"/>
      <c r="J758" s="372"/>
      <c r="K758" s="357"/>
    </row>
    <row r="759" spans="1:11" ht="15.75" customHeight="1">
      <c r="A759" s="371"/>
      <c r="B759" s="357"/>
      <c r="C759" s="357"/>
      <c r="D759" s="357"/>
      <c r="E759" s="357"/>
      <c r="F759" s="357"/>
      <c r="G759" s="357"/>
      <c r="H759" s="372"/>
      <c r="I759" s="372"/>
      <c r="J759" s="372"/>
      <c r="K759" s="357"/>
    </row>
    <row r="760" spans="1:11" ht="15.75" customHeight="1">
      <c r="A760" s="371"/>
      <c r="B760" s="357"/>
      <c r="C760" s="357"/>
      <c r="D760" s="357"/>
      <c r="E760" s="357"/>
      <c r="F760" s="357"/>
      <c r="G760" s="357"/>
      <c r="H760" s="372"/>
      <c r="I760" s="372"/>
      <c r="J760" s="372"/>
      <c r="K760" s="357"/>
    </row>
    <row r="761" spans="1:11" ht="15.75" customHeight="1">
      <c r="A761" s="371"/>
      <c r="B761" s="357"/>
      <c r="C761" s="357"/>
      <c r="D761" s="357"/>
      <c r="E761" s="357"/>
      <c r="F761" s="357"/>
      <c r="G761" s="357"/>
      <c r="H761" s="372"/>
      <c r="I761" s="372"/>
      <c r="J761" s="372"/>
      <c r="K761" s="357"/>
    </row>
    <row r="762" spans="1:11" ht="15.75" customHeight="1">
      <c r="A762" s="371"/>
      <c r="B762" s="357"/>
      <c r="C762" s="357"/>
      <c r="D762" s="357"/>
      <c r="E762" s="357"/>
      <c r="F762" s="357"/>
      <c r="G762" s="357"/>
      <c r="H762" s="372"/>
      <c r="I762" s="372"/>
      <c r="J762" s="372"/>
      <c r="K762" s="357"/>
    </row>
    <row r="763" spans="1:11" ht="15.75" customHeight="1">
      <c r="A763" s="371"/>
      <c r="B763" s="357"/>
      <c r="C763" s="357"/>
      <c r="D763" s="357"/>
      <c r="E763" s="357"/>
      <c r="F763" s="357"/>
      <c r="G763" s="357"/>
      <c r="H763" s="372"/>
      <c r="I763" s="372"/>
      <c r="J763" s="372"/>
      <c r="K763" s="357"/>
    </row>
    <row r="764" spans="1:11" ht="15.75" customHeight="1">
      <c r="A764" s="371"/>
      <c r="B764" s="357"/>
      <c r="C764" s="357"/>
      <c r="D764" s="357"/>
      <c r="E764" s="357"/>
      <c r="F764" s="357"/>
      <c r="G764" s="357"/>
      <c r="H764" s="372"/>
      <c r="I764" s="372"/>
      <c r="J764" s="372"/>
      <c r="K764" s="357"/>
    </row>
    <row r="765" spans="1:11" ht="15.75" customHeight="1">
      <c r="A765" s="371"/>
      <c r="B765" s="357"/>
      <c r="C765" s="357"/>
      <c r="D765" s="357"/>
      <c r="E765" s="357"/>
      <c r="F765" s="357"/>
      <c r="G765" s="357"/>
      <c r="H765" s="372"/>
      <c r="I765" s="372"/>
      <c r="J765" s="372"/>
      <c r="K765" s="357"/>
    </row>
    <row r="766" spans="1:11" ht="15.75" customHeight="1">
      <c r="A766" s="371"/>
      <c r="B766" s="357"/>
      <c r="C766" s="357"/>
      <c r="D766" s="357"/>
      <c r="E766" s="357"/>
      <c r="F766" s="357"/>
      <c r="G766" s="357"/>
      <c r="H766" s="372"/>
      <c r="I766" s="372"/>
      <c r="J766" s="372"/>
      <c r="K766" s="357"/>
    </row>
    <row r="767" spans="1:11" ht="15.75" customHeight="1">
      <c r="A767" s="371"/>
      <c r="B767" s="357"/>
      <c r="C767" s="357"/>
      <c r="D767" s="357"/>
      <c r="E767" s="357"/>
      <c r="F767" s="357"/>
      <c r="G767" s="357"/>
      <c r="H767" s="372"/>
      <c r="I767" s="372"/>
      <c r="J767" s="372"/>
      <c r="K767" s="357"/>
    </row>
    <row r="768" spans="1:11" ht="15.75" customHeight="1">
      <c r="A768" s="371"/>
      <c r="B768" s="357"/>
      <c r="C768" s="357"/>
      <c r="D768" s="357"/>
      <c r="E768" s="357"/>
      <c r="F768" s="357"/>
      <c r="G768" s="357"/>
      <c r="H768" s="372"/>
      <c r="I768" s="372"/>
      <c r="J768" s="372"/>
      <c r="K768" s="357"/>
    </row>
    <row r="769" spans="1:11" ht="15.75" customHeight="1">
      <c r="A769" s="371"/>
      <c r="B769" s="357"/>
      <c r="C769" s="357"/>
      <c r="D769" s="357"/>
      <c r="E769" s="357"/>
      <c r="F769" s="357"/>
      <c r="G769" s="357"/>
      <c r="H769" s="372"/>
      <c r="I769" s="372"/>
      <c r="J769" s="372"/>
      <c r="K769" s="357"/>
    </row>
    <row r="770" spans="1:11" ht="15.75" customHeight="1">
      <c r="A770" s="371"/>
      <c r="B770" s="357"/>
      <c r="C770" s="357"/>
      <c r="D770" s="357"/>
      <c r="E770" s="357"/>
      <c r="F770" s="357"/>
      <c r="G770" s="357"/>
      <c r="H770" s="372"/>
      <c r="I770" s="372"/>
      <c r="J770" s="372"/>
      <c r="K770" s="357"/>
    </row>
    <row r="771" spans="1:11" ht="15.75" customHeight="1">
      <c r="A771" s="371"/>
      <c r="B771" s="357"/>
      <c r="C771" s="357"/>
      <c r="D771" s="357"/>
      <c r="E771" s="357"/>
      <c r="F771" s="357"/>
      <c r="G771" s="357"/>
      <c r="H771" s="372"/>
      <c r="I771" s="372"/>
      <c r="J771" s="372"/>
      <c r="K771" s="357"/>
    </row>
    <row r="772" spans="1:11" ht="15.75" customHeight="1">
      <c r="A772" s="371"/>
      <c r="B772" s="357"/>
      <c r="C772" s="357"/>
      <c r="D772" s="357"/>
      <c r="E772" s="357"/>
      <c r="F772" s="357"/>
      <c r="G772" s="357"/>
      <c r="H772" s="372"/>
      <c r="I772" s="372"/>
      <c r="J772" s="372"/>
      <c r="K772" s="357"/>
    </row>
    <row r="773" spans="1:11" ht="15.75" customHeight="1">
      <c r="A773" s="371"/>
      <c r="B773" s="357"/>
      <c r="C773" s="357"/>
      <c r="D773" s="357"/>
      <c r="E773" s="357"/>
      <c r="F773" s="357"/>
      <c r="G773" s="357"/>
      <c r="H773" s="372"/>
      <c r="I773" s="372"/>
      <c r="J773" s="372"/>
      <c r="K773" s="357"/>
    </row>
    <row r="774" spans="1:11" ht="15.75" customHeight="1">
      <c r="A774" s="371"/>
      <c r="B774" s="357"/>
      <c r="C774" s="357"/>
      <c r="D774" s="357"/>
      <c r="E774" s="357"/>
      <c r="F774" s="357"/>
      <c r="G774" s="357"/>
      <c r="H774" s="372"/>
      <c r="I774" s="372"/>
      <c r="J774" s="372"/>
      <c r="K774" s="357"/>
    </row>
    <row r="775" spans="1:11" ht="15.75" customHeight="1">
      <c r="A775" s="371"/>
      <c r="B775" s="357"/>
      <c r="C775" s="357"/>
      <c r="D775" s="357"/>
      <c r="E775" s="357"/>
      <c r="F775" s="357"/>
      <c r="G775" s="357"/>
      <c r="H775" s="372"/>
      <c r="I775" s="372"/>
      <c r="J775" s="372"/>
      <c r="K775" s="357"/>
    </row>
    <row r="776" spans="1:11" ht="15.75" customHeight="1">
      <c r="A776" s="371"/>
      <c r="B776" s="357"/>
      <c r="C776" s="357"/>
      <c r="D776" s="357"/>
      <c r="E776" s="357"/>
      <c r="F776" s="357"/>
      <c r="G776" s="357"/>
      <c r="H776" s="372"/>
      <c r="I776" s="372"/>
      <c r="J776" s="372"/>
      <c r="K776" s="357"/>
    </row>
    <row r="777" spans="1:11" ht="15.75" customHeight="1">
      <c r="A777" s="371"/>
      <c r="B777" s="357"/>
      <c r="C777" s="357"/>
      <c r="D777" s="357"/>
      <c r="E777" s="357"/>
      <c r="F777" s="357"/>
      <c r="G777" s="357"/>
      <c r="H777" s="372"/>
      <c r="I777" s="372"/>
      <c r="J777" s="372"/>
      <c r="K777" s="357"/>
    </row>
    <row r="778" spans="1:11" ht="15.75" customHeight="1">
      <c r="A778" s="371"/>
      <c r="B778" s="357"/>
      <c r="C778" s="357"/>
      <c r="D778" s="357"/>
      <c r="E778" s="357"/>
      <c r="F778" s="357"/>
      <c r="G778" s="357"/>
      <c r="H778" s="372"/>
      <c r="I778" s="372"/>
      <c r="J778" s="372"/>
      <c r="K778" s="357"/>
    </row>
    <row r="779" spans="1:11" ht="15.75" customHeight="1">
      <c r="A779" s="371"/>
      <c r="B779" s="357"/>
      <c r="C779" s="357"/>
      <c r="D779" s="357"/>
      <c r="E779" s="357"/>
      <c r="F779" s="357"/>
      <c r="G779" s="357"/>
      <c r="H779" s="372"/>
      <c r="I779" s="372"/>
      <c r="J779" s="372"/>
      <c r="K779" s="357"/>
    </row>
    <row r="780" spans="1:11" ht="15.75" customHeight="1">
      <c r="A780" s="371"/>
      <c r="B780" s="357"/>
      <c r="C780" s="357"/>
      <c r="D780" s="357"/>
      <c r="E780" s="357"/>
      <c r="F780" s="357"/>
      <c r="G780" s="357"/>
      <c r="H780" s="372"/>
      <c r="I780" s="372"/>
      <c r="J780" s="372"/>
      <c r="K780" s="357"/>
    </row>
    <row r="781" spans="1:11" ht="15.75" customHeight="1">
      <c r="A781" s="371"/>
      <c r="B781" s="357"/>
      <c r="C781" s="357"/>
      <c r="D781" s="357"/>
      <c r="E781" s="357"/>
      <c r="F781" s="357"/>
      <c r="G781" s="357"/>
      <c r="H781" s="372"/>
      <c r="I781" s="372"/>
      <c r="J781" s="372"/>
      <c r="K781" s="357"/>
    </row>
    <row r="782" spans="1:11" ht="15.75" customHeight="1">
      <c r="A782" s="371"/>
      <c r="B782" s="357"/>
      <c r="C782" s="357"/>
      <c r="D782" s="357"/>
      <c r="E782" s="357"/>
      <c r="F782" s="357"/>
      <c r="G782" s="357"/>
      <c r="H782" s="372"/>
      <c r="I782" s="372"/>
      <c r="J782" s="372"/>
      <c r="K782" s="357"/>
    </row>
    <row r="783" spans="1:11" ht="15.75" customHeight="1">
      <c r="A783" s="371"/>
      <c r="B783" s="357"/>
      <c r="C783" s="357"/>
      <c r="D783" s="357"/>
      <c r="E783" s="357"/>
      <c r="F783" s="357"/>
      <c r="G783" s="357"/>
      <c r="H783" s="372"/>
      <c r="I783" s="372"/>
      <c r="J783" s="372"/>
      <c r="K783" s="357"/>
    </row>
    <row r="784" spans="1:11" ht="15.75" customHeight="1">
      <c r="A784" s="371"/>
      <c r="B784" s="357"/>
      <c r="C784" s="357"/>
      <c r="D784" s="357"/>
      <c r="E784" s="357"/>
      <c r="F784" s="357"/>
      <c r="G784" s="357"/>
      <c r="H784" s="372"/>
      <c r="I784" s="372"/>
      <c r="J784" s="372"/>
      <c r="K784" s="357"/>
    </row>
    <row r="785" spans="1:11" ht="15.75" customHeight="1">
      <c r="A785" s="371"/>
      <c r="B785" s="357"/>
      <c r="C785" s="357"/>
      <c r="D785" s="357"/>
      <c r="E785" s="357"/>
      <c r="F785" s="357"/>
      <c r="G785" s="357"/>
      <c r="H785" s="372"/>
      <c r="I785" s="372"/>
      <c r="J785" s="372"/>
      <c r="K785" s="357"/>
    </row>
    <row r="786" spans="1:11" ht="15.75" customHeight="1">
      <c r="A786" s="371"/>
      <c r="B786" s="357"/>
      <c r="C786" s="357"/>
      <c r="D786" s="357"/>
      <c r="E786" s="357"/>
      <c r="F786" s="357"/>
      <c r="G786" s="357"/>
      <c r="H786" s="372"/>
      <c r="I786" s="372"/>
      <c r="J786" s="372"/>
      <c r="K786" s="357"/>
    </row>
    <row r="787" spans="1:11" ht="15.75" customHeight="1">
      <c r="A787" s="371"/>
      <c r="B787" s="357"/>
      <c r="C787" s="357"/>
      <c r="D787" s="357"/>
      <c r="E787" s="357"/>
      <c r="F787" s="357"/>
      <c r="G787" s="357"/>
      <c r="H787" s="372"/>
      <c r="I787" s="372"/>
      <c r="J787" s="372"/>
      <c r="K787" s="357"/>
    </row>
    <row r="788" spans="1:11" ht="15.75" customHeight="1">
      <c r="A788" s="371"/>
      <c r="B788" s="357"/>
      <c r="C788" s="357"/>
      <c r="D788" s="357"/>
      <c r="E788" s="357"/>
      <c r="F788" s="357"/>
      <c r="G788" s="357"/>
      <c r="H788" s="372"/>
      <c r="I788" s="372"/>
      <c r="J788" s="372"/>
      <c r="K788" s="357"/>
    </row>
    <row r="789" spans="1:11" ht="15.75" customHeight="1">
      <c r="A789" s="371"/>
      <c r="B789" s="357"/>
      <c r="C789" s="357"/>
      <c r="D789" s="357"/>
      <c r="E789" s="357"/>
      <c r="F789" s="357"/>
      <c r="G789" s="357"/>
      <c r="H789" s="372"/>
      <c r="I789" s="372"/>
      <c r="J789" s="372"/>
      <c r="K789" s="357"/>
    </row>
    <row r="790" spans="1:11" ht="15.75" customHeight="1">
      <c r="A790" s="371"/>
      <c r="B790" s="357"/>
      <c r="C790" s="357"/>
      <c r="D790" s="357"/>
      <c r="E790" s="357"/>
      <c r="F790" s="357"/>
      <c r="G790" s="357"/>
      <c r="H790" s="372"/>
      <c r="I790" s="372"/>
      <c r="J790" s="372"/>
      <c r="K790" s="357"/>
    </row>
    <row r="791" spans="1:11" ht="15.75" customHeight="1">
      <c r="A791" s="371"/>
      <c r="B791" s="357"/>
      <c r="C791" s="357"/>
      <c r="D791" s="357"/>
      <c r="E791" s="357"/>
      <c r="F791" s="357"/>
      <c r="G791" s="357"/>
      <c r="H791" s="372"/>
      <c r="I791" s="372"/>
      <c r="J791" s="372"/>
      <c r="K791" s="357"/>
    </row>
    <row r="792" spans="1:11" ht="15.75" customHeight="1">
      <c r="A792" s="371"/>
      <c r="B792" s="357"/>
      <c r="C792" s="357"/>
      <c r="D792" s="357"/>
      <c r="E792" s="357"/>
      <c r="F792" s="357"/>
      <c r="G792" s="357"/>
      <c r="H792" s="372"/>
      <c r="I792" s="372"/>
      <c r="J792" s="372"/>
      <c r="K792" s="357"/>
    </row>
    <row r="793" spans="1:11" ht="15.75" customHeight="1">
      <c r="A793" s="371"/>
      <c r="B793" s="357"/>
      <c r="C793" s="357"/>
      <c r="D793" s="357"/>
      <c r="E793" s="357"/>
      <c r="F793" s="357"/>
      <c r="G793" s="357"/>
      <c r="H793" s="372"/>
      <c r="I793" s="372"/>
      <c r="J793" s="372"/>
      <c r="K793" s="357"/>
    </row>
    <row r="794" spans="1:11" ht="15.75" customHeight="1">
      <c r="A794" s="371"/>
      <c r="B794" s="357"/>
      <c r="C794" s="357"/>
      <c r="D794" s="357"/>
      <c r="E794" s="357"/>
      <c r="F794" s="357"/>
      <c r="G794" s="357"/>
      <c r="H794" s="372"/>
      <c r="I794" s="372"/>
      <c r="J794" s="372"/>
      <c r="K794" s="357"/>
    </row>
    <row r="795" spans="1:11" ht="15.75" customHeight="1">
      <c r="A795" s="371"/>
      <c r="B795" s="357"/>
      <c r="C795" s="357"/>
      <c r="D795" s="357"/>
      <c r="E795" s="357"/>
      <c r="F795" s="357"/>
      <c r="G795" s="357"/>
      <c r="H795" s="372"/>
      <c r="I795" s="372"/>
      <c r="J795" s="372"/>
      <c r="K795" s="357"/>
    </row>
    <row r="796" spans="1:11" ht="15.75" customHeight="1">
      <c r="A796" s="371"/>
      <c r="B796" s="357"/>
      <c r="C796" s="357"/>
      <c r="D796" s="357"/>
      <c r="E796" s="357"/>
      <c r="F796" s="357"/>
      <c r="G796" s="357"/>
      <c r="H796" s="372"/>
      <c r="I796" s="372"/>
      <c r="J796" s="372"/>
      <c r="K796" s="357"/>
    </row>
    <row r="797" spans="1:11" ht="15.75" customHeight="1">
      <c r="A797" s="371"/>
      <c r="B797" s="357"/>
      <c r="C797" s="357"/>
      <c r="D797" s="357"/>
      <c r="E797" s="357"/>
      <c r="F797" s="357"/>
      <c r="G797" s="357"/>
      <c r="H797" s="372"/>
      <c r="I797" s="372"/>
      <c r="J797" s="372"/>
      <c r="K797" s="357"/>
    </row>
    <row r="798" spans="1:11" ht="15.75" customHeight="1">
      <c r="A798" s="371"/>
      <c r="B798" s="357"/>
      <c r="C798" s="357"/>
      <c r="D798" s="357"/>
      <c r="E798" s="357"/>
      <c r="F798" s="357"/>
      <c r="G798" s="357"/>
      <c r="H798" s="372"/>
      <c r="I798" s="372"/>
      <c r="J798" s="372"/>
      <c r="K798" s="357"/>
    </row>
    <row r="799" spans="1:11" ht="15.75" customHeight="1">
      <c r="A799" s="371"/>
      <c r="B799" s="357"/>
      <c r="C799" s="357"/>
      <c r="D799" s="357"/>
      <c r="E799" s="357"/>
      <c r="F799" s="357"/>
      <c r="G799" s="357"/>
      <c r="H799" s="372"/>
      <c r="I799" s="372"/>
      <c r="J799" s="372"/>
      <c r="K799" s="357"/>
    </row>
    <row r="800" spans="1:11" ht="15.75" customHeight="1">
      <c r="A800" s="371"/>
      <c r="B800" s="357"/>
      <c r="C800" s="357"/>
      <c r="D800" s="357"/>
      <c r="E800" s="357"/>
      <c r="F800" s="357"/>
      <c r="G800" s="357"/>
      <c r="H800" s="372"/>
      <c r="I800" s="372"/>
      <c r="J800" s="372"/>
      <c r="K800" s="357"/>
    </row>
    <row r="801" spans="1:11" ht="15.75" customHeight="1">
      <c r="A801" s="371"/>
      <c r="B801" s="357"/>
      <c r="C801" s="357"/>
      <c r="D801" s="357"/>
      <c r="E801" s="357"/>
      <c r="F801" s="357"/>
      <c r="G801" s="357"/>
      <c r="H801" s="372"/>
      <c r="I801" s="372"/>
      <c r="J801" s="372"/>
      <c r="K801" s="357"/>
    </row>
    <row r="802" spans="1:11" ht="15.75" customHeight="1">
      <c r="A802" s="371"/>
      <c r="B802" s="357"/>
      <c r="C802" s="357"/>
      <c r="D802" s="357"/>
      <c r="E802" s="357"/>
      <c r="F802" s="357"/>
      <c r="G802" s="357"/>
      <c r="H802" s="372"/>
      <c r="I802" s="372"/>
      <c r="J802" s="372"/>
      <c r="K802" s="357"/>
    </row>
    <row r="803" spans="1:11" ht="15.75" customHeight="1">
      <c r="A803" s="371"/>
      <c r="B803" s="357"/>
      <c r="C803" s="357"/>
      <c r="D803" s="357"/>
      <c r="E803" s="357"/>
      <c r="F803" s="357"/>
      <c r="G803" s="357"/>
      <c r="H803" s="372"/>
      <c r="I803" s="372"/>
      <c r="J803" s="372"/>
      <c r="K803" s="357"/>
    </row>
    <row r="804" spans="1:11" ht="15.75" customHeight="1">
      <c r="A804" s="371"/>
      <c r="B804" s="357"/>
      <c r="C804" s="357"/>
      <c r="D804" s="357"/>
      <c r="E804" s="357"/>
      <c r="F804" s="357"/>
      <c r="G804" s="357"/>
      <c r="H804" s="372"/>
      <c r="I804" s="372"/>
      <c r="J804" s="372"/>
      <c r="K804" s="357"/>
    </row>
    <row r="805" spans="1:11" ht="15.75" customHeight="1">
      <c r="A805" s="371"/>
      <c r="B805" s="357"/>
      <c r="C805" s="357"/>
      <c r="D805" s="357"/>
      <c r="E805" s="357"/>
      <c r="F805" s="357"/>
      <c r="G805" s="357"/>
      <c r="H805" s="372"/>
      <c r="I805" s="372"/>
      <c r="J805" s="372"/>
      <c r="K805" s="357"/>
    </row>
    <row r="806" spans="1:11" ht="15.75" customHeight="1">
      <c r="A806" s="371"/>
      <c r="B806" s="357"/>
      <c r="C806" s="357"/>
      <c r="D806" s="357"/>
      <c r="E806" s="357"/>
      <c r="F806" s="357"/>
      <c r="G806" s="357"/>
      <c r="H806" s="372"/>
      <c r="I806" s="372"/>
      <c r="J806" s="372"/>
      <c r="K806" s="357"/>
    </row>
    <row r="807" spans="1:11" ht="15.75" customHeight="1">
      <c r="A807" s="371"/>
      <c r="B807" s="357"/>
      <c r="C807" s="357"/>
      <c r="D807" s="357"/>
      <c r="E807" s="357"/>
      <c r="F807" s="357"/>
      <c r="G807" s="357"/>
      <c r="H807" s="372"/>
      <c r="I807" s="372"/>
      <c r="J807" s="372"/>
      <c r="K807" s="357"/>
    </row>
    <row r="808" spans="1:11" ht="15.75" customHeight="1">
      <c r="A808" s="371"/>
      <c r="B808" s="357"/>
      <c r="C808" s="357"/>
      <c r="D808" s="357"/>
      <c r="E808" s="357"/>
      <c r="F808" s="357"/>
      <c r="G808" s="357"/>
      <c r="H808" s="372"/>
      <c r="I808" s="372"/>
      <c r="J808" s="372"/>
      <c r="K808" s="357"/>
    </row>
    <row r="809" spans="1:11" ht="15.75" customHeight="1">
      <c r="A809" s="371"/>
      <c r="B809" s="357"/>
      <c r="C809" s="357"/>
      <c r="D809" s="357"/>
      <c r="E809" s="357"/>
      <c r="F809" s="357"/>
      <c r="G809" s="357"/>
      <c r="H809" s="372"/>
      <c r="I809" s="372"/>
      <c r="J809" s="372"/>
      <c r="K809" s="357"/>
    </row>
    <row r="810" spans="1:11" ht="15.75" customHeight="1">
      <c r="A810" s="371"/>
      <c r="B810" s="357"/>
      <c r="C810" s="357"/>
      <c r="D810" s="357"/>
      <c r="E810" s="357"/>
      <c r="F810" s="357"/>
      <c r="G810" s="357"/>
      <c r="H810" s="372"/>
      <c r="I810" s="372"/>
      <c r="J810" s="372"/>
      <c r="K810" s="357"/>
    </row>
    <row r="811" spans="1:11" ht="15.75" customHeight="1">
      <c r="A811" s="371"/>
      <c r="B811" s="357"/>
      <c r="C811" s="357"/>
      <c r="D811" s="357"/>
      <c r="E811" s="357"/>
      <c r="F811" s="357"/>
      <c r="G811" s="357"/>
      <c r="H811" s="372"/>
      <c r="I811" s="372"/>
      <c r="J811" s="372"/>
      <c r="K811" s="357"/>
    </row>
    <row r="812" spans="1:11" ht="15.75" customHeight="1">
      <c r="A812" s="371"/>
      <c r="B812" s="357"/>
      <c r="C812" s="357"/>
      <c r="D812" s="357"/>
      <c r="E812" s="357"/>
      <c r="F812" s="357"/>
      <c r="G812" s="357"/>
      <c r="H812" s="372"/>
      <c r="I812" s="372"/>
      <c r="J812" s="372"/>
      <c r="K812" s="357"/>
    </row>
    <row r="813" spans="1:11" ht="15.75" customHeight="1">
      <c r="A813" s="371"/>
      <c r="B813" s="357"/>
      <c r="C813" s="357"/>
      <c r="D813" s="357"/>
      <c r="E813" s="357"/>
      <c r="F813" s="357"/>
      <c r="G813" s="357"/>
      <c r="H813" s="372"/>
      <c r="I813" s="372"/>
      <c r="J813" s="372"/>
      <c r="K813" s="357"/>
    </row>
    <row r="814" spans="1:11" ht="15.75" customHeight="1">
      <c r="A814" s="371"/>
      <c r="B814" s="357"/>
      <c r="C814" s="357"/>
      <c r="D814" s="357"/>
      <c r="E814" s="357"/>
      <c r="F814" s="357"/>
      <c r="G814" s="357"/>
      <c r="H814" s="372"/>
      <c r="I814" s="372"/>
      <c r="J814" s="372"/>
      <c r="K814" s="357"/>
    </row>
    <row r="815" spans="1:11" ht="15.75" customHeight="1">
      <c r="A815" s="371"/>
      <c r="B815" s="357"/>
      <c r="C815" s="357"/>
      <c r="D815" s="357"/>
      <c r="E815" s="357"/>
      <c r="F815" s="357"/>
      <c r="G815" s="357"/>
      <c r="H815" s="372"/>
      <c r="I815" s="372"/>
      <c r="J815" s="372"/>
      <c r="K815" s="357"/>
    </row>
    <row r="816" spans="1:11" ht="15.75" customHeight="1">
      <c r="A816" s="371"/>
      <c r="B816" s="357"/>
      <c r="C816" s="357"/>
      <c r="D816" s="357"/>
      <c r="E816" s="357"/>
      <c r="F816" s="357"/>
      <c r="G816" s="357"/>
      <c r="H816" s="372"/>
      <c r="I816" s="372"/>
      <c r="J816" s="372"/>
      <c r="K816" s="357"/>
    </row>
    <row r="817" spans="1:11" ht="15.75" customHeight="1">
      <c r="A817" s="371"/>
      <c r="B817" s="357"/>
      <c r="C817" s="357"/>
      <c r="D817" s="357"/>
      <c r="E817" s="357"/>
      <c r="F817" s="357"/>
      <c r="G817" s="357"/>
      <c r="H817" s="372"/>
      <c r="I817" s="372"/>
      <c r="J817" s="372"/>
      <c r="K817" s="357"/>
    </row>
    <row r="818" spans="1:11" ht="15.75" customHeight="1">
      <c r="A818" s="371"/>
      <c r="B818" s="357"/>
      <c r="C818" s="357"/>
      <c r="D818" s="357"/>
      <c r="E818" s="357"/>
      <c r="F818" s="357"/>
      <c r="G818" s="357"/>
      <c r="H818" s="372"/>
      <c r="I818" s="372"/>
      <c r="J818" s="372"/>
      <c r="K818" s="357"/>
    </row>
    <row r="819" spans="1:11" ht="15.75" customHeight="1">
      <c r="A819" s="371"/>
      <c r="B819" s="357"/>
      <c r="C819" s="357"/>
      <c r="D819" s="357"/>
      <c r="E819" s="357"/>
      <c r="F819" s="357"/>
      <c r="G819" s="357"/>
      <c r="H819" s="372"/>
      <c r="I819" s="372"/>
      <c r="J819" s="372"/>
      <c r="K819" s="357"/>
    </row>
    <row r="820" spans="1:11" ht="15.75" customHeight="1">
      <c r="A820" s="371"/>
      <c r="B820" s="357"/>
      <c r="C820" s="357"/>
      <c r="D820" s="357"/>
      <c r="E820" s="357"/>
      <c r="F820" s="357"/>
      <c r="G820" s="357"/>
      <c r="H820" s="372"/>
      <c r="I820" s="372"/>
      <c r="J820" s="372"/>
      <c r="K820" s="357"/>
    </row>
    <row r="821" spans="1:11" ht="15.75" customHeight="1">
      <c r="A821" s="371"/>
      <c r="B821" s="357"/>
      <c r="C821" s="357"/>
      <c r="D821" s="357"/>
      <c r="E821" s="357"/>
      <c r="F821" s="357"/>
      <c r="G821" s="357"/>
      <c r="H821" s="372"/>
      <c r="I821" s="372"/>
      <c r="J821" s="372"/>
      <c r="K821" s="357"/>
    </row>
    <row r="822" spans="1:11" ht="15.75" customHeight="1">
      <c r="A822" s="371"/>
      <c r="B822" s="357"/>
      <c r="C822" s="357"/>
      <c r="D822" s="357"/>
      <c r="E822" s="357"/>
      <c r="F822" s="357"/>
      <c r="G822" s="357"/>
      <c r="H822" s="372"/>
      <c r="I822" s="372"/>
      <c r="J822" s="372"/>
      <c r="K822" s="357"/>
    </row>
    <row r="823" spans="1:11" ht="15.75" customHeight="1">
      <c r="A823" s="371"/>
      <c r="B823" s="357"/>
      <c r="C823" s="357"/>
      <c r="D823" s="357"/>
      <c r="E823" s="357"/>
      <c r="F823" s="357"/>
      <c r="G823" s="357"/>
      <c r="H823" s="372"/>
      <c r="I823" s="372"/>
      <c r="J823" s="372"/>
      <c r="K823" s="357"/>
    </row>
    <row r="824" spans="1:11" ht="15.75" customHeight="1">
      <c r="A824" s="371"/>
      <c r="B824" s="357"/>
      <c r="C824" s="357"/>
      <c r="D824" s="357"/>
      <c r="E824" s="357"/>
      <c r="F824" s="357"/>
      <c r="G824" s="357"/>
      <c r="H824" s="372"/>
      <c r="I824" s="372"/>
      <c r="J824" s="372"/>
      <c r="K824" s="357"/>
    </row>
    <row r="825" spans="1:11" ht="15.75" customHeight="1">
      <c r="A825" s="371"/>
      <c r="B825" s="357"/>
      <c r="C825" s="357"/>
      <c r="D825" s="357"/>
      <c r="E825" s="357"/>
      <c r="F825" s="357"/>
      <c r="G825" s="357"/>
      <c r="H825" s="372"/>
      <c r="I825" s="372"/>
      <c r="J825" s="372"/>
      <c r="K825" s="357"/>
    </row>
    <row r="826" spans="1:11" ht="15.75" customHeight="1">
      <c r="A826" s="371"/>
      <c r="B826" s="357"/>
      <c r="C826" s="357"/>
      <c r="D826" s="357"/>
      <c r="E826" s="357"/>
      <c r="F826" s="357"/>
      <c r="G826" s="357"/>
      <c r="H826" s="372"/>
      <c r="I826" s="372"/>
      <c r="J826" s="372"/>
      <c r="K826" s="357"/>
    </row>
    <row r="827" spans="1:11" ht="15.75" customHeight="1">
      <c r="A827" s="371"/>
      <c r="B827" s="357"/>
      <c r="C827" s="357"/>
      <c r="D827" s="357"/>
      <c r="E827" s="357"/>
      <c r="F827" s="357"/>
      <c r="G827" s="357"/>
      <c r="H827" s="372"/>
      <c r="I827" s="372"/>
      <c r="J827" s="372"/>
      <c r="K827" s="357"/>
    </row>
    <row r="828" spans="1:11" ht="15.75" customHeight="1">
      <c r="A828" s="371"/>
      <c r="B828" s="357"/>
      <c r="C828" s="357"/>
      <c r="D828" s="357"/>
      <c r="E828" s="357"/>
      <c r="F828" s="357"/>
      <c r="G828" s="357"/>
      <c r="H828" s="372"/>
      <c r="I828" s="372"/>
      <c r="J828" s="372"/>
      <c r="K828" s="357"/>
    </row>
    <row r="829" spans="1:11" ht="15.75" customHeight="1">
      <c r="A829" s="371"/>
      <c r="B829" s="357"/>
      <c r="C829" s="357"/>
      <c r="D829" s="357"/>
      <c r="E829" s="357"/>
      <c r="F829" s="357"/>
      <c r="G829" s="357"/>
      <c r="H829" s="372"/>
      <c r="I829" s="372"/>
      <c r="J829" s="372"/>
      <c r="K829" s="357"/>
    </row>
    <row r="830" spans="1:11" ht="15.75" customHeight="1">
      <c r="A830" s="371"/>
      <c r="B830" s="357"/>
      <c r="C830" s="357"/>
      <c r="D830" s="357"/>
      <c r="E830" s="357"/>
      <c r="F830" s="357"/>
      <c r="G830" s="357"/>
      <c r="H830" s="372"/>
      <c r="I830" s="372"/>
      <c r="J830" s="372"/>
      <c r="K830" s="357"/>
    </row>
    <row r="831" spans="1:11" ht="15.75" customHeight="1">
      <c r="A831" s="371"/>
      <c r="B831" s="357"/>
      <c r="C831" s="357"/>
      <c r="D831" s="357"/>
      <c r="E831" s="357"/>
      <c r="F831" s="357"/>
      <c r="G831" s="357"/>
      <c r="H831" s="372"/>
      <c r="I831" s="372"/>
      <c r="J831" s="372"/>
      <c r="K831" s="357"/>
    </row>
    <row r="832" spans="1:11" ht="15.75" customHeight="1">
      <c r="A832" s="371"/>
      <c r="B832" s="357"/>
      <c r="C832" s="357"/>
      <c r="D832" s="357"/>
      <c r="E832" s="357"/>
      <c r="F832" s="357"/>
      <c r="G832" s="357"/>
      <c r="H832" s="372"/>
      <c r="I832" s="372"/>
      <c r="J832" s="372"/>
      <c r="K832" s="357"/>
    </row>
    <row r="833" spans="1:11" ht="15.75" customHeight="1">
      <c r="A833" s="371"/>
      <c r="B833" s="357"/>
      <c r="C833" s="357"/>
      <c r="D833" s="357"/>
      <c r="E833" s="357"/>
      <c r="F833" s="357"/>
      <c r="G833" s="357"/>
      <c r="H833" s="372"/>
      <c r="I833" s="372"/>
      <c r="J833" s="372"/>
      <c r="K833" s="357"/>
    </row>
    <row r="834" spans="1:11" ht="15.75" customHeight="1">
      <c r="A834" s="371"/>
      <c r="B834" s="357"/>
      <c r="C834" s="357"/>
      <c r="D834" s="357"/>
      <c r="E834" s="357"/>
      <c r="F834" s="357"/>
      <c r="G834" s="357"/>
      <c r="H834" s="372"/>
      <c r="I834" s="372"/>
      <c r="J834" s="372"/>
      <c r="K834" s="357"/>
    </row>
    <row r="835" spans="1:11" ht="15.75" customHeight="1">
      <c r="A835" s="371"/>
      <c r="B835" s="357"/>
      <c r="C835" s="357"/>
      <c r="D835" s="357"/>
      <c r="E835" s="357"/>
      <c r="F835" s="357"/>
      <c r="G835" s="357"/>
      <c r="H835" s="372"/>
      <c r="I835" s="372"/>
      <c r="J835" s="372"/>
      <c r="K835" s="357"/>
    </row>
    <row r="836" spans="1:11" ht="15.75" customHeight="1">
      <c r="A836" s="371"/>
      <c r="B836" s="357"/>
      <c r="C836" s="357"/>
      <c r="D836" s="357"/>
      <c r="E836" s="357"/>
      <c r="F836" s="357"/>
      <c r="G836" s="357"/>
      <c r="H836" s="372"/>
      <c r="I836" s="372"/>
      <c r="J836" s="372"/>
      <c r="K836" s="357"/>
    </row>
    <row r="837" spans="1:11" ht="15.75" customHeight="1">
      <c r="A837" s="371"/>
      <c r="B837" s="357"/>
      <c r="C837" s="357"/>
      <c r="D837" s="357"/>
      <c r="E837" s="357"/>
      <c r="F837" s="357"/>
      <c r="G837" s="357"/>
      <c r="H837" s="372"/>
      <c r="I837" s="372"/>
      <c r="J837" s="372"/>
      <c r="K837" s="357"/>
    </row>
    <row r="838" spans="1:11" ht="15.75" customHeight="1">
      <c r="A838" s="371"/>
      <c r="B838" s="357"/>
      <c r="C838" s="357"/>
      <c r="D838" s="357"/>
      <c r="E838" s="357"/>
      <c r="F838" s="357"/>
      <c r="G838" s="357"/>
      <c r="H838" s="372"/>
      <c r="I838" s="372"/>
      <c r="J838" s="372"/>
      <c r="K838" s="357"/>
    </row>
    <row r="839" spans="1:11" ht="15.75" customHeight="1">
      <c r="A839" s="371"/>
      <c r="B839" s="357"/>
      <c r="C839" s="357"/>
      <c r="D839" s="357"/>
      <c r="E839" s="357"/>
      <c r="F839" s="357"/>
      <c r="G839" s="357"/>
      <c r="H839" s="372"/>
      <c r="I839" s="372"/>
      <c r="J839" s="372"/>
      <c r="K839" s="357"/>
    </row>
    <row r="840" spans="1:11" ht="15.75" customHeight="1">
      <c r="A840" s="371"/>
      <c r="B840" s="357"/>
      <c r="C840" s="357"/>
      <c r="D840" s="357"/>
      <c r="E840" s="357"/>
      <c r="F840" s="357"/>
      <c r="G840" s="357"/>
      <c r="H840" s="372"/>
      <c r="I840" s="372"/>
      <c r="J840" s="372"/>
      <c r="K840" s="357"/>
    </row>
    <row r="841" spans="1:11" ht="15.75" customHeight="1">
      <c r="A841" s="371"/>
      <c r="B841" s="357"/>
      <c r="C841" s="357"/>
      <c r="D841" s="357"/>
      <c r="E841" s="357"/>
      <c r="F841" s="357"/>
      <c r="G841" s="357"/>
      <c r="H841" s="372"/>
      <c r="I841" s="372"/>
      <c r="J841" s="372"/>
      <c r="K841" s="357"/>
    </row>
    <row r="842" spans="1:11" ht="15.75" customHeight="1">
      <c r="A842" s="371"/>
      <c r="B842" s="357"/>
      <c r="C842" s="357"/>
      <c r="D842" s="357"/>
      <c r="E842" s="357"/>
      <c r="F842" s="357"/>
      <c r="G842" s="357"/>
      <c r="H842" s="372"/>
      <c r="I842" s="372"/>
      <c r="J842" s="372"/>
      <c r="K842" s="357"/>
    </row>
    <row r="843" spans="1:11" ht="15.75" customHeight="1">
      <c r="A843" s="371"/>
      <c r="B843" s="357"/>
      <c r="C843" s="357"/>
      <c r="D843" s="357"/>
      <c r="E843" s="357"/>
      <c r="F843" s="357"/>
      <c r="G843" s="357"/>
      <c r="H843" s="372"/>
      <c r="I843" s="372"/>
      <c r="J843" s="372"/>
      <c r="K843" s="357"/>
    </row>
    <row r="844" spans="1:11" ht="15.75" customHeight="1">
      <c r="A844" s="371"/>
      <c r="B844" s="357"/>
      <c r="C844" s="357"/>
      <c r="D844" s="357"/>
      <c r="E844" s="357"/>
      <c r="F844" s="357"/>
      <c r="G844" s="357"/>
      <c r="H844" s="372"/>
      <c r="I844" s="372"/>
      <c r="J844" s="372"/>
      <c r="K844" s="357"/>
    </row>
    <row r="845" spans="1:11" ht="15.75" customHeight="1">
      <c r="A845" s="371"/>
      <c r="B845" s="357"/>
      <c r="C845" s="357"/>
      <c r="D845" s="357"/>
      <c r="E845" s="357"/>
      <c r="F845" s="357"/>
      <c r="G845" s="357"/>
      <c r="H845" s="372"/>
      <c r="I845" s="372"/>
      <c r="J845" s="372"/>
      <c r="K845" s="357"/>
    </row>
    <row r="846" spans="1:11" ht="15.75" customHeight="1">
      <c r="A846" s="371"/>
      <c r="B846" s="357"/>
      <c r="C846" s="357"/>
      <c r="D846" s="357"/>
      <c r="E846" s="357"/>
      <c r="F846" s="357"/>
      <c r="G846" s="357"/>
      <c r="H846" s="372"/>
      <c r="I846" s="372"/>
      <c r="J846" s="372"/>
      <c r="K846" s="357"/>
    </row>
    <row r="847" spans="1:11" ht="15.75" customHeight="1">
      <c r="A847" s="371"/>
      <c r="B847" s="357"/>
      <c r="C847" s="357"/>
      <c r="D847" s="357"/>
      <c r="E847" s="357"/>
      <c r="F847" s="357"/>
      <c r="G847" s="357"/>
      <c r="H847" s="372"/>
      <c r="I847" s="372"/>
      <c r="J847" s="372"/>
      <c r="K847" s="357"/>
    </row>
    <row r="848" spans="1:11" ht="15.75" customHeight="1">
      <c r="A848" s="371"/>
      <c r="B848" s="357"/>
      <c r="C848" s="357"/>
      <c r="D848" s="357"/>
      <c r="E848" s="357"/>
      <c r="F848" s="357"/>
      <c r="G848" s="357"/>
      <c r="H848" s="372"/>
      <c r="I848" s="372"/>
      <c r="J848" s="372"/>
      <c r="K848" s="357"/>
    </row>
    <row r="849" spans="1:11" ht="15.75" customHeight="1">
      <c r="A849" s="371"/>
      <c r="B849" s="357"/>
      <c r="C849" s="357"/>
      <c r="D849" s="357"/>
      <c r="E849" s="357"/>
      <c r="F849" s="357"/>
      <c r="G849" s="357"/>
      <c r="H849" s="372"/>
      <c r="I849" s="372"/>
      <c r="J849" s="372"/>
      <c r="K849" s="357"/>
    </row>
    <row r="850" spans="1:11" ht="15.75" customHeight="1">
      <c r="A850" s="371"/>
      <c r="B850" s="357"/>
      <c r="C850" s="357"/>
      <c r="D850" s="357"/>
      <c r="E850" s="357"/>
      <c r="F850" s="357"/>
      <c r="G850" s="357"/>
      <c r="H850" s="372"/>
      <c r="I850" s="372"/>
      <c r="J850" s="372"/>
      <c r="K850" s="357"/>
    </row>
    <row r="851" spans="1:11" ht="15.75" customHeight="1">
      <c r="A851" s="371"/>
      <c r="B851" s="357"/>
      <c r="C851" s="357"/>
      <c r="D851" s="357"/>
      <c r="E851" s="357"/>
      <c r="F851" s="357"/>
      <c r="G851" s="357"/>
      <c r="H851" s="372"/>
      <c r="I851" s="372"/>
      <c r="J851" s="372"/>
      <c r="K851" s="357"/>
    </row>
    <row r="852" spans="1:11" ht="15.75" customHeight="1">
      <c r="A852" s="371"/>
      <c r="B852" s="357"/>
      <c r="C852" s="357"/>
      <c r="D852" s="357"/>
      <c r="E852" s="357"/>
      <c r="F852" s="357"/>
      <c r="G852" s="357"/>
      <c r="H852" s="372"/>
      <c r="I852" s="372"/>
      <c r="J852" s="372"/>
      <c r="K852" s="357"/>
    </row>
    <row r="853" spans="1:11" ht="15.75" customHeight="1">
      <c r="A853" s="371"/>
      <c r="B853" s="357"/>
      <c r="C853" s="357"/>
      <c r="D853" s="357"/>
      <c r="E853" s="357"/>
      <c r="F853" s="357"/>
      <c r="G853" s="357"/>
      <c r="H853" s="372"/>
      <c r="I853" s="372"/>
      <c r="J853" s="372"/>
      <c r="K853" s="357"/>
    </row>
    <row r="854" spans="1:11" ht="15.75" customHeight="1">
      <c r="A854" s="371"/>
      <c r="B854" s="357"/>
      <c r="C854" s="357"/>
      <c r="D854" s="357"/>
      <c r="E854" s="357"/>
      <c r="F854" s="357"/>
      <c r="G854" s="357"/>
      <c r="H854" s="372"/>
      <c r="I854" s="372"/>
      <c r="J854" s="372"/>
      <c r="K854" s="357"/>
    </row>
    <row r="855" spans="1:11" ht="15.75" customHeight="1">
      <c r="A855" s="371"/>
      <c r="B855" s="357"/>
      <c r="C855" s="357"/>
      <c r="D855" s="357"/>
      <c r="E855" s="357"/>
      <c r="F855" s="357"/>
      <c r="G855" s="357"/>
      <c r="H855" s="372"/>
      <c r="I855" s="372"/>
      <c r="J855" s="372"/>
      <c r="K855" s="357"/>
    </row>
    <row r="856" spans="1:11" ht="15.75" customHeight="1">
      <c r="A856" s="371"/>
      <c r="B856" s="357"/>
      <c r="C856" s="357"/>
      <c r="D856" s="357"/>
      <c r="E856" s="357"/>
      <c r="F856" s="357"/>
      <c r="G856" s="357"/>
      <c r="H856" s="372"/>
      <c r="I856" s="372"/>
      <c r="J856" s="372"/>
      <c r="K856" s="357"/>
    </row>
    <row r="857" spans="1:11" ht="15.75" customHeight="1">
      <c r="A857" s="371"/>
      <c r="B857" s="357"/>
      <c r="C857" s="357"/>
      <c r="D857" s="357"/>
      <c r="E857" s="357"/>
      <c r="F857" s="357"/>
      <c r="G857" s="357"/>
      <c r="H857" s="372"/>
      <c r="I857" s="372"/>
      <c r="J857" s="372"/>
      <c r="K857" s="357"/>
    </row>
    <row r="858" spans="1:11" ht="15.75" customHeight="1">
      <c r="A858" s="371"/>
      <c r="B858" s="357"/>
      <c r="C858" s="357"/>
      <c r="D858" s="357"/>
      <c r="E858" s="357"/>
      <c r="F858" s="357"/>
      <c r="G858" s="357"/>
      <c r="H858" s="372"/>
      <c r="I858" s="372"/>
      <c r="J858" s="372"/>
      <c r="K858" s="357"/>
    </row>
    <row r="859" spans="1:11" ht="15.75" customHeight="1">
      <c r="A859" s="371"/>
      <c r="B859" s="357"/>
      <c r="C859" s="357"/>
      <c r="D859" s="357"/>
      <c r="E859" s="357"/>
      <c r="F859" s="357"/>
      <c r="G859" s="357"/>
      <c r="H859" s="372"/>
      <c r="I859" s="372"/>
      <c r="J859" s="372"/>
      <c r="K859" s="357"/>
    </row>
    <row r="860" spans="1:11" ht="15.75" customHeight="1">
      <c r="A860" s="371"/>
      <c r="B860" s="357"/>
      <c r="C860" s="357"/>
      <c r="D860" s="357"/>
      <c r="E860" s="357"/>
      <c r="F860" s="357"/>
      <c r="G860" s="357"/>
      <c r="H860" s="372"/>
      <c r="I860" s="372"/>
      <c r="J860" s="372"/>
      <c r="K860" s="357"/>
    </row>
    <row r="861" spans="1:11" ht="15.75" customHeight="1">
      <c r="A861" s="371"/>
      <c r="B861" s="357"/>
      <c r="C861" s="357"/>
      <c r="D861" s="357"/>
      <c r="E861" s="357"/>
      <c r="F861" s="357"/>
      <c r="G861" s="357"/>
      <c r="H861" s="372"/>
      <c r="I861" s="372"/>
      <c r="J861" s="372"/>
      <c r="K861" s="357"/>
    </row>
    <row r="862" spans="1:11" ht="15.75" customHeight="1">
      <c r="A862" s="371"/>
      <c r="B862" s="357"/>
      <c r="C862" s="357"/>
      <c r="D862" s="357"/>
      <c r="E862" s="357"/>
      <c r="F862" s="357"/>
      <c r="G862" s="357"/>
      <c r="H862" s="372"/>
      <c r="I862" s="372"/>
      <c r="J862" s="372"/>
      <c r="K862" s="357"/>
    </row>
    <row r="863" spans="1:11" ht="15.75" customHeight="1">
      <c r="A863" s="371"/>
      <c r="B863" s="357"/>
      <c r="C863" s="357"/>
      <c r="D863" s="357"/>
      <c r="E863" s="357"/>
      <c r="F863" s="357"/>
      <c r="G863" s="357"/>
      <c r="H863" s="372"/>
      <c r="I863" s="372"/>
      <c r="J863" s="372"/>
      <c r="K863" s="357"/>
    </row>
    <row r="864" spans="1:11" ht="15.75" customHeight="1">
      <c r="A864" s="371"/>
      <c r="B864" s="357"/>
      <c r="C864" s="357"/>
      <c r="D864" s="357"/>
      <c r="E864" s="357"/>
      <c r="F864" s="357"/>
      <c r="G864" s="357"/>
      <c r="H864" s="372"/>
      <c r="I864" s="372"/>
      <c r="J864" s="372"/>
      <c r="K864" s="357"/>
    </row>
    <row r="865" spans="1:11" ht="15.75" customHeight="1">
      <c r="A865" s="371"/>
      <c r="B865" s="357"/>
      <c r="C865" s="357"/>
      <c r="D865" s="357"/>
      <c r="E865" s="357"/>
      <c r="F865" s="357"/>
      <c r="G865" s="357"/>
      <c r="H865" s="372"/>
      <c r="I865" s="372"/>
      <c r="J865" s="372"/>
      <c r="K865" s="357"/>
    </row>
    <row r="866" spans="1:11" ht="15.75" customHeight="1">
      <c r="A866" s="371"/>
      <c r="B866" s="357"/>
      <c r="C866" s="357"/>
      <c r="D866" s="357"/>
      <c r="E866" s="357"/>
      <c r="F866" s="357"/>
      <c r="G866" s="357"/>
      <c r="H866" s="372"/>
      <c r="I866" s="372"/>
      <c r="J866" s="372"/>
      <c r="K866" s="357"/>
    </row>
    <row r="867" spans="1:11" ht="15.75" customHeight="1">
      <c r="A867" s="371"/>
      <c r="B867" s="357"/>
      <c r="C867" s="357"/>
      <c r="D867" s="357"/>
      <c r="E867" s="357"/>
      <c r="F867" s="357"/>
      <c r="G867" s="357"/>
      <c r="H867" s="372"/>
      <c r="I867" s="372"/>
      <c r="J867" s="372"/>
      <c r="K867" s="357"/>
    </row>
    <row r="868" spans="1:11" ht="15.75" customHeight="1">
      <c r="A868" s="371"/>
      <c r="B868" s="357"/>
      <c r="C868" s="357"/>
      <c r="D868" s="357"/>
      <c r="E868" s="357"/>
      <c r="F868" s="357"/>
      <c r="G868" s="357"/>
      <c r="H868" s="372"/>
      <c r="I868" s="372"/>
      <c r="J868" s="372"/>
      <c r="K868" s="357"/>
    </row>
    <row r="869" spans="1:11" ht="15.75" customHeight="1">
      <c r="A869" s="371"/>
      <c r="B869" s="357"/>
      <c r="C869" s="357"/>
      <c r="D869" s="357"/>
      <c r="E869" s="357"/>
      <c r="F869" s="357"/>
      <c r="G869" s="357"/>
      <c r="H869" s="372"/>
      <c r="I869" s="372"/>
      <c r="J869" s="372"/>
      <c r="K869" s="357"/>
    </row>
    <row r="870" spans="1:11" ht="15.75" customHeight="1">
      <c r="A870" s="371"/>
      <c r="B870" s="357"/>
      <c r="C870" s="357"/>
      <c r="D870" s="357"/>
      <c r="E870" s="357"/>
      <c r="F870" s="357"/>
      <c r="G870" s="357"/>
      <c r="H870" s="372"/>
      <c r="I870" s="372"/>
      <c r="J870" s="372"/>
      <c r="K870" s="357"/>
    </row>
    <row r="871" spans="1:11" ht="15.75" customHeight="1">
      <c r="A871" s="371"/>
      <c r="B871" s="357"/>
      <c r="C871" s="357"/>
      <c r="D871" s="357"/>
      <c r="E871" s="357"/>
      <c r="F871" s="357"/>
      <c r="G871" s="357"/>
      <c r="H871" s="372"/>
      <c r="I871" s="372"/>
      <c r="J871" s="372"/>
      <c r="K871" s="357"/>
    </row>
    <row r="872" spans="1:11" ht="15.75" customHeight="1">
      <c r="A872" s="371"/>
      <c r="B872" s="357"/>
      <c r="C872" s="357"/>
      <c r="D872" s="357"/>
      <c r="E872" s="357"/>
      <c r="F872" s="357"/>
      <c r="G872" s="357"/>
      <c r="H872" s="372"/>
      <c r="I872" s="372"/>
      <c r="J872" s="372"/>
      <c r="K872" s="357"/>
    </row>
    <row r="873" spans="1:11" ht="15.75" customHeight="1">
      <c r="A873" s="371"/>
      <c r="B873" s="357"/>
      <c r="C873" s="357"/>
      <c r="D873" s="357"/>
      <c r="E873" s="357"/>
      <c r="F873" s="357"/>
      <c r="G873" s="357"/>
      <c r="H873" s="372"/>
      <c r="I873" s="372"/>
      <c r="J873" s="372"/>
      <c r="K873" s="357"/>
    </row>
    <row r="874" spans="1:11" ht="15.75" customHeight="1">
      <c r="A874" s="371"/>
      <c r="B874" s="357"/>
      <c r="C874" s="357"/>
      <c r="D874" s="357"/>
      <c r="E874" s="357"/>
      <c r="F874" s="357"/>
      <c r="G874" s="357"/>
      <c r="H874" s="372"/>
      <c r="I874" s="372"/>
      <c r="J874" s="372"/>
      <c r="K874" s="357"/>
    </row>
    <row r="875" spans="1:11" ht="15.75" customHeight="1">
      <c r="A875" s="371"/>
      <c r="B875" s="357"/>
      <c r="C875" s="357"/>
      <c r="D875" s="357"/>
      <c r="E875" s="357"/>
      <c r="F875" s="357"/>
      <c r="G875" s="357"/>
      <c r="H875" s="372"/>
      <c r="I875" s="372"/>
      <c r="J875" s="372"/>
      <c r="K875" s="357"/>
    </row>
    <row r="876" spans="1:11" ht="15.75" customHeight="1">
      <c r="A876" s="371"/>
      <c r="B876" s="357"/>
      <c r="C876" s="357"/>
      <c r="D876" s="357"/>
      <c r="E876" s="357"/>
      <c r="F876" s="357"/>
      <c r="G876" s="357"/>
      <c r="H876" s="372"/>
      <c r="I876" s="372"/>
      <c r="J876" s="372"/>
      <c r="K876" s="357"/>
    </row>
    <row r="877" spans="1:11" ht="15.75" customHeight="1">
      <c r="A877" s="371"/>
      <c r="B877" s="357"/>
      <c r="C877" s="357"/>
      <c r="D877" s="357"/>
      <c r="E877" s="357"/>
      <c r="F877" s="357"/>
      <c r="G877" s="357"/>
      <c r="H877" s="372"/>
      <c r="I877" s="372"/>
      <c r="J877" s="372"/>
      <c r="K877" s="357"/>
    </row>
    <row r="878" spans="1:11" ht="15.75" customHeight="1">
      <c r="A878" s="371"/>
      <c r="B878" s="357"/>
      <c r="C878" s="357"/>
      <c r="D878" s="357"/>
      <c r="E878" s="357"/>
      <c r="F878" s="357"/>
      <c r="G878" s="357"/>
      <c r="H878" s="372"/>
      <c r="I878" s="372"/>
      <c r="J878" s="372"/>
      <c r="K878" s="357"/>
    </row>
    <row r="879" spans="1:11" ht="15.75" customHeight="1">
      <c r="A879" s="371"/>
      <c r="B879" s="357"/>
      <c r="C879" s="357"/>
      <c r="D879" s="357"/>
      <c r="E879" s="357"/>
      <c r="F879" s="357"/>
      <c r="G879" s="357"/>
      <c r="H879" s="372"/>
      <c r="I879" s="372"/>
      <c r="J879" s="372"/>
      <c r="K879" s="357"/>
    </row>
    <row r="880" spans="1:11" ht="15.75" customHeight="1">
      <c r="A880" s="371"/>
      <c r="B880" s="357"/>
      <c r="C880" s="357"/>
      <c r="D880" s="357"/>
      <c r="E880" s="357"/>
      <c r="F880" s="357"/>
      <c r="G880" s="357"/>
      <c r="H880" s="372"/>
      <c r="I880" s="372"/>
      <c r="J880" s="372"/>
      <c r="K880" s="357"/>
    </row>
  </sheetData>
  <autoFilter ref="A2:K4"/>
  <mergeCells count="1">
    <mergeCell ref="A1:K1"/>
  </mergeCells>
  <conditionalFormatting sqref="A3:K4">
    <cfRule type="expression" dxfId="9" priority="1">
      <formula>IF($F3="M",FALSE,TRUE)</formula>
    </cfRule>
  </conditionalFormatting>
  <pageMargins left="0.7" right="0.7" top="0.75" bottom="0.75" header="0.3" footer="0.3"/>
  <pageSetup paperSize="9" scale="83" fitToHeight="0" orientation="landscape" horizontalDpi="0" verticalDpi="0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93"/>
  <sheetViews>
    <sheetView showGridLines="0" workbookViewId="0">
      <pane ySplit="2" topLeftCell="A3" activePane="bottomLeft" state="frozen"/>
      <selection sqref="A1:K1"/>
      <selection pane="bottomLeft" activeCell="A3" sqref="A3:XFD15"/>
    </sheetView>
  </sheetViews>
  <sheetFormatPr defaultColWidth="14" defaultRowHeight="15" customHeight="1"/>
  <cols>
    <col min="1" max="1" width="13" style="358" bestFit="1" customWidth="1"/>
    <col min="2" max="2" width="9" style="358" bestFit="1" customWidth="1"/>
    <col min="3" max="3" width="11.5546875" style="358" bestFit="1" customWidth="1"/>
    <col min="4" max="4" width="14.33203125" style="358" bestFit="1" customWidth="1"/>
    <col min="5" max="5" width="13.21875" style="358" customWidth="1"/>
    <col min="6" max="6" width="7.109375" style="358" bestFit="1" customWidth="1"/>
    <col min="7" max="7" width="10.21875" style="358" bestFit="1" customWidth="1"/>
    <col min="8" max="8" width="16" style="358" bestFit="1" customWidth="1"/>
    <col min="9" max="9" width="15.44140625" style="358" bestFit="1" customWidth="1"/>
    <col min="10" max="10" width="16.21875" style="358" bestFit="1" customWidth="1"/>
    <col min="11" max="11" width="9.88671875" style="358" bestFit="1" customWidth="1"/>
    <col min="12" max="19" width="8.44140625" style="358" customWidth="1"/>
    <col min="20" max="256" width="14" style="358"/>
    <col min="257" max="257" width="13" style="358" bestFit="1" customWidth="1"/>
    <col min="258" max="258" width="9" style="358" bestFit="1" customWidth="1"/>
    <col min="259" max="259" width="11.5546875" style="358" bestFit="1" customWidth="1"/>
    <col min="260" max="260" width="14.33203125" style="358" bestFit="1" customWidth="1"/>
    <col min="261" max="261" width="34.33203125" style="358" customWidth="1"/>
    <col min="262" max="262" width="7.109375" style="358" bestFit="1" customWidth="1"/>
    <col min="263" max="263" width="10.21875" style="358" bestFit="1" customWidth="1"/>
    <col min="264" max="264" width="16" style="358" bestFit="1" customWidth="1"/>
    <col min="265" max="265" width="15.44140625" style="358" bestFit="1" customWidth="1"/>
    <col min="266" max="266" width="16.21875" style="358" bestFit="1" customWidth="1"/>
    <col min="267" max="267" width="9.88671875" style="358" bestFit="1" customWidth="1"/>
    <col min="268" max="275" width="8.44140625" style="358" customWidth="1"/>
    <col min="276" max="512" width="14" style="358"/>
    <col min="513" max="513" width="13" style="358" bestFit="1" customWidth="1"/>
    <col min="514" max="514" width="9" style="358" bestFit="1" customWidth="1"/>
    <col min="515" max="515" width="11.5546875" style="358" bestFit="1" customWidth="1"/>
    <col min="516" max="516" width="14.33203125" style="358" bestFit="1" customWidth="1"/>
    <col min="517" max="517" width="34.33203125" style="358" customWidth="1"/>
    <col min="518" max="518" width="7.109375" style="358" bestFit="1" customWidth="1"/>
    <col min="519" max="519" width="10.21875" style="358" bestFit="1" customWidth="1"/>
    <col min="520" max="520" width="16" style="358" bestFit="1" customWidth="1"/>
    <col min="521" max="521" width="15.44140625" style="358" bestFit="1" customWidth="1"/>
    <col min="522" max="522" width="16.21875" style="358" bestFit="1" customWidth="1"/>
    <col min="523" max="523" width="9.88671875" style="358" bestFit="1" customWidth="1"/>
    <col min="524" max="531" width="8.44140625" style="358" customWidth="1"/>
    <col min="532" max="768" width="14" style="358"/>
    <col min="769" max="769" width="13" style="358" bestFit="1" customWidth="1"/>
    <col min="770" max="770" width="9" style="358" bestFit="1" customWidth="1"/>
    <col min="771" max="771" width="11.5546875" style="358" bestFit="1" customWidth="1"/>
    <col min="772" max="772" width="14.33203125" style="358" bestFit="1" customWidth="1"/>
    <col min="773" max="773" width="34.33203125" style="358" customWidth="1"/>
    <col min="774" max="774" width="7.109375" style="358" bestFit="1" customWidth="1"/>
    <col min="775" max="775" width="10.21875" style="358" bestFit="1" customWidth="1"/>
    <col min="776" max="776" width="16" style="358" bestFit="1" customWidth="1"/>
    <col min="777" max="777" width="15.44140625" style="358" bestFit="1" customWidth="1"/>
    <col min="778" max="778" width="16.21875" style="358" bestFit="1" customWidth="1"/>
    <col min="779" max="779" width="9.88671875" style="358" bestFit="1" customWidth="1"/>
    <col min="780" max="787" width="8.44140625" style="358" customWidth="1"/>
    <col min="788" max="1024" width="14" style="358"/>
    <col min="1025" max="1025" width="13" style="358" bestFit="1" customWidth="1"/>
    <col min="1026" max="1026" width="9" style="358" bestFit="1" customWidth="1"/>
    <col min="1027" max="1027" width="11.5546875" style="358" bestFit="1" customWidth="1"/>
    <col min="1028" max="1028" width="14.33203125" style="358" bestFit="1" customWidth="1"/>
    <col min="1029" max="1029" width="34.33203125" style="358" customWidth="1"/>
    <col min="1030" max="1030" width="7.109375" style="358" bestFit="1" customWidth="1"/>
    <col min="1031" max="1031" width="10.21875" style="358" bestFit="1" customWidth="1"/>
    <col min="1032" max="1032" width="16" style="358" bestFit="1" customWidth="1"/>
    <col min="1033" max="1033" width="15.44140625" style="358" bestFit="1" customWidth="1"/>
    <col min="1034" max="1034" width="16.21875" style="358" bestFit="1" customWidth="1"/>
    <col min="1035" max="1035" width="9.88671875" style="358" bestFit="1" customWidth="1"/>
    <col min="1036" max="1043" width="8.44140625" style="358" customWidth="1"/>
    <col min="1044" max="1280" width="14" style="358"/>
    <col min="1281" max="1281" width="13" style="358" bestFit="1" customWidth="1"/>
    <col min="1282" max="1282" width="9" style="358" bestFit="1" customWidth="1"/>
    <col min="1283" max="1283" width="11.5546875" style="358" bestFit="1" customWidth="1"/>
    <col min="1284" max="1284" width="14.33203125" style="358" bestFit="1" customWidth="1"/>
    <col min="1285" max="1285" width="34.33203125" style="358" customWidth="1"/>
    <col min="1286" max="1286" width="7.109375" style="358" bestFit="1" customWidth="1"/>
    <col min="1287" max="1287" width="10.21875" style="358" bestFit="1" customWidth="1"/>
    <col min="1288" max="1288" width="16" style="358" bestFit="1" customWidth="1"/>
    <col min="1289" max="1289" width="15.44140625" style="358" bestFit="1" customWidth="1"/>
    <col min="1290" max="1290" width="16.21875" style="358" bestFit="1" customWidth="1"/>
    <col min="1291" max="1291" width="9.88671875" style="358" bestFit="1" customWidth="1"/>
    <col min="1292" max="1299" width="8.44140625" style="358" customWidth="1"/>
    <col min="1300" max="1536" width="14" style="358"/>
    <col min="1537" max="1537" width="13" style="358" bestFit="1" customWidth="1"/>
    <col min="1538" max="1538" width="9" style="358" bestFit="1" customWidth="1"/>
    <col min="1539" max="1539" width="11.5546875" style="358" bestFit="1" customWidth="1"/>
    <col min="1540" max="1540" width="14.33203125" style="358" bestFit="1" customWidth="1"/>
    <col min="1541" max="1541" width="34.33203125" style="358" customWidth="1"/>
    <col min="1542" max="1542" width="7.109375" style="358" bestFit="1" customWidth="1"/>
    <col min="1543" max="1543" width="10.21875" style="358" bestFit="1" customWidth="1"/>
    <col min="1544" max="1544" width="16" style="358" bestFit="1" customWidth="1"/>
    <col min="1545" max="1545" width="15.44140625" style="358" bestFit="1" customWidth="1"/>
    <col min="1546" max="1546" width="16.21875" style="358" bestFit="1" customWidth="1"/>
    <col min="1547" max="1547" width="9.88671875" style="358" bestFit="1" customWidth="1"/>
    <col min="1548" max="1555" width="8.44140625" style="358" customWidth="1"/>
    <col min="1556" max="1792" width="14" style="358"/>
    <col min="1793" max="1793" width="13" style="358" bestFit="1" customWidth="1"/>
    <col min="1794" max="1794" width="9" style="358" bestFit="1" customWidth="1"/>
    <col min="1795" max="1795" width="11.5546875" style="358" bestFit="1" customWidth="1"/>
    <col min="1796" max="1796" width="14.33203125" style="358" bestFit="1" customWidth="1"/>
    <col min="1797" max="1797" width="34.33203125" style="358" customWidth="1"/>
    <col min="1798" max="1798" width="7.109375" style="358" bestFit="1" customWidth="1"/>
    <col min="1799" max="1799" width="10.21875" style="358" bestFit="1" customWidth="1"/>
    <col min="1800" max="1800" width="16" style="358" bestFit="1" customWidth="1"/>
    <col min="1801" max="1801" width="15.44140625" style="358" bestFit="1" customWidth="1"/>
    <col min="1802" max="1802" width="16.21875" style="358" bestFit="1" customWidth="1"/>
    <col min="1803" max="1803" width="9.88671875" style="358" bestFit="1" customWidth="1"/>
    <col min="1804" max="1811" width="8.44140625" style="358" customWidth="1"/>
    <col min="1812" max="2048" width="14" style="358"/>
    <col min="2049" max="2049" width="13" style="358" bestFit="1" customWidth="1"/>
    <col min="2050" max="2050" width="9" style="358" bestFit="1" customWidth="1"/>
    <col min="2051" max="2051" width="11.5546875" style="358" bestFit="1" customWidth="1"/>
    <col min="2052" max="2052" width="14.33203125" style="358" bestFit="1" customWidth="1"/>
    <col min="2053" max="2053" width="34.33203125" style="358" customWidth="1"/>
    <col min="2054" max="2054" width="7.109375" style="358" bestFit="1" customWidth="1"/>
    <col min="2055" max="2055" width="10.21875" style="358" bestFit="1" customWidth="1"/>
    <col min="2056" max="2056" width="16" style="358" bestFit="1" customWidth="1"/>
    <col min="2057" max="2057" width="15.44140625" style="358" bestFit="1" customWidth="1"/>
    <col min="2058" max="2058" width="16.21875" style="358" bestFit="1" customWidth="1"/>
    <col min="2059" max="2059" width="9.88671875" style="358" bestFit="1" customWidth="1"/>
    <col min="2060" max="2067" width="8.44140625" style="358" customWidth="1"/>
    <col min="2068" max="2304" width="14" style="358"/>
    <col min="2305" max="2305" width="13" style="358" bestFit="1" customWidth="1"/>
    <col min="2306" max="2306" width="9" style="358" bestFit="1" customWidth="1"/>
    <col min="2307" max="2307" width="11.5546875" style="358" bestFit="1" customWidth="1"/>
    <col min="2308" max="2308" width="14.33203125" style="358" bestFit="1" customWidth="1"/>
    <col min="2309" max="2309" width="34.33203125" style="358" customWidth="1"/>
    <col min="2310" max="2310" width="7.109375" style="358" bestFit="1" customWidth="1"/>
    <col min="2311" max="2311" width="10.21875" style="358" bestFit="1" customWidth="1"/>
    <col min="2312" max="2312" width="16" style="358" bestFit="1" customWidth="1"/>
    <col min="2313" max="2313" width="15.44140625" style="358" bestFit="1" customWidth="1"/>
    <col min="2314" max="2314" width="16.21875" style="358" bestFit="1" customWidth="1"/>
    <col min="2315" max="2315" width="9.88671875" style="358" bestFit="1" customWidth="1"/>
    <col min="2316" max="2323" width="8.44140625" style="358" customWidth="1"/>
    <col min="2324" max="2560" width="14" style="358"/>
    <col min="2561" max="2561" width="13" style="358" bestFit="1" customWidth="1"/>
    <col min="2562" max="2562" width="9" style="358" bestFit="1" customWidth="1"/>
    <col min="2563" max="2563" width="11.5546875" style="358" bestFit="1" customWidth="1"/>
    <col min="2564" max="2564" width="14.33203125" style="358" bestFit="1" customWidth="1"/>
    <col min="2565" max="2565" width="34.33203125" style="358" customWidth="1"/>
    <col min="2566" max="2566" width="7.109375" style="358" bestFit="1" customWidth="1"/>
    <col min="2567" max="2567" width="10.21875" style="358" bestFit="1" customWidth="1"/>
    <col min="2568" max="2568" width="16" style="358" bestFit="1" customWidth="1"/>
    <col min="2569" max="2569" width="15.44140625" style="358" bestFit="1" customWidth="1"/>
    <col min="2570" max="2570" width="16.21875" style="358" bestFit="1" customWidth="1"/>
    <col min="2571" max="2571" width="9.88671875" style="358" bestFit="1" customWidth="1"/>
    <col min="2572" max="2579" width="8.44140625" style="358" customWidth="1"/>
    <col min="2580" max="2816" width="14" style="358"/>
    <col min="2817" max="2817" width="13" style="358" bestFit="1" customWidth="1"/>
    <col min="2818" max="2818" width="9" style="358" bestFit="1" customWidth="1"/>
    <col min="2819" max="2819" width="11.5546875" style="358" bestFit="1" customWidth="1"/>
    <col min="2820" max="2820" width="14.33203125" style="358" bestFit="1" customWidth="1"/>
    <col min="2821" max="2821" width="34.33203125" style="358" customWidth="1"/>
    <col min="2822" max="2822" width="7.109375" style="358" bestFit="1" customWidth="1"/>
    <col min="2823" max="2823" width="10.21875" style="358" bestFit="1" customWidth="1"/>
    <col min="2824" max="2824" width="16" style="358" bestFit="1" customWidth="1"/>
    <col min="2825" max="2825" width="15.44140625" style="358" bestFit="1" customWidth="1"/>
    <col min="2826" max="2826" width="16.21875" style="358" bestFit="1" customWidth="1"/>
    <col min="2827" max="2827" width="9.88671875" style="358" bestFit="1" customWidth="1"/>
    <col min="2828" max="2835" width="8.44140625" style="358" customWidth="1"/>
    <col min="2836" max="3072" width="14" style="358"/>
    <col min="3073" max="3073" width="13" style="358" bestFit="1" customWidth="1"/>
    <col min="3074" max="3074" width="9" style="358" bestFit="1" customWidth="1"/>
    <col min="3075" max="3075" width="11.5546875" style="358" bestFit="1" customWidth="1"/>
    <col min="3076" max="3076" width="14.33203125" style="358" bestFit="1" customWidth="1"/>
    <col min="3077" max="3077" width="34.33203125" style="358" customWidth="1"/>
    <col min="3078" max="3078" width="7.109375" style="358" bestFit="1" customWidth="1"/>
    <col min="3079" max="3079" width="10.21875" style="358" bestFit="1" customWidth="1"/>
    <col min="3080" max="3080" width="16" style="358" bestFit="1" customWidth="1"/>
    <col min="3081" max="3081" width="15.44140625" style="358" bestFit="1" customWidth="1"/>
    <col min="3082" max="3082" width="16.21875" style="358" bestFit="1" customWidth="1"/>
    <col min="3083" max="3083" width="9.88671875" style="358" bestFit="1" customWidth="1"/>
    <col min="3084" max="3091" width="8.44140625" style="358" customWidth="1"/>
    <col min="3092" max="3328" width="14" style="358"/>
    <col min="3329" max="3329" width="13" style="358" bestFit="1" customWidth="1"/>
    <col min="3330" max="3330" width="9" style="358" bestFit="1" customWidth="1"/>
    <col min="3331" max="3331" width="11.5546875" style="358" bestFit="1" customWidth="1"/>
    <col min="3332" max="3332" width="14.33203125" style="358" bestFit="1" customWidth="1"/>
    <col min="3333" max="3333" width="34.33203125" style="358" customWidth="1"/>
    <col min="3334" max="3334" width="7.109375" style="358" bestFit="1" customWidth="1"/>
    <col min="3335" max="3335" width="10.21875" style="358" bestFit="1" customWidth="1"/>
    <col min="3336" max="3336" width="16" style="358" bestFit="1" customWidth="1"/>
    <col min="3337" max="3337" width="15.44140625" style="358" bestFit="1" customWidth="1"/>
    <col min="3338" max="3338" width="16.21875" style="358" bestFit="1" customWidth="1"/>
    <col min="3339" max="3339" width="9.88671875" style="358" bestFit="1" customWidth="1"/>
    <col min="3340" max="3347" width="8.44140625" style="358" customWidth="1"/>
    <col min="3348" max="3584" width="14" style="358"/>
    <col min="3585" max="3585" width="13" style="358" bestFit="1" customWidth="1"/>
    <col min="3586" max="3586" width="9" style="358" bestFit="1" customWidth="1"/>
    <col min="3587" max="3587" width="11.5546875" style="358" bestFit="1" customWidth="1"/>
    <col min="3588" max="3588" width="14.33203125" style="358" bestFit="1" customWidth="1"/>
    <col min="3589" max="3589" width="34.33203125" style="358" customWidth="1"/>
    <col min="3590" max="3590" width="7.109375" style="358" bestFit="1" customWidth="1"/>
    <col min="3591" max="3591" width="10.21875" style="358" bestFit="1" customWidth="1"/>
    <col min="3592" max="3592" width="16" style="358" bestFit="1" customWidth="1"/>
    <col min="3593" max="3593" width="15.44140625" style="358" bestFit="1" customWidth="1"/>
    <col min="3594" max="3594" width="16.21875" style="358" bestFit="1" customWidth="1"/>
    <col min="3595" max="3595" width="9.88671875" style="358" bestFit="1" customWidth="1"/>
    <col min="3596" max="3603" width="8.44140625" style="358" customWidth="1"/>
    <col min="3604" max="3840" width="14" style="358"/>
    <col min="3841" max="3841" width="13" style="358" bestFit="1" customWidth="1"/>
    <col min="3842" max="3842" width="9" style="358" bestFit="1" customWidth="1"/>
    <col min="3843" max="3843" width="11.5546875" style="358" bestFit="1" customWidth="1"/>
    <col min="3844" max="3844" width="14.33203125" style="358" bestFit="1" customWidth="1"/>
    <col min="3845" max="3845" width="34.33203125" style="358" customWidth="1"/>
    <col min="3846" max="3846" width="7.109375" style="358" bestFit="1" customWidth="1"/>
    <col min="3847" max="3847" width="10.21875" style="358" bestFit="1" customWidth="1"/>
    <col min="3848" max="3848" width="16" style="358" bestFit="1" customWidth="1"/>
    <col min="3849" max="3849" width="15.44140625" style="358" bestFit="1" customWidth="1"/>
    <col min="3850" max="3850" width="16.21875" style="358" bestFit="1" customWidth="1"/>
    <col min="3851" max="3851" width="9.88671875" style="358" bestFit="1" customWidth="1"/>
    <col min="3852" max="3859" width="8.44140625" style="358" customWidth="1"/>
    <col min="3860" max="4096" width="14" style="358"/>
    <col min="4097" max="4097" width="13" style="358" bestFit="1" customWidth="1"/>
    <col min="4098" max="4098" width="9" style="358" bestFit="1" customWidth="1"/>
    <col min="4099" max="4099" width="11.5546875" style="358" bestFit="1" customWidth="1"/>
    <col min="4100" max="4100" width="14.33203125" style="358" bestFit="1" customWidth="1"/>
    <col min="4101" max="4101" width="34.33203125" style="358" customWidth="1"/>
    <col min="4102" max="4102" width="7.109375" style="358" bestFit="1" customWidth="1"/>
    <col min="4103" max="4103" width="10.21875" style="358" bestFit="1" customWidth="1"/>
    <col min="4104" max="4104" width="16" style="358" bestFit="1" customWidth="1"/>
    <col min="4105" max="4105" width="15.44140625" style="358" bestFit="1" customWidth="1"/>
    <col min="4106" max="4106" width="16.21875" style="358" bestFit="1" customWidth="1"/>
    <col min="4107" max="4107" width="9.88671875" style="358" bestFit="1" customWidth="1"/>
    <col min="4108" max="4115" width="8.44140625" style="358" customWidth="1"/>
    <col min="4116" max="4352" width="14" style="358"/>
    <col min="4353" max="4353" width="13" style="358" bestFit="1" customWidth="1"/>
    <col min="4354" max="4354" width="9" style="358" bestFit="1" customWidth="1"/>
    <col min="4355" max="4355" width="11.5546875" style="358" bestFit="1" customWidth="1"/>
    <col min="4356" max="4356" width="14.33203125" style="358" bestFit="1" customWidth="1"/>
    <col min="4357" max="4357" width="34.33203125" style="358" customWidth="1"/>
    <col min="4358" max="4358" width="7.109375" style="358" bestFit="1" customWidth="1"/>
    <col min="4359" max="4359" width="10.21875" style="358" bestFit="1" customWidth="1"/>
    <col min="4360" max="4360" width="16" style="358" bestFit="1" customWidth="1"/>
    <col min="4361" max="4361" width="15.44140625" style="358" bestFit="1" customWidth="1"/>
    <col min="4362" max="4362" width="16.21875" style="358" bestFit="1" customWidth="1"/>
    <col min="4363" max="4363" width="9.88671875" style="358" bestFit="1" customWidth="1"/>
    <col min="4364" max="4371" width="8.44140625" style="358" customWidth="1"/>
    <col min="4372" max="4608" width="14" style="358"/>
    <col min="4609" max="4609" width="13" style="358" bestFit="1" customWidth="1"/>
    <col min="4610" max="4610" width="9" style="358" bestFit="1" customWidth="1"/>
    <col min="4611" max="4611" width="11.5546875" style="358" bestFit="1" customWidth="1"/>
    <col min="4612" max="4612" width="14.33203125" style="358" bestFit="1" customWidth="1"/>
    <col min="4613" max="4613" width="34.33203125" style="358" customWidth="1"/>
    <col min="4614" max="4614" width="7.109375" style="358" bestFit="1" customWidth="1"/>
    <col min="4615" max="4615" width="10.21875" style="358" bestFit="1" customWidth="1"/>
    <col min="4616" max="4616" width="16" style="358" bestFit="1" customWidth="1"/>
    <col min="4617" max="4617" width="15.44140625" style="358" bestFit="1" customWidth="1"/>
    <col min="4618" max="4618" width="16.21875" style="358" bestFit="1" customWidth="1"/>
    <col min="4619" max="4619" width="9.88671875" style="358" bestFit="1" customWidth="1"/>
    <col min="4620" max="4627" width="8.44140625" style="358" customWidth="1"/>
    <col min="4628" max="4864" width="14" style="358"/>
    <col min="4865" max="4865" width="13" style="358" bestFit="1" customWidth="1"/>
    <col min="4866" max="4866" width="9" style="358" bestFit="1" customWidth="1"/>
    <col min="4867" max="4867" width="11.5546875" style="358" bestFit="1" customWidth="1"/>
    <col min="4868" max="4868" width="14.33203125" style="358" bestFit="1" customWidth="1"/>
    <col min="4869" max="4869" width="34.33203125" style="358" customWidth="1"/>
    <col min="4870" max="4870" width="7.109375" style="358" bestFit="1" customWidth="1"/>
    <col min="4871" max="4871" width="10.21875" style="358" bestFit="1" customWidth="1"/>
    <col min="4872" max="4872" width="16" style="358" bestFit="1" customWidth="1"/>
    <col min="4873" max="4873" width="15.44140625" style="358" bestFit="1" customWidth="1"/>
    <col min="4874" max="4874" width="16.21875" style="358" bestFit="1" customWidth="1"/>
    <col min="4875" max="4875" width="9.88671875" style="358" bestFit="1" customWidth="1"/>
    <col min="4876" max="4883" width="8.44140625" style="358" customWidth="1"/>
    <col min="4884" max="5120" width="14" style="358"/>
    <col min="5121" max="5121" width="13" style="358" bestFit="1" customWidth="1"/>
    <col min="5122" max="5122" width="9" style="358" bestFit="1" customWidth="1"/>
    <col min="5123" max="5123" width="11.5546875" style="358" bestFit="1" customWidth="1"/>
    <col min="5124" max="5124" width="14.33203125" style="358" bestFit="1" customWidth="1"/>
    <col min="5125" max="5125" width="34.33203125" style="358" customWidth="1"/>
    <col min="5126" max="5126" width="7.109375" style="358" bestFit="1" customWidth="1"/>
    <col min="5127" max="5127" width="10.21875" style="358" bestFit="1" customWidth="1"/>
    <col min="5128" max="5128" width="16" style="358" bestFit="1" customWidth="1"/>
    <col min="5129" max="5129" width="15.44140625" style="358" bestFit="1" customWidth="1"/>
    <col min="5130" max="5130" width="16.21875" style="358" bestFit="1" customWidth="1"/>
    <col min="5131" max="5131" width="9.88671875" style="358" bestFit="1" customWidth="1"/>
    <col min="5132" max="5139" width="8.44140625" style="358" customWidth="1"/>
    <col min="5140" max="5376" width="14" style="358"/>
    <col min="5377" max="5377" width="13" style="358" bestFit="1" customWidth="1"/>
    <col min="5378" max="5378" width="9" style="358" bestFit="1" customWidth="1"/>
    <col min="5379" max="5379" width="11.5546875" style="358" bestFit="1" customWidth="1"/>
    <col min="5380" max="5380" width="14.33203125" style="358" bestFit="1" customWidth="1"/>
    <col min="5381" max="5381" width="34.33203125" style="358" customWidth="1"/>
    <col min="5382" max="5382" width="7.109375" style="358" bestFit="1" customWidth="1"/>
    <col min="5383" max="5383" width="10.21875" style="358" bestFit="1" customWidth="1"/>
    <col min="5384" max="5384" width="16" style="358" bestFit="1" customWidth="1"/>
    <col min="5385" max="5385" width="15.44140625" style="358" bestFit="1" customWidth="1"/>
    <col min="5386" max="5386" width="16.21875" style="358" bestFit="1" customWidth="1"/>
    <col min="5387" max="5387" width="9.88671875" style="358" bestFit="1" customWidth="1"/>
    <col min="5388" max="5395" width="8.44140625" style="358" customWidth="1"/>
    <col min="5396" max="5632" width="14" style="358"/>
    <col min="5633" max="5633" width="13" style="358" bestFit="1" customWidth="1"/>
    <col min="5634" max="5634" width="9" style="358" bestFit="1" customWidth="1"/>
    <col min="5635" max="5635" width="11.5546875" style="358" bestFit="1" customWidth="1"/>
    <col min="5636" max="5636" width="14.33203125" style="358" bestFit="1" customWidth="1"/>
    <col min="5637" max="5637" width="34.33203125" style="358" customWidth="1"/>
    <col min="5638" max="5638" width="7.109375" style="358" bestFit="1" customWidth="1"/>
    <col min="5639" max="5639" width="10.21875" style="358" bestFit="1" customWidth="1"/>
    <col min="5640" max="5640" width="16" style="358" bestFit="1" customWidth="1"/>
    <col min="5641" max="5641" width="15.44140625" style="358" bestFit="1" customWidth="1"/>
    <col min="5642" max="5642" width="16.21875" style="358" bestFit="1" customWidth="1"/>
    <col min="5643" max="5643" width="9.88671875" style="358" bestFit="1" customWidth="1"/>
    <col min="5644" max="5651" width="8.44140625" style="358" customWidth="1"/>
    <col min="5652" max="5888" width="14" style="358"/>
    <col min="5889" max="5889" width="13" style="358" bestFit="1" customWidth="1"/>
    <col min="5890" max="5890" width="9" style="358" bestFit="1" customWidth="1"/>
    <col min="5891" max="5891" width="11.5546875" style="358" bestFit="1" customWidth="1"/>
    <col min="5892" max="5892" width="14.33203125" style="358" bestFit="1" customWidth="1"/>
    <col min="5893" max="5893" width="34.33203125" style="358" customWidth="1"/>
    <col min="5894" max="5894" width="7.109375" style="358" bestFit="1" customWidth="1"/>
    <col min="5895" max="5895" width="10.21875" style="358" bestFit="1" customWidth="1"/>
    <col min="5896" max="5896" width="16" style="358" bestFit="1" customWidth="1"/>
    <col min="5897" max="5897" width="15.44140625" style="358" bestFit="1" customWidth="1"/>
    <col min="5898" max="5898" width="16.21875" style="358" bestFit="1" customWidth="1"/>
    <col min="5899" max="5899" width="9.88671875" style="358" bestFit="1" customWidth="1"/>
    <col min="5900" max="5907" width="8.44140625" style="358" customWidth="1"/>
    <col min="5908" max="6144" width="14" style="358"/>
    <col min="6145" max="6145" width="13" style="358" bestFit="1" customWidth="1"/>
    <col min="6146" max="6146" width="9" style="358" bestFit="1" customWidth="1"/>
    <col min="6147" max="6147" width="11.5546875" style="358" bestFit="1" customWidth="1"/>
    <col min="6148" max="6148" width="14.33203125" style="358" bestFit="1" customWidth="1"/>
    <col min="6149" max="6149" width="34.33203125" style="358" customWidth="1"/>
    <col min="6150" max="6150" width="7.109375" style="358" bestFit="1" customWidth="1"/>
    <col min="6151" max="6151" width="10.21875" style="358" bestFit="1" customWidth="1"/>
    <col min="6152" max="6152" width="16" style="358" bestFit="1" customWidth="1"/>
    <col min="6153" max="6153" width="15.44140625" style="358" bestFit="1" customWidth="1"/>
    <col min="6154" max="6154" width="16.21875" style="358" bestFit="1" customWidth="1"/>
    <col min="6155" max="6155" width="9.88671875" style="358" bestFit="1" customWidth="1"/>
    <col min="6156" max="6163" width="8.44140625" style="358" customWidth="1"/>
    <col min="6164" max="6400" width="14" style="358"/>
    <col min="6401" max="6401" width="13" style="358" bestFit="1" customWidth="1"/>
    <col min="6402" max="6402" width="9" style="358" bestFit="1" customWidth="1"/>
    <col min="6403" max="6403" width="11.5546875" style="358" bestFit="1" customWidth="1"/>
    <col min="6404" max="6404" width="14.33203125" style="358" bestFit="1" customWidth="1"/>
    <col min="6405" max="6405" width="34.33203125" style="358" customWidth="1"/>
    <col min="6406" max="6406" width="7.109375" style="358" bestFit="1" customWidth="1"/>
    <col min="6407" max="6407" width="10.21875" style="358" bestFit="1" customWidth="1"/>
    <col min="6408" max="6408" width="16" style="358" bestFit="1" customWidth="1"/>
    <col min="6409" max="6409" width="15.44140625" style="358" bestFit="1" customWidth="1"/>
    <col min="6410" max="6410" width="16.21875" style="358" bestFit="1" customWidth="1"/>
    <col min="6411" max="6411" width="9.88671875" style="358" bestFit="1" customWidth="1"/>
    <col min="6412" max="6419" width="8.44140625" style="358" customWidth="1"/>
    <col min="6420" max="6656" width="14" style="358"/>
    <col min="6657" max="6657" width="13" style="358" bestFit="1" customWidth="1"/>
    <col min="6658" max="6658" width="9" style="358" bestFit="1" customWidth="1"/>
    <col min="6659" max="6659" width="11.5546875" style="358" bestFit="1" customWidth="1"/>
    <col min="6660" max="6660" width="14.33203125" style="358" bestFit="1" customWidth="1"/>
    <col min="6661" max="6661" width="34.33203125" style="358" customWidth="1"/>
    <col min="6662" max="6662" width="7.109375" style="358" bestFit="1" customWidth="1"/>
    <col min="6663" max="6663" width="10.21875" style="358" bestFit="1" customWidth="1"/>
    <col min="6664" max="6664" width="16" style="358" bestFit="1" customWidth="1"/>
    <col min="6665" max="6665" width="15.44140625" style="358" bestFit="1" customWidth="1"/>
    <col min="6666" max="6666" width="16.21875" style="358" bestFit="1" customWidth="1"/>
    <col min="6667" max="6667" width="9.88671875" style="358" bestFit="1" customWidth="1"/>
    <col min="6668" max="6675" width="8.44140625" style="358" customWidth="1"/>
    <col min="6676" max="6912" width="14" style="358"/>
    <col min="6913" max="6913" width="13" style="358" bestFit="1" customWidth="1"/>
    <col min="6914" max="6914" width="9" style="358" bestFit="1" customWidth="1"/>
    <col min="6915" max="6915" width="11.5546875" style="358" bestFit="1" customWidth="1"/>
    <col min="6916" max="6916" width="14.33203125" style="358" bestFit="1" customWidth="1"/>
    <col min="6917" max="6917" width="34.33203125" style="358" customWidth="1"/>
    <col min="6918" max="6918" width="7.109375" style="358" bestFit="1" customWidth="1"/>
    <col min="6919" max="6919" width="10.21875" style="358" bestFit="1" customWidth="1"/>
    <col min="6920" max="6920" width="16" style="358" bestFit="1" customWidth="1"/>
    <col min="6921" max="6921" width="15.44140625" style="358" bestFit="1" customWidth="1"/>
    <col min="6922" max="6922" width="16.21875" style="358" bestFit="1" customWidth="1"/>
    <col min="6923" max="6923" width="9.88671875" style="358" bestFit="1" customWidth="1"/>
    <col min="6924" max="6931" width="8.44140625" style="358" customWidth="1"/>
    <col min="6932" max="7168" width="14" style="358"/>
    <col min="7169" max="7169" width="13" style="358" bestFit="1" customWidth="1"/>
    <col min="7170" max="7170" width="9" style="358" bestFit="1" customWidth="1"/>
    <col min="7171" max="7171" width="11.5546875" style="358" bestFit="1" customWidth="1"/>
    <col min="7172" max="7172" width="14.33203125" style="358" bestFit="1" customWidth="1"/>
    <col min="7173" max="7173" width="34.33203125" style="358" customWidth="1"/>
    <col min="7174" max="7174" width="7.109375" style="358" bestFit="1" customWidth="1"/>
    <col min="7175" max="7175" width="10.21875" style="358" bestFit="1" customWidth="1"/>
    <col min="7176" max="7176" width="16" style="358" bestFit="1" customWidth="1"/>
    <col min="7177" max="7177" width="15.44140625" style="358" bestFit="1" customWidth="1"/>
    <col min="7178" max="7178" width="16.21875" style="358" bestFit="1" customWidth="1"/>
    <col min="7179" max="7179" width="9.88671875" style="358" bestFit="1" customWidth="1"/>
    <col min="7180" max="7187" width="8.44140625" style="358" customWidth="1"/>
    <col min="7188" max="7424" width="14" style="358"/>
    <col min="7425" max="7425" width="13" style="358" bestFit="1" customWidth="1"/>
    <col min="7426" max="7426" width="9" style="358" bestFit="1" customWidth="1"/>
    <col min="7427" max="7427" width="11.5546875" style="358" bestFit="1" customWidth="1"/>
    <col min="7428" max="7428" width="14.33203125" style="358" bestFit="1" customWidth="1"/>
    <col min="7429" max="7429" width="34.33203125" style="358" customWidth="1"/>
    <col min="7430" max="7430" width="7.109375" style="358" bestFit="1" customWidth="1"/>
    <col min="7431" max="7431" width="10.21875" style="358" bestFit="1" customWidth="1"/>
    <col min="7432" max="7432" width="16" style="358" bestFit="1" customWidth="1"/>
    <col min="7433" max="7433" width="15.44140625" style="358" bestFit="1" customWidth="1"/>
    <col min="7434" max="7434" width="16.21875" style="358" bestFit="1" customWidth="1"/>
    <col min="7435" max="7435" width="9.88671875" style="358" bestFit="1" customWidth="1"/>
    <col min="7436" max="7443" width="8.44140625" style="358" customWidth="1"/>
    <col min="7444" max="7680" width="14" style="358"/>
    <col min="7681" max="7681" width="13" style="358" bestFit="1" customWidth="1"/>
    <col min="7682" max="7682" width="9" style="358" bestFit="1" customWidth="1"/>
    <col min="7683" max="7683" width="11.5546875" style="358" bestFit="1" customWidth="1"/>
    <col min="7684" max="7684" width="14.33203125" style="358" bestFit="1" customWidth="1"/>
    <col min="7685" max="7685" width="34.33203125" style="358" customWidth="1"/>
    <col min="7686" max="7686" width="7.109375" style="358" bestFit="1" customWidth="1"/>
    <col min="7687" max="7687" width="10.21875" style="358" bestFit="1" customWidth="1"/>
    <col min="7688" max="7688" width="16" style="358" bestFit="1" customWidth="1"/>
    <col min="7689" max="7689" width="15.44140625" style="358" bestFit="1" customWidth="1"/>
    <col min="7690" max="7690" width="16.21875" style="358" bestFit="1" customWidth="1"/>
    <col min="7691" max="7691" width="9.88671875" style="358" bestFit="1" customWidth="1"/>
    <col min="7692" max="7699" width="8.44140625" style="358" customWidth="1"/>
    <col min="7700" max="7936" width="14" style="358"/>
    <col min="7937" max="7937" width="13" style="358" bestFit="1" customWidth="1"/>
    <col min="7938" max="7938" width="9" style="358" bestFit="1" customWidth="1"/>
    <col min="7939" max="7939" width="11.5546875" style="358" bestFit="1" customWidth="1"/>
    <col min="7940" max="7940" width="14.33203125" style="358" bestFit="1" customWidth="1"/>
    <col min="7941" max="7941" width="34.33203125" style="358" customWidth="1"/>
    <col min="7942" max="7942" width="7.109375" style="358" bestFit="1" customWidth="1"/>
    <col min="7943" max="7943" width="10.21875" style="358" bestFit="1" customWidth="1"/>
    <col min="7944" max="7944" width="16" style="358" bestFit="1" customWidth="1"/>
    <col min="7945" max="7945" width="15.44140625" style="358" bestFit="1" customWidth="1"/>
    <col min="7946" max="7946" width="16.21875" style="358" bestFit="1" customWidth="1"/>
    <col min="7947" max="7947" width="9.88671875" style="358" bestFit="1" customWidth="1"/>
    <col min="7948" max="7955" width="8.44140625" style="358" customWidth="1"/>
    <col min="7956" max="8192" width="14" style="358"/>
    <col min="8193" max="8193" width="13" style="358" bestFit="1" customWidth="1"/>
    <col min="8194" max="8194" width="9" style="358" bestFit="1" customWidth="1"/>
    <col min="8195" max="8195" width="11.5546875" style="358" bestFit="1" customWidth="1"/>
    <col min="8196" max="8196" width="14.33203125" style="358" bestFit="1" customWidth="1"/>
    <col min="8197" max="8197" width="34.33203125" style="358" customWidth="1"/>
    <col min="8198" max="8198" width="7.109375" style="358" bestFit="1" customWidth="1"/>
    <col min="8199" max="8199" width="10.21875" style="358" bestFit="1" customWidth="1"/>
    <col min="8200" max="8200" width="16" style="358" bestFit="1" customWidth="1"/>
    <col min="8201" max="8201" width="15.44140625" style="358" bestFit="1" customWidth="1"/>
    <col min="8202" max="8202" width="16.21875" style="358" bestFit="1" customWidth="1"/>
    <col min="8203" max="8203" width="9.88671875" style="358" bestFit="1" customWidth="1"/>
    <col min="8204" max="8211" width="8.44140625" style="358" customWidth="1"/>
    <col min="8212" max="8448" width="14" style="358"/>
    <col min="8449" max="8449" width="13" style="358" bestFit="1" customWidth="1"/>
    <col min="8450" max="8450" width="9" style="358" bestFit="1" customWidth="1"/>
    <col min="8451" max="8451" width="11.5546875" style="358" bestFit="1" customWidth="1"/>
    <col min="8452" max="8452" width="14.33203125" style="358" bestFit="1" customWidth="1"/>
    <col min="8453" max="8453" width="34.33203125" style="358" customWidth="1"/>
    <col min="8454" max="8454" width="7.109375" style="358" bestFit="1" customWidth="1"/>
    <col min="8455" max="8455" width="10.21875" style="358" bestFit="1" customWidth="1"/>
    <col min="8456" max="8456" width="16" style="358" bestFit="1" customWidth="1"/>
    <col min="8457" max="8457" width="15.44140625" style="358" bestFit="1" customWidth="1"/>
    <col min="8458" max="8458" width="16.21875" style="358" bestFit="1" customWidth="1"/>
    <col min="8459" max="8459" width="9.88671875" style="358" bestFit="1" customWidth="1"/>
    <col min="8460" max="8467" width="8.44140625" style="358" customWidth="1"/>
    <col min="8468" max="8704" width="14" style="358"/>
    <col min="8705" max="8705" width="13" style="358" bestFit="1" customWidth="1"/>
    <col min="8706" max="8706" width="9" style="358" bestFit="1" customWidth="1"/>
    <col min="8707" max="8707" width="11.5546875" style="358" bestFit="1" customWidth="1"/>
    <col min="8708" max="8708" width="14.33203125" style="358" bestFit="1" customWidth="1"/>
    <col min="8709" max="8709" width="34.33203125" style="358" customWidth="1"/>
    <col min="8710" max="8710" width="7.109375" style="358" bestFit="1" customWidth="1"/>
    <col min="8711" max="8711" width="10.21875" style="358" bestFit="1" customWidth="1"/>
    <col min="8712" max="8712" width="16" style="358" bestFit="1" customWidth="1"/>
    <col min="8713" max="8713" width="15.44140625" style="358" bestFit="1" customWidth="1"/>
    <col min="8714" max="8714" width="16.21875" style="358" bestFit="1" customWidth="1"/>
    <col min="8715" max="8715" width="9.88671875" style="358" bestFit="1" customWidth="1"/>
    <col min="8716" max="8723" width="8.44140625" style="358" customWidth="1"/>
    <col min="8724" max="8960" width="14" style="358"/>
    <col min="8961" max="8961" width="13" style="358" bestFit="1" customWidth="1"/>
    <col min="8962" max="8962" width="9" style="358" bestFit="1" customWidth="1"/>
    <col min="8963" max="8963" width="11.5546875" style="358" bestFit="1" customWidth="1"/>
    <col min="8964" max="8964" width="14.33203125" style="358" bestFit="1" customWidth="1"/>
    <col min="8965" max="8965" width="34.33203125" style="358" customWidth="1"/>
    <col min="8966" max="8966" width="7.109375" style="358" bestFit="1" customWidth="1"/>
    <col min="8967" max="8967" width="10.21875" style="358" bestFit="1" customWidth="1"/>
    <col min="8968" max="8968" width="16" style="358" bestFit="1" customWidth="1"/>
    <col min="8969" max="8969" width="15.44140625" style="358" bestFit="1" customWidth="1"/>
    <col min="8970" max="8970" width="16.21875" style="358" bestFit="1" customWidth="1"/>
    <col min="8971" max="8971" width="9.88671875" style="358" bestFit="1" customWidth="1"/>
    <col min="8972" max="8979" width="8.44140625" style="358" customWidth="1"/>
    <col min="8980" max="9216" width="14" style="358"/>
    <col min="9217" max="9217" width="13" style="358" bestFit="1" customWidth="1"/>
    <col min="9218" max="9218" width="9" style="358" bestFit="1" customWidth="1"/>
    <col min="9219" max="9219" width="11.5546875" style="358" bestFit="1" customWidth="1"/>
    <col min="9220" max="9220" width="14.33203125" style="358" bestFit="1" customWidth="1"/>
    <col min="9221" max="9221" width="34.33203125" style="358" customWidth="1"/>
    <col min="9222" max="9222" width="7.109375" style="358" bestFit="1" customWidth="1"/>
    <col min="9223" max="9223" width="10.21875" style="358" bestFit="1" customWidth="1"/>
    <col min="9224" max="9224" width="16" style="358" bestFit="1" customWidth="1"/>
    <col min="9225" max="9225" width="15.44140625" style="358" bestFit="1" customWidth="1"/>
    <col min="9226" max="9226" width="16.21875" style="358" bestFit="1" customWidth="1"/>
    <col min="9227" max="9227" width="9.88671875" style="358" bestFit="1" customWidth="1"/>
    <col min="9228" max="9235" width="8.44140625" style="358" customWidth="1"/>
    <col min="9236" max="9472" width="14" style="358"/>
    <col min="9473" max="9473" width="13" style="358" bestFit="1" customWidth="1"/>
    <col min="9474" max="9474" width="9" style="358" bestFit="1" customWidth="1"/>
    <col min="9475" max="9475" width="11.5546875" style="358" bestFit="1" customWidth="1"/>
    <col min="9476" max="9476" width="14.33203125" style="358" bestFit="1" customWidth="1"/>
    <col min="9477" max="9477" width="34.33203125" style="358" customWidth="1"/>
    <col min="9478" max="9478" width="7.109375" style="358" bestFit="1" customWidth="1"/>
    <col min="9479" max="9479" width="10.21875" style="358" bestFit="1" customWidth="1"/>
    <col min="9480" max="9480" width="16" style="358" bestFit="1" customWidth="1"/>
    <col min="9481" max="9481" width="15.44140625" style="358" bestFit="1" customWidth="1"/>
    <col min="9482" max="9482" width="16.21875" style="358" bestFit="1" customWidth="1"/>
    <col min="9483" max="9483" width="9.88671875" style="358" bestFit="1" customWidth="1"/>
    <col min="9484" max="9491" width="8.44140625" style="358" customWidth="1"/>
    <col min="9492" max="9728" width="14" style="358"/>
    <col min="9729" max="9729" width="13" style="358" bestFit="1" customWidth="1"/>
    <col min="9730" max="9730" width="9" style="358" bestFit="1" customWidth="1"/>
    <col min="9731" max="9731" width="11.5546875" style="358" bestFit="1" customWidth="1"/>
    <col min="9732" max="9732" width="14.33203125" style="358" bestFit="1" customWidth="1"/>
    <col min="9733" max="9733" width="34.33203125" style="358" customWidth="1"/>
    <col min="9734" max="9734" width="7.109375" style="358" bestFit="1" customWidth="1"/>
    <col min="9735" max="9735" width="10.21875" style="358" bestFit="1" customWidth="1"/>
    <col min="9736" max="9736" width="16" style="358" bestFit="1" customWidth="1"/>
    <col min="9737" max="9737" width="15.44140625" style="358" bestFit="1" customWidth="1"/>
    <col min="9738" max="9738" width="16.21875" style="358" bestFit="1" customWidth="1"/>
    <col min="9739" max="9739" width="9.88671875" style="358" bestFit="1" customWidth="1"/>
    <col min="9740" max="9747" width="8.44140625" style="358" customWidth="1"/>
    <col min="9748" max="9984" width="14" style="358"/>
    <col min="9985" max="9985" width="13" style="358" bestFit="1" customWidth="1"/>
    <col min="9986" max="9986" width="9" style="358" bestFit="1" customWidth="1"/>
    <col min="9987" max="9987" width="11.5546875" style="358" bestFit="1" customWidth="1"/>
    <col min="9988" max="9988" width="14.33203125" style="358" bestFit="1" customWidth="1"/>
    <col min="9989" max="9989" width="34.33203125" style="358" customWidth="1"/>
    <col min="9990" max="9990" width="7.109375" style="358" bestFit="1" customWidth="1"/>
    <col min="9991" max="9991" width="10.21875" style="358" bestFit="1" customWidth="1"/>
    <col min="9992" max="9992" width="16" style="358" bestFit="1" customWidth="1"/>
    <col min="9993" max="9993" width="15.44140625" style="358" bestFit="1" customWidth="1"/>
    <col min="9994" max="9994" width="16.21875" style="358" bestFit="1" customWidth="1"/>
    <col min="9995" max="9995" width="9.88671875" style="358" bestFit="1" customWidth="1"/>
    <col min="9996" max="10003" width="8.44140625" style="358" customWidth="1"/>
    <col min="10004" max="10240" width="14" style="358"/>
    <col min="10241" max="10241" width="13" style="358" bestFit="1" customWidth="1"/>
    <col min="10242" max="10242" width="9" style="358" bestFit="1" customWidth="1"/>
    <col min="10243" max="10243" width="11.5546875" style="358" bestFit="1" customWidth="1"/>
    <col min="10244" max="10244" width="14.33203125" style="358" bestFit="1" customWidth="1"/>
    <col min="10245" max="10245" width="34.33203125" style="358" customWidth="1"/>
    <col min="10246" max="10246" width="7.109375" style="358" bestFit="1" customWidth="1"/>
    <col min="10247" max="10247" width="10.21875" style="358" bestFit="1" customWidth="1"/>
    <col min="10248" max="10248" width="16" style="358" bestFit="1" customWidth="1"/>
    <col min="10249" max="10249" width="15.44140625" style="358" bestFit="1" customWidth="1"/>
    <col min="10250" max="10250" width="16.21875" style="358" bestFit="1" customWidth="1"/>
    <col min="10251" max="10251" width="9.88671875" style="358" bestFit="1" customWidth="1"/>
    <col min="10252" max="10259" width="8.44140625" style="358" customWidth="1"/>
    <col min="10260" max="10496" width="14" style="358"/>
    <col min="10497" max="10497" width="13" style="358" bestFit="1" customWidth="1"/>
    <col min="10498" max="10498" width="9" style="358" bestFit="1" customWidth="1"/>
    <col min="10499" max="10499" width="11.5546875" style="358" bestFit="1" customWidth="1"/>
    <col min="10500" max="10500" width="14.33203125" style="358" bestFit="1" customWidth="1"/>
    <col min="10501" max="10501" width="34.33203125" style="358" customWidth="1"/>
    <col min="10502" max="10502" width="7.109375" style="358" bestFit="1" customWidth="1"/>
    <col min="10503" max="10503" width="10.21875" style="358" bestFit="1" customWidth="1"/>
    <col min="10504" max="10504" width="16" style="358" bestFit="1" customWidth="1"/>
    <col min="10505" max="10505" width="15.44140625" style="358" bestFit="1" customWidth="1"/>
    <col min="10506" max="10506" width="16.21875" style="358" bestFit="1" customWidth="1"/>
    <col min="10507" max="10507" width="9.88671875" style="358" bestFit="1" customWidth="1"/>
    <col min="10508" max="10515" width="8.44140625" style="358" customWidth="1"/>
    <col min="10516" max="10752" width="14" style="358"/>
    <col min="10753" max="10753" width="13" style="358" bestFit="1" customWidth="1"/>
    <col min="10754" max="10754" width="9" style="358" bestFit="1" customWidth="1"/>
    <col min="10755" max="10755" width="11.5546875" style="358" bestFit="1" customWidth="1"/>
    <col min="10756" max="10756" width="14.33203125" style="358" bestFit="1" customWidth="1"/>
    <col min="10757" max="10757" width="34.33203125" style="358" customWidth="1"/>
    <col min="10758" max="10758" width="7.109375" style="358" bestFit="1" customWidth="1"/>
    <col min="10759" max="10759" width="10.21875" style="358" bestFit="1" customWidth="1"/>
    <col min="10760" max="10760" width="16" style="358" bestFit="1" customWidth="1"/>
    <col min="10761" max="10761" width="15.44140625" style="358" bestFit="1" customWidth="1"/>
    <col min="10762" max="10762" width="16.21875" style="358" bestFit="1" customWidth="1"/>
    <col min="10763" max="10763" width="9.88671875" style="358" bestFit="1" customWidth="1"/>
    <col min="10764" max="10771" width="8.44140625" style="358" customWidth="1"/>
    <col min="10772" max="11008" width="14" style="358"/>
    <col min="11009" max="11009" width="13" style="358" bestFit="1" customWidth="1"/>
    <col min="11010" max="11010" width="9" style="358" bestFit="1" customWidth="1"/>
    <col min="11011" max="11011" width="11.5546875" style="358" bestFit="1" customWidth="1"/>
    <col min="11012" max="11012" width="14.33203125" style="358" bestFit="1" customWidth="1"/>
    <col min="11013" max="11013" width="34.33203125" style="358" customWidth="1"/>
    <col min="11014" max="11014" width="7.109375" style="358" bestFit="1" customWidth="1"/>
    <col min="11015" max="11015" width="10.21875" style="358" bestFit="1" customWidth="1"/>
    <col min="11016" max="11016" width="16" style="358" bestFit="1" customWidth="1"/>
    <col min="11017" max="11017" width="15.44140625" style="358" bestFit="1" customWidth="1"/>
    <col min="11018" max="11018" width="16.21875" style="358" bestFit="1" customWidth="1"/>
    <col min="11019" max="11019" width="9.88671875" style="358" bestFit="1" customWidth="1"/>
    <col min="11020" max="11027" width="8.44140625" style="358" customWidth="1"/>
    <col min="11028" max="11264" width="14" style="358"/>
    <col min="11265" max="11265" width="13" style="358" bestFit="1" customWidth="1"/>
    <col min="11266" max="11266" width="9" style="358" bestFit="1" customWidth="1"/>
    <col min="11267" max="11267" width="11.5546875" style="358" bestFit="1" customWidth="1"/>
    <col min="11268" max="11268" width="14.33203125" style="358" bestFit="1" customWidth="1"/>
    <col min="11269" max="11269" width="34.33203125" style="358" customWidth="1"/>
    <col min="11270" max="11270" width="7.109375" style="358" bestFit="1" customWidth="1"/>
    <col min="11271" max="11271" width="10.21875" style="358" bestFit="1" customWidth="1"/>
    <col min="11272" max="11272" width="16" style="358" bestFit="1" customWidth="1"/>
    <col min="11273" max="11273" width="15.44140625" style="358" bestFit="1" customWidth="1"/>
    <col min="11274" max="11274" width="16.21875" style="358" bestFit="1" customWidth="1"/>
    <col min="11275" max="11275" width="9.88671875" style="358" bestFit="1" customWidth="1"/>
    <col min="11276" max="11283" width="8.44140625" style="358" customWidth="1"/>
    <col min="11284" max="11520" width="14" style="358"/>
    <col min="11521" max="11521" width="13" style="358" bestFit="1" customWidth="1"/>
    <col min="11522" max="11522" width="9" style="358" bestFit="1" customWidth="1"/>
    <col min="11523" max="11523" width="11.5546875" style="358" bestFit="1" customWidth="1"/>
    <col min="11524" max="11524" width="14.33203125" style="358" bestFit="1" customWidth="1"/>
    <col min="11525" max="11525" width="34.33203125" style="358" customWidth="1"/>
    <col min="11526" max="11526" width="7.109375" style="358" bestFit="1" customWidth="1"/>
    <col min="11527" max="11527" width="10.21875" style="358" bestFit="1" customWidth="1"/>
    <col min="11528" max="11528" width="16" style="358" bestFit="1" customWidth="1"/>
    <col min="11529" max="11529" width="15.44140625" style="358" bestFit="1" customWidth="1"/>
    <col min="11530" max="11530" width="16.21875" style="358" bestFit="1" customWidth="1"/>
    <col min="11531" max="11531" width="9.88671875" style="358" bestFit="1" customWidth="1"/>
    <col min="11532" max="11539" width="8.44140625" style="358" customWidth="1"/>
    <col min="11540" max="11776" width="14" style="358"/>
    <col min="11777" max="11777" width="13" style="358" bestFit="1" customWidth="1"/>
    <col min="11778" max="11778" width="9" style="358" bestFit="1" customWidth="1"/>
    <col min="11779" max="11779" width="11.5546875" style="358" bestFit="1" customWidth="1"/>
    <col min="11780" max="11780" width="14.33203125" style="358" bestFit="1" customWidth="1"/>
    <col min="11781" max="11781" width="34.33203125" style="358" customWidth="1"/>
    <col min="11782" max="11782" width="7.109375" style="358" bestFit="1" customWidth="1"/>
    <col min="11783" max="11783" width="10.21875" style="358" bestFit="1" customWidth="1"/>
    <col min="11784" max="11784" width="16" style="358" bestFit="1" customWidth="1"/>
    <col min="11785" max="11785" width="15.44140625" style="358" bestFit="1" customWidth="1"/>
    <col min="11786" max="11786" width="16.21875" style="358" bestFit="1" customWidth="1"/>
    <col min="11787" max="11787" width="9.88671875" style="358" bestFit="1" customWidth="1"/>
    <col min="11788" max="11795" width="8.44140625" style="358" customWidth="1"/>
    <col min="11796" max="12032" width="14" style="358"/>
    <col min="12033" max="12033" width="13" style="358" bestFit="1" customWidth="1"/>
    <col min="12034" max="12034" width="9" style="358" bestFit="1" customWidth="1"/>
    <col min="12035" max="12035" width="11.5546875" style="358" bestFit="1" customWidth="1"/>
    <col min="12036" max="12036" width="14.33203125" style="358" bestFit="1" customWidth="1"/>
    <col min="12037" max="12037" width="34.33203125" style="358" customWidth="1"/>
    <col min="12038" max="12038" width="7.109375" style="358" bestFit="1" customWidth="1"/>
    <col min="12039" max="12039" width="10.21875" style="358" bestFit="1" customWidth="1"/>
    <col min="12040" max="12040" width="16" style="358" bestFit="1" customWidth="1"/>
    <col min="12041" max="12041" width="15.44140625" style="358" bestFit="1" customWidth="1"/>
    <col min="12042" max="12042" width="16.21875" style="358" bestFit="1" customWidth="1"/>
    <col min="12043" max="12043" width="9.88671875" style="358" bestFit="1" customWidth="1"/>
    <col min="12044" max="12051" width="8.44140625" style="358" customWidth="1"/>
    <col min="12052" max="12288" width="14" style="358"/>
    <col min="12289" max="12289" width="13" style="358" bestFit="1" customWidth="1"/>
    <col min="12290" max="12290" width="9" style="358" bestFit="1" customWidth="1"/>
    <col min="12291" max="12291" width="11.5546875" style="358" bestFit="1" customWidth="1"/>
    <col min="12292" max="12292" width="14.33203125" style="358" bestFit="1" customWidth="1"/>
    <col min="12293" max="12293" width="34.33203125" style="358" customWidth="1"/>
    <col min="12294" max="12294" width="7.109375" style="358" bestFit="1" customWidth="1"/>
    <col min="12295" max="12295" width="10.21875" style="358" bestFit="1" customWidth="1"/>
    <col min="12296" max="12296" width="16" style="358" bestFit="1" customWidth="1"/>
    <col min="12297" max="12297" width="15.44140625" style="358" bestFit="1" customWidth="1"/>
    <col min="12298" max="12298" width="16.21875" style="358" bestFit="1" customWidth="1"/>
    <col min="12299" max="12299" width="9.88671875" style="358" bestFit="1" customWidth="1"/>
    <col min="12300" max="12307" width="8.44140625" style="358" customWidth="1"/>
    <col min="12308" max="12544" width="14" style="358"/>
    <col min="12545" max="12545" width="13" style="358" bestFit="1" customWidth="1"/>
    <col min="12546" max="12546" width="9" style="358" bestFit="1" customWidth="1"/>
    <col min="12547" max="12547" width="11.5546875" style="358" bestFit="1" customWidth="1"/>
    <col min="12548" max="12548" width="14.33203125" style="358" bestFit="1" customWidth="1"/>
    <col min="12549" max="12549" width="34.33203125" style="358" customWidth="1"/>
    <col min="12550" max="12550" width="7.109375" style="358" bestFit="1" customWidth="1"/>
    <col min="12551" max="12551" width="10.21875" style="358" bestFit="1" customWidth="1"/>
    <col min="12552" max="12552" width="16" style="358" bestFit="1" customWidth="1"/>
    <col min="12553" max="12553" width="15.44140625" style="358" bestFit="1" customWidth="1"/>
    <col min="12554" max="12554" width="16.21875" style="358" bestFit="1" customWidth="1"/>
    <col min="12555" max="12555" width="9.88671875" style="358" bestFit="1" customWidth="1"/>
    <col min="12556" max="12563" width="8.44140625" style="358" customWidth="1"/>
    <col min="12564" max="12800" width="14" style="358"/>
    <col min="12801" max="12801" width="13" style="358" bestFit="1" customWidth="1"/>
    <col min="12802" max="12802" width="9" style="358" bestFit="1" customWidth="1"/>
    <col min="12803" max="12803" width="11.5546875" style="358" bestFit="1" customWidth="1"/>
    <col min="12804" max="12804" width="14.33203125" style="358" bestFit="1" customWidth="1"/>
    <col min="12805" max="12805" width="34.33203125" style="358" customWidth="1"/>
    <col min="12806" max="12806" width="7.109375" style="358" bestFit="1" customWidth="1"/>
    <col min="12807" max="12807" width="10.21875" style="358" bestFit="1" customWidth="1"/>
    <col min="12808" max="12808" width="16" style="358" bestFit="1" customWidth="1"/>
    <col min="12809" max="12809" width="15.44140625" style="358" bestFit="1" customWidth="1"/>
    <col min="12810" max="12810" width="16.21875" style="358" bestFit="1" customWidth="1"/>
    <col min="12811" max="12811" width="9.88671875" style="358" bestFit="1" customWidth="1"/>
    <col min="12812" max="12819" width="8.44140625" style="358" customWidth="1"/>
    <col min="12820" max="13056" width="14" style="358"/>
    <col min="13057" max="13057" width="13" style="358" bestFit="1" customWidth="1"/>
    <col min="13058" max="13058" width="9" style="358" bestFit="1" customWidth="1"/>
    <col min="13059" max="13059" width="11.5546875" style="358" bestFit="1" customWidth="1"/>
    <col min="13060" max="13060" width="14.33203125" style="358" bestFit="1" customWidth="1"/>
    <col min="13061" max="13061" width="34.33203125" style="358" customWidth="1"/>
    <col min="13062" max="13062" width="7.109375" style="358" bestFit="1" customWidth="1"/>
    <col min="13063" max="13063" width="10.21875" style="358" bestFit="1" customWidth="1"/>
    <col min="13064" max="13064" width="16" style="358" bestFit="1" customWidth="1"/>
    <col min="13065" max="13065" width="15.44140625" style="358" bestFit="1" customWidth="1"/>
    <col min="13066" max="13066" width="16.21875" style="358" bestFit="1" customWidth="1"/>
    <col min="13067" max="13067" width="9.88671875" style="358" bestFit="1" customWidth="1"/>
    <col min="13068" max="13075" width="8.44140625" style="358" customWidth="1"/>
    <col min="13076" max="13312" width="14" style="358"/>
    <col min="13313" max="13313" width="13" style="358" bestFit="1" customWidth="1"/>
    <col min="13314" max="13314" width="9" style="358" bestFit="1" customWidth="1"/>
    <col min="13315" max="13315" width="11.5546875" style="358" bestFit="1" customWidth="1"/>
    <col min="13316" max="13316" width="14.33203125" style="358" bestFit="1" customWidth="1"/>
    <col min="13317" max="13317" width="34.33203125" style="358" customWidth="1"/>
    <col min="13318" max="13318" width="7.109375" style="358" bestFit="1" customWidth="1"/>
    <col min="13319" max="13319" width="10.21875" style="358" bestFit="1" customWidth="1"/>
    <col min="13320" max="13320" width="16" style="358" bestFit="1" customWidth="1"/>
    <col min="13321" max="13321" width="15.44140625" style="358" bestFit="1" customWidth="1"/>
    <col min="13322" max="13322" width="16.21875" style="358" bestFit="1" customWidth="1"/>
    <col min="13323" max="13323" width="9.88671875" style="358" bestFit="1" customWidth="1"/>
    <col min="13324" max="13331" width="8.44140625" style="358" customWidth="1"/>
    <col min="13332" max="13568" width="14" style="358"/>
    <col min="13569" max="13569" width="13" style="358" bestFit="1" customWidth="1"/>
    <col min="13570" max="13570" width="9" style="358" bestFit="1" customWidth="1"/>
    <col min="13571" max="13571" width="11.5546875" style="358" bestFit="1" customWidth="1"/>
    <col min="13572" max="13572" width="14.33203125" style="358" bestFit="1" customWidth="1"/>
    <col min="13573" max="13573" width="34.33203125" style="358" customWidth="1"/>
    <col min="13574" max="13574" width="7.109375" style="358" bestFit="1" customWidth="1"/>
    <col min="13575" max="13575" width="10.21875" style="358" bestFit="1" customWidth="1"/>
    <col min="13576" max="13576" width="16" style="358" bestFit="1" customWidth="1"/>
    <col min="13577" max="13577" width="15.44140625" style="358" bestFit="1" customWidth="1"/>
    <col min="13578" max="13578" width="16.21875" style="358" bestFit="1" customWidth="1"/>
    <col min="13579" max="13579" width="9.88671875" style="358" bestFit="1" customWidth="1"/>
    <col min="13580" max="13587" width="8.44140625" style="358" customWidth="1"/>
    <col min="13588" max="13824" width="14" style="358"/>
    <col min="13825" max="13825" width="13" style="358" bestFit="1" customWidth="1"/>
    <col min="13826" max="13826" width="9" style="358" bestFit="1" customWidth="1"/>
    <col min="13827" max="13827" width="11.5546875" style="358" bestFit="1" customWidth="1"/>
    <col min="13828" max="13828" width="14.33203125" style="358" bestFit="1" customWidth="1"/>
    <col min="13829" max="13829" width="34.33203125" style="358" customWidth="1"/>
    <col min="13830" max="13830" width="7.109375" style="358" bestFit="1" customWidth="1"/>
    <col min="13831" max="13831" width="10.21875" style="358" bestFit="1" customWidth="1"/>
    <col min="13832" max="13832" width="16" style="358" bestFit="1" customWidth="1"/>
    <col min="13833" max="13833" width="15.44140625" style="358" bestFit="1" customWidth="1"/>
    <col min="13834" max="13834" width="16.21875" style="358" bestFit="1" customWidth="1"/>
    <col min="13835" max="13835" width="9.88671875" style="358" bestFit="1" customWidth="1"/>
    <col min="13836" max="13843" width="8.44140625" style="358" customWidth="1"/>
    <col min="13844" max="14080" width="14" style="358"/>
    <col min="14081" max="14081" width="13" style="358" bestFit="1" customWidth="1"/>
    <col min="14082" max="14082" width="9" style="358" bestFit="1" customWidth="1"/>
    <col min="14083" max="14083" width="11.5546875" style="358" bestFit="1" customWidth="1"/>
    <col min="14084" max="14084" width="14.33203125" style="358" bestFit="1" customWidth="1"/>
    <col min="14085" max="14085" width="34.33203125" style="358" customWidth="1"/>
    <col min="14086" max="14086" width="7.109375" style="358" bestFit="1" customWidth="1"/>
    <col min="14087" max="14087" width="10.21875" style="358" bestFit="1" customWidth="1"/>
    <col min="14088" max="14088" width="16" style="358" bestFit="1" customWidth="1"/>
    <col min="14089" max="14089" width="15.44140625" style="358" bestFit="1" customWidth="1"/>
    <col min="14090" max="14090" width="16.21875" style="358" bestFit="1" customWidth="1"/>
    <col min="14091" max="14091" width="9.88671875" style="358" bestFit="1" customWidth="1"/>
    <col min="14092" max="14099" width="8.44140625" style="358" customWidth="1"/>
    <col min="14100" max="14336" width="14" style="358"/>
    <col min="14337" max="14337" width="13" style="358" bestFit="1" customWidth="1"/>
    <col min="14338" max="14338" width="9" style="358" bestFit="1" customWidth="1"/>
    <col min="14339" max="14339" width="11.5546875" style="358" bestFit="1" customWidth="1"/>
    <col min="14340" max="14340" width="14.33203125" style="358" bestFit="1" customWidth="1"/>
    <col min="14341" max="14341" width="34.33203125" style="358" customWidth="1"/>
    <col min="14342" max="14342" width="7.109375" style="358" bestFit="1" customWidth="1"/>
    <col min="14343" max="14343" width="10.21875" style="358" bestFit="1" customWidth="1"/>
    <col min="14344" max="14344" width="16" style="358" bestFit="1" customWidth="1"/>
    <col min="14345" max="14345" width="15.44140625" style="358" bestFit="1" customWidth="1"/>
    <col min="14346" max="14346" width="16.21875" style="358" bestFit="1" customWidth="1"/>
    <col min="14347" max="14347" width="9.88671875" style="358" bestFit="1" customWidth="1"/>
    <col min="14348" max="14355" width="8.44140625" style="358" customWidth="1"/>
    <col min="14356" max="14592" width="14" style="358"/>
    <col min="14593" max="14593" width="13" style="358" bestFit="1" customWidth="1"/>
    <col min="14594" max="14594" width="9" style="358" bestFit="1" customWidth="1"/>
    <col min="14595" max="14595" width="11.5546875" style="358" bestFit="1" customWidth="1"/>
    <col min="14596" max="14596" width="14.33203125" style="358" bestFit="1" customWidth="1"/>
    <col min="14597" max="14597" width="34.33203125" style="358" customWidth="1"/>
    <col min="14598" max="14598" width="7.109375" style="358" bestFit="1" customWidth="1"/>
    <col min="14599" max="14599" width="10.21875" style="358" bestFit="1" customWidth="1"/>
    <col min="14600" max="14600" width="16" style="358" bestFit="1" customWidth="1"/>
    <col min="14601" max="14601" width="15.44140625" style="358" bestFit="1" customWidth="1"/>
    <col min="14602" max="14602" width="16.21875" style="358" bestFit="1" customWidth="1"/>
    <col min="14603" max="14603" width="9.88671875" style="358" bestFit="1" customWidth="1"/>
    <col min="14604" max="14611" width="8.44140625" style="358" customWidth="1"/>
    <col min="14612" max="14848" width="14" style="358"/>
    <col min="14849" max="14849" width="13" style="358" bestFit="1" customWidth="1"/>
    <col min="14850" max="14850" width="9" style="358" bestFit="1" customWidth="1"/>
    <col min="14851" max="14851" width="11.5546875" style="358" bestFit="1" customWidth="1"/>
    <col min="14852" max="14852" width="14.33203125" style="358" bestFit="1" customWidth="1"/>
    <col min="14853" max="14853" width="34.33203125" style="358" customWidth="1"/>
    <col min="14854" max="14854" width="7.109375" style="358" bestFit="1" customWidth="1"/>
    <col min="14855" max="14855" width="10.21875" style="358" bestFit="1" customWidth="1"/>
    <col min="14856" max="14856" width="16" style="358" bestFit="1" customWidth="1"/>
    <col min="14857" max="14857" width="15.44140625" style="358" bestFit="1" customWidth="1"/>
    <col min="14858" max="14858" width="16.21875" style="358" bestFit="1" customWidth="1"/>
    <col min="14859" max="14859" width="9.88671875" style="358" bestFit="1" customWidth="1"/>
    <col min="14860" max="14867" width="8.44140625" style="358" customWidth="1"/>
    <col min="14868" max="15104" width="14" style="358"/>
    <col min="15105" max="15105" width="13" style="358" bestFit="1" customWidth="1"/>
    <col min="15106" max="15106" width="9" style="358" bestFit="1" customWidth="1"/>
    <col min="15107" max="15107" width="11.5546875" style="358" bestFit="1" customWidth="1"/>
    <col min="15108" max="15108" width="14.33203125" style="358" bestFit="1" customWidth="1"/>
    <col min="15109" max="15109" width="34.33203125" style="358" customWidth="1"/>
    <col min="15110" max="15110" width="7.109375" style="358" bestFit="1" customWidth="1"/>
    <col min="15111" max="15111" width="10.21875" style="358" bestFit="1" customWidth="1"/>
    <col min="15112" max="15112" width="16" style="358" bestFit="1" customWidth="1"/>
    <col min="15113" max="15113" width="15.44140625" style="358" bestFit="1" customWidth="1"/>
    <col min="15114" max="15114" width="16.21875" style="358" bestFit="1" customWidth="1"/>
    <col min="15115" max="15115" width="9.88671875" style="358" bestFit="1" customWidth="1"/>
    <col min="15116" max="15123" width="8.44140625" style="358" customWidth="1"/>
    <col min="15124" max="15360" width="14" style="358"/>
    <col min="15361" max="15361" width="13" style="358" bestFit="1" customWidth="1"/>
    <col min="15362" max="15362" width="9" style="358" bestFit="1" customWidth="1"/>
    <col min="15363" max="15363" width="11.5546875" style="358" bestFit="1" customWidth="1"/>
    <col min="15364" max="15364" width="14.33203125" style="358" bestFit="1" customWidth="1"/>
    <col min="15365" max="15365" width="34.33203125" style="358" customWidth="1"/>
    <col min="15366" max="15366" width="7.109375" style="358" bestFit="1" customWidth="1"/>
    <col min="15367" max="15367" width="10.21875" style="358" bestFit="1" customWidth="1"/>
    <col min="15368" max="15368" width="16" style="358" bestFit="1" customWidth="1"/>
    <col min="15369" max="15369" width="15.44140625" style="358" bestFit="1" customWidth="1"/>
    <col min="15370" max="15370" width="16.21875" style="358" bestFit="1" customWidth="1"/>
    <col min="15371" max="15371" width="9.88671875" style="358" bestFit="1" customWidth="1"/>
    <col min="15372" max="15379" width="8.44140625" style="358" customWidth="1"/>
    <col min="15380" max="15616" width="14" style="358"/>
    <col min="15617" max="15617" width="13" style="358" bestFit="1" customWidth="1"/>
    <col min="15618" max="15618" width="9" style="358" bestFit="1" customWidth="1"/>
    <col min="15619" max="15619" width="11.5546875" style="358" bestFit="1" customWidth="1"/>
    <col min="15620" max="15620" width="14.33203125" style="358" bestFit="1" customWidth="1"/>
    <col min="15621" max="15621" width="34.33203125" style="358" customWidth="1"/>
    <col min="15622" max="15622" width="7.109375" style="358" bestFit="1" customWidth="1"/>
    <col min="15623" max="15623" width="10.21875" style="358" bestFit="1" customWidth="1"/>
    <col min="15624" max="15624" width="16" style="358" bestFit="1" customWidth="1"/>
    <col min="15625" max="15625" width="15.44140625" style="358" bestFit="1" customWidth="1"/>
    <col min="15626" max="15626" width="16.21875" style="358" bestFit="1" customWidth="1"/>
    <col min="15627" max="15627" width="9.88671875" style="358" bestFit="1" customWidth="1"/>
    <col min="15628" max="15635" width="8.44140625" style="358" customWidth="1"/>
    <col min="15636" max="15872" width="14" style="358"/>
    <col min="15873" max="15873" width="13" style="358" bestFit="1" customWidth="1"/>
    <col min="15874" max="15874" width="9" style="358" bestFit="1" customWidth="1"/>
    <col min="15875" max="15875" width="11.5546875" style="358" bestFit="1" customWidth="1"/>
    <col min="15876" max="15876" width="14.33203125" style="358" bestFit="1" customWidth="1"/>
    <col min="15877" max="15877" width="34.33203125" style="358" customWidth="1"/>
    <col min="15878" max="15878" width="7.109375" style="358" bestFit="1" customWidth="1"/>
    <col min="15879" max="15879" width="10.21875" style="358" bestFit="1" customWidth="1"/>
    <col min="15880" max="15880" width="16" style="358" bestFit="1" customWidth="1"/>
    <col min="15881" max="15881" width="15.44140625" style="358" bestFit="1" customWidth="1"/>
    <col min="15882" max="15882" width="16.21875" style="358" bestFit="1" customWidth="1"/>
    <col min="15883" max="15883" width="9.88671875" style="358" bestFit="1" customWidth="1"/>
    <col min="15884" max="15891" width="8.44140625" style="358" customWidth="1"/>
    <col min="15892" max="16128" width="14" style="358"/>
    <col min="16129" max="16129" width="13" style="358" bestFit="1" customWidth="1"/>
    <col min="16130" max="16130" width="9" style="358" bestFit="1" customWidth="1"/>
    <col min="16131" max="16131" width="11.5546875" style="358" bestFit="1" customWidth="1"/>
    <col min="16132" max="16132" width="14.33203125" style="358" bestFit="1" customWidth="1"/>
    <col min="16133" max="16133" width="34.33203125" style="358" customWidth="1"/>
    <col min="16134" max="16134" width="7.109375" style="358" bestFit="1" customWidth="1"/>
    <col min="16135" max="16135" width="10.21875" style="358" bestFit="1" customWidth="1"/>
    <col min="16136" max="16136" width="16" style="358" bestFit="1" customWidth="1"/>
    <col min="16137" max="16137" width="15.44140625" style="358" bestFit="1" customWidth="1"/>
    <col min="16138" max="16138" width="16.21875" style="358" bestFit="1" customWidth="1"/>
    <col min="16139" max="16139" width="9.88671875" style="358" bestFit="1" customWidth="1"/>
    <col min="16140" max="16147" width="8.44140625" style="358" customWidth="1"/>
    <col min="16148" max="16384" width="14" style="358"/>
  </cols>
  <sheetData>
    <row r="1" spans="1:24" ht="15.75" customHeight="1">
      <c r="A1" s="550" t="s">
        <v>2397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357"/>
      <c r="M1" s="357"/>
      <c r="N1" s="357"/>
      <c r="O1" s="357"/>
      <c r="P1" s="357"/>
      <c r="Q1" s="357"/>
      <c r="R1" s="357"/>
      <c r="S1" s="357"/>
    </row>
    <row r="2" spans="1:24" ht="32.25" customHeight="1">
      <c r="A2" s="359" t="s">
        <v>1967</v>
      </c>
      <c r="B2" s="359" t="s">
        <v>176</v>
      </c>
      <c r="C2" s="359" t="s">
        <v>175</v>
      </c>
      <c r="D2" s="359" t="s">
        <v>1563</v>
      </c>
      <c r="E2" s="359" t="s">
        <v>1992</v>
      </c>
      <c r="F2" s="359" t="s">
        <v>1276</v>
      </c>
      <c r="G2" s="359" t="s">
        <v>1833</v>
      </c>
      <c r="H2" s="359" t="s">
        <v>2398</v>
      </c>
      <c r="I2" s="359" t="s">
        <v>2399</v>
      </c>
      <c r="J2" s="360" t="s">
        <v>2400</v>
      </c>
      <c r="K2" s="361" t="s">
        <v>152</v>
      </c>
      <c r="L2" s="362" t="s">
        <v>79</v>
      </c>
      <c r="M2" s="15" t="s">
        <v>77</v>
      </c>
      <c r="N2" s="15" t="s">
        <v>78</v>
      </c>
      <c r="O2" s="9" t="s">
        <v>105</v>
      </c>
      <c r="P2" s="9" t="s">
        <v>106</v>
      </c>
      <c r="Q2" s="9" t="s">
        <v>81</v>
      </c>
      <c r="R2" s="9" t="s">
        <v>79</v>
      </c>
      <c r="S2" s="9" t="s">
        <v>47</v>
      </c>
      <c r="T2" s="9"/>
      <c r="U2" s="9" t="s">
        <v>44</v>
      </c>
      <c r="V2" s="9" t="s">
        <v>45</v>
      </c>
      <c r="W2" s="9" t="s">
        <v>35</v>
      </c>
      <c r="X2" s="9" t="s">
        <v>46</v>
      </c>
    </row>
    <row r="3" spans="1:24" ht="15.75" customHeight="1">
      <c r="A3" s="363" t="s">
        <v>2401</v>
      </c>
      <c r="B3" s="364" t="s">
        <v>83</v>
      </c>
      <c r="C3" s="365" t="s">
        <v>84</v>
      </c>
      <c r="D3" s="364" t="s">
        <v>262</v>
      </c>
      <c r="E3" s="364" t="s">
        <v>177</v>
      </c>
      <c r="F3" s="365" t="s">
        <v>36</v>
      </c>
      <c r="G3" s="365">
        <v>27</v>
      </c>
      <c r="H3" s="366">
        <v>0.29166666666666669</v>
      </c>
      <c r="I3" s="367">
        <v>0.73611111111111116</v>
      </c>
      <c r="J3" s="367">
        <v>0.44444444444444448</v>
      </c>
      <c r="K3" s="365">
        <v>1</v>
      </c>
      <c r="L3" s="375">
        <f>VLOOKUP(C3&amp;" "&amp;B3,id!H:L,2,0)</f>
        <v>1992</v>
      </c>
      <c r="M3" s="15">
        <f>VLOOKUP(N3,id!$A:$C,3,0)</f>
        <v>3</v>
      </c>
      <c r="N3" s="15" t="str">
        <f>O3&amp;P3&amp;R3</f>
        <v>JakubekKrystian1992</v>
      </c>
      <c r="O3" s="9" t="str">
        <f>C3</f>
        <v>Jakubek</v>
      </c>
      <c r="P3" s="9" t="str">
        <f>B3</f>
        <v>Krystian</v>
      </c>
      <c r="Q3" s="9" t="str">
        <f>E3</f>
        <v>Mitutoyo AZS Wratislavia</v>
      </c>
      <c r="R3" s="9">
        <f>L3</f>
        <v>1992</v>
      </c>
      <c r="S3" s="9">
        <v>100</v>
      </c>
      <c r="T3" s="9"/>
      <c r="U3" s="9"/>
      <c r="V3" s="9"/>
      <c r="W3" s="9"/>
      <c r="X3" s="9"/>
    </row>
    <row r="4" spans="1:24" ht="15.75" customHeight="1">
      <c r="A4" s="363" t="s">
        <v>2402</v>
      </c>
      <c r="B4" s="364" t="s">
        <v>19</v>
      </c>
      <c r="C4" s="365" t="s">
        <v>318</v>
      </c>
      <c r="D4" s="364" t="s">
        <v>269</v>
      </c>
      <c r="E4" s="364" t="s">
        <v>310</v>
      </c>
      <c r="F4" s="365" t="s">
        <v>36</v>
      </c>
      <c r="G4" s="365">
        <v>27</v>
      </c>
      <c r="H4" s="366">
        <v>0.29166666666666669</v>
      </c>
      <c r="I4" s="367">
        <v>0.75069444444444444</v>
      </c>
      <c r="J4" s="367">
        <v>0.45902777777777776</v>
      </c>
      <c r="K4" s="365">
        <v>2</v>
      </c>
      <c r="L4" s="375">
        <f>VLOOKUP(C4&amp;" "&amp;B4,id!H:L,2,0)</f>
        <v>1979</v>
      </c>
      <c r="M4" s="15">
        <f>VLOOKUP(N4,id!$A:$C,3,0)</f>
        <v>109</v>
      </c>
      <c r="N4" s="15" t="str">
        <f>O4&amp;P4&amp;R4</f>
        <v>BuciakPiotr1979</v>
      </c>
      <c r="O4" s="9" t="str">
        <f t="shared" ref="O4:O17" si="0">C4</f>
        <v>Buciak</v>
      </c>
      <c r="P4" s="9" t="str">
        <f t="shared" ref="P4:P17" si="1">B4</f>
        <v>Piotr</v>
      </c>
      <c r="Q4" s="9" t="str">
        <f t="shared" ref="Q4:Q17" si="2">E4</f>
        <v>Team 360°</v>
      </c>
      <c r="R4" s="9">
        <f t="shared" ref="R4:R17" si="3">L4</f>
        <v>1979</v>
      </c>
      <c r="S4" s="9">
        <f t="shared" ref="S4:S15" si="4">S3*IF(W4&lt;1,W4,IF(X4&lt;1,X4,IF(V4&lt;1,V4,IF(U4&lt;1,U4,1))))</f>
        <v>96.822995461422096</v>
      </c>
      <c r="T4" s="9"/>
      <c r="U4" s="9">
        <f>J3/J4</f>
        <v>0.96822995461422101</v>
      </c>
      <c r="V4" s="9">
        <f>G4/G3</f>
        <v>1</v>
      </c>
      <c r="W4" s="9">
        <v>1</v>
      </c>
      <c r="X4" s="9">
        <v>1</v>
      </c>
    </row>
    <row r="5" spans="1:24" ht="15.75" customHeight="1">
      <c r="A5" s="363" t="s">
        <v>2403</v>
      </c>
      <c r="B5" s="364" t="s">
        <v>26</v>
      </c>
      <c r="C5" s="365" t="s">
        <v>60</v>
      </c>
      <c r="D5" s="364" t="s">
        <v>262</v>
      </c>
      <c r="E5" s="368"/>
      <c r="F5" s="365" t="s">
        <v>36</v>
      </c>
      <c r="G5" s="365">
        <v>27</v>
      </c>
      <c r="H5" s="366">
        <v>0.29166666666666669</v>
      </c>
      <c r="I5" s="367">
        <v>0.83333333333333337</v>
      </c>
      <c r="J5" s="367">
        <v>0.54166666666666674</v>
      </c>
      <c r="K5" s="365">
        <v>3</v>
      </c>
      <c r="L5" s="375">
        <f>VLOOKUP(C5&amp;" "&amp;B5,id!H:L,2,0)</f>
        <v>1969</v>
      </c>
      <c r="M5" s="15">
        <f>VLOOKUP(N5,id!$A:$C,3,0)</f>
        <v>7</v>
      </c>
      <c r="N5" s="15" t="str">
        <f t="shared" ref="N5:N17" si="5">O5&amp;P5&amp;R5</f>
        <v>SzawdzinKrzysztof1969</v>
      </c>
      <c r="O5" s="9" t="str">
        <f t="shared" si="0"/>
        <v>Szawdzin</v>
      </c>
      <c r="P5" s="9" t="str">
        <f t="shared" si="1"/>
        <v>Krzysztof</v>
      </c>
      <c r="Q5" s="9">
        <f t="shared" si="2"/>
        <v>0</v>
      </c>
      <c r="R5" s="9">
        <f t="shared" si="3"/>
        <v>1969</v>
      </c>
      <c r="S5" s="9">
        <f t="shared" si="4"/>
        <v>82.051282051282044</v>
      </c>
      <c r="T5" s="9"/>
      <c r="U5" s="9">
        <f t="shared" ref="U5:U17" si="6">J4/J5</f>
        <v>0.84743589743589731</v>
      </c>
      <c r="V5" s="9">
        <f t="shared" ref="V5:V17" si="7">G5/G4</f>
        <v>1</v>
      </c>
      <c r="W5" s="9">
        <v>1</v>
      </c>
      <c r="X5" s="9">
        <v>1</v>
      </c>
    </row>
    <row r="6" spans="1:24" ht="15.75" customHeight="1">
      <c r="A6" s="363" t="s">
        <v>2404</v>
      </c>
      <c r="B6" s="364" t="s">
        <v>288</v>
      </c>
      <c r="C6" s="365" t="s">
        <v>314</v>
      </c>
      <c r="D6" s="364" t="s">
        <v>1615</v>
      </c>
      <c r="E6" s="364" t="s">
        <v>158</v>
      </c>
      <c r="F6" s="365" t="s">
        <v>36</v>
      </c>
      <c r="G6" s="365">
        <v>27</v>
      </c>
      <c r="H6" s="366">
        <v>0.29166666666666669</v>
      </c>
      <c r="I6" s="367">
        <v>0.84375</v>
      </c>
      <c r="J6" s="367">
        <v>0.55208333333333326</v>
      </c>
      <c r="K6" s="365">
        <v>4</v>
      </c>
      <c r="L6" s="375">
        <f>VLOOKUP(C6&amp;" "&amp;B6,id!H:L,2,0)</f>
        <v>1972</v>
      </c>
      <c r="M6" s="15">
        <f>VLOOKUP(N6,id!$A:$C,3,0)</f>
        <v>27</v>
      </c>
      <c r="N6" s="15" t="str">
        <f t="shared" si="5"/>
        <v>BoberBartłomiej1972</v>
      </c>
      <c r="O6" s="9" t="str">
        <f t="shared" si="0"/>
        <v>Bober</v>
      </c>
      <c r="P6" s="9" t="str">
        <f t="shared" si="1"/>
        <v>Bartłomiej</v>
      </c>
      <c r="Q6" s="9" t="str">
        <f t="shared" si="2"/>
        <v>Harpagan</v>
      </c>
      <c r="R6" s="9">
        <f t="shared" si="3"/>
        <v>1972</v>
      </c>
      <c r="S6" s="9">
        <f t="shared" si="4"/>
        <v>80.503144654088061</v>
      </c>
      <c r="T6" s="9"/>
      <c r="U6" s="9">
        <f t="shared" si="6"/>
        <v>0.98113207547169834</v>
      </c>
      <c r="V6" s="9">
        <f t="shared" si="7"/>
        <v>1</v>
      </c>
      <c r="W6" s="9">
        <v>1</v>
      </c>
      <c r="X6" s="9">
        <v>1</v>
      </c>
    </row>
    <row r="7" spans="1:24" ht="15.75" customHeight="1">
      <c r="A7" s="363" t="s">
        <v>2405</v>
      </c>
      <c r="B7" s="364" t="s">
        <v>257</v>
      </c>
      <c r="C7" s="365" t="s">
        <v>261</v>
      </c>
      <c r="D7" s="364" t="s">
        <v>1513</v>
      </c>
      <c r="E7" s="364"/>
      <c r="F7" s="365" t="s">
        <v>36</v>
      </c>
      <c r="G7" s="365">
        <v>27</v>
      </c>
      <c r="H7" s="366">
        <v>0.29166666666666669</v>
      </c>
      <c r="I7" s="367">
        <v>0.84375</v>
      </c>
      <c r="J7" s="367">
        <v>0.55208333333333326</v>
      </c>
      <c r="K7" s="365">
        <v>4</v>
      </c>
      <c r="L7" s="375">
        <f>VLOOKUP(C7&amp;" "&amp;B7,id!H:L,2,0)</f>
        <v>1979</v>
      </c>
      <c r="M7" s="15">
        <f>VLOOKUP(N7,id!$A:$C,3,0)</f>
        <v>145</v>
      </c>
      <c r="N7" s="15" t="str">
        <f t="shared" si="5"/>
        <v>WalentowskiRadosław1979</v>
      </c>
      <c r="O7" s="9" t="str">
        <f t="shared" si="0"/>
        <v>Walentowski</v>
      </c>
      <c r="P7" s="9" t="str">
        <f t="shared" si="1"/>
        <v>Radosław</v>
      </c>
      <c r="Q7" s="9">
        <f t="shared" si="2"/>
        <v>0</v>
      </c>
      <c r="R7" s="9">
        <f t="shared" si="3"/>
        <v>1979</v>
      </c>
      <c r="S7" s="9">
        <f t="shared" si="4"/>
        <v>80.503144654088061</v>
      </c>
      <c r="T7" s="9"/>
      <c r="U7" s="9">
        <f t="shared" si="6"/>
        <v>1</v>
      </c>
      <c r="V7" s="9">
        <f t="shared" si="7"/>
        <v>1</v>
      </c>
      <c r="W7" s="9">
        <v>1</v>
      </c>
      <c r="X7" s="9">
        <v>1</v>
      </c>
    </row>
    <row r="8" spans="1:24" ht="15.75" customHeight="1">
      <c r="A8" s="363" t="s">
        <v>2406</v>
      </c>
      <c r="B8" s="364" t="s">
        <v>50</v>
      </c>
      <c r="C8" s="365" t="s">
        <v>132</v>
      </c>
      <c r="D8" s="364" t="s">
        <v>1228</v>
      </c>
      <c r="E8" s="368"/>
      <c r="F8" s="365" t="s">
        <v>36</v>
      </c>
      <c r="G8" s="365">
        <v>27</v>
      </c>
      <c r="H8" s="366">
        <v>0.29166666666666669</v>
      </c>
      <c r="I8" s="367">
        <v>0.87083333333333324</v>
      </c>
      <c r="J8" s="367">
        <v>0.57916666666666661</v>
      </c>
      <c r="K8" s="365">
        <v>6</v>
      </c>
      <c r="L8" s="375">
        <f>VLOOKUP(C8&amp;" "&amp;B8,id!H:L,2,0)</f>
        <v>1970</v>
      </c>
      <c r="M8" s="15">
        <f>VLOOKUP(N8,id!$A:$C,3,0)</f>
        <v>8</v>
      </c>
      <c r="N8" s="15" t="str">
        <f t="shared" si="5"/>
        <v>FałowskiRafał1970</v>
      </c>
      <c r="O8" s="9" t="str">
        <f t="shared" si="0"/>
        <v>Fałowski</v>
      </c>
      <c r="P8" s="9" t="str">
        <f t="shared" si="1"/>
        <v>Rafał</v>
      </c>
      <c r="Q8" s="9">
        <f t="shared" si="2"/>
        <v>0</v>
      </c>
      <c r="R8" s="9">
        <f t="shared" si="3"/>
        <v>1970</v>
      </c>
      <c r="S8" s="9">
        <f t="shared" si="4"/>
        <v>76.738609112709838</v>
      </c>
      <c r="T8" s="9"/>
      <c r="U8" s="9">
        <f t="shared" si="6"/>
        <v>0.9532374100719424</v>
      </c>
      <c r="V8" s="9">
        <f t="shared" si="7"/>
        <v>1</v>
      </c>
      <c r="W8" s="9">
        <v>1</v>
      </c>
      <c r="X8" s="9">
        <v>1</v>
      </c>
    </row>
    <row r="9" spans="1:24" ht="15.75" customHeight="1">
      <c r="A9" s="363" t="s">
        <v>2407</v>
      </c>
      <c r="B9" s="364" t="s">
        <v>26</v>
      </c>
      <c r="C9" s="365" t="s">
        <v>14</v>
      </c>
      <c r="D9" s="364" t="s">
        <v>1983</v>
      </c>
      <c r="E9" s="368"/>
      <c r="F9" s="365" t="s">
        <v>36</v>
      </c>
      <c r="G9" s="365">
        <v>25</v>
      </c>
      <c r="H9" s="366">
        <v>0.29166666666666669</v>
      </c>
      <c r="I9" s="367">
        <v>0.85972222222222217</v>
      </c>
      <c r="J9" s="367">
        <v>0.56805555555555554</v>
      </c>
      <c r="K9" s="365">
        <v>7</v>
      </c>
      <c r="L9" s="375">
        <f>VLOOKUP(C9&amp;" "&amp;B9,id!H:L,2,0)</f>
        <v>1975</v>
      </c>
      <c r="M9" s="15">
        <f>VLOOKUP(N9,id!$A:$C,3,0)</f>
        <v>26</v>
      </c>
      <c r="N9" s="15" t="str">
        <f t="shared" si="5"/>
        <v>CecułaKrzysztof1975</v>
      </c>
      <c r="O9" s="9" t="str">
        <f t="shared" si="0"/>
        <v>Cecuła</v>
      </c>
      <c r="P9" s="9" t="str">
        <f t="shared" si="1"/>
        <v>Krzysztof</v>
      </c>
      <c r="Q9" s="9">
        <f t="shared" si="2"/>
        <v>0</v>
      </c>
      <c r="R9" s="9">
        <f t="shared" si="3"/>
        <v>1975</v>
      </c>
      <c r="S9" s="9">
        <f t="shared" si="4"/>
        <v>71.054267696953559</v>
      </c>
      <c r="T9" s="9"/>
      <c r="U9" s="9">
        <f t="shared" si="6"/>
        <v>1.0195599022004889</v>
      </c>
      <c r="V9" s="9">
        <f t="shared" si="7"/>
        <v>0.92592592592592593</v>
      </c>
      <c r="W9" s="9">
        <v>1</v>
      </c>
      <c r="X9" s="9">
        <v>1</v>
      </c>
    </row>
    <row r="10" spans="1:24" ht="15.75" customHeight="1">
      <c r="A10" s="363" t="s">
        <v>2408</v>
      </c>
      <c r="B10" s="364" t="s">
        <v>21</v>
      </c>
      <c r="C10" s="365" t="s">
        <v>27</v>
      </c>
      <c r="D10" s="364" t="s">
        <v>269</v>
      </c>
      <c r="E10" s="364" t="s">
        <v>186</v>
      </c>
      <c r="F10" s="365" t="s">
        <v>36</v>
      </c>
      <c r="G10" s="365">
        <v>22</v>
      </c>
      <c r="H10" s="366">
        <v>0.29166666666666669</v>
      </c>
      <c r="I10" s="367">
        <v>0.85902777777777783</v>
      </c>
      <c r="J10" s="367">
        <v>0.5673611111111112</v>
      </c>
      <c r="K10" s="365">
        <v>8</v>
      </c>
      <c r="L10" s="375">
        <f>VLOOKUP(C10&amp;" "&amp;B10,id!H:L,2,0)</f>
        <v>1969</v>
      </c>
      <c r="M10" s="15">
        <f>VLOOKUP(N10,id!$A:$C,3,0)</f>
        <v>31</v>
      </c>
      <c r="N10" s="15" t="str">
        <f t="shared" si="5"/>
        <v>WitkowskiMarcin1969</v>
      </c>
      <c r="O10" s="9" t="str">
        <f t="shared" si="0"/>
        <v>Witkowski</v>
      </c>
      <c r="P10" s="9" t="str">
        <f t="shared" si="1"/>
        <v>Marcin</v>
      </c>
      <c r="Q10" s="9" t="str">
        <f t="shared" si="2"/>
        <v>SONY MTB TEAM</v>
      </c>
      <c r="R10" s="9">
        <f t="shared" si="3"/>
        <v>1969</v>
      </c>
      <c r="S10" s="9">
        <f t="shared" si="4"/>
        <v>62.527755573319133</v>
      </c>
      <c r="T10" s="9"/>
      <c r="U10" s="9">
        <f t="shared" si="6"/>
        <v>1.0012239902080782</v>
      </c>
      <c r="V10" s="9">
        <f t="shared" si="7"/>
        <v>0.88</v>
      </c>
      <c r="W10" s="9">
        <v>1</v>
      </c>
      <c r="X10" s="9">
        <v>1</v>
      </c>
    </row>
    <row r="11" spans="1:24" ht="15.75" customHeight="1">
      <c r="A11" s="363" t="s">
        <v>2409</v>
      </c>
      <c r="B11" s="364" t="s">
        <v>53</v>
      </c>
      <c r="C11" s="365" t="s">
        <v>75</v>
      </c>
      <c r="D11" s="364" t="s">
        <v>238</v>
      </c>
      <c r="E11" s="364" t="s">
        <v>239</v>
      </c>
      <c r="F11" s="365" t="s">
        <v>36</v>
      </c>
      <c r="G11" s="365">
        <v>22</v>
      </c>
      <c r="H11" s="366">
        <v>0.29166666666666669</v>
      </c>
      <c r="I11" s="367">
        <v>0.86249999999999993</v>
      </c>
      <c r="J11" s="367">
        <v>0.5708333333333333</v>
      </c>
      <c r="K11" s="365">
        <v>9</v>
      </c>
      <c r="L11" s="375">
        <f>VLOOKUP(C11&amp;" "&amp;B11,id!H:L,2,0)</f>
        <v>1963</v>
      </c>
      <c r="M11" s="15">
        <f>VLOOKUP(N11,id!$A:$C,3,0)</f>
        <v>6</v>
      </c>
      <c r="N11" s="15" t="str">
        <f t="shared" si="5"/>
        <v>SójkaTomasz1963</v>
      </c>
      <c r="O11" s="9" t="str">
        <f t="shared" si="0"/>
        <v>Sójka</v>
      </c>
      <c r="P11" s="9" t="str">
        <f t="shared" si="1"/>
        <v>Tomasz</v>
      </c>
      <c r="Q11" s="9" t="str">
        <f t="shared" si="2"/>
        <v>RKS Fiedorek</v>
      </c>
      <c r="R11" s="9">
        <f t="shared" si="3"/>
        <v>1963</v>
      </c>
      <c r="S11" s="9">
        <f t="shared" si="4"/>
        <v>62.147416427496033</v>
      </c>
      <c r="T11" s="9"/>
      <c r="U11" s="9">
        <f t="shared" si="6"/>
        <v>0.99391727493917292</v>
      </c>
      <c r="V11" s="9">
        <f t="shared" si="7"/>
        <v>1</v>
      </c>
      <c r="W11" s="9">
        <v>1</v>
      </c>
      <c r="X11" s="9">
        <v>1</v>
      </c>
    </row>
    <row r="12" spans="1:24" ht="15.75" customHeight="1">
      <c r="A12" s="363" t="s">
        <v>2410</v>
      </c>
      <c r="B12" s="364" t="s">
        <v>53</v>
      </c>
      <c r="C12" s="365" t="s">
        <v>492</v>
      </c>
      <c r="D12" s="364" t="s">
        <v>1662</v>
      </c>
      <c r="E12" s="368"/>
      <c r="F12" s="365" t="s">
        <v>36</v>
      </c>
      <c r="G12" s="365">
        <v>21</v>
      </c>
      <c r="H12" s="366">
        <v>0.29166666666666669</v>
      </c>
      <c r="I12" s="367">
        <v>0.83472222222222225</v>
      </c>
      <c r="J12" s="367">
        <v>0.54305555555555562</v>
      </c>
      <c r="K12" s="365">
        <v>10</v>
      </c>
      <c r="L12" s="375">
        <f>VLOOKUP(C12&amp;" "&amp;B12,id!H:L,2,0)</f>
        <v>1975</v>
      </c>
      <c r="M12" s="15">
        <f>VLOOKUP(N12,id!$A:$C,3,0)</f>
        <v>252</v>
      </c>
      <c r="N12" s="15" t="str">
        <f t="shared" si="5"/>
        <v>LipińskiTomasz1975</v>
      </c>
      <c r="O12" s="9" t="str">
        <f t="shared" si="0"/>
        <v>Lipiński</v>
      </c>
      <c r="P12" s="9" t="str">
        <f t="shared" si="1"/>
        <v>Tomasz</v>
      </c>
      <c r="Q12" s="9">
        <f t="shared" si="2"/>
        <v>0</v>
      </c>
      <c r="R12" s="9">
        <f t="shared" si="3"/>
        <v>1975</v>
      </c>
      <c r="S12" s="9">
        <f t="shared" si="4"/>
        <v>59.322533862609852</v>
      </c>
      <c r="T12" s="9"/>
      <c r="U12" s="9">
        <f t="shared" si="6"/>
        <v>1.0511508951406647</v>
      </c>
      <c r="V12" s="9">
        <f t="shared" si="7"/>
        <v>0.95454545454545459</v>
      </c>
      <c r="W12" s="9">
        <v>1</v>
      </c>
      <c r="X12" s="9">
        <v>1</v>
      </c>
    </row>
    <row r="13" spans="1:24" ht="15.75" customHeight="1">
      <c r="A13" s="363" t="s">
        <v>2411</v>
      </c>
      <c r="B13" s="364" t="s">
        <v>23</v>
      </c>
      <c r="C13" s="365" t="s">
        <v>22</v>
      </c>
      <c r="D13" s="364" t="s">
        <v>249</v>
      </c>
      <c r="E13" s="364" t="s">
        <v>694</v>
      </c>
      <c r="F13" s="365" t="s">
        <v>36</v>
      </c>
      <c r="G13" s="365">
        <v>20</v>
      </c>
      <c r="H13" s="366">
        <v>0.29166666666666669</v>
      </c>
      <c r="I13" s="367">
        <v>0.75486111111111109</v>
      </c>
      <c r="J13" s="367">
        <v>0.46319444444444441</v>
      </c>
      <c r="K13" s="365">
        <v>11</v>
      </c>
      <c r="L13" s="375">
        <f>VLOOKUP(C13&amp;" "&amp;B13,id!H:L,2,0)</f>
        <v>1964</v>
      </c>
      <c r="M13" s="15">
        <f>VLOOKUP(N13,id!$A:$C,3,0)</f>
        <v>13</v>
      </c>
      <c r="N13" s="15" t="str">
        <f t="shared" si="5"/>
        <v>LiszkaGrzegorz1964</v>
      </c>
      <c r="O13" s="9" t="str">
        <f t="shared" si="0"/>
        <v>Liszka</v>
      </c>
      <c r="P13" s="9" t="str">
        <f t="shared" si="1"/>
        <v>Grzegorz</v>
      </c>
      <c r="Q13" s="9" t="str">
        <f t="shared" si="2"/>
        <v>Trezado BikeTires.pl</v>
      </c>
      <c r="R13" s="9">
        <f t="shared" si="3"/>
        <v>1964</v>
      </c>
      <c r="S13" s="9">
        <f t="shared" si="4"/>
        <v>56.497651297723664</v>
      </c>
      <c r="T13" s="9"/>
      <c r="U13" s="9">
        <f t="shared" si="6"/>
        <v>1.1724137931034486</v>
      </c>
      <c r="V13" s="9">
        <f t="shared" si="7"/>
        <v>0.95238095238095233</v>
      </c>
      <c r="W13" s="9">
        <v>1</v>
      </c>
      <c r="X13" s="9">
        <v>1</v>
      </c>
    </row>
    <row r="14" spans="1:24" ht="15.75" customHeight="1">
      <c r="A14" s="363" t="s">
        <v>2413</v>
      </c>
      <c r="B14" s="364" t="s">
        <v>96</v>
      </c>
      <c r="C14" s="365" t="s">
        <v>85</v>
      </c>
      <c r="D14" s="364" t="s">
        <v>262</v>
      </c>
      <c r="E14" s="364" t="s">
        <v>2277</v>
      </c>
      <c r="F14" s="365" t="s">
        <v>36</v>
      </c>
      <c r="G14" s="365">
        <v>12</v>
      </c>
      <c r="H14" s="366">
        <v>0.29166666666666669</v>
      </c>
      <c r="I14" s="367">
        <v>0.55277777777777781</v>
      </c>
      <c r="J14" s="367">
        <v>0.26111111111111113</v>
      </c>
      <c r="K14" s="365">
        <v>12</v>
      </c>
      <c r="L14" s="375">
        <f>VLOOKUP(C14&amp;" "&amp;B14,id!H:L,2,0)</f>
        <v>1984</v>
      </c>
      <c r="M14" s="15">
        <f>VLOOKUP(N14,id!$A:$C,3,0)</f>
        <v>480</v>
      </c>
      <c r="N14" s="15" t="str">
        <f t="shared" si="5"/>
        <v>WieczorekJarosław1984</v>
      </c>
      <c r="O14" s="9" t="str">
        <f t="shared" si="0"/>
        <v>Wieczorek</v>
      </c>
      <c r="P14" s="9" t="str">
        <f t="shared" si="1"/>
        <v>Jarosław</v>
      </c>
      <c r="Q14" s="9" t="str">
        <f t="shared" si="2"/>
        <v>Rajd Liczyrzepy / Europa Ubezpieczenia</v>
      </c>
      <c r="R14" s="9">
        <f t="shared" si="3"/>
        <v>1984</v>
      </c>
      <c r="S14" s="9">
        <f t="shared" si="4"/>
        <v>33.898590778634194</v>
      </c>
      <c r="T14" s="9"/>
      <c r="U14" s="9">
        <f t="shared" ref="U14" si="8">J13/J14</f>
        <v>1.7739361702127656</v>
      </c>
      <c r="V14" s="9">
        <f t="shared" ref="V14" si="9">G14/G13</f>
        <v>0.6</v>
      </c>
      <c r="W14" s="9">
        <v>1</v>
      </c>
      <c r="X14" s="9">
        <v>1</v>
      </c>
    </row>
    <row r="15" spans="1:24" ht="15.75" customHeight="1">
      <c r="A15" s="363" t="s">
        <v>2414</v>
      </c>
      <c r="B15" s="364" t="s">
        <v>2364</v>
      </c>
      <c r="C15" s="365" t="s">
        <v>2363</v>
      </c>
      <c r="D15" s="364" t="s">
        <v>2236</v>
      </c>
      <c r="E15" s="364" t="s">
        <v>2261</v>
      </c>
      <c r="F15" s="365" t="s">
        <v>36</v>
      </c>
      <c r="G15" s="365">
        <v>9</v>
      </c>
      <c r="H15" s="366">
        <v>0.29166666666666669</v>
      </c>
      <c r="I15" s="367">
        <v>0.54097222222222219</v>
      </c>
      <c r="J15" s="367">
        <v>0.2493055555555555</v>
      </c>
      <c r="K15" s="365">
        <v>14</v>
      </c>
      <c r="L15" s="375">
        <f>VLOOKUP(C15&amp;" "&amp;B15,id!H:L,2,0)</f>
        <v>1973</v>
      </c>
      <c r="M15" s="15">
        <f>VLOOKUP(N15,id!$A:$C,3,0)</f>
        <v>508</v>
      </c>
      <c r="N15" s="15" t="str">
        <f t="shared" si="5"/>
        <v>TowarekIreneusz1973</v>
      </c>
      <c r="O15" s="9" t="str">
        <f t="shared" si="0"/>
        <v>Towarek</v>
      </c>
      <c r="P15" s="9" t="str">
        <f t="shared" si="1"/>
        <v>Ireneusz</v>
      </c>
      <c r="Q15" s="9" t="str">
        <f t="shared" si="2"/>
        <v>KOMETA Gliwice</v>
      </c>
      <c r="R15" s="9">
        <f t="shared" si="3"/>
        <v>1973</v>
      </c>
      <c r="S15" s="9">
        <f t="shared" si="4"/>
        <v>25.423943083975644</v>
      </c>
      <c r="T15" s="9"/>
      <c r="U15" s="9">
        <f t="shared" si="6"/>
        <v>1.0473537604456828</v>
      </c>
      <c r="V15" s="9">
        <f t="shared" si="7"/>
        <v>0.75</v>
      </c>
      <c r="W15" s="9">
        <v>1</v>
      </c>
      <c r="X15" s="9">
        <v>1</v>
      </c>
    </row>
    <row r="16" spans="1:24" ht="15.75" customHeight="1">
      <c r="A16" s="363" t="s">
        <v>2415</v>
      </c>
      <c r="B16" s="364" t="s">
        <v>26</v>
      </c>
      <c r="C16" s="365" t="s">
        <v>2416</v>
      </c>
      <c r="D16" s="364" t="s">
        <v>2417</v>
      </c>
      <c r="E16" s="364"/>
      <c r="F16" s="365" t="s">
        <v>36</v>
      </c>
      <c r="G16" s="365">
        <v>8</v>
      </c>
      <c r="H16" s="366">
        <v>0.29166666666666669</v>
      </c>
      <c r="I16" s="367"/>
      <c r="J16" s="367" t="s">
        <v>832</v>
      </c>
      <c r="K16" s="369" t="s">
        <v>1493</v>
      </c>
      <c r="L16" s="375">
        <v>0</v>
      </c>
      <c r="M16" s="15">
        <f>VLOOKUP(N16,id!$A:$C,3,0)</f>
        <v>523</v>
      </c>
      <c r="N16" s="15" t="str">
        <f t="shared" si="5"/>
        <v>RajkiewiczKrzysztof0</v>
      </c>
      <c r="O16" s="9" t="str">
        <f t="shared" si="0"/>
        <v>Rajkiewicz</v>
      </c>
      <c r="P16" s="9" t="str">
        <f t="shared" si="1"/>
        <v>Krzysztof</v>
      </c>
      <c r="Q16" s="9">
        <f t="shared" si="2"/>
        <v>0</v>
      </c>
      <c r="R16" s="9">
        <f t="shared" si="3"/>
        <v>0</v>
      </c>
      <c r="S16" s="9">
        <v>0</v>
      </c>
      <c r="T16" s="9"/>
      <c r="U16" s="9" t="e">
        <f t="shared" si="6"/>
        <v>#VALUE!</v>
      </c>
      <c r="V16" s="9">
        <f t="shared" si="7"/>
        <v>0.88888888888888884</v>
      </c>
      <c r="W16" s="9">
        <v>1</v>
      </c>
      <c r="X16" s="9">
        <v>1</v>
      </c>
    </row>
    <row r="17" spans="1:24" ht="15.75" customHeight="1">
      <c r="A17" s="363" t="s">
        <v>2418</v>
      </c>
      <c r="B17" s="364" t="s">
        <v>20</v>
      </c>
      <c r="C17" s="365" t="s">
        <v>2357</v>
      </c>
      <c r="D17" s="364" t="s">
        <v>262</v>
      </c>
      <c r="E17" s="364" t="s">
        <v>2392</v>
      </c>
      <c r="F17" s="365" t="s">
        <v>36</v>
      </c>
      <c r="G17" s="365">
        <v>0</v>
      </c>
      <c r="H17" s="366"/>
      <c r="I17" s="367"/>
      <c r="J17" s="367" t="s">
        <v>832</v>
      </c>
      <c r="K17" s="370" t="s">
        <v>1493</v>
      </c>
      <c r="L17" s="375">
        <f>VLOOKUP(C17&amp;" "&amp;B17,id!H:L,2,0)</f>
        <v>1983</v>
      </c>
      <c r="M17" s="15">
        <f>VLOOKUP(N17,id!$A:$C,3,0)</f>
        <v>492</v>
      </c>
      <c r="N17" s="15" t="str">
        <f t="shared" si="5"/>
        <v>FirutaPaweł1983</v>
      </c>
      <c r="O17" s="9" t="str">
        <f t="shared" si="0"/>
        <v>Firuta</v>
      </c>
      <c r="P17" s="9" t="str">
        <f t="shared" si="1"/>
        <v>Paweł</v>
      </c>
      <c r="Q17" s="9" t="str">
        <f t="shared" si="2"/>
        <v>PG KMP Wrocław</v>
      </c>
      <c r="R17" s="9">
        <f t="shared" si="3"/>
        <v>1983</v>
      </c>
      <c r="S17" s="9">
        <v>0</v>
      </c>
      <c r="T17" s="9"/>
      <c r="U17" s="9" t="e">
        <f t="shared" si="6"/>
        <v>#VALUE!</v>
      </c>
      <c r="V17" s="9">
        <f t="shared" si="7"/>
        <v>0</v>
      </c>
      <c r="W17" s="9">
        <v>1</v>
      </c>
      <c r="X17" s="9">
        <v>1</v>
      </c>
    </row>
    <row r="18" spans="1:24" ht="15.75" customHeight="1">
      <c r="A18" s="371"/>
      <c r="B18" s="357"/>
      <c r="C18" s="357"/>
      <c r="D18" s="357"/>
      <c r="E18" s="357"/>
      <c r="F18" s="357"/>
      <c r="G18" s="357"/>
      <c r="H18" s="372"/>
      <c r="I18" s="372"/>
      <c r="J18" s="372"/>
      <c r="K18" s="357"/>
    </row>
    <row r="19" spans="1:24" ht="15.75" customHeight="1">
      <c r="A19" s="371"/>
      <c r="B19" s="357"/>
      <c r="C19" s="357"/>
      <c r="D19" s="357"/>
      <c r="E19" s="357"/>
      <c r="F19" s="357"/>
      <c r="G19" s="357"/>
      <c r="H19" s="372"/>
      <c r="I19" s="372"/>
      <c r="J19" s="372"/>
      <c r="K19" s="357"/>
    </row>
    <row r="20" spans="1:24" ht="15.75" customHeight="1">
      <c r="A20" s="371"/>
      <c r="B20" s="357"/>
      <c r="C20" s="357"/>
      <c r="D20" s="357"/>
      <c r="E20" s="357"/>
      <c r="F20" s="357"/>
      <c r="G20" s="357"/>
      <c r="H20" s="372"/>
      <c r="I20" s="372"/>
      <c r="J20" s="376"/>
      <c r="K20" s="357"/>
    </row>
    <row r="21" spans="1:24" ht="15.75" customHeight="1">
      <c r="A21" s="371"/>
      <c r="B21" s="357"/>
      <c r="C21" s="357"/>
      <c r="D21" s="357"/>
      <c r="E21" s="357"/>
      <c r="F21" s="357"/>
      <c r="G21" s="357"/>
      <c r="H21" s="372"/>
      <c r="I21" s="372"/>
      <c r="J21" s="372"/>
      <c r="K21" s="357"/>
    </row>
    <row r="22" spans="1:24" ht="15.75" customHeight="1">
      <c r="A22" s="371"/>
      <c r="B22" s="357"/>
      <c r="C22" s="357"/>
      <c r="D22" s="357"/>
      <c r="E22" s="357"/>
      <c r="F22" s="357"/>
      <c r="G22" s="357"/>
      <c r="H22" s="372"/>
      <c r="I22" s="372"/>
      <c r="J22" s="372"/>
      <c r="K22" s="357"/>
    </row>
    <row r="23" spans="1:24" ht="15.75" customHeight="1">
      <c r="A23" s="371"/>
      <c r="B23" s="357"/>
      <c r="C23" s="357"/>
      <c r="D23" s="357"/>
      <c r="E23" s="357"/>
      <c r="F23" s="357"/>
      <c r="G23" s="357"/>
      <c r="H23" s="372"/>
      <c r="I23" s="372"/>
      <c r="J23" s="372"/>
      <c r="K23" s="357"/>
    </row>
    <row r="24" spans="1:24" ht="15.75" customHeight="1">
      <c r="A24" s="371"/>
      <c r="B24" s="357"/>
      <c r="C24" s="357"/>
      <c r="D24" s="357"/>
      <c r="E24" s="357"/>
      <c r="F24" s="357"/>
      <c r="G24" s="357"/>
      <c r="H24" s="372"/>
      <c r="I24" s="372"/>
      <c r="J24" s="372"/>
      <c r="K24" s="357"/>
    </row>
    <row r="25" spans="1:24" ht="15.75" customHeight="1">
      <c r="A25" s="371"/>
      <c r="B25" s="357"/>
      <c r="C25" s="357"/>
      <c r="D25" s="357"/>
      <c r="E25" s="357"/>
      <c r="F25" s="357"/>
      <c r="G25" s="357"/>
      <c r="H25" s="372"/>
      <c r="I25" s="372"/>
      <c r="J25" s="372"/>
      <c r="K25" s="357"/>
    </row>
    <row r="26" spans="1:24" ht="15.75" customHeight="1">
      <c r="A26" s="371"/>
      <c r="B26" s="357"/>
      <c r="C26" s="357"/>
      <c r="D26" s="357"/>
      <c r="E26" s="357"/>
      <c r="F26" s="357"/>
      <c r="G26" s="357"/>
      <c r="H26" s="372"/>
      <c r="I26" s="372"/>
      <c r="J26" s="372"/>
      <c r="K26" s="357"/>
    </row>
    <row r="27" spans="1:24" ht="15.75" customHeight="1">
      <c r="A27" s="371"/>
      <c r="B27" s="357"/>
      <c r="C27" s="357"/>
      <c r="D27" s="357"/>
      <c r="E27" s="357"/>
      <c r="F27" s="357"/>
      <c r="G27" s="357"/>
      <c r="H27" s="372"/>
      <c r="I27" s="372"/>
      <c r="J27" s="372"/>
      <c r="K27" s="357"/>
    </row>
    <row r="28" spans="1:24" ht="15.75" customHeight="1">
      <c r="A28" s="371"/>
      <c r="B28" s="357"/>
      <c r="C28" s="357"/>
      <c r="D28" s="357"/>
      <c r="E28" s="357"/>
      <c r="F28" s="357"/>
      <c r="G28" s="357"/>
      <c r="H28" s="372"/>
      <c r="I28" s="372"/>
      <c r="J28" s="372"/>
      <c r="K28" s="357"/>
    </row>
    <row r="29" spans="1:24" ht="15.75" customHeight="1">
      <c r="A29" s="371"/>
      <c r="B29" s="357"/>
      <c r="C29" s="357"/>
      <c r="D29" s="357"/>
      <c r="E29" s="357"/>
      <c r="F29" s="357"/>
      <c r="G29" s="357"/>
      <c r="H29" s="372"/>
      <c r="I29" s="372"/>
      <c r="J29" s="372"/>
      <c r="K29" s="357"/>
    </row>
    <row r="30" spans="1:24" ht="15.75" customHeight="1">
      <c r="A30" s="371"/>
      <c r="B30" s="357"/>
      <c r="C30" s="357"/>
      <c r="D30" s="357"/>
      <c r="E30" s="357"/>
      <c r="F30" s="357"/>
      <c r="G30" s="357"/>
      <c r="H30" s="372"/>
      <c r="I30" s="372"/>
      <c r="J30" s="372"/>
      <c r="K30" s="357"/>
    </row>
    <row r="31" spans="1:24" ht="15.75" customHeight="1">
      <c r="A31" s="371"/>
      <c r="B31" s="357"/>
      <c r="C31" s="357"/>
      <c r="D31" s="357"/>
      <c r="E31" s="357"/>
      <c r="F31" s="357"/>
      <c r="G31" s="357"/>
      <c r="H31" s="372"/>
      <c r="I31" s="372"/>
      <c r="J31" s="372"/>
      <c r="K31" s="357"/>
    </row>
    <row r="32" spans="1:24" ht="15.75" customHeight="1">
      <c r="A32" s="371"/>
      <c r="B32" s="357"/>
      <c r="C32" s="357"/>
      <c r="D32" s="357"/>
      <c r="E32" s="357"/>
      <c r="F32" s="357"/>
      <c r="G32" s="357"/>
      <c r="H32" s="372"/>
      <c r="I32" s="372"/>
      <c r="J32" s="372"/>
      <c r="K32" s="357"/>
    </row>
    <row r="33" spans="1:11" ht="15.75" customHeight="1">
      <c r="A33" s="371"/>
      <c r="B33" s="357"/>
      <c r="C33" s="357"/>
      <c r="D33" s="357"/>
      <c r="E33" s="357"/>
      <c r="F33" s="357"/>
      <c r="G33" s="357"/>
      <c r="H33" s="372"/>
      <c r="I33" s="372"/>
      <c r="J33" s="372"/>
      <c r="K33" s="357"/>
    </row>
    <row r="34" spans="1:11" ht="15.75" customHeight="1">
      <c r="A34" s="371"/>
      <c r="B34" s="357"/>
      <c r="C34" s="357"/>
      <c r="D34" s="357"/>
      <c r="E34" s="357"/>
      <c r="F34" s="357"/>
      <c r="G34" s="357"/>
      <c r="H34" s="372"/>
      <c r="I34" s="372"/>
      <c r="J34" s="372"/>
      <c r="K34" s="357"/>
    </row>
    <row r="35" spans="1:11" ht="15.75" customHeight="1">
      <c r="A35" s="371"/>
      <c r="B35" s="357"/>
      <c r="C35" s="357"/>
      <c r="D35" s="357"/>
      <c r="E35" s="357"/>
      <c r="F35" s="357"/>
      <c r="G35" s="357"/>
      <c r="H35" s="372"/>
      <c r="I35" s="372"/>
      <c r="J35" s="372"/>
      <c r="K35" s="357"/>
    </row>
    <row r="36" spans="1:11" ht="15.75" customHeight="1">
      <c r="A36" s="371"/>
      <c r="B36" s="357"/>
      <c r="C36" s="357"/>
      <c r="D36" s="357"/>
      <c r="E36" s="357"/>
      <c r="F36" s="357"/>
      <c r="G36" s="357"/>
      <c r="H36" s="372"/>
      <c r="I36" s="372"/>
      <c r="J36" s="372"/>
      <c r="K36" s="357"/>
    </row>
    <row r="37" spans="1:11" ht="15.75" customHeight="1">
      <c r="A37" s="371"/>
      <c r="B37" s="357"/>
      <c r="C37" s="357"/>
      <c r="D37" s="357"/>
      <c r="E37" s="357"/>
      <c r="F37" s="357"/>
      <c r="G37" s="357"/>
      <c r="H37" s="372"/>
      <c r="I37" s="372"/>
      <c r="J37" s="372"/>
      <c r="K37" s="357"/>
    </row>
    <row r="38" spans="1:11" ht="15.75" customHeight="1">
      <c r="A38" s="371"/>
      <c r="B38" s="357"/>
      <c r="C38" s="357"/>
      <c r="D38" s="357"/>
      <c r="E38" s="357"/>
      <c r="F38" s="357"/>
      <c r="G38" s="357"/>
      <c r="H38" s="372"/>
      <c r="I38" s="372"/>
      <c r="J38" s="372"/>
      <c r="K38" s="357"/>
    </row>
    <row r="39" spans="1:11" ht="15.75" customHeight="1">
      <c r="A39" s="371"/>
      <c r="B39" s="357"/>
      <c r="C39" s="357"/>
      <c r="D39" s="357"/>
      <c r="E39" s="357"/>
      <c r="F39" s="357"/>
      <c r="G39" s="357"/>
      <c r="H39" s="372"/>
      <c r="I39" s="372"/>
      <c r="J39" s="372"/>
      <c r="K39" s="357"/>
    </row>
    <row r="40" spans="1:11" ht="15.75" customHeight="1">
      <c r="A40" s="371"/>
      <c r="B40" s="357"/>
      <c r="C40" s="357"/>
      <c r="D40" s="357"/>
      <c r="E40" s="357"/>
      <c r="F40" s="357"/>
      <c r="G40" s="357"/>
      <c r="H40" s="372"/>
      <c r="I40" s="372"/>
      <c r="J40" s="372"/>
      <c r="K40" s="357"/>
    </row>
    <row r="41" spans="1:11" ht="15.75" customHeight="1">
      <c r="A41" s="371"/>
      <c r="B41" s="357"/>
      <c r="C41" s="357"/>
      <c r="D41" s="357"/>
      <c r="E41" s="357"/>
      <c r="F41" s="357"/>
      <c r="G41" s="357"/>
      <c r="H41" s="372"/>
      <c r="I41" s="372"/>
      <c r="J41" s="372"/>
      <c r="K41" s="357"/>
    </row>
    <row r="42" spans="1:11" ht="15.75" customHeight="1">
      <c r="A42" s="371"/>
      <c r="B42" s="357"/>
      <c r="C42" s="357"/>
      <c r="D42" s="357"/>
      <c r="E42" s="357"/>
      <c r="F42" s="357"/>
      <c r="G42" s="357"/>
      <c r="H42" s="372"/>
      <c r="I42" s="372"/>
      <c r="J42" s="372"/>
      <c r="K42" s="357"/>
    </row>
    <row r="43" spans="1:11" ht="15.75" customHeight="1">
      <c r="A43" s="371"/>
      <c r="B43" s="357"/>
      <c r="C43" s="357"/>
      <c r="D43" s="357"/>
      <c r="E43" s="357"/>
      <c r="F43" s="357"/>
      <c r="G43" s="357"/>
      <c r="H43" s="372"/>
      <c r="I43" s="372"/>
      <c r="J43" s="372"/>
      <c r="K43" s="357"/>
    </row>
    <row r="44" spans="1:11" ht="15.75" customHeight="1">
      <c r="A44" s="371"/>
      <c r="B44" s="357"/>
      <c r="C44" s="357"/>
      <c r="D44" s="357"/>
      <c r="E44" s="357"/>
      <c r="F44" s="357"/>
      <c r="G44" s="357"/>
      <c r="H44" s="372"/>
      <c r="I44" s="372"/>
      <c r="J44" s="372"/>
      <c r="K44" s="357"/>
    </row>
    <row r="45" spans="1:11" ht="15.75" customHeight="1">
      <c r="A45" s="371"/>
      <c r="B45" s="357"/>
      <c r="C45" s="357"/>
      <c r="D45" s="357"/>
      <c r="E45" s="357"/>
      <c r="F45" s="357"/>
      <c r="G45" s="357"/>
      <c r="H45" s="372"/>
      <c r="I45" s="372"/>
      <c r="J45" s="372"/>
      <c r="K45" s="357"/>
    </row>
    <row r="46" spans="1:11" ht="15.75" customHeight="1">
      <c r="A46" s="371"/>
      <c r="B46" s="357"/>
      <c r="C46" s="357"/>
      <c r="D46" s="357"/>
      <c r="E46" s="357"/>
      <c r="F46" s="357"/>
      <c r="G46" s="357"/>
      <c r="H46" s="372"/>
      <c r="I46" s="372"/>
      <c r="J46" s="372"/>
      <c r="K46" s="357"/>
    </row>
    <row r="47" spans="1:11" ht="15.75" customHeight="1">
      <c r="A47" s="371"/>
      <c r="B47" s="357"/>
      <c r="C47" s="357"/>
      <c r="D47" s="357"/>
      <c r="E47" s="357"/>
      <c r="F47" s="357"/>
      <c r="G47" s="357"/>
      <c r="H47" s="372"/>
      <c r="I47" s="372"/>
      <c r="J47" s="372"/>
      <c r="K47" s="357"/>
    </row>
    <row r="48" spans="1:11" ht="15.75" customHeight="1">
      <c r="A48" s="371"/>
      <c r="B48" s="357"/>
      <c r="C48" s="357"/>
      <c r="D48" s="357"/>
      <c r="E48" s="357"/>
      <c r="F48" s="357"/>
      <c r="G48" s="357"/>
      <c r="H48" s="372"/>
      <c r="I48" s="372"/>
      <c r="J48" s="372"/>
      <c r="K48" s="357"/>
    </row>
    <row r="49" spans="1:11" ht="15.75" customHeight="1">
      <c r="A49" s="371"/>
      <c r="B49" s="357"/>
      <c r="C49" s="357"/>
      <c r="D49" s="357"/>
      <c r="E49" s="357"/>
      <c r="F49" s="357"/>
      <c r="G49" s="357"/>
      <c r="H49" s="372"/>
      <c r="I49" s="372"/>
      <c r="J49" s="372"/>
      <c r="K49" s="357"/>
    </row>
    <row r="50" spans="1:11" ht="15.75" customHeight="1">
      <c r="A50" s="371"/>
      <c r="B50" s="357"/>
      <c r="C50" s="357"/>
      <c r="D50" s="357"/>
      <c r="E50" s="357"/>
      <c r="F50" s="357"/>
      <c r="G50" s="357"/>
      <c r="H50" s="372"/>
      <c r="I50" s="372"/>
      <c r="J50" s="372"/>
      <c r="K50" s="357"/>
    </row>
    <row r="51" spans="1:11" ht="15.75" customHeight="1">
      <c r="A51" s="371"/>
      <c r="B51" s="357"/>
      <c r="C51" s="357"/>
      <c r="D51" s="357"/>
      <c r="E51" s="357"/>
      <c r="F51" s="357"/>
      <c r="G51" s="357"/>
      <c r="H51" s="372"/>
      <c r="I51" s="372"/>
      <c r="J51" s="372"/>
      <c r="K51" s="357"/>
    </row>
    <row r="52" spans="1:11" ht="15.75" customHeight="1">
      <c r="A52" s="371"/>
      <c r="B52" s="357"/>
      <c r="C52" s="357"/>
      <c r="D52" s="357"/>
      <c r="E52" s="357"/>
      <c r="F52" s="357"/>
      <c r="G52" s="357"/>
      <c r="H52" s="372"/>
      <c r="I52" s="372"/>
      <c r="J52" s="372"/>
      <c r="K52" s="357"/>
    </row>
    <row r="53" spans="1:11" ht="15.75" customHeight="1">
      <c r="A53" s="371"/>
      <c r="B53" s="357"/>
      <c r="C53" s="357"/>
      <c r="D53" s="357"/>
      <c r="E53" s="357"/>
      <c r="F53" s="357"/>
      <c r="G53" s="357"/>
      <c r="H53" s="372"/>
      <c r="I53" s="372"/>
      <c r="J53" s="372"/>
      <c r="K53" s="357"/>
    </row>
    <row r="54" spans="1:11" ht="15.75" customHeight="1">
      <c r="A54" s="371"/>
      <c r="B54" s="357"/>
      <c r="C54" s="357"/>
      <c r="D54" s="357"/>
      <c r="E54" s="357"/>
      <c r="F54" s="357"/>
      <c r="G54" s="357"/>
      <c r="H54" s="372"/>
      <c r="I54" s="372"/>
      <c r="J54" s="372"/>
      <c r="K54" s="357"/>
    </row>
    <row r="55" spans="1:11" ht="15.75" customHeight="1">
      <c r="A55" s="371"/>
      <c r="B55" s="357"/>
      <c r="C55" s="357"/>
      <c r="D55" s="357"/>
      <c r="E55" s="357"/>
      <c r="F55" s="357"/>
      <c r="G55" s="357"/>
      <c r="H55" s="372"/>
      <c r="I55" s="372"/>
      <c r="J55" s="372"/>
      <c r="K55" s="357"/>
    </row>
    <row r="56" spans="1:11" ht="15.75" customHeight="1">
      <c r="A56" s="371"/>
      <c r="B56" s="357"/>
      <c r="C56" s="357"/>
      <c r="D56" s="357"/>
      <c r="E56" s="357"/>
      <c r="F56" s="357"/>
      <c r="G56" s="357"/>
      <c r="H56" s="372"/>
      <c r="I56" s="372"/>
      <c r="J56" s="372"/>
      <c r="K56" s="357"/>
    </row>
    <row r="57" spans="1:11" ht="15.75" customHeight="1">
      <c r="A57" s="371"/>
      <c r="B57" s="357"/>
      <c r="C57" s="357"/>
      <c r="D57" s="357"/>
      <c r="E57" s="357"/>
      <c r="F57" s="357"/>
      <c r="G57" s="357"/>
      <c r="H57" s="372"/>
      <c r="I57" s="372"/>
      <c r="J57" s="372"/>
      <c r="K57" s="357"/>
    </row>
    <row r="58" spans="1:11" ht="15.75" customHeight="1">
      <c r="A58" s="371"/>
      <c r="B58" s="357"/>
      <c r="C58" s="357"/>
      <c r="D58" s="357"/>
      <c r="E58" s="357"/>
      <c r="F58" s="357"/>
      <c r="G58" s="357"/>
      <c r="H58" s="372"/>
      <c r="I58" s="372"/>
      <c r="J58" s="372"/>
      <c r="K58" s="357"/>
    </row>
    <row r="59" spans="1:11" ht="15.75" customHeight="1">
      <c r="A59" s="371"/>
      <c r="B59" s="357"/>
      <c r="C59" s="357"/>
      <c r="D59" s="357"/>
      <c r="E59" s="357"/>
      <c r="F59" s="357"/>
      <c r="G59" s="357"/>
      <c r="H59" s="372"/>
      <c r="I59" s="372"/>
      <c r="J59" s="372"/>
      <c r="K59" s="357"/>
    </row>
    <row r="60" spans="1:11" ht="15.75" customHeight="1">
      <c r="A60" s="371"/>
      <c r="B60" s="357"/>
      <c r="C60" s="357"/>
      <c r="D60" s="357"/>
      <c r="E60" s="357"/>
      <c r="F60" s="357"/>
      <c r="G60" s="357"/>
      <c r="H60" s="372"/>
      <c r="I60" s="372"/>
      <c r="J60" s="372"/>
      <c r="K60" s="357"/>
    </row>
    <row r="61" spans="1:11" ht="15.75" customHeight="1">
      <c r="A61" s="371"/>
      <c r="B61" s="357"/>
      <c r="C61" s="357"/>
      <c r="D61" s="357"/>
      <c r="E61" s="357"/>
      <c r="F61" s="357"/>
      <c r="G61" s="357"/>
      <c r="H61" s="372"/>
      <c r="I61" s="372"/>
      <c r="J61" s="372"/>
      <c r="K61" s="357"/>
    </row>
    <row r="62" spans="1:11" ht="15.75" customHeight="1">
      <c r="A62" s="371"/>
      <c r="B62" s="357"/>
      <c r="C62" s="357"/>
      <c r="D62" s="357"/>
      <c r="E62" s="357"/>
      <c r="F62" s="357"/>
      <c r="G62" s="357"/>
      <c r="H62" s="372"/>
      <c r="I62" s="372"/>
      <c r="J62" s="372"/>
      <c r="K62" s="357"/>
    </row>
    <row r="63" spans="1:11" ht="15.75" customHeight="1">
      <c r="A63" s="371"/>
      <c r="B63" s="357"/>
      <c r="C63" s="357"/>
      <c r="D63" s="357"/>
      <c r="E63" s="357"/>
      <c r="F63" s="357"/>
      <c r="G63" s="357"/>
      <c r="H63" s="372"/>
      <c r="I63" s="372"/>
      <c r="J63" s="372"/>
      <c r="K63" s="357"/>
    </row>
    <row r="64" spans="1:11" ht="15.75" customHeight="1">
      <c r="A64" s="371"/>
      <c r="B64" s="357"/>
      <c r="C64" s="357"/>
      <c r="D64" s="357"/>
      <c r="E64" s="357"/>
      <c r="F64" s="357"/>
      <c r="G64" s="357"/>
      <c r="H64" s="372"/>
      <c r="I64" s="372"/>
      <c r="J64" s="372"/>
      <c r="K64" s="357"/>
    </row>
    <row r="65" spans="1:11" ht="15.75" customHeight="1">
      <c r="A65" s="371"/>
      <c r="B65" s="357"/>
      <c r="C65" s="357"/>
      <c r="D65" s="357"/>
      <c r="E65" s="357"/>
      <c r="F65" s="357"/>
      <c r="G65" s="357"/>
      <c r="H65" s="372"/>
      <c r="I65" s="372"/>
      <c r="J65" s="372"/>
      <c r="K65" s="357"/>
    </row>
    <row r="66" spans="1:11" ht="15.75" customHeight="1">
      <c r="A66" s="371"/>
      <c r="B66" s="357"/>
      <c r="C66" s="357"/>
      <c r="D66" s="357"/>
      <c r="E66" s="357"/>
      <c r="F66" s="357"/>
      <c r="G66" s="357"/>
      <c r="H66" s="372"/>
      <c r="I66" s="372"/>
      <c r="J66" s="372"/>
      <c r="K66" s="357"/>
    </row>
    <row r="67" spans="1:11" ht="15.75" customHeight="1">
      <c r="A67" s="371"/>
      <c r="B67" s="357"/>
      <c r="C67" s="357"/>
      <c r="D67" s="357"/>
      <c r="E67" s="357"/>
      <c r="F67" s="357"/>
      <c r="G67" s="357"/>
      <c r="H67" s="372"/>
      <c r="I67" s="372"/>
      <c r="J67" s="372"/>
      <c r="K67" s="357"/>
    </row>
    <row r="68" spans="1:11" ht="15.75" customHeight="1">
      <c r="A68" s="371"/>
      <c r="B68" s="357"/>
      <c r="C68" s="357"/>
      <c r="D68" s="357"/>
      <c r="E68" s="357"/>
      <c r="F68" s="357"/>
      <c r="G68" s="357"/>
      <c r="H68" s="372"/>
      <c r="I68" s="372"/>
      <c r="J68" s="372"/>
      <c r="K68" s="357"/>
    </row>
    <row r="69" spans="1:11" ht="15.75" customHeight="1">
      <c r="A69" s="371"/>
      <c r="B69" s="357"/>
      <c r="C69" s="357"/>
      <c r="D69" s="357"/>
      <c r="E69" s="357"/>
      <c r="F69" s="357"/>
      <c r="G69" s="357"/>
      <c r="H69" s="372"/>
      <c r="I69" s="372"/>
      <c r="J69" s="372"/>
      <c r="K69" s="357"/>
    </row>
    <row r="70" spans="1:11" ht="15.75" customHeight="1">
      <c r="A70" s="371"/>
      <c r="B70" s="357"/>
      <c r="C70" s="357"/>
      <c r="D70" s="357"/>
      <c r="E70" s="357"/>
      <c r="F70" s="357"/>
      <c r="G70" s="357"/>
      <c r="H70" s="372"/>
      <c r="I70" s="372"/>
      <c r="J70" s="372"/>
      <c r="K70" s="357"/>
    </row>
    <row r="71" spans="1:11" ht="15.75" customHeight="1">
      <c r="A71" s="371"/>
      <c r="B71" s="357"/>
      <c r="C71" s="357"/>
      <c r="D71" s="357"/>
      <c r="E71" s="357"/>
      <c r="F71" s="357"/>
      <c r="G71" s="357"/>
      <c r="H71" s="372"/>
      <c r="I71" s="372"/>
      <c r="J71" s="372"/>
      <c r="K71" s="357"/>
    </row>
    <row r="72" spans="1:11" ht="15.75" customHeight="1">
      <c r="A72" s="371"/>
      <c r="B72" s="357"/>
      <c r="C72" s="357"/>
      <c r="D72" s="357"/>
      <c r="E72" s="357"/>
      <c r="F72" s="357"/>
      <c r="G72" s="357"/>
      <c r="H72" s="372"/>
      <c r="I72" s="372"/>
      <c r="J72" s="372"/>
      <c r="K72" s="357"/>
    </row>
    <row r="73" spans="1:11" ht="15.75" customHeight="1">
      <c r="A73" s="371"/>
      <c r="B73" s="357"/>
      <c r="C73" s="357"/>
      <c r="D73" s="357"/>
      <c r="E73" s="357"/>
      <c r="F73" s="357"/>
      <c r="G73" s="357"/>
      <c r="H73" s="372"/>
      <c r="I73" s="372"/>
      <c r="J73" s="372"/>
      <c r="K73" s="357"/>
    </row>
    <row r="74" spans="1:11" ht="15.75" customHeight="1">
      <c r="A74" s="371"/>
      <c r="B74" s="357"/>
      <c r="C74" s="357"/>
      <c r="D74" s="357"/>
      <c r="E74" s="357"/>
      <c r="F74" s="357"/>
      <c r="G74" s="357"/>
      <c r="H74" s="372"/>
      <c r="I74" s="372"/>
      <c r="J74" s="372"/>
      <c r="K74" s="357"/>
    </row>
    <row r="75" spans="1:11" ht="15.75" customHeight="1">
      <c r="A75" s="371"/>
      <c r="B75" s="357"/>
      <c r="C75" s="357"/>
      <c r="D75" s="357"/>
      <c r="E75" s="357"/>
      <c r="F75" s="357"/>
      <c r="G75" s="357"/>
      <c r="H75" s="372"/>
      <c r="I75" s="372"/>
      <c r="J75" s="372"/>
      <c r="K75" s="357"/>
    </row>
    <row r="76" spans="1:11" ht="15.75" customHeight="1">
      <c r="A76" s="371"/>
      <c r="B76" s="357"/>
      <c r="C76" s="357"/>
      <c r="D76" s="357"/>
      <c r="E76" s="357"/>
      <c r="F76" s="357"/>
      <c r="G76" s="357"/>
      <c r="H76" s="372"/>
      <c r="I76" s="372"/>
      <c r="J76" s="372"/>
      <c r="K76" s="357"/>
    </row>
    <row r="77" spans="1:11" ht="15.75" customHeight="1">
      <c r="A77" s="371"/>
      <c r="B77" s="357"/>
      <c r="C77" s="357"/>
      <c r="D77" s="357"/>
      <c r="E77" s="357"/>
      <c r="F77" s="357"/>
      <c r="G77" s="357"/>
      <c r="H77" s="372"/>
      <c r="I77" s="372"/>
      <c r="J77" s="372"/>
      <c r="K77" s="357"/>
    </row>
    <row r="78" spans="1:11" ht="15.75" customHeight="1">
      <c r="A78" s="371"/>
      <c r="B78" s="357"/>
      <c r="C78" s="357"/>
      <c r="D78" s="357"/>
      <c r="E78" s="357"/>
      <c r="F78" s="357"/>
      <c r="G78" s="357"/>
      <c r="H78" s="372"/>
      <c r="I78" s="372"/>
      <c r="J78" s="372"/>
      <c r="K78" s="357"/>
    </row>
    <row r="79" spans="1:11" ht="15.75" customHeight="1">
      <c r="A79" s="371"/>
      <c r="B79" s="357"/>
      <c r="C79" s="357"/>
      <c r="D79" s="357"/>
      <c r="E79" s="357"/>
      <c r="F79" s="357"/>
      <c r="G79" s="357"/>
      <c r="H79" s="372"/>
      <c r="I79" s="372"/>
      <c r="J79" s="372"/>
      <c r="K79" s="357"/>
    </row>
    <row r="80" spans="1:11" ht="15.75" customHeight="1">
      <c r="A80" s="371"/>
      <c r="B80" s="357"/>
      <c r="C80" s="357"/>
      <c r="D80" s="357"/>
      <c r="E80" s="357"/>
      <c r="F80" s="357"/>
      <c r="G80" s="357"/>
      <c r="H80" s="372"/>
      <c r="I80" s="372"/>
      <c r="J80" s="372"/>
      <c r="K80" s="357"/>
    </row>
    <row r="81" spans="1:11" ht="15.75" customHeight="1">
      <c r="A81" s="371"/>
      <c r="B81" s="357"/>
      <c r="C81" s="357"/>
      <c r="D81" s="357"/>
      <c r="E81" s="357"/>
      <c r="F81" s="357"/>
      <c r="G81" s="357"/>
      <c r="H81" s="372"/>
      <c r="I81" s="372"/>
      <c r="J81" s="372"/>
      <c r="K81" s="357"/>
    </row>
    <row r="82" spans="1:11" ht="15.75" customHeight="1">
      <c r="A82" s="371"/>
      <c r="B82" s="357"/>
      <c r="C82" s="357"/>
      <c r="D82" s="357"/>
      <c r="E82" s="357"/>
      <c r="F82" s="357"/>
      <c r="G82" s="357"/>
      <c r="H82" s="372"/>
      <c r="I82" s="372"/>
      <c r="J82" s="372"/>
      <c r="K82" s="357"/>
    </row>
    <row r="83" spans="1:11" ht="15.75" customHeight="1">
      <c r="A83" s="371"/>
      <c r="B83" s="357"/>
      <c r="C83" s="357"/>
      <c r="D83" s="357"/>
      <c r="E83" s="357"/>
      <c r="F83" s="357"/>
      <c r="G83" s="357"/>
      <c r="H83" s="372"/>
      <c r="I83" s="372"/>
      <c r="J83" s="372"/>
      <c r="K83" s="357"/>
    </row>
    <row r="84" spans="1:11" ht="15.75" customHeight="1">
      <c r="A84" s="371"/>
      <c r="B84" s="357"/>
      <c r="C84" s="357"/>
      <c r="D84" s="357"/>
      <c r="E84" s="357"/>
      <c r="F84" s="357"/>
      <c r="G84" s="357"/>
      <c r="H84" s="372"/>
      <c r="I84" s="372"/>
      <c r="J84" s="372"/>
      <c r="K84" s="357"/>
    </row>
    <row r="85" spans="1:11" ht="15.75" customHeight="1">
      <c r="A85" s="371"/>
      <c r="B85" s="357"/>
      <c r="C85" s="357"/>
      <c r="D85" s="357"/>
      <c r="E85" s="357"/>
      <c r="F85" s="357"/>
      <c r="G85" s="357"/>
      <c r="H85" s="372"/>
      <c r="I85" s="372"/>
      <c r="J85" s="372"/>
      <c r="K85" s="357"/>
    </row>
    <row r="86" spans="1:11" ht="15.75" customHeight="1">
      <c r="A86" s="371"/>
      <c r="B86" s="357"/>
      <c r="C86" s="357"/>
      <c r="D86" s="357"/>
      <c r="E86" s="357"/>
      <c r="F86" s="357"/>
      <c r="G86" s="357"/>
      <c r="H86" s="372"/>
      <c r="I86" s="372"/>
      <c r="J86" s="372"/>
      <c r="K86" s="357"/>
    </row>
    <row r="87" spans="1:11" ht="15.75" customHeight="1">
      <c r="A87" s="371"/>
      <c r="B87" s="357"/>
      <c r="C87" s="357"/>
      <c r="D87" s="357"/>
      <c r="E87" s="357"/>
      <c r="F87" s="357"/>
      <c r="G87" s="357"/>
      <c r="H87" s="372"/>
      <c r="I87" s="372"/>
      <c r="J87" s="372"/>
      <c r="K87" s="357"/>
    </row>
    <row r="88" spans="1:11" ht="15.75" customHeight="1">
      <c r="A88" s="371"/>
      <c r="B88" s="357"/>
      <c r="C88" s="357"/>
      <c r="D88" s="357"/>
      <c r="E88" s="357"/>
      <c r="F88" s="357"/>
      <c r="G88" s="357"/>
      <c r="H88" s="372"/>
      <c r="I88" s="372"/>
      <c r="J88" s="372"/>
      <c r="K88" s="357"/>
    </row>
    <row r="89" spans="1:11" ht="15.75" customHeight="1">
      <c r="A89" s="371"/>
      <c r="B89" s="357"/>
      <c r="C89" s="357"/>
      <c r="D89" s="357"/>
      <c r="E89" s="357"/>
      <c r="F89" s="357"/>
      <c r="G89" s="357"/>
      <c r="H89" s="372"/>
      <c r="I89" s="372"/>
      <c r="J89" s="372"/>
      <c r="K89" s="357"/>
    </row>
    <row r="90" spans="1:11" ht="15.75" customHeight="1">
      <c r="A90" s="371"/>
      <c r="B90" s="357"/>
      <c r="C90" s="357"/>
      <c r="D90" s="357"/>
      <c r="E90" s="357"/>
      <c r="F90" s="357"/>
      <c r="G90" s="357"/>
      <c r="H90" s="372"/>
      <c r="I90" s="372"/>
      <c r="J90" s="372"/>
      <c r="K90" s="357"/>
    </row>
    <row r="91" spans="1:11" ht="15.75" customHeight="1">
      <c r="A91" s="371"/>
      <c r="B91" s="357"/>
      <c r="C91" s="357"/>
      <c r="D91" s="357"/>
      <c r="E91" s="357"/>
      <c r="F91" s="357"/>
      <c r="G91" s="357"/>
      <c r="H91" s="372"/>
      <c r="I91" s="372"/>
      <c r="J91" s="372"/>
      <c r="K91" s="357"/>
    </row>
    <row r="92" spans="1:11" ht="15.75" customHeight="1">
      <c r="A92" s="371"/>
      <c r="B92" s="357"/>
      <c r="C92" s="357"/>
      <c r="D92" s="357"/>
      <c r="E92" s="357"/>
      <c r="F92" s="357"/>
      <c r="G92" s="357"/>
      <c r="H92" s="372"/>
      <c r="I92" s="372"/>
      <c r="J92" s="372"/>
      <c r="K92" s="357"/>
    </row>
    <row r="93" spans="1:11" ht="15.75" customHeight="1">
      <c r="A93" s="371"/>
      <c r="B93" s="357"/>
      <c r="C93" s="357"/>
      <c r="D93" s="357"/>
      <c r="E93" s="357"/>
      <c r="F93" s="357"/>
      <c r="G93" s="357"/>
      <c r="H93" s="372"/>
      <c r="I93" s="372"/>
      <c r="J93" s="372"/>
      <c r="K93" s="357"/>
    </row>
    <row r="94" spans="1:11" ht="15.75" customHeight="1">
      <c r="A94" s="371"/>
      <c r="B94" s="357"/>
      <c r="C94" s="357"/>
      <c r="D94" s="357"/>
      <c r="E94" s="357"/>
      <c r="F94" s="357"/>
      <c r="G94" s="357"/>
      <c r="H94" s="372"/>
      <c r="I94" s="372"/>
      <c r="J94" s="372"/>
      <c r="K94" s="357"/>
    </row>
    <row r="95" spans="1:11" ht="15.75" customHeight="1">
      <c r="A95" s="371"/>
      <c r="B95" s="357"/>
      <c r="C95" s="357"/>
      <c r="D95" s="357"/>
      <c r="E95" s="357"/>
      <c r="F95" s="357"/>
      <c r="G95" s="357"/>
      <c r="H95" s="372"/>
      <c r="I95" s="372"/>
      <c r="J95" s="372"/>
      <c r="K95" s="357"/>
    </row>
    <row r="96" spans="1:11" ht="15.75" customHeight="1">
      <c r="A96" s="371"/>
      <c r="B96" s="357"/>
      <c r="C96" s="357"/>
      <c r="D96" s="357"/>
      <c r="E96" s="357"/>
      <c r="F96" s="357"/>
      <c r="G96" s="357"/>
      <c r="H96" s="372"/>
      <c r="I96" s="372"/>
      <c r="J96" s="372"/>
      <c r="K96" s="357"/>
    </row>
    <row r="97" spans="1:11" ht="15.75" customHeight="1">
      <c r="A97" s="371"/>
      <c r="B97" s="357"/>
      <c r="C97" s="357"/>
      <c r="D97" s="357"/>
      <c r="E97" s="357"/>
      <c r="F97" s="357"/>
      <c r="G97" s="357"/>
      <c r="H97" s="372"/>
      <c r="I97" s="372"/>
      <c r="J97" s="372"/>
      <c r="K97" s="357"/>
    </row>
    <row r="98" spans="1:11" ht="15.75" customHeight="1">
      <c r="A98" s="371"/>
      <c r="B98" s="357"/>
      <c r="C98" s="357"/>
      <c r="D98" s="357"/>
      <c r="E98" s="357"/>
      <c r="F98" s="357"/>
      <c r="G98" s="357"/>
      <c r="H98" s="372"/>
      <c r="I98" s="372"/>
      <c r="J98" s="372"/>
      <c r="K98" s="357"/>
    </row>
    <row r="99" spans="1:11" ht="15.75" customHeight="1">
      <c r="A99" s="371"/>
      <c r="B99" s="357"/>
      <c r="C99" s="357"/>
      <c r="D99" s="357"/>
      <c r="E99" s="357"/>
      <c r="F99" s="357"/>
      <c r="G99" s="357"/>
      <c r="H99" s="372"/>
      <c r="I99" s="372"/>
      <c r="J99" s="372"/>
      <c r="K99" s="357"/>
    </row>
    <row r="100" spans="1:11" ht="15.75" customHeight="1">
      <c r="A100" s="371"/>
      <c r="B100" s="357"/>
      <c r="C100" s="357"/>
      <c r="D100" s="357"/>
      <c r="E100" s="357"/>
      <c r="F100" s="357"/>
      <c r="G100" s="357"/>
      <c r="H100" s="372"/>
      <c r="I100" s="372"/>
      <c r="J100" s="372"/>
      <c r="K100" s="357"/>
    </row>
    <row r="101" spans="1:11" ht="15.75" customHeight="1">
      <c r="A101" s="371"/>
      <c r="B101" s="357"/>
      <c r="C101" s="357"/>
      <c r="D101" s="357"/>
      <c r="E101" s="357"/>
      <c r="F101" s="357"/>
      <c r="G101" s="357"/>
      <c r="H101" s="372"/>
      <c r="I101" s="372"/>
      <c r="J101" s="372"/>
      <c r="K101" s="357"/>
    </row>
    <row r="102" spans="1:11" ht="15.75" customHeight="1">
      <c r="A102" s="371"/>
      <c r="B102" s="357"/>
      <c r="C102" s="357"/>
      <c r="D102" s="357"/>
      <c r="E102" s="357"/>
      <c r="F102" s="357"/>
      <c r="G102" s="357"/>
      <c r="H102" s="372"/>
      <c r="I102" s="372"/>
      <c r="J102" s="372"/>
      <c r="K102" s="357"/>
    </row>
    <row r="103" spans="1:11" ht="15.75" customHeight="1">
      <c r="A103" s="371"/>
      <c r="B103" s="357"/>
      <c r="C103" s="357"/>
      <c r="D103" s="357"/>
      <c r="E103" s="357"/>
      <c r="F103" s="357"/>
      <c r="G103" s="357"/>
      <c r="H103" s="372"/>
      <c r="I103" s="372"/>
      <c r="J103" s="372"/>
      <c r="K103" s="357"/>
    </row>
    <row r="104" spans="1:11" ht="15.75" customHeight="1">
      <c r="A104" s="371"/>
      <c r="B104" s="357"/>
      <c r="C104" s="357"/>
      <c r="D104" s="357"/>
      <c r="E104" s="357"/>
      <c r="F104" s="357"/>
      <c r="G104" s="357"/>
      <c r="H104" s="372"/>
      <c r="I104" s="372"/>
      <c r="J104" s="372"/>
      <c r="K104" s="357"/>
    </row>
    <row r="105" spans="1:11" ht="15.75" customHeight="1">
      <c r="A105" s="371"/>
      <c r="B105" s="357"/>
      <c r="C105" s="357"/>
      <c r="D105" s="357"/>
      <c r="E105" s="357"/>
      <c r="F105" s="357"/>
      <c r="G105" s="357"/>
      <c r="H105" s="372"/>
      <c r="I105" s="372"/>
      <c r="J105" s="372"/>
      <c r="K105" s="357"/>
    </row>
    <row r="106" spans="1:11" ht="15.75" customHeight="1">
      <c r="A106" s="371"/>
      <c r="B106" s="357"/>
      <c r="C106" s="357"/>
      <c r="D106" s="357"/>
      <c r="E106" s="357"/>
      <c r="F106" s="357"/>
      <c r="G106" s="357"/>
      <c r="H106" s="372"/>
      <c r="I106" s="372"/>
      <c r="J106" s="372"/>
      <c r="K106" s="357"/>
    </row>
    <row r="107" spans="1:11" ht="15.75" customHeight="1">
      <c r="A107" s="371"/>
      <c r="B107" s="357"/>
      <c r="C107" s="357"/>
      <c r="D107" s="357"/>
      <c r="E107" s="357"/>
      <c r="F107" s="357"/>
      <c r="G107" s="357"/>
      <c r="H107" s="372"/>
      <c r="I107" s="372"/>
      <c r="J107" s="372"/>
      <c r="K107" s="357"/>
    </row>
    <row r="108" spans="1:11" ht="15.75" customHeight="1">
      <c r="A108" s="371"/>
      <c r="B108" s="357"/>
      <c r="C108" s="357"/>
      <c r="D108" s="357"/>
      <c r="E108" s="357"/>
      <c r="F108" s="357"/>
      <c r="G108" s="357"/>
      <c r="H108" s="372"/>
      <c r="I108" s="372"/>
      <c r="J108" s="372"/>
      <c r="K108" s="357"/>
    </row>
    <row r="109" spans="1:11" ht="15.75" customHeight="1">
      <c r="A109" s="371"/>
      <c r="B109" s="357"/>
      <c r="C109" s="357"/>
      <c r="D109" s="357"/>
      <c r="E109" s="357"/>
      <c r="F109" s="357"/>
      <c r="G109" s="357"/>
      <c r="H109" s="372"/>
      <c r="I109" s="372"/>
      <c r="J109" s="372"/>
      <c r="K109" s="357"/>
    </row>
    <row r="110" spans="1:11" ht="15.75" customHeight="1">
      <c r="A110" s="371"/>
      <c r="B110" s="357"/>
      <c r="C110" s="357"/>
      <c r="D110" s="357"/>
      <c r="E110" s="357"/>
      <c r="F110" s="357"/>
      <c r="G110" s="357"/>
      <c r="H110" s="372"/>
      <c r="I110" s="372"/>
      <c r="J110" s="372"/>
      <c r="K110" s="357"/>
    </row>
    <row r="111" spans="1:11" ht="15.75" customHeight="1">
      <c r="A111" s="371"/>
      <c r="B111" s="357"/>
      <c r="C111" s="357"/>
      <c r="D111" s="357"/>
      <c r="E111" s="357"/>
      <c r="F111" s="357"/>
      <c r="G111" s="357"/>
      <c r="H111" s="372"/>
      <c r="I111" s="372"/>
      <c r="J111" s="372"/>
      <c r="K111" s="357"/>
    </row>
    <row r="112" spans="1:11" ht="15.75" customHeight="1">
      <c r="A112" s="371"/>
      <c r="B112" s="357"/>
      <c r="C112" s="357"/>
      <c r="D112" s="357"/>
      <c r="E112" s="357"/>
      <c r="F112" s="357"/>
      <c r="G112" s="357"/>
      <c r="H112" s="372"/>
      <c r="I112" s="372"/>
      <c r="J112" s="372"/>
      <c r="K112" s="357"/>
    </row>
    <row r="113" spans="1:11" ht="15.75" customHeight="1">
      <c r="A113" s="371"/>
      <c r="B113" s="357"/>
      <c r="C113" s="357"/>
      <c r="D113" s="357"/>
      <c r="E113" s="357"/>
      <c r="F113" s="357"/>
      <c r="G113" s="357"/>
      <c r="H113" s="372"/>
      <c r="I113" s="372"/>
      <c r="J113" s="372"/>
      <c r="K113" s="357"/>
    </row>
    <row r="114" spans="1:11" ht="15.75" customHeight="1">
      <c r="A114" s="371"/>
      <c r="B114" s="357"/>
      <c r="C114" s="357"/>
      <c r="D114" s="357"/>
      <c r="E114" s="357"/>
      <c r="F114" s="357"/>
      <c r="G114" s="357"/>
      <c r="H114" s="372"/>
      <c r="I114" s="372"/>
      <c r="J114" s="372"/>
      <c r="K114" s="357"/>
    </row>
    <row r="115" spans="1:11" ht="15.75" customHeight="1">
      <c r="A115" s="371"/>
      <c r="B115" s="357"/>
      <c r="C115" s="357"/>
      <c r="D115" s="357"/>
      <c r="E115" s="357"/>
      <c r="F115" s="357"/>
      <c r="G115" s="357"/>
      <c r="H115" s="372"/>
      <c r="I115" s="372"/>
      <c r="J115" s="372"/>
      <c r="K115" s="357"/>
    </row>
    <row r="116" spans="1:11" ht="15.75" customHeight="1">
      <c r="A116" s="371"/>
      <c r="B116" s="357"/>
      <c r="C116" s="357"/>
      <c r="D116" s="357"/>
      <c r="E116" s="357"/>
      <c r="F116" s="357"/>
      <c r="G116" s="357"/>
      <c r="H116" s="372"/>
      <c r="I116" s="372"/>
      <c r="J116" s="372"/>
      <c r="K116" s="357"/>
    </row>
    <row r="117" spans="1:11" ht="15.75" customHeight="1">
      <c r="A117" s="371"/>
      <c r="B117" s="357"/>
      <c r="C117" s="357"/>
      <c r="D117" s="357"/>
      <c r="E117" s="357"/>
      <c r="F117" s="357"/>
      <c r="G117" s="357"/>
      <c r="H117" s="372"/>
      <c r="I117" s="372"/>
      <c r="J117" s="372"/>
      <c r="K117" s="357"/>
    </row>
    <row r="118" spans="1:11" ht="15.75" customHeight="1">
      <c r="A118" s="371"/>
      <c r="B118" s="357"/>
      <c r="C118" s="357"/>
      <c r="D118" s="357"/>
      <c r="E118" s="357"/>
      <c r="F118" s="357"/>
      <c r="G118" s="357"/>
      <c r="H118" s="372"/>
      <c r="I118" s="372"/>
      <c r="J118" s="372"/>
      <c r="K118" s="357"/>
    </row>
    <row r="119" spans="1:11" ht="15.75" customHeight="1">
      <c r="A119" s="371"/>
      <c r="B119" s="357"/>
      <c r="C119" s="357"/>
      <c r="D119" s="357"/>
      <c r="E119" s="357"/>
      <c r="F119" s="357"/>
      <c r="G119" s="357"/>
      <c r="H119" s="372"/>
      <c r="I119" s="372"/>
      <c r="J119" s="372"/>
      <c r="K119" s="357"/>
    </row>
    <row r="120" spans="1:11" ht="15.75" customHeight="1">
      <c r="A120" s="371"/>
      <c r="B120" s="357"/>
      <c r="C120" s="357"/>
      <c r="D120" s="357"/>
      <c r="E120" s="357"/>
      <c r="F120" s="357"/>
      <c r="G120" s="357"/>
      <c r="H120" s="372"/>
      <c r="I120" s="372"/>
      <c r="J120" s="372"/>
      <c r="K120" s="357"/>
    </row>
    <row r="121" spans="1:11" ht="15.75" customHeight="1">
      <c r="A121" s="371"/>
      <c r="B121" s="357"/>
      <c r="C121" s="357"/>
      <c r="D121" s="357"/>
      <c r="E121" s="357"/>
      <c r="F121" s="357"/>
      <c r="G121" s="357"/>
      <c r="H121" s="372"/>
      <c r="I121" s="372"/>
      <c r="J121" s="372"/>
      <c r="K121" s="357"/>
    </row>
    <row r="122" spans="1:11" ht="15.75" customHeight="1">
      <c r="A122" s="371"/>
      <c r="B122" s="357"/>
      <c r="C122" s="357"/>
      <c r="D122" s="357"/>
      <c r="E122" s="357"/>
      <c r="F122" s="357"/>
      <c r="G122" s="357"/>
      <c r="H122" s="372"/>
      <c r="I122" s="372"/>
      <c r="J122" s="372"/>
      <c r="K122" s="357"/>
    </row>
    <row r="123" spans="1:11" ht="15.75" customHeight="1">
      <c r="A123" s="371"/>
      <c r="B123" s="357"/>
      <c r="C123" s="357"/>
      <c r="D123" s="357"/>
      <c r="E123" s="357"/>
      <c r="F123" s="357"/>
      <c r="G123" s="357"/>
      <c r="H123" s="372"/>
      <c r="I123" s="372"/>
      <c r="J123" s="372"/>
      <c r="K123" s="357"/>
    </row>
    <row r="124" spans="1:11" ht="15.75" customHeight="1">
      <c r="A124" s="371"/>
      <c r="B124" s="357"/>
      <c r="C124" s="357"/>
      <c r="D124" s="357"/>
      <c r="E124" s="357"/>
      <c r="F124" s="357"/>
      <c r="G124" s="357"/>
      <c r="H124" s="372"/>
      <c r="I124" s="372"/>
      <c r="J124" s="372"/>
      <c r="K124" s="357"/>
    </row>
    <row r="125" spans="1:11" ht="15.75" customHeight="1">
      <c r="A125" s="371"/>
      <c r="B125" s="357"/>
      <c r="C125" s="357"/>
      <c r="D125" s="357"/>
      <c r="E125" s="357"/>
      <c r="F125" s="357"/>
      <c r="G125" s="357"/>
      <c r="H125" s="372"/>
      <c r="I125" s="372"/>
      <c r="J125" s="372"/>
      <c r="K125" s="357"/>
    </row>
    <row r="126" spans="1:11" ht="15.75" customHeight="1">
      <c r="A126" s="371"/>
      <c r="B126" s="357"/>
      <c r="C126" s="357"/>
      <c r="D126" s="357"/>
      <c r="E126" s="357"/>
      <c r="F126" s="357"/>
      <c r="G126" s="357"/>
      <c r="H126" s="372"/>
      <c r="I126" s="372"/>
      <c r="J126" s="372"/>
      <c r="K126" s="357"/>
    </row>
    <row r="127" spans="1:11" ht="15.75" customHeight="1">
      <c r="A127" s="371"/>
      <c r="B127" s="357"/>
      <c r="C127" s="357"/>
      <c r="D127" s="357"/>
      <c r="E127" s="357"/>
      <c r="F127" s="357"/>
      <c r="G127" s="357"/>
      <c r="H127" s="372"/>
      <c r="I127" s="372"/>
      <c r="J127" s="372"/>
      <c r="K127" s="357"/>
    </row>
    <row r="128" spans="1:11" ht="15.75" customHeight="1">
      <c r="A128" s="371"/>
      <c r="B128" s="357"/>
      <c r="C128" s="357"/>
      <c r="D128" s="357"/>
      <c r="E128" s="357"/>
      <c r="F128" s="357"/>
      <c r="G128" s="357"/>
      <c r="H128" s="372"/>
      <c r="I128" s="372"/>
      <c r="J128" s="372"/>
      <c r="K128" s="357"/>
    </row>
    <row r="129" spans="1:11" ht="15.75" customHeight="1">
      <c r="A129" s="371"/>
      <c r="B129" s="357"/>
      <c r="C129" s="357"/>
      <c r="D129" s="357"/>
      <c r="E129" s="357"/>
      <c r="F129" s="357"/>
      <c r="G129" s="357"/>
      <c r="H129" s="372"/>
      <c r="I129" s="372"/>
      <c r="J129" s="372"/>
      <c r="K129" s="357"/>
    </row>
    <row r="130" spans="1:11" ht="15.75" customHeight="1">
      <c r="A130" s="371"/>
      <c r="B130" s="357"/>
      <c r="C130" s="357"/>
      <c r="D130" s="357"/>
      <c r="E130" s="357"/>
      <c r="F130" s="357"/>
      <c r="G130" s="357"/>
      <c r="H130" s="372"/>
      <c r="I130" s="372"/>
      <c r="J130" s="372"/>
      <c r="K130" s="357"/>
    </row>
    <row r="131" spans="1:11" ht="15.75" customHeight="1">
      <c r="A131" s="371"/>
      <c r="B131" s="357"/>
      <c r="C131" s="357"/>
      <c r="D131" s="357"/>
      <c r="E131" s="357"/>
      <c r="F131" s="357"/>
      <c r="G131" s="357"/>
      <c r="H131" s="372"/>
      <c r="I131" s="372"/>
      <c r="J131" s="372"/>
      <c r="K131" s="357"/>
    </row>
    <row r="132" spans="1:11" ht="15.75" customHeight="1">
      <c r="A132" s="371"/>
      <c r="B132" s="357"/>
      <c r="C132" s="357"/>
      <c r="D132" s="357"/>
      <c r="E132" s="357"/>
      <c r="F132" s="357"/>
      <c r="G132" s="357"/>
      <c r="H132" s="372"/>
      <c r="I132" s="372"/>
      <c r="J132" s="372"/>
      <c r="K132" s="357"/>
    </row>
    <row r="133" spans="1:11" ht="15.75" customHeight="1">
      <c r="A133" s="371"/>
      <c r="B133" s="357"/>
      <c r="C133" s="357"/>
      <c r="D133" s="357"/>
      <c r="E133" s="357"/>
      <c r="F133" s="357"/>
      <c r="G133" s="357"/>
      <c r="H133" s="372"/>
      <c r="I133" s="372"/>
      <c r="J133" s="372"/>
      <c r="K133" s="357"/>
    </row>
    <row r="134" spans="1:11" ht="15.75" customHeight="1">
      <c r="A134" s="371"/>
      <c r="B134" s="357"/>
      <c r="C134" s="357"/>
      <c r="D134" s="357"/>
      <c r="E134" s="357"/>
      <c r="F134" s="357"/>
      <c r="G134" s="357"/>
      <c r="H134" s="372"/>
      <c r="I134" s="372"/>
      <c r="J134" s="372"/>
      <c r="K134" s="357"/>
    </row>
    <row r="135" spans="1:11" ht="15.75" customHeight="1">
      <c r="A135" s="371"/>
      <c r="B135" s="357"/>
      <c r="C135" s="357"/>
      <c r="D135" s="357"/>
      <c r="E135" s="357"/>
      <c r="F135" s="357"/>
      <c r="G135" s="357"/>
      <c r="H135" s="372"/>
      <c r="I135" s="372"/>
      <c r="J135" s="372"/>
      <c r="K135" s="357"/>
    </row>
    <row r="136" spans="1:11" ht="15.75" customHeight="1">
      <c r="A136" s="371"/>
      <c r="B136" s="357"/>
      <c r="C136" s="357"/>
      <c r="D136" s="357"/>
      <c r="E136" s="357"/>
      <c r="F136" s="357"/>
      <c r="G136" s="357"/>
      <c r="H136" s="372"/>
      <c r="I136" s="372"/>
      <c r="J136" s="372"/>
      <c r="K136" s="357"/>
    </row>
    <row r="137" spans="1:11" ht="15.75" customHeight="1">
      <c r="A137" s="371"/>
      <c r="B137" s="357"/>
      <c r="C137" s="357"/>
      <c r="D137" s="357"/>
      <c r="E137" s="357"/>
      <c r="F137" s="357"/>
      <c r="G137" s="357"/>
      <c r="H137" s="372"/>
      <c r="I137" s="372"/>
      <c r="J137" s="372"/>
      <c r="K137" s="357"/>
    </row>
    <row r="138" spans="1:11" ht="15.75" customHeight="1">
      <c r="A138" s="371"/>
      <c r="B138" s="357"/>
      <c r="C138" s="357"/>
      <c r="D138" s="357"/>
      <c r="E138" s="357"/>
      <c r="F138" s="357"/>
      <c r="G138" s="357"/>
      <c r="H138" s="372"/>
      <c r="I138" s="372"/>
      <c r="J138" s="372"/>
      <c r="K138" s="357"/>
    </row>
    <row r="139" spans="1:11" ht="15.75" customHeight="1">
      <c r="A139" s="371"/>
      <c r="B139" s="357"/>
      <c r="C139" s="357"/>
      <c r="D139" s="357"/>
      <c r="E139" s="357"/>
      <c r="F139" s="357"/>
      <c r="G139" s="357"/>
      <c r="H139" s="372"/>
      <c r="I139" s="372"/>
      <c r="J139" s="372"/>
      <c r="K139" s="357"/>
    </row>
    <row r="140" spans="1:11" ht="15.75" customHeight="1">
      <c r="A140" s="371"/>
      <c r="B140" s="357"/>
      <c r="C140" s="357"/>
      <c r="D140" s="357"/>
      <c r="E140" s="357"/>
      <c r="F140" s="357"/>
      <c r="G140" s="357"/>
      <c r="H140" s="372"/>
      <c r="I140" s="372"/>
      <c r="J140" s="372"/>
      <c r="K140" s="357"/>
    </row>
    <row r="141" spans="1:11" ht="15.75" customHeight="1">
      <c r="A141" s="371"/>
      <c r="B141" s="357"/>
      <c r="C141" s="357"/>
      <c r="D141" s="357"/>
      <c r="E141" s="357"/>
      <c r="F141" s="357"/>
      <c r="G141" s="357"/>
      <c r="H141" s="372"/>
      <c r="I141" s="372"/>
      <c r="J141" s="372"/>
      <c r="K141" s="357"/>
    </row>
    <row r="142" spans="1:11" ht="15.75" customHeight="1">
      <c r="A142" s="371"/>
      <c r="B142" s="357"/>
      <c r="C142" s="357"/>
      <c r="D142" s="357"/>
      <c r="E142" s="357"/>
      <c r="F142" s="357"/>
      <c r="G142" s="357"/>
      <c r="H142" s="372"/>
      <c r="I142" s="372"/>
      <c r="J142" s="372"/>
      <c r="K142" s="357"/>
    </row>
    <row r="143" spans="1:11" ht="15.75" customHeight="1">
      <c r="A143" s="371"/>
      <c r="B143" s="357"/>
      <c r="C143" s="357"/>
      <c r="D143" s="357"/>
      <c r="E143" s="357"/>
      <c r="F143" s="357"/>
      <c r="G143" s="357"/>
      <c r="H143" s="372"/>
      <c r="I143" s="372"/>
      <c r="J143" s="372"/>
      <c r="K143" s="357"/>
    </row>
    <row r="144" spans="1:11" ht="15.75" customHeight="1">
      <c r="A144" s="371"/>
      <c r="B144" s="357"/>
      <c r="C144" s="357"/>
      <c r="D144" s="357"/>
      <c r="E144" s="357"/>
      <c r="F144" s="357"/>
      <c r="G144" s="357"/>
      <c r="H144" s="372"/>
      <c r="I144" s="372"/>
      <c r="J144" s="372"/>
      <c r="K144" s="357"/>
    </row>
    <row r="145" spans="1:11" ht="15.75" customHeight="1">
      <c r="A145" s="371"/>
      <c r="B145" s="357"/>
      <c r="C145" s="357"/>
      <c r="D145" s="357"/>
      <c r="E145" s="357"/>
      <c r="F145" s="357"/>
      <c r="G145" s="357"/>
      <c r="H145" s="372"/>
      <c r="I145" s="372"/>
      <c r="J145" s="372"/>
      <c r="K145" s="357"/>
    </row>
    <row r="146" spans="1:11" ht="15.75" customHeight="1">
      <c r="A146" s="371"/>
      <c r="B146" s="357"/>
      <c r="C146" s="357"/>
      <c r="D146" s="357"/>
      <c r="E146" s="357"/>
      <c r="F146" s="357"/>
      <c r="G146" s="357"/>
      <c r="H146" s="372"/>
      <c r="I146" s="372"/>
      <c r="J146" s="372"/>
      <c r="K146" s="357"/>
    </row>
    <row r="147" spans="1:11" ht="15.75" customHeight="1">
      <c r="A147" s="371"/>
      <c r="B147" s="357"/>
      <c r="C147" s="357"/>
      <c r="D147" s="357"/>
      <c r="E147" s="357"/>
      <c r="F147" s="357"/>
      <c r="G147" s="357"/>
      <c r="H147" s="372"/>
      <c r="I147" s="372"/>
      <c r="J147" s="372"/>
      <c r="K147" s="357"/>
    </row>
    <row r="148" spans="1:11" ht="15.75" customHeight="1">
      <c r="A148" s="371"/>
      <c r="B148" s="357"/>
      <c r="C148" s="357"/>
      <c r="D148" s="357"/>
      <c r="E148" s="357"/>
      <c r="F148" s="357"/>
      <c r="G148" s="357"/>
      <c r="H148" s="372"/>
      <c r="I148" s="372"/>
      <c r="J148" s="372"/>
      <c r="K148" s="357"/>
    </row>
    <row r="149" spans="1:11" ht="15.75" customHeight="1">
      <c r="A149" s="371"/>
      <c r="B149" s="357"/>
      <c r="C149" s="357"/>
      <c r="D149" s="357"/>
      <c r="E149" s="357"/>
      <c r="F149" s="357"/>
      <c r="G149" s="357"/>
      <c r="H149" s="372"/>
      <c r="I149" s="372"/>
      <c r="J149" s="372"/>
      <c r="K149" s="357"/>
    </row>
    <row r="150" spans="1:11" ht="15.75" customHeight="1">
      <c r="A150" s="371"/>
      <c r="B150" s="357"/>
      <c r="C150" s="357"/>
      <c r="D150" s="357"/>
      <c r="E150" s="357"/>
      <c r="F150" s="357"/>
      <c r="G150" s="357"/>
      <c r="H150" s="372"/>
      <c r="I150" s="372"/>
      <c r="J150" s="372"/>
      <c r="K150" s="357"/>
    </row>
    <row r="151" spans="1:11" ht="15.75" customHeight="1">
      <c r="A151" s="371"/>
      <c r="B151" s="357"/>
      <c r="C151" s="357"/>
      <c r="D151" s="357"/>
      <c r="E151" s="357"/>
      <c r="F151" s="357"/>
      <c r="G151" s="357"/>
      <c r="H151" s="372"/>
      <c r="I151" s="372"/>
      <c r="J151" s="372"/>
      <c r="K151" s="357"/>
    </row>
    <row r="152" spans="1:11" ht="15.75" customHeight="1">
      <c r="A152" s="371"/>
      <c r="B152" s="357"/>
      <c r="C152" s="357"/>
      <c r="D152" s="357"/>
      <c r="E152" s="357"/>
      <c r="F152" s="357"/>
      <c r="G152" s="357"/>
      <c r="H152" s="372"/>
      <c r="I152" s="372"/>
      <c r="J152" s="372"/>
      <c r="K152" s="357"/>
    </row>
    <row r="153" spans="1:11" ht="15.75" customHeight="1">
      <c r="A153" s="371"/>
      <c r="B153" s="357"/>
      <c r="C153" s="357"/>
      <c r="D153" s="357"/>
      <c r="E153" s="357"/>
      <c r="F153" s="357"/>
      <c r="G153" s="357"/>
      <c r="H153" s="372"/>
      <c r="I153" s="372"/>
      <c r="J153" s="372"/>
      <c r="K153" s="357"/>
    </row>
    <row r="154" spans="1:11" ht="15.75" customHeight="1">
      <c r="A154" s="371"/>
      <c r="B154" s="357"/>
      <c r="C154" s="357"/>
      <c r="D154" s="357"/>
      <c r="E154" s="357"/>
      <c r="F154" s="357"/>
      <c r="G154" s="357"/>
      <c r="H154" s="372"/>
      <c r="I154" s="372"/>
      <c r="J154" s="372"/>
      <c r="K154" s="357"/>
    </row>
    <row r="155" spans="1:11" ht="15.75" customHeight="1">
      <c r="A155" s="371"/>
      <c r="B155" s="357"/>
      <c r="C155" s="357"/>
      <c r="D155" s="357"/>
      <c r="E155" s="357"/>
      <c r="F155" s="357"/>
      <c r="G155" s="357"/>
      <c r="H155" s="372"/>
      <c r="I155" s="372"/>
      <c r="J155" s="372"/>
      <c r="K155" s="357"/>
    </row>
    <row r="156" spans="1:11" ht="15.75" customHeight="1">
      <c r="A156" s="371"/>
      <c r="B156" s="357"/>
      <c r="C156" s="357"/>
      <c r="D156" s="357"/>
      <c r="E156" s="357"/>
      <c r="F156" s="357"/>
      <c r="G156" s="357"/>
      <c r="H156" s="372"/>
      <c r="I156" s="372"/>
      <c r="J156" s="372"/>
      <c r="K156" s="357"/>
    </row>
    <row r="157" spans="1:11" ht="15.75" customHeight="1">
      <c r="A157" s="371"/>
      <c r="B157" s="357"/>
      <c r="C157" s="357"/>
      <c r="D157" s="357"/>
      <c r="E157" s="357"/>
      <c r="F157" s="357"/>
      <c r="G157" s="357"/>
      <c r="H157" s="372"/>
      <c r="I157" s="372"/>
      <c r="J157" s="372"/>
      <c r="K157" s="357"/>
    </row>
    <row r="158" spans="1:11" ht="15.75" customHeight="1">
      <c r="A158" s="371"/>
      <c r="B158" s="357"/>
      <c r="C158" s="357"/>
      <c r="D158" s="357"/>
      <c r="E158" s="357"/>
      <c r="F158" s="357"/>
      <c r="G158" s="357"/>
      <c r="H158" s="372"/>
      <c r="I158" s="372"/>
      <c r="J158" s="372"/>
      <c r="K158" s="357"/>
    </row>
    <row r="159" spans="1:11" ht="15.75" customHeight="1">
      <c r="A159" s="371"/>
      <c r="B159" s="357"/>
      <c r="C159" s="357"/>
      <c r="D159" s="357"/>
      <c r="E159" s="357"/>
      <c r="F159" s="357"/>
      <c r="G159" s="357"/>
      <c r="H159" s="372"/>
      <c r="I159" s="372"/>
      <c r="J159" s="372"/>
      <c r="K159" s="357"/>
    </row>
    <row r="160" spans="1:11" ht="15.75" customHeight="1">
      <c r="A160" s="371"/>
      <c r="B160" s="357"/>
      <c r="C160" s="357"/>
      <c r="D160" s="357"/>
      <c r="E160" s="357"/>
      <c r="F160" s="357"/>
      <c r="G160" s="357"/>
      <c r="H160" s="372"/>
      <c r="I160" s="372"/>
      <c r="J160" s="372"/>
      <c r="K160" s="357"/>
    </row>
    <row r="161" spans="1:11" ht="15.75" customHeight="1">
      <c r="A161" s="371"/>
      <c r="B161" s="357"/>
      <c r="C161" s="357"/>
      <c r="D161" s="357"/>
      <c r="E161" s="357"/>
      <c r="F161" s="357"/>
      <c r="G161" s="357"/>
      <c r="H161" s="372"/>
      <c r="I161" s="372"/>
      <c r="J161" s="372"/>
      <c r="K161" s="357"/>
    </row>
    <row r="162" spans="1:11" ht="15.75" customHeight="1">
      <c r="A162" s="371"/>
      <c r="B162" s="357"/>
      <c r="C162" s="357"/>
      <c r="D162" s="357"/>
      <c r="E162" s="357"/>
      <c r="F162" s="357"/>
      <c r="G162" s="357"/>
      <c r="H162" s="372"/>
      <c r="I162" s="372"/>
      <c r="J162" s="372"/>
      <c r="K162" s="357"/>
    </row>
    <row r="163" spans="1:11" ht="15.75" customHeight="1">
      <c r="A163" s="371"/>
      <c r="B163" s="357"/>
      <c r="C163" s="357"/>
      <c r="D163" s="357"/>
      <c r="E163" s="357"/>
      <c r="F163" s="357"/>
      <c r="G163" s="357"/>
      <c r="H163" s="372"/>
      <c r="I163" s="372"/>
      <c r="J163" s="372"/>
      <c r="K163" s="357"/>
    </row>
    <row r="164" spans="1:11" ht="15.75" customHeight="1">
      <c r="A164" s="371"/>
      <c r="B164" s="357"/>
      <c r="C164" s="357"/>
      <c r="D164" s="357"/>
      <c r="E164" s="357"/>
      <c r="F164" s="357"/>
      <c r="G164" s="357"/>
      <c r="H164" s="372"/>
      <c r="I164" s="372"/>
      <c r="J164" s="372"/>
      <c r="K164" s="357"/>
    </row>
    <row r="165" spans="1:11" ht="15.75" customHeight="1">
      <c r="A165" s="371"/>
      <c r="B165" s="357"/>
      <c r="C165" s="357"/>
      <c r="D165" s="357"/>
      <c r="E165" s="357"/>
      <c r="F165" s="357"/>
      <c r="G165" s="357"/>
      <c r="H165" s="372"/>
      <c r="I165" s="372"/>
      <c r="J165" s="372"/>
      <c r="K165" s="357"/>
    </row>
    <row r="166" spans="1:11" ht="15.75" customHeight="1">
      <c r="A166" s="371"/>
      <c r="B166" s="357"/>
      <c r="C166" s="357"/>
      <c r="D166" s="357"/>
      <c r="E166" s="357"/>
      <c r="F166" s="357"/>
      <c r="G166" s="357"/>
      <c r="H166" s="372"/>
      <c r="I166" s="372"/>
      <c r="J166" s="372"/>
      <c r="K166" s="357"/>
    </row>
    <row r="167" spans="1:11" ht="15.75" customHeight="1">
      <c r="A167" s="371"/>
      <c r="B167" s="357"/>
      <c r="C167" s="357"/>
      <c r="D167" s="357"/>
      <c r="E167" s="357"/>
      <c r="F167" s="357"/>
      <c r="G167" s="357"/>
      <c r="H167" s="372"/>
      <c r="I167" s="372"/>
      <c r="J167" s="372"/>
      <c r="K167" s="357"/>
    </row>
    <row r="168" spans="1:11" ht="15.75" customHeight="1">
      <c r="A168" s="371"/>
      <c r="B168" s="357"/>
      <c r="C168" s="357"/>
      <c r="D168" s="357"/>
      <c r="E168" s="357"/>
      <c r="F168" s="357"/>
      <c r="G168" s="357"/>
      <c r="H168" s="372"/>
      <c r="I168" s="372"/>
      <c r="J168" s="372"/>
      <c r="K168" s="357"/>
    </row>
    <row r="169" spans="1:11" ht="15.75" customHeight="1">
      <c r="A169" s="371"/>
      <c r="B169" s="357"/>
      <c r="C169" s="357"/>
      <c r="D169" s="357"/>
      <c r="E169" s="357"/>
      <c r="F169" s="357"/>
      <c r="G169" s="357"/>
      <c r="H169" s="372"/>
      <c r="I169" s="372"/>
      <c r="J169" s="372"/>
      <c r="K169" s="357"/>
    </row>
    <row r="170" spans="1:11" ht="15.75" customHeight="1">
      <c r="A170" s="371"/>
      <c r="B170" s="357"/>
      <c r="C170" s="357"/>
      <c r="D170" s="357"/>
      <c r="E170" s="357"/>
      <c r="F170" s="357"/>
      <c r="G170" s="357"/>
      <c r="H170" s="372"/>
      <c r="I170" s="372"/>
      <c r="J170" s="372"/>
      <c r="K170" s="357"/>
    </row>
    <row r="171" spans="1:11" ht="15.75" customHeight="1">
      <c r="A171" s="371"/>
      <c r="B171" s="357"/>
      <c r="C171" s="357"/>
      <c r="D171" s="357"/>
      <c r="E171" s="357"/>
      <c r="F171" s="357"/>
      <c r="G171" s="357"/>
      <c r="H171" s="372"/>
      <c r="I171" s="372"/>
      <c r="J171" s="372"/>
      <c r="K171" s="357"/>
    </row>
    <row r="172" spans="1:11" ht="15.75" customHeight="1">
      <c r="A172" s="371"/>
      <c r="B172" s="357"/>
      <c r="C172" s="357"/>
      <c r="D172" s="357"/>
      <c r="E172" s="357"/>
      <c r="F172" s="357"/>
      <c r="G172" s="357"/>
      <c r="H172" s="372"/>
      <c r="I172" s="372"/>
      <c r="J172" s="372"/>
      <c r="K172" s="357"/>
    </row>
    <row r="173" spans="1:11" ht="15.75" customHeight="1">
      <c r="A173" s="371"/>
      <c r="B173" s="357"/>
      <c r="C173" s="357"/>
      <c r="D173" s="357"/>
      <c r="E173" s="357"/>
      <c r="F173" s="357"/>
      <c r="G173" s="357"/>
      <c r="H173" s="372"/>
      <c r="I173" s="372"/>
      <c r="J173" s="372"/>
      <c r="K173" s="357"/>
    </row>
    <row r="174" spans="1:11" ht="15.75" customHeight="1">
      <c r="A174" s="371"/>
      <c r="B174" s="357"/>
      <c r="C174" s="357"/>
      <c r="D174" s="357"/>
      <c r="E174" s="357"/>
      <c r="F174" s="357"/>
      <c r="G174" s="357"/>
      <c r="H174" s="372"/>
      <c r="I174" s="372"/>
      <c r="J174" s="372"/>
      <c r="K174" s="357"/>
    </row>
    <row r="175" spans="1:11" ht="15.75" customHeight="1">
      <c r="A175" s="371"/>
      <c r="B175" s="357"/>
      <c r="C175" s="357"/>
      <c r="D175" s="357"/>
      <c r="E175" s="357"/>
      <c r="F175" s="357"/>
      <c r="G175" s="357"/>
      <c r="H175" s="372"/>
      <c r="I175" s="372"/>
      <c r="J175" s="372"/>
      <c r="K175" s="357"/>
    </row>
    <row r="176" spans="1:11" ht="15.75" customHeight="1">
      <c r="A176" s="371"/>
      <c r="B176" s="357"/>
      <c r="C176" s="357"/>
      <c r="D176" s="357"/>
      <c r="E176" s="357"/>
      <c r="F176" s="357"/>
      <c r="G176" s="357"/>
      <c r="H176" s="372"/>
      <c r="I176" s="372"/>
      <c r="J176" s="372"/>
      <c r="K176" s="357"/>
    </row>
    <row r="177" spans="1:11" ht="15.75" customHeight="1">
      <c r="A177" s="371"/>
      <c r="B177" s="357"/>
      <c r="C177" s="357"/>
      <c r="D177" s="357"/>
      <c r="E177" s="357"/>
      <c r="F177" s="357"/>
      <c r="G177" s="357"/>
      <c r="H177" s="372"/>
      <c r="I177" s="372"/>
      <c r="J177" s="372"/>
      <c r="K177" s="357"/>
    </row>
    <row r="178" spans="1:11" ht="15.75" customHeight="1">
      <c r="A178" s="371"/>
      <c r="B178" s="357"/>
      <c r="C178" s="357"/>
      <c r="D178" s="357"/>
      <c r="E178" s="357"/>
      <c r="F178" s="357"/>
      <c r="G178" s="357"/>
      <c r="H178" s="372"/>
      <c r="I178" s="372"/>
      <c r="J178" s="372"/>
      <c r="K178" s="357"/>
    </row>
    <row r="179" spans="1:11" ht="15.75" customHeight="1">
      <c r="A179" s="371"/>
      <c r="B179" s="357"/>
      <c r="C179" s="357"/>
      <c r="D179" s="357"/>
      <c r="E179" s="357"/>
      <c r="F179" s="357"/>
      <c r="G179" s="357"/>
      <c r="H179" s="372"/>
      <c r="I179" s="372"/>
      <c r="J179" s="372"/>
      <c r="K179" s="357"/>
    </row>
    <row r="180" spans="1:11" ht="15.75" customHeight="1">
      <c r="A180" s="371"/>
      <c r="B180" s="357"/>
      <c r="C180" s="357"/>
      <c r="D180" s="357"/>
      <c r="E180" s="357"/>
      <c r="F180" s="357"/>
      <c r="G180" s="357"/>
      <c r="H180" s="372"/>
      <c r="I180" s="372"/>
      <c r="J180" s="372"/>
      <c r="K180" s="357"/>
    </row>
    <row r="181" spans="1:11" ht="15.75" customHeight="1">
      <c r="A181" s="371"/>
      <c r="B181" s="357"/>
      <c r="C181" s="357"/>
      <c r="D181" s="357"/>
      <c r="E181" s="357"/>
      <c r="F181" s="357"/>
      <c r="G181" s="357"/>
      <c r="H181" s="372"/>
      <c r="I181" s="372"/>
      <c r="J181" s="372"/>
      <c r="K181" s="357"/>
    </row>
    <row r="182" spans="1:11" ht="15.75" customHeight="1">
      <c r="A182" s="371"/>
      <c r="B182" s="357"/>
      <c r="C182" s="357"/>
      <c r="D182" s="357"/>
      <c r="E182" s="357"/>
      <c r="F182" s="357"/>
      <c r="G182" s="357"/>
      <c r="H182" s="372"/>
      <c r="I182" s="372"/>
      <c r="J182" s="372"/>
      <c r="K182" s="357"/>
    </row>
    <row r="183" spans="1:11" ht="15.75" customHeight="1">
      <c r="A183" s="371"/>
      <c r="B183" s="357"/>
      <c r="C183" s="357"/>
      <c r="D183" s="357"/>
      <c r="E183" s="357"/>
      <c r="F183" s="357"/>
      <c r="G183" s="357"/>
      <c r="H183" s="372"/>
      <c r="I183" s="372"/>
      <c r="J183" s="372"/>
      <c r="K183" s="357"/>
    </row>
    <row r="184" spans="1:11" ht="15.75" customHeight="1">
      <c r="A184" s="371"/>
      <c r="B184" s="357"/>
      <c r="C184" s="357"/>
      <c r="D184" s="357"/>
      <c r="E184" s="357"/>
      <c r="F184" s="357"/>
      <c r="G184" s="357"/>
      <c r="H184" s="372"/>
      <c r="I184" s="372"/>
      <c r="J184" s="372"/>
      <c r="K184" s="357"/>
    </row>
    <row r="185" spans="1:11" ht="15.75" customHeight="1">
      <c r="A185" s="371"/>
      <c r="B185" s="357"/>
      <c r="C185" s="357"/>
      <c r="D185" s="357"/>
      <c r="E185" s="357"/>
      <c r="F185" s="357"/>
      <c r="G185" s="357"/>
      <c r="H185" s="372"/>
      <c r="I185" s="372"/>
      <c r="J185" s="372"/>
      <c r="K185" s="357"/>
    </row>
    <row r="186" spans="1:11" ht="15.75" customHeight="1">
      <c r="A186" s="371"/>
      <c r="B186" s="357"/>
      <c r="C186" s="357"/>
      <c r="D186" s="357"/>
      <c r="E186" s="357"/>
      <c r="F186" s="357"/>
      <c r="G186" s="357"/>
      <c r="H186" s="372"/>
      <c r="I186" s="372"/>
      <c r="J186" s="372"/>
      <c r="K186" s="357"/>
    </row>
    <row r="187" spans="1:11" ht="15.75" customHeight="1">
      <c r="A187" s="371"/>
      <c r="B187" s="357"/>
      <c r="C187" s="357"/>
      <c r="D187" s="357"/>
      <c r="E187" s="357"/>
      <c r="F187" s="357"/>
      <c r="G187" s="357"/>
      <c r="H187" s="372"/>
      <c r="I187" s="372"/>
      <c r="J187" s="372"/>
      <c r="K187" s="357"/>
    </row>
    <row r="188" spans="1:11" ht="15.75" customHeight="1">
      <c r="A188" s="371"/>
      <c r="B188" s="357"/>
      <c r="C188" s="357"/>
      <c r="D188" s="357"/>
      <c r="E188" s="357"/>
      <c r="F188" s="357"/>
      <c r="G188" s="357"/>
      <c r="H188" s="372"/>
      <c r="I188" s="372"/>
      <c r="J188" s="372"/>
      <c r="K188" s="357"/>
    </row>
    <row r="189" spans="1:11" ht="15.75" customHeight="1">
      <c r="A189" s="371"/>
      <c r="B189" s="357"/>
      <c r="C189" s="357"/>
      <c r="D189" s="357"/>
      <c r="E189" s="357"/>
      <c r="F189" s="357"/>
      <c r="G189" s="357"/>
      <c r="H189" s="372"/>
      <c r="I189" s="372"/>
      <c r="J189" s="372"/>
      <c r="K189" s="357"/>
    </row>
    <row r="190" spans="1:11" ht="15.75" customHeight="1">
      <c r="A190" s="371"/>
      <c r="B190" s="357"/>
      <c r="C190" s="357"/>
      <c r="D190" s="357"/>
      <c r="E190" s="357"/>
      <c r="F190" s="357"/>
      <c r="G190" s="357"/>
      <c r="H190" s="372"/>
      <c r="I190" s="372"/>
      <c r="J190" s="372"/>
      <c r="K190" s="357"/>
    </row>
    <row r="191" spans="1:11" ht="15.75" customHeight="1">
      <c r="A191" s="371"/>
      <c r="B191" s="357"/>
      <c r="C191" s="357"/>
      <c r="D191" s="357"/>
      <c r="E191" s="357"/>
      <c r="F191" s="357"/>
      <c r="G191" s="357"/>
      <c r="H191" s="372"/>
      <c r="I191" s="372"/>
      <c r="J191" s="372"/>
      <c r="K191" s="357"/>
    </row>
    <row r="192" spans="1:11" ht="15.75" customHeight="1">
      <c r="A192" s="371"/>
      <c r="B192" s="357"/>
      <c r="C192" s="357"/>
      <c r="D192" s="357"/>
      <c r="E192" s="357"/>
      <c r="F192" s="357"/>
      <c r="G192" s="357"/>
      <c r="H192" s="372"/>
      <c r="I192" s="372"/>
      <c r="J192" s="372"/>
      <c r="K192" s="357"/>
    </row>
    <row r="193" spans="1:11" ht="15.75" customHeight="1">
      <c r="A193" s="371"/>
      <c r="B193" s="357"/>
      <c r="C193" s="357"/>
      <c r="D193" s="357"/>
      <c r="E193" s="357"/>
      <c r="F193" s="357"/>
      <c r="G193" s="357"/>
      <c r="H193" s="372"/>
      <c r="I193" s="372"/>
      <c r="J193" s="372"/>
      <c r="K193" s="357"/>
    </row>
    <row r="194" spans="1:11" ht="15.75" customHeight="1">
      <c r="A194" s="371"/>
      <c r="B194" s="357"/>
      <c r="C194" s="357"/>
      <c r="D194" s="357"/>
      <c r="E194" s="357"/>
      <c r="F194" s="357"/>
      <c r="G194" s="357"/>
      <c r="H194" s="372"/>
      <c r="I194" s="372"/>
      <c r="J194" s="372"/>
      <c r="K194" s="357"/>
    </row>
    <row r="195" spans="1:11" ht="15.75" customHeight="1">
      <c r="A195" s="371"/>
      <c r="B195" s="357"/>
      <c r="C195" s="357"/>
      <c r="D195" s="357"/>
      <c r="E195" s="357"/>
      <c r="F195" s="357"/>
      <c r="G195" s="357"/>
      <c r="H195" s="372"/>
      <c r="I195" s="372"/>
      <c r="J195" s="372"/>
      <c r="K195" s="357"/>
    </row>
    <row r="196" spans="1:11" ht="15.75" customHeight="1">
      <c r="A196" s="371"/>
      <c r="B196" s="357"/>
      <c r="C196" s="357"/>
      <c r="D196" s="357"/>
      <c r="E196" s="357"/>
      <c r="F196" s="357"/>
      <c r="G196" s="357"/>
      <c r="H196" s="372"/>
      <c r="I196" s="372"/>
      <c r="J196" s="372"/>
      <c r="K196" s="357"/>
    </row>
    <row r="197" spans="1:11" ht="15.75" customHeight="1">
      <c r="A197" s="371"/>
      <c r="B197" s="357"/>
      <c r="C197" s="357"/>
      <c r="D197" s="357"/>
      <c r="E197" s="357"/>
      <c r="F197" s="357"/>
      <c r="G197" s="357"/>
      <c r="H197" s="372"/>
      <c r="I197" s="372"/>
      <c r="J197" s="372"/>
      <c r="K197" s="357"/>
    </row>
    <row r="198" spans="1:11" ht="15.75" customHeight="1">
      <c r="A198" s="371"/>
      <c r="B198" s="357"/>
      <c r="C198" s="357"/>
      <c r="D198" s="357"/>
      <c r="E198" s="357"/>
      <c r="F198" s="357"/>
      <c r="G198" s="357"/>
      <c r="H198" s="372"/>
      <c r="I198" s="372"/>
      <c r="J198" s="372"/>
      <c r="K198" s="357"/>
    </row>
    <row r="199" spans="1:11" ht="15.75" customHeight="1">
      <c r="A199" s="371"/>
      <c r="B199" s="357"/>
      <c r="C199" s="357"/>
      <c r="D199" s="357"/>
      <c r="E199" s="357"/>
      <c r="F199" s="357"/>
      <c r="G199" s="357"/>
      <c r="H199" s="372"/>
      <c r="I199" s="372"/>
      <c r="J199" s="372"/>
      <c r="K199" s="357"/>
    </row>
    <row r="200" spans="1:11" ht="15.75" customHeight="1">
      <c r="A200" s="371"/>
      <c r="B200" s="357"/>
      <c r="C200" s="357"/>
      <c r="D200" s="357"/>
      <c r="E200" s="357"/>
      <c r="F200" s="357"/>
      <c r="G200" s="357"/>
      <c r="H200" s="372"/>
      <c r="I200" s="372"/>
      <c r="J200" s="372"/>
      <c r="K200" s="357"/>
    </row>
    <row r="201" spans="1:11" ht="15.75" customHeight="1">
      <c r="A201" s="371"/>
      <c r="B201" s="357"/>
      <c r="C201" s="357"/>
      <c r="D201" s="357"/>
      <c r="E201" s="357"/>
      <c r="F201" s="357"/>
      <c r="G201" s="357"/>
      <c r="H201" s="372"/>
      <c r="I201" s="372"/>
      <c r="J201" s="372"/>
      <c r="K201" s="357"/>
    </row>
    <row r="202" spans="1:11" ht="15.75" customHeight="1">
      <c r="A202" s="371"/>
      <c r="B202" s="357"/>
      <c r="C202" s="357"/>
      <c r="D202" s="357"/>
      <c r="E202" s="357"/>
      <c r="F202" s="357"/>
      <c r="G202" s="357"/>
      <c r="H202" s="372"/>
      <c r="I202" s="372"/>
      <c r="J202" s="372"/>
      <c r="K202" s="357"/>
    </row>
    <row r="203" spans="1:11" ht="15.75" customHeight="1">
      <c r="A203" s="371"/>
      <c r="B203" s="357"/>
      <c r="C203" s="357"/>
      <c r="D203" s="357"/>
      <c r="E203" s="357"/>
      <c r="F203" s="357"/>
      <c r="G203" s="357"/>
      <c r="H203" s="372"/>
      <c r="I203" s="372"/>
      <c r="J203" s="372"/>
      <c r="K203" s="357"/>
    </row>
    <row r="204" spans="1:11" ht="15.75" customHeight="1">
      <c r="A204" s="371"/>
      <c r="B204" s="357"/>
      <c r="C204" s="357"/>
      <c r="D204" s="357"/>
      <c r="E204" s="357"/>
      <c r="F204" s="357"/>
      <c r="G204" s="357"/>
      <c r="H204" s="372"/>
      <c r="I204" s="372"/>
      <c r="J204" s="372"/>
      <c r="K204" s="357"/>
    </row>
    <row r="205" spans="1:11" ht="15.75" customHeight="1">
      <c r="A205" s="371"/>
      <c r="B205" s="357"/>
      <c r="C205" s="357"/>
      <c r="D205" s="357"/>
      <c r="E205" s="357"/>
      <c r="F205" s="357"/>
      <c r="G205" s="357"/>
      <c r="H205" s="372"/>
      <c r="I205" s="372"/>
      <c r="J205" s="372"/>
      <c r="K205" s="357"/>
    </row>
    <row r="206" spans="1:11" ht="15.75" customHeight="1">
      <c r="A206" s="371"/>
      <c r="B206" s="357"/>
      <c r="C206" s="357"/>
      <c r="D206" s="357"/>
      <c r="E206" s="357"/>
      <c r="F206" s="357"/>
      <c r="G206" s="357"/>
      <c r="H206" s="372"/>
      <c r="I206" s="372"/>
      <c r="J206" s="372"/>
      <c r="K206" s="357"/>
    </row>
    <row r="207" spans="1:11" ht="15.75" customHeight="1">
      <c r="A207" s="371"/>
      <c r="B207" s="357"/>
      <c r="C207" s="357"/>
      <c r="D207" s="357"/>
      <c r="E207" s="357"/>
      <c r="F207" s="357"/>
      <c r="G207" s="357"/>
      <c r="H207" s="372"/>
      <c r="I207" s="372"/>
      <c r="J207" s="372"/>
      <c r="K207" s="357"/>
    </row>
    <row r="208" spans="1:11" ht="15.75" customHeight="1">
      <c r="A208" s="371"/>
      <c r="B208" s="357"/>
      <c r="C208" s="357"/>
      <c r="D208" s="357"/>
      <c r="E208" s="357"/>
      <c r="F208" s="357"/>
      <c r="G208" s="357"/>
      <c r="H208" s="372"/>
      <c r="I208" s="372"/>
      <c r="J208" s="372"/>
      <c r="K208" s="357"/>
    </row>
    <row r="209" spans="1:11" ht="15.75" customHeight="1">
      <c r="A209" s="371"/>
      <c r="B209" s="357"/>
      <c r="C209" s="357"/>
      <c r="D209" s="357"/>
      <c r="E209" s="357"/>
      <c r="F209" s="357"/>
      <c r="G209" s="357"/>
      <c r="H209" s="372"/>
      <c r="I209" s="372"/>
      <c r="J209" s="372"/>
      <c r="K209" s="357"/>
    </row>
    <row r="210" spans="1:11" ht="15.75" customHeight="1">
      <c r="A210" s="371"/>
      <c r="B210" s="357"/>
      <c r="C210" s="357"/>
      <c r="D210" s="357"/>
      <c r="E210" s="357"/>
      <c r="F210" s="357"/>
      <c r="G210" s="357"/>
      <c r="H210" s="372"/>
      <c r="I210" s="372"/>
      <c r="J210" s="372"/>
      <c r="K210" s="357"/>
    </row>
    <row r="211" spans="1:11" ht="15.75" customHeight="1">
      <c r="A211" s="371"/>
      <c r="B211" s="357"/>
      <c r="C211" s="357"/>
      <c r="D211" s="357"/>
      <c r="E211" s="357"/>
      <c r="F211" s="357"/>
      <c r="G211" s="357"/>
      <c r="H211" s="372"/>
      <c r="I211" s="372"/>
      <c r="J211" s="372"/>
      <c r="K211" s="357"/>
    </row>
    <row r="212" spans="1:11" ht="15.75" customHeight="1">
      <c r="A212" s="371"/>
      <c r="B212" s="357"/>
      <c r="C212" s="357"/>
      <c r="D212" s="357"/>
      <c r="E212" s="357"/>
      <c r="F212" s="357"/>
      <c r="G212" s="357"/>
      <c r="H212" s="372"/>
      <c r="I212" s="372"/>
      <c r="J212" s="372"/>
      <c r="K212" s="357"/>
    </row>
    <row r="213" spans="1:11" ht="15.75" customHeight="1">
      <c r="A213" s="371"/>
      <c r="B213" s="357"/>
      <c r="C213" s="357"/>
      <c r="D213" s="357"/>
      <c r="E213" s="357"/>
      <c r="F213" s="357"/>
      <c r="G213" s="357"/>
      <c r="H213" s="372"/>
      <c r="I213" s="372"/>
      <c r="J213" s="372"/>
      <c r="K213" s="357"/>
    </row>
    <row r="214" spans="1:11" ht="15.75" customHeight="1">
      <c r="A214" s="371"/>
      <c r="B214" s="357"/>
      <c r="C214" s="357"/>
      <c r="D214" s="357"/>
      <c r="E214" s="357"/>
      <c r="F214" s="357"/>
      <c r="G214" s="357"/>
      <c r="H214" s="372"/>
      <c r="I214" s="372"/>
      <c r="J214" s="372"/>
      <c r="K214" s="357"/>
    </row>
    <row r="215" spans="1:11" ht="15.75" customHeight="1">
      <c r="A215" s="371"/>
      <c r="B215" s="357"/>
      <c r="C215" s="357"/>
      <c r="D215" s="357"/>
      <c r="E215" s="357"/>
      <c r="F215" s="357"/>
      <c r="G215" s="357"/>
      <c r="H215" s="372"/>
      <c r="I215" s="372"/>
      <c r="J215" s="372"/>
      <c r="K215" s="357"/>
    </row>
    <row r="216" spans="1:11" ht="15.75" customHeight="1">
      <c r="A216" s="371"/>
      <c r="B216" s="357"/>
      <c r="C216" s="357"/>
      <c r="D216" s="357"/>
      <c r="E216" s="357"/>
      <c r="F216" s="357"/>
      <c r="G216" s="357"/>
      <c r="H216" s="372"/>
      <c r="I216" s="372"/>
      <c r="J216" s="372"/>
      <c r="K216" s="357"/>
    </row>
    <row r="217" spans="1:11" ht="15.75" customHeight="1">
      <c r="A217" s="371"/>
      <c r="B217" s="357"/>
      <c r="C217" s="357"/>
      <c r="D217" s="357"/>
      <c r="E217" s="357"/>
      <c r="F217" s="357"/>
      <c r="G217" s="357"/>
      <c r="H217" s="372"/>
      <c r="I217" s="372"/>
      <c r="J217" s="372"/>
      <c r="K217" s="357"/>
    </row>
    <row r="218" spans="1:11" ht="15.75" customHeight="1">
      <c r="A218" s="371"/>
      <c r="B218" s="357"/>
      <c r="C218" s="357"/>
      <c r="D218" s="357"/>
      <c r="E218" s="357"/>
      <c r="F218" s="357"/>
      <c r="G218" s="357"/>
      <c r="H218" s="372"/>
      <c r="I218" s="372"/>
      <c r="J218" s="372"/>
      <c r="K218" s="357"/>
    </row>
    <row r="219" spans="1:11" ht="15.75" customHeight="1">
      <c r="A219" s="371"/>
      <c r="B219" s="357"/>
      <c r="C219" s="357"/>
      <c r="D219" s="357"/>
      <c r="E219" s="357"/>
      <c r="F219" s="357"/>
      <c r="G219" s="357"/>
      <c r="H219" s="372"/>
      <c r="I219" s="372"/>
      <c r="J219" s="372"/>
      <c r="K219" s="357"/>
    </row>
    <row r="220" spans="1:11" ht="15.75" customHeight="1">
      <c r="A220" s="371"/>
      <c r="B220" s="357"/>
      <c r="C220" s="357"/>
      <c r="D220" s="357"/>
      <c r="E220" s="357"/>
      <c r="F220" s="357"/>
      <c r="G220" s="357"/>
      <c r="H220" s="372"/>
      <c r="I220" s="372"/>
      <c r="J220" s="372"/>
      <c r="K220" s="357"/>
    </row>
    <row r="221" spans="1:11" ht="15.75" customHeight="1">
      <c r="A221" s="371"/>
      <c r="B221" s="357"/>
      <c r="C221" s="357"/>
      <c r="D221" s="357"/>
      <c r="E221" s="357"/>
      <c r="F221" s="357"/>
      <c r="G221" s="357"/>
      <c r="H221" s="372"/>
      <c r="I221" s="372"/>
      <c r="J221" s="372"/>
      <c r="K221" s="357"/>
    </row>
    <row r="222" spans="1:11" ht="15.75" customHeight="1">
      <c r="A222" s="371"/>
      <c r="B222" s="357"/>
      <c r="C222" s="357"/>
      <c r="D222" s="357"/>
      <c r="E222" s="357"/>
      <c r="F222" s="357"/>
      <c r="G222" s="357"/>
      <c r="H222" s="372"/>
      <c r="I222" s="372"/>
      <c r="J222" s="372"/>
      <c r="K222" s="357"/>
    </row>
    <row r="223" spans="1:11" ht="15.75" customHeight="1">
      <c r="A223" s="371"/>
      <c r="B223" s="357"/>
      <c r="C223" s="357"/>
      <c r="D223" s="357"/>
      <c r="E223" s="357"/>
      <c r="F223" s="357"/>
      <c r="G223" s="357"/>
      <c r="H223" s="372"/>
      <c r="I223" s="372"/>
      <c r="J223" s="372"/>
      <c r="K223" s="357"/>
    </row>
    <row r="224" spans="1:11" ht="15.75" customHeight="1">
      <c r="A224" s="371"/>
      <c r="B224" s="357"/>
      <c r="C224" s="357"/>
      <c r="D224" s="357"/>
      <c r="E224" s="357"/>
      <c r="F224" s="357"/>
      <c r="G224" s="357"/>
      <c r="H224" s="372"/>
      <c r="I224" s="372"/>
      <c r="J224" s="372"/>
      <c r="K224" s="357"/>
    </row>
    <row r="225" spans="1:11" ht="15.75" customHeight="1">
      <c r="A225" s="371"/>
      <c r="B225" s="357"/>
      <c r="C225" s="357"/>
      <c r="D225" s="357"/>
      <c r="E225" s="357"/>
      <c r="F225" s="357"/>
      <c r="G225" s="357"/>
      <c r="H225" s="372"/>
      <c r="I225" s="372"/>
      <c r="J225" s="372"/>
      <c r="K225" s="357"/>
    </row>
    <row r="226" spans="1:11" ht="15.75" customHeight="1">
      <c r="A226" s="371"/>
      <c r="B226" s="357"/>
      <c r="C226" s="357"/>
      <c r="D226" s="357"/>
      <c r="E226" s="357"/>
      <c r="F226" s="357"/>
      <c r="G226" s="357"/>
      <c r="H226" s="372"/>
      <c r="I226" s="372"/>
      <c r="J226" s="372"/>
      <c r="K226" s="357"/>
    </row>
    <row r="227" spans="1:11" ht="15.75" customHeight="1">
      <c r="A227" s="371"/>
      <c r="B227" s="357"/>
      <c r="C227" s="357"/>
      <c r="D227" s="357"/>
      <c r="E227" s="357"/>
      <c r="F227" s="357"/>
      <c r="G227" s="357"/>
      <c r="H227" s="372"/>
      <c r="I227" s="372"/>
      <c r="J227" s="372"/>
      <c r="K227" s="357"/>
    </row>
    <row r="228" spans="1:11" ht="15.75" customHeight="1">
      <c r="A228" s="371"/>
      <c r="B228" s="357"/>
      <c r="C228" s="357"/>
      <c r="D228" s="357"/>
      <c r="E228" s="357"/>
      <c r="F228" s="357"/>
      <c r="G228" s="357"/>
      <c r="H228" s="372"/>
      <c r="I228" s="372"/>
      <c r="J228" s="372"/>
      <c r="K228" s="357"/>
    </row>
    <row r="229" spans="1:11" ht="15.75" customHeight="1">
      <c r="A229" s="371"/>
      <c r="B229" s="357"/>
      <c r="C229" s="357"/>
      <c r="D229" s="357"/>
      <c r="E229" s="357"/>
      <c r="F229" s="357"/>
      <c r="G229" s="357"/>
      <c r="H229" s="372"/>
      <c r="I229" s="372"/>
      <c r="J229" s="372"/>
      <c r="K229" s="357"/>
    </row>
    <row r="230" spans="1:11" ht="15.75" customHeight="1">
      <c r="A230" s="371"/>
      <c r="B230" s="357"/>
      <c r="C230" s="357"/>
      <c r="D230" s="357"/>
      <c r="E230" s="357"/>
      <c r="F230" s="357"/>
      <c r="G230" s="357"/>
      <c r="H230" s="372"/>
      <c r="I230" s="372"/>
      <c r="J230" s="372"/>
      <c r="K230" s="357"/>
    </row>
    <row r="231" spans="1:11" ht="15.75" customHeight="1">
      <c r="A231" s="371"/>
      <c r="B231" s="357"/>
      <c r="C231" s="357"/>
      <c r="D231" s="357"/>
      <c r="E231" s="357"/>
      <c r="F231" s="357"/>
      <c r="G231" s="357"/>
      <c r="H231" s="372"/>
      <c r="I231" s="372"/>
      <c r="J231" s="372"/>
      <c r="K231" s="357"/>
    </row>
    <row r="232" spans="1:11" ht="15.75" customHeight="1">
      <c r="A232" s="371"/>
      <c r="B232" s="357"/>
      <c r="C232" s="357"/>
      <c r="D232" s="357"/>
      <c r="E232" s="357"/>
      <c r="F232" s="357"/>
      <c r="G232" s="357"/>
      <c r="H232" s="372"/>
      <c r="I232" s="372"/>
      <c r="J232" s="372"/>
      <c r="K232" s="357"/>
    </row>
    <row r="233" spans="1:11" ht="15.75" customHeight="1">
      <c r="A233" s="371"/>
      <c r="B233" s="357"/>
      <c r="C233" s="357"/>
      <c r="D233" s="357"/>
      <c r="E233" s="357"/>
      <c r="F233" s="357"/>
      <c r="G233" s="357"/>
      <c r="H233" s="372"/>
      <c r="I233" s="372"/>
      <c r="J233" s="372"/>
      <c r="K233" s="357"/>
    </row>
    <row r="234" spans="1:11" ht="15.75" customHeight="1">
      <c r="A234" s="371"/>
      <c r="B234" s="357"/>
      <c r="C234" s="357"/>
      <c r="D234" s="357"/>
      <c r="E234" s="357"/>
      <c r="F234" s="357"/>
      <c r="G234" s="357"/>
      <c r="H234" s="372"/>
      <c r="I234" s="372"/>
      <c r="J234" s="372"/>
      <c r="K234" s="357"/>
    </row>
    <row r="235" spans="1:11" ht="15.75" customHeight="1">
      <c r="A235" s="371"/>
      <c r="B235" s="357"/>
      <c r="C235" s="357"/>
      <c r="D235" s="357"/>
      <c r="E235" s="357"/>
      <c r="F235" s="357"/>
      <c r="G235" s="357"/>
      <c r="H235" s="372"/>
      <c r="I235" s="372"/>
      <c r="J235" s="372"/>
      <c r="K235" s="357"/>
    </row>
    <row r="236" spans="1:11" ht="15.75" customHeight="1">
      <c r="A236" s="371"/>
      <c r="B236" s="357"/>
      <c r="C236" s="357"/>
      <c r="D236" s="357"/>
      <c r="E236" s="357"/>
      <c r="F236" s="357"/>
      <c r="G236" s="357"/>
      <c r="H236" s="372"/>
      <c r="I236" s="372"/>
      <c r="J236" s="372"/>
      <c r="K236" s="357"/>
    </row>
    <row r="237" spans="1:11" ht="15.75" customHeight="1">
      <c r="A237" s="371"/>
      <c r="B237" s="357"/>
      <c r="C237" s="357"/>
      <c r="D237" s="357"/>
      <c r="E237" s="357"/>
      <c r="F237" s="357"/>
      <c r="G237" s="357"/>
      <c r="H237" s="372"/>
      <c r="I237" s="372"/>
      <c r="J237" s="372"/>
      <c r="K237" s="357"/>
    </row>
    <row r="238" spans="1:11" ht="15.75" customHeight="1">
      <c r="A238" s="371"/>
      <c r="B238" s="357"/>
      <c r="C238" s="357"/>
      <c r="D238" s="357"/>
      <c r="E238" s="357"/>
      <c r="F238" s="357"/>
      <c r="G238" s="357"/>
      <c r="H238" s="372"/>
      <c r="I238" s="372"/>
      <c r="J238" s="372"/>
      <c r="K238" s="357"/>
    </row>
    <row r="239" spans="1:11" ht="15.75" customHeight="1">
      <c r="A239" s="371"/>
      <c r="B239" s="357"/>
      <c r="C239" s="357"/>
      <c r="D239" s="357"/>
      <c r="E239" s="357"/>
      <c r="F239" s="357"/>
      <c r="G239" s="357"/>
      <c r="H239" s="372"/>
      <c r="I239" s="372"/>
      <c r="J239" s="372"/>
      <c r="K239" s="357"/>
    </row>
    <row r="240" spans="1:11" ht="15.75" customHeight="1">
      <c r="A240" s="371"/>
      <c r="B240" s="357"/>
      <c r="C240" s="357"/>
      <c r="D240" s="357"/>
      <c r="E240" s="357"/>
      <c r="F240" s="357"/>
      <c r="G240" s="357"/>
      <c r="H240" s="372"/>
      <c r="I240" s="372"/>
      <c r="J240" s="372"/>
      <c r="K240" s="357"/>
    </row>
    <row r="241" spans="1:11" ht="15.75" customHeight="1">
      <c r="A241" s="371"/>
      <c r="B241" s="357"/>
      <c r="C241" s="357"/>
      <c r="D241" s="357"/>
      <c r="E241" s="357"/>
      <c r="F241" s="357"/>
      <c r="G241" s="357"/>
      <c r="H241" s="372"/>
      <c r="I241" s="372"/>
      <c r="J241" s="372"/>
      <c r="K241" s="357"/>
    </row>
    <row r="242" spans="1:11" ht="15.75" customHeight="1">
      <c r="A242" s="371"/>
      <c r="B242" s="357"/>
      <c r="C242" s="357"/>
      <c r="D242" s="357"/>
      <c r="E242" s="357"/>
      <c r="F242" s="357"/>
      <c r="G242" s="357"/>
      <c r="H242" s="372"/>
      <c r="I242" s="372"/>
      <c r="J242" s="372"/>
      <c r="K242" s="357"/>
    </row>
    <row r="243" spans="1:11" ht="15.75" customHeight="1">
      <c r="A243" s="371"/>
      <c r="B243" s="357"/>
      <c r="C243" s="357"/>
      <c r="D243" s="357"/>
      <c r="E243" s="357"/>
      <c r="F243" s="357"/>
      <c r="G243" s="357"/>
      <c r="H243" s="372"/>
      <c r="I243" s="372"/>
      <c r="J243" s="372"/>
      <c r="K243" s="357"/>
    </row>
    <row r="244" spans="1:11" ht="15.75" customHeight="1">
      <c r="A244" s="371"/>
      <c r="B244" s="357"/>
      <c r="C244" s="357"/>
      <c r="D244" s="357"/>
      <c r="E244" s="357"/>
      <c r="F244" s="357"/>
      <c r="G244" s="357"/>
      <c r="H244" s="372"/>
      <c r="I244" s="372"/>
      <c r="J244" s="372"/>
      <c r="K244" s="357"/>
    </row>
    <row r="245" spans="1:11" ht="15.75" customHeight="1">
      <c r="A245" s="371"/>
      <c r="B245" s="357"/>
      <c r="C245" s="357"/>
      <c r="D245" s="357"/>
      <c r="E245" s="357"/>
      <c r="F245" s="357"/>
      <c r="G245" s="357"/>
      <c r="H245" s="372"/>
      <c r="I245" s="372"/>
      <c r="J245" s="372"/>
      <c r="K245" s="357"/>
    </row>
    <row r="246" spans="1:11" ht="15.75" customHeight="1">
      <c r="A246" s="371"/>
      <c r="B246" s="357"/>
      <c r="C246" s="357"/>
      <c r="D246" s="357"/>
      <c r="E246" s="357"/>
      <c r="F246" s="357"/>
      <c r="G246" s="357"/>
      <c r="H246" s="372"/>
      <c r="I246" s="372"/>
      <c r="J246" s="372"/>
      <c r="K246" s="357"/>
    </row>
    <row r="247" spans="1:11" ht="15.75" customHeight="1">
      <c r="A247" s="371"/>
      <c r="B247" s="357"/>
      <c r="C247" s="357"/>
      <c r="D247" s="357"/>
      <c r="E247" s="357"/>
      <c r="F247" s="357"/>
      <c r="G247" s="357"/>
      <c r="H247" s="372"/>
      <c r="I247" s="372"/>
      <c r="J247" s="372"/>
      <c r="K247" s="357"/>
    </row>
    <row r="248" spans="1:11" ht="15.75" customHeight="1">
      <c r="A248" s="371"/>
      <c r="B248" s="357"/>
      <c r="C248" s="357"/>
      <c r="D248" s="357"/>
      <c r="E248" s="357"/>
      <c r="F248" s="357"/>
      <c r="G248" s="357"/>
      <c r="H248" s="372"/>
      <c r="I248" s="372"/>
      <c r="J248" s="372"/>
      <c r="K248" s="357"/>
    </row>
    <row r="249" spans="1:11" ht="15.75" customHeight="1">
      <c r="A249" s="371"/>
      <c r="B249" s="357"/>
      <c r="C249" s="357"/>
      <c r="D249" s="357"/>
      <c r="E249" s="357"/>
      <c r="F249" s="357"/>
      <c r="G249" s="357"/>
      <c r="H249" s="372"/>
      <c r="I249" s="372"/>
      <c r="J249" s="372"/>
      <c r="K249" s="357"/>
    </row>
    <row r="250" spans="1:11" ht="15.75" customHeight="1">
      <c r="A250" s="371"/>
      <c r="B250" s="357"/>
      <c r="C250" s="357"/>
      <c r="D250" s="357"/>
      <c r="E250" s="357"/>
      <c r="F250" s="357"/>
      <c r="G250" s="357"/>
      <c r="H250" s="372"/>
      <c r="I250" s="372"/>
      <c r="J250" s="372"/>
      <c r="K250" s="357"/>
    </row>
    <row r="251" spans="1:11" ht="15.75" customHeight="1">
      <c r="A251" s="371"/>
      <c r="B251" s="357"/>
      <c r="C251" s="357"/>
      <c r="D251" s="357"/>
      <c r="E251" s="357"/>
      <c r="F251" s="357"/>
      <c r="G251" s="357"/>
      <c r="H251" s="372"/>
      <c r="I251" s="372"/>
      <c r="J251" s="372"/>
      <c r="K251" s="357"/>
    </row>
    <row r="252" spans="1:11" ht="15.75" customHeight="1">
      <c r="A252" s="371"/>
      <c r="B252" s="357"/>
      <c r="C252" s="357"/>
      <c r="D252" s="357"/>
      <c r="E252" s="357"/>
      <c r="F252" s="357"/>
      <c r="G252" s="357"/>
      <c r="H252" s="372"/>
      <c r="I252" s="372"/>
      <c r="J252" s="372"/>
      <c r="K252" s="357"/>
    </row>
    <row r="253" spans="1:11" ht="15.75" customHeight="1">
      <c r="A253" s="371"/>
      <c r="B253" s="357"/>
      <c r="C253" s="357"/>
      <c r="D253" s="357"/>
      <c r="E253" s="357"/>
      <c r="F253" s="357"/>
      <c r="G253" s="357"/>
      <c r="H253" s="372"/>
      <c r="I253" s="372"/>
      <c r="J253" s="372"/>
      <c r="K253" s="357"/>
    </row>
    <row r="254" spans="1:11" ht="15.75" customHeight="1">
      <c r="A254" s="371"/>
      <c r="B254" s="357"/>
      <c r="C254" s="357"/>
      <c r="D254" s="357"/>
      <c r="E254" s="357"/>
      <c r="F254" s="357"/>
      <c r="G254" s="357"/>
      <c r="H254" s="372"/>
      <c r="I254" s="372"/>
      <c r="J254" s="372"/>
      <c r="K254" s="357"/>
    </row>
    <row r="255" spans="1:11" ht="15.75" customHeight="1">
      <c r="A255" s="371"/>
      <c r="B255" s="357"/>
      <c r="C255" s="357"/>
      <c r="D255" s="357"/>
      <c r="E255" s="357"/>
      <c r="F255" s="357"/>
      <c r="G255" s="357"/>
      <c r="H255" s="372"/>
      <c r="I255" s="372"/>
      <c r="J255" s="372"/>
      <c r="K255" s="357"/>
    </row>
    <row r="256" spans="1:11" ht="15.75" customHeight="1">
      <c r="A256" s="371"/>
      <c r="B256" s="357"/>
      <c r="C256" s="357"/>
      <c r="D256" s="357"/>
      <c r="E256" s="357"/>
      <c r="F256" s="357"/>
      <c r="G256" s="357"/>
      <c r="H256" s="372"/>
      <c r="I256" s="372"/>
      <c r="J256" s="372"/>
      <c r="K256" s="357"/>
    </row>
    <row r="257" spans="1:11" ht="15.75" customHeight="1">
      <c r="A257" s="371"/>
      <c r="B257" s="357"/>
      <c r="C257" s="357"/>
      <c r="D257" s="357"/>
      <c r="E257" s="357"/>
      <c r="F257" s="357"/>
      <c r="G257" s="357"/>
      <c r="H257" s="372"/>
      <c r="I257" s="372"/>
      <c r="J257" s="372"/>
      <c r="K257" s="357"/>
    </row>
    <row r="258" spans="1:11" ht="15.75" customHeight="1">
      <c r="A258" s="371"/>
      <c r="B258" s="357"/>
      <c r="C258" s="357"/>
      <c r="D258" s="357"/>
      <c r="E258" s="357"/>
      <c r="F258" s="357"/>
      <c r="G258" s="357"/>
      <c r="H258" s="372"/>
      <c r="I258" s="372"/>
      <c r="J258" s="372"/>
      <c r="K258" s="357"/>
    </row>
    <row r="259" spans="1:11" ht="15.75" customHeight="1">
      <c r="A259" s="371"/>
      <c r="B259" s="357"/>
      <c r="C259" s="357"/>
      <c r="D259" s="357"/>
      <c r="E259" s="357"/>
      <c r="F259" s="357"/>
      <c r="G259" s="357"/>
      <c r="H259" s="372"/>
      <c r="I259" s="372"/>
      <c r="J259" s="372"/>
      <c r="K259" s="357"/>
    </row>
    <row r="260" spans="1:11" ht="15.75" customHeight="1">
      <c r="A260" s="371"/>
      <c r="B260" s="357"/>
      <c r="C260" s="357"/>
      <c r="D260" s="357"/>
      <c r="E260" s="357"/>
      <c r="F260" s="357"/>
      <c r="G260" s="357"/>
      <c r="H260" s="372"/>
      <c r="I260" s="372"/>
      <c r="J260" s="372"/>
      <c r="K260" s="357"/>
    </row>
    <row r="261" spans="1:11" ht="15.75" customHeight="1">
      <c r="A261" s="371"/>
      <c r="B261" s="357"/>
      <c r="C261" s="357"/>
      <c r="D261" s="357"/>
      <c r="E261" s="357"/>
      <c r="F261" s="357"/>
      <c r="G261" s="357"/>
      <c r="H261" s="372"/>
      <c r="I261" s="372"/>
      <c r="J261" s="372"/>
      <c r="K261" s="357"/>
    </row>
    <row r="262" spans="1:11" ht="15.75" customHeight="1">
      <c r="A262" s="371"/>
      <c r="B262" s="357"/>
      <c r="C262" s="357"/>
      <c r="D262" s="357"/>
      <c r="E262" s="357"/>
      <c r="F262" s="357"/>
      <c r="G262" s="357"/>
      <c r="H262" s="372"/>
      <c r="I262" s="372"/>
      <c r="J262" s="372"/>
      <c r="K262" s="357"/>
    </row>
    <row r="263" spans="1:11" ht="15.75" customHeight="1">
      <c r="A263" s="371"/>
      <c r="B263" s="357"/>
      <c r="C263" s="357"/>
      <c r="D263" s="357"/>
      <c r="E263" s="357"/>
      <c r="F263" s="357"/>
      <c r="G263" s="357"/>
      <c r="H263" s="372"/>
      <c r="I263" s="372"/>
      <c r="J263" s="372"/>
      <c r="K263" s="357"/>
    </row>
    <row r="264" spans="1:11" ht="15.75" customHeight="1">
      <c r="A264" s="371"/>
      <c r="B264" s="357"/>
      <c r="C264" s="357"/>
      <c r="D264" s="357"/>
      <c r="E264" s="357"/>
      <c r="F264" s="357"/>
      <c r="G264" s="357"/>
      <c r="H264" s="372"/>
      <c r="I264" s="372"/>
      <c r="J264" s="372"/>
      <c r="K264" s="357"/>
    </row>
    <row r="265" spans="1:11" ht="15.75" customHeight="1">
      <c r="A265" s="371"/>
      <c r="B265" s="357"/>
      <c r="C265" s="357"/>
      <c r="D265" s="357"/>
      <c r="E265" s="357"/>
      <c r="F265" s="357"/>
      <c r="G265" s="357"/>
      <c r="H265" s="372"/>
      <c r="I265" s="372"/>
      <c r="J265" s="372"/>
      <c r="K265" s="357"/>
    </row>
    <row r="266" spans="1:11" ht="15.75" customHeight="1">
      <c r="A266" s="371"/>
      <c r="B266" s="357"/>
      <c r="C266" s="357"/>
      <c r="D266" s="357"/>
      <c r="E266" s="357"/>
      <c r="F266" s="357"/>
      <c r="G266" s="357"/>
      <c r="H266" s="372"/>
      <c r="I266" s="372"/>
      <c r="J266" s="372"/>
      <c r="K266" s="357"/>
    </row>
    <row r="267" spans="1:11" ht="15.75" customHeight="1">
      <c r="A267" s="371"/>
      <c r="B267" s="357"/>
      <c r="C267" s="357"/>
      <c r="D267" s="357"/>
      <c r="E267" s="357"/>
      <c r="F267" s="357"/>
      <c r="G267" s="357"/>
      <c r="H267" s="372"/>
      <c r="I267" s="372"/>
      <c r="J267" s="372"/>
      <c r="K267" s="357"/>
    </row>
    <row r="268" spans="1:11" ht="15.75" customHeight="1">
      <c r="A268" s="371"/>
      <c r="B268" s="357"/>
      <c r="C268" s="357"/>
      <c r="D268" s="357"/>
      <c r="E268" s="357"/>
      <c r="F268" s="357"/>
      <c r="G268" s="357"/>
      <c r="H268" s="372"/>
      <c r="I268" s="372"/>
      <c r="J268" s="372"/>
      <c r="K268" s="357"/>
    </row>
    <row r="269" spans="1:11" ht="15.75" customHeight="1">
      <c r="A269" s="371"/>
      <c r="B269" s="357"/>
      <c r="C269" s="357"/>
      <c r="D269" s="357"/>
      <c r="E269" s="357"/>
      <c r="F269" s="357"/>
      <c r="G269" s="357"/>
      <c r="H269" s="372"/>
      <c r="I269" s="372"/>
      <c r="J269" s="372"/>
      <c r="K269" s="357"/>
    </row>
    <row r="270" spans="1:11" ht="15.75" customHeight="1">
      <c r="A270" s="371"/>
      <c r="B270" s="357"/>
      <c r="C270" s="357"/>
      <c r="D270" s="357"/>
      <c r="E270" s="357"/>
      <c r="F270" s="357"/>
      <c r="G270" s="357"/>
      <c r="H270" s="372"/>
      <c r="I270" s="372"/>
      <c r="J270" s="372"/>
      <c r="K270" s="357"/>
    </row>
    <row r="271" spans="1:11" ht="15.75" customHeight="1">
      <c r="A271" s="371"/>
      <c r="B271" s="357"/>
      <c r="C271" s="357"/>
      <c r="D271" s="357"/>
      <c r="E271" s="357"/>
      <c r="F271" s="357"/>
      <c r="G271" s="357"/>
      <c r="H271" s="372"/>
      <c r="I271" s="372"/>
      <c r="J271" s="372"/>
      <c r="K271" s="357"/>
    </row>
    <row r="272" spans="1:11" ht="15.75" customHeight="1">
      <c r="A272" s="371"/>
      <c r="B272" s="357"/>
      <c r="C272" s="357"/>
      <c r="D272" s="357"/>
      <c r="E272" s="357"/>
      <c r="F272" s="357"/>
      <c r="G272" s="357"/>
      <c r="H272" s="372"/>
      <c r="I272" s="372"/>
      <c r="J272" s="372"/>
      <c r="K272" s="357"/>
    </row>
    <row r="273" spans="1:11" ht="15.75" customHeight="1">
      <c r="A273" s="371"/>
      <c r="B273" s="357"/>
      <c r="C273" s="357"/>
      <c r="D273" s="357"/>
      <c r="E273" s="357"/>
      <c r="F273" s="357"/>
      <c r="G273" s="357"/>
      <c r="H273" s="372"/>
      <c r="I273" s="372"/>
      <c r="J273" s="372"/>
      <c r="K273" s="357"/>
    </row>
    <row r="274" spans="1:11" ht="15.75" customHeight="1">
      <c r="A274" s="371"/>
      <c r="B274" s="357"/>
      <c r="C274" s="357"/>
      <c r="D274" s="357"/>
      <c r="E274" s="357"/>
      <c r="F274" s="357"/>
      <c r="G274" s="357"/>
      <c r="H274" s="372"/>
      <c r="I274" s="372"/>
      <c r="J274" s="372"/>
      <c r="K274" s="357"/>
    </row>
    <row r="275" spans="1:11" ht="15.75" customHeight="1">
      <c r="A275" s="371"/>
      <c r="B275" s="357"/>
      <c r="C275" s="357"/>
      <c r="D275" s="357"/>
      <c r="E275" s="357"/>
      <c r="F275" s="357"/>
      <c r="G275" s="357"/>
      <c r="H275" s="372"/>
      <c r="I275" s="372"/>
      <c r="J275" s="372"/>
      <c r="K275" s="357"/>
    </row>
    <row r="276" spans="1:11" ht="15.75" customHeight="1">
      <c r="A276" s="371"/>
      <c r="B276" s="357"/>
      <c r="C276" s="357"/>
      <c r="D276" s="357"/>
      <c r="E276" s="357"/>
      <c r="F276" s="357"/>
      <c r="G276" s="357"/>
      <c r="H276" s="372"/>
      <c r="I276" s="372"/>
      <c r="J276" s="372"/>
      <c r="K276" s="357"/>
    </row>
    <row r="277" spans="1:11" ht="15.75" customHeight="1">
      <c r="A277" s="371"/>
      <c r="B277" s="357"/>
      <c r="C277" s="357"/>
      <c r="D277" s="357"/>
      <c r="E277" s="357"/>
      <c r="F277" s="357"/>
      <c r="G277" s="357"/>
      <c r="H277" s="372"/>
      <c r="I277" s="372"/>
      <c r="J277" s="372"/>
      <c r="K277" s="357"/>
    </row>
    <row r="278" spans="1:11" ht="15.75" customHeight="1">
      <c r="A278" s="371"/>
      <c r="B278" s="357"/>
      <c r="C278" s="357"/>
      <c r="D278" s="357"/>
      <c r="E278" s="357"/>
      <c r="F278" s="357"/>
      <c r="G278" s="357"/>
      <c r="H278" s="372"/>
      <c r="I278" s="372"/>
      <c r="J278" s="372"/>
      <c r="K278" s="357"/>
    </row>
    <row r="279" spans="1:11" ht="15.75" customHeight="1">
      <c r="A279" s="371"/>
      <c r="B279" s="357"/>
      <c r="C279" s="357"/>
      <c r="D279" s="357"/>
      <c r="E279" s="357"/>
      <c r="F279" s="357"/>
      <c r="G279" s="357"/>
      <c r="H279" s="372"/>
      <c r="I279" s="372"/>
      <c r="J279" s="372"/>
      <c r="K279" s="357"/>
    </row>
    <row r="280" spans="1:11" ht="15.75" customHeight="1">
      <c r="A280" s="371"/>
      <c r="B280" s="357"/>
      <c r="C280" s="357"/>
      <c r="D280" s="357"/>
      <c r="E280" s="357"/>
      <c r="F280" s="357"/>
      <c r="G280" s="357"/>
      <c r="H280" s="372"/>
      <c r="I280" s="372"/>
      <c r="J280" s="372"/>
      <c r="K280" s="357"/>
    </row>
    <row r="281" spans="1:11" ht="15.75" customHeight="1">
      <c r="A281" s="371"/>
      <c r="B281" s="357"/>
      <c r="C281" s="357"/>
      <c r="D281" s="357"/>
      <c r="E281" s="357"/>
      <c r="F281" s="357"/>
      <c r="G281" s="357"/>
      <c r="H281" s="372"/>
      <c r="I281" s="372"/>
      <c r="J281" s="372"/>
      <c r="K281" s="357"/>
    </row>
    <row r="282" spans="1:11" ht="15.75" customHeight="1">
      <c r="A282" s="371"/>
      <c r="B282" s="357"/>
      <c r="C282" s="357"/>
      <c r="D282" s="357"/>
      <c r="E282" s="357"/>
      <c r="F282" s="357"/>
      <c r="G282" s="357"/>
      <c r="H282" s="372"/>
      <c r="I282" s="372"/>
      <c r="J282" s="372"/>
      <c r="K282" s="357"/>
    </row>
    <row r="283" spans="1:11" ht="15.75" customHeight="1">
      <c r="A283" s="371"/>
      <c r="B283" s="357"/>
      <c r="C283" s="357"/>
      <c r="D283" s="357"/>
      <c r="E283" s="357"/>
      <c r="F283" s="357"/>
      <c r="G283" s="357"/>
      <c r="H283" s="372"/>
      <c r="I283" s="372"/>
      <c r="J283" s="372"/>
      <c r="K283" s="357"/>
    </row>
    <row r="284" spans="1:11" ht="15.75" customHeight="1">
      <c r="A284" s="371"/>
      <c r="B284" s="357"/>
      <c r="C284" s="357"/>
      <c r="D284" s="357"/>
      <c r="E284" s="357"/>
      <c r="F284" s="357"/>
      <c r="G284" s="357"/>
      <c r="H284" s="372"/>
      <c r="I284" s="372"/>
      <c r="J284" s="372"/>
      <c r="K284" s="357"/>
    </row>
    <row r="285" spans="1:11" ht="15.75" customHeight="1">
      <c r="A285" s="371"/>
      <c r="B285" s="357"/>
      <c r="C285" s="357"/>
      <c r="D285" s="357"/>
      <c r="E285" s="357"/>
      <c r="F285" s="357"/>
      <c r="G285" s="357"/>
      <c r="H285" s="372"/>
      <c r="I285" s="372"/>
      <c r="J285" s="372"/>
      <c r="K285" s="357"/>
    </row>
    <row r="286" spans="1:11" ht="15.75" customHeight="1">
      <c r="A286" s="371"/>
      <c r="B286" s="357"/>
      <c r="C286" s="357"/>
      <c r="D286" s="357"/>
      <c r="E286" s="357"/>
      <c r="F286" s="357"/>
      <c r="G286" s="357"/>
      <c r="H286" s="372"/>
      <c r="I286" s="372"/>
      <c r="J286" s="372"/>
      <c r="K286" s="357"/>
    </row>
    <row r="287" spans="1:11" ht="15.75" customHeight="1">
      <c r="A287" s="371"/>
      <c r="B287" s="357"/>
      <c r="C287" s="357"/>
      <c r="D287" s="357"/>
      <c r="E287" s="357"/>
      <c r="F287" s="357"/>
      <c r="G287" s="357"/>
      <c r="H287" s="372"/>
      <c r="I287" s="372"/>
      <c r="J287" s="372"/>
      <c r="K287" s="357"/>
    </row>
    <row r="288" spans="1:11" ht="15.75" customHeight="1">
      <c r="A288" s="371"/>
      <c r="B288" s="357"/>
      <c r="C288" s="357"/>
      <c r="D288" s="357"/>
      <c r="E288" s="357"/>
      <c r="F288" s="357"/>
      <c r="G288" s="357"/>
      <c r="H288" s="372"/>
      <c r="I288" s="372"/>
      <c r="J288" s="372"/>
      <c r="K288" s="357"/>
    </row>
    <row r="289" spans="1:11" ht="15.75" customHeight="1">
      <c r="A289" s="371"/>
      <c r="B289" s="357"/>
      <c r="C289" s="357"/>
      <c r="D289" s="357"/>
      <c r="E289" s="357"/>
      <c r="F289" s="357"/>
      <c r="G289" s="357"/>
      <c r="H289" s="372"/>
      <c r="I289" s="372"/>
      <c r="J289" s="372"/>
      <c r="K289" s="357"/>
    </row>
    <row r="290" spans="1:11" ht="15.75" customHeight="1">
      <c r="A290" s="371"/>
      <c r="B290" s="357"/>
      <c r="C290" s="357"/>
      <c r="D290" s="357"/>
      <c r="E290" s="357"/>
      <c r="F290" s="357"/>
      <c r="G290" s="357"/>
      <c r="H290" s="372"/>
      <c r="I290" s="372"/>
      <c r="J290" s="372"/>
      <c r="K290" s="357"/>
    </row>
    <row r="291" spans="1:11" ht="15.75" customHeight="1">
      <c r="A291" s="371"/>
      <c r="B291" s="357"/>
      <c r="C291" s="357"/>
      <c r="D291" s="357"/>
      <c r="E291" s="357"/>
      <c r="F291" s="357"/>
      <c r="G291" s="357"/>
      <c r="H291" s="372"/>
      <c r="I291" s="372"/>
      <c r="J291" s="372"/>
      <c r="K291" s="357"/>
    </row>
    <row r="292" spans="1:11" ht="15.75" customHeight="1">
      <c r="A292" s="371"/>
      <c r="B292" s="357"/>
      <c r="C292" s="357"/>
      <c r="D292" s="357"/>
      <c r="E292" s="357"/>
      <c r="F292" s="357"/>
      <c r="G292" s="357"/>
      <c r="H292" s="372"/>
      <c r="I292" s="372"/>
      <c r="J292" s="372"/>
      <c r="K292" s="357"/>
    </row>
    <row r="293" spans="1:11" ht="15.75" customHeight="1">
      <c r="A293" s="371"/>
      <c r="B293" s="357"/>
      <c r="C293" s="357"/>
      <c r="D293" s="357"/>
      <c r="E293" s="357"/>
      <c r="F293" s="357"/>
      <c r="G293" s="357"/>
      <c r="H293" s="372"/>
      <c r="I293" s="372"/>
      <c r="J293" s="372"/>
      <c r="K293" s="357"/>
    </row>
    <row r="294" spans="1:11" ht="15.75" customHeight="1">
      <c r="A294" s="371"/>
      <c r="B294" s="357"/>
      <c r="C294" s="357"/>
      <c r="D294" s="357"/>
      <c r="E294" s="357"/>
      <c r="F294" s="357"/>
      <c r="G294" s="357"/>
      <c r="H294" s="372"/>
      <c r="I294" s="372"/>
      <c r="J294" s="372"/>
      <c r="K294" s="357"/>
    </row>
    <row r="295" spans="1:11" ht="15.75" customHeight="1">
      <c r="A295" s="371"/>
      <c r="B295" s="357"/>
      <c r="C295" s="357"/>
      <c r="D295" s="357"/>
      <c r="E295" s="357"/>
      <c r="F295" s="357"/>
      <c r="G295" s="357"/>
      <c r="H295" s="372"/>
      <c r="I295" s="372"/>
      <c r="J295" s="372"/>
      <c r="K295" s="357"/>
    </row>
    <row r="296" spans="1:11" ht="15.75" customHeight="1">
      <c r="A296" s="371"/>
      <c r="B296" s="357"/>
      <c r="C296" s="357"/>
      <c r="D296" s="357"/>
      <c r="E296" s="357"/>
      <c r="F296" s="357"/>
      <c r="G296" s="357"/>
      <c r="H296" s="372"/>
      <c r="I296" s="372"/>
      <c r="J296" s="372"/>
      <c r="K296" s="357"/>
    </row>
    <row r="297" spans="1:11" ht="15.75" customHeight="1">
      <c r="A297" s="371"/>
      <c r="B297" s="357"/>
      <c r="C297" s="357"/>
      <c r="D297" s="357"/>
      <c r="E297" s="357"/>
      <c r="F297" s="357"/>
      <c r="G297" s="357"/>
      <c r="H297" s="372"/>
      <c r="I297" s="372"/>
      <c r="J297" s="372"/>
      <c r="K297" s="357"/>
    </row>
    <row r="298" spans="1:11" ht="15.75" customHeight="1">
      <c r="A298" s="371"/>
      <c r="B298" s="357"/>
      <c r="C298" s="357"/>
      <c r="D298" s="357"/>
      <c r="E298" s="357"/>
      <c r="F298" s="357"/>
      <c r="G298" s="357"/>
      <c r="H298" s="372"/>
      <c r="I298" s="372"/>
      <c r="J298" s="372"/>
      <c r="K298" s="357"/>
    </row>
    <row r="299" spans="1:11" ht="15.75" customHeight="1">
      <c r="A299" s="371"/>
      <c r="B299" s="357"/>
      <c r="C299" s="357"/>
      <c r="D299" s="357"/>
      <c r="E299" s="357"/>
      <c r="F299" s="357"/>
      <c r="G299" s="357"/>
      <c r="H299" s="372"/>
      <c r="I299" s="372"/>
      <c r="J299" s="372"/>
      <c r="K299" s="357"/>
    </row>
    <row r="300" spans="1:11" ht="15.75" customHeight="1">
      <c r="A300" s="371"/>
      <c r="B300" s="357"/>
      <c r="C300" s="357"/>
      <c r="D300" s="357"/>
      <c r="E300" s="357"/>
      <c r="F300" s="357"/>
      <c r="G300" s="357"/>
      <c r="H300" s="372"/>
      <c r="I300" s="372"/>
      <c r="J300" s="372"/>
      <c r="K300" s="357"/>
    </row>
    <row r="301" spans="1:11" ht="15.75" customHeight="1">
      <c r="A301" s="371"/>
      <c r="B301" s="357"/>
      <c r="C301" s="357"/>
      <c r="D301" s="357"/>
      <c r="E301" s="357"/>
      <c r="F301" s="357"/>
      <c r="G301" s="357"/>
      <c r="H301" s="372"/>
      <c r="I301" s="372"/>
      <c r="J301" s="372"/>
      <c r="K301" s="357"/>
    </row>
    <row r="302" spans="1:11" ht="15.75" customHeight="1">
      <c r="A302" s="371"/>
      <c r="B302" s="357"/>
      <c r="C302" s="357"/>
      <c r="D302" s="357"/>
      <c r="E302" s="357"/>
      <c r="F302" s="357"/>
      <c r="G302" s="357"/>
      <c r="H302" s="372"/>
      <c r="I302" s="372"/>
      <c r="J302" s="372"/>
      <c r="K302" s="357"/>
    </row>
    <row r="303" spans="1:11" ht="15.75" customHeight="1">
      <c r="A303" s="371"/>
      <c r="B303" s="357"/>
      <c r="C303" s="357"/>
      <c r="D303" s="357"/>
      <c r="E303" s="357"/>
      <c r="F303" s="357"/>
      <c r="G303" s="357"/>
      <c r="H303" s="372"/>
      <c r="I303" s="372"/>
      <c r="J303" s="372"/>
      <c r="K303" s="357"/>
    </row>
    <row r="304" spans="1:11" ht="15.75" customHeight="1">
      <c r="A304" s="371"/>
      <c r="B304" s="357"/>
      <c r="C304" s="357"/>
      <c r="D304" s="357"/>
      <c r="E304" s="357"/>
      <c r="F304" s="357"/>
      <c r="G304" s="357"/>
      <c r="H304" s="372"/>
      <c r="I304" s="372"/>
      <c r="J304" s="372"/>
      <c r="K304" s="357"/>
    </row>
    <row r="305" spans="1:11" ht="15.75" customHeight="1">
      <c r="A305" s="371"/>
      <c r="B305" s="357"/>
      <c r="C305" s="357"/>
      <c r="D305" s="357"/>
      <c r="E305" s="357"/>
      <c r="F305" s="357"/>
      <c r="G305" s="357"/>
      <c r="H305" s="372"/>
      <c r="I305" s="372"/>
      <c r="J305" s="372"/>
      <c r="K305" s="357"/>
    </row>
    <row r="306" spans="1:11" ht="15.75" customHeight="1">
      <c r="A306" s="371"/>
      <c r="B306" s="357"/>
      <c r="C306" s="357"/>
      <c r="D306" s="357"/>
      <c r="E306" s="357"/>
      <c r="F306" s="357"/>
      <c r="G306" s="357"/>
      <c r="H306" s="372"/>
      <c r="I306" s="372"/>
      <c r="J306" s="372"/>
      <c r="K306" s="357"/>
    </row>
    <row r="307" spans="1:11" ht="15.75" customHeight="1">
      <c r="A307" s="371"/>
      <c r="B307" s="357"/>
      <c r="C307" s="357"/>
      <c r="D307" s="357"/>
      <c r="E307" s="357"/>
      <c r="F307" s="357"/>
      <c r="G307" s="357"/>
      <c r="H307" s="372"/>
      <c r="I307" s="372"/>
      <c r="J307" s="372"/>
      <c r="K307" s="357"/>
    </row>
    <row r="308" spans="1:11" ht="15.75" customHeight="1">
      <c r="A308" s="371"/>
      <c r="B308" s="357"/>
      <c r="C308" s="357"/>
      <c r="D308" s="357"/>
      <c r="E308" s="357"/>
      <c r="F308" s="357"/>
      <c r="G308" s="357"/>
      <c r="H308" s="372"/>
      <c r="I308" s="372"/>
      <c r="J308" s="372"/>
      <c r="K308" s="357"/>
    </row>
    <row r="309" spans="1:11" ht="15.75" customHeight="1">
      <c r="A309" s="371"/>
      <c r="B309" s="357"/>
      <c r="C309" s="357"/>
      <c r="D309" s="357"/>
      <c r="E309" s="357"/>
      <c r="F309" s="357"/>
      <c r="G309" s="357"/>
      <c r="H309" s="372"/>
      <c r="I309" s="372"/>
      <c r="J309" s="372"/>
      <c r="K309" s="357"/>
    </row>
    <row r="310" spans="1:11" ht="15.75" customHeight="1">
      <c r="A310" s="371"/>
      <c r="B310" s="357"/>
      <c r="C310" s="357"/>
      <c r="D310" s="357"/>
      <c r="E310" s="357"/>
      <c r="F310" s="357"/>
      <c r="G310" s="357"/>
      <c r="H310" s="372"/>
      <c r="I310" s="372"/>
      <c r="J310" s="372"/>
      <c r="K310" s="357"/>
    </row>
    <row r="311" spans="1:11" ht="15.75" customHeight="1">
      <c r="A311" s="371"/>
      <c r="B311" s="357"/>
      <c r="C311" s="357"/>
      <c r="D311" s="357"/>
      <c r="E311" s="357"/>
      <c r="F311" s="357"/>
      <c r="G311" s="357"/>
      <c r="H311" s="372"/>
      <c r="I311" s="372"/>
      <c r="J311" s="372"/>
      <c r="K311" s="357"/>
    </row>
    <row r="312" spans="1:11" ht="15.75" customHeight="1">
      <c r="A312" s="371"/>
      <c r="B312" s="357"/>
      <c r="C312" s="357"/>
      <c r="D312" s="357"/>
      <c r="E312" s="357"/>
      <c r="F312" s="357"/>
      <c r="G312" s="357"/>
      <c r="H312" s="372"/>
      <c r="I312" s="372"/>
      <c r="J312" s="372"/>
      <c r="K312" s="357"/>
    </row>
    <row r="313" spans="1:11" ht="15.75" customHeight="1">
      <c r="A313" s="371"/>
      <c r="B313" s="357"/>
      <c r="C313" s="357"/>
      <c r="D313" s="357"/>
      <c r="E313" s="357"/>
      <c r="F313" s="357"/>
      <c r="G313" s="357"/>
      <c r="H313" s="372"/>
      <c r="I313" s="372"/>
      <c r="J313" s="372"/>
      <c r="K313" s="357"/>
    </row>
    <row r="314" spans="1:11" ht="15.75" customHeight="1">
      <c r="A314" s="371"/>
      <c r="B314" s="357"/>
      <c r="C314" s="357"/>
      <c r="D314" s="357"/>
      <c r="E314" s="357"/>
      <c r="F314" s="357"/>
      <c r="G314" s="357"/>
      <c r="H314" s="372"/>
      <c r="I314" s="372"/>
      <c r="J314" s="372"/>
      <c r="K314" s="357"/>
    </row>
    <row r="315" spans="1:11" ht="15.75" customHeight="1">
      <c r="A315" s="371"/>
      <c r="B315" s="357"/>
      <c r="C315" s="357"/>
      <c r="D315" s="357"/>
      <c r="E315" s="357"/>
      <c r="F315" s="357"/>
      <c r="G315" s="357"/>
      <c r="H315" s="372"/>
      <c r="I315" s="372"/>
      <c r="J315" s="372"/>
      <c r="K315" s="357"/>
    </row>
    <row r="316" spans="1:11" ht="15.75" customHeight="1">
      <c r="A316" s="371"/>
      <c r="B316" s="357"/>
      <c r="C316" s="357"/>
      <c r="D316" s="357"/>
      <c r="E316" s="357"/>
      <c r="F316" s="357"/>
      <c r="G316" s="357"/>
      <c r="H316" s="372"/>
      <c r="I316" s="372"/>
      <c r="J316" s="372"/>
      <c r="K316" s="357"/>
    </row>
    <row r="317" spans="1:11" ht="15.75" customHeight="1">
      <c r="A317" s="371"/>
      <c r="B317" s="357"/>
      <c r="C317" s="357"/>
      <c r="D317" s="357"/>
      <c r="E317" s="357"/>
      <c r="F317" s="357"/>
      <c r="G317" s="357"/>
      <c r="H317" s="372"/>
      <c r="I317" s="372"/>
      <c r="J317" s="372"/>
      <c r="K317" s="357"/>
    </row>
    <row r="318" spans="1:11" ht="15.75" customHeight="1">
      <c r="A318" s="371"/>
      <c r="B318" s="357"/>
      <c r="C318" s="357"/>
      <c r="D318" s="357"/>
      <c r="E318" s="357"/>
      <c r="F318" s="357"/>
      <c r="G318" s="357"/>
      <c r="H318" s="372"/>
      <c r="I318" s="372"/>
      <c r="J318" s="372"/>
      <c r="K318" s="357"/>
    </row>
    <row r="319" spans="1:11" ht="15.75" customHeight="1">
      <c r="A319" s="371"/>
      <c r="B319" s="357"/>
      <c r="C319" s="357"/>
      <c r="D319" s="357"/>
      <c r="E319" s="357"/>
      <c r="F319" s="357"/>
      <c r="G319" s="357"/>
      <c r="H319" s="372"/>
      <c r="I319" s="372"/>
      <c r="J319" s="372"/>
      <c r="K319" s="357"/>
    </row>
    <row r="320" spans="1:11" ht="15.75" customHeight="1">
      <c r="A320" s="371"/>
      <c r="B320" s="357"/>
      <c r="C320" s="357"/>
      <c r="D320" s="357"/>
      <c r="E320" s="357"/>
      <c r="F320" s="357"/>
      <c r="G320" s="357"/>
      <c r="H320" s="372"/>
      <c r="I320" s="372"/>
      <c r="J320" s="372"/>
      <c r="K320" s="357"/>
    </row>
    <row r="321" spans="1:11" ht="15.75" customHeight="1">
      <c r="A321" s="371"/>
      <c r="B321" s="357"/>
      <c r="C321" s="357"/>
      <c r="D321" s="357"/>
      <c r="E321" s="357"/>
      <c r="F321" s="357"/>
      <c r="G321" s="357"/>
      <c r="H321" s="372"/>
      <c r="I321" s="372"/>
      <c r="J321" s="372"/>
      <c r="K321" s="357"/>
    </row>
    <row r="322" spans="1:11" ht="15.75" customHeight="1">
      <c r="A322" s="371"/>
      <c r="B322" s="357"/>
      <c r="C322" s="357"/>
      <c r="D322" s="357"/>
      <c r="E322" s="357"/>
      <c r="F322" s="357"/>
      <c r="G322" s="357"/>
      <c r="H322" s="372"/>
      <c r="I322" s="372"/>
      <c r="J322" s="372"/>
      <c r="K322" s="357"/>
    </row>
    <row r="323" spans="1:11" ht="15.75" customHeight="1">
      <c r="A323" s="371"/>
      <c r="B323" s="357"/>
      <c r="C323" s="357"/>
      <c r="D323" s="357"/>
      <c r="E323" s="357"/>
      <c r="F323" s="357"/>
      <c r="G323" s="357"/>
      <c r="H323" s="372"/>
      <c r="I323" s="372"/>
      <c r="J323" s="372"/>
      <c r="K323" s="357"/>
    </row>
    <row r="324" spans="1:11" ht="15.75" customHeight="1">
      <c r="A324" s="371"/>
      <c r="B324" s="357"/>
      <c r="C324" s="357"/>
      <c r="D324" s="357"/>
      <c r="E324" s="357"/>
      <c r="F324" s="357"/>
      <c r="G324" s="357"/>
      <c r="H324" s="372"/>
      <c r="I324" s="372"/>
      <c r="J324" s="372"/>
      <c r="K324" s="357"/>
    </row>
    <row r="325" spans="1:11" ht="15.75" customHeight="1">
      <c r="A325" s="371"/>
      <c r="B325" s="357"/>
      <c r="C325" s="357"/>
      <c r="D325" s="357"/>
      <c r="E325" s="357"/>
      <c r="F325" s="357"/>
      <c r="G325" s="357"/>
      <c r="H325" s="372"/>
      <c r="I325" s="372"/>
      <c r="J325" s="372"/>
      <c r="K325" s="357"/>
    </row>
    <row r="326" spans="1:11" ht="15.75" customHeight="1">
      <c r="A326" s="371"/>
      <c r="B326" s="357"/>
      <c r="C326" s="357"/>
      <c r="D326" s="357"/>
      <c r="E326" s="357"/>
      <c r="F326" s="357"/>
      <c r="G326" s="357"/>
      <c r="H326" s="372"/>
      <c r="I326" s="372"/>
      <c r="J326" s="372"/>
      <c r="K326" s="357"/>
    </row>
    <row r="327" spans="1:11" ht="15.75" customHeight="1">
      <c r="A327" s="371"/>
      <c r="B327" s="357"/>
      <c r="C327" s="357"/>
      <c r="D327" s="357"/>
      <c r="E327" s="357"/>
      <c r="F327" s="357"/>
      <c r="G327" s="357"/>
      <c r="H327" s="372"/>
      <c r="I327" s="372"/>
      <c r="J327" s="372"/>
      <c r="K327" s="357"/>
    </row>
    <row r="328" spans="1:11" ht="15.75" customHeight="1">
      <c r="A328" s="371"/>
      <c r="B328" s="357"/>
      <c r="C328" s="357"/>
      <c r="D328" s="357"/>
      <c r="E328" s="357"/>
      <c r="F328" s="357"/>
      <c r="G328" s="357"/>
      <c r="H328" s="372"/>
      <c r="I328" s="372"/>
      <c r="J328" s="372"/>
      <c r="K328" s="357"/>
    </row>
    <row r="329" spans="1:11" ht="15.75" customHeight="1">
      <c r="A329" s="371"/>
      <c r="B329" s="357"/>
      <c r="C329" s="357"/>
      <c r="D329" s="357"/>
      <c r="E329" s="357"/>
      <c r="F329" s="357"/>
      <c r="G329" s="357"/>
      <c r="H329" s="372"/>
      <c r="I329" s="372"/>
      <c r="J329" s="372"/>
      <c r="K329" s="357"/>
    </row>
    <row r="330" spans="1:11" ht="15.75" customHeight="1">
      <c r="A330" s="371"/>
      <c r="B330" s="357"/>
      <c r="C330" s="357"/>
      <c r="D330" s="357"/>
      <c r="E330" s="357"/>
      <c r="F330" s="357"/>
      <c r="G330" s="357"/>
      <c r="H330" s="372"/>
      <c r="I330" s="372"/>
      <c r="J330" s="372"/>
      <c r="K330" s="357"/>
    </row>
    <row r="331" spans="1:11" ht="15.75" customHeight="1">
      <c r="A331" s="371"/>
      <c r="B331" s="357"/>
      <c r="C331" s="357"/>
      <c r="D331" s="357"/>
      <c r="E331" s="357"/>
      <c r="F331" s="357"/>
      <c r="G331" s="357"/>
      <c r="H331" s="372"/>
      <c r="I331" s="372"/>
      <c r="J331" s="372"/>
      <c r="K331" s="357"/>
    </row>
    <row r="332" spans="1:11" ht="15.75" customHeight="1">
      <c r="A332" s="371"/>
      <c r="B332" s="357"/>
      <c r="C332" s="357"/>
      <c r="D332" s="357"/>
      <c r="E332" s="357"/>
      <c r="F332" s="357"/>
      <c r="G332" s="357"/>
      <c r="H332" s="372"/>
      <c r="I332" s="372"/>
      <c r="J332" s="372"/>
      <c r="K332" s="357"/>
    </row>
    <row r="333" spans="1:11" ht="15.75" customHeight="1">
      <c r="A333" s="371"/>
      <c r="B333" s="357"/>
      <c r="C333" s="357"/>
      <c r="D333" s="357"/>
      <c r="E333" s="357"/>
      <c r="F333" s="357"/>
      <c r="G333" s="357"/>
      <c r="H333" s="372"/>
      <c r="I333" s="372"/>
      <c r="J333" s="372"/>
      <c r="K333" s="357"/>
    </row>
    <row r="334" spans="1:11" ht="15.75" customHeight="1">
      <c r="A334" s="371"/>
      <c r="B334" s="357"/>
      <c r="C334" s="357"/>
      <c r="D334" s="357"/>
      <c r="E334" s="357"/>
      <c r="F334" s="357"/>
      <c r="G334" s="357"/>
      <c r="H334" s="372"/>
      <c r="I334" s="372"/>
      <c r="J334" s="372"/>
      <c r="K334" s="357"/>
    </row>
    <row r="335" spans="1:11" ht="15.75" customHeight="1">
      <c r="A335" s="371"/>
      <c r="B335" s="357"/>
      <c r="C335" s="357"/>
      <c r="D335" s="357"/>
      <c r="E335" s="357"/>
      <c r="F335" s="357"/>
      <c r="G335" s="357"/>
      <c r="H335" s="372"/>
      <c r="I335" s="372"/>
      <c r="J335" s="372"/>
      <c r="K335" s="357"/>
    </row>
    <row r="336" spans="1:11" ht="15.75" customHeight="1">
      <c r="A336" s="371"/>
      <c r="B336" s="357"/>
      <c r="C336" s="357"/>
      <c r="D336" s="357"/>
      <c r="E336" s="357"/>
      <c r="F336" s="357"/>
      <c r="G336" s="357"/>
      <c r="H336" s="372"/>
      <c r="I336" s="372"/>
      <c r="J336" s="372"/>
      <c r="K336" s="357"/>
    </row>
    <row r="337" spans="1:11" ht="15.75" customHeight="1">
      <c r="A337" s="371"/>
      <c r="B337" s="357"/>
      <c r="C337" s="357"/>
      <c r="D337" s="357"/>
      <c r="E337" s="357"/>
      <c r="F337" s="357"/>
      <c r="G337" s="357"/>
      <c r="H337" s="372"/>
      <c r="I337" s="372"/>
      <c r="J337" s="372"/>
      <c r="K337" s="357"/>
    </row>
    <row r="338" spans="1:11" ht="15.75" customHeight="1">
      <c r="A338" s="371"/>
      <c r="B338" s="357"/>
      <c r="C338" s="357"/>
      <c r="D338" s="357"/>
      <c r="E338" s="357"/>
      <c r="F338" s="357"/>
      <c r="G338" s="357"/>
      <c r="H338" s="372"/>
      <c r="I338" s="372"/>
      <c r="J338" s="372"/>
      <c r="K338" s="357"/>
    </row>
    <row r="339" spans="1:11" ht="15.75" customHeight="1">
      <c r="A339" s="371"/>
      <c r="B339" s="357"/>
      <c r="C339" s="357"/>
      <c r="D339" s="357"/>
      <c r="E339" s="357"/>
      <c r="F339" s="357"/>
      <c r="G339" s="357"/>
      <c r="H339" s="372"/>
      <c r="I339" s="372"/>
      <c r="J339" s="372"/>
      <c r="K339" s="357"/>
    </row>
    <row r="340" spans="1:11" ht="15.75" customHeight="1">
      <c r="A340" s="371"/>
      <c r="B340" s="357"/>
      <c r="C340" s="357"/>
      <c r="D340" s="357"/>
      <c r="E340" s="357"/>
      <c r="F340" s="357"/>
      <c r="G340" s="357"/>
      <c r="H340" s="372"/>
      <c r="I340" s="372"/>
      <c r="J340" s="372"/>
      <c r="K340" s="357"/>
    </row>
    <row r="341" spans="1:11" ht="15.75" customHeight="1">
      <c r="A341" s="371"/>
      <c r="B341" s="357"/>
      <c r="C341" s="357"/>
      <c r="D341" s="357"/>
      <c r="E341" s="357"/>
      <c r="F341" s="357"/>
      <c r="G341" s="357"/>
      <c r="H341" s="372"/>
      <c r="I341" s="372"/>
      <c r="J341" s="372"/>
      <c r="K341" s="357"/>
    </row>
    <row r="342" spans="1:11" ht="15.75" customHeight="1">
      <c r="A342" s="371"/>
      <c r="B342" s="357"/>
      <c r="C342" s="357"/>
      <c r="D342" s="357"/>
      <c r="E342" s="357"/>
      <c r="F342" s="357"/>
      <c r="G342" s="357"/>
      <c r="H342" s="372"/>
      <c r="I342" s="372"/>
      <c r="J342" s="372"/>
      <c r="K342" s="357"/>
    </row>
    <row r="343" spans="1:11" ht="15.75" customHeight="1">
      <c r="A343" s="371"/>
      <c r="B343" s="357"/>
      <c r="C343" s="357"/>
      <c r="D343" s="357"/>
      <c r="E343" s="357"/>
      <c r="F343" s="357"/>
      <c r="G343" s="357"/>
      <c r="H343" s="372"/>
      <c r="I343" s="372"/>
      <c r="J343" s="372"/>
      <c r="K343" s="357"/>
    </row>
    <row r="344" spans="1:11" ht="15.75" customHeight="1">
      <c r="A344" s="371"/>
      <c r="B344" s="357"/>
      <c r="C344" s="357"/>
      <c r="D344" s="357"/>
      <c r="E344" s="357"/>
      <c r="F344" s="357"/>
      <c r="G344" s="357"/>
      <c r="H344" s="372"/>
      <c r="I344" s="372"/>
      <c r="J344" s="372"/>
      <c r="K344" s="357"/>
    </row>
    <row r="345" spans="1:11" ht="15.75" customHeight="1">
      <c r="A345" s="371"/>
      <c r="B345" s="357"/>
      <c r="C345" s="357"/>
      <c r="D345" s="357"/>
      <c r="E345" s="357"/>
      <c r="F345" s="357"/>
      <c r="G345" s="357"/>
      <c r="H345" s="372"/>
      <c r="I345" s="372"/>
      <c r="J345" s="372"/>
      <c r="K345" s="357"/>
    </row>
    <row r="346" spans="1:11" ht="15.75" customHeight="1">
      <c r="A346" s="371"/>
      <c r="B346" s="357"/>
      <c r="C346" s="357"/>
      <c r="D346" s="357"/>
      <c r="E346" s="357"/>
      <c r="F346" s="357"/>
      <c r="G346" s="357"/>
      <c r="H346" s="372"/>
      <c r="I346" s="372"/>
      <c r="J346" s="372"/>
      <c r="K346" s="357"/>
    </row>
    <row r="347" spans="1:11" ht="15.75" customHeight="1">
      <c r="A347" s="371"/>
      <c r="B347" s="357"/>
      <c r="C347" s="357"/>
      <c r="D347" s="357"/>
      <c r="E347" s="357"/>
      <c r="F347" s="357"/>
      <c r="G347" s="357"/>
      <c r="H347" s="372"/>
      <c r="I347" s="372"/>
      <c r="J347" s="372"/>
      <c r="K347" s="357"/>
    </row>
    <row r="348" spans="1:11" ht="15.75" customHeight="1">
      <c r="A348" s="371"/>
      <c r="B348" s="357"/>
      <c r="C348" s="357"/>
      <c r="D348" s="357"/>
      <c r="E348" s="357"/>
      <c r="F348" s="357"/>
      <c r="G348" s="357"/>
      <c r="H348" s="372"/>
      <c r="I348" s="372"/>
      <c r="J348" s="372"/>
      <c r="K348" s="357"/>
    </row>
    <row r="349" spans="1:11" ht="15.75" customHeight="1">
      <c r="A349" s="371"/>
      <c r="B349" s="357"/>
      <c r="C349" s="357"/>
      <c r="D349" s="357"/>
      <c r="E349" s="357"/>
      <c r="F349" s="357"/>
      <c r="G349" s="357"/>
      <c r="H349" s="372"/>
      <c r="I349" s="372"/>
      <c r="J349" s="372"/>
      <c r="K349" s="357"/>
    </row>
    <row r="350" spans="1:11" ht="15.75" customHeight="1">
      <c r="A350" s="371"/>
      <c r="B350" s="357"/>
      <c r="C350" s="357"/>
      <c r="D350" s="357"/>
      <c r="E350" s="357"/>
      <c r="F350" s="357"/>
      <c r="G350" s="357"/>
      <c r="H350" s="372"/>
      <c r="I350" s="372"/>
      <c r="J350" s="372"/>
      <c r="K350" s="357"/>
    </row>
    <row r="351" spans="1:11" ht="15.75" customHeight="1">
      <c r="A351" s="371"/>
      <c r="B351" s="357"/>
      <c r="C351" s="357"/>
      <c r="D351" s="357"/>
      <c r="E351" s="357"/>
      <c r="F351" s="357"/>
      <c r="G351" s="357"/>
      <c r="H351" s="372"/>
      <c r="I351" s="372"/>
      <c r="J351" s="372"/>
      <c r="K351" s="357"/>
    </row>
    <row r="352" spans="1:11" ht="15.75" customHeight="1">
      <c r="A352" s="371"/>
      <c r="B352" s="357"/>
      <c r="C352" s="357"/>
      <c r="D352" s="357"/>
      <c r="E352" s="357"/>
      <c r="F352" s="357"/>
      <c r="G352" s="357"/>
      <c r="H352" s="372"/>
      <c r="I352" s="372"/>
      <c r="J352" s="372"/>
      <c r="K352" s="357"/>
    </row>
    <row r="353" spans="1:11" ht="15.75" customHeight="1">
      <c r="A353" s="371"/>
      <c r="B353" s="357"/>
      <c r="C353" s="357"/>
      <c r="D353" s="357"/>
      <c r="E353" s="357"/>
      <c r="F353" s="357"/>
      <c r="G353" s="357"/>
      <c r="H353" s="372"/>
      <c r="I353" s="372"/>
      <c r="J353" s="372"/>
      <c r="K353" s="357"/>
    </row>
    <row r="354" spans="1:11" ht="15.75" customHeight="1">
      <c r="A354" s="371"/>
      <c r="B354" s="357"/>
      <c r="C354" s="357"/>
      <c r="D354" s="357"/>
      <c r="E354" s="357"/>
      <c r="F354" s="357"/>
      <c r="G354" s="357"/>
      <c r="H354" s="372"/>
      <c r="I354" s="372"/>
      <c r="J354" s="372"/>
      <c r="K354" s="357"/>
    </row>
    <row r="355" spans="1:11" ht="15.75" customHeight="1">
      <c r="A355" s="371"/>
      <c r="B355" s="357"/>
      <c r="C355" s="357"/>
      <c r="D355" s="357"/>
      <c r="E355" s="357"/>
      <c r="F355" s="357"/>
      <c r="G355" s="357"/>
      <c r="H355" s="372"/>
      <c r="I355" s="372"/>
      <c r="J355" s="372"/>
      <c r="K355" s="357"/>
    </row>
    <row r="356" spans="1:11" ht="15.75" customHeight="1">
      <c r="A356" s="371"/>
      <c r="B356" s="357"/>
      <c r="C356" s="357"/>
      <c r="D356" s="357"/>
      <c r="E356" s="357"/>
      <c r="F356" s="357"/>
      <c r="G356" s="357"/>
      <c r="H356" s="372"/>
      <c r="I356" s="372"/>
      <c r="J356" s="372"/>
      <c r="K356" s="357"/>
    </row>
    <row r="357" spans="1:11" ht="15.75" customHeight="1">
      <c r="A357" s="371"/>
      <c r="B357" s="357"/>
      <c r="C357" s="357"/>
      <c r="D357" s="357"/>
      <c r="E357" s="357"/>
      <c r="F357" s="357"/>
      <c r="G357" s="357"/>
      <c r="H357" s="372"/>
      <c r="I357" s="372"/>
      <c r="J357" s="372"/>
      <c r="K357" s="357"/>
    </row>
    <row r="358" spans="1:11" ht="15.75" customHeight="1">
      <c r="A358" s="371"/>
      <c r="B358" s="357"/>
      <c r="C358" s="357"/>
      <c r="D358" s="357"/>
      <c r="E358" s="357"/>
      <c r="F358" s="357"/>
      <c r="G358" s="357"/>
      <c r="H358" s="372"/>
      <c r="I358" s="372"/>
      <c r="J358" s="372"/>
      <c r="K358" s="357"/>
    </row>
    <row r="359" spans="1:11" ht="15.75" customHeight="1">
      <c r="A359" s="371"/>
      <c r="B359" s="357"/>
      <c r="C359" s="357"/>
      <c r="D359" s="357"/>
      <c r="E359" s="357"/>
      <c r="F359" s="357"/>
      <c r="G359" s="357"/>
      <c r="H359" s="372"/>
      <c r="I359" s="372"/>
      <c r="J359" s="372"/>
      <c r="K359" s="357"/>
    </row>
    <row r="360" spans="1:11" ht="15.75" customHeight="1">
      <c r="A360" s="371"/>
      <c r="B360" s="357"/>
      <c r="C360" s="357"/>
      <c r="D360" s="357"/>
      <c r="E360" s="357"/>
      <c r="F360" s="357"/>
      <c r="G360" s="357"/>
      <c r="H360" s="372"/>
      <c r="I360" s="372"/>
      <c r="J360" s="372"/>
      <c r="K360" s="357"/>
    </row>
    <row r="361" spans="1:11" ht="15.75" customHeight="1">
      <c r="A361" s="371"/>
      <c r="B361" s="357"/>
      <c r="C361" s="357"/>
      <c r="D361" s="357"/>
      <c r="E361" s="357"/>
      <c r="F361" s="357"/>
      <c r="G361" s="357"/>
      <c r="H361" s="372"/>
      <c r="I361" s="372"/>
      <c r="J361" s="372"/>
      <c r="K361" s="357"/>
    </row>
    <row r="362" spans="1:11" ht="15.75" customHeight="1">
      <c r="A362" s="371"/>
      <c r="B362" s="357"/>
      <c r="C362" s="357"/>
      <c r="D362" s="357"/>
      <c r="E362" s="357"/>
      <c r="F362" s="357"/>
      <c r="G362" s="357"/>
      <c r="H362" s="372"/>
      <c r="I362" s="372"/>
      <c r="J362" s="372"/>
      <c r="K362" s="357"/>
    </row>
    <row r="363" spans="1:11" ht="15.75" customHeight="1">
      <c r="A363" s="371"/>
      <c r="B363" s="357"/>
      <c r="C363" s="357"/>
      <c r="D363" s="357"/>
      <c r="E363" s="357"/>
      <c r="F363" s="357"/>
      <c r="G363" s="357"/>
      <c r="H363" s="372"/>
      <c r="I363" s="372"/>
      <c r="J363" s="372"/>
      <c r="K363" s="357"/>
    </row>
    <row r="364" spans="1:11" ht="15.75" customHeight="1">
      <c r="A364" s="371"/>
      <c r="B364" s="357"/>
      <c r="C364" s="357"/>
      <c r="D364" s="357"/>
      <c r="E364" s="357"/>
      <c r="F364" s="357"/>
      <c r="G364" s="357"/>
      <c r="H364" s="372"/>
      <c r="I364" s="372"/>
      <c r="J364" s="372"/>
      <c r="K364" s="357"/>
    </row>
    <row r="365" spans="1:11" ht="15.75" customHeight="1">
      <c r="A365" s="371"/>
      <c r="B365" s="357"/>
      <c r="C365" s="357"/>
      <c r="D365" s="357"/>
      <c r="E365" s="357"/>
      <c r="F365" s="357"/>
      <c r="G365" s="357"/>
      <c r="H365" s="372"/>
      <c r="I365" s="372"/>
      <c r="J365" s="372"/>
      <c r="K365" s="357"/>
    </row>
    <row r="366" spans="1:11" ht="15.75" customHeight="1">
      <c r="A366" s="371"/>
      <c r="B366" s="357"/>
      <c r="C366" s="357"/>
      <c r="D366" s="357"/>
      <c r="E366" s="357"/>
      <c r="F366" s="357"/>
      <c r="G366" s="357"/>
      <c r="H366" s="372"/>
      <c r="I366" s="372"/>
      <c r="J366" s="372"/>
      <c r="K366" s="357"/>
    </row>
    <row r="367" spans="1:11" ht="15.75" customHeight="1">
      <c r="A367" s="371"/>
      <c r="B367" s="357"/>
      <c r="C367" s="357"/>
      <c r="D367" s="357"/>
      <c r="E367" s="357"/>
      <c r="F367" s="357"/>
      <c r="G367" s="357"/>
      <c r="H367" s="372"/>
      <c r="I367" s="372"/>
      <c r="J367" s="372"/>
      <c r="K367" s="357"/>
    </row>
    <row r="368" spans="1:11" ht="15.75" customHeight="1">
      <c r="A368" s="371"/>
      <c r="B368" s="357"/>
      <c r="C368" s="357"/>
      <c r="D368" s="357"/>
      <c r="E368" s="357"/>
      <c r="F368" s="357"/>
      <c r="G368" s="357"/>
      <c r="H368" s="372"/>
      <c r="I368" s="372"/>
      <c r="J368" s="372"/>
      <c r="K368" s="357"/>
    </row>
    <row r="369" spans="1:11" ht="15.75" customHeight="1">
      <c r="A369" s="371"/>
      <c r="B369" s="357"/>
      <c r="C369" s="357"/>
      <c r="D369" s="357"/>
      <c r="E369" s="357"/>
      <c r="F369" s="357"/>
      <c r="G369" s="357"/>
      <c r="H369" s="372"/>
      <c r="I369" s="372"/>
      <c r="J369" s="372"/>
      <c r="K369" s="357"/>
    </row>
    <row r="370" spans="1:11" ht="15.75" customHeight="1">
      <c r="A370" s="371"/>
      <c r="B370" s="357"/>
      <c r="C370" s="357"/>
      <c r="D370" s="357"/>
      <c r="E370" s="357"/>
      <c r="F370" s="357"/>
      <c r="G370" s="357"/>
      <c r="H370" s="372"/>
      <c r="I370" s="372"/>
      <c r="J370" s="372"/>
      <c r="K370" s="357"/>
    </row>
    <row r="371" spans="1:11" ht="15.75" customHeight="1">
      <c r="A371" s="371"/>
      <c r="B371" s="357"/>
      <c r="C371" s="357"/>
      <c r="D371" s="357"/>
      <c r="E371" s="357"/>
      <c r="F371" s="357"/>
      <c r="G371" s="357"/>
      <c r="H371" s="372"/>
      <c r="I371" s="372"/>
      <c r="J371" s="372"/>
      <c r="K371" s="357"/>
    </row>
    <row r="372" spans="1:11" ht="15.75" customHeight="1">
      <c r="A372" s="371"/>
      <c r="B372" s="357"/>
      <c r="C372" s="357"/>
      <c r="D372" s="357"/>
      <c r="E372" s="357"/>
      <c r="F372" s="357"/>
      <c r="G372" s="357"/>
      <c r="H372" s="372"/>
      <c r="I372" s="372"/>
      <c r="J372" s="372"/>
      <c r="K372" s="357"/>
    </row>
    <row r="373" spans="1:11" ht="15.75" customHeight="1">
      <c r="A373" s="371"/>
      <c r="B373" s="357"/>
      <c r="C373" s="357"/>
      <c r="D373" s="357"/>
      <c r="E373" s="357"/>
      <c r="F373" s="357"/>
      <c r="G373" s="357"/>
      <c r="H373" s="372"/>
      <c r="I373" s="372"/>
      <c r="J373" s="372"/>
      <c r="K373" s="357"/>
    </row>
    <row r="374" spans="1:11" ht="15.75" customHeight="1">
      <c r="A374" s="371"/>
      <c r="B374" s="357"/>
      <c r="C374" s="357"/>
      <c r="D374" s="357"/>
      <c r="E374" s="357"/>
      <c r="F374" s="357"/>
      <c r="G374" s="357"/>
      <c r="H374" s="372"/>
      <c r="I374" s="372"/>
      <c r="J374" s="372"/>
      <c r="K374" s="357"/>
    </row>
    <row r="375" spans="1:11" ht="15.75" customHeight="1">
      <c r="A375" s="371"/>
      <c r="B375" s="357"/>
      <c r="C375" s="357"/>
      <c r="D375" s="357"/>
      <c r="E375" s="357"/>
      <c r="F375" s="357"/>
      <c r="G375" s="357"/>
      <c r="H375" s="372"/>
      <c r="I375" s="372"/>
      <c r="J375" s="372"/>
      <c r="K375" s="357"/>
    </row>
    <row r="376" spans="1:11" ht="15.75" customHeight="1">
      <c r="A376" s="371"/>
      <c r="B376" s="357"/>
      <c r="C376" s="357"/>
      <c r="D376" s="357"/>
      <c r="E376" s="357"/>
      <c r="F376" s="357"/>
      <c r="G376" s="357"/>
      <c r="H376" s="372"/>
      <c r="I376" s="372"/>
      <c r="J376" s="372"/>
      <c r="K376" s="357"/>
    </row>
    <row r="377" spans="1:11" ht="15.75" customHeight="1">
      <c r="A377" s="371"/>
      <c r="B377" s="357"/>
      <c r="C377" s="357"/>
      <c r="D377" s="357"/>
      <c r="E377" s="357"/>
      <c r="F377" s="357"/>
      <c r="G377" s="357"/>
      <c r="H377" s="372"/>
      <c r="I377" s="372"/>
      <c r="J377" s="372"/>
      <c r="K377" s="357"/>
    </row>
    <row r="378" spans="1:11" ht="15.75" customHeight="1">
      <c r="A378" s="371"/>
      <c r="B378" s="357"/>
      <c r="C378" s="357"/>
      <c r="D378" s="357"/>
      <c r="E378" s="357"/>
      <c r="F378" s="357"/>
      <c r="G378" s="357"/>
      <c r="H378" s="372"/>
      <c r="I378" s="372"/>
      <c r="J378" s="372"/>
      <c r="K378" s="357"/>
    </row>
    <row r="379" spans="1:11" ht="15.75" customHeight="1">
      <c r="A379" s="371"/>
      <c r="B379" s="357"/>
      <c r="C379" s="357"/>
      <c r="D379" s="357"/>
      <c r="E379" s="357"/>
      <c r="F379" s="357"/>
      <c r="G379" s="357"/>
      <c r="H379" s="372"/>
      <c r="I379" s="372"/>
      <c r="J379" s="372"/>
      <c r="K379" s="357"/>
    </row>
    <row r="380" spans="1:11" ht="15.75" customHeight="1">
      <c r="A380" s="371"/>
      <c r="B380" s="357"/>
      <c r="C380" s="357"/>
      <c r="D380" s="357"/>
      <c r="E380" s="357"/>
      <c r="F380" s="357"/>
      <c r="G380" s="357"/>
      <c r="H380" s="372"/>
      <c r="I380" s="372"/>
      <c r="J380" s="372"/>
      <c r="K380" s="357"/>
    </row>
    <row r="381" spans="1:11" ht="15.75" customHeight="1">
      <c r="A381" s="371"/>
      <c r="B381" s="357"/>
      <c r="C381" s="357"/>
      <c r="D381" s="357"/>
      <c r="E381" s="357"/>
      <c r="F381" s="357"/>
      <c r="G381" s="357"/>
      <c r="H381" s="372"/>
      <c r="I381" s="372"/>
      <c r="J381" s="372"/>
      <c r="K381" s="357"/>
    </row>
    <row r="382" spans="1:11" ht="15.75" customHeight="1">
      <c r="A382" s="371"/>
      <c r="B382" s="357"/>
      <c r="C382" s="357"/>
      <c r="D382" s="357"/>
      <c r="E382" s="357"/>
      <c r="F382" s="357"/>
      <c r="G382" s="357"/>
      <c r="H382" s="372"/>
      <c r="I382" s="372"/>
      <c r="J382" s="372"/>
      <c r="K382" s="357"/>
    </row>
    <row r="383" spans="1:11" ht="15.75" customHeight="1">
      <c r="A383" s="371"/>
      <c r="B383" s="357"/>
      <c r="C383" s="357"/>
      <c r="D383" s="357"/>
      <c r="E383" s="357"/>
      <c r="F383" s="357"/>
      <c r="G383" s="357"/>
      <c r="H383" s="372"/>
      <c r="I383" s="372"/>
      <c r="J383" s="372"/>
      <c r="K383" s="357"/>
    </row>
    <row r="384" spans="1:11" ht="15.75" customHeight="1">
      <c r="A384" s="371"/>
      <c r="B384" s="357"/>
      <c r="C384" s="357"/>
      <c r="D384" s="357"/>
      <c r="E384" s="357"/>
      <c r="F384" s="357"/>
      <c r="G384" s="357"/>
      <c r="H384" s="372"/>
      <c r="I384" s="372"/>
      <c r="J384" s="372"/>
      <c r="K384" s="357"/>
    </row>
    <row r="385" spans="1:11" ht="15.75" customHeight="1">
      <c r="A385" s="371"/>
      <c r="B385" s="357"/>
      <c r="C385" s="357"/>
      <c r="D385" s="357"/>
      <c r="E385" s="357"/>
      <c r="F385" s="357"/>
      <c r="G385" s="357"/>
      <c r="H385" s="372"/>
      <c r="I385" s="372"/>
      <c r="J385" s="372"/>
      <c r="K385" s="357"/>
    </row>
    <row r="386" spans="1:11" ht="15.75" customHeight="1">
      <c r="A386" s="371"/>
      <c r="B386" s="357"/>
      <c r="C386" s="357"/>
      <c r="D386" s="357"/>
      <c r="E386" s="357"/>
      <c r="F386" s="357"/>
      <c r="G386" s="357"/>
      <c r="H386" s="372"/>
      <c r="I386" s="372"/>
      <c r="J386" s="372"/>
      <c r="K386" s="357"/>
    </row>
    <row r="387" spans="1:11" ht="15.75" customHeight="1">
      <c r="A387" s="371"/>
      <c r="B387" s="357"/>
      <c r="C387" s="357"/>
      <c r="D387" s="357"/>
      <c r="E387" s="357"/>
      <c r="F387" s="357"/>
      <c r="G387" s="357"/>
      <c r="H387" s="372"/>
      <c r="I387" s="372"/>
      <c r="J387" s="372"/>
      <c r="K387" s="357"/>
    </row>
    <row r="388" spans="1:11" ht="15.75" customHeight="1">
      <c r="A388" s="371"/>
      <c r="B388" s="357"/>
      <c r="C388" s="357"/>
      <c r="D388" s="357"/>
      <c r="E388" s="357"/>
      <c r="F388" s="357"/>
      <c r="G388" s="357"/>
      <c r="H388" s="372"/>
      <c r="I388" s="372"/>
      <c r="J388" s="372"/>
      <c r="K388" s="357"/>
    </row>
    <row r="389" spans="1:11" ht="15.75" customHeight="1">
      <c r="A389" s="371"/>
      <c r="B389" s="357"/>
      <c r="C389" s="357"/>
      <c r="D389" s="357"/>
      <c r="E389" s="357"/>
      <c r="F389" s="357"/>
      <c r="G389" s="357"/>
      <c r="H389" s="372"/>
      <c r="I389" s="372"/>
      <c r="J389" s="372"/>
      <c r="K389" s="357"/>
    </row>
    <row r="390" spans="1:11" ht="15.75" customHeight="1">
      <c r="A390" s="371"/>
      <c r="B390" s="357"/>
      <c r="C390" s="357"/>
      <c r="D390" s="357"/>
      <c r="E390" s="357"/>
      <c r="F390" s="357"/>
      <c r="G390" s="357"/>
      <c r="H390" s="372"/>
      <c r="I390" s="372"/>
      <c r="J390" s="372"/>
      <c r="K390" s="357"/>
    </row>
    <row r="391" spans="1:11" ht="15.75" customHeight="1">
      <c r="A391" s="371"/>
      <c r="B391" s="357"/>
      <c r="C391" s="357"/>
      <c r="D391" s="357"/>
      <c r="E391" s="357"/>
      <c r="F391" s="357"/>
      <c r="G391" s="357"/>
      <c r="H391" s="372"/>
      <c r="I391" s="372"/>
      <c r="J391" s="372"/>
      <c r="K391" s="357"/>
    </row>
    <row r="392" spans="1:11" ht="15.75" customHeight="1">
      <c r="A392" s="371"/>
      <c r="B392" s="357"/>
      <c r="C392" s="357"/>
      <c r="D392" s="357"/>
      <c r="E392" s="357"/>
      <c r="F392" s="357"/>
      <c r="G392" s="357"/>
      <c r="H392" s="372"/>
      <c r="I392" s="372"/>
      <c r="J392" s="372"/>
      <c r="K392" s="357"/>
    </row>
    <row r="393" spans="1:11" ht="15.75" customHeight="1">
      <c r="A393" s="371"/>
      <c r="B393" s="357"/>
      <c r="C393" s="357"/>
      <c r="D393" s="357"/>
      <c r="E393" s="357"/>
      <c r="F393" s="357"/>
      <c r="G393" s="357"/>
      <c r="H393" s="372"/>
      <c r="I393" s="372"/>
      <c r="J393" s="372"/>
      <c r="K393" s="357"/>
    </row>
    <row r="394" spans="1:11" ht="15.75" customHeight="1">
      <c r="A394" s="371"/>
      <c r="B394" s="357"/>
      <c r="C394" s="357"/>
      <c r="D394" s="357"/>
      <c r="E394" s="357"/>
      <c r="F394" s="357"/>
      <c r="G394" s="357"/>
      <c r="H394" s="372"/>
      <c r="I394" s="372"/>
      <c r="J394" s="372"/>
      <c r="K394" s="357"/>
    </row>
    <row r="395" spans="1:11" ht="15.75" customHeight="1">
      <c r="A395" s="371"/>
      <c r="B395" s="357"/>
      <c r="C395" s="357"/>
      <c r="D395" s="357"/>
      <c r="E395" s="357"/>
      <c r="F395" s="357"/>
      <c r="G395" s="357"/>
      <c r="H395" s="372"/>
      <c r="I395" s="372"/>
      <c r="J395" s="372"/>
      <c r="K395" s="357"/>
    </row>
    <row r="396" spans="1:11" ht="15.75" customHeight="1">
      <c r="A396" s="371"/>
      <c r="B396" s="357"/>
      <c r="C396" s="357"/>
      <c r="D396" s="357"/>
      <c r="E396" s="357"/>
      <c r="F396" s="357"/>
      <c r="G396" s="357"/>
      <c r="H396" s="372"/>
      <c r="I396" s="372"/>
      <c r="J396" s="372"/>
      <c r="K396" s="357"/>
    </row>
    <row r="397" spans="1:11" ht="15.75" customHeight="1">
      <c r="A397" s="371"/>
      <c r="B397" s="357"/>
      <c r="C397" s="357"/>
      <c r="D397" s="357"/>
      <c r="E397" s="357"/>
      <c r="F397" s="357"/>
      <c r="G397" s="357"/>
      <c r="H397" s="372"/>
      <c r="I397" s="372"/>
      <c r="J397" s="372"/>
      <c r="K397" s="357"/>
    </row>
    <row r="398" spans="1:11" ht="15.75" customHeight="1">
      <c r="A398" s="371"/>
      <c r="B398" s="357"/>
      <c r="C398" s="357"/>
      <c r="D398" s="357"/>
      <c r="E398" s="357"/>
      <c r="F398" s="357"/>
      <c r="G398" s="357"/>
      <c r="H398" s="372"/>
      <c r="I398" s="372"/>
      <c r="J398" s="372"/>
      <c r="K398" s="357"/>
    </row>
    <row r="399" spans="1:11" ht="15.75" customHeight="1">
      <c r="A399" s="371"/>
      <c r="B399" s="357"/>
      <c r="C399" s="357"/>
      <c r="D399" s="357"/>
      <c r="E399" s="357"/>
      <c r="F399" s="357"/>
      <c r="G399" s="357"/>
      <c r="H399" s="372"/>
      <c r="I399" s="372"/>
      <c r="J399" s="372"/>
      <c r="K399" s="357"/>
    </row>
    <row r="400" spans="1:11" ht="15.75" customHeight="1">
      <c r="A400" s="371"/>
      <c r="B400" s="357"/>
      <c r="C400" s="357"/>
      <c r="D400" s="357"/>
      <c r="E400" s="357"/>
      <c r="F400" s="357"/>
      <c r="G400" s="357"/>
      <c r="H400" s="372"/>
      <c r="I400" s="372"/>
      <c r="J400" s="372"/>
      <c r="K400" s="357"/>
    </row>
    <row r="401" spans="1:11" ht="15.75" customHeight="1">
      <c r="A401" s="371"/>
      <c r="B401" s="357"/>
      <c r="C401" s="357"/>
      <c r="D401" s="357"/>
      <c r="E401" s="357"/>
      <c r="F401" s="357"/>
      <c r="G401" s="357"/>
      <c r="H401" s="372"/>
      <c r="I401" s="372"/>
      <c r="J401" s="372"/>
      <c r="K401" s="357"/>
    </row>
    <row r="402" spans="1:11" ht="15.75" customHeight="1">
      <c r="A402" s="371"/>
      <c r="B402" s="357"/>
      <c r="C402" s="357"/>
      <c r="D402" s="357"/>
      <c r="E402" s="357"/>
      <c r="F402" s="357"/>
      <c r="G402" s="357"/>
      <c r="H402" s="372"/>
      <c r="I402" s="372"/>
      <c r="J402" s="372"/>
      <c r="K402" s="357"/>
    </row>
    <row r="403" spans="1:11" ht="15.75" customHeight="1">
      <c r="A403" s="371"/>
      <c r="B403" s="357"/>
      <c r="C403" s="357"/>
      <c r="D403" s="357"/>
      <c r="E403" s="357"/>
      <c r="F403" s="357"/>
      <c r="G403" s="357"/>
      <c r="H403" s="372"/>
      <c r="I403" s="372"/>
      <c r="J403" s="372"/>
      <c r="K403" s="357"/>
    </row>
    <row r="404" spans="1:11" ht="15.75" customHeight="1">
      <c r="A404" s="371"/>
      <c r="B404" s="357"/>
      <c r="C404" s="357"/>
      <c r="D404" s="357"/>
      <c r="E404" s="357"/>
      <c r="F404" s="357"/>
      <c r="G404" s="357"/>
      <c r="H404" s="372"/>
      <c r="I404" s="372"/>
      <c r="J404" s="372"/>
      <c r="K404" s="357"/>
    </row>
    <row r="405" spans="1:11" ht="15.75" customHeight="1">
      <c r="A405" s="371"/>
      <c r="B405" s="357"/>
      <c r="C405" s="357"/>
      <c r="D405" s="357"/>
      <c r="E405" s="357"/>
      <c r="F405" s="357"/>
      <c r="G405" s="357"/>
      <c r="H405" s="372"/>
      <c r="I405" s="372"/>
      <c r="J405" s="372"/>
      <c r="K405" s="357"/>
    </row>
    <row r="406" spans="1:11" ht="15.75" customHeight="1">
      <c r="A406" s="371"/>
      <c r="B406" s="357"/>
      <c r="C406" s="357"/>
      <c r="D406" s="357"/>
      <c r="E406" s="357"/>
      <c r="F406" s="357"/>
      <c r="G406" s="357"/>
      <c r="H406" s="372"/>
      <c r="I406" s="372"/>
      <c r="J406" s="372"/>
      <c r="K406" s="357"/>
    </row>
    <row r="407" spans="1:11" ht="15.75" customHeight="1">
      <c r="A407" s="371"/>
      <c r="B407" s="357"/>
      <c r="C407" s="357"/>
      <c r="D407" s="357"/>
      <c r="E407" s="357"/>
      <c r="F407" s="357"/>
      <c r="G407" s="357"/>
      <c r="H407" s="372"/>
      <c r="I407" s="372"/>
      <c r="J407" s="372"/>
      <c r="K407" s="357"/>
    </row>
    <row r="408" spans="1:11" ht="15.75" customHeight="1">
      <c r="A408" s="371"/>
      <c r="B408" s="357"/>
      <c r="C408" s="357"/>
      <c r="D408" s="357"/>
      <c r="E408" s="357"/>
      <c r="F408" s="357"/>
      <c r="G408" s="357"/>
      <c r="H408" s="372"/>
      <c r="I408" s="372"/>
      <c r="J408" s="372"/>
      <c r="K408" s="357"/>
    </row>
    <row r="409" spans="1:11" ht="15.75" customHeight="1">
      <c r="A409" s="371"/>
      <c r="B409" s="357"/>
      <c r="C409" s="357"/>
      <c r="D409" s="357"/>
      <c r="E409" s="357"/>
      <c r="F409" s="357"/>
      <c r="G409" s="357"/>
      <c r="H409" s="372"/>
      <c r="I409" s="372"/>
      <c r="J409" s="372"/>
      <c r="K409" s="357"/>
    </row>
    <row r="410" spans="1:11" ht="15.75" customHeight="1">
      <c r="A410" s="371"/>
      <c r="B410" s="357"/>
      <c r="C410" s="357"/>
      <c r="D410" s="357"/>
      <c r="E410" s="357"/>
      <c r="F410" s="357"/>
      <c r="G410" s="357"/>
      <c r="H410" s="372"/>
      <c r="I410" s="372"/>
      <c r="J410" s="372"/>
      <c r="K410" s="357"/>
    </row>
    <row r="411" spans="1:11" ht="15.75" customHeight="1">
      <c r="A411" s="371"/>
      <c r="B411" s="357"/>
      <c r="C411" s="357"/>
      <c r="D411" s="357"/>
      <c r="E411" s="357"/>
      <c r="F411" s="357"/>
      <c r="G411" s="357"/>
      <c r="H411" s="372"/>
      <c r="I411" s="372"/>
      <c r="J411" s="372"/>
      <c r="K411" s="357"/>
    </row>
    <row r="412" spans="1:11" ht="15.75" customHeight="1">
      <c r="A412" s="371"/>
      <c r="B412" s="357"/>
      <c r="C412" s="357"/>
      <c r="D412" s="357"/>
      <c r="E412" s="357"/>
      <c r="F412" s="357"/>
      <c r="G412" s="357"/>
      <c r="H412" s="372"/>
      <c r="I412" s="372"/>
      <c r="J412" s="372"/>
      <c r="K412" s="357"/>
    </row>
    <row r="413" spans="1:11" ht="15.75" customHeight="1">
      <c r="A413" s="371"/>
      <c r="B413" s="357"/>
      <c r="C413" s="357"/>
      <c r="D413" s="357"/>
      <c r="E413" s="357"/>
      <c r="F413" s="357"/>
      <c r="G413" s="357"/>
      <c r="H413" s="372"/>
      <c r="I413" s="372"/>
      <c r="J413" s="372"/>
      <c r="K413" s="357"/>
    </row>
    <row r="414" spans="1:11" ht="15.75" customHeight="1">
      <c r="A414" s="371"/>
      <c r="B414" s="357"/>
      <c r="C414" s="357"/>
      <c r="D414" s="357"/>
      <c r="E414" s="357"/>
      <c r="F414" s="357"/>
      <c r="G414" s="357"/>
      <c r="H414" s="372"/>
      <c r="I414" s="372"/>
      <c r="J414" s="372"/>
      <c r="K414" s="357"/>
    </row>
    <row r="415" spans="1:11" ht="15.75" customHeight="1">
      <c r="A415" s="371"/>
      <c r="B415" s="357"/>
      <c r="C415" s="357"/>
      <c r="D415" s="357"/>
      <c r="E415" s="357"/>
      <c r="F415" s="357"/>
      <c r="G415" s="357"/>
      <c r="H415" s="372"/>
      <c r="I415" s="372"/>
      <c r="J415" s="372"/>
      <c r="K415" s="357"/>
    </row>
    <row r="416" spans="1:11" ht="15.75" customHeight="1">
      <c r="A416" s="371"/>
      <c r="B416" s="357"/>
      <c r="C416" s="357"/>
      <c r="D416" s="357"/>
      <c r="E416" s="357"/>
      <c r="F416" s="357"/>
      <c r="G416" s="357"/>
      <c r="H416" s="372"/>
      <c r="I416" s="372"/>
      <c r="J416" s="372"/>
      <c r="K416" s="357"/>
    </row>
    <row r="417" spans="1:11" ht="15.75" customHeight="1">
      <c r="A417" s="371"/>
      <c r="B417" s="357"/>
      <c r="C417" s="357"/>
      <c r="D417" s="357"/>
      <c r="E417" s="357"/>
      <c r="F417" s="357"/>
      <c r="G417" s="357"/>
      <c r="H417" s="372"/>
      <c r="I417" s="372"/>
      <c r="J417" s="372"/>
      <c r="K417" s="357"/>
    </row>
    <row r="418" spans="1:11" ht="15.75" customHeight="1">
      <c r="A418" s="371"/>
      <c r="B418" s="357"/>
      <c r="C418" s="357"/>
      <c r="D418" s="357"/>
      <c r="E418" s="357"/>
      <c r="F418" s="357"/>
      <c r="G418" s="357"/>
      <c r="H418" s="372"/>
      <c r="I418" s="372"/>
      <c r="J418" s="372"/>
      <c r="K418" s="357"/>
    </row>
    <row r="419" spans="1:11" ht="15.75" customHeight="1">
      <c r="A419" s="371"/>
      <c r="B419" s="357"/>
      <c r="C419" s="357"/>
      <c r="D419" s="357"/>
      <c r="E419" s="357"/>
      <c r="F419" s="357"/>
      <c r="G419" s="357"/>
      <c r="H419" s="372"/>
      <c r="I419" s="372"/>
      <c r="J419" s="372"/>
      <c r="K419" s="357"/>
    </row>
    <row r="420" spans="1:11" ht="15.75" customHeight="1">
      <c r="A420" s="371"/>
      <c r="B420" s="357"/>
      <c r="C420" s="357"/>
      <c r="D420" s="357"/>
      <c r="E420" s="357"/>
      <c r="F420" s="357"/>
      <c r="G420" s="357"/>
      <c r="H420" s="372"/>
      <c r="I420" s="372"/>
      <c r="J420" s="372"/>
      <c r="K420" s="357"/>
    </row>
    <row r="421" spans="1:11" ht="15.75" customHeight="1">
      <c r="A421" s="371"/>
      <c r="B421" s="357"/>
      <c r="C421" s="357"/>
      <c r="D421" s="357"/>
      <c r="E421" s="357"/>
      <c r="F421" s="357"/>
      <c r="G421" s="357"/>
      <c r="H421" s="372"/>
      <c r="I421" s="372"/>
      <c r="J421" s="372"/>
      <c r="K421" s="357"/>
    </row>
    <row r="422" spans="1:11" ht="15.75" customHeight="1">
      <c r="A422" s="371"/>
      <c r="B422" s="357"/>
      <c r="C422" s="357"/>
      <c r="D422" s="357"/>
      <c r="E422" s="357"/>
      <c r="F422" s="357"/>
      <c r="G422" s="357"/>
      <c r="H422" s="372"/>
      <c r="I422" s="372"/>
      <c r="J422" s="372"/>
      <c r="K422" s="357"/>
    </row>
    <row r="423" spans="1:11" ht="15.75" customHeight="1">
      <c r="A423" s="371"/>
      <c r="B423" s="357"/>
      <c r="C423" s="357"/>
      <c r="D423" s="357"/>
      <c r="E423" s="357"/>
      <c r="F423" s="357"/>
      <c r="G423" s="357"/>
      <c r="H423" s="372"/>
      <c r="I423" s="372"/>
      <c r="J423" s="372"/>
      <c r="K423" s="357"/>
    </row>
    <row r="424" spans="1:11" ht="15.75" customHeight="1">
      <c r="A424" s="371"/>
      <c r="B424" s="357"/>
      <c r="C424" s="357"/>
      <c r="D424" s="357"/>
      <c r="E424" s="357"/>
      <c r="F424" s="357"/>
      <c r="G424" s="357"/>
      <c r="H424" s="372"/>
      <c r="I424" s="372"/>
      <c r="J424" s="372"/>
      <c r="K424" s="357"/>
    </row>
    <row r="425" spans="1:11" ht="15.75" customHeight="1">
      <c r="A425" s="371"/>
      <c r="B425" s="357"/>
      <c r="C425" s="357"/>
      <c r="D425" s="357"/>
      <c r="E425" s="357"/>
      <c r="F425" s="357"/>
      <c r="G425" s="357"/>
      <c r="H425" s="372"/>
      <c r="I425" s="372"/>
      <c r="J425" s="372"/>
      <c r="K425" s="357"/>
    </row>
    <row r="426" spans="1:11" ht="15.75" customHeight="1">
      <c r="A426" s="371"/>
      <c r="B426" s="357"/>
      <c r="C426" s="357"/>
      <c r="D426" s="357"/>
      <c r="E426" s="357"/>
      <c r="F426" s="357"/>
      <c r="G426" s="357"/>
      <c r="H426" s="372"/>
      <c r="I426" s="372"/>
      <c r="J426" s="372"/>
      <c r="K426" s="357"/>
    </row>
    <row r="427" spans="1:11" ht="15.75" customHeight="1">
      <c r="A427" s="371"/>
      <c r="B427" s="357"/>
      <c r="C427" s="357"/>
      <c r="D427" s="357"/>
      <c r="E427" s="357"/>
      <c r="F427" s="357"/>
      <c r="G427" s="357"/>
      <c r="H427" s="372"/>
      <c r="I427" s="372"/>
      <c r="J427" s="372"/>
      <c r="K427" s="357"/>
    </row>
    <row r="428" spans="1:11" ht="15.75" customHeight="1">
      <c r="A428" s="371"/>
      <c r="B428" s="357"/>
      <c r="C428" s="357"/>
      <c r="D428" s="357"/>
      <c r="E428" s="357"/>
      <c r="F428" s="357"/>
      <c r="G428" s="357"/>
      <c r="H428" s="372"/>
      <c r="I428" s="372"/>
      <c r="J428" s="372"/>
      <c r="K428" s="357"/>
    </row>
    <row r="429" spans="1:11" ht="15.75" customHeight="1">
      <c r="A429" s="371"/>
      <c r="B429" s="357"/>
      <c r="C429" s="357"/>
      <c r="D429" s="357"/>
      <c r="E429" s="357"/>
      <c r="F429" s="357"/>
      <c r="G429" s="357"/>
      <c r="H429" s="372"/>
      <c r="I429" s="372"/>
      <c r="J429" s="372"/>
      <c r="K429" s="357"/>
    </row>
    <row r="430" spans="1:11" ht="15.75" customHeight="1">
      <c r="A430" s="371"/>
      <c r="B430" s="357"/>
      <c r="C430" s="357"/>
      <c r="D430" s="357"/>
      <c r="E430" s="357"/>
      <c r="F430" s="357"/>
      <c r="G430" s="357"/>
      <c r="H430" s="372"/>
      <c r="I430" s="372"/>
      <c r="J430" s="372"/>
      <c r="K430" s="357"/>
    </row>
    <row r="431" spans="1:11" ht="15.75" customHeight="1">
      <c r="A431" s="371"/>
      <c r="B431" s="357"/>
      <c r="C431" s="357"/>
      <c r="D431" s="357"/>
      <c r="E431" s="357"/>
      <c r="F431" s="357"/>
      <c r="G431" s="357"/>
      <c r="H431" s="372"/>
      <c r="I431" s="372"/>
      <c r="J431" s="372"/>
      <c r="K431" s="357"/>
    </row>
    <row r="432" spans="1:11" ht="15.75" customHeight="1">
      <c r="A432" s="371"/>
      <c r="B432" s="357"/>
      <c r="C432" s="357"/>
      <c r="D432" s="357"/>
      <c r="E432" s="357"/>
      <c r="F432" s="357"/>
      <c r="G432" s="357"/>
      <c r="H432" s="372"/>
      <c r="I432" s="372"/>
      <c r="J432" s="372"/>
      <c r="K432" s="357"/>
    </row>
    <row r="433" spans="1:11" ht="15.75" customHeight="1">
      <c r="A433" s="371"/>
      <c r="B433" s="357"/>
      <c r="C433" s="357"/>
      <c r="D433" s="357"/>
      <c r="E433" s="357"/>
      <c r="F433" s="357"/>
      <c r="G433" s="357"/>
      <c r="H433" s="372"/>
      <c r="I433" s="372"/>
      <c r="J433" s="372"/>
      <c r="K433" s="357"/>
    </row>
    <row r="434" spans="1:11" ht="15.75" customHeight="1">
      <c r="A434" s="371"/>
      <c r="B434" s="357"/>
      <c r="C434" s="357"/>
      <c r="D434" s="357"/>
      <c r="E434" s="357"/>
      <c r="F434" s="357"/>
      <c r="G434" s="357"/>
      <c r="H434" s="372"/>
      <c r="I434" s="372"/>
      <c r="J434" s="372"/>
      <c r="K434" s="357"/>
    </row>
    <row r="435" spans="1:11" ht="15.75" customHeight="1">
      <c r="A435" s="371"/>
      <c r="B435" s="357"/>
      <c r="C435" s="357"/>
      <c r="D435" s="357"/>
      <c r="E435" s="357"/>
      <c r="F435" s="357"/>
      <c r="G435" s="357"/>
      <c r="H435" s="372"/>
      <c r="I435" s="372"/>
      <c r="J435" s="372"/>
      <c r="K435" s="357"/>
    </row>
    <row r="436" spans="1:11" ht="15.75" customHeight="1">
      <c r="A436" s="371"/>
      <c r="B436" s="357"/>
      <c r="C436" s="357"/>
      <c r="D436" s="357"/>
      <c r="E436" s="357"/>
      <c r="F436" s="357"/>
      <c r="G436" s="357"/>
      <c r="H436" s="372"/>
      <c r="I436" s="372"/>
      <c r="J436" s="372"/>
      <c r="K436" s="357"/>
    </row>
    <row r="437" spans="1:11" ht="15.75" customHeight="1">
      <c r="A437" s="371"/>
      <c r="B437" s="357"/>
      <c r="C437" s="357"/>
      <c r="D437" s="357"/>
      <c r="E437" s="357"/>
      <c r="F437" s="357"/>
      <c r="G437" s="357"/>
      <c r="H437" s="372"/>
      <c r="I437" s="372"/>
      <c r="J437" s="372"/>
      <c r="K437" s="357"/>
    </row>
    <row r="438" spans="1:11" ht="15.75" customHeight="1">
      <c r="A438" s="371"/>
      <c r="B438" s="357"/>
      <c r="C438" s="357"/>
      <c r="D438" s="357"/>
      <c r="E438" s="357"/>
      <c r="F438" s="357"/>
      <c r="G438" s="357"/>
      <c r="H438" s="372"/>
      <c r="I438" s="372"/>
      <c r="J438" s="372"/>
      <c r="K438" s="357"/>
    </row>
    <row r="439" spans="1:11" ht="15.75" customHeight="1">
      <c r="A439" s="371"/>
      <c r="B439" s="357"/>
      <c r="C439" s="357"/>
      <c r="D439" s="357"/>
      <c r="E439" s="357"/>
      <c r="F439" s="357"/>
      <c r="G439" s="357"/>
      <c r="H439" s="372"/>
      <c r="I439" s="372"/>
      <c r="J439" s="372"/>
      <c r="K439" s="357"/>
    </row>
    <row r="440" spans="1:11" ht="15.75" customHeight="1">
      <c r="A440" s="371"/>
      <c r="B440" s="357"/>
      <c r="C440" s="357"/>
      <c r="D440" s="357"/>
      <c r="E440" s="357"/>
      <c r="F440" s="357"/>
      <c r="G440" s="357"/>
      <c r="H440" s="372"/>
      <c r="I440" s="372"/>
      <c r="J440" s="372"/>
      <c r="K440" s="357"/>
    </row>
    <row r="441" spans="1:11" ht="15.75" customHeight="1">
      <c r="A441" s="371"/>
      <c r="B441" s="357"/>
      <c r="C441" s="357"/>
      <c r="D441" s="357"/>
      <c r="E441" s="357"/>
      <c r="F441" s="357"/>
      <c r="G441" s="357"/>
      <c r="H441" s="372"/>
      <c r="I441" s="372"/>
      <c r="J441" s="372"/>
      <c r="K441" s="357"/>
    </row>
    <row r="442" spans="1:11" ht="15.75" customHeight="1">
      <c r="A442" s="371"/>
      <c r="B442" s="357"/>
      <c r="C442" s="357"/>
      <c r="D442" s="357"/>
      <c r="E442" s="357"/>
      <c r="F442" s="357"/>
      <c r="G442" s="357"/>
      <c r="H442" s="372"/>
      <c r="I442" s="372"/>
      <c r="J442" s="372"/>
      <c r="K442" s="357"/>
    </row>
    <row r="443" spans="1:11" ht="15.75" customHeight="1">
      <c r="A443" s="371"/>
      <c r="B443" s="357"/>
      <c r="C443" s="357"/>
      <c r="D443" s="357"/>
      <c r="E443" s="357"/>
      <c r="F443" s="357"/>
      <c r="G443" s="357"/>
      <c r="H443" s="372"/>
      <c r="I443" s="372"/>
      <c r="J443" s="372"/>
      <c r="K443" s="357"/>
    </row>
    <row r="444" spans="1:11" ht="15.75" customHeight="1">
      <c r="A444" s="371"/>
      <c r="B444" s="357"/>
      <c r="C444" s="357"/>
      <c r="D444" s="357"/>
      <c r="E444" s="357"/>
      <c r="F444" s="357"/>
      <c r="G444" s="357"/>
      <c r="H444" s="372"/>
      <c r="I444" s="372"/>
      <c r="J444" s="372"/>
      <c r="K444" s="357"/>
    </row>
    <row r="445" spans="1:11" ht="15.75" customHeight="1">
      <c r="A445" s="371"/>
      <c r="B445" s="357"/>
      <c r="C445" s="357"/>
      <c r="D445" s="357"/>
      <c r="E445" s="357"/>
      <c r="F445" s="357"/>
      <c r="G445" s="357"/>
      <c r="H445" s="372"/>
      <c r="I445" s="372"/>
      <c r="J445" s="372"/>
      <c r="K445" s="357"/>
    </row>
    <row r="446" spans="1:11" ht="15.75" customHeight="1">
      <c r="A446" s="371"/>
      <c r="B446" s="357"/>
      <c r="C446" s="357"/>
      <c r="D446" s="357"/>
      <c r="E446" s="357"/>
      <c r="F446" s="357"/>
      <c r="G446" s="357"/>
      <c r="H446" s="372"/>
      <c r="I446" s="372"/>
      <c r="J446" s="372"/>
      <c r="K446" s="357"/>
    </row>
    <row r="447" spans="1:11" ht="15.75" customHeight="1">
      <c r="A447" s="371"/>
      <c r="B447" s="357"/>
      <c r="C447" s="357"/>
      <c r="D447" s="357"/>
      <c r="E447" s="357"/>
      <c r="F447" s="357"/>
      <c r="G447" s="357"/>
      <c r="H447" s="372"/>
      <c r="I447" s="372"/>
      <c r="J447" s="372"/>
      <c r="K447" s="357"/>
    </row>
    <row r="448" spans="1:11" ht="15.75" customHeight="1">
      <c r="A448" s="371"/>
      <c r="B448" s="357"/>
      <c r="C448" s="357"/>
      <c r="D448" s="357"/>
      <c r="E448" s="357"/>
      <c r="F448" s="357"/>
      <c r="G448" s="357"/>
      <c r="H448" s="372"/>
      <c r="I448" s="372"/>
      <c r="J448" s="372"/>
      <c r="K448" s="357"/>
    </row>
    <row r="449" spans="1:11" ht="15.75" customHeight="1">
      <c r="A449" s="371"/>
      <c r="B449" s="357"/>
      <c r="C449" s="357"/>
      <c r="D449" s="357"/>
      <c r="E449" s="357"/>
      <c r="F449" s="357"/>
      <c r="G449" s="357"/>
      <c r="H449" s="372"/>
      <c r="I449" s="372"/>
      <c r="J449" s="372"/>
      <c r="K449" s="357"/>
    </row>
    <row r="450" spans="1:11" ht="15.75" customHeight="1">
      <c r="A450" s="371"/>
      <c r="B450" s="357"/>
      <c r="C450" s="357"/>
      <c r="D450" s="357"/>
      <c r="E450" s="357"/>
      <c r="F450" s="357"/>
      <c r="G450" s="357"/>
      <c r="H450" s="372"/>
      <c r="I450" s="372"/>
      <c r="J450" s="372"/>
      <c r="K450" s="357"/>
    </row>
    <row r="451" spans="1:11" ht="15.75" customHeight="1">
      <c r="A451" s="371"/>
      <c r="B451" s="357"/>
      <c r="C451" s="357"/>
      <c r="D451" s="357"/>
      <c r="E451" s="357"/>
      <c r="F451" s="357"/>
      <c r="G451" s="357"/>
      <c r="H451" s="372"/>
      <c r="I451" s="372"/>
      <c r="J451" s="372"/>
      <c r="K451" s="357"/>
    </row>
    <row r="452" spans="1:11" ht="15.75" customHeight="1">
      <c r="A452" s="371"/>
      <c r="B452" s="357"/>
      <c r="C452" s="357"/>
      <c r="D452" s="357"/>
      <c r="E452" s="357"/>
      <c r="F452" s="357"/>
      <c r="G452" s="357"/>
      <c r="H452" s="372"/>
      <c r="I452" s="372"/>
      <c r="J452" s="372"/>
      <c r="K452" s="357"/>
    </row>
    <row r="453" spans="1:11" ht="15.75" customHeight="1">
      <c r="A453" s="371"/>
      <c r="B453" s="357"/>
      <c r="C453" s="357"/>
      <c r="D453" s="357"/>
      <c r="E453" s="357"/>
      <c r="F453" s="357"/>
      <c r="G453" s="357"/>
      <c r="H453" s="372"/>
      <c r="I453" s="372"/>
      <c r="J453" s="372"/>
      <c r="K453" s="357"/>
    </row>
    <row r="454" spans="1:11" ht="15.75" customHeight="1">
      <c r="A454" s="371"/>
      <c r="B454" s="357"/>
      <c r="C454" s="357"/>
      <c r="D454" s="357"/>
      <c r="E454" s="357"/>
      <c r="F454" s="357"/>
      <c r="G454" s="357"/>
      <c r="H454" s="372"/>
      <c r="I454" s="372"/>
      <c r="J454" s="372"/>
      <c r="K454" s="357"/>
    </row>
    <row r="455" spans="1:11" ht="15.75" customHeight="1">
      <c r="A455" s="371"/>
      <c r="B455" s="357"/>
      <c r="C455" s="357"/>
      <c r="D455" s="357"/>
      <c r="E455" s="357"/>
      <c r="F455" s="357"/>
      <c r="G455" s="357"/>
      <c r="H455" s="372"/>
      <c r="I455" s="372"/>
      <c r="J455" s="372"/>
      <c r="K455" s="357"/>
    </row>
    <row r="456" spans="1:11" ht="15.75" customHeight="1">
      <c r="A456" s="371"/>
      <c r="B456" s="357"/>
      <c r="C456" s="357"/>
      <c r="D456" s="357"/>
      <c r="E456" s="357"/>
      <c r="F456" s="357"/>
      <c r="G456" s="357"/>
      <c r="H456" s="372"/>
      <c r="I456" s="372"/>
      <c r="J456" s="372"/>
      <c r="K456" s="357"/>
    </row>
    <row r="457" spans="1:11" ht="15.75" customHeight="1">
      <c r="A457" s="371"/>
      <c r="B457" s="357"/>
      <c r="C457" s="357"/>
      <c r="D457" s="357"/>
      <c r="E457" s="357"/>
      <c r="F457" s="357"/>
      <c r="G457" s="357"/>
      <c r="H457" s="372"/>
      <c r="I457" s="372"/>
      <c r="J457" s="372"/>
      <c r="K457" s="357"/>
    </row>
    <row r="458" spans="1:11" ht="15.75" customHeight="1">
      <c r="A458" s="371"/>
      <c r="B458" s="357"/>
      <c r="C458" s="357"/>
      <c r="D458" s="357"/>
      <c r="E458" s="357"/>
      <c r="F458" s="357"/>
      <c r="G458" s="357"/>
      <c r="H458" s="372"/>
      <c r="I458" s="372"/>
      <c r="J458" s="372"/>
      <c r="K458" s="357"/>
    </row>
    <row r="459" spans="1:11" ht="15.75" customHeight="1">
      <c r="A459" s="371"/>
      <c r="B459" s="357"/>
      <c r="C459" s="357"/>
      <c r="D459" s="357"/>
      <c r="E459" s="357"/>
      <c r="F459" s="357"/>
      <c r="G459" s="357"/>
      <c r="H459" s="372"/>
      <c r="I459" s="372"/>
      <c r="J459" s="372"/>
      <c r="K459" s="357"/>
    </row>
    <row r="460" spans="1:11" ht="15.75" customHeight="1">
      <c r="A460" s="371"/>
      <c r="B460" s="357"/>
      <c r="C460" s="357"/>
      <c r="D460" s="357"/>
      <c r="E460" s="357"/>
      <c r="F460" s="357"/>
      <c r="G460" s="357"/>
      <c r="H460" s="372"/>
      <c r="I460" s="372"/>
      <c r="J460" s="372"/>
      <c r="K460" s="357"/>
    </row>
    <row r="461" spans="1:11" ht="15.75" customHeight="1">
      <c r="A461" s="371"/>
      <c r="B461" s="357"/>
      <c r="C461" s="357"/>
      <c r="D461" s="357"/>
      <c r="E461" s="357"/>
      <c r="F461" s="357"/>
      <c r="G461" s="357"/>
      <c r="H461" s="372"/>
      <c r="I461" s="372"/>
      <c r="J461" s="372"/>
      <c r="K461" s="357"/>
    </row>
    <row r="462" spans="1:11" ht="15.75" customHeight="1">
      <c r="A462" s="371"/>
      <c r="B462" s="357"/>
      <c r="C462" s="357"/>
      <c r="D462" s="357"/>
      <c r="E462" s="357"/>
      <c r="F462" s="357"/>
      <c r="G462" s="357"/>
      <c r="H462" s="372"/>
      <c r="I462" s="372"/>
      <c r="J462" s="372"/>
      <c r="K462" s="357"/>
    </row>
    <row r="463" spans="1:11" ht="15.75" customHeight="1">
      <c r="A463" s="371"/>
      <c r="B463" s="357"/>
      <c r="C463" s="357"/>
      <c r="D463" s="357"/>
      <c r="E463" s="357"/>
      <c r="F463" s="357"/>
      <c r="G463" s="357"/>
      <c r="H463" s="372"/>
      <c r="I463" s="372"/>
      <c r="J463" s="372"/>
      <c r="K463" s="357"/>
    </row>
    <row r="464" spans="1:11" ht="15.75" customHeight="1">
      <c r="A464" s="371"/>
      <c r="B464" s="357"/>
      <c r="C464" s="357"/>
      <c r="D464" s="357"/>
      <c r="E464" s="357"/>
      <c r="F464" s="357"/>
      <c r="G464" s="357"/>
      <c r="H464" s="372"/>
      <c r="I464" s="372"/>
      <c r="J464" s="372"/>
      <c r="K464" s="357"/>
    </row>
    <row r="465" spans="1:11" ht="15.75" customHeight="1">
      <c r="A465" s="371"/>
      <c r="B465" s="357"/>
      <c r="C465" s="357"/>
      <c r="D465" s="357"/>
      <c r="E465" s="357"/>
      <c r="F465" s="357"/>
      <c r="G465" s="357"/>
      <c r="H465" s="372"/>
      <c r="I465" s="372"/>
      <c r="J465" s="372"/>
      <c r="K465" s="357"/>
    </row>
    <row r="466" spans="1:11" ht="15.75" customHeight="1">
      <c r="A466" s="371"/>
      <c r="B466" s="357"/>
      <c r="C466" s="357"/>
      <c r="D466" s="357"/>
      <c r="E466" s="357"/>
      <c r="F466" s="357"/>
      <c r="G466" s="357"/>
      <c r="H466" s="372"/>
      <c r="I466" s="372"/>
      <c r="J466" s="372"/>
      <c r="K466" s="357"/>
    </row>
    <row r="467" spans="1:11" ht="15.75" customHeight="1">
      <c r="A467" s="371"/>
      <c r="B467" s="357"/>
      <c r="C467" s="357"/>
      <c r="D467" s="357"/>
      <c r="E467" s="357"/>
      <c r="F467" s="357"/>
      <c r="G467" s="357"/>
      <c r="H467" s="372"/>
      <c r="I467" s="372"/>
      <c r="J467" s="372"/>
      <c r="K467" s="357"/>
    </row>
    <row r="468" spans="1:11" ht="15.75" customHeight="1">
      <c r="A468" s="371"/>
      <c r="B468" s="357"/>
      <c r="C468" s="357"/>
      <c r="D468" s="357"/>
      <c r="E468" s="357"/>
      <c r="F468" s="357"/>
      <c r="G468" s="357"/>
      <c r="H468" s="372"/>
      <c r="I468" s="372"/>
      <c r="J468" s="372"/>
      <c r="K468" s="357"/>
    </row>
    <row r="469" spans="1:11" ht="15.75" customHeight="1">
      <c r="A469" s="371"/>
      <c r="B469" s="357"/>
      <c r="C469" s="357"/>
      <c r="D469" s="357"/>
      <c r="E469" s="357"/>
      <c r="F469" s="357"/>
      <c r="G469" s="357"/>
      <c r="H469" s="372"/>
      <c r="I469" s="372"/>
      <c r="J469" s="372"/>
      <c r="K469" s="357"/>
    </row>
    <row r="470" spans="1:11" ht="15.75" customHeight="1">
      <c r="A470" s="371"/>
      <c r="B470" s="357"/>
      <c r="C470" s="357"/>
      <c r="D470" s="357"/>
      <c r="E470" s="357"/>
      <c r="F470" s="357"/>
      <c r="G470" s="357"/>
      <c r="H470" s="372"/>
      <c r="I470" s="372"/>
      <c r="J470" s="372"/>
      <c r="K470" s="357"/>
    </row>
    <row r="471" spans="1:11" ht="15.75" customHeight="1">
      <c r="A471" s="371"/>
      <c r="B471" s="357"/>
      <c r="C471" s="357"/>
      <c r="D471" s="357"/>
      <c r="E471" s="357"/>
      <c r="F471" s="357"/>
      <c r="G471" s="357"/>
      <c r="H471" s="372"/>
      <c r="I471" s="372"/>
      <c r="J471" s="372"/>
      <c r="K471" s="357"/>
    </row>
    <row r="472" spans="1:11" ht="15.75" customHeight="1">
      <c r="A472" s="371"/>
      <c r="B472" s="357"/>
      <c r="C472" s="357"/>
      <c r="D472" s="357"/>
      <c r="E472" s="357"/>
      <c r="F472" s="357"/>
      <c r="G472" s="357"/>
      <c r="H472" s="372"/>
      <c r="I472" s="372"/>
      <c r="J472" s="372"/>
      <c r="K472" s="357"/>
    </row>
    <row r="473" spans="1:11" ht="15.75" customHeight="1">
      <c r="A473" s="371"/>
      <c r="B473" s="357"/>
      <c r="C473" s="357"/>
      <c r="D473" s="357"/>
      <c r="E473" s="357"/>
      <c r="F473" s="357"/>
      <c r="G473" s="357"/>
      <c r="H473" s="372"/>
      <c r="I473" s="372"/>
      <c r="J473" s="372"/>
      <c r="K473" s="357"/>
    </row>
    <row r="474" spans="1:11" ht="15.75" customHeight="1">
      <c r="A474" s="371"/>
      <c r="B474" s="357"/>
      <c r="C474" s="357"/>
      <c r="D474" s="357"/>
      <c r="E474" s="357"/>
      <c r="F474" s="357"/>
      <c r="G474" s="357"/>
      <c r="H474" s="372"/>
      <c r="I474" s="372"/>
      <c r="J474" s="372"/>
      <c r="K474" s="357"/>
    </row>
    <row r="475" spans="1:11" ht="15.75" customHeight="1">
      <c r="A475" s="371"/>
      <c r="B475" s="357"/>
      <c r="C475" s="357"/>
      <c r="D475" s="357"/>
      <c r="E475" s="357"/>
      <c r="F475" s="357"/>
      <c r="G475" s="357"/>
      <c r="H475" s="372"/>
      <c r="I475" s="372"/>
      <c r="J475" s="372"/>
      <c r="K475" s="357"/>
    </row>
    <row r="476" spans="1:11" ht="15.75" customHeight="1">
      <c r="A476" s="371"/>
      <c r="B476" s="357"/>
      <c r="C476" s="357"/>
      <c r="D476" s="357"/>
      <c r="E476" s="357"/>
      <c r="F476" s="357"/>
      <c r="G476" s="357"/>
      <c r="H476" s="372"/>
      <c r="I476" s="372"/>
      <c r="J476" s="372"/>
      <c r="K476" s="357"/>
    </row>
    <row r="477" spans="1:11" ht="15.75" customHeight="1">
      <c r="A477" s="371"/>
      <c r="B477" s="357"/>
      <c r="C477" s="357"/>
      <c r="D477" s="357"/>
      <c r="E477" s="357"/>
      <c r="F477" s="357"/>
      <c r="G477" s="357"/>
      <c r="H477" s="372"/>
      <c r="I477" s="372"/>
      <c r="J477" s="372"/>
      <c r="K477" s="357"/>
    </row>
    <row r="478" spans="1:11" ht="15.75" customHeight="1">
      <c r="A478" s="371"/>
      <c r="B478" s="357"/>
      <c r="C478" s="357"/>
      <c r="D478" s="357"/>
      <c r="E478" s="357"/>
      <c r="F478" s="357"/>
      <c r="G478" s="357"/>
      <c r="H478" s="372"/>
      <c r="I478" s="372"/>
      <c r="J478" s="372"/>
      <c r="K478" s="357"/>
    </row>
    <row r="479" spans="1:11" ht="15.75" customHeight="1">
      <c r="A479" s="371"/>
      <c r="B479" s="357"/>
      <c r="C479" s="357"/>
      <c r="D479" s="357"/>
      <c r="E479" s="357"/>
      <c r="F479" s="357"/>
      <c r="G479" s="357"/>
      <c r="H479" s="372"/>
      <c r="I479" s="372"/>
      <c r="J479" s="372"/>
      <c r="K479" s="357"/>
    </row>
    <row r="480" spans="1:11" ht="15.75" customHeight="1">
      <c r="A480" s="371"/>
      <c r="B480" s="357"/>
      <c r="C480" s="357"/>
      <c r="D480" s="357"/>
      <c r="E480" s="357"/>
      <c r="F480" s="357"/>
      <c r="G480" s="357"/>
      <c r="H480" s="372"/>
      <c r="I480" s="372"/>
      <c r="J480" s="372"/>
      <c r="K480" s="357"/>
    </row>
    <row r="481" spans="1:11" ht="15.75" customHeight="1">
      <c r="A481" s="371"/>
      <c r="B481" s="357"/>
      <c r="C481" s="357"/>
      <c r="D481" s="357"/>
      <c r="E481" s="357"/>
      <c r="F481" s="357"/>
      <c r="G481" s="357"/>
      <c r="H481" s="372"/>
      <c r="I481" s="372"/>
      <c r="J481" s="372"/>
      <c r="K481" s="357"/>
    </row>
    <row r="482" spans="1:11" ht="15.75" customHeight="1">
      <c r="A482" s="371"/>
      <c r="B482" s="357"/>
      <c r="C482" s="357"/>
      <c r="D482" s="357"/>
      <c r="E482" s="357"/>
      <c r="F482" s="357"/>
      <c r="G482" s="357"/>
      <c r="H482" s="372"/>
      <c r="I482" s="372"/>
      <c r="J482" s="372"/>
      <c r="K482" s="357"/>
    </row>
    <row r="483" spans="1:11" ht="15.75" customHeight="1">
      <c r="A483" s="371"/>
      <c r="B483" s="357"/>
      <c r="C483" s="357"/>
      <c r="D483" s="357"/>
      <c r="E483" s="357"/>
      <c r="F483" s="357"/>
      <c r="G483" s="357"/>
      <c r="H483" s="372"/>
      <c r="I483" s="372"/>
      <c r="J483" s="372"/>
      <c r="K483" s="357"/>
    </row>
    <row r="484" spans="1:11" ht="15.75" customHeight="1">
      <c r="A484" s="371"/>
      <c r="B484" s="357"/>
      <c r="C484" s="357"/>
      <c r="D484" s="357"/>
      <c r="E484" s="357"/>
      <c r="F484" s="357"/>
      <c r="G484" s="357"/>
      <c r="H484" s="372"/>
      <c r="I484" s="372"/>
      <c r="J484" s="372"/>
      <c r="K484" s="357"/>
    </row>
    <row r="485" spans="1:11" ht="15.75" customHeight="1">
      <c r="A485" s="371"/>
      <c r="B485" s="357"/>
      <c r="C485" s="357"/>
      <c r="D485" s="357"/>
      <c r="E485" s="357"/>
      <c r="F485" s="357"/>
      <c r="G485" s="357"/>
      <c r="H485" s="372"/>
      <c r="I485" s="372"/>
      <c r="J485" s="372"/>
      <c r="K485" s="357"/>
    </row>
    <row r="486" spans="1:11" ht="15.75" customHeight="1">
      <c r="A486" s="371"/>
      <c r="B486" s="357"/>
      <c r="C486" s="357"/>
      <c r="D486" s="357"/>
      <c r="E486" s="357"/>
      <c r="F486" s="357"/>
      <c r="G486" s="357"/>
      <c r="H486" s="372"/>
      <c r="I486" s="372"/>
      <c r="J486" s="372"/>
      <c r="K486" s="357"/>
    </row>
    <row r="487" spans="1:11" ht="15.75" customHeight="1">
      <c r="A487" s="371"/>
      <c r="B487" s="357"/>
      <c r="C487" s="357"/>
      <c r="D487" s="357"/>
      <c r="E487" s="357"/>
      <c r="F487" s="357"/>
      <c r="G487" s="357"/>
      <c r="H487" s="372"/>
      <c r="I487" s="372"/>
      <c r="J487" s="372"/>
      <c r="K487" s="357"/>
    </row>
    <row r="488" spans="1:11" ht="15.75" customHeight="1">
      <c r="A488" s="371"/>
      <c r="B488" s="357"/>
      <c r="C488" s="357"/>
      <c r="D488" s="357"/>
      <c r="E488" s="357"/>
      <c r="F488" s="357"/>
      <c r="G488" s="357"/>
      <c r="H488" s="372"/>
      <c r="I488" s="372"/>
      <c r="J488" s="372"/>
      <c r="K488" s="357"/>
    </row>
    <row r="489" spans="1:11" ht="15.75" customHeight="1">
      <c r="A489" s="371"/>
      <c r="B489" s="357"/>
      <c r="C489" s="357"/>
      <c r="D489" s="357"/>
      <c r="E489" s="357"/>
      <c r="F489" s="357"/>
      <c r="G489" s="357"/>
      <c r="H489" s="372"/>
      <c r="I489" s="372"/>
      <c r="J489" s="372"/>
      <c r="K489" s="357"/>
    </row>
    <row r="490" spans="1:11" ht="15.75" customHeight="1">
      <c r="A490" s="371"/>
      <c r="B490" s="357"/>
      <c r="C490" s="357"/>
      <c r="D490" s="357"/>
      <c r="E490" s="357"/>
      <c r="F490" s="357"/>
      <c r="G490" s="357"/>
      <c r="H490" s="372"/>
      <c r="I490" s="372"/>
      <c r="J490" s="372"/>
      <c r="K490" s="357"/>
    </row>
    <row r="491" spans="1:11" ht="15.75" customHeight="1">
      <c r="A491" s="371"/>
      <c r="B491" s="357"/>
      <c r="C491" s="357"/>
      <c r="D491" s="357"/>
      <c r="E491" s="357"/>
      <c r="F491" s="357"/>
      <c r="G491" s="357"/>
      <c r="H491" s="372"/>
      <c r="I491" s="372"/>
      <c r="J491" s="372"/>
      <c r="K491" s="357"/>
    </row>
    <row r="492" spans="1:11" ht="15.75" customHeight="1">
      <c r="A492" s="371"/>
      <c r="B492" s="357"/>
      <c r="C492" s="357"/>
      <c r="D492" s="357"/>
      <c r="E492" s="357"/>
      <c r="F492" s="357"/>
      <c r="G492" s="357"/>
      <c r="H492" s="372"/>
      <c r="I492" s="372"/>
      <c r="J492" s="372"/>
      <c r="K492" s="357"/>
    </row>
    <row r="493" spans="1:11" ht="15.75" customHeight="1">
      <c r="A493" s="371"/>
      <c r="B493" s="357"/>
      <c r="C493" s="357"/>
      <c r="D493" s="357"/>
      <c r="E493" s="357"/>
      <c r="F493" s="357"/>
      <c r="G493" s="357"/>
      <c r="H493" s="372"/>
      <c r="I493" s="372"/>
      <c r="J493" s="372"/>
      <c r="K493" s="357"/>
    </row>
    <row r="494" spans="1:11" ht="15.75" customHeight="1">
      <c r="A494" s="371"/>
      <c r="B494" s="357"/>
      <c r="C494" s="357"/>
      <c r="D494" s="357"/>
      <c r="E494" s="357"/>
      <c r="F494" s="357"/>
      <c r="G494" s="357"/>
      <c r="H494" s="372"/>
      <c r="I494" s="372"/>
      <c r="J494" s="372"/>
      <c r="K494" s="357"/>
    </row>
    <row r="495" spans="1:11" ht="15.75" customHeight="1">
      <c r="A495" s="371"/>
      <c r="B495" s="357"/>
      <c r="C495" s="357"/>
      <c r="D495" s="357"/>
      <c r="E495" s="357"/>
      <c r="F495" s="357"/>
      <c r="G495" s="357"/>
      <c r="H495" s="372"/>
      <c r="I495" s="372"/>
      <c r="J495" s="372"/>
      <c r="K495" s="357"/>
    </row>
    <row r="496" spans="1:11" ht="15.75" customHeight="1">
      <c r="A496" s="371"/>
      <c r="B496" s="357"/>
      <c r="C496" s="357"/>
      <c r="D496" s="357"/>
      <c r="E496" s="357"/>
      <c r="F496" s="357"/>
      <c r="G496" s="357"/>
      <c r="H496" s="372"/>
      <c r="I496" s="372"/>
      <c r="J496" s="372"/>
      <c r="K496" s="357"/>
    </row>
    <row r="497" spans="1:11" ht="15.75" customHeight="1">
      <c r="A497" s="371"/>
      <c r="B497" s="357"/>
      <c r="C497" s="357"/>
      <c r="D497" s="357"/>
      <c r="E497" s="357"/>
      <c r="F497" s="357"/>
      <c r="G497" s="357"/>
      <c r="H497" s="372"/>
      <c r="I497" s="372"/>
      <c r="J497" s="372"/>
      <c r="K497" s="357"/>
    </row>
    <row r="498" spans="1:11" ht="15.75" customHeight="1">
      <c r="A498" s="371"/>
      <c r="B498" s="357"/>
      <c r="C498" s="357"/>
      <c r="D498" s="357"/>
      <c r="E498" s="357"/>
      <c r="F498" s="357"/>
      <c r="G498" s="357"/>
      <c r="H498" s="372"/>
      <c r="I498" s="372"/>
      <c r="J498" s="372"/>
      <c r="K498" s="357"/>
    </row>
    <row r="499" spans="1:11" ht="15.75" customHeight="1">
      <c r="A499" s="371"/>
      <c r="B499" s="357"/>
      <c r="C499" s="357"/>
      <c r="D499" s="357"/>
      <c r="E499" s="357"/>
      <c r="F499" s="357"/>
      <c r="G499" s="357"/>
      <c r="H499" s="372"/>
      <c r="I499" s="372"/>
      <c r="J499" s="372"/>
      <c r="K499" s="357"/>
    </row>
    <row r="500" spans="1:11" ht="15.75" customHeight="1">
      <c r="A500" s="371"/>
      <c r="B500" s="357"/>
      <c r="C500" s="357"/>
      <c r="D500" s="357"/>
      <c r="E500" s="357"/>
      <c r="F500" s="357"/>
      <c r="G500" s="357"/>
      <c r="H500" s="372"/>
      <c r="I500" s="372"/>
      <c r="J500" s="372"/>
      <c r="K500" s="357"/>
    </row>
    <row r="501" spans="1:11" ht="15.75" customHeight="1">
      <c r="A501" s="371"/>
      <c r="B501" s="357"/>
      <c r="C501" s="357"/>
      <c r="D501" s="357"/>
      <c r="E501" s="357"/>
      <c r="F501" s="357"/>
      <c r="G501" s="357"/>
      <c r="H501" s="372"/>
      <c r="I501" s="372"/>
      <c r="J501" s="372"/>
      <c r="K501" s="357"/>
    </row>
    <row r="502" spans="1:11" ht="15.75" customHeight="1">
      <c r="A502" s="371"/>
      <c r="B502" s="357"/>
      <c r="C502" s="357"/>
      <c r="D502" s="357"/>
      <c r="E502" s="357"/>
      <c r="F502" s="357"/>
      <c r="G502" s="357"/>
      <c r="H502" s="372"/>
      <c r="I502" s="372"/>
      <c r="J502" s="372"/>
      <c r="K502" s="357"/>
    </row>
    <row r="503" spans="1:11" ht="15.75" customHeight="1">
      <c r="A503" s="371"/>
      <c r="B503" s="357"/>
      <c r="C503" s="357"/>
      <c r="D503" s="357"/>
      <c r="E503" s="357"/>
      <c r="F503" s="357"/>
      <c r="G503" s="357"/>
      <c r="H503" s="372"/>
      <c r="I503" s="372"/>
      <c r="J503" s="372"/>
      <c r="K503" s="357"/>
    </row>
    <row r="504" spans="1:11" ht="15.75" customHeight="1">
      <c r="A504" s="371"/>
      <c r="B504" s="357"/>
      <c r="C504" s="357"/>
      <c r="D504" s="357"/>
      <c r="E504" s="357"/>
      <c r="F504" s="357"/>
      <c r="G504" s="357"/>
      <c r="H504" s="372"/>
      <c r="I504" s="372"/>
      <c r="J504" s="372"/>
      <c r="K504" s="357"/>
    </row>
    <row r="505" spans="1:11" ht="15.75" customHeight="1">
      <c r="A505" s="371"/>
      <c r="B505" s="357"/>
      <c r="C505" s="357"/>
      <c r="D505" s="357"/>
      <c r="E505" s="357"/>
      <c r="F505" s="357"/>
      <c r="G505" s="357"/>
      <c r="H505" s="372"/>
      <c r="I505" s="372"/>
      <c r="J505" s="372"/>
      <c r="K505" s="357"/>
    </row>
    <row r="506" spans="1:11" ht="15.75" customHeight="1">
      <c r="A506" s="371"/>
      <c r="B506" s="357"/>
      <c r="C506" s="357"/>
      <c r="D506" s="357"/>
      <c r="E506" s="357"/>
      <c r="F506" s="357"/>
      <c r="G506" s="357"/>
      <c r="H506" s="372"/>
      <c r="I506" s="372"/>
      <c r="J506" s="372"/>
      <c r="K506" s="357"/>
    </row>
    <row r="507" spans="1:11" ht="15.75" customHeight="1">
      <c r="A507" s="371"/>
      <c r="B507" s="357"/>
      <c r="C507" s="357"/>
      <c r="D507" s="357"/>
      <c r="E507" s="357"/>
      <c r="F507" s="357"/>
      <c r="G507" s="357"/>
      <c r="H507" s="372"/>
      <c r="I507" s="372"/>
      <c r="J507" s="372"/>
      <c r="K507" s="357"/>
    </row>
    <row r="508" spans="1:11" ht="15.75" customHeight="1">
      <c r="A508" s="371"/>
      <c r="B508" s="357"/>
      <c r="C508" s="357"/>
      <c r="D508" s="357"/>
      <c r="E508" s="357"/>
      <c r="F508" s="357"/>
      <c r="G508" s="357"/>
      <c r="H508" s="372"/>
      <c r="I508" s="372"/>
      <c r="J508" s="372"/>
      <c r="K508" s="357"/>
    </row>
    <row r="509" spans="1:11" ht="15.75" customHeight="1">
      <c r="A509" s="371"/>
      <c r="B509" s="357"/>
      <c r="C509" s="357"/>
      <c r="D509" s="357"/>
      <c r="E509" s="357"/>
      <c r="F509" s="357"/>
      <c r="G509" s="357"/>
      <c r="H509" s="372"/>
      <c r="I509" s="372"/>
      <c r="J509" s="372"/>
      <c r="K509" s="357"/>
    </row>
    <row r="510" spans="1:11" ht="15.75" customHeight="1">
      <c r="A510" s="371"/>
      <c r="B510" s="357"/>
      <c r="C510" s="357"/>
      <c r="D510" s="357"/>
      <c r="E510" s="357"/>
      <c r="F510" s="357"/>
      <c r="G510" s="357"/>
      <c r="H510" s="372"/>
      <c r="I510" s="372"/>
      <c r="J510" s="372"/>
      <c r="K510" s="357"/>
    </row>
    <row r="511" spans="1:11" ht="15.75" customHeight="1">
      <c r="A511" s="371"/>
      <c r="B511" s="357"/>
      <c r="C511" s="357"/>
      <c r="D511" s="357"/>
      <c r="E511" s="357"/>
      <c r="F511" s="357"/>
      <c r="G511" s="357"/>
      <c r="H511" s="372"/>
      <c r="I511" s="372"/>
      <c r="J511" s="372"/>
      <c r="K511" s="357"/>
    </row>
    <row r="512" spans="1:11" ht="15.75" customHeight="1">
      <c r="A512" s="371"/>
      <c r="B512" s="357"/>
      <c r="C512" s="357"/>
      <c r="D512" s="357"/>
      <c r="E512" s="357"/>
      <c r="F512" s="357"/>
      <c r="G512" s="357"/>
      <c r="H512" s="372"/>
      <c r="I512" s="372"/>
      <c r="J512" s="372"/>
      <c r="K512" s="357"/>
    </row>
    <row r="513" spans="1:11" ht="15.75" customHeight="1">
      <c r="A513" s="371"/>
      <c r="B513" s="357"/>
      <c r="C513" s="357"/>
      <c r="D513" s="357"/>
      <c r="E513" s="357"/>
      <c r="F513" s="357"/>
      <c r="G513" s="357"/>
      <c r="H513" s="372"/>
      <c r="I513" s="372"/>
      <c r="J513" s="372"/>
      <c r="K513" s="357"/>
    </row>
    <row r="514" spans="1:11" ht="15.75" customHeight="1">
      <c r="A514" s="371"/>
      <c r="B514" s="357"/>
      <c r="C514" s="357"/>
      <c r="D514" s="357"/>
      <c r="E514" s="357"/>
      <c r="F514" s="357"/>
      <c r="G514" s="357"/>
      <c r="H514" s="372"/>
      <c r="I514" s="372"/>
      <c r="J514" s="372"/>
      <c r="K514" s="357"/>
    </row>
    <row r="515" spans="1:11" ht="15.75" customHeight="1">
      <c r="A515" s="371"/>
      <c r="B515" s="357"/>
      <c r="C515" s="357"/>
      <c r="D515" s="357"/>
      <c r="E515" s="357"/>
      <c r="F515" s="357"/>
      <c r="G515" s="357"/>
      <c r="H515" s="372"/>
      <c r="I515" s="372"/>
      <c r="J515" s="372"/>
      <c r="K515" s="357"/>
    </row>
    <row r="516" spans="1:11" ht="15.75" customHeight="1">
      <c r="A516" s="371"/>
      <c r="B516" s="357"/>
      <c r="C516" s="357"/>
      <c r="D516" s="357"/>
      <c r="E516" s="357"/>
      <c r="F516" s="357"/>
      <c r="G516" s="357"/>
      <c r="H516" s="372"/>
      <c r="I516" s="372"/>
      <c r="J516" s="372"/>
      <c r="K516" s="357"/>
    </row>
    <row r="517" spans="1:11" ht="15.75" customHeight="1">
      <c r="A517" s="371"/>
      <c r="B517" s="357"/>
      <c r="C517" s="357"/>
      <c r="D517" s="357"/>
      <c r="E517" s="357"/>
      <c r="F517" s="357"/>
      <c r="G517" s="357"/>
      <c r="H517" s="372"/>
      <c r="I517" s="372"/>
      <c r="J517" s="372"/>
      <c r="K517" s="357"/>
    </row>
    <row r="518" spans="1:11" ht="15.75" customHeight="1">
      <c r="A518" s="371"/>
      <c r="B518" s="357"/>
      <c r="C518" s="357"/>
      <c r="D518" s="357"/>
      <c r="E518" s="357"/>
      <c r="F518" s="357"/>
      <c r="G518" s="357"/>
      <c r="H518" s="372"/>
      <c r="I518" s="372"/>
      <c r="J518" s="372"/>
      <c r="K518" s="357"/>
    </row>
    <row r="519" spans="1:11" ht="15.75" customHeight="1">
      <c r="A519" s="371"/>
      <c r="B519" s="357"/>
      <c r="C519" s="357"/>
      <c r="D519" s="357"/>
      <c r="E519" s="357"/>
      <c r="F519" s="357"/>
      <c r="G519" s="357"/>
      <c r="H519" s="372"/>
      <c r="I519" s="372"/>
      <c r="J519" s="372"/>
      <c r="K519" s="357"/>
    </row>
    <row r="520" spans="1:11" ht="15.75" customHeight="1">
      <c r="A520" s="371"/>
      <c r="B520" s="357"/>
      <c r="C520" s="357"/>
      <c r="D520" s="357"/>
      <c r="E520" s="357"/>
      <c r="F520" s="357"/>
      <c r="G520" s="357"/>
      <c r="H520" s="372"/>
      <c r="I520" s="372"/>
      <c r="J520" s="372"/>
      <c r="K520" s="357"/>
    </row>
    <row r="521" spans="1:11" ht="15.75" customHeight="1">
      <c r="A521" s="371"/>
      <c r="B521" s="357"/>
      <c r="C521" s="357"/>
      <c r="D521" s="357"/>
      <c r="E521" s="357"/>
      <c r="F521" s="357"/>
      <c r="G521" s="357"/>
      <c r="H521" s="372"/>
      <c r="I521" s="372"/>
      <c r="J521" s="372"/>
      <c r="K521" s="357"/>
    </row>
    <row r="522" spans="1:11" ht="15.75" customHeight="1">
      <c r="A522" s="371"/>
      <c r="B522" s="357"/>
      <c r="C522" s="357"/>
      <c r="D522" s="357"/>
      <c r="E522" s="357"/>
      <c r="F522" s="357"/>
      <c r="G522" s="357"/>
      <c r="H522" s="372"/>
      <c r="I522" s="372"/>
      <c r="J522" s="372"/>
      <c r="K522" s="357"/>
    </row>
    <row r="523" spans="1:11" ht="15.75" customHeight="1">
      <c r="A523" s="371"/>
      <c r="B523" s="357"/>
      <c r="C523" s="357"/>
      <c r="D523" s="357"/>
      <c r="E523" s="357"/>
      <c r="F523" s="357"/>
      <c r="G523" s="357"/>
      <c r="H523" s="372"/>
      <c r="I523" s="372"/>
      <c r="J523" s="372"/>
      <c r="K523" s="357"/>
    </row>
    <row r="524" spans="1:11" ht="15.75" customHeight="1">
      <c r="A524" s="371"/>
      <c r="B524" s="357"/>
      <c r="C524" s="357"/>
      <c r="D524" s="357"/>
      <c r="E524" s="357"/>
      <c r="F524" s="357"/>
      <c r="G524" s="357"/>
      <c r="H524" s="372"/>
      <c r="I524" s="372"/>
      <c r="J524" s="372"/>
      <c r="K524" s="357"/>
    </row>
    <row r="525" spans="1:11" ht="15.75" customHeight="1">
      <c r="A525" s="371"/>
      <c r="B525" s="357"/>
      <c r="C525" s="357"/>
      <c r="D525" s="357"/>
      <c r="E525" s="357"/>
      <c r="F525" s="357"/>
      <c r="G525" s="357"/>
      <c r="H525" s="372"/>
      <c r="I525" s="372"/>
      <c r="J525" s="372"/>
      <c r="K525" s="357"/>
    </row>
    <row r="526" spans="1:11" ht="15.75" customHeight="1">
      <c r="A526" s="371"/>
      <c r="B526" s="357"/>
      <c r="C526" s="357"/>
      <c r="D526" s="357"/>
      <c r="E526" s="357"/>
      <c r="F526" s="357"/>
      <c r="G526" s="357"/>
      <c r="H526" s="372"/>
      <c r="I526" s="372"/>
      <c r="J526" s="372"/>
      <c r="K526" s="357"/>
    </row>
    <row r="527" spans="1:11" ht="15.75" customHeight="1">
      <c r="A527" s="371"/>
      <c r="B527" s="357"/>
      <c r="C527" s="357"/>
      <c r="D527" s="357"/>
      <c r="E527" s="357"/>
      <c r="F527" s="357"/>
      <c r="G527" s="357"/>
      <c r="H527" s="372"/>
      <c r="I527" s="372"/>
      <c r="J527" s="372"/>
      <c r="K527" s="357"/>
    </row>
    <row r="528" spans="1:11" ht="15.75" customHeight="1">
      <c r="A528" s="371"/>
      <c r="B528" s="357"/>
      <c r="C528" s="357"/>
      <c r="D528" s="357"/>
      <c r="E528" s="357"/>
      <c r="F528" s="357"/>
      <c r="G528" s="357"/>
      <c r="H528" s="372"/>
      <c r="I528" s="372"/>
      <c r="J528" s="372"/>
      <c r="K528" s="357"/>
    </row>
    <row r="529" spans="1:11" ht="15.75" customHeight="1">
      <c r="A529" s="371"/>
      <c r="B529" s="357"/>
      <c r="C529" s="357"/>
      <c r="D529" s="357"/>
      <c r="E529" s="357"/>
      <c r="F529" s="357"/>
      <c r="G529" s="357"/>
      <c r="H529" s="372"/>
      <c r="I529" s="372"/>
      <c r="J529" s="372"/>
      <c r="K529" s="357"/>
    </row>
    <row r="530" spans="1:11" ht="15.75" customHeight="1">
      <c r="A530" s="371"/>
      <c r="B530" s="357"/>
      <c r="C530" s="357"/>
      <c r="D530" s="357"/>
      <c r="E530" s="357"/>
      <c r="F530" s="357"/>
      <c r="G530" s="357"/>
      <c r="H530" s="372"/>
      <c r="I530" s="372"/>
      <c r="J530" s="372"/>
      <c r="K530" s="357"/>
    </row>
    <row r="531" spans="1:11" ht="15.75" customHeight="1">
      <c r="A531" s="371"/>
      <c r="B531" s="357"/>
      <c r="C531" s="357"/>
      <c r="D531" s="357"/>
      <c r="E531" s="357"/>
      <c r="F531" s="357"/>
      <c r="G531" s="357"/>
      <c r="H531" s="372"/>
      <c r="I531" s="372"/>
      <c r="J531" s="372"/>
      <c r="K531" s="357"/>
    </row>
    <row r="532" spans="1:11" ht="15.75" customHeight="1">
      <c r="A532" s="371"/>
      <c r="B532" s="357"/>
      <c r="C532" s="357"/>
      <c r="D532" s="357"/>
      <c r="E532" s="357"/>
      <c r="F532" s="357"/>
      <c r="G532" s="357"/>
      <c r="H532" s="372"/>
      <c r="I532" s="372"/>
      <c r="J532" s="372"/>
      <c r="K532" s="357"/>
    </row>
    <row r="533" spans="1:11" ht="15.75" customHeight="1">
      <c r="A533" s="371"/>
      <c r="B533" s="357"/>
      <c r="C533" s="357"/>
      <c r="D533" s="357"/>
      <c r="E533" s="357"/>
      <c r="F533" s="357"/>
      <c r="G533" s="357"/>
      <c r="H533" s="372"/>
      <c r="I533" s="372"/>
      <c r="J533" s="372"/>
      <c r="K533" s="357"/>
    </row>
    <row r="534" spans="1:11" ht="15.75" customHeight="1">
      <c r="A534" s="371"/>
      <c r="B534" s="357"/>
      <c r="C534" s="357"/>
      <c r="D534" s="357"/>
      <c r="E534" s="357"/>
      <c r="F534" s="357"/>
      <c r="G534" s="357"/>
      <c r="H534" s="372"/>
      <c r="I534" s="372"/>
      <c r="J534" s="372"/>
      <c r="K534" s="357"/>
    </row>
    <row r="535" spans="1:11" ht="15.75" customHeight="1">
      <c r="A535" s="371"/>
      <c r="B535" s="357"/>
      <c r="C535" s="357"/>
      <c r="D535" s="357"/>
      <c r="E535" s="357"/>
      <c r="F535" s="357"/>
      <c r="G535" s="357"/>
      <c r="H535" s="372"/>
      <c r="I535" s="372"/>
      <c r="J535" s="372"/>
      <c r="K535" s="357"/>
    </row>
    <row r="536" spans="1:11" ht="15.75" customHeight="1">
      <c r="A536" s="371"/>
      <c r="B536" s="357"/>
      <c r="C536" s="357"/>
      <c r="D536" s="357"/>
      <c r="E536" s="357"/>
      <c r="F536" s="357"/>
      <c r="G536" s="357"/>
      <c r="H536" s="372"/>
      <c r="I536" s="372"/>
      <c r="J536" s="372"/>
      <c r="K536" s="357"/>
    </row>
    <row r="537" spans="1:11" ht="15.75" customHeight="1">
      <c r="A537" s="371"/>
      <c r="B537" s="357"/>
      <c r="C537" s="357"/>
      <c r="D537" s="357"/>
      <c r="E537" s="357"/>
      <c r="F537" s="357"/>
      <c r="G537" s="357"/>
      <c r="H537" s="372"/>
      <c r="I537" s="372"/>
      <c r="J537" s="372"/>
      <c r="K537" s="357"/>
    </row>
    <row r="538" spans="1:11" ht="15.75" customHeight="1">
      <c r="A538" s="371"/>
      <c r="B538" s="357"/>
      <c r="C538" s="357"/>
      <c r="D538" s="357"/>
      <c r="E538" s="357"/>
      <c r="F538" s="357"/>
      <c r="G538" s="357"/>
      <c r="H538" s="372"/>
      <c r="I538" s="372"/>
      <c r="J538" s="372"/>
      <c r="K538" s="357"/>
    </row>
    <row r="539" spans="1:11" ht="15.75" customHeight="1">
      <c r="A539" s="371"/>
      <c r="B539" s="357"/>
      <c r="C539" s="357"/>
      <c r="D539" s="357"/>
      <c r="E539" s="357"/>
      <c r="F539" s="357"/>
      <c r="G539" s="357"/>
      <c r="H539" s="372"/>
      <c r="I539" s="372"/>
      <c r="J539" s="372"/>
      <c r="K539" s="357"/>
    </row>
    <row r="540" spans="1:11" ht="15.75" customHeight="1">
      <c r="A540" s="371"/>
      <c r="B540" s="357"/>
      <c r="C540" s="357"/>
      <c r="D540" s="357"/>
      <c r="E540" s="357"/>
      <c r="F540" s="357"/>
      <c r="G540" s="357"/>
      <c r="H540" s="372"/>
      <c r="I540" s="372"/>
      <c r="J540" s="372"/>
      <c r="K540" s="357"/>
    </row>
    <row r="541" spans="1:11" ht="15.75" customHeight="1">
      <c r="A541" s="371"/>
      <c r="B541" s="357"/>
      <c r="C541" s="357"/>
      <c r="D541" s="357"/>
      <c r="E541" s="357"/>
      <c r="F541" s="357"/>
      <c r="G541" s="357"/>
      <c r="H541" s="372"/>
      <c r="I541" s="372"/>
      <c r="J541" s="372"/>
      <c r="K541" s="357"/>
    </row>
    <row r="542" spans="1:11" ht="15.75" customHeight="1">
      <c r="A542" s="371"/>
      <c r="B542" s="357"/>
      <c r="C542" s="357"/>
      <c r="D542" s="357"/>
      <c r="E542" s="357"/>
      <c r="F542" s="357"/>
      <c r="G542" s="357"/>
      <c r="H542" s="372"/>
      <c r="I542" s="372"/>
      <c r="J542" s="372"/>
      <c r="K542" s="357"/>
    </row>
    <row r="543" spans="1:11" ht="15.75" customHeight="1">
      <c r="A543" s="371"/>
      <c r="B543" s="357"/>
      <c r="C543" s="357"/>
      <c r="D543" s="357"/>
      <c r="E543" s="357"/>
      <c r="F543" s="357"/>
      <c r="G543" s="357"/>
      <c r="H543" s="372"/>
      <c r="I543" s="372"/>
      <c r="J543" s="372"/>
      <c r="K543" s="357"/>
    </row>
    <row r="544" spans="1:11" ht="15.75" customHeight="1">
      <c r="A544" s="371"/>
      <c r="B544" s="357"/>
      <c r="C544" s="357"/>
      <c r="D544" s="357"/>
      <c r="E544" s="357"/>
      <c r="F544" s="357"/>
      <c r="G544" s="357"/>
      <c r="H544" s="372"/>
      <c r="I544" s="372"/>
      <c r="J544" s="372"/>
      <c r="K544" s="357"/>
    </row>
    <row r="545" spans="1:11" ht="15.75" customHeight="1">
      <c r="A545" s="371"/>
      <c r="B545" s="357"/>
      <c r="C545" s="357"/>
      <c r="D545" s="357"/>
      <c r="E545" s="357"/>
      <c r="F545" s="357"/>
      <c r="G545" s="357"/>
      <c r="H545" s="372"/>
      <c r="I545" s="372"/>
      <c r="J545" s="372"/>
      <c r="K545" s="357"/>
    </row>
    <row r="546" spans="1:11" ht="15.75" customHeight="1">
      <c r="A546" s="371"/>
      <c r="B546" s="357"/>
      <c r="C546" s="357"/>
      <c r="D546" s="357"/>
      <c r="E546" s="357"/>
      <c r="F546" s="357"/>
      <c r="G546" s="357"/>
      <c r="H546" s="372"/>
      <c r="I546" s="372"/>
      <c r="J546" s="372"/>
      <c r="K546" s="357"/>
    </row>
    <row r="547" spans="1:11" ht="15.75" customHeight="1">
      <c r="A547" s="371"/>
      <c r="B547" s="357"/>
      <c r="C547" s="357"/>
      <c r="D547" s="357"/>
      <c r="E547" s="357"/>
      <c r="F547" s="357"/>
      <c r="G547" s="357"/>
      <c r="H547" s="372"/>
      <c r="I547" s="372"/>
      <c r="J547" s="372"/>
      <c r="K547" s="357"/>
    </row>
    <row r="548" spans="1:11" ht="15.75" customHeight="1">
      <c r="A548" s="371"/>
      <c r="B548" s="357"/>
      <c r="C548" s="357"/>
      <c r="D548" s="357"/>
      <c r="E548" s="357"/>
      <c r="F548" s="357"/>
      <c r="G548" s="357"/>
      <c r="H548" s="372"/>
      <c r="I548" s="372"/>
      <c r="J548" s="372"/>
      <c r="K548" s="357"/>
    </row>
    <row r="549" spans="1:11" ht="15.75" customHeight="1">
      <c r="A549" s="371"/>
      <c r="B549" s="357"/>
      <c r="C549" s="357"/>
      <c r="D549" s="357"/>
      <c r="E549" s="357"/>
      <c r="F549" s="357"/>
      <c r="G549" s="357"/>
      <c r="H549" s="372"/>
      <c r="I549" s="372"/>
      <c r="J549" s="372"/>
      <c r="K549" s="357"/>
    </row>
    <row r="550" spans="1:11" ht="15.75" customHeight="1">
      <c r="A550" s="371"/>
      <c r="B550" s="357"/>
      <c r="C550" s="357"/>
      <c r="D550" s="357"/>
      <c r="E550" s="357"/>
      <c r="F550" s="357"/>
      <c r="G550" s="357"/>
      <c r="H550" s="372"/>
      <c r="I550" s="372"/>
      <c r="J550" s="372"/>
      <c r="K550" s="357"/>
    </row>
    <row r="551" spans="1:11" ht="15.75" customHeight="1">
      <c r="A551" s="371"/>
      <c r="B551" s="357"/>
      <c r="C551" s="357"/>
      <c r="D551" s="357"/>
      <c r="E551" s="357"/>
      <c r="F551" s="357"/>
      <c r="G551" s="357"/>
      <c r="H551" s="372"/>
      <c r="I551" s="372"/>
      <c r="J551" s="372"/>
      <c r="K551" s="357"/>
    </row>
    <row r="552" spans="1:11" ht="15.75" customHeight="1">
      <c r="A552" s="371"/>
      <c r="B552" s="357"/>
      <c r="C552" s="357"/>
      <c r="D552" s="357"/>
      <c r="E552" s="357"/>
      <c r="F552" s="357"/>
      <c r="G552" s="357"/>
      <c r="H552" s="372"/>
      <c r="I552" s="372"/>
      <c r="J552" s="372"/>
      <c r="K552" s="357"/>
    </row>
    <row r="553" spans="1:11" ht="15.75" customHeight="1">
      <c r="A553" s="371"/>
      <c r="B553" s="357"/>
      <c r="C553" s="357"/>
      <c r="D553" s="357"/>
      <c r="E553" s="357"/>
      <c r="F553" s="357"/>
      <c r="G553" s="357"/>
      <c r="H553" s="372"/>
      <c r="I553" s="372"/>
      <c r="J553" s="372"/>
      <c r="K553" s="357"/>
    </row>
    <row r="554" spans="1:11" ht="15.75" customHeight="1">
      <c r="A554" s="371"/>
      <c r="B554" s="357"/>
      <c r="C554" s="357"/>
      <c r="D554" s="357"/>
      <c r="E554" s="357"/>
      <c r="F554" s="357"/>
      <c r="G554" s="357"/>
      <c r="H554" s="372"/>
      <c r="I554" s="372"/>
      <c r="J554" s="372"/>
      <c r="K554" s="357"/>
    </row>
    <row r="555" spans="1:11" ht="15.75" customHeight="1">
      <c r="A555" s="371"/>
      <c r="B555" s="357"/>
      <c r="C555" s="357"/>
      <c r="D555" s="357"/>
      <c r="E555" s="357"/>
      <c r="F555" s="357"/>
      <c r="G555" s="357"/>
      <c r="H555" s="372"/>
      <c r="I555" s="372"/>
      <c r="J555" s="372"/>
      <c r="K555" s="357"/>
    </row>
    <row r="556" spans="1:11" ht="15.75" customHeight="1">
      <c r="A556" s="371"/>
      <c r="B556" s="357"/>
      <c r="C556" s="357"/>
      <c r="D556" s="357"/>
      <c r="E556" s="357"/>
      <c r="F556" s="357"/>
      <c r="G556" s="357"/>
      <c r="H556" s="372"/>
      <c r="I556" s="372"/>
      <c r="J556" s="372"/>
      <c r="K556" s="357"/>
    </row>
    <row r="557" spans="1:11" ht="15.75" customHeight="1">
      <c r="A557" s="371"/>
      <c r="B557" s="357"/>
      <c r="C557" s="357"/>
      <c r="D557" s="357"/>
      <c r="E557" s="357"/>
      <c r="F557" s="357"/>
      <c r="G557" s="357"/>
      <c r="H557" s="372"/>
      <c r="I557" s="372"/>
      <c r="J557" s="372"/>
      <c r="K557" s="357"/>
    </row>
    <row r="558" spans="1:11" ht="15.75" customHeight="1">
      <c r="A558" s="371"/>
      <c r="B558" s="357"/>
      <c r="C558" s="357"/>
      <c r="D558" s="357"/>
      <c r="E558" s="357"/>
      <c r="F558" s="357"/>
      <c r="G558" s="357"/>
      <c r="H558" s="372"/>
      <c r="I558" s="372"/>
      <c r="J558" s="372"/>
      <c r="K558" s="357"/>
    </row>
    <row r="559" spans="1:11" ht="15.75" customHeight="1">
      <c r="A559" s="371"/>
      <c r="B559" s="357"/>
      <c r="C559" s="357"/>
      <c r="D559" s="357"/>
      <c r="E559" s="357"/>
      <c r="F559" s="357"/>
      <c r="G559" s="357"/>
      <c r="H559" s="372"/>
      <c r="I559" s="372"/>
      <c r="J559" s="372"/>
      <c r="K559" s="357"/>
    </row>
    <row r="560" spans="1:11" ht="15.75" customHeight="1">
      <c r="A560" s="371"/>
      <c r="B560" s="357"/>
      <c r="C560" s="357"/>
      <c r="D560" s="357"/>
      <c r="E560" s="357"/>
      <c r="F560" s="357"/>
      <c r="G560" s="357"/>
      <c r="H560" s="372"/>
      <c r="I560" s="372"/>
      <c r="J560" s="372"/>
      <c r="K560" s="357"/>
    </row>
    <row r="561" spans="1:11" ht="15.75" customHeight="1">
      <c r="A561" s="371"/>
      <c r="B561" s="357"/>
      <c r="C561" s="357"/>
      <c r="D561" s="357"/>
      <c r="E561" s="357"/>
      <c r="F561" s="357"/>
      <c r="G561" s="357"/>
      <c r="H561" s="372"/>
      <c r="I561" s="372"/>
      <c r="J561" s="372"/>
      <c r="K561" s="357"/>
    </row>
    <row r="562" spans="1:11" ht="15.75" customHeight="1">
      <c r="A562" s="371"/>
      <c r="B562" s="357"/>
      <c r="C562" s="357"/>
      <c r="D562" s="357"/>
      <c r="E562" s="357"/>
      <c r="F562" s="357"/>
      <c r="G562" s="357"/>
      <c r="H562" s="372"/>
      <c r="I562" s="372"/>
      <c r="J562" s="372"/>
      <c r="K562" s="357"/>
    </row>
    <row r="563" spans="1:11" ht="15.75" customHeight="1">
      <c r="A563" s="371"/>
      <c r="B563" s="357"/>
      <c r="C563" s="357"/>
      <c r="D563" s="357"/>
      <c r="E563" s="357"/>
      <c r="F563" s="357"/>
      <c r="G563" s="357"/>
      <c r="H563" s="372"/>
      <c r="I563" s="372"/>
      <c r="J563" s="372"/>
      <c r="K563" s="357"/>
    </row>
    <row r="564" spans="1:11" ht="15.75" customHeight="1">
      <c r="A564" s="371"/>
      <c r="B564" s="357"/>
      <c r="C564" s="357"/>
      <c r="D564" s="357"/>
      <c r="E564" s="357"/>
      <c r="F564" s="357"/>
      <c r="G564" s="357"/>
      <c r="H564" s="372"/>
      <c r="I564" s="372"/>
      <c r="J564" s="372"/>
      <c r="K564" s="357"/>
    </row>
    <row r="565" spans="1:11" ht="15.75" customHeight="1">
      <c r="A565" s="371"/>
      <c r="B565" s="357"/>
      <c r="C565" s="357"/>
      <c r="D565" s="357"/>
      <c r="E565" s="357"/>
      <c r="F565" s="357"/>
      <c r="G565" s="357"/>
      <c r="H565" s="372"/>
      <c r="I565" s="372"/>
      <c r="J565" s="372"/>
      <c r="K565" s="357"/>
    </row>
    <row r="566" spans="1:11" ht="15.75" customHeight="1">
      <c r="A566" s="371"/>
      <c r="B566" s="357"/>
      <c r="C566" s="357"/>
      <c r="D566" s="357"/>
      <c r="E566" s="357"/>
      <c r="F566" s="357"/>
      <c r="G566" s="357"/>
      <c r="H566" s="372"/>
      <c r="I566" s="372"/>
      <c r="J566" s="372"/>
      <c r="K566" s="357"/>
    </row>
    <row r="567" spans="1:11" ht="15.75" customHeight="1">
      <c r="A567" s="371"/>
      <c r="B567" s="357"/>
      <c r="C567" s="357"/>
      <c r="D567" s="357"/>
      <c r="E567" s="357"/>
      <c r="F567" s="357"/>
      <c r="G567" s="357"/>
      <c r="H567" s="372"/>
      <c r="I567" s="372"/>
      <c r="J567" s="372"/>
      <c r="K567" s="357"/>
    </row>
    <row r="568" spans="1:11" ht="15.75" customHeight="1">
      <c r="A568" s="371"/>
      <c r="B568" s="357"/>
      <c r="C568" s="357"/>
      <c r="D568" s="357"/>
      <c r="E568" s="357"/>
      <c r="F568" s="357"/>
      <c r="G568" s="357"/>
      <c r="H568" s="372"/>
      <c r="I568" s="372"/>
      <c r="J568" s="372"/>
      <c r="K568" s="357"/>
    </row>
    <row r="569" spans="1:11" ht="15.75" customHeight="1">
      <c r="A569" s="371"/>
      <c r="B569" s="357"/>
      <c r="C569" s="357"/>
      <c r="D569" s="357"/>
      <c r="E569" s="357"/>
      <c r="F569" s="357"/>
      <c r="G569" s="357"/>
      <c r="H569" s="372"/>
      <c r="I569" s="372"/>
      <c r="J569" s="372"/>
      <c r="K569" s="357"/>
    </row>
    <row r="570" spans="1:11" ht="15.75" customHeight="1">
      <c r="A570" s="371"/>
      <c r="B570" s="357"/>
      <c r="C570" s="357"/>
      <c r="D570" s="357"/>
      <c r="E570" s="357"/>
      <c r="F570" s="357"/>
      <c r="G570" s="357"/>
      <c r="H570" s="372"/>
      <c r="I570" s="372"/>
      <c r="J570" s="372"/>
      <c r="K570" s="357"/>
    </row>
    <row r="571" spans="1:11" ht="15.75" customHeight="1">
      <c r="A571" s="371"/>
      <c r="B571" s="357"/>
      <c r="C571" s="357"/>
      <c r="D571" s="357"/>
      <c r="E571" s="357"/>
      <c r="F571" s="357"/>
      <c r="G571" s="357"/>
      <c r="H571" s="372"/>
      <c r="I571" s="372"/>
      <c r="J571" s="372"/>
      <c r="K571" s="357"/>
    </row>
    <row r="572" spans="1:11" ht="15.75" customHeight="1">
      <c r="A572" s="371"/>
      <c r="B572" s="357"/>
      <c r="C572" s="357"/>
      <c r="D572" s="357"/>
      <c r="E572" s="357"/>
      <c r="F572" s="357"/>
      <c r="G572" s="357"/>
      <c r="H572" s="372"/>
      <c r="I572" s="372"/>
      <c r="J572" s="372"/>
      <c r="K572" s="357"/>
    </row>
    <row r="573" spans="1:11" ht="15.75" customHeight="1">
      <c r="A573" s="371"/>
      <c r="B573" s="357"/>
      <c r="C573" s="357"/>
      <c r="D573" s="357"/>
      <c r="E573" s="357"/>
      <c r="F573" s="357"/>
      <c r="G573" s="357"/>
      <c r="H573" s="372"/>
      <c r="I573" s="372"/>
      <c r="J573" s="372"/>
      <c r="K573" s="357"/>
    </row>
    <row r="574" spans="1:11" ht="15.75" customHeight="1">
      <c r="A574" s="371"/>
      <c r="B574" s="357"/>
      <c r="C574" s="357"/>
      <c r="D574" s="357"/>
      <c r="E574" s="357"/>
      <c r="F574" s="357"/>
      <c r="G574" s="357"/>
      <c r="H574" s="372"/>
      <c r="I574" s="372"/>
      <c r="J574" s="372"/>
      <c r="K574" s="357"/>
    </row>
    <row r="575" spans="1:11" ht="15.75" customHeight="1">
      <c r="A575" s="371"/>
      <c r="B575" s="357"/>
      <c r="C575" s="357"/>
      <c r="D575" s="357"/>
      <c r="E575" s="357"/>
      <c r="F575" s="357"/>
      <c r="G575" s="357"/>
      <c r="H575" s="372"/>
      <c r="I575" s="372"/>
      <c r="J575" s="372"/>
      <c r="K575" s="357"/>
    </row>
    <row r="576" spans="1:11" ht="15.75" customHeight="1">
      <c r="A576" s="371"/>
      <c r="B576" s="357"/>
      <c r="C576" s="357"/>
      <c r="D576" s="357"/>
      <c r="E576" s="357"/>
      <c r="F576" s="357"/>
      <c r="G576" s="357"/>
      <c r="H576" s="372"/>
      <c r="I576" s="372"/>
      <c r="J576" s="372"/>
      <c r="K576" s="357"/>
    </row>
    <row r="577" spans="1:11" ht="15.75" customHeight="1">
      <c r="A577" s="371"/>
      <c r="B577" s="357"/>
      <c r="C577" s="357"/>
      <c r="D577" s="357"/>
      <c r="E577" s="357"/>
      <c r="F577" s="357"/>
      <c r="G577" s="357"/>
      <c r="H577" s="372"/>
      <c r="I577" s="372"/>
      <c r="J577" s="372"/>
      <c r="K577" s="357"/>
    </row>
    <row r="578" spans="1:11" ht="15.75" customHeight="1">
      <c r="A578" s="371"/>
      <c r="B578" s="357"/>
      <c r="C578" s="357"/>
      <c r="D578" s="357"/>
      <c r="E578" s="357"/>
      <c r="F578" s="357"/>
      <c r="G578" s="357"/>
      <c r="H578" s="372"/>
      <c r="I578" s="372"/>
      <c r="J578" s="372"/>
      <c r="K578" s="357"/>
    </row>
    <row r="579" spans="1:11" ht="15.75" customHeight="1">
      <c r="A579" s="371"/>
      <c r="B579" s="357"/>
      <c r="C579" s="357"/>
      <c r="D579" s="357"/>
      <c r="E579" s="357"/>
      <c r="F579" s="357"/>
      <c r="G579" s="357"/>
      <c r="H579" s="372"/>
      <c r="I579" s="372"/>
      <c r="J579" s="372"/>
      <c r="K579" s="357"/>
    </row>
    <row r="580" spans="1:11" ht="15.75" customHeight="1">
      <c r="A580" s="371"/>
      <c r="B580" s="357"/>
      <c r="C580" s="357"/>
      <c r="D580" s="357"/>
      <c r="E580" s="357"/>
      <c r="F580" s="357"/>
      <c r="G580" s="357"/>
      <c r="H580" s="372"/>
      <c r="I580" s="372"/>
      <c r="J580" s="372"/>
      <c r="K580" s="357"/>
    </row>
    <row r="581" spans="1:11" ht="15.75" customHeight="1">
      <c r="A581" s="371"/>
      <c r="B581" s="357"/>
      <c r="C581" s="357"/>
      <c r="D581" s="357"/>
      <c r="E581" s="357"/>
      <c r="F581" s="357"/>
      <c r="G581" s="357"/>
      <c r="H581" s="372"/>
      <c r="I581" s="372"/>
      <c r="J581" s="372"/>
      <c r="K581" s="357"/>
    </row>
    <row r="582" spans="1:11" ht="15.75" customHeight="1">
      <c r="A582" s="371"/>
      <c r="B582" s="357"/>
      <c r="C582" s="357"/>
      <c r="D582" s="357"/>
      <c r="E582" s="357"/>
      <c r="F582" s="357"/>
      <c r="G582" s="357"/>
      <c r="H582" s="372"/>
      <c r="I582" s="372"/>
      <c r="J582" s="372"/>
      <c r="K582" s="357"/>
    </row>
    <row r="583" spans="1:11" ht="15.75" customHeight="1">
      <c r="A583" s="371"/>
      <c r="B583" s="357"/>
      <c r="C583" s="357"/>
      <c r="D583" s="357"/>
      <c r="E583" s="357"/>
      <c r="F583" s="357"/>
      <c r="G583" s="357"/>
      <c r="H583" s="372"/>
      <c r="I583" s="372"/>
      <c r="J583" s="372"/>
      <c r="K583" s="357"/>
    </row>
    <row r="584" spans="1:11" ht="15.75" customHeight="1">
      <c r="A584" s="371"/>
      <c r="B584" s="357"/>
      <c r="C584" s="357"/>
      <c r="D584" s="357"/>
      <c r="E584" s="357"/>
      <c r="F584" s="357"/>
      <c r="G584" s="357"/>
      <c r="H584" s="372"/>
      <c r="I584" s="372"/>
      <c r="J584" s="372"/>
      <c r="K584" s="357"/>
    </row>
    <row r="585" spans="1:11" ht="15.75" customHeight="1">
      <c r="A585" s="371"/>
      <c r="B585" s="357"/>
      <c r="C585" s="357"/>
      <c r="D585" s="357"/>
      <c r="E585" s="357"/>
      <c r="F585" s="357"/>
      <c r="G585" s="357"/>
      <c r="H585" s="372"/>
      <c r="I585" s="372"/>
      <c r="J585" s="372"/>
      <c r="K585" s="357"/>
    </row>
    <row r="586" spans="1:11" ht="15.75" customHeight="1">
      <c r="A586" s="371"/>
      <c r="B586" s="357"/>
      <c r="C586" s="357"/>
      <c r="D586" s="357"/>
      <c r="E586" s="357"/>
      <c r="F586" s="357"/>
      <c r="G586" s="357"/>
      <c r="H586" s="372"/>
      <c r="I586" s="372"/>
      <c r="J586" s="372"/>
      <c r="K586" s="357"/>
    </row>
    <row r="587" spans="1:11" ht="15.75" customHeight="1">
      <c r="A587" s="371"/>
      <c r="B587" s="357"/>
      <c r="C587" s="357"/>
      <c r="D587" s="357"/>
      <c r="E587" s="357"/>
      <c r="F587" s="357"/>
      <c r="G587" s="357"/>
      <c r="H587" s="372"/>
      <c r="I587" s="372"/>
      <c r="J587" s="372"/>
      <c r="K587" s="357"/>
    </row>
    <row r="588" spans="1:11" ht="15.75" customHeight="1">
      <c r="A588" s="371"/>
      <c r="B588" s="357"/>
      <c r="C588" s="357"/>
      <c r="D588" s="357"/>
      <c r="E588" s="357"/>
      <c r="F588" s="357"/>
      <c r="G588" s="357"/>
      <c r="H588" s="372"/>
      <c r="I588" s="372"/>
      <c r="J588" s="372"/>
      <c r="K588" s="357"/>
    </row>
    <row r="589" spans="1:11" ht="15.75" customHeight="1">
      <c r="A589" s="371"/>
      <c r="B589" s="357"/>
      <c r="C589" s="357"/>
      <c r="D589" s="357"/>
      <c r="E589" s="357"/>
      <c r="F589" s="357"/>
      <c r="G589" s="357"/>
      <c r="H589" s="372"/>
      <c r="I589" s="372"/>
      <c r="J589" s="372"/>
      <c r="K589" s="357"/>
    </row>
    <row r="590" spans="1:11" ht="15.75" customHeight="1">
      <c r="A590" s="371"/>
      <c r="B590" s="357"/>
      <c r="C590" s="357"/>
      <c r="D590" s="357"/>
      <c r="E590" s="357"/>
      <c r="F590" s="357"/>
      <c r="G590" s="357"/>
      <c r="H590" s="372"/>
      <c r="I590" s="372"/>
      <c r="J590" s="372"/>
      <c r="K590" s="357"/>
    </row>
    <row r="591" spans="1:11" ht="15.75" customHeight="1">
      <c r="A591" s="371"/>
      <c r="B591" s="357"/>
      <c r="C591" s="357"/>
      <c r="D591" s="357"/>
      <c r="E591" s="357"/>
      <c r="F591" s="357"/>
      <c r="G591" s="357"/>
      <c r="H591" s="372"/>
      <c r="I591" s="372"/>
      <c r="J591" s="372"/>
      <c r="K591" s="357"/>
    </row>
    <row r="592" spans="1:11" ht="15.75" customHeight="1">
      <c r="A592" s="371"/>
      <c r="B592" s="357"/>
      <c r="C592" s="357"/>
      <c r="D592" s="357"/>
      <c r="E592" s="357"/>
      <c r="F592" s="357"/>
      <c r="G592" s="357"/>
      <c r="H592" s="372"/>
      <c r="I592" s="372"/>
      <c r="J592" s="372"/>
      <c r="K592" s="357"/>
    </row>
    <row r="593" spans="1:11" ht="15.75" customHeight="1">
      <c r="A593" s="371"/>
      <c r="B593" s="357"/>
      <c r="C593" s="357"/>
      <c r="D593" s="357"/>
      <c r="E593" s="357"/>
      <c r="F593" s="357"/>
      <c r="G593" s="357"/>
      <c r="H593" s="372"/>
      <c r="I593" s="372"/>
      <c r="J593" s="372"/>
      <c r="K593" s="357"/>
    </row>
    <row r="594" spans="1:11" ht="15.75" customHeight="1">
      <c r="A594" s="371"/>
      <c r="B594" s="357"/>
      <c r="C594" s="357"/>
      <c r="D594" s="357"/>
      <c r="E594" s="357"/>
      <c r="F594" s="357"/>
      <c r="G594" s="357"/>
      <c r="H594" s="372"/>
      <c r="I594" s="372"/>
      <c r="J594" s="372"/>
      <c r="K594" s="357"/>
    </row>
    <row r="595" spans="1:11" ht="15.75" customHeight="1">
      <c r="A595" s="371"/>
      <c r="B595" s="357"/>
      <c r="C595" s="357"/>
      <c r="D595" s="357"/>
      <c r="E595" s="357"/>
      <c r="F595" s="357"/>
      <c r="G595" s="357"/>
      <c r="H595" s="372"/>
      <c r="I595" s="372"/>
      <c r="J595" s="372"/>
      <c r="K595" s="357"/>
    </row>
    <row r="596" spans="1:11" ht="15.75" customHeight="1">
      <c r="A596" s="371"/>
      <c r="B596" s="357"/>
      <c r="C596" s="357"/>
      <c r="D596" s="357"/>
      <c r="E596" s="357"/>
      <c r="F596" s="357"/>
      <c r="G596" s="357"/>
      <c r="H596" s="372"/>
      <c r="I596" s="372"/>
      <c r="J596" s="372"/>
      <c r="K596" s="357"/>
    </row>
    <row r="597" spans="1:11" ht="15.75" customHeight="1">
      <c r="A597" s="371"/>
      <c r="B597" s="357"/>
      <c r="C597" s="357"/>
      <c r="D597" s="357"/>
      <c r="E597" s="357"/>
      <c r="F597" s="357"/>
      <c r="G597" s="357"/>
      <c r="H597" s="372"/>
      <c r="I597" s="372"/>
      <c r="J597" s="372"/>
      <c r="K597" s="357"/>
    </row>
    <row r="598" spans="1:11" ht="15.75" customHeight="1">
      <c r="A598" s="371"/>
      <c r="B598" s="357"/>
      <c r="C598" s="357"/>
      <c r="D598" s="357"/>
      <c r="E598" s="357"/>
      <c r="F598" s="357"/>
      <c r="G598" s="357"/>
      <c r="H598" s="372"/>
      <c r="I598" s="372"/>
      <c r="J598" s="372"/>
      <c r="K598" s="357"/>
    </row>
    <row r="599" spans="1:11" ht="15.75" customHeight="1">
      <c r="A599" s="371"/>
      <c r="B599" s="357"/>
      <c r="C599" s="357"/>
      <c r="D599" s="357"/>
      <c r="E599" s="357"/>
      <c r="F599" s="357"/>
      <c r="G599" s="357"/>
      <c r="H599" s="372"/>
      <c r="I599" s="372"/>
      <c r="J599" s="372"/>
      <c r="K599" s="357"/>
    </row>
    <row r="600" spans="1:11" ht="15.75" customHeight="1">
      <c r="A600" s="371"/>
      <c r="B600" s="357"/>
      <c r="C600" s="357"/>
      <c r="D600" s="357"/>
      <c r="E600" s="357"/>
      <c r="F600" s="357"/>
      <c r="G600" s="357"/>
      <c r="H600" s="372"/>
      <c r="I600" s="372"/>
      <c r="J600" s="372"/>
      <c r="K600" s="357"/>
    </row>
    <row r="601" spans="1:11" ht="15.75" customHeight="1">
      <c r="A601" s="371"/>
      <c r="B601" s="357"/>
      <c r="C601" s="357"/>
      <c r="D601" s="357"/>
      <c r="E601" s="357"/>
      <c r="F601" s="357"/>
      <c r="G601" s="357"/>
      <c r="H601" s="372"/>
      <c r="I601" s="372"/>
      <c r="J601" s="372"/>
      <c r="K601" s="357"/>
    </row>
    <row r="602" spans="1:11" ht="15.75" customHeight="1">
      <c r="A602" s="371"/>
      <c r="B602" s="357"/>
      <c r="C602" s="357"/>
      <c r="D602" s="357"/>
      <c r="E602" s="357"/>
      <c r="F602" s="357"/>
      <c r="G602" s="357"/>
      <c r="H602" s="372"/>
      <c r="I602" s="372"/>
      <c r="J602" s="372"/>
      <c r="K602" s="357"/>
    </row>
    <row r="603" spans="1:11" ht="15.75" customHeight="1">
      <c r="A603" s="371"/>
      <c r="B603" s="357"/>
      <c r="C603" s="357"/>
      <c r="D603" s="357"/>
      <c r="E603" s="357"/>
      <c r="F603" s="357"/>
      <c r="G603" s="357"/>
      <c r="H603" s="372"/>
      <c r="I603" s="372"/>
      <c r="J603" s="372"/>
      <c r="K603" s="357"/>
    </row>
    <row r="604" spans="1:11" ht="15.75" customHeight="1">
      <c r="A604" s="371"/>
      <c r="B604" s="357"/>
      <c r="C604" s="357"/>
      <c r="D604" s="357"/>
      <c r="E604" s="357"/>
      <c r="F604" s="357"/>
      <c r="G604" s="357"/>
      <c r="H604" s="372"/>
      <c r="I604" s="372"/>
      <c r="J604" s="372"/>
      <c r="K604" s="357"/>
    </row>
    <row r="605" spans="1:11" ht="15.75" customHeight="1">
      <c r="A605" s="371"/>
      <c r="B605" s="357"/>
      <c r="C605" s="357"/>
      <c r="D605" s="357"/>
      <c r="E605" s="357"/>
      <c r="F605" s="357"/>
      <c r="G605" s="357"/>
      <c r="H605" s="372"/>
      <c r="I605" s="372"/>
      <c r="J605" s="372"/>
      <c r="K605" s="357"/>
    </row>
    <row r="606" spans="1:11" ht="15.75" customHeight="1">
      <c r="A606" s="371"/>
      <c r="B606" s="357"/>
      <c r="C606" s="357"/>
      <c r="D606" s="357"/>
      <c r="E606" s="357"/>
      <c r="F606" s="357"/>
      <c r="G606" s="357"/>
      <c r="H606" s="372"/>
      <c r="I606" s="372"/>
      <c r="J606" s="372"/>
      <c r="K606" s="357"/>
    </row>
    <row r="607" spans="1:11" ht="15.75" customHeight="1">
      <c r="A607" s="371"/>
      <c r="B607" s="357"/>
      <c r="C607" s="357"/>
      <c r="D607" s="357"/>
      <c r="E607" s="357"/>
      <c r="F607" s="357"/>
      <c r="G607" s="357"/>
      <c r="H607" s="372"/>
      <c r="I607" s="372"/>
      <c r="J607" s="372"/>
      <c r="K607" s="357"/>
    </row>
    <row r="608" spans="1:11" ht="15.75" customHeight="1">
      <c r="A608" s="371"/>
      <c r="B608" s="357"/>
      <c r="C608" s="357"/>
      <c r="D608" s="357"/>
      <c r="E608" s="357"/>
      <c r="F608" s="357"/>
      <c r="G608" s="357"/>
      <c r="H608" s="372"/>
      <c r="I608" s="372"/>
      <c r="J608" s="372"/>
      <c r="K608" s="357"/>
    </row>
    <row r="609" spans="1:11" ht="15.75" customHeight="1">
      <c r="A609" s="371"/>
      <c r="B609" s="357"/>
      <c r="C609" s="357"/>
      <c r="D609" s="357"/>
      <c r="E609" s="357"/>
      <c r="F609" s="357"/>
      <c r="G609" s="357"/>
      <c r="H609" s="372"/>
      <c r="I609" s="372"/>
      <c r="J609" s="372"/>
      <c r="K609" s="357"/>
    </row>
    <row r="610" spans="1:11" ht="15.75" customHeight="1">
      <c r="A610" s="371"/>
      <c r="B610" s="357"/>
      <c r="C610" s="357"/>
      <c r="D610" s="357"/>
      <c r="E610" s="357"/>
      <c r="F610" s="357"/>
      <c r="G610" s="357"/>
      <c r="H610" s="372"/>
      <c r="I610" s="372"/>
      <c r="J610" s="372"/>
      <c r="K610" s="357"/>
    </row>
    <row r="611" spans="1:11" ht="15.75" customHeight="1">
      <c r="A611" s="371"/>
      <c r="B611" s="357"/>
      <c r="C611" s="357"/>
      <c r="D611" s="357"/>
      <c r="E611" s="357"/>
      <c r="F611" s="357"/>
      <c r="G611" s="357"/>
      <c r="H611" s="372"/>
      <c r="I611" s="372"/>
      <c r="J611" s="372"/>
      <c r="K611" s="357"/>
    </row>
    <row r="612" spans="1:11" ht="15.75" customHeight="1">
      <c r="A612" s="371"/>
      <c r="B612" s="357"/>
      <c r="C612" s="357"/>
      <c r="D612" s="357"/>
      <c r="E612" s="357"/>
      <c r="F612" s="357"/>
      <c r="G612" s="357"/>
      <c r="H612" s="372"/>
      <c r="I612" s="372"/>
      <c r="J612" s="372"/>
      <c r="K612" s="357"/>
    </row>
    <row r="613" spans="1:11" ht="15.75" customHeight="1">
      <c r="A613" s="371"/>
      <c r="B613" s="357"/>
      <c r="C613" s="357"/>
      <c r="D613" s="357"/>
      <c r="E613" s="357"/>
      <c r="F613" s="357"/>
      <c r="G613" s="357"/>
      <c r="H613" s="372"/>
      <c r="I613" s="372"/>
      <c r="J613" s="372"/>
      <c r="K613" s="357"/>
    </row>
    <row r="614" spans="1:11" ht="15.75" customHeight="1">
      <c r="A614" s="371"/>
      <c r="B614" s="357"/>
      <c r="C614" s="357"/>
      <c r="D614" s="357"/>
      <c r="E614" s="357"/>
      <c r="F614" s="357"/>
      <c r="G614" s="357"/>
      <c r="H614" s="372"/>
      <c r="I614" s="372"/>
      <c r="J614" s="372"/>
      <c r="K614" s="357"/>
    </row>
    <row r="615" spans="1:11" ht="15.75" customHeight="1">
      <c r="A615" s="371"/>
      <c r="B615" s="357"/>
      <c r="C615" s="357"/>
      <c r="D615" s="357"/>
      <c r="E615" s="357"/>
      <c r="F615" s="357"/>
      <c r="G615" s="357"/>
      <c r="H615" s="372"/>
      <c r="I615" s="372"/>
      <c r="J615" s="372"/>
      <c r="K615" s="357"/>
    </row>
    <row r="616" spans="1:11" ht="15.75" customHeight="1">
      <c r="A616" s="371"/>
      <c r="B616" s="357"/>
      <c r="C616" s="357"/>
      <c r="D616" s="357"/>
      <c r="E616" s="357"/>
      <c r="F616" s="357"/>
      <c r="G616" s="357"/>
      <c r="H616" s="372"/>
      <c r="I616" s="372"/>
      <c r="J616" s="372"/>
      <c r="K616" s="357"/>
    </row>
    <row r="617" spans="1:11" ht="15.75" customHeight="1">
      <c r="A617" s="371"/>
      <c r="B617" s="357"/>
      <c r="C617" s="357"/>
      <c r="D617" s="357"/>
      <c r="E617" s="357"/>
      <c r="F617" s="357"/>
      <c r="G617" s="357"/>
      <c r="H617" s="372"/>
      <c r="I617" s="372"/>
      <c r="J617" s="372"/>
      <c r="K617" s="357"/>
    </row>
    <row r="618" spans="1:11" ht="15.75" customHeight="1">
      <c r="A618" s="371"/>
      <c r="B618" s="357"/>
      <c r="C618" s="357"/>
      <c r="D618" s="357"/>
      <c r="E618" s="357"/>
      <c r="F618" s="357"/>
      <c r="G618" s="357"/>
      <c r="H618" s="372"/>
      <c r="I618" s="372"/>
      <c r="J618" s="372"/>
      <c r="K618" s="357"/>
    </row>
    <row r="619" spans="1:11" ht="15.75" customHeight="1">
      <c r="A619" s="371"/>
      <c r="B619" s="357"/>
      <c r="C619" s="357"/>
      <c r="D619" s="357"/>
      <c r="E619" s="357"/>
      <c r="F619" s="357"/>
      <c r="G619" s="357"/>
      <c r="H619" s="372"/>
      <c r="I619" s="372"/>
      <c r="J619" s="372"/>
      <c r="K619" s="357"/>
    </row>
    <row r="620" spans="1:11" ht="15.75" customHeight="1">
      <c r="A620" s="371"/>
      <c r="B620" s="357"/>
      <c r="C620" s="357"/>
      <c r="D620" s="357"/>
      <c r="E620" s="357"/>
      <c r="F620" s="357"/>
      <c r="G620" s="357"/>
      <c r="H620" s="372"/>
      <c r="I620" s="372"/>
      <c r="J620" s="372"/>
      <c r="K620" s="357"/>
    </row>
    <row r="621" spans="1:11" ht="15.75" customHeight="1">
      <c r="A621" s="371"/>
      <c r="B621" s="357"/>
      <c r="C621" s="357"/>
      <c r="D621" s="357"/>
      <c r="E621" s="357"/>
      <c r="F621" s="357"/>
      <c r="G621" s="357"/>
      <c r="H621" s="372"/>
      <c r="I621" s="372"/>
      <c r="J621" s="372"/>
      <c r="K621" s="357"/>
    </row>
    <row r="622" spans="1:11" ht="15.75" customHeight="1">
      <c r="A622" s="371"/>
      <c r="B622" s="357"/>
      <c r="C622" s="357"/>
      <c r="D622" s="357"/>
      <c r="E622" s="357"/>
      <c r="F622" s="357"/>
      <c r="G622" s="357"/>
      <c r="H622" s="372"/>
      <c r="I622" s="372"/>
      <c r="J622" s="372"/>
      <c r="K622" s="357"/>
    </row>
    <row r="623" spans="1:11" ht="15.75" customHeight="1">
      <c r="A623" s="371"/>
      <c r="B623" s="357"/>
      <c r="C623" s="357"/>
      <c r="D623" s="357"/>
      <c r="E623" s="357"/>
      <c r="F623" s="357"/>
      <c r="G623" s="357"/>
      <c r="H623" s="372"/>
      <c r="I623" s="372"/>
      <c r="J623" s="372"/>
      <c r="K623" s="357"/>
    </row>
    <row r="624" spans="1:11" ht="15.75" customHeight="1">
      <c r="A624" s="371"/>
      <c r="B624" s="357"/>
      <c r="C624" s="357"/>
      <c r="D624" s="357"/>
      <c r="E624" s="357"/>
      <c r="F624" s="357"/>
      <c r="G624" s="357"/>
      <c r="H624" s="372"/>
      <c r="I624" s="372"/>
      <c r="J624" s="372"/>
      <c r="K624" s="357"/>
    </row>
    <row r="625" spans="1:11" ht="15.75" customHeight="1">
      <c r="A625" s="371"/>
      <c r="B625" s="357"/>
      <c r="C625" s="357"/>
      <c r="D625" s="357"/>
      <c r="E625" s="357"/>
      <c r="F625" s="357"/>
      <c r="G625" s="357"/>
      <c r="H625" s="372"/>
      <c r="I625" s="372"/>
      <c r="J625" s="372"/>
      <c r="K625" s="357"/>
    </row>
    <row r="626" spans="1:11" ht="15.75" customHeight="1">
      <c r="A626" s="371"/>
      <c r="B626" s="357"/>
      <c r="C626" s="357"/>
      <c r="D626" s="357"/>
      <c r="E626" s="357"/>
      <c r="F626" s="357"/>
      <c r="G626" s="357"/>
      <c r="H626" s="372"/>
      <c r="I626" s="372"/>
      <c r="J626" s="372"/>
      <c r="K626" s="357"/>
    </row>
    <row r="627" spans="1:11" ht="15.75" customHeight="1">
      <c r="A627" s="371"/>
      <c r="B627" s="357"/>
      <c r="C627" s="357"/>
      <c r="D627" s="357"/>
      <c r="E627" s="357"/>
      <c r="F627" s="357"/>
      <c r="G627" s="357"/>
      <c r="H627" s="372"/>
      <c r="I627" s="372"/>
      <c r="J627" s="372"/>
      <c r="K627" s="357"/>
    </row>
    <row r="628" spans="1:11" ht="15.75" customHeight="1">
      <c r="A628" s="371"/>
      <c r="B628" s="357"/>
      <c r="C628" s="357"/>
      <c r="D628" s="357"/>
      <c r="E628" s="357"/>
      <c r="F628" s="357"/>
      <c r="G628" s="357"/>
      <c r="H628" s="372"/>
      <c r="I628" s="372"/>
      <c r="J628" s="372"/>
      <c r="K628" s="357"/>
    </row>
    <row r="629" spans="1:11" ht="15.75" customHeight="1">
      <c r="A629" s="371"/>
      <c r="B629" s="357"/>
      <c r="C629" s="357"/>
      <c r="D629" s="357"/>
      <c r="E629" s="357"/>
      <c r="F629" s="357"/>
      <c r="G629" s="357"/>
      <c r="H629" s="372"/>
      <c r="I629" s="372"/>
      <c r="J629" s="372"/>
      <c r="K629" s="357"/>
    </row>
    <row r="630" spans="1:11" ht="15.75" customHeight="1">
      <c r="A630" s="371"/>
      <c r="B630" s="357"/>
      <c r="C630" s="357"/>
      <c r="D630" s="357"/>
      <c r="E630" s="357"/>
      <c r="F630" s="357"/>
      <c r="G630" s="357"/>
      <c r="H630" s="372"/>
      <c r="I630" s="372"/>
      <c r="J630" s="372"/>
      <c r="K630" s="357"/>
    </row>
    <row r="631" spans="1:11" ht="15.75" customHeight="1">
      <c r="A631" s="371"/>
      <c r="B631" s="357"/>
      <c r="C631" s="357"/>
      <c r="D631" s="357"/>
      <c r="E631" s="357"/>
      <c r="F631" s="357"/>
      <c r="G631" s="357"/>
      <c r="H631" s="372"/>
      <c r="I631" s="372"/>
      <c r="J631" s="372"/>
      <c r="K631" s="357"/>
    </row>
    <row r="632" spans="1:11" ht="15.75" customHeight="1">
      <c r="A632" s="371"/>
      <c r="B632" s="357"/>
      <c r="C632" s="357"/>
      <c r="D632" s="357"/>
      <c r="E632" s="357"/>
      <c r="F632" s="357"/>
      <c r="G632" s="357"/>
      <c r="H632" s="372"/>
      <c r="I632" s="372"/>
      <c r="J632" s="372"/>
      <c r="K632" s="357"/>
    </row>
    <row r="633" spans="1:11" ht="15.75" customHeight="1">
      <c r="A633" s="371"/>
      <c r="B633" s="357"/>
      <c r="C633" s="357"/>
      <c r="D633" s="357"/>
      <c r="E633" s="357"/>
      <c r="F633" s="357"/>
      <c r="G633" s="357"/>
      <c r="H633" s="372"/>
      <c r="I633" s="372"/>
      <c r="J633" s="372"/>
      <c r="K633" s="357"/>
    </row>
    <row r="634" spans="1:11" ht="15.75" customHeight="1">
      <c r="A634" s="371"/>
      <c r="B634" s="357"/>
      <c r="C634" s="357"/>
      <c r="D634" s="357"/>
      <c r="E634" s="357"/>
      <c r="F634" s="357"/>
      <c r="G634" s="357"/>
      <c r="H634" s="372"/>
      <c r="I634" s="372"/>
      <c r="J634" s="372"/>
      <c r="K634" s="357"/>
    </row>
    <row r="635" spans="1:11" ht="15.75" customHeight="1">
      <c r="A635" s="371"/>
      <c r="B635" s="357"/>
      <c r="C635" s="357"/>
      <c r="D635" s="357"/>
      <c r="E635" s="357"/>
      <c r="F635" s="357"/>
      <c r="G635" s="357"/>
      <c r="H635" s="372"/>
      <c r="I635" s="372"/>
      <c r="J635" s="372"/>
      <c r="K635" s="357"/>
    </row>
    <row r="636" spans="1:11" ht="15.75" customHeight="1">
      <c r="A636" s="371"/>
      <c r="B636" s="357"/>
      <c r="C636" s="357"/>
      <c r="D636" s="357"/>
      <c r="E636" s="357"/>
      <c r="F636" s="357"/>
      <c r="G636" s="357"/>
      <c r="H636" s="372"/>
      <c r="I636" s="372"/>
      <c r="J636" s="372"/>
      <c r="K636" s="357"/>
    </row>
    <row r="637" spans="1:11" ht="15.75" customHeight="1">
      <c r="A637" s="371"/>
      <c r="B637" s="357"/>
      <c r="C637" s="357"/>
      <c r="D637" s="357"/>
      <c r="E637" s="357"/>
      <c r="F637" s="357"/>
      <c r="G637" s="357"/>
      <c r="H637" s="372"/>
      <c r="I637" s="372"/>
      <c r="J637" s="372"/>
      <c r="K637" s="357"/>
    </row>
    <row r="638" spans="1:11" ht="15.75" customHeight="1">
      <c r="A638" s="371"/>
      <c r="B638" s="357"/>
      <c r="C638" s="357"/>
      <c r="D638" s="357"/>
      <c r="E638" s="357"/>
      <c r="F638" s="357"/>
      <c r="G638" s="357"/>
      <c r="H638" s="372"/>
      <c r="I638" s="372"/>
      <c r="J638" s="372"/>
      <c r="K638" s="357"/>
    </row>
    <row r="639" spans="1:11" ht="15.75" customHeight="1">
      <c r="A639" s="371"/>
      <c r="B639" s="357"/>
      <c r="C639" s="357"/>
      <c r="D639" s="357"/>
      <c r="E639" s="357"/>
      <c r="F639" s="357"/>
      <c r="G639" s="357"/>
      <c r="H639" s="372"/>
      <c r="I639" s="372"/>
      <c r="J639" s="372"/>
      <c r="K639" s="357"/>
    </row>
    <row r="640" spans="1:11" ht="15.75" customHeight="1">
      <c r="A640" s="371"/>
      <c r="B640" s="357"/>
      <c r="C640" s="357"/>
      <c r="D640" s="357"/>
      <c r="E640" s="357"/>
      <c r="F640" s="357"/>
      <c r="G640" s="357"/>
      <c r="H640" s="372"/>
      <c r="I640" s="372"/>
      <c r="J640" s="372"/>
      <c r="K640" s="357"/>
    </row>
    <row r="641" spans="1:11" ht="15.75" customHeight="1">
      <c r="A641" s="371"/>
      <c r="B641" s="357"/>
      <c r="C641" s="357"/>
      <c r="D641" s="357"/>
      <c r="E641" s="357"/>
      <c r="F641" s="357"/>
      <c r="G641" s="357"/>
      <c r="H641" s="372"/>
      <c r="I641" s="372"/>
      <c r="J641" s="372"/>
      <c r="K641" s="357"/>
    </row>
    <row r="642" spans="1:11" ht="15.75" customHeight="1">
      <c r="A642" s="371"/>
      <c r="B642" s="357"/>
      <c r="C642" s="357"/>
      <c r="D642" s="357"/>
      <c r="E642" s="357"/>
      <c r="F642" s="357"/>
      <c r="G642" s="357"/>
      <c r="H642" s="372"/>
      <c r="I642" s="372"/>
      <c r="J642" s="372"/>
      <c r="K642" s="357"/>
    </row>
    <row r="643" spans="1:11" ht="15.75" customHeight="1">
      <c r="A643" s="371"/>
      <c r="B643" s="357"/>
      <c r="C643" s="357"/>
      <c r="D643" s="357"/>
      <c r="E643" s="357"/>
      <c r="F643" s="357"/>
      <c r="G643" s="357"/>
      <c r="H643" s="372"/>
      <c r="I643" s="372"/>
      <c r="J643" s="372"/>
      <c r="K643" s="357"/>
    </row>
    <row r="644" spans="1:11" ht="15.75" customHeight="1">
      <c r="A644" s="371"/>
      <c r="B644" s="357"/>
      <c r="C644" s="357"/>
      <c r="D644" s="357"/>
      <c r="E644" s="357"/>
      <c r="F644" s="357"/>
      <c r="G644" s="357"/>
      <c r="H644" s="372"/>
      <c r="I644" s="372"/>
      <c r="J644" s="372"/>
      <c r="K644" s="357"/>
    </row>
    <row r="645" spans="1:11" ht="15.75" customHeight="1">
      <c r="A645" s="371"/>
      <c r="B645" s="357"/>
      <c r="C645" s="357"/>
      <c r="D645" s="357"/>
      <c r="E645" s="357"/>
      <c r="F645" s="357"/>
      <c r="G645" s="357"/>
      <c r="H645" s="372"/>
      <c r="I645" s="372"/>
      <c r="J645" s="372"/>
      <c r="K645" s="357"/>
    </row>
    <row r="646" spans="1:11" ht="15.75" customHeight="1">
      <c r="A646" s="371"/>
      <c r="B646" s="357"/>
      <c r="C646" s="357"/>
      <c r="D646" s="357"/>
      <c r="E646" s="357"/>
      <c r="F646" s="357"/>
      <c r="G646" s="357"/>
      <c r="H646" s="372"/>
      <c r="I646" s="372"/>
      <c r="J646" s="372"/>
      <c r="K646" s="357"/>
    </row>
    <row r="647" spans="1:11" ht="15.75" customHeight="1">
      <c r="A647" s="371"/>
      <c r="B647" s="357"/>
      <c r="C647" s="357"/>
      <c r="D647" s="357"/>
      <c r="E647" s="357"/>
      <c r="F647" s="357"/>
      <c r="G647" s="357"/>
      <c r="H647" s="372"/>
      <c r="I647" s="372"/>
      <c r="J647" s="372"/>
      <c r="K647" s="357"/>
    </row>
    <row r="648" spans="1:11" ht="15.75" customHeight="1">
      <c r="A648" s="371"/>
      <c r="B648" s="357"/>
      <c r="C648" s="357"/>
      <c r="D648" s="357"/>
      <c r="E648" s="357"/>
      <c r="F648" s="357"/>
      <c r="G648" s="357"/>
      <c r="H648" s="372"/>
      <c r="I648" s="372"/>
      <c r="J648" s="372"/>
      <c r="K648" s="357"/>
    </row>
    <row r="649" spans="1:11" ht="15.75" customHeight="1">
      <c r="A649" s="371"/>
      <c r="B649" s="357"/>
      <c r="C649" s="357"/>
      <c r="D649" s="357"/>
      <c r="E649" s="357"/>
      <c r="F649" s="357"/>
      <c r="G649" s="357"/>
      <c r="H649" s="372"/>
      <c r="I649" s="372"/>
      <c r="J649" s="372"/>
      <c r="K649" s="357"/>
    </row>
    <row r="650" spans="1:11" ht="15.75" customHeight="1">
      <c r="A650" s="371"/>
      <c r="B650" s="357"/>
      <c r="C650" s="357"/>
      <c r="D650" s="357"/>
      <c r="E650" s="357"/>
      <c r="F650" s="357"/>
      <c r="G650" s="357"/>
      <c r="H650" s="372"/>
      <c r="I650" s="372"/>
      <c r="J650" s="372"/>
      <c r="K650" s="357"/>
    </row>
    <row r="651" spans="1:11" ht="15.75" customHeight="1">
      <c r="A651" s="371"/>
      <c r="B651" s="357"/>
      <c r="C651" s="357"/>
      <c r="D651" s="357"/>
      <c r="E651" s="357"/>
      <c r="F651" s="357"/>
      <c r="G651" s="357"/>
      <c r="H651" s="372"/>
      <c r="I651" s="372"/>
      <c r="J651" s="372"/>
      <c r="K651" s="357"/>
    </row>
    <row r="652" spans="1:11" ht="15.75" customHeight="1">
      <c r="A652" s="371"/>
      <c r="B652" s="357"/>
      <c r="C652" s="357"/>
      <c r="D652" s="357"/>
      <c r="E652" s="357"/>
      <c r="F652" s="357"/>
      <c r="G652" s="357"/>
      <c r="H652" s="372"/>
      <c r="I652" s="372"/>
      <c r="J652" s="372"/>
      <c r="K652" s="357"/>
    </row>
    <row r="653" spans="1:11" ht="15.75" customHeight="1">
      <c r="A653" s="371"/>
      <c r="B653" s="357"/>
      <c r="C653" s="357"/>
      <c r="D653" s="357"/>
      <c r="E653" s="357"/>
      <c r="F653" s="357"/>
      <c r="G653" s="357"/>
      <c r="H653" s="372"/>
      <c r="I653" s="372"/>
      <c r="J653" s="372"/>
      <c r="K653" s="357"/>
    </row>
    <row r="654" spans="1:11" ht="15.75" customHeight="1">
      <c r="A654" s="371"/>
      <c r="B654" s="357"/>
      <c r="C654" s="357"/>
      <c r="D654" s="357"/>
      <c r="E654" s="357"/>
      <c r="F654" s="357"/>
      <c r="G654" s="357"/>
      <c r="H654" s="372"/>
      <c r="I654" s="372"/>
      <c r="J654" s="372"/>
      <c r="K654" s="357"/>
    </row>
    <row r="655" spans="1:11" ht="15.75" customHeight="1">
      <c r="A655" s="371"/>
      <c r="B655" s="357"/>
      <c r="C655" s="357"/>
      <c r="D655" s="357"/>
      <c r="E655" s="357"/>
      <c r="F655" s="357"/>
      <c r="G655" s="357"/>
      <c r="H655" s="372"/>
      <c r="I655" s="372"/>
      <c r="J655" s="372"/>
      <c r="K655" s="357"/>
    </row>
    <row r="656" spans="1:11" ht="15.75" customHeight="1">
      <c r="A656" s="371"/>
      <c r="B656" s="357"/>
      <c r="C656" s="357"/>
      <c r="D656" s="357"/>
      <c r="E656" s="357"/>
      <c r="F656" s="357"/>
      <c r="G656" s="357"/>
      <c r="H656" s="372"/>
      <c r="I656" s="372"/>
      <c r="J656" s="372"/>
      <c r="K656" s="357"/>
    </row>
    <row r="657" spans="1:11" ht="15.75" customHeight="1">
      <c r="A657" s="371"/>
      <c r="B657" s="357"/>
      <c r="C657" s="357"/>
      <c r="D657" s="357"/>
      <c r="E657" s="357"/>
      <c r="F657" s="357"/>
      <c r="G657" s="357"/>
      <c r="H657" s="372"/>
      <c r="I657" s="372"/>
      <c r="J657" s="372"/>
      <c r="K657" s="357"/>
    </row>
    <row r="658" spans="1:11" ht="15.75" customHeight="1">
      <c r="A658" s="371"/>
      <c r="B658" s="357"/>
      <c r="C658" s="357"/>
      <c r="D658" s="357"/>
      <c r="E658" s="357"/>
      <c r="F658" s="357"/>
      <c r="G658" s="357"/>
      <c r="H658" s="372"/>
      <c r="I658" s="372"/>
      <c r="J658" s="372"/>
      <c r="K658" s="357"/>
    </row>
    <row r="659" spans="1:11" ht="15.75" customHeight="1">
      <c r="A659" s="371"/>
      <c r="B659" s="357"/>
      <c r="C659" s="357"/>
      <c r="D659" s="357"/>
      <c r="E659" s="357"/>
      <c r="F659" s="357"/>
      <c r="G659" s="357"/>
      <c r="H659" s="372"/>
      <c r="I659" s="372"/>
      <c r="J659" s="372"/>
      <c r="K659" s="357"/>
    </row>
    <row r="660" spans="1:11" ht="15.75" customHeight="1">
      <c r="A660" s="371"/>
      <c r="B660" s="357"/>
      <c r="C660" s="357"/>
      <c r="D660" s="357"/>
      <c r="E660" s="357"/>
      <c r="F660" s="357"/>
      <c r="G660" s="357"/>
      <c r="H660" s="372"/>
      <c r="I660" s="372"/>
      <c r="J660" s="372"/>
      <c r="K660" s="357"/>
    </row>
    <row r="661" spans="1:11" ht="15.75" customHeight="1">
      <c r="A661" s="371"/>
      <c r="B661" s="357"/>
      <c r="C661" s="357"/>
      <c r="D661" s="357"/>
      <c r="E661" s="357"/>
      <c r="F661" s="357"/>
      <c r="G661" s="357"/>
      <c r="H661" s="372"/>
      <c r="I661" s="372"/>
      <c r="J661" s="372"/>
      <c r="K661" s="357"/>
    </row>
    <row r="662" spans="1:11" ht="15.75" customHeight="1">
      <c r="A662" s="371"/>
      <c r="B662" s="357"/>
      <c r="C662" s="357"/>
      <c r="D662" s="357"/>
      <c r="E662" s="357"/>
      <c r="F662" s="357"/>
      <c r="G662" s="357"/>
      <c r="H662" s="372"/>
      <c r="I662" s="372"/>
      <c r="J662" s="372"/>
      <c r="K662" s="357"/>
    </row>
    <row r="663" spans="1:11" ht="15.75" customHeight="1">
      <c r="A663" s="371"/>
      <c r="B663" s="357"/>
      <c r="C663" s="357"/>
      <c r="D663" s="357"/>
      <c r="E663" s="357"/>
      <c r="F663" s="357"/>
      <c r="G663" s="357"/>
      <c r="H663" s="372"/>
      <c r="I663" s="372"/>
      <c r="J663" s="372"/>
      <c r="K663" s="357"/>
    </row>
    <row r="664" spans="1:11" ht="15.75" customHeight="1">
      <c r="A664" s="371"/>
      <c r="B664" s="357"/>
      <c r="C664" s="357"/>
      <c r="D664" s="357"/>
      <c r="E664" s="357"/>
      <c r="F664" s="357"/>
      <c r="G664" s="357"/>
      <c r="H664" s="372"/>
      <c r="I664" s="372"/>
      <c r="J664" s="372"/>
      <c r="K664" s="357"/>
    </row>
    <row r="665" spans="1:11" ht="15.75" customHeight="1">
      <c r="A665" s="371"/>
      <c r="B665" s="357"/>
      <c r="C665" s="357"/>
      <c r="D665" s="357"/>
      <c r="E665" s="357"/>
      <c r="F665" s="357"/>
      <c r="G665" s="357"/>
      <c r="H665" s="372"/>
      <c r="I665" s="372"/>
      <c r="J665" s="372"/>
      <c r="K665" s="357"/>
    </row>
    <row r="666" spans="1:11" ht="15.75" customHeight="1">
      <c r="A666" s="371"/>
      <c r="B666" s="357"/>
      <c r="C666" s="357"/>
      <c r="D666" s="357"/>
      <c r="E666" s="357"/>
      <c r="F666" s="357"/>
      <c r="G666" s="357"/>
      <c r="H666" s="372"/>
      <c r="I666" s="372"/>
      <c r="J666" s="372"/>
      <c r="K666" s="357"/>
    </row>
    <row r="667" spans="1:11" ht="15.75" customHeight="1">
      <c r="A667" s="371"/>
      <c r="B667" s="357"/>
      <c r="C667" s="357"/>
      <c r="D667" s="357"/>
      <c r="E667" s="357"/>
      <c r="F667" s="357"/>
      <c r="G667" s="357"/>
      <c r="H667" s="372"/>
      <c r="I667" s="372"/>
      <c r="J667" s="372"/>
      <c r="K667" s="357"/>
    </row>
    <row r="668" spans="1:11" ht="15.75" customHeight="1">
      <c r="A668" s="371"/>
      <c r="B668" s="357"/>
      <c r="C668" s="357"/>
      <c r="D668" s="357"/>
      <c r="E668" s="357"/>
      <c r="F668" s="357"/>
      <c r="G668" s="357"/>
      <c r="H668" s="372"/>
      <c r="I668" s="372"/>
      <c r="J668" s="372"/>
      <c r="K668" s="357"/>
    </row>
    <row r="669" spans="1:11" ht="15.75" customHeight="1">
      <c r="A669" s="371"/>
      <c r="B669" s="357"/>
      <c r="C669" s="357"/>
      <c r="D669" s="357"/>
      <c r="E669" s="357"/>
      <c r="F669" s="357"/>
      <c r="G669" s="357"/>
      <c r="H669" s="372"/>
      <c r="I669" s="372"/>
      <c r="J669" s="372"/>
      <c r="K669" s="357"/>
    </row>
    <row r="670" spans="1:11" ht="15.75" customHeight="1">
      <c r="A670" s="371"/>
      <c r="B670" s="357"/>
      <c r="C670" s="357"/>
      <c r="D670" s="357"/>
      <c r="E670" s="357"/>
      <c r="F670" s="357"/>
      <c r="G670" s="357"/>
      <c r="H670" s="372"/>
      <c r="I670" s="372"/>
      <c r="J670" s="372"/>
      <c r="K670" s="357"/>
    </row>
    <row r="671" spans="1:11" ht="15.75" customHeight="1">
      <c r="A671" s="371"/>
      <c r="B671" s="357"/>
      <c r="C671" s="357"/>
      <c r="D671" s="357"/>
      <c r="E671" s="357"/>
      <c r="F671" s="357"/>
      <c r="G671" s="357"/>
      <c r="H671" s="372"/>
      <c r="I671" s="372"/>
      <c r="J671" s="372"/>
      <c r="K671" s="357"/>
    </row>
    <row r="672" spans="1:11" ht="15.75" customHeight="1">
      <c r="A672" s="371"/>
      <c r="B672" s="357"/>
      <c r="C672" s="357"/>
      <c r="D672" s="357"/>
      <c r="E672" s="357"/>
      <c r="F672" s="357"/>
      <c r="G672" s="357"/>
      <c r="H672" s="372"/>
      <c r="I672" s="372"/>
      <c r="J672" s="372"/>
      <c r="K672" s="357"/>
    </row>
    <row r="673" spans="1:11" ht="15.75" customHeight="1">
      <c r="A673" s="371"/>
      <c r="B673" s="357"/>
      <c r="C673" s="357"/>
      <c r="D673" s="357"/>
      <c r="E673" s="357"/>
      <c r="F673" s="357"/>
      <c r="G673" s="357"/>
      <c r="H673" s="372"/>
      <c r="I673" s="372"/>
      <c r="J673" s="372"/>
      <c r="K673" s="357"/>
    </row>
    <row r="674" spans="1:11" ht="15.75" customHeight="1">
      <c r="A674" s="371"/>
      <c r="B674" s="357"/>
      <c r="C674" s="357"/>
      <c r="D674" s="357"/>
      <c r="E674" s="357"/>
      <c r="F674" s="357"/>
      <c r="G674" s="357"/>
      <c r="H674" s="372"/>
      <c r="I674" s="372"/>
      <c r="J674" s="372"/>
      <c r="K674" s="357"/>
    </row>
    <row r="675" spans="1:11" ht="15.75" customHeight="1">
      <c r="A675" s="371"/>
      <c r="B675" s="357"/>
      <c r="C675" s="357"/>
      <c r="D675" s="357"/>
      <c r="E675" s="357"/>
      <c r="F675" s="357"/>
      <c r="G675" s="357"/>
      <c r="H675" s="372"/>
      <c r="I675" s="372"/>
      <c r="J675" s="372"/>
      <c r="K675" s="357"/>
    </row>
    <row r="676" spans="1:11" ht="15.75" customHeight="1">
      <c r="A676" s="371"/>
      <c r="B676" s="357"/>
      <c r="C676" s="357"/>
      <c r="D676" s="357"/>
      <c r="E676" s="357"/>
      <c r="F676" s="357"/>
      <c r="G676" s="357"/>
      <c r="H676" s="372"/>
      <c r="I676" s="372"/>
      <c r="J676" s="372"/>
      <c r="K676" s="357"/>
    </row>
    <row r="677" spans="1:11" ht="15.75" customHeight="1">
      <c r="A677" s="371"/>
      <c r="B677" s="357"/>
      <c r="C677" s="357"/>
      <c r="D677" s="357"/>
      <c r="E677" s="357"/>
      <c r="F677" s="357"/>
      <c r="G677" s="357"/>
      <c r="H677" s="372"/>
      <c r="I677" s="372"/>
      <c r="J677" s="372"/>
      <c r="K677" s="357"/>
    </row>
    <row r="678" spans="1:11" ht="15.75" customHeight="1">
      <c r="A678" s="371"/>
      <c r="B678" s="357"/>
      <c r="C678" s="357"/>
      <c r="D678" s="357"/>
      <c r="E678" s="357"/>
      <c r="F678" s="357"/>
      <c r="G678" s="357"/>
      <c r="H678" s="372"/>
      <c r="I678" s="372"/>
      <c r="J678" s="372"/>
      <c r="K678" s="357"/>
    </row>
    <row r="679" spans="1:11" ht="15.75" customHeight="1">
      <c r="A679" s="371"/>
      <c r="B679" s="357"/>
      <c r="C679" s="357"/>
      <c r="D679" s="357"/>
      <c r="E679" s="357"/>
      <c r="F679" s="357"/>
      <c r="G679" s="357"/>
      <c r="H679" s="372"/>
      <c r="I679" s="372"/>
      <c r="J679" s="372"/>
      <c r="K679" s="357"/>
    </row>
    <row r="680" spans="1:11" ht="15.75" customHeight="1">
      <c r="A680" s="371"/>
      <c r="B680" s="357"/>
      <c r="C680" s="357"/>
      <c r="D680" s="357"/>
      <c r="E680" s="357"/>
      <c r="F680" s="357"/>
      <c r="G680" s="357"/>
      <c r="H680" s="372"/>
      <c r="I680" s="372"/>
      <c r="J680" s="372"/>
      <c r="K680" s="357"/>
    </row>
    <row r="681" spans="1:11" ht="15.75" customHeight="1">
      <c r="A681" s="371"/>
      <c r="B681" s="357"/>
      <c r="C681" s="357"/>
      <c r="D681" s="357"/>
      <c r="E681" s="357"/>
      <c r="F681" s="357"/>
      <c r="G681" s="357"/>
      <c r="H681" s="372"/>
      <c r="I681" s="372"/>
      <c r="J681" s="372"/>
      <c r="K681" s="357"/>
    </row>
    <row r="682" spans="1:11" ht="15.75" customHeight="1">
      <c r="A682" s="371"/>
      <c r="B682" s="357"/>
      <c r="C682" s="357"/>
      <c r="D682" s="357"/>
      <c r="E682" s="357"/>
      <c r="F682" s="357"/>
      <c r="G682" s="357"/>
      <c r="H682" s="372"/>
      <c r="I682" s="372"/>
      <c r="J682" s="372"/>
      <c r="K682" s="357"/>
    </row>
    <row r="683" spans="1:11" ht="15.75" customHeight="1">
      <c r="A683" s="371"/>
      <c r="B683" s="357"/>
      <c r="C683" s="357"/>
      <c r="D683" s="357"/>
      <c r="E683" s="357"/>
      <c r="F683" s="357"/>
      <c r="G683" s="357"/>
      <c r="H683" s="372"/>
      <c r="I683" s="372"/>
      <c r="J683" s="372"/>
      <c r="K683" s="357"/>
    </row>
    <row r="684" spans="1:11" ht="15.75" customHeight="1">
      <c r="A684" s="371"/>
      <c r="B684" s="357"/>
      <c r="C684" s="357"/>
      <c r="D684" s="357"/>
      <c r="E684" s="357"/>
      <c r="F684" s="357"/>
      <c r="G684" s="357"/>
      <c r="H684" s="372"/>
      <c r="I684" s="372"/>
      <c r="J684" s="372"/>
      <c r="K684" s="357"/>
    </row>
    <row r="685" spans="1:11" ht="15.75" customHeight="1">
      <c r="A685" s="371"/>
      <c r="B685" s="357"/>
      <c r="C685" s="357"/>
      <c r="D685" s="357"/>
      <c r="E685" s="357"/>
      <c r="F685" s="357"/>
      <c r="G685" s="357"/>
      <c r="H685" s="372"/>
      <c r="I685" s="372"/>
      <c r="J685" s="372"/>
      <c r="K685" s="357"/>
    </row>
    <row r="686" spans="1:11" ht="15.75" customHeight="1">
      <c r="A686" s="371"/>
      <c r="B686" s="357"/>
      <c r="C686" s="357"/>
      <c r="D686" s="357"/>
      <c r="E686" s="357"/>
      <c r="F686" s="357"/>
      <c r="G686" s="357"/>
      <c r="H686" s="372"/>
      <c r="I686" s="372"/>
      <c r="J686" s="372"/>
      <c r="K686" s="357"/>
    </row>
    <row r="687" spans="1:11" ht="15.75" customHeight="1">
      <c r="A687" s="371"/>
      <c r="B687" s="357"/>
      <c r="C687" s="357"/>
      <c r="D687" s="357"/>
      <c r="E687" s="357"/>
      <c r="F687" s="357"/>
      <c r="G687" s="357"/>
      <c r="H687" s="372"/>
      <c r="I687" s="372"/>
      <c r="J687" s="372"/>
      <c r="K687" s="357"/>
    </row>
    <row r="688" spans="1:11" ht="15.75" customHeight="1">
      <c r="A688" s="371"/>
      <c r="B688" s="357"/>
      <c r="C688" s="357"/>
      <c r="D688" s="357"/>
      <c r="E688" s="357"/>
      <c r="F688" s="357"/>
      <c r="G688" s="357"/>
      <c r="H688" s="372"/>
      <c r="I688" s="372"/>
      <c r="J688" s="372"/>
      <c r="K688" s="357"/>
    </row>
    <row r="689" spans="1:11" ht="15.75" customHeight="1">
      <c r="A689" s="371"/>
      <c r="B689" s="357"/>
      <c r="C689" s="357"/>
      <c r="D689" s="357"/>
      <c r="E689" s="357"/>
      <c r="F689" s="357"/>
      <c r="G689" s="357"/>
      <c r="H689" s="372"/>
      <c r="I689" s="372"/>
      <c r="J689" s="372"/>
      <c r="K689" s="357"/>
    </row>
    <row r="690" spans="1:11" ht="15.75" customHeight="1">
      <c r="A690" s="371"/>
      <c r="B690" s="357"/>
      <c r="C690" s="357"/>
      <c r="D690" s="357"/>
      <c r="E690" s="357"/>
      <c r="F690" s="357"/>
      <c r="G690" s="357"/>
      <c r="H690" s="372"/>
      <c r="I690" s="372"/>
      <c r="J690" s="372"/>
      <c r="K690" s="357"/>
    </row>
    <row r="691" spans="1:11" ht="15.75" customHeight="1">
      <c r="A691" s="371"/>
      <c r="B691" s="357"/>
      <c r="C691" s="357"/>
      <c r="D691" s="357"/>
      <c r="E691" s="357"/>
      <c r="F691" s="357"/>
      <c r="G691" s="357"/>
      <c r="H691" s="372"/>
      <c r="I691" s="372"/>
      <c r="J691" s="372"/>
      <c r="K691" s="357"/>
    </row>
    <row r="692" spans="1:11" ht="15.75" customHeight="1">
      <c r="A692" s="371"/>
      <c r="B692" s="357"/>
      <c r="C692" s="357"/>
      <c r="D692" s="357"/>
      <c r="E692" s="357"/>
      <c r="F692" s="357"/>
      <c r="G692" s="357"/>
      <c r="H692" s="372"/>
      <c r="I692" s="372"/>
      <c r="J692" s="372"/>
      <c r="K692" s="357"/>
    </row>
    <row r="693" spans="1:11" ht="15.75" customHeight="1">
      <c r="A693" s="371"/>
      <c r="B693" s="357"/>
      <c r="C693" s="357"/>
      <c r="D693" s="357"/>
      <c r="E693" s="357"/>
      <c r="F693" s="357"/>
      <c r="G693" s="357"/>
      <c r="H693" s="372"/>
      <c r="I693" s="372"/>
      <c r="J693" s="372"/>
      <c r="K693" s="357"/>
    </row>
    <row r="694" spans="1:11" ht="15.75" customHeight="1">
      <c r="A694" s="371"/>
      <c r="B694" s="357"/>
      <c r="C694" s="357"/>
      <c r="D694" s="357"/>
      <c r="E694" s="357"/>
      <c r="F694" s="357"/>
      <c r="G694" s="357"/>
      <c r="H694" s="372"/>
      <c r="I694" s="372"/>
      <c r="J694" s="372"/>
      <c r="K694" s="357"/>
    </row>
    <row r="695" spans="1:11" ht="15.75" customHeight="1">
      <c r="A695" s="371"/>
      <c r="B695" s="357"/>
      <c r="C695" s="357"/>
      <c r="D695" s="357"/>
      <c r="E695" s="357"/>
      <c r="F695" s="357"/>
      <c r="G695" s="357"/>
      <c r="H695" s="372"/>
      <c r="I695" s="372"/>
      <c r="J695" s="372"/>
      <c r="K695" s="357"/>
    </row>
    <row r="696" spans="1:11" ht="15.75" customHeight="1">
      <c r="A696" s="371"/>
      <c r="B696" s="357"/>
      <c r="C696" s="357"/>
      <c r="D696" s="357"/>
      <c r="E696" s="357"/>
      <c r="F696" s="357"/>
      <c r="G696" s="357"/>
      <c r="H696" s="372"/>
      <c r="I696" s="372"/>
      <c r="J696" s="372"/>
      <c r="K696" s="357"/>
    </row>
    <row r="697" spans="1:11" ht="15.75" customHeight="1">
      <c r="A697" s="371"/>
      <c r="B697" s="357"/>
      <c r="C697" s="357"/>
      <c r="D697" s="357"/>
      <c r="E697" s="357"/>
      <c r="F697" s="357"/>
      <c r="G697" s="357"/>
      <c r="H697" s="372"/>
      <c r="I697" s="372"/>
      <c r="J697" s="372"/>
      <c r="K697" s="357"/>
    </row>
    <row r="698" spans="1:11" ht="15.75" customHeight="1">
      <c r="A698" s="371"/>
      <c r="B698" s="357"/>
      <c r="C698" s="357"/>
      <c r="D698" s="357"/>
      <c r="E698" s="357"/>
      <c r="F698" s="357"/>
      <c r="G698" s="357"/>
      <c r="H698" s="372"/>
      <c r="I698" s="372"/>
      <c r="J698" s="372"/>
      <c r="K698" s="357"/>
    </row>
    <row r="699" spans="1:11" ht="15.75" customHeight="1">
      <c r="A699" s="371"/>
      <c r="B699" s="357"/>
      <c r="C699" s="357"/>
      <c r="D699" s="357"/>
      <c r="E699" s="357"/>
      <c r="F699" s="357"/>
      <c r="G699" s="357"/>
      <c r="H699" s="372"/>
      <c r="I699" s="372"/>
      <c r="J699" s="372"/>
      <c r="K699" s="357"/>
    </row>
    <row r="700" spans="1:11" ht="15.75" customHeight="1">
      <c r="A700" s="371"/>
      <c r="B700" s="357"/>
      <c r="C700" s="357"/>
      <c r="D700" s="357"/>
      <c r="E700" s="357"/>
      <c r="F700" s="357"/>
      <c r="G700" s="357"/>
      <c r="H700" s="372"/>
      <c r="I700" s="372"/>
      <c r="J700" s="372"/>
      <c r="K700" s="357"/>
    </row>
    <row r="701" spans="1:11" ht="15.75" customHeight="1">
      <c r="A701" s="371"/>
      <c r="B701" s="357"/>
      <c r="C701" s="357"/>
      <c r="D701" s="357"/>
      <c r="E701" s="357"/>
      <c r="F701" s="357"/>
      <c r="G701" s="357"/>
      <c r="H701" s="372"/>
      <c r="I701" s="372"/>
      <c r="J701" s="372"/>
      <c r="K701" s="357"/>
    </row>
    <row r="702" spans="1:11" ht="15.75" customHeight="1">
      <c r="A702" s="371"/>
      <c r="B702" s="357"/>
      <c r="C702" s="357"/>
      <c r="D702" s="357"/>
      <c r="E702" s="357"/>
      <c r="F702" s="357"/>
      <c r="G702" s="357"/>
      <c r="H702" s="372"/>
      <c r="I702" s="372"/>
      <c r="J702" s="372"/>
      <c r="K702" s="357"/>
    </row>
    <row r="703" spans="1:11" ht="15.75" customHeight="1">
      <c r="A703" s="371"/>
      <c r="B703" s="357"/>
      <c r="C703" s="357"/>
      <c r="D703" s="357"/>
      <c r="E703" s="357"/>
      <c r="F703" s="357"/>
      <c r="G703" s="357"/>
      <c r="H703" s="372"/>
      <c r="I703" s="372"/>
      <c r="J703" s="372"/>
      <c r="K703" s="357"/>
    </row>
    <row r="704" spans="1:11" ht="15.75" customHeight="1">
      <c r="A704" s="371"/>
      <c r="B704" s="357"/>
      <c r="C704" s="357"/>
      <c r="D704" s="357"/>
      <c r="E704" s="357"/>
      <c r="F704" s="357"/>
      <c r="G704" s="357"/>
      <c r="H704" s="372"/>
      <c r="I704" s="372"/>
      <c r="J704" s="372"/>
      <c r="K704" s="357"/>
    </row>
    <row r="705" spans="1:11" ht="15.75" customHeight="1">
      <c r="A705" s="371"/>
      <c r="B705" s="357"/>
      <c r="C705" s="357"/>
      <c r="D705" s="357"/>
      <c r="E705" s="357"/>
      <c r="F705" s="357"/>
      <c r="G705" s="357"/>
      <c r="H705" s="372"/>
      <c r="I705" s="372"/>
      <c r="J705" s="372"/>
      <c r="K705" s="357"/>
    </row>
    <row r="706" spans="1:11" ht="15.75" customHeight="1">
      <c r="A706" s="371"/>
      <c r="B706" s="357"/>
      <c r="C706" s="357"/>
      <c r="D706" s="357"/>
      <c r="E706" s="357"/>
      <c r="F706" s="357"/>
      <c r="G706" s="357"/>
      <c r="H706" s="372"/>
      <c r="I706" s="372"/>
      <c r="J706" s="372"/>
      <c r="K706" s="357"/>
    </row>
    <row r="707" spans="1:11" ht="15.75" customHeight="1">
      <c r="A707" s="371"/>
      <c r="B707" s="357"/>
      <c r="C707" s="357"/>
      <c r="D707" s="357"/>
      <c r="E707" s="357"/>
      <c r="F707" s="357"/>
      <c r="G707" s="357"/>
      <c r="H707" s="372"/>
      <c r="I707" s="372"/>
      <c r="J707" s="372"/>
      <c r="K707" s="357"/>
    </row>
    <row r="708" spans="1:11" ht="15.75" customHeight="1">
      <c r="A708" s="371"/>
      <c r="B708" s="357"/>
      <c r="C708" s="357"/>
      <c r="D708" s="357"/>
      <c r="E708" s="357"/>
      <c r="F708" s="357"/>
      <c r="G708" s="357"/>
      <c r="H708" s="372"/>
      <c r="I708" s="372"/>
      <c r="J708" s="372"/>
      <c r="K708" s="357"/>
    </row>
    <row r="709" spans="1:11" ht="15.75" customHeight="1">
      <c r="A709" s="371"/>
      <c r="B709" s="357"/>
      <c r="C709" s="357"/>
      <c r="D709" s="357"/>
      <c r="E709" s="357"/>
      <c r="F709" s="357"/>
      <c r="G709" s="357"/>
      <c r="H709" s="372"/>
      <c r="I709" s="372"/>
      <c r="J709" s="372"/>
      <c r="K709" s="357"/>
    </row>
    <row r="710" spans="1:11" ht="15.75" customHeight="1">
      <c r="A710" s="371"/>
      <c r="B710" s="357"/>
      <c r="C710" s="357"/>
      <c r="D710" s="357"/>
      <c r="E710" s="357"/>
      <c r="F710" s="357"/>
      <c r="G710" s="357"/>
      <c r="H710" s="372"/>
      <c r="I710" s="372"/>
      <c r="J710" s="372"/>
      <c r="K710" s="357"/>
    </row>
    <row r="711" spans="1:11" ht="15.75" customHeight="1">
      <c r="A711" s="371"/>
      <c r="B711" s="357"/>
      <c r="C711" s="357"/>
      <c r="D711" s="357"/>
      <c r="E711" s="357"/>
      <c r="F711" s="357"/>
      <c r="G711" s="357"/>
      <c r="H711" s="372"/>
      <c r="I711" s="372"/>
      <c r="J711" s="372"/>
      <c r="K711" s="357"/>
    </row>
    <row r="712" spans="1:11" ht="15.75" customHeight="1">
      <c r="A712" s="371"/>
      <c r="B712" s="357"/>
      <c r="C712" s="357"/>
      <c r="D712" s="357"/>
      <c r="E712" s="357"/>
      <c r="F712" s="357"/>
      <c r="G712" s="357"/>
      <c r="H712" s="372"/>
      <c r="I712" s="372"/>
      <c r="J712" s="372"/>
      <c r="K712" s="357"/>
    </row>
    <row r="713" spans="1:11" ht="15.75" customHeight="1">
      <c r="A713" s="371"/>
      <c r="B713" s="357"/>
      <c r="C713" s="357"/>
      <c r="D713" s="357"/>
      <c r="E713" s="357"/>
      <c r="F713" s="357"/>
      <c r="G713" s="357"/>
      <c r="H713" s="372"/>
      <c r="I713" s="372"/>
      <c r="J713" s="372"/>
      <c r="K713" s="357"/>
    </row>
    <row r="714" spans="1:11" ht="15.75" customHeight="1">
      <c r="A714" s="371"/>
      <c r="B714" s="357"/>
      <c r="C714" s="357"/>
      <c r="D714" s="357"/>
      <c r="E714" s="357"/>
      <c r="F714" s="357"/>
      <c r="G714" s="357"/>
      <c r="H714" s="372"/>
      <c r="I714" s="372"/>
      <c r="J714" s="372"/>
      <c r="K714" s="357"/>
    </row>
    <row r="715" spans="1:11" ht="15.75" customHeight="1">
      <c r="A715" s="371"/>
      <c r="B715" s="357"/>
      <c r="C715" s="357"/>
      <c r="D715" s="357"/>
      <c r="E715" s="357"/>
      <c r="F715" s="357"/>
      <c r="G715" s="357"/>
      <c r="H715" s="372"/>
      <c r="I715" s="372"/>
      <c r="J715" s="372"/>
      <c r="K715" s="357"/>
    </row>
    <row r="716" spans="1:11" ht="15.75" customHeight="1">
      <c r="A716" s="371"/>
      <c r="B716" s="357"/>
      <c r="C716" s="357"/>
      <c r="D716" s="357"/>
      <c r="E716" s="357"/>
      <c r="F716" s="357"/>
      <c r="G716" s="357"/>
      <c r="H716" s="372"/>
      <c r="I716" s="372"/>
      <c r="J716" s="372"/>
      <c r="K716" s="357"/>
    </row>
    <row r="717" spans="1:11" ht="15.75" customHeight="1">
      <c r="A717" s="371"/>
      <c r="B717" s="357"/>
      <c r="C717" s="357"/>
      <c r="D717" s="357"/>
      <c r="E717" s="357"/>
      <c r="F717" s="357"/>
      <c r="G717" s="357"/>
      <c r="H717" s="372"/>
      <c r="I717" s="372"/>
      <c r="J717" s="372"/>
      <c r="K717" s="357"/>
    </row>
    <row r="718" spans="1:11" ht="15.75" customHeight="1">
      <c r="A718" s="371"/>
      <c r="B718" s="357"/>
      <c r="C718" s="357"/>
      <c r="D718" s="357"/>
      <c r="E718" s="357"/>
      <c r="F718" s="357"/>
      <c r="G718" s="357"/>
      <c r="H718" s="372"/>
      <c r="I718" s="372"/>
      <c r="J718" s="372"/>
      <c r="K718" s="357"/>
    </row>
    <row r="719" spans="1:11" ht="15.75" customHeight="1">
      <c r="A719" s="371"/>
      <c r="B719" s="357"/>
      <c r="C719" s="357"/>
      <c r="D719" s="357"/>
      <c r="E719" s="357"/>
      <c r="F719" s="357"/>
      <c r="G719" s="357"/>
      <c r="H719" s="372"/>
      <c r="I719" s="372"/>
      <c r="J719" s="372"/>
      <c r="K719" s="357"/>
    </row>
    <row r="720" spans="1:11" ht="15.75" customHeight="1">
      <c r="A720" s="371"/>
      <c r="B720" s="357"/>
      <c r="C720" s="357"/>
      <c r="D720" s="357"/>
      <c r="E720" s="357"/>
      <c r="F720" s="357"/>
      <c r="G720" s="357"/>
      <c r="H720" s="372"/>
      <c r="I720" s="372"/>
      <c r="J720" s="372"/>
      <c r="K720" s="357"/>
    </row>
    <row r="721" spans="1:11" ht="15.75" customHeight="1">
      <c r="A721" s="371"/>
      <c r="B721" s="357"/>
      <c r="C721" s="357"/>
      <c r="D721" s="357"/>
      <c r="E721" s="357"/>
      <c r="F721" s="357"/>
      <c r="G721" s="357"/>
      <c r="H721" s="372"/>
      <c r="I721" s="372"/>
      <c r="J721" s="372"/>
      <c r="K721" s="357"/>
    </row>
    <row r="722" spans="1:11" ht="15.75" customHeight="1">
      <c r="A722" s="371"/>
      <c r="B722" s="357"/>
      <c r="C722" s="357"/>
      <c r="D722" s="357"/>
      <c r="E722" s="357"/>
      <c r="F722" s="357"/>
      <c r="G722" s="357"/>
      <c r="H722" s="372"/>
      <c r="I722" s="372"/>
      <c r="J722" s="372"/>
      <c r="K722" s="357"/>
    </row>
    <row r="723" spans="1:11" ht="15.75" customHeight="1">
      <c r="A723" s="371"/>
      <c r="B723" s="357"/>
      <c r="C723" s="357"/>
      <c r="D723" s="357"/>
      <c r="E723" s="357"/>
      <c r="F723" s="357"/>
      <c r="G723" s="357"/>
      <c r="H723" s="372"/>
      <c r="I723" s="372"/>
      <c r="J723" s="372"/>
      <c r="K723" s="357"/>
    </row>
    <row r="724" spans="1:11" ht="15.75" customHeight="1">
      <c r="A724" s="371"/>
      <c r="B724" s="357"/>
      <c r="C724" s="357"/>
      <c r="D724" s="357"/>
      <c r="E724" s="357"/>
      <c r="F724" s="357"/>
      <c r="G724" s="357"/>
      <c r="H724" s="372"/>
      <c r="I724" s="372"/>
      <c r="J724" s="372"/>
      <c r="K724" s="357"/>
    </row>
    <row r="725" spans="1:11" ht="15.75" customHeight="1">
      <c r="A725" s="371"/>
      <c r="B725" s="357"/>
      <c r="C725" s="357"/>
      <c r="D725" s="357"/>
      <c r="E725" s="357"/>
      <c r="F725" s="357"/>
      <c r="G725" s="357"/>
      <c r="H725" s="372"/>
      <c r="I725" s="372"/>
      <c r="J725" s="372"/>
      <c r="K725" s="357"/>
    </row>
    <row r="726" spans="1:11" ht="15.75" customHeight="1">
      <c r="A726" s="371"/>
      <c r="B726" s="357"/>
      <c r="C726" s="357"/>
      <c r="D726" s="357"/>
      <c r="E726" s="357"/>
      <c r="F726" s="357"/>
      <c r="G726" s="357"/>
      <c r="H726" s="372"/>
      <c r="I726" s="372"/>
      <c r="J726" s="372"/>
      <c r="K726" s="357"/>
    </row>
    <row r="727" spans="1:11" ht="15.75" customHeight="1">
      <c r="A727" s="371"/>
      <c r="B727" s="357"/>
      <c r="C727" s="357"/>
      <c r="D727" s="357"/>
      <c r="E727" s="357"/>
      <c r="F727" s="357"/>
      <c r="G727" s="357"/>
      <c r="H727" s="372"/>
      <c r="I727" s="372"/>
      <c r="J727" s="372"/>
      <c r="K727" s="357"/>
    </row>
    <row r="728" spans="1:11" ht="15.75" customHeight="1">
      <c r="A728" s="371"/>
      <c r="B728" s="357"/>
      <c r="C728" s="357"/>
      <c r="D728" s="357"/>
      <c r="E728" s="357"/>
      <c r="F728" s="357"/>
      <c r="G728" s="357"/>
      <c r="H728" s="372"/>
      <c r="I728" s="372"/>
      <c r="J728" s="372"/>
      <c r="K728" s="357"/>
    </row>
    <row r="729" spans="1:11" ht="15.75" customHeight="1">
      <c r="A729" s="371"/>
      <c r="B729" s="357"/>
      <c r="C729" s="357"/>
      <c r="D729" s="357"/>
      <c r="E729" s="357"/>
      <c r="F729" s="357"/>
      <c r="G729" s="357"/>
      <c r="H729" s="372"/>
      <c r="I729" s="372"/>
      <c r="J729" s="372"/>
      <c r="K729" s="357"/>
    </row>
    <row r="730" spans="1:11" ht="15.75" customHeight="1">
      <c r="A730" s="371"/>
      <c r="B730" s="357"/>
      <c r="C730" s="357"/>
      <c r="D730" s="357"/>
      <c r="E730" s="357"/>
      <c r="F730" s="357"/>
      <c r="G730" s="357"/>
      <c r="H730" s="372"/>
      <c r="I730" s="372"/>
      <c r="J730" s="372"/>
      <c r="K730" s="357"/>
    </row>
    <row r="731" spans="1:11" ht="15.75" customHeight="1">
      <c r="A731" s="371"/>
      <c r="B731" s="357"/>
      <c r="C731" s="357"/>
      <c r="D731" s="357"/>
      <c r="E731" s="357"/>
      <c r="F731" s="357"/>
      <c r="G731" s="357"/>
      <c r="H731" s="372"/>
      <c r="I731" s="372"/>
      <c r="J731" s="372"/>
      <c r="K731" s="357"/>
    </row>
    <row r="732" spans="1:11" ht="15.75" customHeight="1">
      <c r="A732" s="371"/>
      <c r="B732" s="357"/>
      <c r="C732" s="357"/>
      <c r="D732" s="357"/>
      <c r="E732" s="357"/>
      <c r="F732" s="357"/>
      <c r="G732" s="357"/>
      <c r="H732" s="372"/>
      <c r="I732" s="372"/>
      <c r="J732" s="372"/>
      <c r="K732" s="357"/>
    </row>
    <row r="733" spans="1:11" ht="15.75" customHeight="1">
      <c r="A733" s="371"/>
      <c r="B733" s="357"/>
      <c r="C733" s="357"/>
      <c r="D733" s="357"/>
      <c r="E733" s="357"/>
      <c r="F733" s="357"/>
      <c r="G733" s="357"/>
      <c r="H733" s="372"/>
      <c r="I733" s="372"/>
      <c r="J733" s="372"/>
      <c r="K733" s="357"/>
    </row>
    <row r="734" spans="1:11" ht="15.75" customHeight="1">
      <c r="A734" s="371"/>
      <c r="B734" s="357"/>
      <c r="C734" s="357"/>
      <c r="D734" s="357"/>
      <c r="E734" s="357"/>
      <c r="F734" s="357"/>
      <c r="G734" s="357"/>
      <c r="H734" s="372"/>
      <c r="I734" s="372"/>
      <c r="J734" s="372"/>
      <c r="K734" s="357"/>
    </row>
    <row r="735" spans="1:11" ht="15.75" customHeight="1">
      <c r="A735" s="371"/>
      <c r="B735" s="357"/>
      <c r="C735" s="357"/>
      <c r="D735" s="357"/>
      <c r="E735" s="357"/>
      <c r="F735" s="357"/>
      <c r="G735" s="357"/>
      <c r="H735" s="372"/>
      <c r="I735" s="372"/>
      <c r="J735" s="372"/>
      <c r="K735" s="357"/>
    </row>
    <row r="736" spans="1:11" ht="15.75" customHeight="1">
      <c r="A736" s="371"/>
      <c r="B736" s="357"/>
      <c r="C736" s="357"/>
      <c r="D736" s="357"/>
      <c r="E736" s="357"/>
      <c r="F736" s="357"/>
      <c r="G736" s="357"/>
      <c r="H736" s="372"/>
      <c r="I736" s="372"/>
      <c r="J736" s="372"/>
      <c r="K736" s="357"/>
    </row>
    <row r="737" spans="1:11" ht="15.75" customHeight="1">
      <c r="A737" s="371"/>
      <c r="B737" s="357"/>
      <c r="C737" s="357"/>
      <c r="D737" s="357"/>
      <c r="E737" s="357"/>
      <c r="F737" s="357"/>
      <c r="G737" s="357"/>
      <c r="H737" s="372"/>
      <c r="I737" s="372"/>
      <c r="J737" s="372"/>
      <c r="K737" s="357"/>
    </row>
    <row r="738" spans="1:11" ht="15.75" customHeight="1">
      <c r="A738" s="371"/>
      <c r="B738" s="357"/>
      <c r="C738" s="357"/>
      <c r="D738" s="357"/>
      <c r="E738" s="357"/>
      <c r="F738" s="357"/>
      <c r="G738" s="357"/>
      <c r="H738" s="372"/>
      <c r="I738" s="372"/>
      <c r="J738" s="372"/>
      <c r="K738" s="357"/>
    </row>
    <row r="739" spans="1:11" ht="15.75" customHeight="1">
      <c r="A739" s="371"/>
      <c r="B739" s="357"/>
      <c r="C739" s="357"/>
      <c r="D739" s="357"/>
      <c r="E739" s="357"/>
      <c r="F739" s="357"/>
      <c r="G739" s="357"/>
      <c r="H739" s="372"/>
      <c r="I739" s="372"/>
      <c r="J739" s="372"/>
      <c r="K739" s="357"/>
    </row>
    <row r="740" spans="1:11" ht="15.75" customHeight="1">
      <c r="A740" s="371"/>
      <c r="B740" s="357"/>
      <c r="C740" s="357"/>
      <c r="D740" s="357"/>
      <c r="E740" s="357"/>
      <c r="F740" s="357"/>
      <c r="G740" s="357"/>
      <c r="H740" s="372"/>
      <c r="I740" s="372"/>
      <c r="J740" s="372"/>
      <c r="K740" s="357"/>
    </row>
    <row r="741" spans="1:11" ht="15.75" customHeight="1">
      <c r="A741" s="371"/>
      <c r="B741" s="357"/>
      <c r="C741" s="357"/>
      <c r="D741" s="357"/>
      <c r="E741" s="357"/>
      <c r="F741" s="357"/>
      <c r="G741" s="357"/>
      <c r="H741" s="372"/>
      <c r="I741" s="372"/>
      <c r="J741" s="372"/>
      <c r="K741" s="357"/>
    </row>
    <row r="742" spans="1:11" ht="15.75" customHeight="1">
      <c r="A742" s="371"/>
      <c r="B742" s="357"/>
      <c r="C742" s="357"/>
      <c r="D742" s="357"/>
      <c r="E742" s="357"/>
      <c r="F742" s="357"/>
      <c r="G742" s="357"/>
      <c r="H742" s="372"/>
      <c r="I742" s="372"/>
      <c r="J742" s="372"/>
      <c r="K742" s="357"/>
    </row>
    <row r="743" spans="1:11" ht="15.75" customHeight="1">
      <c r="A743" s="371"/>
      <c r="B743" s="357"/>
      <c r="C743" s="357"/>
      <c r="D743" s="357"/>
      <c r="E743" s="357"/>
      <c r="F743" s="357"/>
      <c r="G743" s="357"/>
      <c r="H743" s="372"/>
      <c r="I743" s="372"/>
      <c r="J743" s="372"/>
      <c r="K743" s="357"/>
    </row>
    <row r="744" spans="1:11" ht="15.75" customHeight="1">
      <c r="A744" s="371"/>
      <c r="B744" s="357"/>
      <c r="C744" s="357"/>
      <c r="D744" s="357"/>
      <c r="E744" s="357"/>
      <c r="F744" s="357"/>
      <c r="G744" s="357"/>
      <c r="H744" s="372"/>
      <c r="I744" s="372"/>
      <c r="J744" s="372"/>
      <c r="K744" s="357"/>
    </row>
    <row r="745" spans="1:11" ht="15.75" customHeight="1">
      <c r="A745" s="371"/>
      <c r="B745" s="357"/>
      <c r="C745" s="357"/>
      <c r="D745" s="357"/>
      <c r="E745" s="357"/>
      <c r="F745" s="357"/>
      <c r="G745" s="357"/>
      <c r="H745" s="372"/>
      <c r="I745" s="372"/>
      <c r="J745" s="372"/>
      <c r="K745" s="357"/>
    </row>
    <row r="746" spans="1:11" ht="15.75" customHeight="1">
      <c r="A746" s="371"/>
      <c r="B746" s="357"/>
      <c r="C746" s="357"/>
      <c r="D746" s="357"/>
      <c r="E746" s="357"/>
      <c r="F746" s="357"/>
      <c r="G746" s="357"/>
      <c r="H746" s="372"/>
      <c r="I746" s="372"/>
      <c r="J746" s="372"/>
      <c r="K746" s="357"/>
    </row>
    <row r="747" spans="1:11" ht="15.75" customHeight="1">
      <c r="A747" s="371"/>
      <c r="B747" s="357"/>
      <c r="C747" s="357"/>
      <c r="D747" s="357"/>
      <c r="E747" s="357"/>
      <c r="F747" s="357"/>
      <c r="G747" s="357"/>
      <c r="H747" s="372"/>
      <c r="I747" s="372"/>
      <c r="J747" s="372"/>
      <c r="K747" s="357"/>
    </row>
    <row r="748" spans="1:11" ht="15.75" customHeight="1">
      <c r="A748" s="371"/>
      <c r="B748" s="357"/>
      <c r="C748" s="357"/>
      <c r="D748" s="357"/>
      <c r="E748" s="357"/>
      <c r="F748" s="357"/>
      <c r="G748" s="357"/>
      <c r="H748" s="372"/>
      <c r="I748" s="372"/>
      <c r="J748" s="372"/>
      <c r="K748" s="357"/>
    </row>
    <row r="749" spans="1:11" ht="15.75" customHeight="1">
      <c r="A749" s="371"/>
      <c r="B749" s="357"/>
      <c r="C749" s="357"/>
      <c r="D749" s="357"/>
      <c r="E749" s="357"/>
      <c r="F749" s="357"/>
      <c r="G749" s="357"/>
      <c r="H749" s="372"/>
      <c r="I749" s="372"/>
      <c r="J749" s="372"/>
      <c r="K749" s="357"/>
    </row>
    <row r="750" spans="1:11" ht="15.75" customHeight="1">
      <c r="A750" s="371"/>
      <c r="B750" s="357"/>
      <c r="C750" s="357"/>
      <c r="D750" s="357"/>
      <c r="E750" s="357"/>
      <c r="F750" s="357"/>
      <c r="G750" s="357"/>
      <c r="H750" s="372"/>
      <c r="I750" s="372"/>
      <c r="J750" s="372"/>
      <c r="K750" s="357"/>
    </row>
    <row r="751" spans="1:11" ht="15.75" customHeight="1">
      <c r="A751" s="371"/>
      <c r="B751" s="357"/>
      <c r="C751" s="357"/>
      <c r="D751" s="357"/>
      <c r="E751" s="357"/>
      <c r="F751" s="357"/>
      <c r="G751" s="357"/>
      <c r="H751" s="372"/>
      <c r="I751" s="372"/>
      <c r="J751" s="372"/>
      <c r="K751" s="357"/>
    </row>
    <row r="752" spans="1:11" ht="15.75" customHeight="1">
      <c r="A752" s="371"/>
      <c r="B752" s="357"/>
      <c r="C752" s="357"/>
      <c r="D752" s="357"/>
      <c r="E752" s="357"/>
      <c r="F752" s="357"/>
      <c r="G752" s="357"/>
      <c r="H752" s="372"/>
      <c r="I752" s="372"/>
      <c r="J752" s="372"/>
      <c r="K752" s="357"/>
    </row>
    <row r="753" spans="1:11" ht="15.75" customHeight="1">
      <c r="A753" s="371"/>
      <c r="B753" s="357"/>
      <c r="C753" s="357"/>
      <c r="D753" s="357"/>
      <c r="E753" s="357"/>
      <c r="F753" s="357"/>
      <c r="G753" s="357"/>
      <c r="H753" s="372"/>
      <c r="I753" s="372"/>
      <c r="J753" s="372"/>
      <c r="K753" s="357"/>
    </row>
    <row r="754" spans="1:11" ht="15.75" customHeight="1">
      <c r="A754" s="371"/>
      <c r="B754" s="357"/>
      <c r="C754" s="357"/>
      <c r="D754" s="357"/>
      <c r="E754" s="357"/>
      <c r="F754" s="357"/>
      <c r="G754" s="357"/>
      <c r="H754" s="372"/>
      <c r="I754" s="372"/>
      <c r="J754" s="372"/>
      <c r="K754" s="357"/>
    </row>
    <row r="755" spans="1:11" ht="15.75" customHeight="1">
      <c r="A755" s="371"/>
      <c r="B755" s="357"/>
      <c r="C755" s="357"/>
      <c r="D755" s="357"/>
      <c r="E755" s="357"/>
      <c r="F755" s="357"/>
      <c r="G755" s="357"/>
      <c r="H755" s="372"/>
      <c r="I755" s="372"/>
      <c r="J755" s="372"/>
      <c r="K755" s="357"/>
    </row>
    <row r="756" spans="1:11" ht="15.75" customHeight="1">
      <c r="A756" s="371"/>
      <c r="B756" s="357"/>
      <c r="C756" s="357"/>
      <c r="D756" s="357"/>
      <c r="E756" s="357"/>
      <c r="F756" s="357"/>
      <c r="G756" s="357"/>
      <c r="H756" s="372"/>
      <c r="I756" s="372"/>
      <c r="J756" s="372"/>
      <c r="K756" s="357"/>
    </row>
    <row r="757" spans="1:11" ht="15.75" customHeight="1">
      <c r="A757" s="371"/>
      <c r="B757" s="357"/>
      <c r="C757" s="357"/>
      <c r="D757" s="357"/>
      <c r="E757" s="357"/>
      <c r="F757" s="357"/>
      <c r="G757" s="357"/>
      <c r="H757" s="372"/>
      <c r="I757" s="372"/>
      <c r="J757" s="372"/>
      <c r="K757" s="357"/>
    </row>
    <row r="758" spans="1:11" ht="15.75" customHeight="1">
      <c r="A758" s="371"/>
      <c r="B758" s="357"/>
      <c r="C758" s="357"/>
      <c r="D758" s="357"/>
      <c r="E758" s="357"/>
      <c r="F758" s="357"/>
      <c r="G758" s="357"/>
      <c r="H758" s="372"/>
      <c r="I758" s="372"/>
      <c r="J758" s="372"/>
      <c r="K758" s="357"/>
    </row>
    <row r="759" spans="1:11" ht="15.75" customHeight="1">
      <c r="A759" s="371"/>
      <c r="B759" s="357"/>
      <c r="C759" s="357"/>
      <c r="D759" s="357"/>
      <c r="E759" s="357"/>
      <c r="F759" s="357"/>
      <c r="G759" s="357"/>
      <c r="H759" s="372"/>
      <c r="I759" s="372"/>
      <c r="J759" s="372"/>
      <c r="K759" s="357"/>
    </row>
    <row r="760" spans="1:11" ht="15.75" customHeight="1">
      <c r="A760" s="371"/>
      <c r="B760" s="357"/>
      <c r="C760" s="357"/>
      <c r="D760" s="357"/>
      <c r="E760" s="357"/>
      <c r="F760" s="357"/>
      <c r="G760" s="357"/>
      <c r="H760" s="372"/>
      <c r="I760" s="372"/>
      <c r="J760" s="372"/>
      <c r="K760" s="357"/>
    </row>
    <row r="761" spans="1:11" ht="15.75" customHeight="1">
      <c r="A761" s="371"/>
      <c r="B761" s="357"/>
      <c r="C761" s="357"/>
      <c r="D761" s="357"/>
      <c r="E761" s="357"/>
      <c r="F761" s="357"/>
      <c r="G761" s="357"/>
      <c r="H761" s="372"/>
      <c r="I761" s="372"/>
      <c r="J761" s="372"/>
      <c r="K761" s="357"/>
    </row>
    <row r="762" spans="1:11" ht="15.75" customHeight="1">
      <c r="A762" s="371"/>
      <c r="B762" s="357"/>
      <c r="C762" s="357"/>
      <c r="D762" s="357"/>
      <c r="E762" s="357"/>
      <c r="F762" s="357"/>
      <c r="G762" s="357"/>
      <c r="H762" s="372"/>
      <c r="I762" s="372"/>
      <c r="J762" s="372"/>
      <c r="K762" s="357"/>
    </row>
    <row r="763" spans="1:11" ht="15.75" customHeight="1">
      <c r="A763" s="371"/>
      <c r="B763" s="357"/>
      <c r="C763" s="357"/>
      <c r="D763" s="357"/>
      <c r="E763" s="357"/>
      <c r="F763" s="357"/>
      <c r="G763" s="357"/>
      <c r="H763" s="372"/>
      <c r="I763" s="372"/>
      <c r="J763" s="372"/>
      <c r="K763" s="357"/>
    </row>
    <row r="764" spans="1:11" ht="15.75" customHeight="1">
      <c r="A764" s="371"/>
      <c r="B764" s="357"/>
      <c r="C764" s="357"/>
      <c r="D764" s="357"/>
      <c r="E764" s="357"/>
      <c r="F764" s="357"/>
      <c r="G764" s="357"/>
      <c r="H764" s="372"/>
      <c r="I764" s="372"/>
      <c r="J764" s="372"/>
      <c r="K764" s="357"/>
    </row>
    <row r="765" spans="1:11" ht="15.75" customHeight="1">
      <c r="A765" s="371"/>
      <c r="B765" s="357"/>
      <c r="C765" s="357"/>
      <c r="D765" s="357"/>
      <c r="E765" s="357"/>
      <c r="F765" s="357"/>
      <c r="G765" s="357"/>
      <c r="H765" s="372"/>
      <c r="I765" s="372"/>
      <c r="J765" s="372"/>
      <c r="K765" s="357"/>
    </row>
    <row r="766" spans="1:11" ht="15.75" customHeight="1">
      <c r="A766" s="371"/>
      <c r="B766" s="357"/>
      <c r="C766" s="357"/>
      <c r="D766" s="357"/>
      <c r="E766" s="357"/>
      <c r="F766" s="357"/>
      <c r="G766" s="357"/>
      <c r="H766" s="372"/>
      <c r="I766" s="372"/>
      <c r="J766" s="372"/>
      <c r="K766" s="357"/>
    </row>
    <row r="767" spans="1:11" ht="15.75" customHeight="1">
      <c r="A767" s="371"/>
      <c r="B767" s="357"/>
      <c r="C767" s="357"/>
      <c r="D767" s="357"/>
      <c r="E767" s="357"/>
      <c r="F767" s="357"/>
      <c r="G767" s="357"/>
      <c r="H767" s="372"/>
      <c r="I767" s="372"/>
      <c r="J767" s="372"/>
      <c r="K767" s="357"/>
    </row>
    <row r="768" spans="1:11" ht="15.75" customHeight="1">
      <c r="A768" s="371"/>
      <c r="B768" s="357"/>
      <c r="C768" s="357"/>
      <c r="D768" s="357"/>
      <c r="E768" s="357"/>
      <c r="F768" s="357"/>
      <c r="G768" s="357"/>
      <c r="H768" s="372"/>
      <c r="I768" s="372"/>
      <c r="J768" s="372"/>
      <c r="K768" s="357"/>
    </row>
    <row r="769" spans="1:11" ht="15.75" customHeight="1">
      <c r="A769" s="371"/>
      <c r="B769" s="357"/>
      <c r="C769" s="357"/>
      <c r="D769" s="357"/>
      <c r="E769" s="357"/>
      <c r="F769" s="357"/>
      <c r="G769" s="357"/>
      <c r="H769" s="372"/>
      <c r="I769" s="372"/>
      <c r="J769" s="372"/>
      <c r="K769" s="357"/>
    </row>
    <row r="770" spans="1:11" ht="15.75" customHeight="1">
      <c r="A770" s="371"/>
      <c r="B770" s="357"/>
      <c r="C770" s="357"/>
      <c r="D770" s="357"/>
      <c r="E770" s="357"/>
      <c r="F770" s="357"/>
      <c r="G770" s="357"/>
      <c r="H770" s="372"/>
      <c r="I770" s="372"/>
      <c r="J770" s="372"/>
      <c r="K770" s="357"/>
    </row>
    <row r="771" spans="1:11" ht="15.75" customHeight="1">
      <c r="A771" s="371"/>
      <c r="B771" s="357"/>
      <c r="C771" s="357"/>
      <c r="D771" s="357"/>
      <c r="E771" s="357"/>
      <c r="F771" s="357"/>
      <c r="G771" s="357"/>
      <c r="H771" s="372"/>
      <c r="I771" s="372"/>
      <c r="J771" s="372"/>
      <c r="K771" s="357"/>
    </row>
    <row r="772" spans="1:11" ht="15.75" customHeight="1">
      <c r="A772" s="371"/>
      <c r="B772" s="357"/>
      <c r="C772" s="357"/>
      <c r="D772" s="357"/>
      <c r="E772" s="357"/>
      <c r="F772" s="357"/>
      <c r="G772" s="357"/>
      <c r="H772" s="372"/>
      <c r="I772" s="372"/>
      <c r="J772" s="372"/>
      <c r="K772" s="357"/>
    </row>
    <row r="773" spans="1:11" ht="15.75" customHeight="1">
      <c r="A773" s="371"/>
      <c r="B773" s="357"/>
      <c r="C773" s="357"/>
      <c r="D773" s="357"/>
      <c r="E773" s="357"/>
      <c r="F773" s="357"/>
      <c r="G773" s="357"/>
      <c r="H773" s="372"/>
      <c r="I773" s="372"/>
      <c r="J773" s="372"/>
      <c r="K773" s="357"/>
    </row>
    <row r="774" spans="1:11" ht="15.75" customHeight="1">
      <c r="A774" s="371"/>
      <c r="B774" s="357"/>
      <c r="C774" s="357"/>
      <c r="D774" s="357"/>
      <c r="E774" s="357"/>
      <c r="F774" s="357"/>
      <c r="G774" s="357"/>
      <c r="H774" s="372"/>
      <c r="I774" s="372"/>
      <c r="J774" s="372"/>
      <c r="K774" s="357"/>
    </row>
    <row r="775" spans="1:11" ht="15.75" customHeight="1">
      <c r="A775" s="371"/>
      <c r="B775" s="357"/>
      <c r="C775" s="357"/>
      <c r="D775" s="357"/>
      <c r="E775" s="357"/>
      <c r="F775" s="357"/>
      <c r="G775" s="357"/>
      <c r="H775" s="372"/>
      <c r="I775" s="372"/>
      <c r="J775" s="372"/>
      <c r="K775" s="357"/>
    </row>
    <row r="776" spans="1:11" ht="15.75" customHeight="1">
      <c r="A776" s="371"/>
      <c r="B776" s="357"/>
      <c r="C776" s="357"/>
      <c r="D776" s="357"/>
      <c r="E776" s="357"/>
      <c r="F776" s="357"/>
      <c r="G776" s="357"/>
      <c r="H776" s="372"/>
      <c r="I776" s="372"/>
      <c r="J776" s="372"/>
      <c r="K776" s="357"/>
    </row>
    <row r="777" spans="1:11" ht="15.75" customHeight="1">
      <c r="A777" s="371"/>
      <c r="B777" s="357"/>
      <c r="C777" s="357"/>
      <c r="D777" s="357"/>
      <c r="E777" s="357"/>
      <c r="F777" s="357"/>
      <c r="G777" s="357"/>
      <c r="H777" s="372"/>
      <c r="I777" s="372"/>
      <c r="J777" s="372"/>
      <c r="K777" s="357"/>
    </row>
    <row r="778" spans="1:11" ht="15.75" customHeight="1">
      <c r="A778" s="371"/>
      <c r="B778" s="357"/>
      <c r="C778" s="357"/>
      <c r="D778" s="357"/>
      <c r="E778" s="357"/>
      <c r="F778" s="357"/>
      <c r="G778" s="357"/>
      <c r="H778" s="372"/>
      <c r="I778" s="372"/>
      <c r="J778" s="372"/>
      <c r="K778" s="357"/>
    </row>
    <row r="779" spans="1:11" ht="15.75" customHeight="1">
      <c r="A779" s="371"/>
      <c r="B779" s="357"/>
      <c r="C779" s="357"/>
      <c r="D779" s="357"/>
      <c r="E779" s="357"/>
      <c r="F779" s="357"/>
      <c r="G779" s="357"/>
      <c r="H779" s="372"/>
      <c r="I779" s="372"/>
      <c r="J779" s="372"/>
      <c r="K779" s="357"/>
    </row>
    <row r="780" spans="1:11" ht="15.75" customHeight="1">
      <c r="A780" s="371"/>
      <c r="B780" s="357"/>
      <c r="C780" s="357"/>
      <c r="D780" s="357"/>
      <c r="E780" s="357"/>
      <c r="F780" s="357"/>
      <c r="G780" s="357"/>
      <c r="H780" s="372"/>
      <c r="I780" s="372"/>
      <c r="J780" s="372"/>
      <c r="K780" s="357"/>
    </row>
    <row r="781" spans="1:11" ht="15.75" customHeight="1">
      <c r="A781" s="371"/>
      <c r="B781" s="357"/>
      <c r="C781" s="357"/>
      <c r="D781" s="357"/>
      <c r="E781" s="357"/>
      <c r="F781" s="357"/>
      <c r="G781" s="357"/>
      <c r="H781" s="372"/>
      <c r="I781" s="372"/>
      <c r="J781" s="372"/>
      <c r="K781" s="357"/>
    </row>
    <row r="782" spans="1:11" ht="15.75" customHeight="1">
      <c r="A782" s="371"/>
      <c r="B782" s="357"/>
      <c r="C782" s="357"/>
      <c r="D782" s="357"/>
      <c r="E782" s="357"/>
      <c r="F782" s="357"/>
      <c r="G782" s="357"/>
      <c r="H782" s="372"/>
      <c r="I782" s="372"/>
      <c r="J782" s="372"/>
      <c r="K782" s="357"/>
    </row>
    <row r="783" spans="1:11" ht="15.75" customHeight="1">
      <c r="A783" s="371"/>
      <c r="B783" s="357"/>
      <c r="C783" s="357"/>
      <c r="D783" s="357"/>
      <c r="E783" s="357"/>
      <c r="F783" s="357"/>
      <c r="G783" s="357"/>
      <c r="H783" s="372"/>
      <c r="I783" s="372"/>
      <c r="J783" s="372"/>
      <c r="K783" s="357"/>
    </row>
    <row r="784" spans="1:11" ht="15.75" customHeight="1">
      <c r="A784" s="371"/>
      <c r="B784" s="357"/>
      <c r="C784" s="357"/>
      <c r="D784" s="357"/>
      <c r="E784" s="357"/>
      <c r="F784" s="357"/>
      <c r="G784" s="357"/>
      <c r="H784" s="372"/>
      <c r="I784" s="372"/>
      <c r="J784" s="372"/>
      <c r="K784" s="357"/>
    </row>
    <row r="785" spans="1:11" ht="15.75" customHeight="1">
      <c r="A785" s="371"/>
      <c r="B785" s="357"/>
      <c r="C785" s="357"/>
      <c r="D785" s="357"/>
      <c r="E785" s="357"/>
      <c r="F785" s="357"/>
      <c r="G785" s="357"/>
      <c r="H785" s="372"/>
      <c r="I785" s="372"/>
      <c r="J785" s="372"/>
      <c r="K785" s="357"/>
    </row>
    <row r="786" spans="1:11" ht="15.75" customHeight="1">
      <c r="A786" s="371"/>
      <c r="B786" s="357"/>
      <c r="C786" s="357"/>
      <c r="D786" s="357"/>
      <c r="E786" s="357"/>
      <c r="F786" s="357"/>
      <c r="G786" s="357"/>
      <c r="H786" s="372"/>
      <c r="I786" s="372"/>
      <c r="J786" s="372"/>
      <c r="K786" s="357"/>
    </row>
    <row r="787" spans="1:11" ht="15.75" customHeight="1">
      <c r="A787" s="371"/>
      <c r="B787" s="357"/>
      <c r="C787" s="357"/>
      <c r="D787" s="357"/>
      <c r="E787" s="357"/>
      <c r="F787" s="357"/>
      <c r="G787" s="357"/>
      <c r="H787" s="372"/>
      <c r="I787" s="372"/>
      <c r="J787" s="372"/>
      <c r="K787" s="357"/>
    </row>
    <row r="788" spans="1:11" ht="15.75" customHeight="1">
      <c r="A788" s="371"/>
      <c r="B788" s="357"/>
      <c r="C788" s="357"/>
      <c r="D788" s="357"/>
      <c r="E788" s="357"/>
      <c r="F788" s="357"/>
      <c r="G788" s="357"/>
      <c r="H788" s="372"/>
      <c r="I788" s="372"/>
      <c r="J788" s="372"/>
      <c r="K788" s="357"/>
    </row>
    <row r="789" spans="1:11" ht="15.75" customHeight="1">
      <c r="A789" s="371"/>
      <c r="B789" s="357"/>
      <c r="C789" s="357"/>
      <c r="D789" s="357"/>
      <c r="E789" s="357"/>
      <c r="F789" s="357"/>
      <c r="G789" s="357"/>
      <c r="H789" s="372"/>
      <c r="I789" s="372"/>
      <c r="J789" s="372"/>
      <c r="K789" s="357"/>
    </row>
    <row r="790" spans="1:11" ht="15.75" customHeight="1">
      <c r="A790" s="371"/>
      <c r="B790" s="357"/>
      <c r="C790" s="357"/>
      <c r="D790" s="357"/>
      <c r="E790" s="357"/>
      <c r="F790" s="357"/>
      <c r="G790" s="357"/>
      <c r="H790" s="372"/>
      <c r="I790" s="372"/>
      <c r="J790" s="372"/>
      <c r="K790" s="357"/>
    </row>
    <row r="791" spans="1:11" ht="15.75" customHeight="1">
      <c r="A791" s="371"/>
      <c r="B791" s="357"/>
      <c r="C791" s="357"/>
      <c r="D791" s="357"/>
      <c r="E791" s="357"/>
      <c r="F791" s="357"/>
      <c r="G791" s="357"/>
      <c r="H791" s="372"/>
      <c r="I791" s="372"/>
      <c r="J791" s="372"/>
      <c r="K791" s="357"/>
    </row>
    <row r="792" spans="1:11" ht="15.75" customHeight="1">
      <c r="A792" s="371"/>
      <c r="B792" s="357"/>
      <c r="C792" s="357"/>
      <c r="D792" s="357"/>
      <c r="E792" s="357"/>
      <c r="F792" s="357"/>
      <c r="G792" s="357"/>
      <c r="H792" s="372"/>
      <c r="I792" s="372"/>
      <c r="J792" s="372"/>
      <c r="K792" s="357"/>
    </row>
    <row r="793" spans="1:11" ht="15.75" customHeight="1">
      <c r="A793" s="371"/>
      <c r="B793" s="357"/>
      <c r="C793" s="357"/>
      <c r="D793" s="357"/>
      <c r="E793" s="357"/>
      <c r="F793" s="357"/>
      <c r="G793" s="357"/>
      <c r="H793" s="372"/>
      <c r="I793" s="372"/>
      <c r="J793" s="372"/>
      <c r="K793" s="357"/>
    </row>
    <row r="794" spans="1:11" ht="15.75" customHeight="1">
      <c r="A794" s="371"/>
      <c r="B794" s="357"/>
      <c r="C794" s="357"/>
      <c r="D794" s="357"/>
      <c r="E794" s="357"/>
      <c r="F794" s="357"/>
      <c r="G794" s="357"/>
      <c r="H794" s="372"/>
      <c r="I794" s="372"/>
      <c r="J794" s="372"/>
      <c r="K794" s="357"/>
    </row>
    <row r="795" spans="1:11" ht="15.75" customHeight="1">
      <c r="A795" s="371"/>
      <c r="B795" s="357"/>
      <c r="C795" s="357"/>
      <c r="D795" s="357"/>
      <c r="E795" s="357"/>
      <c r="F795" s="357"/>
      <c r="G795" s="357"/>
      <c r="H795" s="372"/>
      <c r="I795" s="372"/>
      <c r="J795" s="372"/>
      <c r="K795" s="357"/>
    </row>
    <row r="796" spans="1:11" ht="15.75" customHeight="1">
      <c r="A796" s="371"/>
      <c r="B796" s="357"/>
      <c r="C796" s="357"/>
      <c r="D796" s="357"/>
      <c r="E796" s="357"/>
      <c r="F796" s="357"/>
      <c r="G796" s="357"/>
      <c r="H796" s="372"/>
      <c r="I796" s="372"/>
      <c r="J796" s="372"/>
      <c r="K796" s="357"/>
    </row>
    <row r="797" spans="1:11" ht="15.75" customHeight="1">
      <c r="A797" s="371"/>
      <c r="B797" s="357"/>
      <c r="C797" s="357"/>
      <c r="D797" s="357"/>
      <c r="E797" s="357"/>
      <c r="F797" s="357"/>
      <c r="G797" s="357"/>
      <c r="H797" s="372"/>
      <c r="I797" s="372"/>
      <c r="J797" s="372"/>
      <c r="K797" s="357"/>
    </row>
    <row r="798" spans="1:11" ht="15.75" customHeight="1">
      <c r="A798" s="371"/>
      <c r="B798" s="357"/>
      <c r="C798" s="357"/>
      <c r="D798" s="357"/>
      <c r="E798" s="357"/>
      <c r="F798" s="357"/>
      <c r="G798" s="357"/>
      <c r="H798" s="372"/>
      <c r="I798" s="372"/>
      <c r="J798" s="372"/>
      <c r="K798" s="357"/>
    </row>
    <row r="799" spans="1:11" ht="15.75" customHeight="1">
      <c r="A799" s="371"/>
      <c r="B799" s="357"/>
      <c r="C799" s="357"/>
      <c r="D799" s="357"/>
      <c r="E799" s="357"/>
      <c r="F799" s="357"/>
      <c r="G799" s="357"/>
      <c r="H799" s="372"/>
      <c r="I799" s="372"/>
      <c r="J799" s="372"/>
      <c r="K799" s="357"/>
    </row>
    <row r="800" spans="1:11" ht="15.75" customHeight="1">
      <c r="A800" s="371"/>
      <c r="B800" s="357"/>
      <c r="C800" s="357"/>
      <c r="D800" s="357"/>
      <c r="E800" s="357"/>
      <c r="F800" s="357"/>
      <c r="G800" s="357"/>
      <c r="H800" s="372"/>
      <c r="I800" s="372"/>
      <c r="J800" s="372"/>
      <c r="K800" s="357"/>
    </row>
    <row r="801" spans="1:11" ht="15.75" customHeight="1">
      <c r="A801" s="371"/>
      <c r="B801" s="357"/>
      <c r="C801" s="357"/>
      <c r="D801" s="357"/>
      <c r="E801" s="357"/>
      <c r="F801" s="357"/>
      <c r="G801" s="357"/>
      <c r="H801" s="372"/>
      <c r="I801" s="372"/>
      <c r="J801" s="372"/>
      <c r="K801" s="357"/>
    </row>
    <row r="802" spans="1:11" ht="15.75" customHeight="1">
      <c r="A802" s="371"/>
      <c r="B802" s="357"/>
      <c r="C802" s="357"/>
      <c r="D802" s="357"/>
      <c r="E802" s="357"/>
      <c r="F802" s="357"/>
      <c r="G802" s="357"/>
      <c r="H802" s="372"/>
      <c r="I802" s="372"/>
      <c r="J802" s="372"/>
      <c r="K802" s="357"/>
    </row>
    <row r="803" spans="1:11" ht="15.75" customHeight="1">
      <c r="A803" s="371"/>
      <c r="B803" s="357"/>
      <c r="C803" s="357"/>
      <c r="D803" s="357"/>
      <c r="E803" s="357"/>
      <c r="F803" s="357"/>
      <c r="G803" s="357"/>
      <c r="H803" s="372"/>
      <c r="I803" s="372"/>
      <c r="J803" s="372"/>
      <c r="K803" s="357"/>
    </row>
    <row r="804" spans="1:11" ht="15.75" customHeight="1">
      <c r="A804" s="371"/>
      <c r="B804" s="357"/>
      <c r="C804" s="357"/>
      <c r="D804" s="357"/>
      <c r="E804" s="357"/>
      <c r="F804" s="357"/>
      <c r="G804" s="357"/>
      <c r="H804" s="372"/>
      <c r="I804" s="372"/>
      <c r="J804" s="372"/>
      <c r="K804" s="357"/>
    </row>
    <row r="805" spans="1:11" ht="15.75" customHeight="1">
      <c r="A805" s="371"/>
      <c r="B805" s="357"/>
      <c r="C805" s="357"/>
      <c r="D805" s="357"/>
      <c r="E805" s="357"/>
      <c r="F805" s="357"/>
      <c r="G805" s="357"/>
      <c r="H805" s="372"/>
      <c r="I805" s="372"/>
      <c r="J805" s="372"/>
      <c r="K805" s="357"/>
    </row>
    <row r="806" spans="1:11" ht="15.75" customHeight="1">
      <c r="A806" s="371"/>
      <c r="B806" s="357"/>
      <c r="C806" s="357"/>
      <c r="D806" s="357"/>
      <c r="E806" s="357"/>
      <c r="F806" s="357"/>
      <c r="G806" s="357"/>
      <c r="H806" s="372"/>
      <c r="I806" s="372"/>
      <c r="J806" s="372"/>
      <c r="K806" s="357"/>
    </row>
    <row r="807" spans="1:11" ht="15.75" customHeight="1">
      <c r="A807" s="371"/>
      <c r="B807" s="357"/>
      <c r="C807" s="357"/>
      <c r="D807" s="357"/>
      <c r="E807" s="357"/>
      <c r="F807" s="357"/>
      <c r="G807" s="357"/>
      <c r="H807" s="372"/>
      <c r="I807" s="372"/>
      <c r="J807" s="372"/>
      <c r="K807" s="357"/>
    </row>
    <row r="808" spans="1:11" ht="15.75" customHeight="1">
      <c r="A808" s="371"/>
      <c r="B808" s="357"/>
      <c r="C808" s="357"/>
      <c r="D808" s="357"/>
      <c r="E808" s="357"/>
      <c r="F808" s="357"/>
      <c r="G808" s="357"/>
      <c r="H808" s="372"/>
      <c r="I808" s="372"/>
      <c r="J808" s="372"/>
      <c r="K808" s="357"/>
    </row>
    <row r="809" spans="1:11" ht="15.75" customHeight="1">
      <c r="A809" s="371"/>
      <c r="B809" s="357"/>
      <c r="C809" s="357"/>
      <c r="D809" s="357"/>
      <c r="E809" s="357"/>
      <c r="F809" s="357"/>
      <c r="G809" s="357"/>
      <c r="H809" s="372"/>
      <c r="I809" s="372"/>
      <c r="J809" s="372"/>
      <c r="K809" s="357"/>
    </row>
    <row r="810" spans="1:11" ht="15.75" customHeight="1">
      <c r="A810" s="371"/>
      <c r="B810" s="357"/>
      <c r="C810" s="357"/>
      <c r="D810" s="357"/>
      <c r="E810" s="357"/>
      <c r="F810" s="357"/>
      <c r="G810" s="357"/>
      <c r="H810" s="372"/>
      <c r="I810" s="372"/>
      <c r="J810" s="372"/>
      <c r="K810" s="357"/>
    </row>
    <row r="811" spans="1:11" ht="15.75" customHeight="1">
      <c r="A811" s="371"/>
      <c r="B811" s="357"/>
      <c r="C811" s="357"/>
      <c r="D811" s="357"/>
      <c r="E811" s="357"/>
      <c r="F811" s="357"/>
      <c r="G811" s="357"/>
      <c r="H811" s="372"/>
      <c r="I811" s="372"/>
      <c r="J811" s="372"/>
      <c r="K811" s="357"/>
    </row>
    <row r="812" spans="1:11" ht="15.75" customHeight="1">
      <c r="A812" s="371"/>
      <c r="B812" s="357"/>
      <c r="C812" s="357"/>
      <c r="D812" s="357"/>
      <c r="E812" s="357"/>
      <c r="F812" s="357"/>
      <c r="G812" s="357"/>
      <c r="H812" s="372"/>
      <c r="I812" s="372"/>
      <c r="J812" s="372"/>
      <c r="K812" s="357"/>
    </row>
    <row r="813" spans="1:11" ht="15.75" customHeight="1">
      <c r="A813" s="371"/>
      <c r="B813" s="357"/>
      <c r="C813" s="357"/>
      <c r="D813" s="357"/>
      <c r="E813" s="357"/>
      <c r="F813" s="357"/>
      <c r="G813" s="357"/>
      <c r="H813" s="372"/>
      <c r="I813" s="372"/>
      <c r="J813" s="372"/>
      <c r="K813" s="357"/>
    </row>
    <row r="814" spans="1:11" ht="15.75" customHeight="1">
      <c r="A814" s="371"/>
      <c r="B814" s="357"/>
      <c r="C814" s="357"/>
      <c r="D814" s="357"/>
      <c r="E814" s="357"/>
      <c r="F814" s="357"/>
      <c r="G814" s="357"/>
      <c r="H814" s="372"/>
      <c r="I814" s="372"/>
      <c r="J814" s="372"/>
      <c r="K814" s="357"/>
    </row>
    <row r="815" spans="1:11" ht="15.75" customHeight="1">
      <c r="A815" s="371"/>
      <c r="B815" s="357"/>
      <c r="C815" s="357"/>
      <c r="D815" s="357"/>
      <c r="E815" s="357"/>
      <c r="F815" s="357"/>
      <c r="G815" s="357"/>
      <c r="H815" s="372"/>
      <c r="I815" s="372"/>
      <c r="J815" s="372"/>
      <c r="K815" s="357"/>
    </row>
    <row r="816" spans="1:11" ht="15.75" customHeight="1">
      <c r="A816" s="371"/>
      <c r="B816" s="357"/>
      <c r="C816" s="357"/>
      <c r="D816" s="357"/>
      <c r="E816" s="357"/>
      <c r="F816" s="357"/>
      <c r="G816" s="357"/>
      <c r="H816" s="372"/>
      <c r="I816" s="372"/>
      <c r="J816" s="372"/>
      <c r="K816" s="357"/>
    </row>
    <row r="817" spans="1:11" ht="15.75" customHeight="1">
      <c r="A817" s="371"/>
      <c r="B817" s="357"/>
      <c r="C817" s="357"/>
      <c r="D817" s="357"/>
      <c r="E817" s="357"/>
      <c r="F817" s="357"/>
      <c r="G817" s="357"/>
      <c r="H817" s="372"/>
      <c r="I817" s="372"/>
      <c r="J817" s="372"/>
      <c r="K817" s="357"/>
    </row>
    <row r="818" spans="1:11" ht="15.75" customHeight="1">
      <c r="A818" s="371"/>
      <c r="B818" s="357"/>
      <c r="C818" s="357"/>
      <c r="D818" s="357"/>
      <c r="E818" s="357"/>
      <c r="F818" s="357"/>
      <c r="G818" s="357"/>
      <c r="H818" s="372"/>
      <c r="I818" s="372"/>
      <c r="J818" s="372"/>
      <c r="K818" s="357"/>
    </row>
    <row r="819" spans="1:11" ht="15.75" customHeight="1">
      <c r="A819" s="371"/>
      <c r="B819" s="357"/>
      <c r="C819" s="357"/>
      <c r="D819" s="357"/>
      <c r="E819" s="357"/>
      <c r="F819" s="357"/>
      <c r="G819" s="357"/>
      <c r="H819" s="372"/>
      <c r="I819" s="372"/>
      <c r="J819" s="372"/>
      <c r="K819" s="357"/>
    </row>
    <row r="820" spans="1:11" ht="15.75" customHeight="1">
      <c r="A820" s="371"/>
      <c r="B820" s="357"/>
      <c r="C820" s="357"/>
      <c r="D820" s="357"/>
      <c r="E820" s="357"/>
      <c r="F820" s="357"/>
      <c r="G820" s="357"/>
      <c r="H820" s="372"/>
      <c r="I820" s="372"/>
      <c r="J820" s="372"/>
      <c r="K820" s="357"/>
    </row>
    <row r="821" spans="1:11" ht="15.75" customHeight="1">
      <c r="A821" s="371"/>
      <c r="B821" s="357"/>
      <c r="C821" s="357"/>
      <c r="D821" s="357"/>
      <c r="E821" s="357"/>
      <c r="F821" s="357"/>
      <c r="G821" s="357"/>
      <c r="H821" s="372"/>
      <c r="I821" s="372"/>
      <c r="J821" s="372"/>
      <c r="K821" s="357"/>
    </row>
    <row r="822" spans="1:11" ht="15.75" customHeight="1">
      <c r="A822" s="371"/>
      <c r="B822" s="357"/>
      <c r="C822" s="357"/>
      <c r="D822" s="357"/>
      <c r="E822" s="357"/>
      <c r="F822" s="357"/>
      <c r="G822" s="357"/>
      <c r="H822" s="372"/>
      <c r="I822" s="372"/>
      <c r="J822" s="372"/>
      <c r="K822" s="357"/>
    </row>
    <row r="823" spans="1:11" ht="15.75" customHeight="1">
      <c r="A823" s="371"/>
      <c r="B823" s="357"/>
      <c r="C823" s="357"/>
      <c r="D823" s="357"/>
      <c r="E823" s="357"/>
      <c r="F823" s="357"/>
      <c r="G823" s="357"/>
      <c r="H823" s="372"/>
      <c r="I823" s="372"/>
      <c r="J823" s="372"/>
      <c r="K823" s="357"/>
    </row>
    <row r="824" spans="1:11" ht="15.75" customHeight="1">
      <c r="A824" s="371"/>
      <c r="B824" s="357"/>
      <c r="C824" s="357"/>
      <c r="D824" s="357"/>
      <c r="E824" s="357"/>
      <c r="F824" s="357"/>
      <c r="G824" s="357"/>
      <c r="H824" s="372"/>
      <c r="I824" s="372"/>
      <c r="J824" s="372"/>
      <c r="K824" s="357"/>
    </row>
    <row r="825" spans="1:11" ht="15.75" customHeight="1">
      <c r="A825" s="371"/>
      <c r="B825" s="357"/>
      <c r="C825" s="357"/>
      <c r="D825" s="357"/>
      <c r="E825" s="357"/>
      <c r="F825" s="357"/>
      <c r="G825" s="357"/>
      <c r="H825" s="372"/>
      <c r="I825" s="372"/>
      <c r="J825" s="372"/>
      <c r="K825" s="357"/>
    </row>
    <row r="826" spans="1:11" ht="15.75" customHeight="1">
      <c r="A826" s="371"/>
      <c r="B826" s="357"/>
      <c r="C826" s="357"/>
      <c r="D826" s="357"/>
      <c r="E826" s="357"/>
      <c r="F826" s="357"/>
      <c r="G826" s="357"/>
      <c r="H826" s="372"/>
      <c r="I826" s="372"/>
      <c r="J826" s="372"/>
      <c r="K826" s="357"/>
    </row>
    <row r="827" spans="1:11" ht="15.75" customHeight="1">
      <c r="A827" s="371"/>
      <c r="B827" s="357"/>
      <c r="C827" s="357"/>
      <c r="D827" s="357"/>
      <c r="E827" s="357"/>
      <c r="F827" s="357"/>
      <c r="G827" s="357"/>
      <c r="H827" s="372"/>
      <c r="I827" s="372"/>
      <c r="J827" s="372"/>
      <c r="K827" s="357"/>
    </row>
    <row r="828" spans="1:11" ht="15.75" customHeight="1">
      <c r="A828" s="371"/>
      <c r="B828" s="357"/>
      <c r="C828" s="357"/>
      <c r="D828" s="357"/>
      <c r="E828" s="357"/>
      <c r="F828" s="357"/>
      <c r="G828" s="357"/>
      <c r="H828" s="372"/>
      <c r="I828" s="372"/>
      <c r="J828" s="372"/>
      <c r="K828" s="357"/>
    </row>
    <row r="829" spans="1:11" ht="15.75" customHeight="1">
      <c r="A829" s="371"/>
      <c r="B829" s="357"/>
      <c r="C829" s="357"/>
      <c r="D829" s="357"/>
      <c r="E829" s="357"/>
      <c r="F829" s="357"/>
      <c r="G829" s="357"/>
      <c r="H829" s="372"/>
      <c r="I829" s="372"/>
      <c r="J829" s="372"/>
      <c r="K829" s="357"/>
    </row>
    <row r="830" spans="1:11" ht="15.75" customHeight="1">
      <c r="A830" s="371"/>
      <c r="B830" s="357"/>
      <c r="C830" s="357"/>
      <c r="D830" s="357"/>
      <c r="E830" s="357"/>
      <c r="F830" s="357"/>
      <c r="G830" s="357"/>
      <c r="H830" s="372"/>
      <c r="I830" s="372"/>
      <c r="J830" s="372"/>
      <c r="K830" s="357"/>
    </row>
    <row r="831" spans="1:11" ht="15.75" customHeight="1">
      <c r="A831" s="371"/>
      <c r="B831" s="357"/>
      <c r="C831" s="357"/>
      <c r="D831" s="357"/>
      <c r="E831" s="357"/>
      <c r="F831" s="357"/>
      <c r="G831" s="357"/>
      <c r="H831" s="372"/>
      <c r="I831" s="372"/>
      <c r="J831" s="372"/>
      <c r="K831" s="357"/>
    </row>
    <row r="832" spans="1:11" ht="15.75" customHeight="1">
      <c r="A832" s="371"/>
      <c r="B832" s="357"/>
      <c r="C832" s="357"/>
      <c r="D832" s="357"/>
      <c r="E832" s="357"/>
      <c r="F832" s="357"/>
      <c r="G832" s="357"/>
      <c r="H832" s="372"/>
      <c r="I832" s="372"/>
      <c r="J832" s="372"/>
      <c r="K832" s="357"/>
    </row>
    <row r="833" spans="1:11" ht="15.75" customHeight="1">
      <c r="A833" s="371"/>
      <c r="B833" s="357"/>
      <c r="C833" s="357"/>
      <c r="D833" s="357"/>
      <c r="E833" s="357"/>
      <c r="F833" s="357"/>
      <c r="G833" s="357"/>
      <c r="H833" s="372"/>
      <c r="I833" s="372"/>
      <c r="J833" s="372"/>
      <c r="K833" s="357"/>
    </row>
    <row r="834" spans="1:11" ht="15.75" customHeight="1">
      <c r="A834" s="371"/>
      <c r="B834" s="357"/>
      <c r="C834" s="357"/>
      <c r="D834" s="357"/>
      <c r="E834" s="357"/>
      <c r="F834" s="357"/>
      <c r="G834" s="357"/>
      <c r="H834" s="372"/>
      <c r="I834" s="372"/>
      <c r="J834" s="372"/>
      <c r="K834" s="357"/>
    </row>
    <row r="835" spans="1:11" ht="15.75" customHeight="1">
      <c r="A835" s="371"/>
      <c r="B835" s="357"/>
      <c r="C835" s="357"/>
      <c r="D835" s="357"/>
      <c r="E835" s="357"/>
      <c r="F835" s="357"/>
      <c r="G835" s="357"/>
      <c r="H835" s="372"/>
      <c r="I835" s="372"/>
      <c r="J835" s="372"/>
      <c r="K835" s="357"/>
    </row>
    <row r="836" spans="1:11" ht="15.75" customHeight="1">
      <c r="A836" s="371"/>
      <c r="B836" s="357"/>
      <c r="C836" s="357"/>
      <c r="D836" s="357"/>
      <c r="E836" s="357"/>
      <c r="F836" s="357"/>
      <c r="G836" s="357"/>
      <c r="H836" s="372"/>
      <c r="I836" s="372"/>
      <c r="J836" s="372"/>
      <c r="K836" s="357"/>
    </row>
    <row r="837" spans="1:11" ht="15.75" customHeight="1">
      <c r="A837" s="371"/>
      <c r="B837" s="357"/>
      <c r="C837" s="357"/>
      <c r="D837" s="357"/>
      <c r="E837" s="357"/>
      <c r="F837" s="357"/>
      <c r="G837" s="357"/>
      <c r="H837" s="372"/>
      <c r="I837" s="372"/>
      <c r="J837" s="372"/>
      <c r="K837" s="357"/>
    </row>
    <row r="838" spans="1:11" ht="15.75" customHeight="1">
      <c r="A838" s="371"/>
      <c r="B838" s="357"/>
      <c r="C838" s="357"/>
      <c r="D838" s="357"/>
      <c r="E838" s="357"/>
      <c r="F838" s="357"/>
      <c r="G838" s="357"/>
      <c r="H838" s="372"/>
      <c r="I838" s="372"/>
      <c r="J838" s="372"/>
      <c r="K838" s="357"/>
    </row>
    <row r="839" spans="1:11" ht="15.75" customHeight="1">
      <c r="A839" s="371"/>
      <c r="B839" s="357"/>
      <c r="C839" s="357"/>
      <c r="D839" s="357"/>
      <c r="E839" s="357"/>
      <c r="F839" s="357"/>
      <c r="G839" s="357"/>
      <c r="H839" s="372"/>
      <c r="I839" s="372"/>
      <c r="J839" s="372"/>
      <c r="K839" s="357"/>
    </row>
    <row r="840" spans="1:11" ht="15.75" customHeight="1">
      <c r="A840" s="371"/>
      <c r="B840" s="357"/>
      <c r="C840" s="357"/>
      <c r="D840" s="357"/>
      <c r="E840" s="357"/>
      <c r="F840" s="357"/>
      <c r="G840" s="357"/>
      <c r="H840" s="372"/>
      <c r="I840" s="372"/>
      <c r="J840" s="372"/>
      <c r="K840" s="357"/>
    </row>
    <row r="841" spans="1:11" ht="15.75" customHeight="1">
      <c r="A841" s="371"/>
      <c r="B841" s="357"/>
      <c r="C841" s="357"/>
      <c r="D841" s="357"/>
      <c r="E841" s="357"/>
      <c r="F841" s="357"/>
      <c r="G841" s="357"/>
      <c r="H841" s="372"/>
      <c r="I841" s="372"/>
      <c r="J841" s="372"/>
      <c r="K841" s="357"/>
    </row>
    <row r="842" spans="1:11" ht="15.75" customHeight="1">
      <c r="A842" s="371"/>
      <c r="B842" s="357"/>
      <c r="C842" s="357"/>
      <c r="D842" s="357"/>
      <c r="E842" s="357"/>
      <c r="F842" s="357"/>
      <c r="G842" s="357"/>
      <c r="H842" s="372"/>
      <c r="I842" s="372"/>
      <c r="J842" s="372"/>
      <c r="K842" s="357"/>
    </row>
    <row r="843" spans="1:11" ht="15.75" customHeight="1">
      <c r="A843" s="371"/>
      <c r="B843" s="357"/>
      <c r="C843" s="357"/>
      <c r="D843" s="357"/>
      <c r="E843" s="357"/>
      <c r="F843" s="357"/>
      <c r="G843" s="357"/>
      <c r="H843" s="372"/>
      <c r="I843" s="372"/>
      <c r="J843" s="372"/>
      <c r="K843" s="357"/>
    </row>
    <row r="844" spans="1:11" ht="15.75" customHeight="1">
      <c r="A844" s="371"/>
      <c r="B844" s="357"/>
      <c r="C844" s="357"/>
      <c r="D844" s="357"/>
      <c r="E844" s="357"/>
      <c r="F844" s="357"/>
      <c r="G844" s="357"/>
      <c r="H844" s="372"/>
      <c r="I844" s="372"/>
      <c r="J844" s="372"/>
      <c r="K844" s="357"/>
    </row>
    <row r="845" spans="1:11" ht="15.75" customHeight="1">
      <c r="A845" s="371"/>
      <c r="B845" s="357"/>
      <c r="C845" s="357"/>
      <c r="D845" s="357"/>
      <c r="E845" s="357"/>
      <c r="F845" s="357"/>
      <c r="G845" s="357"/>
      <c r="H845" s="372"/>
      <c r="I845" s="372"/>
      <c r="J845" s="372"/>
      <c r="K845" s="357"/>
    </row>
    <row r="846" spans="1:11" ht="15.75" customHeight="1">
      <c r="A846" s="371"/>
      <c r="B846" s="357"/>
      <c r="C846" s="357"/>
      <c r="D846" s="357"/>
      <c r="E846" s="357"/>
      <c r="F846" s="357"/>
      <c r="G846" s="357"/>
      <c r="H846" s="372"/>
      <c r="I846" s="372"/>
      <c r="J846" s="372"/>
      <c r="K846" s="357"/>
    </row>
    <row r="847" spans="1:11" ht="15.75" customHeight="1">
      <c r="A847" s="371"/>
      <c r="B847" s="357"/>
      <c r="C847" s="357"/>
      <c r="D847" s="357"/>
      <c r="E847" s="357"/>
      <c r="F847" s="357"/>
      <c r="G847" s="357"/>
      <c r="H847" s="372"/>
      <c r="I847" s="372"/>
      <c r="J847" s="372"/>
      <c r="K847" s="357"/>
    </row>
    <row r="848" spans="1:11" ht="15.75" customHeight="1">
      <c r="A848" s="371"/>
      <c r="B848" s="357"/>
      <c r="C848" s="357"/>
      <c r="D848" s="357"/>
      <c r="E848" s="357"/>
      <c r="F848" s="357"/>
      <c r="G848" s="357"/>
      <c r="H848" s="372"/>
      <c r="I848" s="372"/>
      <c r="J848" s="372"/>
      <c r="K848" s="357"/>
    </row>
    <row r="849" spans="1:11" ht="15.75" customHeight="1">
      <c r="A849" s="371"/>
      <c r="B849" s="357"/>
      <c r="C849" s="357"/>
      <c r="D849" s="357"/>
      <c r="E849" s="357"/>
      <c r="F849" s="357"/>
      <c r="G849" s="357"/>
      <c r="H849" s="372"/>
      <c r="I849" s="372"/>
      <c r="J849" s="372"/>
      <c r="K849" s="357"/>
    </row>
    <row r="850" spans="1:11" ht="15.75" customHeight="1">
      <c r="A850" s="371"/>
      <c r="B850" s="357"/>
      <c r="C850" s="357"/>
      <c r="D850" s="357"/>
      <c r="E850" s="357"/>
      <c r="F850" s="357"/>
      <c r="G850" s="357"/>
      <c r="H850" s="372"/>
      <c r="I850" s="372"/>
      <c r="J850" s="372"/>
      <c r="K850" s="357"/>
    </row>
    <row r="851" spans="1:11" ht="15.75" customHeight="1">
      <c r="A851" s="371"/>
      <c r="B851" s="357"/>
      <c r="C851" s="357"/>
      <c r="D851" s="357"/>
      <c r="E851" s="357"/>
      <c r="F851" s="357"/>
      <c r="G851" s="357"/>
      <c r="H851" s="372"/>
      <c r="I851" s="372"/>
      <c r="J851" s="372"/>
      <c r="K851" s="357"/>
    </row>
    <row r="852" spans="1:11" ht="15.75" customHeight="1">
      <c r="A852" s="371"/>
      <c r="B852" s="357"/>
      <c r="C852" s="357"/>
      <c r="D852" s="357"/>
      <c r="E852" s="357"/>
      <c r="F852" s="357"/>
      <c r="G852" s="357"/>
      <c r="H852" s="372"/>
      <c r="I852" s="372"/>
      <c r="J852" s="372"/>
      <c r="K852" s="357"/>
    </row>
    <row r="853" spans="1:11" ht="15.75" customHeight="1">
      <c r="A853" s="371"/>
      <c r="B853" s="357"/>
      <c r="C853" s="357"/>
      <c r="D853" s="357"/>
      <c r="E853" s="357"/>
      <c r="F853" s="357"/>
      <c r="G853" s="357"/>
      <c r="H853" s="372"/>
      <c r="I853" s="372"/>
      <c r="J853" s="372"/>
      <c r="K853" s="357"/>
    </row>
    <row r="854" spans="1:11" ht="15.75" customHeight="1">
      <c r="A854" s="371"/>
      <c r="B854" s="357"/>
      <c r="C854" s="357"/>
      <c r="D854" s="357"/>
      <c r="E854" s="357"/>
      <c r="F854" s="357"/>
      <c r="G854" s="357"/>
      <c r="H854" s="372"/>
      <c r="I854" s="372"/>
      <c r="J854" s="372"/>
      <c r="K854" s="357"/>
    </row>
    <row r="855" spans="1:11" ht="15.75" customHeight="1">
      <c r="A855" s="371"/>
      <c r="B855" s="357"/>
      <c r="C855" s="357"/>
      <c r="D855" s="357"/>
      <c r="E855" s="357"/>
      <c r="F855" s="357"/>
      <c r="G855" s="357"/>
      <c r="H855" s="372"/>
      <c r="I855" s="372"/>
      <c r="J855" s="372"/>
      <c r="K855" s="357"/>
    </row>
    <row r="856" spans="1:11" ht="15.75" customHeight="1">
      <c r="A856" s="371"/>
      <c r="B856" s="357"/>
      <c r="C856" s="357"/>
      <c r="D856" s="357"/>
      <c r="E856" s="357"/>
      <c r="F856" s="357"/>
      <c r="G856" s="357"/>
      <c r="H856" s="372"/>
      <c r="I856" s="372"/>
      <c r="J856" s="372"/>
      <c r="K856" s="357"/>
    </row>
    <row r="857" spans="1:11" ht="15.75" customHeight="1">
      <c r="A857" s="371"/>
      <c r="B857" s="357"/>
      <c r="C857" s="357"/>
      <c r="D857" s="357"/>
      <c r="E857" s="357"/>
      <c r="F857" s="357"/>
      <c r="G857" s="357"/>
      <c r="H857" s="372"/>
      <c r="I857" s="372"/>
      <c r="J857" s="372"/>
      <c r="K857" s="357"/>
    </row>
    <row r="858" spans="1:11" ht="15.75" customHeight="1">
      <c r="A858" s="371"/>
      <c r="B858" s="357"/>
      <c r="C858" s="357"/>
      <c r="D858" s="357"/>
      <c r="E858" s="357"/>
      <c r="F858" s="357"/>
      <c r="G858" s="357"/>
      <c r="H858" s="372"/>
      <c r="I858" s="372"/>
      <c r="J858" s="372"/>
      <c r="K858" s="357"/>
    </row>
    <row r="859" spans="1:11" ht="15.75" customHeight="1">
      <c r="A859" s="371"/>
      <c r="B859" s="357"/>
      <c r="C859" s="357"/>
      <c r="D859" s="357"/>
      <c r="E859" s="357"/>
      <c r="F859" s="357"/>
      <c r="G859" s="357"/>
      <c r="H859" s="372"/>
      <c r="I859" s="372"/>
      <c r="J859" s="372"/>
      <c r="K859" s="357"/>
    </row>
    <row r="860" spans="1:11" ht="15.75" customHeight="1">
      <c r="A860" s="371"/>
      <c r="B860" s="357"/>
      <c r="C860" s="357"/>
      <c r="D860" s="357"/>
      <c r="E860" s="357"/>
      <c r="F860" s="357"/>
      <c r="G860" s="357"/>
      <c r="H860" s="372"/>
      <c r="I860" s="372"/>
      <c r="J860" s="372"/>
      <c r="K860" s="357"/>
    </row>
    <row r="861" spans="1:11" ht="15.75" customHeight="1">
      <c r="A861" s="371"/>
      <c r="B861" s="357"/>
      <c r="C861" s="357"/>
      <c r="D861" s="357"/>
      <c r="E861" s="357"/>
      <c r="F861" s="357"/>
      <c r="G861" s="357"/>
      <c r="H861" s="372"/>
      <c r="I861" s="372"/>
      <c r="J861" s="372"/>
      <c r="K861" s="357"/>
    </row>
    <row r="862" spans="1:11" ht="15.75" customHeight="1">
      <c r="A862" s="371"/>
      <c r="B862" s="357"/>
      <c r="C862" s="357"/>
      <c r="D862" s="357"/>
      <c r="E862" s="357"/>
      <c r="F862" s="357"/>
      <c r="G862" s="357"/>
      <c r="H862" s="372"/>
      <c r="I862" s="372"/>
      <c r="J862" s="372"/>
      <c r="K862" s="357"/>
    </row>
    <row r="863" spans="1:11" ht="15.75" customHeight="1">
      <c r="A863" s="371"/>
      <c r="B863" s="357"/>
      <c r="C863" s="357"/>
      <c r="D863" s="357"/>
      <c r="E863" s="357"/>
      <c r="F863" s="357"/>
      <c r="G863" s="357"/>
      <c r="H863" s="372"/>
      <c r="I863" s="372"/>
      <c r="J863" s="372"/>
      <c r="K863" s="357"/>
    </row>
    <row r="864" spans="1:11" ht="15.75" customHeight="1">
      <c r="A864" s="371"/>
      <c r="B864" s="357"/>
      <c r="C864" s="357"/>
      <c r="D864" s="357"/>
      <c r="E864" s="357"/>
      <c r="F864" s="357"/>
      <c r="G864" s="357"/>
      <c r="H864" s="372"/>
      <c r="I864" s="372"/>
      <c r="J864" s="372"/>
      <c r="K864" s="357"/>
    </row>
    <row r="865" spans="1:11" ht="15.75" customHeight="1">
      <c r="A865" s="371"/>
      <c r="B865" s="357"/>
      <c r="C865" s="357"/>
      <c r="D865" s="357"/>
      <c r="E865" s="357"/>
      <c r="F865" s="357"/>
      <c r="G865" s="357"/>
      <c r="H865" s="372"/>
      <c r="I865" s="372"/>
      <c r="J865" s="372"/>
      <c r="K865" s="357"/>
    </row>
    <row r="866" spans="1:11" ht="15.75" customHeight="1">
      <c r="A866" s="371"/>
      <c r="B866" s="357"/>
      <c r="C866" s="357"/>
      <c r="D866" s="357"/>
      <c r="E866" s="357"/>
      <c r="F866" s="357"/>
      <c r="G866" s="357"/>
      <c r="H866" s="372"/>
      <c r="I866" s="372"/>
      <c r="J866" s="372"/>
      <c r="K866" s="357"/>
    </row>
    <row r="867" spans="1:11" ht="15.75" customHeight="1">
      <c r="A867" s="371"/>
      <c r="B867" s="357"/>
      <c r="C867" s="357"/>
      <c r="D867" s="357"/>
      <c r="E867" s="357"/>
      <c r="F867" s="357"/>
      <c r="G867" s="357"/>
      <c r="H867" s="372"/>
      <c r="I867" s="372"/>
      <c r="J867" s="372"/>
      <c r="K867" s="357"/>
    </row>
    <row r="868" spans="1:11" ht="15.75" customHeight="1">
      <c r="A868" s="371"/>
      <c r="B868" s="357"/>
      <c r="C868" s="357"/>
      <c r="D868" s="357"/>
      <c r="E868" s="357"/>
      <c r="F868" s="357"/>
      <c r="G868" s="357"/>
      <c r="H868" s="372"/>
      <c r="I868" s="372"/>
      <c r="J868" s="372"/>
      <c r="K868" s="357"/>
    </row>
    <row r="869" spans="1:11" ht="15.75" customHeight="1">
      <c r="A869" s="371"/>
      <c r="B869" s="357"/>
      <c r="C869" s="357"/>
      <c r="D869" s="357"/>
      <c r="E869" s="357"/>
      <c r="F869" s="357"/>
      <c r="G869" s="357"/>
      <c r="H869" s="372"/>
      <c r="I869" s="372"/>
      <c r="J869" s="372"/>
      <c r="K869" s="357"/>
    </row>
    <row r="870" spans="1:11" ht="15.75" customHeight="1">
      <c r="A870" s="371"/>
      <c r="B870" s="357"/>
      <c r="C870" s="357"/>
      <c r="D870" s="357"/>
      <c r="E870" s="357"/>
      <c r="F870" s="357"/>
      <c r="G870" s="357"/>
      <c r="H870" s="372"/>
      <c r="I870" s="372"/>
      <c r="J870" s="372"/>
      <c r="K870" s="357"/>
    </row>
    <row r="871" spans="1:11" ht="15.75" customHeight="1">
      <c r="A871" s="371"/>
      <c r="B871" s="357"/>
      <c r="C871" s="357"/>
      <c r="D871" s="357"/>
      <c r="E871" s="357"/>
      <c r="F871" s="357"/>
      <c r="G871" s="357"/>
      <c r="H871" s="372"/>
      <c r="I871" s="372"/>
      <c r="J871" s="372"/>
      <c r="K871" s="357"/>
    </row>
    <row r="872" spans="1:11" ht="15.75" customHeight="1">
      <c r="A872" s="371"/>
      <c r="B872" s="357"/>
      <c r="C872" s="357"/>
      <c r="D872" s="357"/>
      <c r="E872" s="357"/>
      <c r="F872" s="357"/>
      <c r="G872" s="357"/>
      <c r="H872" s="372"/>
      <c r="I872" s="372"/>
      <c r="J872" s="372"/>
      <c r="K872" s="357"/>
    </row>
    <row r="873" spans="1:11" ht="15.75" customHeight="1">
      <c r="A873" s="371"/>
      <c r="B873" s="357"/>
      <c r="C873" s="357"/>
      <c r="D873" s="357"/>
      <c r="E873" s="357"/>
      <c r="F873" s="357"/>
      <c r="G873" s="357"/>
      <c r="H873" s="372"/>
      <c r="I873" s="372"/>
      <c r="J873" s="372"/>
      <c r="K873" s="357"/>
    </row>
    <row r="874" spans="1:11" ht="15.75" customHeight="1">
      <c r="A874" s="371"/>
      <c r="B874" s="357"/>
      <c r="C874" s="357"/>
      <c r="D874" s="357"/>
      <c r="E874" s="357"/>
      <c r="F874" s="357"/>
      <c r="G874" s="357"/>
      <c r="H874" s="372"/>
      <c r="I874" s="372"/>
      <c r="J874" s="372"/>
      <c r="K874" s="357"/>
    </row>
    <row r="875" spans="1:11" ht="15.75" customHeight="1">
      <c r="A875" s="371"/>
      <c r="B875" s="357"/>
      <c r="C875" s="357"/>
      <c r="D875" s="357"/>
      <c r="E875" s="357"/>
      <c r="F875" s="357"/>
      <c r="G875" s="357"/>
      <c r="H875" s="372"/>
      <c r="I875" s="372"/>
      <c r="J875" s="372"/>
      <c r="K875" s="357"/>
    </row>
    <row r="876" spans="1:11" ht="15.75" customHeight="1">
      <c r="A876" s="371"/>
      <c r="B876" s="357"/>
      <c r="C876" s="357"/>
      <c r="D876" s="357"/>
      <c r="E876" s="357"/>
      <c r="F876" s="357"/>
      <c r="G876" s="357"/>
      <c r="H876" s="372"/>
      <c r="I876" s="372"/>
      <c r="J876" s="372"/>
      <c r="K876" s="357"/>
    </row>
    <row r="877" spans="1:11" ht="15.75" customHeight="1">
      <c r="A877" s="371"/>
      <c r="B877" s="357"/>
      <c r="C877" s="357"/>
      <c r="D877" s="357"/>
      <c r="E877" s="357"/>
      <c r="F877" s="357"/>
      <c r="G877" s="357"/>
      <c r="H877" s="372"/>
      <c r="I877" s="372"/>
      <c r="J877" s="372"/>
      <c r="K877" s="357"/>
    </row>
    <row r="878" spans="1:11" ht="15.75" customHeight="1">
      <c r="A878" s="371"/>
      <c r="B878" s="357"/>
      <c r="C878" s="357"/>
      <c r="D878" s="357"/>
      <c r="E878" s="357"/>
      <c r="F878" s="357"/>
      <c r="G878" s="357"/>
      <c r="H878" s="372"/>
      <c r="I878" s="372"/>
      <c r="J878" s="372"/>
      <c r="K878" s="357"/>
    </row>
    <row r="879" spans="1:11" ht="15.75" customHeight="1">
      <c r="A879" s="371"/>
      <c r="B879" s="357"/>
      <c r="C879" s="357"/>
      <c r="D879" s="357"/>
      <c r="E879" s="357"/>
      <c r="F879" s="357"/>
      <c r="G879" s="357"/>
      <c r="H879" s="372"/>
      <c r="I879" s="372"/>
      <c r="J879" s="372"/>
      <c r="K879" s="357"/>
    </row>
    <row r="880" spans="1:11" ht="15.75" customHeight="1">
      <c r="A880" s="371"/>
      <c r="B880" s="357"/>
      <c r="C880" s="357"/>
      <c r="D880" s="357"/>
      <c r="E880" s="357"/>
      <c r="F880" s="357"/>
      <c r="G880" s="357"/>
      <c r="H880" s="372"/>
      <c r="I880" s="372"/>
      <c r="J880" s="372"/>
      <c r="K880" s="357"/>
    </row>
    <row r="881" spans="1:11" ht="15.75" customHeight="1">
      <c r="A881" s="371"/>
      <c r="B881" s="357"/>
      <c r="C881" s="357"/>
      <c r="D881" s="357"/>
      <c r="E881" s="357"/>
      <c r="F881" s="357"/>
      <c r="G881" s="357"/>
      <c r="H881" s="372"/>
      <c r="I881" s="372"/>
      <c r="J881" s="372"/>
      <c r="K881" s="357"/>
    </row>
    <row r="882" spans="1:11" ht="15.75" customHeight="1">
      <c r="A882" s="371"/>
      <c r="B882" s="357"/>
      <c r="C882" s="357"/>
      <c r="D882" s="357"/>
      <c r="E882" s="357"/>
      <c r="F882" s="357"/>
      <c r="G882" s="357"/>
      <c r="H882" s="372"/>
      <c r="I882" s="372"/>
      <c r="J882" s="372"/>
      <c r="K882" s="357"/>
    </row>
    <row r="883" spans="1:11" ht="15.75" customHeight="1">
      <c r="A883" s="371"/>
      <c r="B883" s="357"/>
      <c r="C883" s="357"/>
      <c r="D883" s="357"/>
      <c r="E883" s="357"/>
      <c r="F883" s="357"/>
      <c r="G883" s="357"/>
      <c r="H883" s="372"/>
      <c r="I883" s="372"/>
      <c r="J883" s="372"/>
      <c r="K883" s="357"/>
    </row>
    <row r="884" spans="1:11" ht="15.75" customHeight="1">
      <c r="A884" s="371"/>
      <c r="B884" s="357"/>
      <c r="C884" s="357"/>
      <c r="D884" s="357"/>
      <c r="E884" s="357"/>
      <c r="F884" s="357"/>
      <c r="G884" s="357"/>
      <c r="H884" s="372"/>
      <c r="I884" s="372"/>
      <c r="J884" s="372"/>
      <c r="K884" s="357"/>
    </row>
    <row r="885" spans="1:11" ht="15.75" customHeight="1">
      <c r="A885" s="371"/>
      <c r="B885" s="357"/>
      <c r="C885" s="357"/>
      <c r="D885" s="357"/>
      <c r="E885" s="357"/>
      <c r="F885" s="357"/>
      <c r="G885" s="357"/>
      <c r="H885" s="372"/>
      <c r="I885" s="372"/>
      <c r="J885" s="372"/>
      <c r="K885" s="357"/>
    </row>
    <row r="886" spans="1:11" ht="15.75" customHeight="1">
      <c r="A886" s="371"/>
      <c r="B886" s="357"/>
      <c r="C886" s="357"/>
      <c r="D886" s="357"/>
      <c r="E886" s="357"/>
      <c r="F886" s="357"/>
      <c r="G886" s="357"/>
      <c r="H886" s="372"/>
      <c r="I886" s="372"/>
      <c r="J886" s="372"/>
      <c r="K886" s="357"/>
    </row>
    <row r="887" spans="1:11" ht="15.75" customHeight="1">
      <c r="A887" s="371"/>
      <c r="B887" s="357"/>
      <c r="C887" s="357"/>
      <c r="D887" s="357"/>
      <c r="E887" s="357"/>
      <c r="F887" s="357"/>
      <c r="G887" s="357"/>
      <c r="H887" s="372"/>
      <c r="I887" s="372"/>
      <c r="J887" s="372"/>
      <c r="K887" s="357"/>
    </row>
    <row r="888" spans="1:11" ht="15.75" customHeight="1">
      <c r="A888" s="371"/>
      <c r="B888" s="357"/>
      <c r="C888" s="357"/>
      <c r="D888" s="357"/>
      <c r="E888" s="357"/>
      <c r="F888" s="357"/>
      <c r="G888" s="357"/>
      <c r="H888" s="372"/>
      <c r="I888" s="372"/>
      <c r="J888" s="372"/>
      <c r="K888" s="357"/>
    </row>
    <row r="889" spans="1:11" ht="15.75" customHeight="1">
      <c r="A889" s="371"/>
      <c r="B889" s="357"/>
      <c r="C889" s="357"/>
      <c r="D889" s="357"/>
      <c r="E889" s="357"/>
      <c r="F889" s="357"/>
      <c r="G889" s="357"/>
      <c r="H889" s="372"/>
      <c r="I889" s="372"/>
      <c r="J889" s="372"/>
      <c r="K889" s="357"/>
    </row>
    <row r="890" spans="1:11" ht="15.75" customHeight="1">
      <c r="A890" s="371"/>
      <c r="B890" s="357"/>
      <c r="C890" s="357"/>
      <c r="D890" s="357"/>
      <c r="E890" s="357"/>
      <c r="F890" s="357"/>
      <c r="G890" s="357"/>
      <c r="H890" s="372"/>
      <c r="I890" s="372"/>
      <c r="J890" s="372"/>
      <c r="K890" s="357"/>
    </row>
    <row r="891" spans="1:11" ht="15.75" customHeight="1">
      <c r="A891" s="371"/>
      <c r="B891" s="357"/>
      <c r="C891" s="357"/>
      <c r="D891" s="357"/>
      <c r="E891" s="357"/>
      <c r="F891" s="357"/>
      <c r="G891" s="357"/>
      <c r="H891" s="372"/>
      <c r="I891" s="372"/>
      <c r="J891" s="372"/>
      <c r="K891" s="357"/>
    </row>
    <row r="892" spans="1:11" ht="15.75" customHeight="1">
      <c r="A892" s="371"/>
      <c r="B892" s="357"/>
      <c r="C892" s="357"/>
      <c r="D892" s="357"/>
      <c r="E892" s="357"/>
      <c r="F892" s="357"/>
      <c r="G892" s="357"/>
      <c r="H892" s="372"/>
      <c r="I892" s="372"/>
      <c r="J892" s="372"/>
      <c r="K892" s="357"/>
    </row>
    <row r="893" spans="1:11" ht="15.75" customHeight="1">
      <c r="A893" s="371"/>
      <c r="B893" s="357"/>
      <c r="C893" s="357"/>
      <c r="D893" s="357"/>
      <c r="E893" s="357"/>
      <c r="F893" s="357"/>
      <c r="G893" s="357"/>
      <c r="H893" s="372"/>
      <c r="I893" s="372"/>
      <c r="J893" s="372"/>
      <c r="K893" s="357"/>
    </row>
  </sheetData>
  <autoFilter ref="A2:K16"/>
  <mergeCells count="1">
    <mergeCell ref="A1:K1"/>
  </mergeCells>
  <conditionalFormatting sqref="A3:K17">
    <cfRule type="expression" dxfId="8" priority="1">
      <formula>IF($F3="M",FALSE,TRUE)</formula>
    </cfRule>
  </conditionalFormatting>
  <pageMargins left="0.7" right="0.7" top="0.75" bottom="0.75" header="0.3" footer="0.3"/>
  <pageSetup paperSize="9" scale="83" fitToHeight="0" orientation="landscape" horizontalDpi="0" verticalDpi="0" r:id="rId1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897"/>
  <sheetViews>
    <sheetView showGridLines="0" workbookViewId="0">
      <pane ySplit="2" topLeftCell="A3" activePane="bottomLeft" state="frozen"/>
      <selection sqref="A1:K1"/>
      <selection pane="bottomLeft" activeCell="A4" sqref="A4:XFD6"/>
    </sheetView>
  </sheetViews>
  <sheetFormatPr defaultColWidth="14" defaultRowHeight="15" customHeight="1"/>
  <cols>
    <col min="1" max="1" width="13" style="358" bestFit="1" customWidth="1"/>
    <col min="2" max="2" width="9.6640625" style="358" bestFit="1" customWidth="1"/>
    <col min="3" max="4" width="18" style="358" bestFit="1" customWidth="1"/>
    <col min="5" max="5" width="22.6640625" style="358" customWidth="1"/>
    <col min="6" max="6" width="7.109375" style="358" bestFit="1" customWidth="1"/>
    <col min="7" max="7" width="10.21875" style="358" bestFit="1" customWidth="1"/>
    <col min="8" max="8" width="16" style="358" bestFit="1" customWidth="1"/>
    <col min="9" max="9" width="15.44140625" style="358" bestFit="1" customWidth="1"/>
    <col min="10" max="10" width="16.21875" style="358" bestFit="1" customWidth="1"/>
    <col min="11" max="11" width="9.88671875" style="358" bestFit="1" customWidth="1"/>
    <col min="12" max="12" width="8.44140625" style="377" customWidth="1"/>
    <col min="13" max="19" width="8.44140625" style="358" customWidth="1"/>
    <col min="20" max="256" width="14" style="358"/>
    <col min="257" max="257" width="13" style="358" bestFit="1" customWidth="1"/>
    <col min="258" max="258" width="9.6640625" style="358" bestFit="1" customWidth="1"/>
    <col min="259" max="260" width="18" style="358" bestFit="1" customWidth="1"/>
    <col min="261" max="261" width="22.6640625" style="358" customWidth="1"/>
    <col min="262" max="262" width="7.109375" style="358" bestFit="1" customWidth="1"/>
    <col min="263" max="263" width="10.21875" style="358" bestFit="1" customWidth="1"/>
    <col min="264" max="264" width="16" style="358" bestFit="1" customWidth="1"/>
    <col min="265" max="265" width="15.44140625" style="358" bestFit="1" customWidth="1"/>
    <col min="266" max="266" width="16.21875" style="358" bestFit="1" customWidth="1"/>
    <col min="267" max="267" width="9.88671875" style="358" bestFit="1" customWidth="1"/>
    <col min="268" max="275" width="8.44140625" style="358" customWidth="1"/>
    <col min="276" max="512" width="14" style="358"/>
    <col min="513" max="513" width="13" style="358" bestFit="1" customWidth="1"/>
    <col min="514" max="514" width="9.6640625" style="358" bestFit="1" customWidth="1"/>
    <col min="515" max="516" width="18" style="358" bestFit="1" customWidth="1"/>
    <col min="517" max="517" width="22.6640625" style="358" customWidth="1"/>
    <col min="518" max="518" width="7.109375" style="358" bestFit="1" customWidth="1"/>
    <col min="519" max="519" width="10.21875" style="358" bestFit="1" customWidth="1"/>
    <col min="520" max="520" width="16" style="358" bestFit="1" customWidth="1"/>
    <col min="521" max="521" width="15.44140625" style="358" bestFit="1" customWidth="1"/>
    <col min="522" max="522" width="16.21875" style="358" bestFit="1" customWidth="1"/>
    <col min="523" max="523" width="9.88671875" style="358" bestFit="1" customWidth="1"/>
    <col min="524" max="531" width="8.44140625" style="358" customWidth="1"/>
    <col min="532" max="768" width="14" style="358"/>
    <col min="769" max="769" width="13" style="358" bestFit="1" customWidth="1"/>
    <col min="770" max="770" width="9.6640625" style="358" bestFit="1" customWidth="1"/>
    <col min="771" max="772" width="18" style="358" bestFit="1" customWidth="1"/>
    <col min="773" max="773" width="22.6640625" style="358" customWidth="1"/>
    <col min="774" max="774" width="7.109375" style="358" bestFit="1" customWidth="1"/>
    <col min="775" max="775" width="10.21875" style="358" bestFit="1" customWidth="1"/>
    <col min="776" max="776" width="16" style="358" bestFit="1" customWidth="1"/>
    <col min="777" max="777" width="15.44140625" style="358" bestFit="1" customWidth="1"/>
    <col min="778" max="778" width="16.21875" style="358" bestFit="1" customWidth="1"/>
    <col min="779" max="779" width="9.88671875" style="358" bestFit="1" customWidth="1"/>
    <col min="780" max="787" width="8.44140625" style="358" customWidth="1"/>
    <col min="788" max="1024" width="14" style="358"/>
    <col min="1025" max="1025" width="13" style="358" bestFit="1" customWidth="1"/>
    <col min="1026" max="1026" width="9.6640625" style="358" bestFit="1" customWidth="1"/>
    <col min="1027" max="1028" width="18" style="358" bestFit="1" customWidth="1"/>
    <col min="1029" max="1029" width="22.6640625" style="358" customWidth="1"/>
    <col min="1030" max="1030" width="7.109375" style="358" bestFit="1" customWidth="1"/>
    <col min="1031" max="1031" width="10.21875" style="358" bestFit="1" customWidth="1"/>
    <col min="1032" max="1032" width="16" style="358" bestFit="1" customWidth="1"/>
    <col min="1033" max="1033" width="15.44140625" style="358" bestFit="1" customWidth="1"/>
    <col min="1034" max="1034" width="16.21875" style="358" bestFit="1" customWidth="1"/>
    <col min="1035" max="1035" width="9.88671875" style="358" bestFit="1" customWidth="1"/>
    <col min="1036" max="1043" width="8.44140625" style="358" customWidth="1"/>
    <col min="1044" max="1280" width="14" style="358"/>
    <col min="1281" max="1281" width="13" style="358" bestFit="1" customWidth="1"/>
    <col min="1282" max="1282" width="9.6640625" style="358" bestFit="1" customWidth="1"/>
    <col min="1283" max="1284" width="18" style="358" bestFit="1" customWidth="1"/>
    <col min="1285" max="1285" width="22.6640625" style="358" customWidth="1"/>
    <col min="1286" max="1286" width="7.109375" style="358" bestFit="1" customWidth="1"/>
    <col min="1287" max="1287" width="10.21875" style="358" bestFit="1" customWidth="1"/>
    <col min="1288" max="1288" width="16" style="358" bestFit="1" customWidth="1"/>
    <col min="1289" max="1289" width="15.44140625" style="358" bestFit="1" customWidth="1"/>
    <col min="1290" max="1290" width="16.21875" style="358" bestFit="1" customWidth="1"/>
    <col min="1291" max="1291" width="9.88671875" style="358" bestFit="1" customWidth="1"/>
    <col min="1292" max="1299" width="8.44140625" style="358" customWidth="1"/>
    <col min="1300" max="1536" width="14" style="358"/>
    <col min="1537" max="1537" width="13" style="358" bestFit="1" customWidth="1"/>
    <col min="1538" max="1538" width="9.6640625" style="358" bestFit="1" customWidth="1"/>
    <col min="1539" max="1540" width="18" style="358" bestFit="1" customWidth="1"/>
    <col min="1541" max="1541" width="22.6640625" style="358" customWidth="1"/>
    <col min="1542" max="1542" width="7.109375" style="358" bestFit="1" customWidth="1"/>
    <col min="1543" max="1543" width="10.21875" style="358" bestFit="1" customWidth="1"/>
    <col min="1544" max="1544" width="16" style="358" bestFit="1" customWidth="1"/>
    <col min="1545" max="1545" width="15.44140625" style="358" bestFit="1" customWidth="1"/>
    <col min="1546" max="1546" width="16.21875" style="358" bestFit="1" customWidth="1"/>
    <col min="1547" max="1547" width="9.88671875" style="358" bestFit="1" customWidth="1"/>
    <col min="1548" max="1555" width="8.44140625" style="358" customWidth="1"/>
    <col min="1556" max="1792" width="14" style="358"/>
    <col min="1793" max="1793" width="13" style="358" bestFit="1" customWidth="1"/>
    <col min="1794" max="1794" width="9.6640625" style="358" bestFit="1" customWidth="1"/>
    <col min="1795" max="1796" width="18" style="358" bestFit="1" customWidth="1"/>
    <col min="1797" max="1797" width="22.6640625" style="358" customWidth="1"/>
    <col min="1798" max="1798" width="7.109375" style="358" bestFit="1" customWidth="1"/>
    <col min="1799" max="1799" width="10.21875" style="358" bestFit="1" customWidth="1"/>
    <col min="1800" max="1800" width="16" style="358" bestFit="1" customWidth="1"/>
    <col min="1801" max="1801" width="15.44140625" style="358" bestFit="1" customWidth="1"/>
    <col min="1802" max="1802" width="16.21875" style="358" bestFit="1" customWidth="1"/>
    <col min="1803" max="1803" width="9.88671875" style="358" bestFit="1" customWidth="1"/>
    <col min="1804" max="1811" width="8.44140625" style="358" customWidth="1"/>
    <col min="1812" max="2048" width="14" style="358"/>
    <col min="2049" max="2049" width="13" style="358" bestFit="1" customWidth="1"/>
    <col min="2050" max="2050" width="9.6640625" style="358" bestFit="1" customWidth="1"/>
    <col min="2051" max="2052" width="18" style="358" bestFit="1" customWidth="1"/>
    <col min="2053" max="2053" width="22.6640625" style="358" customWidth="1"/>
    <col min="2054" max="2054" width="7.109375" style="358" bestFit="1" customWidth="1"/>
    <col min="2055" max="2055" width="10.21875" style="358" bestFit="1" customWidth="1"/>
    <col min="2056" max="2056" width="16" style="358" bestFit="1" customWidth="1"/>
    <col min="2057" max="2057" width="15.44140625" style="358" bestFit="1" customWidth="1"/>
    <col min="2058" max="2058" width="16.21875" style="358" bestFit="1" customWidth="1"/>
    <col min="2059" max="2059" width="9.88671875" style="358" bestFit="1" customWidth="1"/>
    <col min="2060" max="2067" width="8.44140625" style="358" customWidth="1"/>
    <col min="2068" max="2304" width="14" style="358"/>
    <col min="2305" max="2305" width="13" style="358" bestFit="1" customWidth="1"/>
    <col min="2306" max="2306" width="9.6640625" style="358" bestFit="1" customWidth="1"/>
    <col min="2307" max="2308" width="18" style="358" bestFit="1" customWidth="1"/>
    <col min="2309" max="2309" width="22.6640625" style="358" customWidth="1"/>
    <col min="2310" max="2310" width="7.109375" style="358" bestFit="1" customWidth="1"/>
    <col min="2311" max="2311" width="10.21875" style="358" bestFit="1" customWidth="1"/>
    <col min="2312" max="2312" width="16" style="358" bestFit="1" customWidth="1"/>
    <col min="2313" max="2313" width="15.44140625" style="358" bestFit="1" customWidth="1"/>
    <col min="2314" max="2314" width="16.21875" style="358" bestFit="1" customWidth="1"/>
    <col min="2315" max="2315" width="9.88671875" style="358" bestFit="1" customWidth="1"/>
    <col min="2316" max="2323" width="8.44140625" style="358" customWidth="1"/>
    <col min="2324" max="2560" width="14" style="358"/>
    <col min="2561" max="2561" width="13" style="358" bestFit="1" customWidth="1"/>
    <col min="2562" max="2562" width="9.6640625" style="358" bestFit="1" customWidth="1"/>
    <col min="2563" max="2564" width="18" style="358" bestFit="1" customWidth="1"/>
    <col min="2565" max="2565" width="22.6640625" style="358" customWidth="1"/>
    <col min="2566" max="2566" width="7.109375" style="358" bestFit="1" customWidth="1"/>
    <col min="2567" max="2567" width="10.21875" style="358" bestFit="1" customWidth="1"/>
    <col min="2568" max="2568" width="16" style="358" bestFit="1" customWidth="1"/>
    <col min="2569" max="2569" width="15.44140625" style="358" bestFit="1" customWidth="1"/>
    <col min="2570" max="2570" width="16.21875" style="358" bestFit="1" customWidth="1"/>
    <col min="2571" max="2571" width="9.88671875" style="358" bestFit="1" customWidth="1"/>
    <col min="2572" max="2579" width="8.44140625" style="358" customWidth="1"/>
    <col min="2580" max="2816" width="14" style="358"/>
    <col min="2817" max="2817" width="13" style="358" bestFit="1" customWidth="1"/>
    <col min="2818" max="2818" width="9.6640625" style="358" bestFit="1" customWidth="1"/>
    <col min="2819" max="2820" width="18" style="358" bestFit="1" customWidth="1"/>
    <col min="2821" max="2821" width="22.6640625" style="358" customWidth="1"/>
    <col min="2822" max="2822" width="7.109375" style="358" bestFit="1" customWidth="1"/>
    <col min="2823" max="2823" width="10.21875" style="358" bestFit="1" customWidth="1"/>
    <col min="2824" max="2824" width="16" style="358" bestFit="1" customWidth="1"/>
    <col min="2825" max="2825" width="15.44140625" style="358" bestFit="1" customWidth="1"/>
    <col min="2826" max="2826" width="16.21875" style="358" bestFit="1" customWidth="1"/>
    <col min="2827" max="2827" width="9.88671875" style="358" bestFit="1" customWidth="1"/>
    <col min="2828" max="2835" width="8.44140625" style="358" customWidth="1"/>
    <col min="2836" max="3072" width="14" style="358"/>
    <col min="3073" max="3073" width="13" style="358" bestFit="1" customWidth="1"/>
    <col min="3074" max="3074" width="9.6640625" style="358" bestFit="1" customWidth="1"/>
    <col min="3075" max="3076" width="18" style="358" bestFit="1" customWidth="1"/>
    <col min="3077" max="3077" width="22.6640625" style="358" customWidth="1"/>
    <col min="3078" max="3078" width="7.109375" style="358" bestFit="1" customWidth="1"/>
    <col min="3079" max="3079" width="10.21875" style="358" bestFit="1" customWidth="1"/>
    <col min="3080" max="3080" width="16" style="358" bestFit="1" customWidth="1"/>
    <col min="3081" max="3081" width="15.44140625" style="358" bestFit="1" customWidth="1"/>
    <col min="3082" max="3082" width="16.21875" style="358" bestFit="1" customWidth="1"/>
    <col min="3083" max="3083" width="9.88671875" style="358" bestFit="1" customWidth="1"/>
    <col min="3084" max="3091" width="8.44140625" style="358" customWidth="1"/>
    <col min="3092" max="3328" width="14" style="358"/>
    <col min="3329" max="3329" width="13" style="358" bestFit="1" customWidth="1"/>
    <col min="3330" max="3330" width="9.6640625" style="358" bestFit="1" customWidth="1"/>
    <col min="3331" max="3332" width="18" style="358" bestFit="1" customWidth="1"/>
    <col min="3333" max="3333" width="22.6640625" style="358" customWidth="1"/>
    <col min="3334" max="3334" width="7.109375" style="358" bestFit="1" customWidth="1"/>
    <col min="3335" max="3335" width="10.21875" style="358" bestFit="1" customWidth="1"/>
    <col min="3336" max="3336" width="16" style="358" bestFit="1" customWidth="1"/>
    <col min="3337" max="3337" width="15.44140625" style="358" bestFit="1" customWidth="1"/>
    <col min="3338" max="3338" width="16.21875" style="358" bestFit="1" customWidth="1"/>
    <col min="3339" max="3339" width="9.88671875" style="358" bestFit="1" customWidth="1"/>
    <col min="3340" max="3347" width="8.44140625" style="358" customWidth="1"/>
    <col min="3348" max="3584" width="14" style="358"/>
    <col min="3585" max="3585" width="13" style="358" bestFit="1" customWidth="1"/>
    <col min="3586" max="3586" width="9.6640625" style="358" bestFit="1" customWidth="1"/>
    <col min="3587" max="3588" width="18" style="358" bestFit="1" customWidth="1"/>
    <col min="3589" max="3589" width="22.6640625" style="358" customWidth="1"/>
    <col min="3590" max="3590" width="7.109375" style="358" bestFit="1" customWidth="1"/>
    <col min="3591" max="3591" width="10.21875" style="358" bestFit="1" customWidth="1"/>
    <col min="3592" max="3592" width="16" style="358" bestFit="1" customWidth="1"/>
    <col min="3593" max="3593" width="15.44140625" style="358" bestFit="1" customWidth="1"/>
    <col min="3594" max="3594" width="16.21875" style="358" bestFit="1" customWidth="1"/>
    <col min="3595" max="3595" width="9.88671875" style="358" bestFit="1" customWidth="1"/>
    <col min="3596" max="3603" width="8.44140625" style="358" customWidth="1"/>
    <col min="3604" max="3840" width="14" style="358"/>
    <col min="3841" max="3841" width="13" style="358" bestFit="1" customWidth="1"/>
    <col min="3842" max="3842" width="9.6640625" style="358" bestFit="1" customWidth="1"/>
    <col min="3843" max="3844" width="18" style="358" bestFit="1" customWidth="1"/>
    <col min="3845" max="3845" width="22.6640625" style="358" customWidth="1"/>
    <col min="3846" max="3846" width="7.109375" style="358" bestFit="1" customWidth="1"/>
    <col min="3847" max="3847" width="10.21875" style="358" bestFit="1" customWidth="1"/>
    <col min="3848" max="3848" width="16" style="358" bestFit="1" customWidth="1"/>
    <col min="3849" max="3849" width="15.44140625" style="358" bestFit="1" customWidth="1"/>
    <col min="3850" max="3850" width="16.21875" style="358" bestFit="1" customWidth="1"/>
    <col min="3851" max="3851" width="9.88671875" style="358" bestFit="1" customWidth="1"/>
    <col min="3852" max="3859" width="8.44140625" style="358" customWidth="1"/>
    <col min="3860" max="4096" width="14" style="358"/>
    <col min="4097" max="4097" width="13" style="358" bestFit="1" customWidth="1"/>
    <col min="4098" max="4098" width="9.6640625" style="358" bestFit="1" customWidth="1"/>
    <col min="4099" max="4100" width="18" style="358" bestFit="1" customWidth="1"/>
    <col min="4101" max="4101" width="22.6640625" style="358" customWidth="1"/>
    <col min="4102" max="4102" width="7.109375" style="358" bestFit="1" customWidth="1"/>
    <col min="4103" max="4103" width="10.21875" style="358" bestFit="1" customWidth="1"/>
    <col min="4104" max="4104" width="16" style="358" bestFit="1" customWidth="1"/>
    <col min="4105" max="4105" width="15.44140625" style="358" bestFit="1" customWidth="1"/>
    <col min="4106" max="4106" width="16.21875" style="358" bestFit="1" customWidth="1"/>
    <col min="4107" max="4107" width="9.88671875" style="358" bestFit="1" customWidth="1"/>
    <col min="4108" max="4115" width="8.44140625" style="358" customWidth="1"/>
    <col min="4116" max="4352" width="14" style="358"/>
    <col min="4353" max="4353" width="13" style="358" bestFit="1" customWidth="1"/>
    <col min="4354" max="4354" width="9.6640625" style="358" bestFit="1" customWidth="1"/>
    <col min="4355" max="4356" width="18" style="358" bestFit="1" customWidth="1"/>
    <col min="4357" max="4357" width="22.6640625" style="358" customWidth="1"/>
    <col min="4358" max="4358" width="7.109375" style="358" bestFit="1" customWidth="1"/>
    <col min="4359" max="4359" width="10.21875" style="358" bestFit="1" customWidth="1"/>
    <col min="4360" max="4360" width="16" style="358" bestFit="1" customWidth="1"/>
    <col min="4361" max="4361" width="15.44140625" style="358" bestFit="1" customWidth="1"/>
    <col min="4362" max="4362" width="16.21875" style="358" bestFit="1" customWidth="1"/>
    <col min="4363" max="4363" width="9.88671875" style="358" bestFit="1" customWidth="1"/>
    <col min="4364" max="4371" width="8.44140625" style="358" customWidth="1"/>
    <col min="4372" max="4608" width="14" style="358"/>
    <col min="4609" max="4609" width="13" style="358" bestFit="1" customWidth="1"/>
    <col min="4610" max="4610" width="9.6640625" style="358" bestFit="1" customWidth="1"/>
    <col min="4611" max="4612" width="18" style="358" bestFit="1" customWidth="1"/>
    <col min="4613" max="4613" width="22.6640625" style="358" customWidth="1"/>
    <col min="4614" max="4614" width="7.109375" style="358" bestFit="1" customWidth="1"/>
    <col min="4615" max="4615" width="10.21875" style="358" bestFit="1" customWidth="1"/>
    <col min="4616" max="4616" width="16" style="358" bestFit="1" customWidth="1"/>
    <col min="4617" max="4617" width="15.44140625" style="358" bestFit="1" customWidth="1"/>
    <col min="4618" max="4618" width="16.21875" style="358" bestFit="1" customWidth="1"/>
    <col min="4619" max="4619" width="9.88671875" style="358" bestFit="1" customWidth="1"/>
    <col min="4620" max="4627" width="8.44140625" style="358" customWidth="1"/>
    <col min="4628" max="4864" width="14" style="358"/>
    <col min="4865" max="4865" width="13" style="358" bestFit="1" customWidth="1"/>
    <col min="4866" max="4866" width="9.6640625" style="358" bestFit="1" customWidth="1"/>
    <col min="4867" max="4868" width="18" style="358" bestFit="1" customWidth="1"/>
    <col min="4869" max="4869" width="22.6640625" style="358" customWidth="1"/>
    <col min="4870" max="4870" width="7.109375" style="358" bestFit="1" customWidth="1"/>
    <col min="4871" max="4871" width="10.21875" style="358" bestFit="1" customWidth="1"/>
    <col min="4872" max="4872" width="16" style="358" bestFit="1" customWidth="1"/>
    <col min="4873" max="4873" width="15.44140625" style="358" bestFit="1" customWidth="1"/>
    <col min="4874" max="4874" width="16.21875" style="358" bestFit="1" customWidth="1"/>
    <col min="4875" max="4875" width="9.88671875" style="358" bestFit="1" customWidth="1"/>
    <col min="4876" max="4883" width="8.44140625" style="358" customWidth="1"/>
    <col min="4884" max="5120" width="14" style="358"/>
    <col min="5121" max="5121" width="13" style="358" bestFit="1" customWidth="1"/>
    <col min="5122" max="5122" width="9.6640625" style="358" bestFit="1" customWidth="1"/>
    <col min="5123" max="5124" width="18" style="358" bestFit="1" customWidth="1"/>
    <col min="5125" max="5125" width="22.6640625" style="358" customWidth="1"/>
    <col min="5126" max="5126" width="7.109375" style="358" bestFit="1" customWidth="1"/>
    <col min="5127" max="5127" width="10.21875" style="358" bestFit="1" customWidth="1"/>
    <col min="5128" max="5128" width="16" style="358" bestFit="1" customWidth="1"/>
    <col min="5129" max="5129" width="15.44140625" style="358" bestFit="1" customWidth="1"/>
    <col min="5130" max="5130" width="16.21875" style="358" bestFit="1" customWidth="1"/>
    <col min="5131" max="5131" width="9.88671875" style="358" bestFit="1" customWidth="1"/>
    <col min="5132" max="5139" width="8.44140625" style="358" customWidth="1"/>
    <col min="5140" max="5376" width="14" style="358"/>
    <col min="5377" max="5377" width="13" style="358" bestFit="1" customWidth="1"/>
    <col min="5378" max="5378" width="9.6640625" style="358" bestFit="1" customWidth="1"/>
    <col min="5379" max="5380" width="18" style="358" bestFit="1" customWidth="1"/>
    <col min="5381" max="5381" width="22.6640625" style="358" customWidth="1"/>
    <col min="5382" max="5382" width="7.109375" style="358" bestFit="1" customWidth="1"/>
    <col min="5383" max="5383" width="10.21875" style="358" bestFit="1" customWidth="1"/>
    <col min="5384" max="5384" width="16" style="358" bestFit="1" customWidth="1"/>
    <col min="5385" max="5385" width="15.44140625" style="358" bestFit="1" customWidth="1"/>
    <col min="5386" max="5386" width="16.21875" style="358" bestFit="1" customWidth="1"/>
    <col min="5387" max="5387" width="9.88671875" style="358" bestFit="1" customWidth="1"/>
    <col min="5388" max="5395" width="8.44140625" style="358" customWidth="1"/>
    <col min="5396" max="5632" width="14" style="358"/>
    <col min="5633" max="5633" width="13" style="358" bestFit="1" customWidth="1"/>
    <col min="5634" max="5634" width="9.6640625" style="358" bestFit="1" customWidth="1"/>
    <col min="5635" max="5636" width="18" style="358" bestFit="1" customWidth="1"/>
    <col min="5637" max="5637" width="22.6640625" style="358" customWidth="1"/>
    <col min="5638" max="5638" width="7.109375" style="358" bestFit="1" customWidth="1"/>
    <col min="5639" max="5639" width="10.21875" style="358" bestFit="1" customWidth="1"/>
    <col min="5640" max="5640" width="16" style="358" bestFit="1" customWidth="1"/>
    <col min="5641" max="5641" width="15.44140625" style="358" bestFit="1" customWidth="1"/>
    <col min="5642" max="5642" width="16.21875" style="358" bestFit="1" customWidth="1"/>
    <col min="5643" max="5643" width="9.88671875" style="358" bestFit="1" customWidth="1"/>
    <col min="5644" max="5651" width="8.44140625" style="358" customWidth="1"/>
    <col min="5652" max="5888" width="14" style="358"/>
    <col min="5889" max="5889" width="13" style="358" bestFit="1" customWidth="1"/>
    <col min="5890" max="5890" width="9.6640625" style="358" bestFit="1" customWidth="1"/>
    <col min="5891" max="5892" width="18" style="358" bestFit="1" customWidth="1"/>
    <col min="5893" max="5893" width="22.6640625" style="358" customWidth="1"/>
    <col min="5894" max="5894" width="7.109375" style="358" bestFit="1" customWidth="1"/>
    <col min="5895" max="5895" width="10.21875" style="358" bestFit="1" customWidth="1"/>
    <col min="5896" max="5896" width="16" style="358" bestFit="1" customWidth="1"/>
    <col min="5897" max="5897" width="15.44140625" style="358" bestFit="1" customWidth="1"/>
    <col min="5898" max="5898" width="16.21875" style="358" bestFit="1" customWidth="1"/>
    <col min="5899" max="5899" width="9.88671875" style="358" bestFit="1" customWidth="1"/>
    <col min="5900" max="5907" width="8.44140625" style="358" customWidth="1"/>
    <col min="5908" max="6144" width="14" style="358"/>
    <col min="6145" max="6145" width="13" style="358" bestFit="1" customWidth="1"/>
    <col min="6146" max="6146" width="9.6640625" style="358" bestFit="1" customWidth="1"/>
    <col min="6147" max="6148" width="18" style="358" bestFit="1" customWidth="1"/>
    <col min="6149" max="6149" width="22.6640625" style="358" customWidth="1"/>
    <col min="6150" max="6150" width="7.109375" style="358" bestFit="1" customWidth="1"/>
    <col min="6151" max="6151" width="10.21875" style="358" bestFit="1" customWidth="1"/>
    <col min="6152" max="6152" width="16" style="358" bestFit="1" customWidth="1"/>
    <col min="6153" max="6153" width="15.44140625" style="358" bestFit="1" customWidth="1"/>
    <col min="6154" max="6154" width="16.21875" style="358" bestFit="1" customWidth="1"/>
    <col min="6155" max="6155" width="9.88671875" style="358" bestFit="1" customWidth="1"/>
    <col min="6156" max="6163" width="8.44140625" style="358" customWidth="1"/>
    <col min="6164" max="6400" width="14" style="358"/>
    <col min="6401" max="6401" width="13" style="358" bestFit="1" customWidth="1"/>
    <col min="6402" max="6402" width="9.6640625" style="358" bestFit="1" customWidth="1"/>
    <col min="6403" max="6404" width="18" style="358" bestFit="1" customWidth="1"/>
    <col min="6405" max="6405" width="22.6640625" style="358" customWidth="1"/>
    <col min="6406" max="6406" width="7.109375" style="358" bestFit="1" customWidth="1"/>
    <col min="6407" max="6407" width="10.21875" style="358" bestFit="1" customWidth="1"/>
    <col min="6408" max="6408" width="16" style="358" bestFit="1" customWidth="1"/>
    <col min="6409" max="6409" width="15.44140625" style="358" bestFit="1" customWidth="1"/>
    <col min="6410" max="6410" width="16.21875" style="358" bestFit="1" customWidth="1"/>
    <col min="6411" max="6411" width="9.88671875" style="358" bestFit="1" customWidth="1"/>
    <col min="6412" max="6419" width="8.44140625" style="358" customWidth="1"/>
    <col min="6420" max="6656" width="14" style="358"/>
    <col min="6657" max="6657" width="13" style="358" bestFit="1" customWidth="1"/>
    <col min="6658" max="6658" width="9.6640625" style="358" bestFit="1" customWidth="1"/>
    <col min="6659" max="6660" width="18" style="358" bestFit="1" customWidth="1"/>
    <col min="6661" max="6661" width="22.6640625" style="358" customWidth="1"/>
    <col min="6662" max="6662" width="7.109375" style="358" bestFit="1" customWidth="1"/>
    <col min="6663" max="6663" width="10.21875" style="358" bestFit="1" customWidth="1"/>
    <col min="6664" max="6664" width="16" style="358" bestFit="1" customWidth="1"/>
    <col min="6665" max="6665" width="15.44140625" style="358" bestFit="1" customWidth="1"/>
    <col min="6666" max="6666" width="16.21875" style="358" bestFit="1" customWidth="1"/>
    <col min="6667" max="6667" width="9.88671875" style="358" bestFit="1" customWidth="1"/>
    <col min="6668" max="6675" width="8.44140625" style="358" customWidth="1"/>
    <col min="6676" max="6912" width="14" style="358"/>
    <col min="6913" max="6913" width="13" style="358" bestFit="1" customWidth="1"/>
    <col min="6914" max="6914" width="9.6640625" style="358" bestFit="1" customWidth="1"/>
    <col min="6915" max="6916" width="18" style="358" bestFit="1" customWidth="1"/>
    <col min="6917" max="6917" width="22.6640625" style="358" customWidth="1"/>
    <col min="6918" max="6918" width="7.109375" style="358" bestFit="1" customWidth="1"/>
    <col min="6919" max="6919" width="10.21875" style="358" bestFit="1" customWidth="1"/>
    <col min="6920" max="6920" width="16" style="358" bestFit="1" customWidth="1"/>
    <col min="6921" max="6921" width="15.44140625" style="358" bestFit="1" customWidth="1"/>
    <col min="6922" max="6922" width="16.21875" style="358" bestFit="1" customWidth="1"/>
    <col min="6923" max="6923" width="9.88671875" style="358" bestFit="1" customWidth="1"/>
    <col min="6924" max="6931" width="8.44140625" style="358" customWidth="1"/>
    <col min="6932" max="7168" width="14" style="358"/>
    <col min="7169" max="7169" width="13" style="358" bestFit="1" customWidth="1"/>
    <col min="7170" max="7170" width="9.6640625" style="358" bestFit="1" customWidth="1"/>
    <col min="7171" max="7172" width="18" style="358" bestFit="1" customWidth="1"/>
    <col min="7173" max="7173" width="22.6640625" style="358" customWidth="1"/>
    <col min="7174" max="7174" width="7.109375" style="358" bestFit="1" customWidth="1"/>
    <col min="7175" max="7175" width="10.21875" style="358" bestFit="1" customWidth="1"/>
    <col min="7176" max="7176" width="16" style="358" bestFit="1" customWidth="1"/>
    <col min="7177" max="7177" width="15.44140625" style="358" bestFit="1" customWidth="1"/>
    <col min="7178" max="7178" width="16.21875" style="358" bestFit="1" customWidth="1"/>
    <col min="7179" max="7179" width="9.88671875" style="358" bestFit="1" customWidth="1"/>
    <col min="7180" max="7187" width="8.44140625" style="358" customWidth="1"/>
    <col min="7188" max="7424" width="14" style="358"/>
    <col min="7425" max="7425" width="13" style="358" bestFit="1" customWidth="1"/>
    <col min="7426" max="7426" width="9.6640625" style="358" bestFit="1" customWidth="1"/>
    <col min="7427" max="7428" width="18" style="358" bestFit="1" customWidth="1"/>
    <col min="7429" max="7429" width="22.6640625" style="358" customWidth="1"/>
    <col min="7430" max="7430" width="7.109375" style="358" bestFit="1" customWidth="1"/>
    <col min="7431" max="7431" width="10.21875" style="358" bestFit="1" customWidth="1"/>
    <col min="7432" max="7432" width="16" style="358" bestFit="1" customWidth="1"/>
    <col min="7433" max="7433" width="15.44140625" style="358" bestFit="1" customWidth="1"/>
    <col min="7434" max="7434" width="16.21875" style="358" bestFit="1" customWidth="1"/>
    <col min="7435" max="7435" width="9.88671875" style="358" bestFit="1" customWidth="1"/>
    <col min="7436" max="7443" width="8.44140625" style="358" customWidth="1"/>
    <col min="7444" max="7680" width="14" style="358"/>
    <col min="7681" max="7681" width="13" style="358" bestFit="1" customWidth="1"/>
    <col min="7682" max="7682" width="9.6640625" style="358" bestFit="1" customWidth="1"/>
    <col min="7683" max="7684" width="18" style="358" bestFit="1" customWidth="1"/>
    <col min="7685" max="7685" width="22.6640625" style="358" customWidth="1"/>
    <col min="7686" max="7686" width="7.109375" style="358" bestFit="1" customWidth="1"/>
    <col min="7687" max="7687" width="10.21875" style="358" bestFit="1" customWidth="1"/>
    <col min="7688" max="7688" width="16" style="358" bestFit="1" customWidth="1"/>
    <col min="7689" max="7689" width="15.44140625" style="358" bestFit="1" customWidth="1"/>
    <col min="7690" max="7690" width="16.21875" style="358" bestFit="1" customWidth="1"/>
    <col min="7691" max="7691" width="9.88671875" style="358" bestFit="1" customWidth="1"/>
    <col min="7692" max="7699" width="8.44140625" style="358" customWidth="1"/>
    <col min="7700" max="7936" width="14" style="358"/>
    <col min="7937" max="7937" width="13" style="358" bestFit="1" customWidth="1"/>
    <col min="7938" max="7938" width="9.6640625" style="358" bestFit="1" customWidth="1"/>
    <col min="7939" max="7940" width="18" style="358" bestFit="1" customWidth="1"/>
    <col min="7941" max="7941" width="22.6640625" style="358" customWidth="1"/>
    <col min="7942" max="7942" width="7.109375" style="358" bestFit="1" customWidth="1"/>
    <col min="7943" max="7943" width="10.21875" style="358" bestFit="1" customWidth="1"/>
    <col min="7944" max="7944" width="16" style="358" bestFit="1" customWidth="1"/>
    <col min="7945" max="7945" width="15.44140625" style="358" bestFit="1" customWidth="1"/>
    <col min="7946" max="7946" width="16.21875" style="358" bestFit="1" customWidth="1"/>
    <col min="7947" max="7947" width="9.88671875" style="358" bestFit="1" customWidth="1"/>
    <col min="7948" max="7955" width="8.44140625" style="358" customWidth="1"/>
    <col min="7956" max="8192" width="14" style="358"/>
    <col min="8193" max="8193" width="13" style="358" bestFit="1" customWidth="1"/>
    <col min="8194" max="8194" width="9.6640625" style="358" bestFit="1" customWidth="1"/>
    <col min="8195" max="8196" width="18" style="358" bestFit="1" customWidth="1"/>
    <col min="8197" max="8197" width="22.6640625" style="358" customWidth="1"/>
    <col min="8198" max="8198" width="7.109375" style="358" bestFit="1" customWidth="1"/>
    <col min="8199" max="8199" width="10.21875" style="358" bestFit="1" customWidth="1"/>
    <col min="8200" max="8200" width="16" style="358" bestFit="1" customWidth="1"/>
    <col min="8201" max="8201" width="15.44140625" style="358" bestFit="1" customWidth="1"/>
    <col min="8202" max="8202" width="16.21875" style="358" bestFit="1" customWidth="1"/>
    <col min="8203" max="8203" width="9.88671875" style="358" bestFit="1" customWidth="1"/>
    <col min="8204" max="8211" width="8.44140625" style="358" customWidth="1"/>
    <col min="8212" max="8448" width="14" style="358"/>
    <col min="8449" max="8449" width="13" style="358" bestFit="1" customWidth="1"/>
    <col min="8450" max="8450" width="9.6640625" style="358" bestFit="1" customWidth="1"/>
    <col min="8451" max="8452" width="18" style="358" bestFit="1" customWidth="1"/>
    <col min="8453" max="8453" width="22.6640625" style="358" customWidth="1"/>
    <col min="8454" max="8454" width="7.109375" style="358" bestFit="1" customWidth="1"/>
    <col min="8455" max="8455" width="10.21875" style="358" bestFit="1" customWidth="1"/>
    <col min="8456" max="8456" width="16" style="358" bestFit="1" customWidth="1"/>
    <col min="8457" max="8457" width="15.44140625" style="358" bestFit="1" customWidth="1"/>
    <col min="8458" max="8458" width="16.21875" style="358" bestFit="1" customWidth="1"/>
    <col min="8459" max="8459" width="9.88671875" style="358" bestFit="1" customWidth="1"/>
    <col min="8460" max="8467" width="8.44140625" style="358" customWidth="1"/>
    <col min="8468" max="8704" width="14" style="358"/>
    <col min="8705" max="8705" width="13" style="358" bestFit="1" customWidth="1"/>
    <col min="8706" max="8706" width="9.6640625" style="358" bestFit="1" customWidth="1"/>
    <col min="8707" max="8708" width="18" style="358" bestFit="1" customWidth="1"/>
    <col min="8709" max="8709" width="22.6640625" style="358" customWidth="1"/>
    <col min="8710" max="8710" width="7.109375" style="358" bestFit="1" customWidth="1"/>
    <col min="8711" max="8711" width="10.21875" style="358" bestFit="1" customWidth="1"/>
    <col min="8712" max="8712" width="16" style="358" bestFit="1" customWidth="1"/>
    <col min="8713" max="8713" width="15.44140625" style="358" bestFit="1" customWidth="1"/>
    <col min="8714" max="8714" width="16.21875" style="358" bestFit="1" customWidth="1"/>
    <col min="8715" max="8715" width="9.88671875" style="358" bestFit="1" customWidth="1"/>
    <col min="8716" max="8723" width="8.44140625" style="358" customWidth="1"/>
    <col min="8724" max="8960" width="14" style="358"/>
    <col min="8961" max="8961" width="13" style="358" bestFit="1" customWidth="1"/>
    <col min="8962" max="8962" width="9.6640625" style="358" bestFit="1" customWidth="1"/>
    <col min="8963" max="8964" width="18" style="358" bestFit="1" customWidth="1"/>
    <col min="8965" max="8965" width="22.6640625" style="358" customWidth="1"/>
    <col min="8966" max="8966" width="7.109375" style="358" bestFit="1" customWidth="1"/>
    <col min="8967" max="8967" width="10.21875" style="358" bestFit="1" customWidth="1"/>
    <col min="8968" max="8968" width="16" style="358" bestFit="1" customWidth="1"/>
    <col min="8969" max="8969" width="15.44140625" style="358" bestFit="1" customWidth="1"/>
    <col min="8970" max="8970" width="16.21875" style="358" bestFit="1" customWidth="1"/>
    <col min="8971" max="8971" width="9.88671875" style="358" bestFit="1" customWidth="1"/>
    <col min="8972" max="8979" width="8.44140625" style="358" customWidth="1"/>
    <col min="8980" max="9216" width="14" style="358"/>
    <col min="9217" max="9217" width="13" style="358" bestFit="1" customWidth="1"/>
    <col min="9218" max="9218" width="9.6640625" style="358" bestFit="1" customWidth="1"/>
    <col min="9219" max="9220" width="18" style="358" bestFit="1" customWidth="1"/>
    <col min="9221" max="9221" width="22.6640625" style="358" customWidth="1"/>
    <col min="9222" max="9222" width="7.109375" style="358" bestFit="1" customWidth="1"/>
    <col min="9223" max="9223" width="10.21875" style="358" bestFit="1" customWidth="1"/>
    <col min="9224" max="9224" width="16" style="358" bestFit="1" customWidth="1"/>
    <col min="9225" max="9225" width="15.44140625" style="358" bestFit="1" customWidth="1"/>
    <col min="9226" max="9226" width="16.21875" style="358" bestFit="1" customWidth="1"/>
    <col min="9227" max="9227" width="9.88671875" style="358" bestFit="1" customWidth="1"/>
    <col min="9228" max="9235" width="8.44140625" style="358" customWidth="1"/>
    <col min="9236" max="9472" width="14" style="358"/>
    <col min="9473" max="9473" width="13" style="358" bestFit="1" customWidth="1"/>
    <col min="9474" max="9474" width="9.6640625" style="358" bestFit="1" customWidth="1"/>
    <col min="9475" max="9476" width="18" style="358" bestFit="1" customWidth="1"/>
    <col min="9477" max="9477" width="22.6640625" style="358" customWidth="1"/>
    <col min="9478" max="9478" width="7.109375" style="358" bestFit="1" customWidth="1"/>
    <col min="9479" max="9479" width="10.21875" style="358" bestFit="1" customWidth="1"/>
    <col min="9480" max="9480" width="16" style="358" bestFit="1" customWidth="1"/>
    <col min="9481" max="9481" width="15.44140625" style="358" bestFit="1" customWidth="1"/>
    <col min="9482" max="9482" width="16.21875" style="358" bestFit="1" customWidth="1"/>
    <col min="9483" max="9483" width="9.88671875" style="358" bestFit="1" customWidth="1"/>
    <col min="9484" max="9491" width="8.44140625" style="358" customWidth="1"/>
    <col min="9492" max="9728" width="14" style="358"/>
    <col min="9729" max="9729" width="13" style="358" bestFit="1" customWidth="1"/>
    <col min="9730" max="9730" width="9.6640625" style="358" bestFit="1" customWidth="1"/>
    <col min="9731" max="9732" width="18" style="358" bestFit="1" customWidth="1"/>
    <col min="9733" max="9733" width="22.6640625" style="358" customWidth="1"/>
    <col min="9734" max="9734" width="7.109375" style="358" bestFit="1" customWidth="1"/>
    <col min="9735" max="9735" width="10.21875" style="358" bestFit="1" customWidth="1"/>
    <col min="9736" max="9736" width="16" style="358" bestFit="1" customWidth="1"/>
    <col min="9737" max="9737" width="15.44140625" style="358" bestFit="1" customWidth="1"/>
    <col min="9738" max="9738" width="16.21875" style="358" bestFit="1" customWidth="1"/>
    <col min="9739" max="9739" width="9.88671875" style="358" bestFit="1" customWidth="1"/>
    <col min="9740" max="9747" width="8.44140625" style="358" customWidth="1"/>
    <col min="9748" max="9984" width="14" style="358"/>
    <col min="9985" max="9985" width="13" style="358" bestFit="1" customWidth="1"/>
    <col min="9986" max="9986" width="9.6640625" style="358" bestFit="1" customWidth="1"/>
    <col min="9987" max="9988" width="18" style="358" bestFit="1" customWidth="1"/>
    <col min="9989" max="9989" width="22.6640625" style="358" customWidth="1"/>
    <col min="9990" max="9990" width="7.109375" style="358" bestFit="1" customWidth="1"/>
    <col min="9991" max="9991" width="10.21875" style="358" bestFit="1" customWidth="1"/>
    <col min="9992" max="9992" width="16" style="358" bestFit="1" customWidth="1"/>
    <col min="9993" max="9993" width="15.44140625" style="358" bestFit="1" customWidth="1"/>
    <col min="9994" max="9994" width="16.21875" style="358" bestFit="1" customWidth="1"/>
    <col min="9995" max="9995" width="9.88671875" style="358" bestFit="1" customWidth="1"/>
    <col min="9996" max="10003" width="8.44140625" style="358" customWidth="1"/>
    <col min="10004" max="10240" width="14" style="358"/>
    <col min="10241" max="10241" width="13" style="358" bestFit="1" customWidth="1"/>
    <col min="10242" max="10242" width="9.6640625" style="358" bestFit="1" customWidth="1"/>
    <col min="10243" max="10244" width="18" style="358" bestFit="1" customWidth="1"/>
    <col min="10245" max="10245" width="22.6640625" style="358" customWidth="1"/>
    <col min="10246" max="10246" width="7.109375" style="358" bestFit="1" customWidth="1"/>
    <col min="10247" max="10247" width="10.21875" style="358" bestFit="1" customWidth="1"/>
    <col min="10248" max="10248" width="16" style="358" bestFit="1" customWidth="1"/>
    <col min="10249" max="10249" width="15.44140625" style="358" bestFit="1" customWidth="1"/>
    <col min="10250" max="10250" width="16.21875" style="358" bestFit="1" customWidth="1"/>
    <col min="10251" max="10251" width="9.88671875" style="358" bestFit="1" customWidth="1"/>
    <col min="10252" max="10259" width="8.44140625" style="358" customWidth="1"/>
    <col min="10260" max="10496" width="14" style="358"/>
    <col min="10497" max="10497" width="13" style="358" bestFit="1" customWidth="1"/>
    <col min="10498" max="10498" width="9.6640625" style="358" bestFit="1" customWidth="1"/>
    <col min="10499" max="10500" width="18" style="358" bestFit="1" customWidth="1"/>
    <col min="10501" max="10501" width="22.6640625" style="358" customWidth="1"/>
    <col min="10502" max="10502" width="7.109375" style="358" bestFit="1" customWidth="1"/>
    <col min="10503" max="10503" width="10.21875" style="358" bestFit="1" customWidth="1"/>
    <col min="10504" max="10504" width="16" style="358" bestFit="1" customWidth="1"/>
    <col min="10505" max="10505" width="15.44140625" style="358" bestFit="1" customWidth="1"/>
    <col min="10506" max="10506" width="16.21875" style="358" bestFit="1" customWidth="1"/>
    <col min="10507" max="10507" width="9.88671875" style="358" bestFit="1" customWidth="1"/>
    <col min="10508" max="10515" width="8.44140625" style="358" customWidth="1"/>
    <col min="10516" max="10752" width="14" style="358"/>
    <col min="10753" max="10753" width="13" style="358" bestFit="1" customWidth="1"/>
    <col min="10754" max="10754" width="9.6640625" style="358" bestFit="1" customWidth="1"/>
    <col min="10755" max="10756" width="18" style="358" bestFit="1" customWidth="1"/>
    <col min="10757" max="10757" width="22.6640625" style="358" customWidth="1"/>
    <col min="10758" max="10758" width="7.109375" style="358" bestFit="1" customWidth="1"/>
    <col min="10759" max="10759" width="10.21875" style="358" bestFit="1" customWidth="1"/>
    <col min="10760" max="10760" width="16" style="358" bestFit="1" customWidth="1"/>
    <col min="10761" max="10761" width="15.44140625" style="358" bestFit="1" customWidth="1"/>
    <col min="10762" max="10762" width="16.21875" style="358" bestFit="1" customWidth="1"/>
    <col min="10763" max="10763" width="9.88671875" style="358" bestFit="1" customWidth="1"/>
    <col min="10764" max="10771" width="8.44140625" style="358" customWidth="1"/>
    <col min="10772" max="11008" width="14" style="358"/>
    <col min="11009" max="11009" width="13" style="358" bestFit="1" customWidth="1"/>
    <col min="11010" max="11010" width="9.6640625" style="358" bestFit="1" customWidth="1"/>
    <col min="11011" max="11012" width="18" style="358" bestFit="1" customWidth="1"/>
    <col min="11013" max="11013" width="22.6640625" style="358" customWidth="1"/>
    <col min="11014" max="11014" width="7.109375" style="358" bestFit="1" customWidth="1"/>
    <col min="11015" max="11015" width="10.21875" style="358" bestFit="1" customWidth="1"/>
    <col min="11016" max="11016" width="16" style="358" bestFit="1" customWidth="1"/>
    <col min="11017" max="11017" width="15.44140625" style="358" bestFit="1" customWidth="1"/>
    <col min="11018" max="11018" width="16.21875" style="358" bestFit="1" customWidth="1"/>
    <col min="11019" max="11019" width="9.88671875" style="358" bestFit="1" customWidth="1"/>
    <col min="11020" max="11027" width="8.44140625" style="358" customWidth="1"/>
    <col min="11028" max="11264" width="14" style="358"/>
    <col min="11265" max="11265" width="13" style="358" bestFit="1" customWidth="1"/>
    <col min="11266" max="11266" width="9.6640625" style="358" bestFit="1" customWidth="1"/>
    <col min="11267" max="11268" width="18" style="358" bestFit="1" customWidth="1"/>
    <col min="11269" max="11269" width="22.6640625" style="358" customWidth="1"/>
    <col min="11270" max="11270" width="7.109375" style="358" bestFit="1" customWidth="1"/>
    <col min="11271" max="11271" width="10.21875" style="358" bestFit="1" customWidth="1"/>
    <col min="11272" max="11272" width="16" style="358" bestFit="1" customWidth="1"/>
    <col min="11273" max="11273" width="15.44140625" style="358" bestFit="1" customWidth="1"/>
    <col min="11274" max="11274" width="16.21875" style="358" bestFit="1" customWidth="1"/>
    <col min="11275" max="11275" width="9.88671875" style="358" bestFit="1" customWidth="1"/>
    <col min="11276" max="11283" width="8.44140625" style="358" customWidth="1"/>
    <col min="11284" max="11520" width="14" style="358"/>
    <col min="11521" max="11521" width="13" style="358" bestFit="1" customWidth="1"/>
    <col min="11522" max="11522" width="9.6640625" style="358" bestFit="1" customWidth="1"/>
    <col min="11523" max="11524" width="18" style="358" bestFit="1" customWidth="1"/>
    <col min="11525" max="11525" width="22.6640625" style="358" customWidth="1"/>
    <col min="11526" max="11526" width="7.109375" style="358" bestFit="1" customWidth="1"/>
    <col min="11527" max="11527" width="10.21875" style="358" bestFit="1" customWidth="1"/>
    <col min="11528" max="11528" width="16" style="358" bestFit="1" customWidth="1"/>
    <col min="11529" max="11529" width="15.44140625" style="358" bestFit="1" customWidth="1"/>
    <col min="11530" max="11530" width="16.21875" style="358" bestFit="1" customWidth="1"/>
    <col min="11531" max="11531" width="9.88671875" style="358" bestFit="1" customWidth="1"/>
    <col min="11532" max="11539" width="8.44140625" style="358" customWidth="1"/>
    <col min="11540" max="11776" width="14" style="358"/>
    <col min="11777" max="11777" width="13" style="358" bestFit="1" customWidth="1"/>
    <col min="11778" max="11778" width="9.6640625" style="358" bestFit="1" customWidth="1"/>
    <col min="11779" max="11780" width="18" style="358" bestFit="1" customWidth="1"/>
    <col min="11781" max="11781" width="22.6640625" style="358" customWidth="1"/>
    <col min="11782" max="11782" width="7.109375" style="358" bestFit="1" customWidth="1"/>
    <col min="11783" max="11783" width="10.21875" style="358" bestFit="1" customWidth="1"/>
    <col min="11784" max="11784" width="16" style="358" bestFit="1" customWidth="1"/>
    <col min="11785" max="11785" width="15.44140625" style="358" bestFit="1" customWidth="1"/>
    <col min="11786" max="11786" width="16.21875" style="358" bestFit="1" customWidth="1"/>
    <col min="11787" max="11787" width="9.88671875" style="358" bestFit="1" customWidth="1"/>
    <col min="11788" max="11795" width="8.44140625" style="358" customWidth="1"/>
    <col min="11796" max="12032" width="14" style="358"/>
    <col min="12033" max="12033" width="13" style="358" bestFit="1" customWidth="1"/>
    <col min="12034" max="12034" width="9.6640625" style="358" bestFit="1" customWidth="1"/>
    <col min="12035" max="12036" width="18" style="358" bestFit="1" customWidth="1"/>
    <col min="12037" max="12037" width="22.6640625" style="358" customWidth="1"/>
    <col min="12038" max="12038" width="7.109375" style="358" bestFit="1" customWidth="1"/>
    <col min="12039" max="12039" width="10.21875" style="358" bestFit="1" customWidth="1"/>
    <col min="12040" max="12040" width="16" style="358" bestFit="1" customWidth="1"/>
    <col min="12041" max="12041" width="15.44140625" style="358" bestFit="1" customWidth="1"/>
    <col min="12042" max="12042" width="16.21875" style="358" bestFit="1" customWidth="1"/>
    <col min="12043" max="12043" width="9.88671875" style="358" bestFit="1" customWidth="1"/>
    <col min="12044" max="12051" width="8.44140625" style="358" customWidth="1"/>
    <col min="12052" max="12288" width="14" style="358"/>
    <col min="12289" max="12289" width="13" style="358" bestFit="1" customWidth="1"/>
    <col min="12290" max="12290" width="9.6640625" style="358" bestFit="1" customWidth="1"/>
    <col min="12291" max="12292" width="18" style="358" bestFit="1" customWidth="1"/>
    <col min="12293" max="12293" width="22.6640625" style="358" customWidth="1"/>
    <col min="12294" max="12294" width="7.109375" style="358" bestFit="1" customWidth="1"/>
    <col min="12295" max="12295" width="10.21875" style="358" bestFit="1" customWidth="1"/>
    <col min="12296" max="12296" width="16" style="358" bestFit="1" customWidth="1"/>
    <col min="12297" max="12297" width="15.44140625" style="358" bestFit="1" customWidth="1"/>
    <col min="12298" max="12298" width="16.21875" style="358" bestFit="1" customWidth="1"/>
    <col min="12299" max="12299" width="9.88671875" style="358" bestFit="1" customWidth="1"/>
    <col min="12300" max="12307" width="8.44140625" style="358" customWidth="1"/>
    <col min="12308" max="12544" width="14" style="358"/>
    <col min="12545" max="12545" width="13" style="358" bestFit="1" customWidth="1"/>
    <col min="12546" max="12546" width="9.6640625" style="358" bestFit="1" customWidth="1"/>
    <col min="12547" max="12548" width="18" style="358" bestFit="1" customWidth="1"/>
    <col min="12549" max="12549" width="22.6640625" style="358" customWidth="1"/>
    <col min="12550" max="12550" width="7.109375" style="358" bestFit="1" customWidth="1"/>
    <col min="12551" max="12551" width="10.21875" style="358" bestFit="1" customWidth="1"/>
    <col min="12552" max="12552" width="16" style="358" bestFit="1" customWidth="1"/>
    <col min="12553" max="12553" width="15.44140625" style="358" bestFit="1" customWidth="1"/>
    <col min="12554" max="12554" width="16.21875" style="358" bestFit="1" customWidth="1"/>
    <col min="12555" max="12555" width="9.88671875" style="358" bestFit="1" customWidth="1"/>
    <col min="12556" max="12563" width="8.44140625" style="358" customWidth="1"/>
    <col min="12564" max="12800" width="14" style="358"/>
    <col min="12801" max="12801" width="13" style="358" bestFit="1" customWidth="1"/>
    <col min="12802" max="12802" width="9.6640625" style="358" bestFit="1" customWidth="1"/>
    <col min="12803" max="12804" width="18" style="358" bestFit="1" customWidth="1"/>
    <col min="12805" max="12805" width="22.6640625" style="358" customWidth="1"/>
    <col min="12806" max="12806" width="7.109375" style="358" bestFit="1" customWidth="1"/>
    <col min="12807" max="12807" width="10.21875" style="358" bestFit="1" customWidth="1"/>
    <col min="12808" max="12808" width="16" style="358" bestFit="1" customWidth="1"/>
    <col min="12809" max="12809" width="15.44140625" style="358" bestFit="1" customWidth="1"/>
    <col min="12810" max="12810" width="16.21875" style="358" bestFit="1" customWidth="1"/>
    <col min="12811" max="12811" width="9.88671875" style="358" bestFit="1" customWidth="1"/>
    <col min="12812" max="12819" width="8.44140625" style="358" customWidth="1"/>
    <col min="12820" max="13056" width="14" style="358"/>
    <col min="13057" max="13057" width="13" style="358" bestFit="1" customWidth="1"/>
    <col min="13058" max="13058" width="9.6640625" style="358" bestFit="1" customWidth="1"/>
    <col min="13059" max="13060" width="18" style="358" bestFit="1" customWidth="1"/>
    <col min="13061" max="13061" width="22.6640625" style="358" customWidth="1"/>
    <col min="13062" max="13062" width="7.109375" style="358" bestFit="1" customWidth="1"/>
    <col min="13063" max="13063" width="10.21875" style="358" bestFit="1" customWidth="1"/>
    <col min="13064" max="13064" width="16" style="358" bestFit="1" customWidth="1"/>
    <col min="13065" max="13065" width="15.44140625" style="358" bestFit="1" customWidth="1"/>
    <col min="13066" max="13066" width="16.21875" style="358" bestFit="1" customWidth="1"/>
    <col min="13067" max="13067" width="9.88671875" style="358" bestFit="1" customWidth="1"/>
    <col min="13068" max="13075" width="8.44140625" style="358" customWidth="1"/>
    <col min="13076" max="13312" width="14" style="358"/>
    <col min="13313" max="13313" width="13" style="358" bestFit="1" customWidth="1"/>
    <col min="13314" max="13314" width="9.6640625" style="358" bestFit="1" customWidth="1"/>
    <col min="13315" max="13316" width="18" style="358" bestFit="1" customWidth="1"/>
    <col min="13317" max="13317" width="22.6640625" style="358" customWidth="1"/>
    <col min="13318" max="13318" width="7.109375" style="358" bestFit="1" customWidth="1"/>
    <col min="13319" max="13319" width="10.21875" style="358" bestFit="1" customWidth="1"/>
    <col min="13320" max="13320" width="16" style="358" bestFit="1" customWidth="1"/>
    <col min="13321" max="13321" width="15.44140625" style="358" bestFit="1" customWidth="1"/>
    <col min="13322" max="13322" width="16.21875" style="358" bestFit="1" customWidth="1"/>
    <col min="13323" max="13323" width="9.88671875" style="358" bestFit="1" customWidth="1"/>
    <col min="13324" max="13331" width="8.44140625" style="358" customWidth="1"/>
    <col min="13332" max="13568" width="14" style="358"/>
    <col min="13569" max="13569" width="13" style="358" bestFit="1" customWidth="1"/>
    <col min="13570" max="13570" width="9.6640625" style="358" bestFit="1" customWidth="1"/>
    <col min="13571" max="13572" width="18" style="358" bestFit="1" customWidth="1"/>
    <col min="13573" max="13573" width="22.6640625" style="358" customWidth="1"/>
    <col min="13574" max="13574" width="7.109375" style="358" bestFit="1" customWidth="1"/>
    <col min="13575" max="13575" width="10.21875" style="358" bestFit="1" customWidth="1"/>
    <col min="13576" max="13576" width="16" style="358" bestFit="1" customWidth="1"/>
    <col min="13577" max="13577" width="15.44140625" style="358" bestFit="1" customWidth="1"/>
    <col min="13578" max="13578" width="16.21875" style="358" bestFit="1" customWidth="1"/>
    <col min="13579" max="13579" width="9.88671875" style="358" bestFit="1" customWidth="1"/>
    <col min="13580" max="13587" width="8.44140625" style="358" customWidth="1"/>
    <col min="13588" max="13824" width="14" style="358"/>
    <col min="13825" max="13825" width="13" style="358" bestFit="1" customWidth="1"/>
    <col min="13826" max="13826" width="9.6640625" style="358" bestFit="1" customWidth="1"/>
    <col min="13827" max="13828" width="18" style="358" bestFit="1" customWidth="1"/>
    <col min="13829" max="13829" width="22.6640625" style="358" customWidth="1"/>
    <col min="13830" max="13830" width="7.109375" style="358" bestFit="1" customWidth="1"/>
    <col min="13831" max="13831" width="10.21875" style="358" bestFit="1" customWidth="1"/>
    <col min="13832" max="13832" width="16" style="358" bestFit="1" customWidth="1"/>
    <col min="13833" max="13833" width="15.44140625" style="358" bestFit="1" customWidth="1"/>
    <col min="13834" max="13834" width="16.21875" style="358" bestFit="1" customWidth="1"/>
    <col min="13835" max="13835" width="9.88671875" style="358" bestFit="1" customWidth="1"/>
    <col min="13836" max="13843" width="8.44140625" style="358" customWidth="1"/>
    <col min="13844" max="14080" width="14" style="358"/>
    <col min="14081" max="14081" width="13" style="358" bestFit="1" customWidth="1"/>
    <col min="14082" max="14082" width="9.6640625" style="358" bestFit="1" customWidth="1"/>
    <col min="14083" max="14084" width="18" style="358" bestFit="1" customWidth="1"/>
    <col min="14085" max="14085" width="22.6640625" style="358" customWidth="1"/>
    <col min="14086" max="14086" width="7.109375" style="358" bestFit="1" customWidth="1"/>
    <col min="14087" max="14087" width="10.21875" style="358" bestFit="1" customWidth="1"/>
    <col min="14088" max="14088" width="16" style="358" bestFit="1" customWidth="1"/>
    <col min="14089" max="14089" width="15.44140625" style="358" bestFit="1" customWidth="1"/>
    <col min="14090" max="14090" width="16.21875" style="358" bestFit="1" customWidth="1"/>
    <col min="14091" max="14091" width="9.88671875" style="358" bestFit="1" customWidth="1"/>
    <col min="14092" max="14099" width="8.44140625" style="358" customWidth="1"/>
    <col min="14100" max="14336" width="14" style="358"/>
    <col min="14337" max="14337" width="13" style="358" bestFit="1" customWidth="1"/>
    <col min="14338" max="14338" width="9.6640625" style="358" bestFit="1" customWidth="1"/>
    <col min="14339" max="14340" width="18" style="358" bestFit="1" customWidth="1"/>
    <col min="14341" max="14341" width="22.6640625" style="358" customWidth="1"/>
    <col min="14342" max="14342" width="7.109375" style="358" bestFit="1" customWidth="1"/>
    <col min="14343" max="14343" width="10.21875" style="358" bestFit="1" customWidth="1"/>
    <col min="14344" max="14344" width="16" style="358" bestFit="1" customWidth="1"/>
    <col min="14345" max="14345" width="15.44140625" style="358" bestFit="1" customWidth="1"/>
    <col min="14346" max="14346" width="16.21875" style="358" bestFit="1" customWidth="1"/>
    <col min="14347" max="14347" width="9.88671875" style="358" bestFit="1" customWidth="1"/>
    <col min="14348" max="14355" width="8.44140625" style="358" customWidth="1"/>
    <col min="14356" max="14592" width="14" style="358"/>
    <col min="14593" max="14593" width="13" style="358" bestFit="1" customWidth="1"/>
    <col min="14594" max="14594" width="9.6640625" style="358" bestFit="1" customWidth="1"/>
    <col min="14595" max="14596" width="18" style="358" bestFit="1" customWidth="1"/>
    <col min="14597" max="14597" width="22.6640625" style="358" customWidth="1"/>
    <col min="14598" max="14598" width="7.109375" style="358" bestFit="1" customWidth="1"/>
    <col min="14599" max="14599" width="10.21875" style="358" bestFit="1" customWidth="1"/>
    <col min="14600" max="14600" width="16" style="358" bestFit="1" customWidth="1"/>
    <col min="14601" max="14601" width="15.44140625" style="358" bestFit="1" customWidth="1"/>
    <col min="14602" max="14602" width="16.21875" style="358" bestFit="1" customWidth="1"/>
    <col min="14603" max="14603" width="9.88671875" style="358" bestFit="1" customWidth="1"/>
    <col min="14604" max="14611" width="8.44140625" style="358" customWidth="1"/>
    <col min="14612" max="14848" width="14" style="358"/>
    <col min="14849" max="14849" width="13" style="358" bestFit="1" customWidth="1"/>
    <col min="14850" max="14850" width="9.6640625" style="358" bestFit="1" customWidth="1"/>
    <col min="14851" max="14852" width="18" style="358" bestFit="1" customWidth="1"/>
    <col min="14853" max="14853" width="22.6640625" style="358" customWidth="1"/>
    <col min="14854" max="14854" width="7.109375" style="358" bestFit="1" customWidth="1"/>
    <col min="14855" max="14855" width="10.21875" style="358" bestFit="1" customWidth="1"/>
    <col min="14856" max="14856" width="16" style="358" bestFit="1" customWidth="1"/>
    <col min="14857" max="14857" width="15.44140625" style="358" bestFit="1" customWidth="1"/>
    <col min="14858" max="14858" width="16.21875" style="358" bestFit="1" customWidth="1"/>
    <col min="14859" max="14859" width="9.88671875" style="358" bestFit="1" customWidth="1"/>
    <col min="14860" max="14867" width="8.44140625" style="358" customWidth="1"/>
    <col min="14868" max="15104" width="14" style="358"/>
    <col min="15105" max="15105" width="13" style="358" bestFit="1" customWidth="1"/>
    <col min="15106" max="15106" width="9.6640625" style="358" bestFit="1" customWidth="1"/>
    <col min="15107" max="15108" width="18" style="358" bestFit="1" customWidth="1"/>
    <col min="15109" max="15109" width="22.6640625" style="358" customWidth="1"/>
    <col min="15110" max="15110" width="7.109375" style="358" bestFit="1" customWidth="1"/>
    <col min="15111" max="15111" width="10.21875" style="358" bestFit="1" customWidth="1"/>
    <col min="15112" max="15112" width="16" style="358" bestFit="1" customWidth="1"/>
    <col min="15113" max="15113" width="15.44140625" style="358" bestFit="1" customWidth="1"/>
    <col min="15114" max="15114" width="16.21875" style="358" bestFit="1" customWidth="1"/>
    <col min="15115" max="15115" width="9.88671875" style="358" bestFit="1" customWidth="1"/>
    <col min="15116" max="15123" width="8.44140625" style="358" customWidth="1"/>
    <col min="15124" max="15360" width="14" style="358"/>
    <col min="15361" max="15361" width="13" style="358" bestFit="1" customWidth="1"/>
    <col min="15362" max="15362" width="9.6640625" style="358" bestFit="1" customWidth="1"/>
    <col min="15363" max="15364" width="18" style="358" bestFit="1" customWidth="1"/>
    <col min="15365" max="15365" width="22.6640625" style="358" customWidth="1"/>
    <col min="15366" max="15366" width="7.109375" style="358" bestFit="1" customWidth="1"/>
    <col min="15367" max="15367" width="10.21875" style="358" bestFit="1" customWidth="1"/>
    <col min="15368" max="15368" width="16" style="358" bestFit="1" customWidth="1"/>
    <col min="15369" max="15369" width="15.44140625" style="358" bestFit="1" customWidth="1"/>
    <col min="15370" max="15370" width="16.21875" style="358" bestFit="1" customWidth="1"/>
    <col min="15371" max="15371" width="9.88671875" style="358" bestFit="1" customWidth="1"/>
    <col min="15372" max="15379" width="8.44140625" style="358" customWidth="1"/>
    <col min="15380" max="15616" width="14" style="358"/>
    <col min="15617" max="15617" width="13" style="358" bestFit="1" customWidth="1"/>
    <col min="15618" max="15618" width="9.6640625" style="358" bestFit="1" customWidth="1"/>
    <col min="15619" max="15620" width="18" style="358" bestFit="1" customWidth="1"/>
    <col min="15621" max="15621" width="22.6640625" style="358" customWidth="1"/>
    <col min="15622" max="15622" width="7.109375" style="358" bestFit="1" customWidth="1"/>
    <col min="15623" max="15623" width="10.21875" style="358" bestFit="1" customWidth="1"/>
    <col min="15624" max="15624" width="16" style="358" bestFit="1" customWidth="1"/>
    <col min="15625" max="15625" width="15.44140625" style="358" bestFit="1" customWidth="1"/>
    <col min="15626" max="15626" width="16.21875" style="358" bestFit="1" customWidth="1"/>
    <col min="15627" max="15627" width="9.88671875" style="358" bestFit="1" customWidth="1"/>
    <col min="15628" max="15635" width="8.44140625" style="358" customWidth="1"/>
    <col min="15636" max="15872" width="14" style="358"/>
    <col min="15873" max="15873" width="13" style="358" bestFit="1" customWidth="1"/>
    <col min="15874" max="15874" width="9.6640625" style="358" bestFit="1" customWidth="1"/>
    <col min="15875" max="15876" width="18" style="358" bestFit="1" customWidth="1"/>
    <col min="15877" max="15877" width="22.6640625" style="358" customWidth="1"/>
    <col min="15878" max="15878" width="7.109375" style="358" bestFit="1" customWidth="1"/>
    <col min="15879" max="15879" width="10.21875" style="358" bestFit="1" customWidth="1"/>
    <col min="15880" max="15880" width="16" style="358" bestFit="1" customWidth="1"/>
    <col min="15881" max="15881" width="15.44140625" style="358" bestFit="1" customWidth="1"/>
    <col min="15882" max="15882" width="16.21875" style="358" bestFit="1" customWidth="1"/>
    <col min="15883" max="15883" width="9.88671875" style="358" bestFit="1" customWidth="1"/>
    <col min="15884" max="15891" width="8.44140625" style="358" customWidth="1"/>
    <col min="15892" max="16128" width="14" style="358"/>
    <col min="16129" max="16129" width="13" style="358" bestFit="1" customWidth="1"/>
    <col min="16130" max="16130" width="9.6640625" style="358" bestFit="1" customWidth="1"/>
    <col min="16131" max="16132" width="18" style="358" bestFit="1" customWidth="1"/>
    <col min="16133" max="16133" width="22.6640625" style="358" customWidth="1"/>
    <col min="16134" max="16134" width="7.109375" style="358" bestFit="1" customWidth="1"/>
    <col min="16135" max="16135" width="10.21875" style="358" bestFit="1" customWidth="1"/>
    <col min="16136" max="16136" width="16" style="358" bestFit="1" customWidth="1"/>
    <col min="16137" max="16137" width="15.44140625" style="358" bestFit="1" customWidth="1"/>
    <col min="16138" max="16138" width="16.21875" style="358" bestFit="1" customWidth="1"/>
    <col min="16139" max="16139" width="9.88671875" style="358" bestFit="1" customWidth="1"/>
    <col min="16140" max="16147" width="8.44140625" style="358" customWidth="1"/>
    <col min="16148" max="16384" width="14" style="358"/>
  </cols>
  <sheetData>
    <row r="1" spans="1:24" ht="15.75" customHeight="1">
      <c r="A1" s="550" t="s">
        <v>2419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375"/>
      <c r="M1" s="357"/>
      <c r="N1" s="357"/>
      <c r="O1" s="357"/>
      <c r="P1" s="357"/>
      <c r="Q1" s="357"/>
      <c r="R1" s="357"/>
      <c r="S1" s="357"/>
    </row>
    <row r="2" spans="1:24" ht="32.25" customHeight="1">
      <c r="A2" s="359" t="s">
        <v>1967</v>
      </c>
      <c r="B2" s="359" t="s">
        <v>176</v>
      </c>
      <c r="C2" s="359" t="s">
        <v>175</v>
      </c>
      <c r="D2" s="359" t="s">
        <v>1563</v>
      </c>
      <c r="E2" s="359" t="s">
        <v>1992</v>
      </c>
      <c r="F2" s="359" t="s">
        <v>1276</v>
      </c>
      <c r="G2" s="359" t="s">
        <v>1833</v>
      </c>
      <c r="H2" s="359" t="s">
        <v>2398</v>
      </c>
      <c r="I2" s="359" t="s">
        <v>2399</v>
      </c>
      <c r="J2" s="360" t="s">
        <v>2400</v>
      </c>
      <c r="K2" s="361" t="s">
        <v>152</v>
      </c>
      <c r="L2" s="375" t="s">
        <v>79</v>
      </c>
      <c r="M2" s="15" t="s">
        <v>77</v>
      </c>
      <c r="N2" s="15" t="s">
        <v>78</v>
      </c>
      <c r="O2" s="9" t="s">
        <v>105</v>
      </c>
      <c r="P2" s="9" t="s">
        <v>106</v>
      </c>
      <c r="Q2" s="9" t="s">
        <v>81</v>
      </c>
      <c r="R2" s="9" t="s">
        <v>79</v>
      </c>
      <c r="S2" s="9" t="s">
        <v>47</v>
      </c>
      <c r="T2" s="9" t="s">
        <v>1843</v>
      </c>
      <c r="U2" s="9" t="s">
        <v>44</v>
      </c>
      <c r="V2" s="9" t="s">
        <v>45</v>
      </c>
      <c r="W2" s="9" t="s">
        <v>35</v>
      </c>
      <c r="X2" s="9" t="s">
        <v>46</v>
      </c>
    </row>
    <row r="3" spans="1:24" ht="15.75" customHeight="1">
      <c r="A3" s="373">
        <v>302</v>
      </c>
      <c r="B3" s="364" t="s">
        <v>21</v>
      </c>
      <c r="C3" s="365" t="s">
        <v>2420</v>
      </c>
      <c r="D3" s="364" t="s">
        <v>1690</v>
      </c>
      <c r="E3" s="364" t="s">
        <v>2421</v>
      </c>
      <c r="F3" s="365" t="s">
        <v>36</v>
      </c>
      <c r="G3" s="365">
        <v>18</v>
      </c>
      <c r="H3" s="366">
        <v>0.375</v>
      </c>
      <c r="I3" s="367">
        <v>0.75138888888888899</v>
      </c>
      <c r="J3" s="367">
        <v>0.37638888888888899</v>
      </c>
      <c r="K3" s="365">
        <v>1</v>
      </c>
      <c r="L3" s="375">
        <v>0</v>
      </c>
      <c r="M3" s="15">
        <f>VLOOKUP(N3,id!$A:$C,3,0)</f>
        <v>524</v>
      </c>
      <c r="N3" s="15" t="str">
        <f>O3&amp;P3&amp;R3</f>
        <v>BiałkaMarcin0</v>
      </c>
      <c r="O3" s="9" t="str">
        <f>C3</f>
        <v>Białka</v>
      </c>
      <c r="P3" s="9" t="str">
        <f>B3</f>
        <v>Marcin</v>
      </c>
      <c r="Q3" s="9" t="str">
        <f>E3</f>
        <v>Elewów Team</v>
      </c>
      <c r="R3" s="9">
        <f>L3</f>
        <v>0</v>
      </c>
      <c r="S3" s="9"/>
      <c r="T3" s="9">
        <v>50</v>
      </c>
      <c r="U3" s="9"/>
      <c r="V3" s="9"/>
      <c r="W3" s="9"/>
      <c r="X3" s="9"/>
    </row>
    <row r="4" spans="1:24" ht="15.75" customHeight="1">
      <c r="A4" s="373">
        <v>310</v>
      </c>
      <c r="B4" s="364" t="s">
        <v>2425</v>
      </c>
      <c r="C4" s="365" t="s">
        <v>2426</v>
      </c>
      <c r="D4" s="364" t="s">
        <v>2427</v>
      </c>
      <c r="E4" s="364" t="s">
        <v>2428</v>
      </c>
      <c r="F4" s="365" t="s">
        <v>0</v>
      </c>
      <c r="G4" s="365">
        <v>15</v>
      </c>
      <c r="H4" s="366">
        <v>0.375</v>
      </c>
      <c r="I4" s="367">
        <v>0.75138888888888899</v>
      </c>
      <c r="J4" s="367">
        <v>0.37638888888888899</v>
      </c>
      <c r="K4" s="365">
        <v>6</v>
      </c>
      <c r="L4" s="375">
        <v>1978</v>
      </c>
      <c r="M4" s="15">
        <f>VLOOKUP(N4,id!$A:$C,3,0)</f>
        <v>540</v>
      </c>
      <c r="N4" s="15" t="str">
        <f t="shared" ref="N4:N5" si="0">O4&amp;P4&amp;R4</f>
        <v>Janerka-MorońMarzka1978</v>
      </c>
      <c r="O4" s="9" t="str">
        <f t="shared" ref="O4:O5" si="1">C4</f>
        <v>Janerka-Moroń</v>
      </c>
      <c r="P4" s="9" t="str">
        <f t="shared" ref="P4:P5" si="2">B4</f>
        <v>Marzka</v>
      </c>
      <c r="Q4" s="9" t="str">
        <f t="shared" ref="Q4:Q5" si="3">E4</f>
        <v>Dziabnięci</v>
      </c>
      <c r="R4" s="9">
        <f t="shared" ref="R4:R5" si="4">L4</f>
        <v>1978</v>
      </c>
      <c r="S4" s="9">
        <v>50</v>
      </c>
      <c r="T4" s="9">
        <f>T3*IF(W4&lt;1,W4,IF(X4&lt;1,X4,IF(V4&lt;1,V4,IF(U4&lt;1,U4,1))))</f>
        <v>41.666666666666671</v>
      </c>
      <c r="U4" s="9">
        <f t="shared" ref="U4" si="5">J3/J4</f>
        <v>1</v>
      </c>
      <c r="V4" s="9">
        <f t="shared" ref="V4" si="6">G4/G3</f>
        <v>0.83333333333333337</v>
      </c>
      <c r="W4" s="9">
        <v>1</v>
      </c>
      <c r="X4" s="9">
        <v>1</v>
      </c>
    </row>
    <row r="5" spans="1:24" ht="15.75" customHeight="1">
      <c r="A5" s="373">
        <v>305</v>
      </c>
      <c r="B5" s="364" t="s">
        <v>1014</v>
      </c>
      <c r="C5" s="365" t="s">
        <v>2436</v>
      </c>
      <c r="D5" s="364" t="s">
        <v>1228</v>
      </c>
      <c r="E5" s="368"/>
      <c r="F5" s="365" t="s">
        <v>0</v>
      </c>
      <c r="G5" s="365">
        <v>12</v>
      </c>
      <c r="H5" s="366">
        <v>0.375</v>
      </c>
      <c r="I5" s="367">
        <v>0.75069444444444444</v>
      </c>
      <c r="J5" s="367">
        <v>0.37569444444444444</v>
      </c>
      <c r="K5" s="365">
        <v>12</v>
      </c>
      <c r="L5" s="375">
        <v>1970</v>
      </c>
      <c r="M5" s="15">
        <f>VLOOKUP(N5,id!$A:$C,3,0)</f>
        <v>541</v>
      </c>
      <c r="N5" s="15" t="str">
        <f t="shared" si="0"/>
        <v>FałowskaWioletta1970</v>
      </c>
      <c r="O5" s="9" t="str">
        <f t="shared" si="1"/>
        <v>Fałowska</v>
      </c>
      <c r="P5" s="9" t="str">
        <f t="shared" si="2"/>
        <v>Wioletta</v>
      </c>
      <c r="Q5" s="9">
        <f t="shared" si="3"/>
        <v>0</v>
      </c>
      <c r="R5" s="9">
        <f t="shared" si="4"/>
        <v>1970</v>
      </c>
      <c r="S5" s="9">
        <f t="shared" ref="S5:S6" si="7">S4*IF(W5&lt;1,W5,IF(X5&lt;1,X5,IF(V5&lt;1,V5,IF(U5&lt;1,U5,1))))</f>
        <v>40</v>
      </c>
      <c r="T5" s="9">
        <f t="shared" ref="T5:T6" si="8">T4*IF(W5&lt;1,W5,IF(X5&lt;1,X5,IF(V5&lt;1,V5,IF(U5&lt;1,U5,1))))</f>
        <v>33.333333333333336</v>
      </c>
      <c r="U5" s="9">
        <f t="shared" ref="U5:U6" si="9">J4/J5</f>
        <v>1.0018484288354901</v>
      </c>
      <c r="V5" s="9">
        <f t="shared" ref="V5:V6" si="10">G5/G4</f>
        <v>0.8</v>
      </c>
      <c r="W5" s="9">
        <v>1</v>
      </c>
      <c r="X5" s="9">
        <v>1</v>
      </c>
    </row>
    <row r="6" spans="1:24" ht="15.75" customHeight="1">
      <c r="A6" s="373">
        <v>303</v>
      </c>
      <c r="B6" s="364" t="s">
        <v>40</v>
      </c>
      <c r="C6" s="365" t="s">
        <v>880</v>
      </c>
      <c r="D6" s="364" t="s">
        <v>2439</v>
      </c>
      <c r="E6" s="368"/>
      <c r="F6" s="365" t="s">
        <v>0</v>
      </c>
      <c r="G6" s="365">
        <v>10</v>
      </c>
      <c r="H6" s="366">
        <v>0.375</v>
      </c>
      <c r="I6" s="367">
        <v>0.76041666666666663</v>
      </c>
      <c r="J6" s="367">
        <v>0.38541666666666663</v>
      </c>
      <c r="K6" s="365">
        <v>14</v>
      </c>
      <c r="L6" s="375">
        <f>VLOOKUP(C6&amp;" "&amp;B6,'id (2016)'!H:I,2,0)</f>
        <v>0</v>
      </c>
      <c r="M6" s="15">
        <f>VLOOKUP(N6,id!$A:$C,3,0)</f>
        <v>542</v>
      </c>
      <c r="N6" s="15" t="str">
        <f t="shared" ref="N6" si="11">O6&amp;P6&amp;R6</f>
        <v>Cieszkowska-KuchtaMagdalena0</v>
      </c>
      <c r="O6" s="9" t="str">
        <f t="shared" ref="O6" si="12">C6</f>
        <v>Cieszkowska-Kuchta</v>
      </c>
      <c r="P6" s="9" t="str">
        <f t="shared" ref="P6" si="13">B6</f>
        <v>Magdalena</v>
      </c>
      <c r="Q6" s="9">
        <f t="shared" ref="Q6" si="14">E6</f>
        <v>0</v>
      </c>
      <c r="R6" s="9">
        <f t="shared" ref="R6" si="15">L6</f>
        <v>0</v>
      </c>
      <c r="S6" s="9">
        <f t="shared" si="7"/>
        <v>33.333333333333336</v>
      </c>
      <c r="T6" s="9">
        <f t="shared" si="8"/>
        <v>27.777777777777782</v>
      </c>
      <c r="U6" s="9">
        <f t="shared" si="9"/>
        <v>0.97477477477477481</v>
      </c>
      <c r="V6" s="9">
        <f t="shared" si="10"/>
        <v>0.83333333333333337</v>
      </c>
      <c r="W6" s="9">
        <v>1</v>
      </c>
      <c r="X6" s="9">
        <v>1</v>
      </c>
    </row>
    <row r="7" spans="1:24" ht="15.75" customHeight="1">
      <c r="A7" s="371"/>
      <c r="B7" s="357"/>
      <c r="C7" s="357"/>
      <c r="D7" s="357"/>
      <c r="E7" s="357"/>
      <c r="F7" s="357"/>
      <c r="G7" s="357"/>
      <c r="H7" s="372"/>
      <c r="I7" s="372"/>
      <c r="J7" s="372"/>
      <c r="K7" s="357"/>
    </row>
    <row r="8" spans="1:24" ht="15.75" customHeight="1">
      <c r="A8" s="371"/>
      <c r="B8" s="357"/>
      <c r="C8" s="357"/>
      <c r="D8" s="357"/>
      <c r="E8" s="357"/>
      <c r="F8" s="357"/>
      <c r="G8" s="357"/>
      <c r="H8" s="372"/>
      <c r="I8" s="372"/>
      <c r="J8" s="372"/>
      <c r="K8" s="357"/>
    </row>
    <row r="9" spans="1:24" ht="15.75" customHeight="1">
      <c r="A9" s="371"/>
      <c r="B9" s="357"/>
      <c r="C9" s="357"/>
      <c r="D9" s="357"/>
      <c r="E9" s="357"/>
      <c r="F9" s="357"/>
      <c r="G9" s="357"/>
      <c r="H9" s="372"/>
      <c r="I9" s="372"/>
      <c r="J9" s="372"/>
      <c r="K9" s="357"/>
    </row>
    <row r="10" spans="1:24" ht="15.75" customHeight="1">
      <c r="A10" s="371"/>
      <c r="B10" s="357"/>
      <c r="C10" s="357"/>
      <c r="D10" s="357"/>
      <c r="E10" s="357"/>
      <c r="F10" s="357"/>
      <c r="G10" s="357"/>
      <c r="H10" s="372"/>
      <c r="I10" s="372"/>
      <c r="J10" s="372"/>
      <c r="K10" s="357"/>
    </row>
    <row r="11" spans="1:24" ht="15.75" customHeight="1">
      <c r="A11" s="371"/>
      <c r="B11" s="357"/>
      <c r="C11" s="357"/>
      <c r="D11" s="357"/>
      <c r="E11" s="357"/>
      <c r="F11" s="357"/>
      <c r="G11" s="357"/>
      <c r="H11" s="372"/>
      <c r="I11" s="372"/>
      <c r="J11" s="372"/>
      <c r="K11" s="357"/>
    </row>
    <row r="12" spans="1:24" ht="15.75" customHeight="1">
      <c r="A12" s="371"/>
      <c r="B12" s="357"/>
      <c r="C12" s="357"/>
      <c r="D12" s="357"/>
      <c r="E12" s="357"/>
      <c r="F12" s="357"/>
      <c r="G12" s="357"/>
      <c r="H12" s="372"/>
      <c r="I12" s="372"/>
      <c r="J12" s="372"/>
      <c r="K12" s="357"/>
    </row>
    <row r="13" spans="1:24" ht="15.75" customHeight="1">
      <c r="A13" s="371"/>
      <c r="B13" s="357"/>
      <c r="C13" s="357"/>
      <c r="D13" s="357"/>
      <c r="E13" s="357"/>
      <c r="F13" s="357"/>
      <c r="G13" s="357"/>
      <c r="H13" s="372"/>
      <c r="I13" s="372"/>
      <c r="J13" s="372"/>
      <c r="K13" s="357"/>
    </row>
    <row r="14" spans="1:24" ht="15.75" customHeight="1">
      <c r="A14" s="371"/>
      <c r="B14" s="357"/>
      <c r="C14" s="357"/>
      <c r="D14" s="357"/>
      <c r="E14" s="357"/>
      <c r="F14" s="357"/>
      <c r="G14" s="357"/>
      <c r="H14" s="372"/>
      <c r="I14" s="372"/>
      <c r="J14" s="372"/>
      <c r="K14" s="357"/>
    </row>
    <row r="15" spans="1:24" ht="15.75" customHeight="1">
      <c r="A15" s="371"/>
      <c r="B15" s="357"/>
      <c r="C15" s="357"/>
      <c r="D15" s="357"/>
      <c r="E15" s="357"/>
      <c r="F15" s="357"/>
      <c r="G15" s="357"/>
      <c r="H15" s="372"/>
      <c r="I15" s="372"/>
      <c r="J15" s="372"/>
      <c r="K15" s="357"/>
    </row>
    <row r="16" spans="1:24" ht="15.75" customHeight="1">
      <c r="A16" s="371"/>
      <c r="B16" s="357"/>
      <c r="C16" s="357"/>
      <c r="D16" s="357"/>
      <c r="E16" s="357"/>
      <c r="F16" s="357"/>
      <c r="G16" s="357"/>
      <c r="H16" s="372"/>
      <c r="I16" s="372"/>
      <c r="J16" s="372"/>
      <c r="K16" s="357"/>
    </row>
    <row r="17" spans="1:11" ht="15.75" customHeight="1">
      <c r="A17" s="371"/>
      <c r="B17" s="357"/>
      <c r="C17" s="357"/>
      <c r="D17" s="357"/>
      <c r="E17" s="357"/>
      <c r="F17" s="357"/>
      <c r="G17" s="357"/>
      <c r="H17" s="372"/>
      <c r="I17" s="372"/>
      <c r="J17" s="372"/>
      <c r="K17" s="357"/>
    </row>
    <row r="18" spans="1:11" ht="15.75" customHeight="1">
      <c r="A18" s="371"/>
      <c r="B18" s="357"/>
      <c r="C18" s="357"/>
      <c r="D18" s="357"/>
      <c r="E18" s="357"/>
      <c r="F18" s="357"/>
      <c r="G18" s="357"/>
      <c r="H18" s="372"/>
      <c r="I18" s="372"/>
      <c r="J18" s="372"/>
      <c r="K18" s="357"/>
    </row>
    <row r="19" spans="1:11" ht="15.75" customHeight="1">
      <c r="A19" s="371"/>
      <c r="B19" s="357"/>
      <c r="C19" s="357"/>
      <c r="D19" s="357"/>
      <c r="E19" s="357"/>
      <c r="F19" s="357"/>
      <c r="G19" s="357"/>
      <c r="H19" s="372"/>
      <c r="I19" s="372"/>
      <c r="J19" s="372"/>
      <c r="K19" s="357"/>
    </row>
    <row r="20" spans="1:11" ht="15.75" customHeight="1">
      <c r="A20" s="371"/>
      <c r="B20" s="357"/>
      <c r="C20" s="357"/>
      <c r="D20" s="357"/>
      <c r="E20" s="357"/>
      <c r="F20" s="357"/>
      <c r="G20" s="357"/>
      <c r="H20" s="372"/>
      <c r="I20" s="372"/>
      <c r="J20" s="372"/>
      <c r="K20" s="357"/>
    </row>
    <row r="21" spans="1:11" ht="15.75" customHeight="1">
      <c r="A21" s="371"/>
      <c r="B21" s="357"/>
      <c r="C21" s="357"/>
      <c r="D21" s="357"/>
      <c r="E21" s="357"/>
      <c r="F21" s="357"/>
      <c r="G21" s="357"/>
      <c r="H21" s="372"/>
      <c r="I21" s="372"/>
      <c r="J21" s="372"/>
      <c r="K21" s="357"/>
    </row>
    <row r="22" spans="1:11" ht="15.75" customHeight="1">
      <c r="A22" s="371"/>
      <c r="B22" s="357"/>
      <c r="C22" s="357"/>
      <c r="D22" s="357"/>
      <c r="E22" s="357"/>
      <c r="F22" s="357"/>
      <c r="G22" s="357"/>
      <c r="H22" s="372"/>
      <c r="I22" s="372"/>
      <c r="J22" s="372"/>
      <c r="K22" s="357"/>
    </row>
    <row r="23" spans="1:11" ht="15.75" customHeight="1">
      <c r="A23" s="371"/>
      <c r="B23" s="357"/>
      <c r="C23" s="357"/>
      <c r="D23" s="357"/>
      <c r="E23" s="357"/>
      <c r="F23" s="357"/>
      <c r="G23" s="357"/>
      <c r="H23" s="372"/>
      <c r="I23" s="372"/>
      <c r="J23" s="372"/>
      <c r="K23" s="357"/>
    </row>
    <row r="24" spans="1:11" ht="15.75" customHeight="1">
      <c r="A24" s="371"/>
      <c r="B24" s="357"/>
      <c r="C24" s="357"/>
      <c r="D24" s="357"/>
      <c r="E24" s="357"/>
      <c r="F24" s="357"/>
      <c r="G24" s="357"/>
      <c r="H24" s="372"/>
      <c r="I24" s="372"/>
      <c r="J24" s="372"/>
      <c r="K24" s="357"/>
    </row>
    <row r="25" spans="1:11" ht="15.75" customHeight="1">
      <c r="A25" s="371"/>
      <c r="B25" s="357"/>
      <c r="C25" s="357"/>
      <c r="D25" s="357"/>
      <c r="E25" s="357"/>
      <c r="F25" s="357"/>
      <c r="G25" s="357"/>
      <c r="H25" s="372"/>
      <c r="I25" s="372"/>
      <c r="J25" s="372"/>
      <c r="K25" s="357"/>
    </row>
    <row r="26" spans="1:11" ht="15.75" customHeight="1">
      <c r="A26" s="371"/>
      <c r="B26" s="357"/>
      <c r="C26" s="357"/>
      <c r="D26" s="357"/>
      <c r="E26" s="357"/>
      <c r="F26" s="357"/>
      <c r="G26" s="357"/>
      <c r="H26" s="372"/>
      <c r="I26" s="372"/>
      <c r="J26" s="372"/>
      <c r="K26" s="357"/>
    </row>
    <row r="27" spans="1:11" ht="15.75" customHeight="1">
      <c r="A27" s="371"/>
      <c r="B27" s="357"/>
      <c r="C27" s="357"/>
      <c r="D27" s="357"/>
      <c r="E27" s="357"/>
      <c r="F27" s="357"/>
      <c r="G27" s="357"/>
      <c r="H27" s="372"/>
      <c r="I27" s="372"/>
      <c r="J27" s="372"/>
      <c r="K27" s="357"/>
    </row>
    <row r="28" spans="1:11" ht="15.75" customHeight="1">
      <c r="A28" s="371"/>
      <c r="B28" s="357"/>
      <c r="C28" s="357"/>
      <c r="D28" s="357"/>
      <c r="E28" s="357"/>
      <c r="F28" s="357"/>
      <c r="G28" s="357"/>
      <c r="H28" s="372"/>
      <c r="I28" s="372"/>
      <c r="J28" s="372"/>
      <c r="K28" s="357"/>
    </row>
    <row r="29" spans="1:11" ht="15.75" customHeight="1">
      <c r="A29" s="371"/>
      <c r="B29" s="357"/>
      <c r="C29" s="357"/>
      <c r="D29" s="357"/>
      <c r="E29" s="357"/>
      <c r="F29" s="357"/>
      <c r="G29" s="357"/>
      <c r="H29" s="372"/>
      <c r="I29" s="372"/>
      <c r="J29" s="372"/>
      <c r="K29" s="357"/>
    </row>
    <row r="30" spans="1:11" ht="15.75" customHeight="1">
      <c r="A30" s="371"/>
      <c r="B30" s="357"/>
      <c r="C30" s="357"/>
      <c r="D30" s="357"/>
      <c r="E30" s="357"/>
      <c r="F30" s="357"/>
      <c r="G30" s="357"/>
      <c r="H30" s="372"/>
      <c r="I30" s="372"/>
      <c r="J30" s="372"/>
      <c r="K30" s="357"/>
    </row>
    <row r="31" spans="1:11" ht="15.75" customHeight="1">
      <c r="A31" s="371"/>
      <c r="B31" s="357"/>
      <c r="C31" s="357"/>
      <c r="D31" s="357"/>
      <c r="E31" s="357"/>
      <c r="F31" s="357"/>
      <c r="G31" s="357"/>
      <c r="H31" s="372"/>
      <c r="I31" s="372"/>
      <c r="J31" s="372"/>
      <c r="K31" s="357"/>
    </row>
    <row r="32" spans="1:11" ht="15.75" customHeight="1">
      <c r="A32" s="371"/>
      <c r="B32" s="357"/>
      <c r="C32" s="357"/>
      <c r="D32" s="357"/>
      <c r="E32" s="357"/>
      <c r="F32" s="357"/>
      <c r="G32" s="357"/>
      <c r="H32" s="372"/>
      <c r="I32" s="372"/>
      <c r="J32" s="372"/>
      <c r="K32" s="357"/>
    </row>
    <row r="33" spans="1:11" ht="15.75" customHeight="1">
      <c r="A33" s="371"/>
      <c r="B33" s="357"/>
      <c r="C33" s="357"/>
      <c r="D33" s="357"/>
      <c r="E33" s="357"/>
      <c r="F33" s="357"/>
      <c r="G33" s="357"/>
      <c r="H33" s="372"/>
      <c r="I33" s="372"/>
      <c r="J33" s="372"/>
      <c r="K33" s="357"/>
    </row>
    <row r="34" spans="1:11" ht="15.75" customHeight="1">
      <c r="A34" s="371"/>
      <c r="B34" s="357"/>
      <c r="C34" s="357"/>
      <c r="D34" s="357"/>
      <c r="E34" s="357"/>
      <c r="F34" s="357"/>
      <c r="G34" s="357"/>
      <c r="H34" s="372"/>
      <c r="I34" s="372"/>
      <c r="J34" s="372"/>
      <c r="K34" s="357"/>
    </row>
    <row r="35" spans="1:11" ht="15.75" customHeight="1">
      <c r="A35" s="371"/>
      <c r="B35" s="357"/>
      <c r="C35" s="357"/>
      <c r="D35" s="357"/>
      <c r="E35" s="357"/>
      <c r="F35" s="357"/>
      <c r="G35" s="357"/>
      <c r="H35" s="372"/>
      <c r="I35" s="372"/>
      <c r="J35" s="372"/>
      <c r="K35" s="357"/>
    </row>
    <row r="36" spans="1:11" ht="15.75" customHeight="1">
      <c r="A36" s="371"/>
      <c r="B36" s="357"/>
      <c r="C36" s="357"/>
      <c r="D36" s="357"/>
      <c r="E36" s="357"/>
      <c r="F36" s="357"/>
      <c r="G36" s="357"/>
      <c r="H36" s="372"/>
      <c r="I36" s="372"/>
      <c r="J36" s="372"/>
      <c r="K36" s="357"/>
    </row>
    <row r="37" spans="1:11" ht="15.75" customHeight="1">
      <c r="A37" s="371"/>
      <c r="B37" s="357"/>
      <c r="C37" s="357"/>
      <c r="D37" s="357"/>
      <c r="E37" s="357"/>
      <c r="F37" s="357"/>
      <c r="G37" s="357"/>
      <c r="H37" s="372"/>
      <c r="I37" s="372"/>
      <c r="J37" s="372"/>
      <c r="K37" s="357"/>
    </row>
    <row r="38" spans="1:11" ht="15.75" customHeight="1">
      <c r="A38" s="371"/>
      <c r="B38" s="357"/>
      <c r="C38" s="357"/>
      <c r="D38" s="357"/>
      <c r="E38" s="357"/>
      <c r="F38" s="357"/>
      <c r="G38" s="357"/>
      <c r="H38" s="372"/>
      <c r="I38" s="372"/>
      <c r="J38" s="372"/>
      <c r="K38" s="357"/>
    </row>
    <row r="39" spans="1:11" ht="15.75" customHeight="1">
      <c r="A39" s="371"/>
      <c r="B39" s="357"/>
      <c r="C39" s="357"/>
      <c r="D39" s="357"/>
      <c r="E39" s="357"/>
      <c r="F39" s="357"/>
      <c r="G39" s="357"/>
      <c r="H39" s="372"/>
      <c r="I39" s="372"/>
      <c r="J39" s="372"/>
      <c r="K39" s="357"/>
    </row>
    <row r="40" spans="1:11" ht="15.75" customHeight="1">
      <c r="A40" s="371"/>
      <c r="B40" s="357"/>
      <c r="C40" s="357"/>
      <c r="D40" s="357"/>
      <c r="E40" s="357"/>
      <c r="F40" s="357"/>
      <c r="G40" s="357"/>
      <c r="H40" s="372"/>
      <c r="I40" s="372"/>
      <c r="J40" s="372"/>
      <c r="K40" s="357"/>
    </row>
    <row r="41" spans="1:11" ht="15.75" customHeight="1">
      <c r="A41" s="371"/>
      <c r="B41" s="357"/>
      <c r="C41" s="357"/>
      <c r="D41" s="357"/>
      <c r="E41" s="357"/>
      <c r="F41" s="357"/>
      <c r="G41" s="357"/>
      <c r="H41" s="372"/>
      <c r="I41" s="372"/>
      <c r="J41" s="372"/>
      <c r="K41" s="357"/>
    </row>
    <row r="42" spans="1:11" ht="15.75" customHeight="1">
      <c r="A42" s="371"/>
      <c r="B42" s="357"/>
      <c r="C42" s="357"/>
      <c r="D42" s="357"/>
      <c r="E42" s="357"/>
      <c r="F42" s="357"/>
      <c r="G42" s="357"/>
      <c r="H42" s="372"/>
      <c r="I42" s="372"/>
      <c r="J42" s="372"/>
      <c r="K42" s="357"/>
    </row>
    <row r="43" spans="1:11" ht="15.75" customHeight="1">
      <c r="A43" s="371"/>
      <c r="B43" s="357"/>
      <c r="C43" s="357"/>
      <c r="D43" s="357"/>
      <c r="E43" s="357"/>
      <c r="F43" s="357"/>
      <c r="G43" s="357"/>
      <c r="H43" s="372"/>
      <c r="I43" s="372"/>
      <c r="J43" s="372"/>
      <c r="K43" s="357"/>
    </row>
    <row r="44" spans="1:11" ht="15.75" customHeight="1">
      <c r="A44" s="371"/>
      <c r="B44" s="357"/>
      <c r="C44" s="357"/>
      <c r="D44" s="357"/>
      <c r="E44" s="357"/>
      <c r="F44" s="357"/>
      <c r="G44" s="357"/>
      <c r="H44" s="372"/>
      <c r="I44" s="372"/>
      <c r="J44" s="372"/>
      <c r="K44" s="357"/>
    </row>
    <row r="45" spans="1:11" ht="15.75" customHeight="1">
      <c r="A45" s="371"/>
      <c r="B45" s="357"/>
      <c r="C45" s="357"/>
      <c r="D45" s="357"/>
      <c r="E45" s="357"/>
      <c r="F45" s="357"/>
      <c r="G45" s="357"/>
      <c r="H45" s="372"/>
      <c r="I45" s="372"/>
      <c r="J45" s="372"/>
      <c r="K45" s="357"/>
    </row>
    <row r="46" spans="1:11" ht="15.75" customHeight="1">
      <c r="A46" s="371"/>
      <c r="B46" s="357"/>
      <c r="C46" s="357"/>
      <c r="D46" s="357"/>
      <c r="E46" s="357"/>
      <c r="F46" s="357"/>
      <c r="G46" s="357"/>
      <c r="H46" s="372"/>
      <c r="I46" s="372"/>
      <c r="J46" s="372"/>
      <c r="K46" s="357"/>
    </row>
    <row r="47" spans="1:11" ht="15.75" customHeight="1">
      <c r="A47" s="371"/>
      <c r="B47" s="357"/>
      <c r="C47" s="357"/>
      <c r="D47" s="357"/>
      <c r="E47" s="357"/>
      <c r="F47" s="357"/>
      <c r="G47" s="357"/>
      <c r="H47" s="372"/>
      <c r="I47" s="372"/>
      <c r="J47" s="372"/>
      <c r="K47" s="357"/>
    </row>
    <row r="48" spans="1:11" ht="15.75" customHeight="1">
      <c r="A48" s="371"/>
      <c r="B48" s="357"/>
      <c r="C48" s="357"/>
      <c r="D48" s="357"/>
      <c r="E48" s="357"/>
      <c r="F48" s="357"/>
      <c r="G48" s="357"/>
      <c r="H48" s="372"/>
      <c r="I48" s="372"/>
      <c r="J48" s="372"/>
      <c r="K48" s="357"/>
    </row>
    <row r="49" spans="1:11" ht="15.75" customHeight="1">
      <c r="A49" s="371"/>
      <c r="B49" s="357"/>
      <c r="C49" s="357"/>
      <c r="D49" s="357"/>
      <c r="E49" s="357"/>
      <c r="F49" s="357"/>
      <c r="G49" s="357"/>
      <c r="H49" s="372"/>
      <c r="I49" s="372"/>
      <c r="J49" s="372"/>
      <c r="K49" s="357"/>
    </row>
    <row r="50" spans="1:11" ht="15.75" customHeight="1">
      <c r="A50" s="371"/>
      <c r="B50" s="357"/>
      <c r="C50" s="357"/>
      <c r="D50" s="357"/>
      <c r="E50" s="357"/>
      <c r="F50" s="357"/>
      <c r="G50" s="357"/>
      <c r="H50" s="372"/>
      <c r="I50" s="372"/>
      <c r="J50" s="372"/>
      <c r="K50" s="357"/>
    </row>
    <row r="51" spans="1:11" ht="15.75" customHeight="1">
      <c r="A51" s="371"/>
      <c r="B51" s="357"/>
      <c r="C51" s="357"/>
      <c r="D51" s="357"/>
      <c r="E51" s="357"/>
      <c r="F51" s="357"/>
      <c r="G51" s="357"/>
      <c r="H51" s="372"/>
      <c r="I51" s="372"/>
      <c r="J51" s="372"/>
      <c r="K51" s="357"/>
    </row>
    <row r="52" spans="1:11" ht="15.75" customHeight="1">
      <c r="A52" s="371"/>
      <c r="B52" s="357"/>
      <c r="C52" s="357"/>
      <c r="D52" s="357"/>
      <c r="E52" s="357"/>
      <c r="F52" s="357"/>
      <c r="G52" s="357"/>
      <c r="H52" s="372"/>
      <c r="I52" s="372"/>
      <c r="J52" s="372"/>
      <c r="K52" s="357"/>
    </row>
    <row r="53" spans="1:11" ht="15.75" customHeight="1">
      <c r="A53" s="371"/>
      <c r="B53" s="357"/>
      <c r="C53" s="357"/>
      <c r="D53" s="357"/>
      <c r="E53" s="357"/>
      <c r="F53" s="357"/>
      <c r="G53" s="357"/>
      <c r="H53" s="372"/>
      <c r="I53" s="372"/>
      <c r="J53" s="372"/>
      <c r="K53" s="357"/>
    </row>
    <row r="54" spans="1:11" ht="15.75" customHeight="1">
      <c r="A54" s="371"/>
      <c r="B54" s="357"/>
      <c r="C54" s="357"/>
      <c r="D54" s="357"/>
      <c r="E54" s="357"/>
      <c r="F54" s="357"/>
      <c r="G54" s="357"/>
      <c r="H54" s="372"/>
      <c r="I54" s="372"/>
      <c r="J54" s="372"/>
      <c r="K54" s="357"/>
    </row>
    <row r="55" spans="1:11" ht="15.75" customHeight="1">
      <c r="A55" s="371"/>
      <c r="B55" s="357"/>
      <c r="C55" s="357"/>
      <c r="D55" s="357"/>
      <c r="E55" s="357"/>
      <c r="F55" s="357"/>
      <c r="G55" s="357"/>
      <c r="H55" s="372"/>
      <c r="I55" s="372"/>
      <c r="J55" s="372"/>
      <c r="K55" s="357"/>
    </row>
    <row r="56" spans="1:11" ht="15.75" customHeight="1">
      <c r="A56" s="371"/>
      <c r="B56" s="357"/>
      <c r="C56" s="357"/>
      <c r="D56" s="357"/>
      <c r="E56" s="357"/>
      <c r="F56" s="357"/>
      <c r="G56" s="357"/>
      <c r="H56" s="372"/>
      <c r="I56" s="372"/>
      <c r="J56" s="372"/>
      <c r="K56" s="357"/>
    </row>
    <row r="57" spans="1:11" ht="15.75" customHeight="1">
      <c r="A57" s="371"/>
      <c r="B57" s="357"/>
      <c r="C57" s="357"/>
      <c r="D57" s="357"/>
      <c r="E57" s="357"/>
      <c r="F57" s="357"/>
      <c r="G57" s="357"/>
      <c r="H57" s="372"/>
      <c r="I57" s="372"/>
      <c r="J57" s="372"/>
      <c r="K57" s="357"/>
    </row>
    <row r="58" spans="1:11" ht="15.75" customHeight="1">
      <c r="A58" s="371"/>
      <c r="B58" s="357"/>
      <c r="C58" s="357"/>
      <c r="D58" s="357"/>
      <c r="E58" s="357"/>
      <c r="F58" s="357"/>
      <c r="G58" s="357"/>
      <c r="H58" s="372"/>
      <c r="I58" s="372"/>
      <c r="J58" s="372"/>
      <c r="K58" s="357"/>
    </row>
    <row r="59" spans="1:11" ht="15.75" customHeight="1">
      <c r="A59" s="371"/>
      <c r="B59" s="357"/>
      <c r="C59" s="357"/>
      <c r="D59" s="357"/>
      <c r="E59" s="357"/>
      <c r="F59" s="357"/>
      <c r="G59" s="357"/>
      <c r="H59" s="372"/>
      <c r="I59" s="372"/>
      <c r="J59" s="372"/>
      <c r="K59" s="357"/>
    </row>
    <row r="60" spans="1:11" ht="15.75" customHeight="1">
      <c r="A60" s="371"/>
      <c r="B60" s="357"/>
      <c r="C60" s="357"/>
      <c r="D60" s="357"/>
      <c r="E60" s="357"/>
      <c r="F60" s="357"/>
      <c r="G60" s="357"/>
      <c r="H60" s="372"/>
      <c r="I60" s="372"/>
      <c r="J60" s="372"/>
      <c r="K60" s="357"/>
    </row>
    <row r="61" spans="1:11" ht="15.75" customHeight="1">
      <c r="A61" s="371"/>
      <c r="B61" s="357"/>
      <c r="C61" s="357"/>
      <c r="D61" s="357"/>
      <c r="E61" s="357"/>
      <c r="F61" s="357"/>
      <c r="G61" s="357"/>
      <c r="H61" s="372"/>
      <c r="I61" s="372"/>
      <c r="J61" s="372"/>
      <c r="K61" s="357"/>
    </row>
    <row r="62" spans="1:11" ht="15.75" customHeight="1">
      <c r="A62" s="371"/>
      <c r="B62" s="357"/>
      <c r="C62" s="357"/>
      <c r="D62" s="357"/>
      <c r="E62" s="357"/>
      <c r="F62" s="357"/>
      <c r="G62" s="357"/>
      <c r="H62" s="372"/>
      <c r="I62" s="372"/>
      <c r="J62" s="372"/>
      <c r="K62" s="357"/>
    </row>
    <row r="63" spans="1:11" ht="15.75" customHeight="1">
      <c r="A63" s="371"/>
      <c r="B63" s="357"/>
      <c r="C63" s="357"/>
      <c r="D63" s="357"/>
      <c r="E63" s="357"/>
      <c r="F63" s="357"/>
      <c r="G63" s="357"/>
      <c r="H63" s="372"/>
      <c r="I63" s="372"/>
      <c r="J63" s="372"/>
      <c r="K63" s="357"/>
    </row>
    <row r="64" spans="1:11" ht="15.75" customHeight="1">
      <c r="A64" s="371"/>
      <c r="B64" s="357"/>
      <c r="C64" s="357"/>
      <c r="D64" s="357"/>
      <c r="E64" s="357"/>
      <c r="F64" s="357"/>
      <c r="G64" s="357"/>
      <c r="H64" s="372"/>
      <c r="I64" s="372"/>
      <c r="J64" s="372"/>
      <c r="K64" s="357"/>
    </row>
    <row r="65" spans="1:11" ht="15.75" customHeight="1">
      <c r="A65" s="371"/>
      <c r="B65" s="357"/>
      <c r="C65" s="357"/>
      <c r="D65" s="357"/>
      <c r="E65" s="357"/>
      <c r="F65" s="357"/>
      <c r="G65" s="357"/>
      <c r="H65" s="372"/>
      <c r="I65" s="372"/>
      <c r="J65" s="372"/>
      <c r="K65" s="357"/>
    </row>
    <row r="66" spans="1:11" ht="15.75" customHeight="1">
      <c r="A66" s="371"/>
      <c r="B66" s="357"/>
      <c r="C66" s="357"/>
      <c r="D66" s="357"/>
      <c r="E66" s="357"/>
      <c r="F66" s="357"/>
      <c r="G66" s="357"/>
      <c r="H66" s="372"/>
      <c r="I66" s="372"/>
      <c r="J66" s="372"/>
      <c r="K66" s="357"/>
    </row>
    <row r="67" spans="1:11" ht="15.75" customHeight="1">
      <c r="A67" s="371"/>
      <c r="B67" s="357"/>
      <c r="C67" s="357"/>
      <c r="D67" s="357"/>
      <c r="E67" s="357"/>
      <c r="F67" s="357"/>
      <c r="G67" s="357"/>
      <c r="H67" s="372"/>
      <c r="I67" s="372"/>
      <c r="J67" s="372"/>
      <c r="K67" s="357"/>
    </row>
    <row r="68" spans="1:11" ht="15.75" customHeight="1">
      <c r="A68" s="371"/>
      <c r="B68" s="357"/>
      <c r="C68" s="357"/>
      <c r="D68" s="357"/>
      <c r="E68" s="357"/>
      <c r="F68" s="357"/>
      <c r="G68" s="357"/>
      <c r="H68" s="372"/>
      <c r="I68" s="372"/>
      <c r="J68" s="372"/>
      <c r="K68" s="357"/>
    </row>
    <row r="69" spans="1:11" ht="15.75" customHeight="1">
      <c r="A69" s="371"/>
      <c r="B69" s="357"/>
      <c r="C69" s="357"/>
      <c r="D69" s="357"/>
      <c r="E69" s="357"/>
      <c r="F69" s="357"/>
      <c r="G69" s="357"/>
      <c r="H69" s="372"/>
      <c r="I69" s="372"/>
      <c r="J69" s="372"/>
      <c r="K69" s="357"/>
    </row>
    <row r="70" spans="1:11" ht="15.75" customHeight="1">
      <c r="A70" s="371"/>
      <c r="B70" s="357"/>
      <c r="C70" s="357"/>
      <c r="D70" s="357"/>
      <c r="E70" s="357"/>
      <c r="F70" s="357"/>
      <c r="G70" s="357"/>
      <c r="H70" s="372"/>
      <c r="I70" s="372"/>
      <c r="J70" s="372"/>
      <c r="K70" s="357"/>
    </row>
    <row r="71" spans="1:11" ht="15.75" customHeight="1">
      <c r="A71" s="371"/>
      <c r="B71" s="357"/>
      <c r="C71" s="357"/>
      <c r="D71" s="357"/>
      <c r="E71" s="357"/>
      <c r="F71" s="357"/>
      <c r="G71" s="357"/>
      <c r="H71" s="372"/>
      <c r="I71" s="372"/>
      <c r="J71" s="372"/>
      <c r="K71" s="357"/>
    </row>
    <row r="72" spans="1:11" ht="15.75" customHeight="1">
      <c r="A72" s="371"/>
      <c r="B72" s="357"/>
      <c r="C72" s="357"/>
      <c r="D72" s="357"/>
      <c r="E72" s="357"/>
      <c r="F72" s="357"/>
      <c r="G72" s="357"/>
      <c r="H72" s="372"/>
      <c r="I72" s="372"/>
      <c r="J72" s="372"/>
      <c r="K72" s="357"/>
    </row>
    <row r="73" spans="1:11" ht="15.75" customHeight="1">
      <c r="A73" s="371"/>
      <c r="B73" s="357"/>
      <c r="C73" s="357"/>
      <c r="D73" s="357"/>
      <c r="E73" s="357"/>
      <c r="F73" s="357"/>
      <c r="G73" s="357"/>
      <c r="H73" s="372"/>
      <c r="I73" s="372"/>
      <c r="J73" s="372"/>
      <c r="K73" s="357"/>
    </row>
    <row r="74" spans="1:11" ht="15.75" customHeight="1">
      <c r="A74" s="371"/>
      <c r="B74" s="357"/>
      <c r="C74" s="357"/>
      <c r="D74" s="357"/>
      <c r="E74" s="357"/>
      <c r="F74" s="357"/>
      <c r="G74" s="357"/>
      <c r="H74" s="372"/>
      <c r="I74" s="372"/>
      <c r="J74" s="372"/>
      <c r="K74" s="357"/>
    </row>
    <row r="75" spans="1:11" ht="15.75" customHeight="1">
      <c r="A75" s="371"/>
      <c r="B75" s="357"/>
      <c r="C75" s="357"/>
      <c r="D75" s="357"/>
      <c r="E75" s="357"/>
      <c r="F75" s="357"/>
      <c r="G75" s="357"/>
      <c r="H75" s="372"/>
      <c r="I75" s="372"/>
      <c r="J75" s="372"/>
      <c r="K75" s="357"/>
    </row>
    <row r="76" spans="1:11" ht="15.75" customHeight="1">
      <c r="A76" s="371"/>
      <c r="B76" s="357"/>
      <c r="C76" s="357"/>
      <c r="D76" s="357"/>
      <c r="E76" s="357"/>
      <c r="F76" s="357"/>
      <c r="G76" s="357"/>
      <c r="H76" s="372"/>
      <c r="I76" s="372"/>
      <c r="J76" s="372"/>
      <c r="K76" s="357"/>
    </row>
    <row r="77" spans="1:11" ht="15.75" customHeight="1">
      <c r="A77" s="371"/>
      <c r="B77" s="357"/>
      <c r="C77" s="357"/>
      <c r="D77" s="357"/>
      <c r="E77" s="357"/>
      <c r="F77" s="357"/>
      <c r="G77" s="357"/>
      <c r="H77" s="372"/>
      <c r="I77" s="372"/>
      <c r="J77" s="372"/>
      <c r="K77" s="357"/>
    </row>
    <row r="78" spans="1:11" ht="15.75" customHeight="1">
      <c r="A78" s="371"/>
      <c r="B78" s="357"/>
      <c r="C78" s="357"/>
      <c r="D78" s="357"/>
      <c r="E78" s="357"/>
      <c r="F78" s="357"/>
      <c r="G78" s="357"/>
      <c r="H78" s="372"/>
      <c r="I78" s="372"/>
      <c r="J78" s="372"/>
      <c r="K78" s="357"/>
    </row>
    <row r="79" spans="1:11" ht="15.75" customHeight="1">
      <c r="A79" s="371"/>
      <c r="B79" s="357"/>
      <c r="C79" s="357"/>
      <c r="D79" s="357"/>
      <c r="E79" s="357"/>
      <c r="F79" s="357"/>
      <c r="G79" s="357"/>
      <c r="H79" s="372"/>
      <c r="I79" s="372"/>
      <c r="J79" s="372"/>
      <c r="K79" s="357"/>
    </row>
    <row r="80" spans="1:11" ht="15.75" customHeight="1">
      <c r="A80" s="371"/>
      <c r="B80" s="357"/>
      <c r="C80" s="357"/>
      <c r="D80" s="357"/>
      <c r="E80" s="357"/>
      <c r="F80" s="357"/>
      <c r="G80" s="357"/>
      <c r="H80" s="372"/>
      <c r="I80" s="372"/>
      <c r="J80" s="372"/>
      <c r="K80" s="357"/>
    </row>
    <row r="81" spans="1:11" ht="15.75" customHeight="1">
      <c r="A81" s="371"/>
      <c r="B81" s="357"/>
      <c r="C81" s="357"/>
      <c r="D81" s="357"/>
      <c r="E81" s="357"/>
      <c r="F81" s="357"/>
      <c r="G81" s="357"/>
      <c r="H81" s="372"/>
      <c r="I81" s="372"/>
      <c r="J81" s="372"/>
      <c r="K81" s="357"/>
    </row>
    <row r="82" spans="1:11" ht="15.75" customHeight="1">
      <c r="A82" s="371"/>
      <c r="B82" s="357"/>
      <c r="C82" s="357"/>
      <c r="D82" s="357"/>
      <c r="E82" s="357"/>
      <c r="F82" s="357"/>
      <c r="G82" s="357"/>
      <c r="H82" s="372"/>
      <c r="I82" s="372"/>
      <c r="J82" s="372"/>
      <c r="K82" s="357"/>
    </row>
    <row r="83" spans="1:11" ht="15.75" customHeight="1">
      <c r="A83" s="371"/>
      <c r="B83" s="357"/>
      <c r="C83" s="357"/>
      <c r="D83" s="357"/>
      <c r="E83" s="357"/>
      <c r="F83" s="357"/>
      <c r="G83" s="357"/>
      <c r="H83" s="372"/>
      <c r="I83" s="372"/>
      <c r="J83" s="372"/>
      <c r="K83" s="357"/>
    </row>
    <row r="84" spans="1:11" ht="15.75" customHeight="1">
      <c r="A84" s="371"/>
      <c r="B84" s="357"/>
      <c r="C84" s="357"/>
      <c r="D84" s="357"/>
      <c r="E84" s="357"/>
      <c r="F84" s="357"/>
      <c r="G84" s="357"/>
      <c r="H84" s="372"/>
      <c r="I84" s="372"/>
      <c r="J84" s="372"/>
      <c r="K84" s="357"/>
    </row>
    <row r="85" spans="1:11" ht="15.75" customHeight="1">
      <c r="A85" s="371"/>
      <c r="B85" s="357"/>
      <c r="C85" s="357"/>
      <c r="D85" s="357"/>
      <c r="E85" s="357"/>
      <c r="F85" s="357"/>
      <c r="G85" s="357"/>
      <c r="H85" s="372"/>
      <c r="I85" s="372"/>
      <c r="J85" s="372"/>
      <c r="K85" s="357"/>
    </row>
    <row r="86" spans="1:11" ht="15.75" customHeight="1">
      <c r="A86" s="371"/>
      <c r="B86" s="357"/>
      <c r="C86" s="357"/>
      <c r="D86" s="357"/>
      <c r="E86" s="357"/>
      <c r="F86" s="357"/>
      <c r="G86" s="357"/>
      <c r="H86" s="372"/>
      <c r="I86" s="372"/>
      <c r="J86" s="372"/>
      <c r="K86" s="357"/>
    </row>
    <row r="87" spans="1:11" ht="15.75" customHeight="1">
      <c r="A87" s="371"/>
      <c r="B87" s="357"/>
      <c r="C87" s="357"/>
      <c r="D87" s="357"/>
      <c r="E87" s="357"/>
      <c r="F87" s="357"/>
      <c r="G87" s="357"/>
      <c r="H87" s="372"/>
      <c r="I87" s="372"/>
      <c r="J87" s="372"/>
      <c r="K87" s="357"/>
    </row>
    <row r="88" spans="1:11" ht="15.75" customHeight="1">
      <c r="A88" s="371"/>
      <c r="B88" s="357"/>
      <c r="C88" s="357"/>
      <c r="D88" s="357"/>
      <c r="E88" s="357"/>
      <c r="F88" s="357"/>
      <c r="G88" s="357"/>
      <c r="H88" s="372"/>
      <c r="I88" s="372"/>
      <c r="J88" s="372"/>
      <c r="K88" s="357"/>
    </row>
    <row r="89" spans="1:11" ht="15.75" customHeight="1">
      <c r="A89" s="371"/>
      <c r="B89" s="357"/>
      <c r="C89" s="357"/>
      <c r="D89" s="357"/>
      <c r="E89" s="357"/>
      <c r="F89" s="357"/>
      <c r="G89" s="357"/>
      <c r="H89" s="372"/>
      <c r="I89" s="372"/>
      <c r="J89" s="372"/>
      <c r="K89" s="357"/>
    </row>
    <row r="90" spans="1:11" ht="15.75" customHeight="1">
      <c r="A90" s="371"/>
      <c r="B90" s="357"/>
      <c r="C90" s="357"/>
      <c r="D90" s="357"/>
      <c r="E90" s="357"/>
      <c r="F90" s="357"/>
      <c r="G90" s="357"/>
      <c r="H90" s="372"/>
      <c r="I90" s="372"/>
      <c r="J90" s="372"/>
      <c r="K90" s="357"/>
    </row>
    <row r="91" spans="1:11" ht="15.75" customHeight="1">
      <c r="A91" s="371"/>
      <c r="B91" s="357"/>
      <c r="C91" s="357"/>
      <c r="D91" s="357"/>
      <c r="E91" s="357"/>
      <c r="F91" s="357"/>
      <c r="G91" s="357"/>
      <c r="H91" s="372"/>
      <c r="I91" s="372"/>
      <c r="J91" s="372"/>
      <c r="K91" s="357"/>
    </row>
    <row r="92" spans="1:11" ht="15.75" customHeight="1">
      <c r="A92" s="371"/>
      <c r="B92" s="357"/>
      <c r="C92" s="357"/>
      <c r="D92" s="357"/>
      <c r="E92" s="357"/>
      <c r="F92" s="357"/>
      <c r="G92" s="357"/>
      <c r="H92" s="372"/>
      <c r="I92" s="372"/>
      <c r="J92" s="372"/>
      <c r="K92" s="357"/>
    </row>
    <row r="93" spans="1:11" ht="15.75" customHeight="1">
      <c r="A93" s="371"/>
      <c r="B93" s="357"/>
      <c r="C93" s="357"/>
      <c r="D93" s="357"/>
      <c r="E93" s="357"/>
      <c r="F93" s="357"/>
      <c r="G93" s="357"/>
      <c r="H93" s="372"/>
      <c r="I93" s="372"/>
      <c r="J93" s="372"/>
      <c r="K93" s="357"/>
    </row>
    <row r="94" spans="1:11" ht="15.75" customHeight="1">
      <c r="A94" s="371"/>
      <c r="B94" s="357"/>
      <c r="C94" s="357"/>
      <c r="D94" s="357"/>
      <c r="E94" s="357"/>
      <c r="F94" s="357"/>
      <c r="G94" s="357"/>
      <c r="H94" s="372"/>
      <c r="I94" s="372"/>
      <c r="J94" s="372"/>
      <c r="K94" s="357"/>
    </row>
    <row r="95" spans="1:11" ht="15.75" customHeight="1">
      <c r="A95" s="371"/>
      <c r="B95" s="357"/>
      <c r="C95" s="357"/>
      <c r="D95" s="357"/>
      <c r="E95" s="357"/>
      <c r="F95" s="357"/>
      <c r="G95" s="357"/>
      <c r="H95" s="372"/>
      <c r="I95" s="372"/>
      <c r="J95" s="372"/>
      <c r="K95" s="357"/>
    </row>
    <row r="96" spans="1:11" ht="15.75" customHeight="1">
      <c r="A96" s="371"/>
      <c r="B96" s="357"/>
      <c r="C96" s="357"/>
      <c r="D96" s="357"/>
      <c r="E96" s="357"/>
      <c r="F96" s="357"/>
      <c r="G96" s="357"/>
      <c r="H96" s="372"/>
      <c r="I96" s="372"/>
      <c r="J96" s="372"/>
      <c r="K96" s="357"/>
    </row>
    <row r="97" spans="1:11" ht="15.75" customHeight="1">
      <c r="A97" s="371"/>
      <c r="B97" s="357"/>
      <c r="C97" s="357"/>
      <c r="D97" s="357"/>
      <c r="E97" s="357"/>
      <c r="F97" s="357"/>
      <c r="G97" s="357"/>
      <c r="H97" s="372"/>
      <c r="I97" s="372"/>
      <c r="J97" s="372"/>
      <c r="K97" s="357"/>
    </row>
    <row r="98" spans="1:11" ht="15.75" customHeight="1">
      <c r="A98" s="371"/>
      <c r="B98" s="357"/>
      <c r="C98" s="357"/>
      <c r="D98" s="357"/>
      <c r="E98" s="357"/>
      <c r="F98" s="357"/>
      <c r="G98" s="357"/>
      <c r="H98" s="372"/>
      <c r="I98" s="372"/>
      <c r="J98" s="372"/>
      <c r="K98" s="357"/>
    </row>
    <row r="99" spans="1:11" ht="15.75" customHeight="1">
      <c r="A99" s="371"/>
      <c r="B99" s="357"/>
      <c r="C99" s="357"/>
      <c r="D99" s="357"/>
      <c r="E99" s="357"/>
      <c r="F99" s="357"/>
      <c r="G99" s="357"/>
      <c r="H99" s="372"/>
      <c r="I99" s="372"/>
      <c r="J99" s="372"/>
      <c r="K99" s="357"/>
    </row>
    <row r="100" spans="1:11" ht="15.75" customHeight="1">
      <c r="A100" s="371"/>
      <c r="B100" s="357"/>
      <c r="C100" s="357"/>
      <c r="D100" s="357"/>
      <c r="E100" s="357"/>
      <c r="F100" s="357"/>
      <c r="G100" s="357"/>
      <c r="H100" s="372"/>
      <c r="I100" s="372"/>
      <c r="J100" s="372"/>
      <c r="K100" s="357"/>
    </row>
    <row r="101" spans="1:11" ht="15.75" customHeight="1">
      <c r="A101" s="371"/>
      <c r="B101" s="357"/>
      <c r="C101" s="357"/>
      <c r="D101" s="357"/>
      <c r="E101" s="357"/>
      <c r="F101" s="357"/>
      <c r="G101" s="357"/>
      <c r="H101" s="372"/>
      <c r="I101" s="372"/>
      <c r="J101" s="372"/>
      <c r="K101" s="357"/>
    </row>
    <row r="102" spans="1:11" ht="15.75" customHeight="1">
      <c r="A102" s="371"/>
      <c r="B102" s="357"/>
      <c r="C102" s="357"/>
      <c r="D102" s="357"/>
      <c r="E102" s="357"/>
      <c r="F102" s="357"/>
      <c r="G102" s="357"/>
      <c r="H102" s="372"/>
      <c r="I102" s="372"/>
      <c r="J102" s="372"/>
      <c r="K102" s="357"/>
    </row>
    <row r="103" spans="1:11" ht="15.75" customHeight="1">
      <c r="A103" s="371"/>
      <c r="B103" s="357"/>
      <c r="C103" s="357"/>
      <c r="D103" s="357"/>
      <c r="E103" s="357"/>
      <c r="F103" s="357"/>
      <c r="G103" s="357"/>
      <c r="H103" s="372"/>
      <c r="I103" s="372"/>
      <c r="J103" s="372"/>
      <c r="K103" s="357"/>
    </row>
    <row r="104" spans="1:11" ht="15.75" customHeight="1">
      <c r="A104" s="371"/>
      <c r="B104" s="357"/>
      <c r="C104" s="357"/>
      <c r="D104" s="357"/>
      <c r="E104" s="357"/>
      <c r="F104" s="357"/>
      <c r="G104" s="357"/>
      <c r="H104" s="372"/>
      <c r="I104" s="372"/>
      <c r="J104" s="372"/>
      <c r="K104" s="357"/>
    </row>
    <row r="105" spans="1:11" ht="15.75" customHeight="1">
      <c r="A105" s="371"/>
      <c r="B105" s="357"/>
      <c r="C105" s="357"/>
      <c r="D105" s="357"/>
      <c r="E105" s="357"/>
      <c r="F105" s="357"/>
      <c r="G105" s="357"/>
      <c r="H105" s="372"/>
      <c r="I105" s="372"/>
      <c r="J105" s="372"/>
      <c r="K105" s="357"/>
    </row>
    <row r="106" spans="1:11" ht="15.75" customHeight="1">
      <c r="A106" s="371"/>
      <c r="B106" s="357"/>
      <c r="C106" s="357"/>
      <c r="D106" s="357"/>
      <c r="E106" s="357"/>
      <c r="F106" s="357"/>
      <c r="G106" s="357"/>
      <c r="H106" s="372"/>
      <c r="I106" s="372"/>
      <c r="J106" s="372"/>
      <c r="K106" s="357"/>
    </row>
    <row r="107" spans="1:11" ht="15.75" customHeight="1">
      <c r="A107" s="371"/>
      <c r="B107" s="357"/>
      <c r="C107" s="357"/>
      <c r="D107" s="357"/>
      <c r="E107" s="357"/>
      <c r="F107" s="357"/>
      <c r="G107" s="357"/>
      <c r="H107" s="372"/>
      <c r="I107" s="372"/>
      <c r="J107" s="372"/>
      <c r="K107" s="357"/>
    </row>
    <row r="108" spans="1:11" ht="15.75" customHeight="1">
      <c r="A108" s="371"/>
      <c r="B108" s="357"/>
      <c r="C108" s="357"/>
      <c r="D108" s="357"/>
      <c r="E108" s="357"/>
      <c r="F108" s="357"/>
      <c r="G108" s="357"/>
      <c r="H108" s="372"/>
      <c r="I108" s="372"/>
      <c r="J108" s="372"/>
      <c r="K108" s="357"/>
    </row>
    <row r="109" spans="1:11" ht="15.75" customHeight="1">
      <c r="A109" s="371"/>
      <c r="B109" s="357"/>
      <c r="C109" s="357"/>
      <c r="D109" s="357"/>
      <c r="E109" s="357"/>
      <c r="F109" s="357"/>
      <c r="G109" s="357"/>
      <c r="H109" s="372"/>
      <c r="I109" s="372"/>
      <c r="J109" s="372"/>
      <c r="K109" s="357"/>
    </row>
    <row r="110" spans="1:11" ht="15.75" customHeight="1">
      <c r="A110" s="371"/>
      <c r="B110" s="357"/>
      <c r="C110" s="357"/>
      <c r="D110" s="357"/>
      <c r="E110" s="357"/>
      <c r="F110" s="357"/>
      <c r="G110" s="357"/>
      <c r="H110" s="372"/>
      <c r="I110" s="372"/>
      <c r="J110" s="372"/>
      <c r="K110" s="357"/>
    </row>
    <row r="111" spans="1:11" ht="15.75" customHeight="1">
      <c r="A111" s="371"/>
      <c r="B111" s="357"/>
      <c r="C111" s="357"/>
      <c r="D111" s="357"/>
      <c r="E111" s="357"/>
      <c r="F111" s="357"/>
      <c r="G111" s="357"/>
      <c r="H111" s="372"/>
      <c r="I111" s="372"/>
      <c r="J111" s="372"/>
      <c r="K111" s="357"/>
    </row>
    <row r="112" spans="1:11" ht="15.75" customHeight="1">
      <c r="A112" s="371"/>
      <c r="B112" s="357"/>
      <c r="C112" s="357"/>
      <c r="D112" s="357"/>
      <c r="E112" s="357"/>
      <c r="F112" s="357"/>
      <c r="G112" s="357"/>
      <c r="H112" s="372"/>
      <c r="I112" s="372"/>
      <c r="J112" s="372"/>
      <c r="K112" s="357"/>
    </row>
    <row r="113" spans="1:11" ht="15.75" customHeight="1">
      <c r="A113" s="371"/>
      <c r="B113" s="357"/>
      <c r="C113" s="357"/>
      <c r="D113" s="357"/>
      <c r="E113" s="357"/>
      <c r="F113" s="357"/>
      <c r="G113" s="357"/>
      <c r="H113" s="372"/>
      <c r="I113" s="372"/>
      <c r="J113" s="372"/>
      <c r="K113" s="357"/>
    </row>
    <row r="114" spans="1:11" ht="15.75" customHeight="1">
      <c r="A114" s="371"/>
      <c r="B114" s="357"/>
      <c r="C114" s="357"/>
      <c r="D114" s="357"/>
      <c r="E114" s="357"/>
      <c r="F114" s="357"/>
      <c r="G114" s="357"/>
      <c r="H114" s="372"/>
      <c r="I114" s="372"/>
      <c r="J114" s="372"/>
      <c r="K114" s="357"/>
    </row>
    <row r="115" spans="1:11" ht="15.75" customHeight="1">
      <c r="A115" s="371"/>
      <c r="B115" s="357"/>
      <c r="C115" s="357"/>
      <c r="D115" s="357"/>
      <c r="E115" s="357"/>
      <c r="F115" s="357"/>
      <c r="G115" s="357"/>
      <c r="H115" s="372"/>
      <c r="I115" s="372"/>
      <c r="J115" s="372"/>
      <c r="K115" s="357"/>
    </row>
    <row r="116" spans="1:11" ht="15.75" customHeight="1">
      <c r="A116" s="371"/>
      <c r="B116" s="357"/>
      <c r="C116" s="357"/>
      <c r="D116" s="357"/>
      <c r="E116" s="357"/>
      <c r="F116" s="357"/>
      <c r="G116" s="357"/>
      <c r="H116" s="372"/>
      <c r="I116" s="372"/>
      <c r="J116" s="372"/>
      <c r="K116" s="357"/>
    </row>
    <row r="117" spans="1:11" ht="15.75" customHeight="1">
      <c r="A117" s="371"/>
      <c r="B117" s="357"/>
      <c r="C117" s="357"/>
      <c r="D117" s="357"/>
      <c r="E117" s="357"/>
      <c r="F117" s="357"/>
      <c r="G117" s="357"/>
      <c r="H117" s="372"/>
      <c r="I117" s="372"/>
      <c r="J117" s="372"/>
      <c r="K117" s="357"/>
    </row>
    <row r="118" spans="1:11" ht="15.75" customHeight="1">
      <c r="A118" s="371"/>
      <c r="B118" s="357"/>
      <c r="C118" s="357"/>
      <c r="D118" s="357"/>
      <c r="E118" s="357"/>
      <c r="F118" s="357"/>
      <c r="G118" s="357"/>
      <c r="H118" s="372"/>
      <c r="I118" s="372"/>
      <c r="J118" s="372"/>
      <c r="K118" s="357"/>
    </row>
    <row r="119" spans="1:11" ht="15.75" customHeight="1">
      <c r="A119" s="371"/>
      <c r="B119" s="357"/>
      <c r="C119" s="357"/>
      <c r="D119" s="357"/>
      <c r="E119" s="357"/>
      <c r="F119" s="357"/>
      <c r="G119" s="357"/>
      <c r="H119" s="372"/>
      <c r="I119" s="372"/>
      <c r="J119" s="372"/>
      <c r="K119" s="357"/>
    </row>
    <row r="120" spans="1:11" ht="15.75" customHeight="1">
      <c r="A120" s="371"/>
      <c r="B120" s="357"/>
      <c r="C120" s="357"/>
      <c r="D120" s="357"/>
      <c r="E120" s="357"/>
      <c r="F120" s="357"/>
      <c r="G120" s="357"/>
      <c r="H120" s="372"/>
      <c r="I120" s="372"/>
      <c r="J120" s="372"/>
      <c r="K120" s="357"/>
    </row>
    <row r="121" spans="1:11" ht="15.75" customHeight="1">
      <c r="A121" s="371"/>
      <c r="B121" s="357"/>
      <c r="C121" s="357"/>
      <c r="D121" s="357"/>
      <c r="E121" s="357"/>
      <c r="F121" s="357"/>
      <c r="G121" s="357"/>
      <c r="H121" s="372"/>
      <c r="I121" s="372"/>
      <c r="J121" s="372"/>
      <c r="K121" s="357"/>
    </row>
    <row r="122" spans="1:11" ht="15.75" customHeight="1">
      <c r="A122" s="371"/>
      <c r="B122" s="357"/>
      <c r="C122" s="357"/>
      <c r="D122" s="357"/>
      <c r="E122" s="357"/>
      <c r="F122" s="357"/>
      <c r="G122" s="357"/>
      <c r="H122" s="372"/>
      <c r="I122" s="372"/>
      <c r="J122" s="372"/>
      <c r="K122" s="357"/>
    </row>
    <row r="123" spans="1:11" ht="15.75" customHeight="1">
      <c r="A123" s="371"/>
      <c r="B123" s="357"/>
      <c r="C123" s="357"/>
      <c r="D123" s="357"/>
      <c r="E123" s="357"/>
      <c r="F123" s="357"/>
      <c r="G123" s="357"/>
      <c r="H123" s="372"/>
      <c r="I123" s="372"/>
      <c r="J123" s="372"/>
      <c r="K123" s="357"/>
    </row>
    <row r="124" spans="1:11" ht="15.75" customHeight="1">
      <c r="A124" s="371"/>
      <c r="B124" s="357"/>
      <c r="C124" s="357"/>
      <c r="D124" s="357"/>
      <c r="E124" s="357"/>
      <c r="F124" s="357"/>
      <c r="G124" s="357"/>
      <c r="H124" s="372"/>
      <c r="I124" s="372"/>
      <c r="J124" s="372"/>
      <c r="K124" s="357"/>
    </row>
    <row r="125" spans="1:11" ht="15.75" customHeight="1">
      <c r="A125" s="371"/>
      <c r="B125" s="357"/>
      <c r="C125" s="357"/>
      <c r="D125" s="357"/>
      <c r="E125" s="357"/>
      <c r="F125" s="357"/>
      <c r="G125" s="357"/>
      <c r="H125" s="372"/>
      <c r="I125" s="372"/>
      <c r="J125" s="372"/>
      <c r="K125" s="357"/>
    </row>
    <row r="126" spans="1:11" ht="15.75" customHeight="1">
      <c r="A126" s="371"/>
      <c r="B126" s="357"/>
      <c r="C126" s="357"/>
      <c r="D126" s="357"/>
      <c r="E126" s="357"/>
      <c r="F126" s="357"/>
      <c r="G126" s="357"/>
      <c r="H126" s="372"/>
      <c r="I126" s="372"/>
      <c r="J126" s="372"/>
      <c r="K126" s="357"/>
    </row>
    <row r="127" spans="1:11" ht="15.75" customHeight="1">
      <c r="A127" s="371"/>
      <c r="B127" s="357"/>
      <c r="C127" s="357"/>
      <c r="D127" s="357"/>
      <c r="E127" s="357"/>
      <c r="F127" s="357"/>
      <c r="G127" s="357"/>
      <c r="H127" s="372"/>
      <c r="I127" s="372"/>
      <c r="J127" s="372"/>
      <c r="K127" s="357"/>
    </row>
    <row r="128" spans="1:11" ht="15.75" customHeight="1">
      <c r="A128" s="371"/>
      <c r="B128" s="357"/>
      <c r="C128" s="357"/>
      <c r="D128" s="357"/>
      <c r="E128" s="357"/>
      <c r="F128" s="357"/>
      <c r="G128" s="357"/>
      <c r="H128" s="372"/>
      <c r="I128" s="372"/>
      <c r="J128" s="372"/>
      <c r="K128" s="357"/>
    </row>
    <row r="129" spans="1:11" ht="15.75" customHeight="1">
      <c r="A129" s="371"/>
      <c r="B129" s="357"/>
      <c r="C129" s="357"/>
      <c r="D129" s="357"/>
      <c r="E129" s="357"/>
      <c r="F129" s="357"/>
      <c r="G129" s="357"/>
      <c r="H129" s="372"/>
      <c r="I129" s="372"/>
      <c r="J129" s="372"/>
      <c r="K129" s="357"/>
    </row>
    <row r="130" spans="1:11" ht="15.75" customHeight="1">
      <c r="A130" s="371"/>
      <c r="B130" s="357"/>
      <c r="C130" s="357"/>
      <c r="D130" s="357"/>
      <c r="E130" s="357"/>
      <c r="F130" s="357"/>
      <c r="G130" s="357"/>
      <c r="H130" s="372"/>
      <c r="I130" s="372"/>
      <c r="J130" s="372"/>
      <c r="K130" s="357"/>
    </row>
    <row r="131" spans="1:11" ht="15.75" customHeight="1">
      <c r="A131" s="371"/>
      <c r="B131" s="357"/>
      <c r="C131" s="357"/>
      <c r="D131" s="357"/>
      <c r="E131" s="357"/>
      <c r="F131" s="357"/>
      <c r="G131" s="357"/>
      <c r="H131" s="372"/>
      <c r="I131" s="372"/>
      <c r="J131" s="372"/>
      <c r="K131" s="357"/>
    </row>
    <row r="132" spans="1:11" ht="15.75" customHeight="1">
      <c r="A132" s="371"/>
      <c r="B132" s="357"/>
      <c r="C132" s="357"/>
      <c r="D132" s="357"/>
      <c r="E132" s="357"/>
      <c r="F132" s="357"/>
      <c r="G132" s="357"/>
      <c r="H132" s="372"/>
      <c r="I132" s="372"/>
      <c r="J132" s="372"/>
      <c r="K132" s="357"/>
    </row>
    <row r="133" spans="1:11" ht="15.75" customHeight="1">
      <c r="A133" s="371"/>
      <c r="B133" s="357"/>
      <c r="C133" s="357"/>
      <c r="D133" s="357"/>
      <c r="E133" s="357"/>
      <c r="F133" s="357"/>
      <c r="G133" s="357"/>
      <c r="H133" s="372"/>
      <c r="I133" s="372"/>
      <c r="J133" s="372"/>
      <c r="K133" s="357"/>
    </row>
    <row r="134" spans="1:11" ht="15.75" customHeight="1">
      <c r="A134" s="371"/>
      <c r="B134" s="357"/>
      <c r="C134" s="357"/>
      <c r="D134" s="357"/>
      <c r="E134" s="357"/>
      <c r="F134" s="357"/>
      <c r="G134" s="357"/>
      <c r="H134" s="372"/>
      <c r="I134" s="372"/>
      <c r="J134" s="372"/>
      <c r="K134" s="357"/>
    </row>
    <row r="135" spans="1:11" ht="15.75" customHeight="1">
      <c r="A135" s="371"/>
      <c r="B135" s="357"/>
      <c r="C135" s="357"/>
      <c r="D135" s="357"/>
      <c r="E135" s="357"/>
      <c r="F135" s="357"/>
      <c r="G135" s="357"/>
      <c r="H135" s="372"/>
      <c r="I135" s="372"/>
      <c r="J135" s="372"/>
      <c r="K135" s="357"/>
    </row>
    <row r="136" spans="1:11" ht="15.75" customHeight="1">
      <c r="A136" s="371"/>
      <c r="B136" s="357"/>
      <c r="C136" s="357"/>
      <c r="D136" s="357"/>
      <c r="E136" s="357"/>
      <c r="F136" s="357"/>
      <c r="G136" s="357"/>
      <c r="H136" s="372"/>
      <c r="I136" s="372"/>
      <c r="J136" s="372"/>
      <c r="K136" s="357"/>
    </row>
    <row r="137" spans="1:11" ht="15.75" customHeight="1">
      <c r="A137" s="371"/>
      <c r="B137" s="357"/>
      <c r="C137" s="357"/>
      <c r="D137" s="357"/>
      <c r="E137" s="357"/>
      <c r="F137" s="357"/>
      <c r="G137" s="357"/>
      <c r="H137" s="372"/>
      <c r="I137" s="372"/>
      <c r="J137" s="372"/>
      <c r="K137" s="357"/>
    </row>
    <row r="138" spans="1:11" ht="15.75" customHeight="1">
      <c r="A138" s="371"/>
      <c r="B138" s="357"/>
      <c r="C138" s="357"/>
      <c r="D138" s="357"/>
      <c r="E138" s="357"/>
      <c r="F138" s="357"/>
      <c r="G138" s="357"/>
      <c r="H138" s="372"/>
      <c r="I138" s="372"/>
      <c r="J138" s="372"/>
      <c r="K138" s="357"/>
    </row>
    <row r="139" spans="1:11" ht="15.75" customHeight="1">
      <c r="A139" s="371"/>
      <c r="B139" s="357"/>
      <c r="C139" s="357"/>
      <c r="D139" s="357"/>
      <c r="E139" s="357"/>
      <c r="F139" s="357"/>
      <c r="G139" s="357"/>
      <c r="H139" s="372"/>
      <c r="I139" s="372"/>
      <c r="J139" s="372"/>
      <c r="K139" s="357"/>
    </row>
    <row r="140" spans="1:11" ht="15.75" customHeight="1">
      <c r="A140" s="371"/>
      <c r="B140" s="357"/>
      <c r="C140" s="357"/>
      <c r="D140" s="357"/>
      <c r="E140" s="357"/>
      <c r="F140" s="357"/>
      <c r="G140" s="357"/>
      <c r="H140" s="372"/>
      <c r="I140" s="372"/>
      <c r="J140" s="372"/>
      <c r="K140" s="357"/>
    </row>
    <row r="141" spans="1:11" ht="15.75" customHeight="1">
      <c r="A141" s="371"/>
      <c r="B141" s="357"/>
      <c r="C141" s="357"/>
      <c r="D141" s="357"/>
      <c r="E141" s="357"/>
      <c r="F141" s="357"/>
      <c r="G141" s="357"/>
      <c r="H141" s="372"/>
      <c r="I141" s="372"/>
      <c r="J141" s="372"/>
      <c r="K141" s="357"/>
    </row>
    <row r="142" spans="1:11" ht="15.75" customHeight="1">
      <c r="A142" s="371"/>
      <c r="B142" s="357"/>
      <c r="C142" s="357"/>
      <c r="D142" s="357"/>
      <c r="E142" s="357"/>
      <c r="F142" s="357"/>
      <c r="G142" s="357"/>
      <c r="H142" s="372"/>
      <c r="I142" s="372"/>
      <c r="J142" s="372"/>
      <c r="K142" s="357"/>
    </row>
    <row r="143" spans="1:11" ht="15.75" customHeight="1">
      <c r="A143" s="371"/>
      <c r="B143" s="357"/>
      <c r="C143" s="357"/>
      <c r="D143" s="357"/>
      <c r="E143" s="357"/>
      <c r="F143" s="357"/>
      <c r="G143" s="357"/>
      <c r="H143" s="372"/>
      <c r="I143" s="372"/>
      <c r="J143" s="372"/>
      <c r="K143" s="357"/>
    </row>
    <row r="144" spans="1:11" ht="15.75" customHeight="1">
      <c r="A144" s="371"/>
      <c r="B144" s="357"/>
      <c r="C144" s="357"/>
      <c r="D144" s="357"/>
      <c r="E144" s="357"/>
      <c r="F144" s="357"/>
      <c r="G144" s="357"/>
      <c r="H144" s="372"/>
      <c r="I144" s="372"/>
      <c r="J144" s="372"/>
      <c r="K144" s="357"/>
    </row>
    <row r="145" spans="1:11" ht="15.75" customHeight="1">
      <c r="A145" s="371"/>
      <c r="B145" s="357"/>
      <c r="C145" s="357"/>
      <c r="D145" s="357"/>
      <c r="E145" s="357"/>
      <c r="F145" s="357"/>
      <c r="G145" s="357"/>
      <c r="H145" s="372"/>
      <c r="I145" s="372"/>
      <c r="J145" s="372"/>
      <c r="K145" s="357"/>
    </row>
    <row r="146" spans="1:11" ht="15.75" customHeight="1">
      <c r="A146" s="371"/>
      <c r="B146" s="357"/>
      <c r="C146" s="357"/>
      <c r="D146" s="357"/>
      <c r="E146" s="357"/>
      <c r="F146" s="357"/>
      <c r="G146" s="357"/>
      <c r="H146" s="372"/>
      <c r="I146" s="372"/>
      <c r="J146" s="372"/>
      <c r="K146" s="357"/>
    </row>
    <row r="147" spans="1:11" ht="15.75" customHeight="1">
      <c r="A147" s="371"/>
      <c r="B147" s="357"/>
      <c r="C147" s="357"/>
      <c r="D147" s="357"/>
      <c r="E147" s="357"/>
      <c r="F147" s="357"/>
      <c r="G147" s="357"/>
      <c r="H147" s="372"/>
      <c r="I147" s="372"/>
      <c r="J147" s="372"/>
      <c r="K147" s="357"/>
    </row>
    <row r="148" spans="1:11" ht="15.75" customHeight="1">
      <c r="A148" s="371"/>
      <c r="B148" s="357"/>
      <c r="C148" s="357"/>
      <c r="D148" s="357"/>
      <c r="E148" s="357"/>
      <c r="F148" s="357"/>
      <c r="G148" s="357"/>
      <c r="H148" s="372"/>
      <c r="I148" s="372"/>
      <c r="J148" s="372"/>
      <c r="K148" s="357"/>
    </row>
    <row r="149" spans="1:11" ht="15.75" customHeight="1">
      <c r="A149" s="371"/>
      <c r="B149" s="357"/>
      <c r="C149" s="357"/>
      <c r="D149" s="357"/>
      <c r="E149" s="357"/>
      <c r="F149" s="357"/>
      <c r="G149" s="357"/>
      <c r="H149" s="372"/>
      <c r="I149" s="372"/>
      <c r="J149" s="372"/>
      <c r="K149" s="357"/>
    </row>
    <row r="150" spans="1:11" ht="15.75" customHeight="1">
      <c r="A150" s="371"/>
      <c r="B150" s="357"/>
      <c r="C150" s="357"/>
      <c r="D150" s="357"/>
      <c r="E150" s="357"/>
      <c r="F150" s="357"/>
      <c r="G150" s="357"/>
      <c r="H150" s="372"/>
      <c r="I150" s="372"/>
      <c r="J150" s="372"/>
      <c r="K150" s="357"/>
    </row>
    <row r="151" spans="1:11" ht="15.75" customHeight="1">
      <c r="A151" s="371"/>
      <c r="B151" s="357"/>
      <c r="C151" s="357"/>
      <c r="D151" s="357"/>
      <c r="E151" s="357"/>
      <c r="F151" s="357"/>
      <c r="G151" s="357"/>
      <c r="H151" s="372"/>
      <c r="I151" s="372"/>
      <c r="J151" s="372"/>
      <c r="K151" s="357"/>
    </row>
    <row r="152" spans="1:11" ht="15.75" customHeight="1">
      <c r="A152" s="371"/>
      <c r="B152" s="357"/>
      <c r="C152" s="357"/>
      <c r="D152" s="357"/>
      <c r="E152" s="357"/>
      <c r="F152" s="357"/>
      <c r="G152" s="357"/>
      <c r="H152" s="372"/>
      <c r="I152" s="372"/>
      <c r="J152" s="372"/>
      <c r="K152" s="357"/>
    </row>
    <row r="153" spans="1:11" ht="15.75" customHeight="1">
      <c r="A153" s="371"/>
      <c r="B153" s="357"/>
      <c r="C153" s="357"/>
      <c r="D153" s="357"/>
      <c r="E153" s="357"/>
      <c r="F153" s="357"/>
      <c r="G153" s="357"/>
      <c r="H153" s="372"/>
      <c r="I153" s="372"/>
      <c r="J153" s="372"/>
      <c r="K153" s="357"/>
    </row>
    <row r="154" spans="1:11" ht="15.75" customHeight="1">
      <c r="A154" s="371"/>
      <c r="B154" s="357"/>
      <c r="C154" s="357"/>
      <c r="D154" s="357"/>
      <c r="E154" s="357"/>
      <c r="F154" s="357"/>
      <c r="G154" s="357"/>
      <c r="H154" s="372"/>
      <c r="I154" s="372"/>
      <c r="J154" s="372"/>
      <c r="K154" s="357"/>
    </row>
    <row r="155" spans="1:11" ht="15.75" customHeight="1">
      <c r="A155" s="371"/>
      <c r="B155" s="357"/>
      <c r="C155" s="357"/>
      <c r="D155" s="357"/>
      <c r="E155" s="357"/>
      <c r="F155" s="357"/>
      <c r="G155" s="357"/>
      <c r="H155" s="372"/>
      <c r="I155" s="372"/>
      <c r="J155" s="372"/>
      <c r="K155" s="357"/>
    </row>
    <row r="156" spans="1:11" ht="15.75" customHeight="1">
      <c r="A156" s="371"/>
      <c r="B156" s="357"/>
      <c r="C156" s="357"/>
      <c r="D156" s="357"/>
      <c r="E156" s="357"/>
      <c r="F156" s="357"/>
      <c r="G156" s="357"/>
      <c r="H156" s="372"/>
      <c r="I156" s="372"/>
      <c r="J156" s="372"/>
      <c r="K156" s="357"/>
    </row>
    <row r="157" spans="1:11" ht="15.75" customHeight="1">
      <c r="A157" s="371"/>
      <c r="B157" s="357"/>
      <c r="C157" s="357"/>
      <c r="D157" s="357"/>
      <c r="E157" s="357"/>
      <c r="F157" s="357"/>
      <c r="G157" s="357"/>
      <c r="H157" s="372"/>
      <c r="I157" s="372"/>
      <c r="J157" s="372"/>
      <c r="K157" s="357"/>
    </row>
    <row r="158" spans="1:11" ht="15.75" customHeight="1">
      <c r="A158" s="371"/>
      <c r="B158" s="357"/>
      <c r="C158" s="357"/>
      <c r="D158" s="357"/>
      <c r="E158" s="357"/>
      <c r="F158" s="357"/>
      <c r="G158" s="357"/>
      <c r="H158" s="372"/>
      <c r="I158" s="372"/>
      <c r="J158" s="372"/>
      <c r="K158" s="357"/>
    </row>
    <row r="159" spans="1:11" ht="15.75" customHeight="1">
      <c r="A159" s="371"/>
      <c r="B159" s="357"/>
      <c r="C159" s="357"/>
      <c r="D159" s="357"/>
      <c r="E159" s="357"/>
      <c r="F159" s="357"/>
      <c r="G159" s="357"/>
      <c r="H159" s="372"/>
      <c r="I159" s="372"/>
      <c r="J159" s="372"/>
      <c r="K159" s="357"/>
    </row>
    <row r="160" spans="1:11" ht="15.75" customHeight="1">
      <c r="A160" s="371"/>
      <c r="B160" s="357"/>
      <c r="C160" s="357"/>
      <c r="D160" s="357"/>
      <c r="E160" s="357"/>
      <c r="F160" s="357"/>
      <c r="G160" s="357"/>
      <c r="H160" s="372"/>
      <c r="I160" s="372"/>
      <c r="J160" s="372"/>
      <c r="K160" s="357"/>
    </row>
    <row r="161" spans="1:11" ht="15.75" customHeight="1">
      <c r="A161" s="371"/>
      <c r="B161" s="357"/>
      <c r="C161" s="357"/>
      <c r="D161" s="357"/>
      <c r="E161" s="357"/>
      <c r="F161" s="357"/>
      <c r="G161" s="357"/>
      <c r="H161" s="372"/>
      <c r="I161" s="372"/>
      <c r="J161" s="372"/>
      <c r="K161" s="357"/>
    </row>
    <row r="162" spans="1:11" ht="15.75" customHeight="1">
      <c r="A162" s="371"/>
      <c r="B162" s="357"/>
      <c r="C162" s="357"/>
      <c r="D162" s="357"/>
      <c r="E162" s="357"/>
      <c r="F162" s="357"/>
      <c r="G162" s="357"/>
      <c r="H162" s="372"/>
      <c r="I162" s="372"/>
      <c r="J162" s="372"/>
      <c r="K162" s="357"/>
    </row>
    <row r="163" spans="1:11" ht="15.75" customHeight="1">
      <c r="A163" s="371"/>
      <c r="B163" s="357"/>
      <c r="C163" s="357"/>
      <c r="D163" s="357"/>
      <c r="E163" s="357"/>
      <c r="F163" s="357"/>
      <c r="G163" s="357"/>
      <c r="H163" s="372"/>
      <c r="I163" s="372"/>
      <c r="J163" s="372"/>
      <c r="K163" s="357"/>
    </row>
    <row r="164" spans="1:11" ht="15.75" customHeight="1">
      <c r="A164" s="371"/>
      <c r="B164" s="357"/>
      <c r="C164" s="357"/>
      <c r="D164" s="357"/>
      <c r="E164" s="357"/>
      <c r="F164" s="357"/>
      <c r="G164" s="357"/>
      <c r="H164" s="372"/>
      <c r="I164" s="372"/>
      <c r="J164" s="372"/>
      <c r="K164" s="357"/>
    </row>
    <row r="165" spans="1:11" ht="15.75" customHeight="1">
      <c r="A165" s="371"/>
      <c r="B165" s="357"/>
      <c r="C165" s="357"/>
      <c r="D165" s="357"/>
      <c r="E165" s="357"/>
      <c r="F165" s="357"/>
      <c r="G165" s="357"/>
      <c r="H165" s="372"/>
      <c r="I165" s="372"/>
      <c r="J165" s="372"/>
      <c r="K165" s="357"/>
    </row>
    <row r="166" spans="1:11" ht="15.75" customHeight="1">
      <c r="A166" s="371"/>
      <c r="B166" s="357"/>
      <c r="C166" s="357"/>
      <c r="D166" s="357"/>
      <c r="E166" s="357"/>
      <c r="F166" s="357"/>
      <c r="G166" s="357"/>
      <c r="H166" s="372"/>
      <c r="I166" s="372"/>
      <c r="J166" s="372"/>
      <c r="K166" s="357"/>
    </row>
    <row r="167" spans="1:11" ht="15.75" customHeight="1">
      <c r="A167" s="371"/>
      <c r="B167" s="357"/>
      <c r="C167" s="357"/>
      <c r="D167" s="357"/>
      <c r="E167" s="357"/>
      <c r="F167" s="357"/>
      <c r="G167" s="357"/>
      <c r="H167" s="372"/>
      <c r="I167" s="372"/>
      <c r="J167" s="372"/>
      <c r="K167" s="357"/>
    </row>
    <row r="168" spans="1:11" ht="15.75" customHeight="1">
      <c r="A168" s="371"/>
      <c r="B168" s="357"/>
      <c r="C168" s="357"/>
      <c r="D168" s="357"/>
      <c r="E168" s="357"/>
      <c r="F168" s="357"/>
      <c r="G168" s="357"/>
      <c r="H168" s="372"/>
      <c r="I168" s="372"/>
      <c r="J168" s="372"/>
      <c r="K168" s="357"/>
    </row>
    <row r="169" spans="1:11" ht="15.75" customHeight="1">
      <c r="A169" s="371"/>
      <c r="B169" s="357"/>
      <c r="C169" s="357"/>
      <c r="D169" s="357"/>
      <c r="E169" s="357"/>
      <c r="F169" s="357"/>
      <c r="G169" s="357"/>
      <c r="H169" s="372"/>
      <c r="I169" s="372"/>
      <c r="J169" s="372"/>
      <c r="K169" s="357"/>
    </row>
    <row r="170" spans="1:11" ht="15.75" customHeight="1">
      <c r="A170" s="371"/>
      <c r="B170" s="357"/>
      <c r="C170" s="357"/>
      <c r="D170" s="357"/>
      <c r="E170" s="357"/>
      <c r="F170" s="357"/>
      <c r="G170" s="357"/>
      <c r="H170" s="372"/>
      <c r="I170" s="372"/>
      <c r="J170" s="372"/>
      <c r="K170" s="357"/>
    </row>
    <row r="171" spans="1:11" ht="15.75" customHeight="1">
      <c r="A171" s="371"/>
      <c r="B171" s="357"/>
      <c r="C171" s="357"/>
      <c r="D171" s="357"/>
      <c r="E171" s="357"/>
      <c r="F171" s="357"/>
      <c r="G171" s="357"/>
      <c r="H171" s="372"/>
      <c r="I171" s="372"/>
      <c r="J171" s="372"/>
      <c r="K171" s="357"/>
    </row>
    <row r="172" spans="1:11" ht="15.75" customHeight="1">
      <c r="A172" s="371"/>
      <c r="B172" s="357"/>
      <c r="C172" s="357"/>
      <c r="D172" s="357"/>
      <c r="E172" s="357"/>
      <c r="F172" s="357"/>
      <c r="G172" s="357"/>
      <c r="H172" s="372"/>
      <c r="I172" s="372"/>
      <c r="J172" s="372"/>
      <c r="K172" s="357"/>
    </row>
    <row r="173" spans="1:11" ht="15.75" customHeight="1">
      <c r="A173" s="371"/>
      <c r="B173" s="357"/>
      <c r="C173" s="357"/>
      <c r="D173" s="357"/>
      <c r="E173" s="357"/>
      <c r="F173" s="357"/>
      <c r="G173" s="357"/>
      <c r="H173" s="372"/>
      <c r="I173" s="372"/>
      <c r="J173" s="372"/>
      <c r="K173" s="357"/>
    </row>
    <row r="174" spans="1:11" ht="15.75" customHeight="1">
      <c r="A174" s="371"/>
      <c r="B174" s="357"/>
      <c r="C174" s="357"/>
      <c r="D174" s="357"/>
      <c r="E174" s="357"/>
      <c r="F174" s="357"/>
      <c r="G174" s="357"/>
      <c r="H174" s="372"/>
      <c r="I174" s="372"/>
      <c r="J174" s="372"/>
      <c r="K174" s="357"/>
    </row>
    <row r="175" spans="1:11" ht="15.75" customHeight="1">
      <c r="A175" s="371"/>
      <c r="B175" s="357"/>
      <c r="C175" s="357"/>
      <c r="D175" s="357"/>
      <c r="E175" s="357"/>
      <c r="F175" s="357"/>
      <c r="G175" s="357"/>
      <c r="H175" s="372"/>
      <c r="I175" s="372"/>
      <c r="J175" s="372"/>
      <c r="K175" s="357"/>
    </row>
    <row r="176" spans="1:11" ht="15.75" customHeight="1">
      <c r="A176" s="371"/>
      <c r="B176" s="357"/>
      <c r="C176" s="357"/>
      <c r="D176" s="357"/>
      <c r="E176" s="357"/>
      <c r="F176" s="357"/>
      <c r="G176" s="357"/>
      <c r="H176" s="372"/>
      <c r="I176" s="372"/>
      <c r="J176" s="372"/>
      <c r="K176" s="357"/>
    </row>
    <row r="177" spans="1:11" ht="15.75" customHeight="1">
      <c r="A177" s="371"/>
      <c r="B177" s="357"/>
      <c r="C177" s="357"/>
      <c r="D177" s="357"/>
      <c r="E177" s="357"/>
      <c r="F177" s="357"/>
      <c r="G177" s="357"/>
      <c r="H177" s="372"/>
      <c r="I177" s="372"/>
      <c r="J177" s="372"/>
      <c r="K177" s="357"/>
    </row>
    <row r="178" spans="1:11" ht="15.75" customHeight="1">
      <c r="A178" s="371"/>
      <c r="B178" s="357"/>
      <c r="C178" s="357"/>
      <c r="D178" s="357"/>
      <c r="E178" s="357"/>
      <c r="F178" s="357"/>
      <c r="G178" s="357"/>
      <c r="H178" s="372"/>
      <c r="I178" s="372"/>
      <c r="J178" s="372"/>
      <c r="K178" s="357"/>
    </row>
    <row r="179" spans="1:11" ht="15.75" customHeight="1">
      <c r="A179" s="371"/>
      <c r="B179" s="357"/>
      <c r="C179" s="357"/>
      <c r="D179" s="357"/>
      <c r="E179" s="357"/>
      <c r="F179" s="357"/>
      <c r="G179" s="357"/>
      <c r="H179" s="372"/>
      <c r="I179" s="372"/>
      <c r="J179" s="372"/>
      <c r="K179" s="357"/>
    </row>
    <row r="180" spans="1:11" ht="15.75" customHeight="1">
      <c r="A180" s="371"/>
      <c r="B180" s="357"/>
      <c r="C180" s="357"/>
      <c r="D180" s="357"/>
      <c r="E180" s="357"/>
      <c r="F180" s="357"/>
      <c r="G180" s="357"/>
      <c r="H180" s="372"/>
      <c r="I180" s="372"/>
      <c r="J180" s="372"/>
      <c r="K180" s="357"/>
    </row>
    <row r="181" spans="1:11" ht="15.75" customHeight="1">
      <c r="A181" s="371"/>
      <c r="B181" s="357"/>
      <c r="C181" s="357"/>
      <c r="D181" s="357"/>
      <c r="E181" s="357"/>
      <c r="F181" s="357"/>
      <c r="G181" s="357"/>
      <c r="H181" s="372"/>
      <c r="I181" s="372"/>
      <c r="J181" s="372"/>
      <c r="K181" s="357"/>
    </row>
    <row r="182" spans="1:11" ht="15.75" customHeight="1">
      <c r="A182" s="371"/>
      <c r="B182" s="357"/>
      <c r="C182" s="357"/>
      <c r="D182" s="357"/>
      <c r="E182" s="357"/>
      <c r="F182" s="357"/>
      <c r="G182" s="357"/>
      <c r="H182" s="372"/>
      <c r="I182" s="372"/>
      <c r="J182" s="372"/>
      <c r="K182" s="357"/>
    </row>
    <row r="183" spans="1:11" ht="15.75" customHeight="1">
      <c r="A183" s="371"/>
      <c r="B183" s="357"/>
      <c r="C183" s="357"/>
      <c r="D183" s="357"/>
      <c r="E183" s="357"/>
      <c r="F183" s="357"/>
      <c r="G183" s="357"/>
      <c r="H183" s="372"/>
      <c r="I183" s="372"/>
      <c r="J183" s="372"/>
      <c r="K183" s="357"/>
    </row>
    <row r="184" spans="1:11" ht="15.75" customHeight="1">
      <c r="A184" s="371"/>
      <c r="B184" s="357"/>
      <c r="C184" s="357"/>
      <c r="D184" s="357"/>
      <c r="E184" s="357"/>
      <c r="F184" s="357"/>
      <c r="G184" s="357"/>
      <c r="H184" s="372"/>
      <c r="I184" s="372"/>
      <c r="J184" s="372"/>
      <c r="K184" s="357"/>
    </row>
    <row r="185" spans="1:11" ht="15.75" customHeight="1">
      <c r="A185" s="371"/>
      <c r="B185" s="357"/>
      <c r="C185" s="357"/>
      <c r="D185" s="357"/>
      <c r="E185" s="357"/>
      <c r="F185" s="357"/>
      <c r="G185" s="357"/>
      <c r="H185" s="372"/>
      <c r="I185" s="372"/>
      <c r="J185" s="372"/>
      <c r="K185" s="357"/>
    </row>
    <row r="186" spans="1:11" ht="15.75" customHeight="1">
      <c r="A186" s="371"/>
      <c r="B186" s="357"/>
      <c r="C186" s="357"/>
      <c r="D186" s="357"/>
      <c r="E186" s="357"/>
      <c r="F186" s="357"/>
      <c r="G186" s="357"/>
      <c r="H186" s="372"/>
      <c r="I186" s="372"/>
      <c r="J186" s="372"/>
      <c r="K186" s="357"/>
    </row>
    <row r="187" spans="1:11" ht="15.75" customHeight="1">
      <c r="A187" s="371"/>
      <c r="B187" s="357"/>
      <c r="C187" s="357"/>
      <c r="D187" s="357"/>
      <c r="E187" s="357"/>
      <c r="F187" s="357"/>
      <c r="G187" s="357"/>
      <c r="H187" s="372"/>
      <c r="I187" s="372"/>
      <c r="J187" s="372"/>
      <c r="K187" s="357"/>
    </row>
    <row r="188" spans="1:11" ht="15.75" customHeight="1">
      <c r="A188" s="371"/>
      <c r="B188" s="357"/>
      <c r="C188" s="357"/>
      <c r="D188" s="357"/>
      <c r="E188" s="357"/>
      <c r="F188" s="357"/>
      <c r="G188" s="357"/>
      <c r="H188" s="372"/>
      <c r="I188" s="372"/>
      <c r="J188" s="372"/>
      <c r="K188" s="357"/>
    </row>
    <row r="189" spans="1:11" ht="15.75" customHeight="1">
      <c r="A189" s="371"/>
      <c r="B189" s="357"/>
      <c r="C189" s="357"/>
      <c r="D189" s="357"/>
      <c r="E189" s="357"/>
      <c r="F189" s="357"/>
      <c r="G189" s="357"/>
      <c r="H189" s="372"/>
      <c r="I189" s="372"/>
      <c r="J189" s="372"/>
      <c r="K189" s="357"/>
    </row>
    <row r="190" spans="1:11" ht="15.75" customHeight="1">
      <c r="A190" s="371"/>
      <c r="B190" s="357"/>
      <c r="C190" s="357"/>
      <c r="D190" s="357"/>
      <c r="E190" s="357"/>
      <c r="F190" s="357"/>
      <c r="G190" s="357"/>
      <c r="H190" s="372"/>
      <c r="I190" s="372"/>
      <c r="J190" s="372"/>
      <c r="K190" s="357"/>
    </row>
    <row r="191" spans="1:11" ht="15.75" customHeight="1">
      <c r="A191" s="371"/>
      <c r="B191" s="357"/>
      <c r="C191" s="357"/>
      <c r="D191" s="357"/>
      <c r="E191" s="357"/>
      <c r="F191" s="357"/>
      <c r="G191" s="357"/>
      <c r="H191" s="372"/>
      <c r="I191" s="372"/>
      <c r="J191" s="372"/>
      <c r="K191" s="357"/>
    </row>
    <row r="192" spans="1:11" ht="15.75" customHeight="1">
      <c r="A192" s="371"/>
      <c r="B192" s="357"/>
      <c r="C192" s="357"/>
      <c r="D192" s="357"/>
      <c r="E192" s="357"/>
      <c r="F192" s="357"/>
      <c r="G192" s="357"/>
      <c r="H192" s="372"/>
      <c r="I192" s="372"/>
      <c r="J192" s="372"/>
      <c r="K192" s="357"/>
    </row>
    <row r="193" spans="1:11" ht="15.75" customHeight="1">
      <c r="A193" s="371"/>
      <c r="B193" s="357"/>
      <c r="C193" s="357"/>
      <c r="D193" s="357"/>
      <c r="E193" s="357"/>
      <c r="F193" s="357"/>
      <c r="G193" s="357"/>
      <c r="H193" s="372"/>
      <c r="I193" s="372"/>
      <c r="J193" s="372"/>
      <c r="K193" s="357"/>
    </row>
    <row r="194" spans="1:11" ht="15.75" customHeight="1">
      <c r="A194" s="371"/>
      <c r="B194" s="357"/>
      <c r="C194" s="357"/>
      <c r="D194" s="357"/>
      <c r="E194" s="357"/>
      <c r="F194" s="357"/>
      <c r="G194" s="357"/>
      <c r="H194" s="372"/>
      <c r="I194" s="372"/>
      <c r="J194" s="372"/>
      <c r="K194" s="357"/>
    </row>
    <row r="195" spans="1:11" ht="15.75" customHeight="1">
      <c r="A195" s="371"/>
      <c r="B195" s="357"/>
      <c r="C195" s="357"/>
      <c r="D195" s="357"/>
      <c r="E195" s="357"/>
      <c r="F195" s="357"/>
      <c r="G195" s="357"/>
      <c r="H195" s="372"/>
      <c r="I195" s="372"/>
      <c r="J195" s="372"/>
      <c r="K195" s="357"/>
    </row>
    <row r="196" spans="1:11" ht="15.75" customHeight="1">
      <c r="A196" s="371"/>
      <c r="B196" s="357"/>
      <c r="C196" s="357"/>
      <c r="D196" s="357"/>
      <c r="E196" s="357"/>
      <c r="F196" s="357"/>
      <c r="G196" s="357"/>
      <c r="H196" s="372"/>
      <c r="I196" s="372"/>
      <c r="J196" s="372"/>
      <c r="K196" s="357"/>
    </row>
    <row r="197" spans="1:11" ht="15.75" customHeight="1">
      <c r="A197" s="371"/>
      <c r="B197" s="357"/>
      <c r="C197" s="357"/>
      <c r="D197" s="357"/>
      <c r="E197" s="357"/>
      <c r="F197" s="357"/>
      <c r="G197" s="357"/>
      <c r="H197" s="372"/>
      <c r="I197" s="372"/>
      <c r="J197" s="372"/>
      <c r="K197" s="357"/>
    </row>
    <row r="198" spans="1:11" ht="15.75" customHeight="1">
      <c r="A198" s="371"/>
      <c r="B198" s="357"/>
      <c r="C198" s="357"/>
      <c r="D198" s="357"/>
      <c r="E198" s="357"/>
      <c r="F198" s="357"/>
      <c r="G198" s="357"/>
      <c r="H198" s="372"/>
      <c r="I198" s="372"/>
      <c r="J198" s="372"/>
      <c r="K198" s="357"/>
    </row>
    <row r="199" spans="1:11" ht="15.75" customHeight="1">
      <c r="A199" s="371"/>
      <c r="B199" s="357"/>
      <c r="C199" s="357"/>
      <c r="D199" s="357"/>
      <c r="E199" s="357"/>
      <c r="F199" s="357"/>
      <c r="G199" s="357"/>
      <c r="H199" s="372"/>
      <c r="I199" s="372"/>
      <c r="J199" s="372"/>
      <c r="K199" s="357"/>
    </row>
    <row r="200" spans="1:11" ht="15.75" customHeight="1">
      <c r="A200" s="371"/>
      <c r="B200" s="357"/>
      <c r="C200" s="357"/>
      <c r="D200" s="357"/>
      <c r="E200" s="357"/>
      <c r="F200" s="357"/>
      <c r="G200" s="357"/>
      <c r="H200" s="372"/>
      <c r="I200" s="372"/>
      <c r="J200" s="372"/>
      <c r="K200" s="357"/>
    </row>
    <row r="201" spans="1:11" ht="15.75" customHeight="1">
      <c r="A201" s="371"/>
      <c r="B201" s="357"/>
      <c r="C201" s="357"/>
      <c r="D201" s="357"/>
      <c r="E201" s="357"/>
      <c r="F201" s="357"/>
      <c r="G201" s="357"/>
      <c r="H201" s="372"/>
      <c r="I201" s="372"/>
      <c r="J201" s="372"/>
      <c r="K201" s="357"/>
    </row>
    <row r="202" spans="1:11" ht="15.75" customHeight="1">
      <c r="A202" s="371"/>
      <c r="B202" s="357"/>
      <c r="C202" s="357"/>
      <c r="D202" s="357"/>
      <c r="E202" s="357"/>
      <c r="F202" s="357"/>
      <c r="G202" s="357"/>
      <c r="H202" s="372"/>
      <c r="I202" s="372"/>
      <c r="J202" s="372"/>
      <c r="K202" s="357"/>
    </row>
    <row r="203" spans="1:11" ht="15.75" customHeight="1">
      <c r="A203" s="371"/>
      <c r="B203" s="357"/>
      <c r="C203" s="357"/>
      <c r="D203" s="357"/>
      <c r="E203" s="357"/>
      <c r="F203" s="357"/>
      <c r="G203" s="357"/>
      <c r="H203" s="372"/>
      <c r="I203" s="372"/>
      <c r="J203" s="372"/>
      <c r="K203" s="357"/>
    </row>
    <row r="204" spans="1:11" ht="15.75" customHeight="1">
      <c r="A204" s="371"/>
      <c r="B204" s="357"/>
      <c r="C204" s="357"/>
      <c r="D204" s="357"/>
      <c r="E204" s="357"/>
      <c r="F204" s="357"/>
      <c r="G204" s="357"/>
      <c r="H204" s="372"/>
      <c r="I204" s="372"/>
      <c r="J204" s="372"/>
      <c r="K204" s="357"/>
    </row>
    <row r="205" spans="1:11" ht="15.75" customHeight="1">
      <c r="A205" s="371"/>
      <c r="B205" s="357"/>
      <c r="C205" s="357"/>
      <c r="D205" s="357"/>
      <c r="E205" s="357"/>
      <c r="F205" s="357"/>
      <c r="G205" s="357"/>
      <c r="H205" s="372"/>
      <c r="I205" s="372"/>
      <c r="J205" s="372"/>
      <c r="K205" s="357"/>
    </row>
    <row r="206" spans="1:11" ht="15.75" customHeight="1">
      <c r="A206" s="371"/>
      <c r="B206" s="357"/>
      <c r="C206" s="357"/>
      <c r="D206" s="357"/>
      <c r="E206" s="357"/>
      <c r="F206" s="357"/>
      <c r="G206" s="357"/>
      <c r="H206" s="372"/>
      <c r="I206" s="372"/>
      <c r="J206" s="372"/>
      <c r="K206" s="357"/>
    </row>
    <row r="207" spans="1:11" ht="15.75" customHeight="1">
      <c r="A207" s="371"/>
      <c r="B207" s="357"/>
      <c r="C207" s="357"/>
      <c r="D207" s="357"/>
      <c r="E207" s="357"/>
      <c r="F207" s="357"/>
      <c r="G207" s="357"/>
      <c r="H207" s="372"/>
      <c r="I207" s="372"/>
      <c r="J207" s="372"/>
      <c r="K207" s="357"/>
    </row>
    <row r="208" spans="1:11" ht="15.75" customHeight="1">
      <c r="A208" s="371"/>
      <c r="B208" s="357"/>
      <c r="C208" s="357"/>
      <c r="D208" s="357"/>
      <c r="E208" s="357"/>
      <c r="F208" s="357"/>
      <c r="G208" s="357"/>
      <c r="H208" s="372"/>
      <c r="I208" s="372"/>
      <c r="J208" s="372"/>
      <c r="K208" s="357"/>
    </row>
    <row r="209" spans="1:11" ht="15.75" customHeight="1">
      <c r="A209" s="371"/>
      <c r="B209" s="357"/>
      <c r="C209" s="357"/>
      <c r="D209" s="357"/>
      <c r="E209" s="357"/>
      <c r="F209" s="357"/>
      <c r="G209" s="357"/>
      <c r="H209" s="372"/>
      <c r="I209" s="372"/>
      <c r="J209" s="372"/>
      <c r="K209" s="357"/>
    </row>
    <row r="210" spans="1:11" ht="15.75" customHeight="1">
      <c r="A210" s="371"/>
      <c r="B210" s="357"/>
      <c r="C210" s="357"/>
      <c r="D210" s="357"/>
      <c r="E210" s="357"/>
      <c r="F210" s="357"/>
      <c r="G210" s="357"/>
      <c r="H210" s="372"/>
      <c r="I210" s="372"/>
      <c r="J210" s="372"/>
      <c r="K210" s="357"/>
    </row>
    <row r="211" spans="1:11" ht="15.75" customHeight="1">
      <c r="A211" s="371"/>
      <c r="B211" s="357"/>
      <c r="C211" s="357"/>
      <c r="D211" s="357"/>
      <c r="E211" s="357"/>
      <c r="F211" s="357"/>
      <c r="G211" s="357"/>
      <c r="H211" s="372"/>
      <c r="I211" s="372"/>
      <c r="J211" s="372"/>
      <c r="K211" s="357"/>
    </row>
    <row r="212" spans="1:11" ht="15.75" customHeight="1">
      <c r="A212" s="371"/>
      <c r="B212" s="357"/>
      <c r="C212" s="357"/>
      <c r="D212" s="357"/>
      <c r="E212" s="357"/>
      <c r="F212" s="357"/>
      <c r="G212" s="357"/>
      <c r="H212" s="372"/>
      <c r="I212" s="372"/>
      <c r="J212" s="372"/>
      <c r="K212" s="357"/>
    </row>
    <row r="213" spans="1:11" ht="15.75" customHeight="1">
      <c r="A213" s="371"/>
      <c r="B213" s="357"/>
      <c r="C213" s="357"/>
      <c r="D213" s="357"/>
      <c r="E213" s="357"/>
      <c r="F213" s="357"/>
      <c r="G213" s="357"/>
      <c r="H213" s="372"/>
      <c r="I213" s="372"/>
      <c r="J213" s="372"/>
      <c r="K213" s="357"/>
    </row>
    <row r="214" spans="1:11" ht="15.75" customHeight="1">
      <c r="A214" s="371"/>
      <c r="B214" s="357"/>
      <c r="C214" s="357"/>
      <c r="D214" s="357"/>
      <c r="E214" s="357"/>
      <c r="F214" s="357"/>
      <c r="G214" s="357"/>
      <c r="H214" s="372"/>
      <c r="I214" s="372"/>
      <c r="J214" s="372"/>
      <c r="K214" s="357"/>
    </row>
    <row r="215" spans="1:11" ht="15.75" customHeight="1">
      <c r="A215" s="371"/>
      <c r="B215" s="357"/>
      <c r="C215" s="357"/>
      <c r="D215" s="357"/>
      <c r="E215" s="357"/>
      <c r="F215" s="357"/>
      <c r="G215" s="357"/>
      <c r="H215" s="372"/>
      <c r="I215" s="372"/>
      <c r="J215" s="372"/>
      <c r="K215" s="357"/>
    </row>
    <row r="216" spans="1:11" ht="15.75" customHeight="1">
      <c r="A216" s="371"/>
      <c r="B216" s="357"/>
      <c r="C216" s="357"/>
      <c r="D216" s="357"/>
      <c r="E216" s="357"/>
      <c r="F216" s="357"/>
      <c r="G216" s="357"/>
      <c r="H216" s="372"/>
      <c r="I216" s="372"/>
      <c r="J216" s="372"/>
      <c r="K216" s="357"/>
    </row>
    <row r="217" spans="1:11" ht="15.75" customHeight="1">
      <c r="A217" s="371"/>
      <c r="B217" s="357"/>
      <c r="C217" s="357"/>
      <c r="D217" s="357"/>
      <c r="E217" s="357"/>
      <c r="F217" s="357"/>
      <c r="G217" s="357"/>
      <c r="H217" s="372"/>
      <c r="I217" s="372"/>
      <c r="J217" s="372"/>
      <c r="K217" s="357"/>
    </row>
    <row r="218" spans="1:11" ht="15.75" customHeight="1">
      <c r="A218" s="371"/>
      <c r="B218" s="357"/>
      <c r="C218" s="357"/>
      <c r="D218" s="357"/>
      <c r="E218" s="357"/>
      <c r="F218" s="357"/>
      <c r="G218" s="357"/>
      <c r="H218" s="372"/>
      <c r="I218" s="372"/>
      <c r="J218" s="372"/>
      <c r="K218" s="357"/>
    </row>
    <row r="219" spans="1:11" ht="15.75" customHeight="1">
      <c r="A219" s="371"/>
      <c r="B219" s="357"/>
      <c r="C219" s="357"/>
      <c r="D219" s="357"/>
      <c r="E219" s="357"/>
      <c r="F219" s="357"/>
      <c r="G219" s="357"/>
      <c r="H219" s="372"/>
      <c r="I219" s="372"/>
      <c r="J219" s="372"/>
      <c r="K219" s="357"/>
    </row>
    <row r="220" spans="1:11" ht="15.75" customHeight="1">
      <c r="A220" s="371"/>
      <c r="B220" s="357"/>
      <c r="C220" s="357"/>
      <c r="D220" s="357"/>
      <c r="E220" s="357"/>
      <c r="F220" s="357"/>
      <c r="G220" s="357"/>
      <c r="H220" s="372"/>
      <c r="I220" s="372"/>
      <c r="J220" s="372"/>
      <c r="K220" s="357"/>
    </row>
    <row r="221" spans="1:11" ht="15.75" customHeight="1">
      <c r="A221" s="371"/>
      <c r="B221" s="357"/>
      <c r="C221" s="357"/>
      <c r="D221" s="357"/>
      <c r="E221" s="357"/>
      <c r="F221" s="357"/>
      <c r="G221" s="357"/>
      <c r="H221" s="372"/>
      <c r="I221" s="372"/>
      <c r="J221" s="372"/>
      <c r="K221" s="357"/>
    </row>
    <row r="222" spans="1:11" ht="15.75" customHeight="1">
      <c r="A222" s="371"/>
      <c r="B222" s="357"/>
      <c r="C222" s="357"/>
      <c r="D222" s="357"/>
      <c r="E222" s="357"/>
      <c r="F222" s="357"/>
      <c r="G222" s="357"/>
      <c r="H222" s="372"/>
      <c r="I222" s="372"/>
      <c r="J222" s="372"/>
      <c r="K222" s="357"/>
    </row>
    <row r="223" spans="1:11" ht="15.75" customHeight="1">
      <c r="A223" s="371"/>
      <c r="B223" s="357"/>
      <c r="C223" s="357"/>
      <c r="D223" s="357"/>
      <c r="E223" s="357"/>
      <c r="F223" s="357"/>
      <c r="G223" s="357"/>
      <c r="H223" s="372"/>
      <c r="I223" s="372"/>
      <c r="J223" s="372"/>
      <c r="K223" s="357"/>
    </row>
    <row r="224" spans="1:11" ht="15.75" customHeight="1">
      <c r="A224" s="371"/>
      <c r="B224" s="357"/>
      <c r="C224" s="357"/>
      <c r="D224" s="357"/>
      <c r="E224" s="357"/>
      <c r="F224" s="357"/>
      <c r="G224" s="357"/>
      <c r="H224" s="372"/>
      <c r="I224" s="372"/>
      <c r="J224" s="372"/>
      <c r="K224" s="357"/>
    </row>
    <row r="225" spans="1:11" ht="15.75" customHeight="1">
      <c r="A225" s="371"/>
      <c r="B225" s="357"/>
      <c r="C225" s="357"/>
      <c r="D225" s="357"/>
      <c r="E225" s="357"/>
      <c r="F225" s="357"/>
      <c r="G225" s="357"/>
      <c r="H225" s="372"/>
      <c r="I225" s="372"/>
      <c r="J225" s="372"/>
      <c r="K225" s="357"/>
    </row>
    <row r="226" spans="1:11" ht="15.75" customHeight="1">
      <c r="A226" s="371"/>
      <c r="B226" s="357"/>
      <c r="C226" s="357"/>
      <c r="D226" s="357"/>
      <c r="E226" s="357"/>
      <c r="F226" s="357"/>
      <c r="G226" s="357"/>
      <c r="H226" s="372"/>
      <c r="I226" s="372"/>
      <c r="J226" s="372"/>
      <c r="K226" s="357"/>
    </row>
    <row r="227" spans="1:11" ht="15.75" customHeight="1">
      <c r="A227" s="371"/>
      <c r="B227" s="357"/>
      <c r="C227" s="357"/>
      <c r="D227" s="357"/>
      <c r="E227" s="357"/>
      <c r="F227" s="357"/>
      <c r="G227" s="357"/>
      <c r="H227" s="372"/>
      <c r="I227" s="372"/>
      <c r="J227" s="372"/>
      <c r="K227" s="357"/>
    </row>
    <row r="228" spans="1:11" ht="15.75" customHeight="1">
      <c r="A228" s="371"/>
      <c r="B228" s="357"/>
      <c r="C228" s="357"/>
      <c r="D228" s="357"/>
      <c r="E228" s="357"/>
      <c r="F228" s="357"/>
      <c r="G228" s="357"/>
      <c r="H228" s="372"/>
      <c r="I228" s="372"/>
      <c r="J228" s="372"/>
      <c r="K228" s="357"/>
    </row>
    <row r="229" spans="1:11" ht="15.75" customHeight="1">
      <c r="A229" s="371"/>
      <c r="B229" s="357"/>
      <c r="C229" s="357"/>
      <c r="D229" s="357"/>
      <c r="E229" s="357"/>
      <c r="F229" s="357"/>
      <c r="G229" s="357"/>
      <c r="H229" s="372"/>
      <c r="I229" s="372"/>
      <c r="J229" s="372"/>
      <c r="K229" s="357"/>
    </row>
    <row r="230" spans="1:11" ht="15.75" customHeight="1">
      <c r="A230" s="371"/>
      <c r="B230" s="357"/>
      <c r="C230" s="357"/>
      <c r="D230" s="357"/>
      <c r="E230" s="357"/>
      <c r="F230" s="357"/>
      <c r="G230" s="357"/>
      <c r="H230" s="372"/>
      <c r="I230" s="372"/>
      <c r="J230" s="372"/>
      <c r="K230" s="357"/>
    </row>
    <row r="231" spans="1:11" ht="15.75" customHeight="1">
      <c r="A231" s="371"/>
      <c r="B231" s="357"/>
      <c r="C231" s="357"/>
      <c r="D231" s="357"/>
      <c r="E231" s="357"/>
      <c r="F231" s="357"/>
      <c r="G231" s="357"/>
      <c r="H231" s="372"/>
      <c r="I231" s="372"/>
      <c r="J231" s="372"/>
      <c r="K231" s="357"/>
    </row>
    <row r="232" spans="1:11" ht="15.75" customHeight="1">
      <c r="A232" s="371"/>
      <c r="B232" s="357"/>
      <c r="C232" s="357"/>
      <c r="D232" s="357"/>
      <c r="E232" s="357"/>
      <c r="F232" s="357"/>
      <c r="G232" s="357"/>
      <c r="H232" s="372"/>
      <c r="I232" s="372"/>
      <c r="J232" s="372"/>
      <c r="K232" s="357"/>
    </row>
    <row r="233" spans="1:11" ht="15.75" customHeight="1">
      <c r="A233" s="371"/>
      <c r="B233" s="357"/>
      <c r="C233" s="357"/>
      <c r="D233" s="357"/>
      <c r="E233" s="357"/>
      <c r="F233" s="357"/>
      <c r="G233" s="357"/>
      <c r="H233" s="372"/>
      <c r="I233" s="372"/>
      <c r="J233" s="372"/>
      <c r="K233" s="357"/>
    </row>
    <row r="234" spans="1:11" ht="15.75" customHeight="1">
      <c r="A234" s="371"/>
      <c r="B234" s="357"/>
      <c r="C234" s="357"/>
      <c r="D234" s="357"/>
      <c r="E234" s="357"/>
      <c r="F234" s="357"/>
      <c r="G234" s="357"/>
      <c r="H234" s="372"/>
      <c r="I234" s="372"/>
      <c r="J234" s="372"/>
      <c r="K234" s="357"/>
    </row>
    <row r="235" spans="1:11" ht="15.75" customHeight="1">
      <c r="A235" s="371"/>
      <c r="B235" s="357"/>
      <c r="C235" s="357"/>
      <c r="D235" s="357"/>
      <c r="E235" s="357"/>
      <c r="F235" s="357"/>
      <c r="G235" s="357"/>
      <c r="H235" s="372"/>
      <c r="I235" s="372"/>
      <c r="J235" s="372"/>
      <c r="K235" s="357"/>
    </row>
    <row r="236" spans="1:11" ht="15.75" customHeight="1">
      <c r="A236" s="371"/>
      <c r="B236" s="357"/>
      <c r="C236" s="357"/>
      <c r="D236" s="357"/>
      <c r="E236" s="357"/>
      <c r="F236" s="357"/>
      <c r="G236" s="357"/>
      <c r="H236" s="372"/>
      <c r="I236" s="372"/>
      <c r="J236" s="372"/>
      <c r="K236" s="357"/>
    </row>
    <row r="237" spans="1:11" ht="15.75" customHeight="1">
      <c r="A237" s="371"/>
      <c r="B237" s="357"/>
      <c r="C237" s="357"/>
      <c r="D237" s="357"/>
      <c r="E237" s="357"/>
      <c r="F237" s="357"/>
      <c r="G237" s="357"/>
      <c r="H237" s="372"/>
      <c r="I237" s="372"/>
      <c r="J237" s="372"/>
      <c r="K237" s="357"/>
    </row>
    <row r="238" spans="1:11" ht="15.75" customHeight="1">
      <c r="A238" s="371"/>
      <c r="B238" s="357"/>
      <c r="C238" s="357"/>
      <c r="D238" s="357"/>
      <c r="E238" s="357"/>
      <c r="F238" s="357"/>
      <c r="G238" s="357"/>
      <c r="H238" s="372"/>
      <c r="I238" s="372"/>
      <c r="J238" s="372"/>
      <c r="K238" s="357"/>
    </row>
    <row r="239" spans="1:11" ht="15.75" customHeight="1">
      <c r="A239" s="371"/>
      <c r="B239" s="357"/>
      <c r="C239" s="357"/>
      <c r="D239" s="357"/>
      <c r="E239" s="357"/>
      <c r="F239" s="357"/>
      <c r="G239" s="357"/>
      <c r="H239" s="372"/>
      <c r="I239" s="372"/>
      <c r="J239" s="372"/>
      <c r="K239" s="357"/>
    </row>
    <row r="240" spans="1:11" ht="15.75" customHeight="1">
      <c r="A240" s="371"/>
      <c r="B240" s="357"/>
      <c r="C240" s="357"/>
      <c r="D240" s="357"/>
      <c r="E240" s="357"/>
      <c r="F240" s="357"/>
      <c r="G240" s="357"/>
      <c r="H240" s="372"/>
      <c r="I240" s="372"/>
      <c r="J240" s="372"/>
      <c r="K240" s="357"/>
    </row>
    <row r="241" spans="1:11" ht="15.75" customHeight="1">
      <c r="A241" s="371"/>
      <c r="B241" s="357"/>
      <c r="C241" s="357"/>
      <c r="D241" s="357"/>
      <c r="E241" s="357"/>
      <c r="F241" s="357"/>
      <c r="G241" s="357"/>
      <c r="H241" s="372"/>
      <c r="I241" s="372"/>
      <c r="J241" s="372"/>
      <c r="K241" s="357"/>
    </row>
    <row r="242" spans="1:11" ht="15.75" customHeight="1">
      <c r="A242" s="371"/>
      <c r="B242" s="357"/>
      <c r="C242" s="357"/>
      <c r="D242" s="357"/>
      <c r="E242" s="357"/>
      <c r="F242" s="357"/>
      <c r="G242" s="357"/>
      <c r="H242" s="372"/>
      <c r="I242" s="372"/>
      <c r="J242" s="372"/>
      <c r="K242" s="357"/>
    </row>
    <row r="243" spans="1:11" ht="15.75" customHeight="1">
      <c r="A243" s="371"/>
      <c r="B243" s="357"/>
      <c r="C243" s="357"/>
      <c r="D243" s="357"/>
      <c r="E243" s="357"/>
      <c r="F243" s="357"/>
      <c r="G243" s="357"/>
      <c r="H243" s="372"/>
      <c r="I243" s="372"/>
      <c r="J243" s="372"/>
      <c r="K243" s="357"/>
    </row>
    <row r="244" spans="1:11" ht="15.75" customHeight="1">
      <c r="A244" s="371"/>
      <c r="B244" s="357"/>
      <c r="C244" s="357"/>
      <c r="D244" s="357"/>
      <c r="E244" s="357"/>
      <c r="F244" s="357"/>
      <c r="G244" s="357"/>
      <c r="H244" s="372"/>
      <c r="I244" s="372"/>
      <c r="J244" s="372"/>
      <c r="K244" s="357"/>
    </row>
    <row r="245" spans="1:11" ht="15.75" customHeight="1">
      <c r="A245" s="371"/>
      <c r="B245" s="357"/>
      <c r="C245" s="357"/>
      <c r="D245" s="357"/>
      <c r="E245" s="357"/>
      <c r="F245" s="357"/>
      <c r="G245" s="357"/>
      <c r="H245" s="372"/>
      <c r="I245" s="372"/>
      <c r="J245" s="372"/>
      <c r="K245" s="357"/>
    </row>
    <row r="246" spans="1:11" ht="15.75" customHeight="1">
      <c r="A246" s="371"/>
      <c r="B246" s="357"/>
      <c r="C246" s="357"/>
      <c r="D246" s="357"/>
      <c r="E246" s="357"/>
      <c r="F246" s="357"/>
      <c r="G246" s="357"/>
      <c r="H246" s="372"/>
      <c r="I246" s="372"/>
      <c r="J246" s="372"/>
      <c r="K246" s="357"/>
    </row>
    <row r="247" spans="1:11" ht="15.75" customHeight="1">
      <c r="A247" s="371"/>
      <c r="B247" s="357"/>
      <c r="C247" s="357"/>
      <c r="D247" s="357"/>
      <c r="E247" s="357"/>
      <c r="F247" s="357"/>
      <c r="G247" s="357"/>
      <c r="H247" s="372"/>
      <c r="I247" s="372"/>
      <c r="J247" s="372"/>
      <c r="K247" s="357"/>
    </row>
    <row r="248" spans="1:11" ht="15.75" customHeight="1">
      <c r="A248" s="371"/>
      <c r="B248" s="357"/>
      <c r="C248" s="357"/>
      <c r="D248" s="357"/>
      <c r="E248" s="357"/>
      <c r="F248" s="357"/>
      <c r="G248" s="357"/>
      <c r="H248" s="372"/>
      <c r="I248" s="372"/>
      <c r="J248" s="372"/>
      <c r="K248" s="357"/>
    </row>
    <row r="249" spans="1:11" ht="15.75" customHeight="1">
      <c r="A249" s="371"/>
      <c r="B249" s="357"/>
      <c r="C249" s="357"/>
      <c r="D249" s="357"/>
      <c r="E249" s="357"/>
      <c r="F249" s="357"/>
      <c r="G249" s="357"/>
      <c r="H249" s="372"/>
      <c r="I249" s="372"/>
      <c r="J249" s="372"/>
      <c r="K249" s="357"/>
    </row>
    <row r="250" spans="1:11" ht="15.75" customHeight="1">
      <c r="A250" s="371"/>
      <c r="B250" s="357"/>
      <c r="C250" s="357"/>
      <c r="D250" s="357"/>
      <c r="E250" s="357"/>
      <c r="F250" s="357"/>
      <c r="G250" s="357"/>
      <c r="H250" s="372"/>
      <c r="I250" s="372"/>
      <c r="J250" s="372"/>
      <c r="K250" s="357"/>
    </row>
    <row r="251" spans="1:11" ht="15.75" customHeight="1">
      <c r="A251" s="371"/>
      <c r="B251" s="357"/>
      <c r="C251" s="357"/>
      <c r="D251" s="357"/>
      <c r="E251" s="357"/>
      <c r="F251" s="357"/>
      <c r="G251" s="357"/>
      <c r="H251" s="372"/>
      <c r="I251" s="372"/>
      <c r="J251" s="372"/>
      <c r="K251" s="357"/>
    </row>
    <row r="252" spans="1:11" ht="15.75" customHeight="1">
      <c r="A252" s="371"/>
      <c r="B252" s="357"/>
      <c r="C252" s="357"/>
      <c r="D252" s="357"/>
      <c r="E252" s="357"/>
      <c r="F252" s="357"/>
      <c r="G252" s="357"/>
      <c r="H252" s="372"/>
      <c r="I252" s="372"/>
      <c r="J252" s="372"/>
      <c r="K252" s="357"/>
    </row>
    <row r="253" spans="1:11" ht="15.75" customHeight="1">
      <c r="A253" s="371"/>
      <c r="B253" s="357"/>
      <c r="C253" s="357"/>
      <c r="D253" s="357"/>
      <c r="E253" s="357"/>
      <c r="F253" s="357"/>
      <c r="G253" s="357"/>
      <c r="H253" s="372"/>
      <c r="I253" s="372"/>
      <c r="J253" s="372"/>
      <c r="K253" s="357"/>
    </row>
    <row r="254" spans="1:11" ht="15.75" customHeight="1">
      <c r="A254" s="371"/>
      <c r="B254" s="357"/>
      <c r="C254" s="357"/>
      <c r="D254" s="357"/>
      <c r="E254" s="357"/>
      <c r="F254" s="357"/>
      <c r="G254" s="357"/>
      <c r="H254" s="372"/>
      <c r="I254" s="372"/>
      <c r="J254" s="372"/>
      <c r="K254" s="357"/>
    </row>
    <row r="255" spans="1:11" ht="15.75" customHeight="1">
      <c r="A255" s="371"/>
      <c r="B255" s="357"/>
      <c r="C255" s="357"/>
      <c r="D255" s="357"/>
      <c r="E255" s="357"/>
      <c r="F255" s="357"/>
      <c r="G255" s="357"/>
      <c r="H255" s="372"/>
      <c r="I255" s="372"/>
      <c r="J255" s="372"/>
      <c r="K255" s="357"/>
    </row>
    <row r="256" spans="1:11" ht="15.75" customHeight="1">
      <c r="A256" s="371"/>
      <c r="B256" s="357"/>
      <c r="C256" s="357"/>
      <c r="D256" s="357"/>
      <c r="E256" s="357"/>
      <c r="F256" s="357"/>
      <c r="G256" s="357"/>
      <c r="H256" s="372"/>
      <c r="I256" s="372"/>
      <c r="J256" s="372"/>
      <c r="K256" s="357"/>
    </row>
    <row r="257" spans="1:11" ht="15.75" customHeight="1">
      <c r="A257" s="371"/>
      <c r="B257" s="357"/>
      <c r="C257" s="357"/>
      <c r="D257" s="357"/>
      <c r="E257" s="357"/>
      <c r="F257" s="357"/>
      <c r="G257" s="357"/>
      <c r="H257" s="372"/>
      <c r="I257" s="372"/>
      <c r="J257" s="372"/>
      <c r="K257" s="357"/>
    </row>
    <row r="258" spans="1:11" ht="15.75" customHeight="1">
      <c r="A258" s="371"/>
      <c r="B258" s="357"/>
      <c r="C258" s="357"/>
      <c r="D258" s="357"/>
      <c r="E258" s="357"/>
      <c r="F258" s="357"/>
      <c r="G258" s="357"/>
      <c r="H258" s="372"/>
      <c r="I258" s="372"/>
      <c r="J258" s="372"/>
      <c r="K258" s="357"/>
    </row>
    <row r="259" spans="1:11" ht="15.75" customHeight="1">
      <c r="A259" s="371"/>
      <c r="B259" s="357"/>
      <c r="C259" s="357"/>
      <c r="D259" s="357"/>
      <c r="E259" s="357"/>
      <c r="F259" s="357"/>
      <c r="G259" s="357"/>
      <c r="H259" s="372"/>
      <c r="I259" s="372"/>
      <c r="J259" s="372"/>
      <c r="K259" s="357"/>
    </row>
    <row r="260" spans="1:11" ht="15.75" customHeight="1">
      <c r="A260" s="371"/>
      <c r="B260" s="357"/>
      <c r="C260" s="357"/>
      <c r="D260" s="357"/>
      <c r="E260" s="357"/>
      <c r="F260" s="357"/>
      <c r="G260" s="357"/>
      <c r="H260" s="372"/>
      <c r="I260" s="372"/>
      <c r="J260" s="372"/>
      <c r="K260" s="357"/>
    </row>
    <row r="261" spans="1:11" ht="15.75" customHeight="1">
      <c r="A261" s="371"/>
      <c r="B261" s="357"/>
      <c r="C261" s="357"/>
      <c r="D261" s="357"/>
      <c r="E261" s="357"/>
      <c r="F261" s="357"/>
      <c r="G261" s="357"/>
      <c r="H261" s="372"/>
      <c r="I261" s="372"/>
      <c r="J261" s="372"/>
      <c r="K261" s="357"/>
    </row>
    <row r="262" spans="1:11" ht="15.75" customHeight="1">
      <c r="A262" s="371"/>
      <c r="B262" s="357"/>
      <c r="C262" s="357"/>
      <c r="D262" s="357"/>
      <c r="E262" s="357"/>
      <c r="F262" s="357"/>
      <c r="G262" s="357"/>
      <c r="H262" s="372"/>
      <c r="I262" s="372"/>
      <c r="J262" s="372"/>
      <c r="K262" s="357"/>
    </row>
    <row r="263" spans="1:11" ht="15.75" customHeight="1">
      <c r="A263" s="371"/>
      <c r="B263" s="357"/>
      <c r="C263" s="357"/>
      <c r="D263" s="357"/>
      <c r="E263" s="357"/>
      <c r="F263" s="357"/>
      <c r="G263" s="357"/>
      <c r="H263" s="372"/>
      <c r="I263" s="372"/>
      <c r="J263" s="372"/>
      <c r="K263" s="357"/>
    </row>
    <row r="264" spans="1:11" ht="15.75" customHeight="1">
      <c r="A264" s="371"/>
      <c r="B264" s="357"/>
      <c r="C264" s="357"/>
      <c r="D264" s="357"/>
      <c r="E264" s="357"/>
      <c r="F264" s="357"/>
      <c r="G264" s="357"/>
      <c r="H264" s="372"/>
      <c r="I264" s="372"/>
      <c r="J264" s="372"/>
      <c r="K264" s="357"/>
    </row>
    <row r="265" spans="1:11" ht="15.75" customHeight="1">
      <c r="A265" s="371"/>
      <c r="B265" s="357"/>
      <c r="C265" s="357"/>
      <c r="D265" s="357"/>
      <c r="E265" s="357"/>
      <c r="F265" s="357"/>
      <c r="G265" s="357"/>
      <c r="H265" s="372"/>
      <c r="I265" s="372"/>
      <c r="J265" s="372"/>
      <c r="K265" s="357"/>
    </row>
    <row r="266" spans="1:11" ht="15.75" customHeight="1">
      <c r="A266" s="371"/>
      <c r="B266" s="357"/>
      <c r="C266" s="357"/>
      <c r="D266" s="357"/>
      <c r="E266" s="357"/>
      <c r="F266" s="357"/>
      <c r="G266" s="357"/>
      <c r="H266" s="372"/>
      <c r="I266" s="372"/>
      <c r="J266" s="372"/>
      <c r="K266" s="357"/>
    </row>
    <row r="267" spans="1:11" ht="15.75" customHeight="1">
      <c r="A267" s="371"/>
      <c r="B267" s="357"/>
      <c r="C267" s="357"/>
      <c r="D267" s="357"/>
      <c r="E267" s="357"/>
      <c r="F267" s="357"/>
      <c r="G267" s="357"/>
      <c r="H267" s="372"/>
      <c r="I267" s="372"/>
      <c r="J267" s="372"/>
      <c r="K267" s="357"/>
    </row>
    <row r="268" spans="1:11" ht="15.75" customHeight="1">
      <c r="A268" s="371"/>
      <c r="B268" s="357"/>
      <c r="C268" s="357"/>
      <c r="D268" s="357"/>
      <c r="E268" s="357"/>
      <c r="F268" s="357"/>
      <c r="G268" s="357"/>
      <c r="H268" s="372"/>
      <c r="I268" s="372"/>
      <c r="J268" s="372"/>
      <c r="K268" s="357"/>
    </row>
    <row r="269" spans="1:11" ht="15.75" customHeight="1">
      <c r="A269" s="371"/>
      <c r="B269" s="357"/>
      <c r="C269" s="357"/>
      <c r="D269" s="357"/>
      <c r="E269" s="357"/>
      <c r="F269" s="357"/>
      <c r="G269" s="357"/>
      <c r="H269" s="372"/>
      <c r="I269" s="372"/>
      <c r="J269" s="372"/>
      <c r="K269" s="357"/>
    </row>
    <row r="270" spans="1:11" ht="15.75" customHeight="1">
      <c r="A270" s="371"/>
      <c r="B270" s="357"/>
      <c r="C270" s="357"/>
      <c r="D270" s="357"/>
      <c r="E270" s="357"/>
      <c r="F270" s="357"/>
      <c r="G270" s="357"/>
      <c r="H270" s="372"/>
      <c r="I270" s="372"/>
      <c r="J270" s="372"/>
      <c r="K270" s="357"/>
    </row>
    <row r="271" spans="1:11" ht="15.75" customHeight="1">
      <c r="A271" s="371"/>
      <c r="B271" s="357"/>
      <c r="C271" s="357"/>
      <c r="D271" s="357"/>
      <c r="E271" s="357"/>
      <c r="F271" s="357"/>
      <c r="G271" s="357"/>
      <c r="H271" s="372"/>
      <c r="I271" s="372"/>
      <c r="J271" s="372"/>
      <c r="K271" s="357"/>
    </row>
    <row r="272" spans="1:11" ht="15.75" customHeight="1">
      <c r="A272" s="371"/>
      <c r="B272" s="357"/>
      <c r="C272" s="357"/>
      <c r="D272" s="357"/>
      <c r="E272" s="357"/>
      <c r="F272" s="357"/>
      <c r="G272" s="357"/>
      <c r="H272" s="372"/>
      <c r="I272" s="372"/>
      <c r="J272" s="372"/>
      <c r="K272" s="357"/>
    </row>
    <row r="273" spans="1:11" ht="15.75" customHeight="1">
      <c r="A273" s="371"/>
      <c r="B273" s="357"/>
      <c r="C273" s="357"/>
      <c r="D273" s="357"/>
      <c r="E273" s="357"/>
      <c r="F273" s="357"/>
      <c r="G273" s="357"/>
      <c r="H273" s="372"/>
      <c r="I273" s="372"/>
      <c r="J273" s="372"/>
      <c r="K273" s="357"/>
    </row>
    <row r="274" spans="1:11" ht="15.75" customHeight="1">
      <c r="A274" s="371"/>
      <c r="B274" s="357"/>
      <c r="C274" s="357"/>
      <c r="D274" s="357"/>
      <c r="E274" s="357"/>
      <c r="F274" s="357"/>
      <c r="G274" s="357"/>
      <c r="H274" s="372"/>
      <c r="I274" s="372"/>
      <c r="J274" s="372"/>
      <c r="K274" s="357"/>
    </row>
    <row r="275" spans="1:11" ht="15.75" customHeight="1">
      <c r="A275" s="371"/>
      <c r="B275" s="357"/>
      <c r="C275" s="357"/>
      <c r="D275" s="357"/>
      <c r="E275" s="357"/>
      <c r="F275" s="357"/>
      <c r="G275" s="357"/>
      <c r="H275" s="372"/>
      <c r="I275" s="372"/>
      <c r="J275" s="372"/>
      <c r="K275" s="357"/>
    </row>
    <row r="276" spans="1:11" ht="15.75" customHeight="1">
      <c r="A276" s="371"/>
      <c r="B276" s="357"/>
      <c r="C276" s="357"/>
      <c r="D276" s="357"/>
      <c r="E276" s="357"/>
      <c r="F276" s="357"/>
      <c r="G276" s="357"/>
      <c r="H276" s="372"/>
      <c r="I276" s="372"/>
      <c r="J276" s="372"/>
      <c r="K276" s="357"/>
    </row>
    <row r="277" spans="1:11" ht="15.75" customHeight="1">
      <c r="A277" s="371"/>
      <c r="B277" s="357"/>
      <c r="C277" s="357"/>
      <c r="D277" s="357"/>
      <c r="E277" s="357"/>
      <c r="F277" s="357"/>
      <c r="G277" s="357"/>
      <c r="H277" s="372"/>
      <c r="I277" s="372"/>
      <c r="J277" s="372"/>
      <c r="K277" s="357"/>
    </row>
    <row r="278" spans="1:11" ht="15.75" customHeight="1">
      <c r="A278" s="371"/>
      <c r="B278" s="357"/>
      <c r="C278" s="357"/>
      <c r="D278" s="357"/>
      <c r="E278" s="357"/>
      <c r="F278" s="357"/>
      <c r="G278" s="357"/>
      <c r="H278" s="372"/>
      <c r="I278" s="372"/>
      <c r="J278" s="372"/>
      <c r="K278" s="357"/>
    </row>
    <row r="279" spans="1:11" ht="15.75" customHeight="1">
      <c r="A279" s="371"/>
      <c r="B279" s="357"/>
      <c r="C279" s="357"/>
      <c r="D279" s="357"/>
      <c r="E279" s="357"/>
      <c r="F279" s="357"/>
      <c r="G279" s="357"/>
      <c r="H279" s="372"/>
      <c r="I279" s="372"/>
      <c r="J279" s="372"/>
      <c r="K279" s="357"/>
    </row>
    <row r="280" spans="1:11" ht="15.75" customHeight="1">
      <c r="A280" s="371"/>
      <c r="B280" s="357"/>
      <c r="C280" s="357"/>
      <c r="D280" s="357"/>
      <c r="E280" s="357"/>
      <c r="F280" s="357"/>
      <c r="G280" s="357"/>
      <c r="H280" s="372"/>
      <c r="I280" s="372"/>
      <c r="J280" s="372"/>
      <c r="K280" s="357"/>
    </row>
    <row r="281" spans="1:11" ht="15.75" customHeight="1">
      <c r="A281" s="371"/>
      <c r="B281" s="357"/>
      <c r="C281" s="357"/>
      <c r="D281" s="357"/>
      <c r="E281" s="357"/>
      <c r="F281" s="357"/>
      <c r="G281" s="357"/>
      <c r="H281" s="372"/>
      <c r="I281" s="372"/>
      <c r="J281" s="372"/>
      <c r="K281" s="357"/>
    </row>
    <row r="282" spans="1:11" ht="15.75" customHeight="1">
      <c r="A282" s="371"/>
      <c r="B282" s="357"/>
      <c r="C282" s="357"/>
      <c r="D282" s="357"/>
      <c r="E282" s="357"/>
      <c r="F282" s="357"/>
      <c r="G282" s="357"/>
      <c r="H282" s="372"/>
      <c r="I282" s="372"/>
      <c r="J282" s="372"/>
      <c r="K282" s="357"/>
    </row>
    <row r="283" spans="1:11" ht="15.75" customHeight="1">
      <c r="A283" s="371"/>
      <c r="B283" s="357"/>
      <c r="C283" s="357"/>
      <c r="D283" s="357"/>
      <c r="E283" s="357"/>
      <c r="F283" s="357"/>
      <c r="G283" s="357"/>
      <c r="H283" s="372"/>
      <c r="I283" s="372"/>
      <c r="J283" s="372"/>
      <c r="K283" s="357"/>
    </row>
    <row r="284" spans="1:11" ht="15.75" customHeight="1">
      <c r="A284" s="371"/>
      <c r="B284" s="357"/>
      <c r="C284" s="357"/>
      <c r="D284" s="357"/>
      <c r="E284" s="357"/>
      <c r="F284" s="357"/>
      <c r="G284" s="357"/>
      <c r="H284" s="372"/>
      <c r="I284" s="372"/>
      <c r="J284" s="372"/>
      <c r="K284" s="357"/>
    </row>
    <row r="285" spans="1:11" ht="15.75" customHeight="1">
      <c r="A285" s="371"/>
      <c r="B285" s="357"/>
      <c r="C285" s="357"/>
      <c r="D285" s="357"/>
      <c r="E285" s="357"/>
      <c r="F285" s="357"/>
      <c r="G285" s="357"/>
      <c r="H285" s="372"/>
      <c r="I285" s="372"/>
      <c r="J285" s="372"/>
      <c r="K285" s="357"/>
    </row>
    <row r="286" spans="1:11" ht="15.75" customHeight="1">
      <c r="A286" s="371"/>
      <c r="B286" s="357"/>
      <c r="C286" s="357"/>
      <c r="D286" s="357"/>
      <c r="E286" s="357"/>
      <c r="F286" s="357"/>
      <c r="G286" s="357"/>
      <c r="H286" s="372"/>
      <c r="I286" s="372"/>
      <c r="J286" s="372"/>
      <c r="K286" s="357"/>
    </row>
    <row r="287" spans="1:11" ht="15.75" customHeight="1">
      <c r="A287" s="371"/>
      <c r="B287" s="357"/>
      <c r="C287" s="357"/>
      <c r="D287" s="357"/>
      <c r="E287" s="357"/>
      <c r="F287" s="357"/>
      <c r="G287" s="357"/>
      <c r="H287" s="372"/>
      <c r="I287" s="372"/>
      <c r="J287" s="372"/>
      <c r="K287" s="357"/>
    </row>
    <row r="288" spans="1:11" ht="15.75" customHeight="1">
      <c r="A288" s="371"/>
      <c r="B288" s="357"/>
      <c r="C288" s="357"/>
      <c r="D288" s="357"/>
      <c r="E288" s="357"/>
      <c r="F288" s="357"/>
      <c r="G288" s="357"/>
      <c r="H288" s="372"/>
      <c r="I288" s="372"/>
      <c r="J288" s="372"/>
      <c r="K288" s="357"/>
    </row>
    <row r="289" spans="1:11" ht="15.75" customHeight="1">
      <c r="A289" s="371"/>
      <c r="B289" s="357"/>
      <c r="C289" s="357"/>
      <c r="D289" s="357"/>
      <c r="E289" s="357"/>
      <c r="F289" s="357"/>
      <c r="G289" s="357"/>
      <c r="H289" s="372"/>
      <c r="I289" s="372"/>
      <c r="J289" s="372"/>
      <c r="K289" s="357"/>
    </row>
    <row r="290" spans="1:11" ht="15.75" customHeight="1">
      <c r="A290" s="371"/>
      <c r="B290" s="357"/>
      <c r="C290" s="357"/>
      <c r="D290" s="357"/>
      <c r="E290" s="357"/>
      <c r="F290" s="357"/>
      <c r="G290" s="357"/>
      <c r="H290" s="372"/>
      <c r="I290" s="372"/>
      <c r="J290" s="372"/>
      <c r="K290" s="357"/>
    </row>
    <row r="291" spans="1:11" ht="15.75" customHeight="1">
      <c r="A291" s="371"/>
      <c r="B291" s="357"/>
      <c r="C291" s="357"/>
      <c r="D291" s="357"/>
      <c r="E291" s="357"/>
      <c r="F291" s="357"/>
      <c r="G291" s="357"/>
      <c r="H291" s="372"/>
      <c r="I291" s="372"/>
      <c r="J291" s="372"/>
      <c r="K291" s="357"/>
    </row>
    <row r="292" spans="1:11" ht="15.75" customHeight="1">
      <c r="A292" s="371"/>
      <c r="B292" s="357"/>
      <c r="C292" s="357"/>
      <c r="D292" s="357"/>
      <c r="E292" s="357"/>
      <c r="F292" s="357"/>
      <c r="G292" s="357"/>
      <c r="H292" s="372"/>
      <c r="I292" s="372"/>
      <c r="J292" s="372"/>
      <c r="K292" s="357"/>
    </row>
    <row r="293" spans="1:11" ht="15.75" customHeight="1">
      <c r="A293" s="371"/>
      <c r="B293" s="357"/>
      <c r="C293" s="357"/>
      <c r="D293" s="357"/>
      <c r="E293" s="357"/>
      <c r="F293" s="357"/>
      <c r="G293" s="357"/>
      <c r="H293" s="372"/>
      <c r="I293" s="372"/>
      <c r="J293" s="372"/>
      <c r="K293" s="357"/>
    </row>
    <row r="294" spans="1:11" ht="15.75" customHeight="1">
      <c r="A294" s="371"/>
      <c r="B294" s="357"/>
      <c r="C294" s="357"/>
      <c r="D294" s="357"/>
      <c r="E294" s="357"/>
      <c r="F294" s="357"/>
      <c r="G294" s="357"/>
      <c r="H294" s="372"/>
      <c r="I294" s="372"/>
      <c r="J294" s="372"/>
      <c r="K294" s="357"/>
    </row>
    <row r="295" spans="1:11" ht="15.75" customHeight="1">
      <c r="A295" s="371"/>
      <c r="B295" s="357"/>
      <c r="C295" s="357"/>
      <c r="D295" s="357"/>
      <c r="E295" s="357"/>
      <c r="F295" s="357"/>
      <c r="G295" s="357"/>
      <c r="H295" s="372"/>
      <c r="I295" s="372"/>
      <c r="J295" s="372"/>
      <c r="K295" s="357"/>
    </row>
    <row r="296" spans="1:11" ht="15.75" customHeight="1">
      <c r="A296" s="371"/>
      <c r="B296" s="357"/>
      <c r="C296" s="357"/>
      <c r="D296" s="357"/>
      <c r="E296" s="357"/>
      <c r="F296" s="357"/>
      <c r="G296" s="357"/>
      <c r="H296" s="372"/>
      <c r="I296" s="372"/>
      <c r="J296" s="372"/>
      <c r="K296" s="357"/>
    </row>
    <row r="297" spans="1:11" ht="15.75" customHeight="1">
      <c r="A297" s="371"/>
      <c r="B297" s="357"/>
      <c r="C297" s="357"/>
      <c r="D297" s="357"/>
      <c r="E297" s="357"/>
      <c r="F297" s="357"/>
      <c r="G297" s="357"/>
      <c r="H297" s="372"/>
      <c r="I297" s="372"/>
      <c r="J297" s="372"/>
      <c r="K297" s="357"/>
    </row>
    <row r="298" spans="1:11" ht="15.75" customHeight="1">
      <c r="A298" s="371"/>
      <c r="B298" s="357"/>
      <c r="C298" s="357"/>
      <c r="D298" s="357"/>
      <c r="E298" s="357"/>
      <c r="F298" s="357"/>
      <c r="G298" s="357"/>
      <c r="H298" s="372"/>
      <c r="I298" s="372"/>
      <c r="J298" s="372"/>
      <c r="K298" s="357"/>
    </row>
    <row r="299" spans="1:11" ht="15.75" customHeight="1">
      <c r="A299" s="371"/>
      <c r="B299" s="357"/>
      <c r="C299" s="357"/>
      <c r="D299" s="357"/>
      <c r="E299" s="357"/>
      <c r="F299" s="357"/>
      <c r="G299" s="357"/>
      <c r="H299" s="372"/>
      <c r="I299" s="372"/>
      <c r="J299" s="372"/>
      <c r="K299" s="357"/>
    </row>
    <row r="300" spans="1:11" ht="15.75" customHeight="1">
      <c r="A300" s="371"/>
      <c r="B300" s="357"/>
      <c r="C300" s="357"/>
      <c r="D300" s="357"/>
      <c r="E300" s="357"/>
      <c r="F300" s="357"/>
      <c r="G300" s="357"/>
      <c r="H300" s="372"/>
      <c r="I300" s="372"/>
      <c r="J300" s="372"/>
      <c r="K300" s="357"/>
    </row>
    <row r="301" spans="1:11" ht="15.75" customHeight="1">
      <c r="A301" s="371"/>
      <c r="B301" s="357"/>
      <c r="C301" s="357"/>
      <c r="D301" s="357"/>
      <c r="E301" s="357"/>
      <c r="F301" s="357"/>
      <c r="G301" s="357"/>
      <c r="H301" s="372"/>
      <c r="I301" s="372"/>
      <c r="J301" s="372"/>
      <c r="K301" s="357"/>
    </row>
    <row r="302" spans="1:11" ht="15.75" customHeight="1">
      <c r="A302" s="371"/>
      <c r="B302" s="357"/>
      <c r="C302" s="357"/>
      <c r="D302" s="357"/>
      <c r="E302" s="357"/>
      <c r="F302" s="357"/>
      <c r="G302" s="357"/>
      <c r="H302" s="372"/>
      <c r="I302" s="372"/>
      <c r="J302" s="372"/>
      <c r="K302" s="357"/>
    </row>
    <row r="303" spans="1:11" ht="15.75" customHeight="1">
      <c r="A303" s="371"/>
      <c r="B303" s="357"/>
      <c r="C303" s="357"/>
      <c r="D303" s="357"/>
      <c r="E303" s="357"/>
      <c r="F303" s="357"/>
      <c r="G303" s="357"/>
      <c r="H303" s="372"/>
      <c r="I303" s="372"/>
      <c r="J303" s="372"/>
      <c r="K303" s="357"/>
    </row>
    <row r="304" spans="1:11" ht="15.75" customHeight="1">
      <c r="A304" s="371"/>
      <c r="B304" s="357"/>
      <c r="C304" s="357"/>
      <c r="D304" s="357"/>
      <c r="E304" s="357"/>
      <c r="F304" s="357"/>
      <c r="G304" s="357"/>
      <c r="H304" s="372"/>
      <c r="I304" s="372"/>
      <c r="J304" s="372"/>
      <c r="K304" s="357"/>
    </row>
    <row r="305" spans="1:11" ht="15.75" customHeight="1">
      <c r="A305" s="371"/>
      <c r="B305" s="357"/>
      <c r="C305" s="357"/>
      <c r="D305" s="357"/>
      <c r="E305" s="357"/>
      <c r="F305" s="357"/>
      <c r="G305" s="357"/>
      <c r="H305" s="372"/>
      <c r="I305" s="372"/>
      <c r="J305" s="372"/>
      <c r="K305" s="357"/>
    </row>
    <row r="306" spans="1:11" ht="15.75" customHeight="1">
      <c r="A306" s="371"/>
      <c r="B306" s="357"/>
      <c r="C306" s="357"/>
      <c r="D306" s="357"/>
      <c r="E306" s="357"/>
      <c r="F306" s="357"/>
      <c r="G306" s="357"/>
      <c r="H306" s="372"/>
      <c r="I306" s="372"/>
      <c r="J306" s="372"/>
      <c r="K306" s="357"/>
    </row>
    <row r="307" spans="1:11" ht="15.75" customHeight="1">
      <c r="A307" s="371"/>
      <c r="B307" s="357"/>
      <c r="C307" s="357"/>
      <c r="D307" s="357"/>
      <c r="E307" s="357"/>
      <c r="F307" s="357"/>
      <c r="G307" s="357"/>
      <c r="H307" s="372"/>
      <c r="I307" s="372"/>
      <c r="J307" s="372"/>
      <c r="K307" s="357"/>
    </row>
    <row r="308" spans="1:11" ht="15.75" customHeight="1">
      <c r="A308" s="371"/>
      <c r="B308" s="357"/>
      <c r="C308" s="357"/>
      <c r="D308" s="357"/>
      <c r="E308" s="357"/>
      <c r="F308" s="357"/>
      <c r="G308" s="357"/>
      <c r="H308" s="372"/>
      <c r="I308" s="372"/>
      <c r="J308" s="372"/>
      <c r="K308" s="357"/>
    </row>
    <row r="309" spans="1:11" ht="15.75" customHeight="1">
      <c r="A309" s="371"/>
      <c r="B309" s="357"/>
      <c r="C309" s="357"/>
      <c r="D309" s="357"/>
      <c r="E309" s="357"/>
      <c r="F309" s="357"/>
      <c r="G309" s="357"/>
      <c r="H309" s="372"/>
      <c r="I309" s="372"/>
      <c r="J309" s="372"/>
      <c r="K309" s="357"/>
    </row>
    <row r="310" spans="1:11" ht="15.75" customHeight="1">
      <c r="A310" s="371"/>
      <c r="B310" s="357"/>
      <c r="C310" s="357"/>
      <c r="D310" s="357"/>
      <c r="E310" s="357"/>
      <c r="F310" s="357"/>
      <c r="G310" s="357"/>
      <c r="H310" s="372"/>
      <c r="I310" s="372"/>
      <c r="J310" s="372"/>
      <c r="K310" s="357"/>
    </row>
    <row r="311" spans="1:11" ht="15.75" customHeight="1">
      <c r="A311" s="371"/>
      <c r="B311" s="357"/>
      <c r="C311" s="357"/>
      <c r="D311" s="357"/>
      <c r="E311" s="357"/>
      <c r="F311" s="357"/>
      <c r="G311" s="357"/>
      <c r="H311" s="372"/>
      <c r="I311" s="372"/>
      <c r="J311" s="372"/>
      <c r="K311" s="357"/>
    </row>
    <row r="312" spans="1:11" ht="15.75" customHeight="1">
      <c r="A312" s="371"/>
      <c r="B312" s="357"/>
      <c r="C312" s="357"/>
      <c r="D312" s="357"/>
      <c r="E312" s="357"/>
      <c r="F312" s="357"/>
      <c r="G312" s="357"/>
      <c r="H312" s="372"/>
      <c r="I312" s="372"/>
      <c r="J312" s="372"/>
      <c r="K312" s="357"/>
    </row>
    <row r="313" spans="1:11" ht="15.75" customHeight="1">
      <c r="A313" s="371"/>
      <c r="B313" s="357"/>
      <c r="C313" s="357"/>
      <c r="D313" s="357"/>
      <c r="E313" s="357"/>
      <c r="F313" s="357"/>
      <c r="G313" s="357"/>
      <c r="H313" s="372"/>
      <c r="I313" s="372"/>
      <c r="J313" s="372"/>
      <c r="K313" s="357"/>
    </row>
    <row r="314" spans="1:11" ht="15.75" customHeight="1">
      <c r="A314" s="371"/>
      <c r="B314" s="357"/>
      <c r="C314" s="357"/>
      <c r="D314" s="357"/>
      <c r="E314" s="357"/>
      <c r="F314" s="357"/>
      <c r="G314" s="357"/>
      <c r="H314" s="372"/>
      <c r="I314" s="372"/>
      <c r="J314" s="372"/>
      <c r="K314" s="357"/>
    </row>
    <row r="315" spans="1:11" ht="15.75" customHeight="1">
      <c r="A315" s="371"/>
      <c r="B315" s="357"/>
      <c r="C315" s="357"/>
      <c r="D315" s="357"/>
      <c r="E315" s="357"/>
      <c r="F315" s="357"/>
      <c r="G315" s="357"/>
      <c r="H315" s="372"/>
      <c r="I315" s="372"/>
      <c r="J315" s="372"/>
      <c r="K315" s="357"/>
    </row>
    <row r="316" spans="1:11" ht="15.75" customHeight="1">
      <c r="A316" s="371"/>
      <c r="B316" s="357"/>
      <c r="C316" s="357"/>
      <c r="D316" s="357"/>
      <c r="E316" s="357"/>
      <c r="F316" s="357"/>
      <c r="G316" s="357"/>
      <c r="H316" s="372"/>
      <c r="I316" s="372"/>
      <c r="J316" s="372"/>
      <c r="K316" s="357"/>
    </row>
    <row r="317" spans="1:11" ht="15.75" customHeight="1">
      <c r="A317" s="371"/>
      <c r="B317" s="357"/>
      <c r="C317" s="357"/>
      <c r="D317" s="357"/>
      <c r="E317" s="357"/>
      <c r="F317" s="357"/>
      <c r="G317" s="357"/>
      <c r="H317" s="372"/>
      <c r="I317" s="372"/>
      <c r="J317" s="372"/>
      <c r="K317" s="357"/>
    </row>
    <row r="318" spans="1:11" ht="15.75" customHeight="1">
      <c r="A318" s="371"/>
      <c r="B318" s="357"/>
      <c r="C318" s="357"/>
      <c r="D318" s="357"/>
      <c r="E318" s="357"/>
      <c r="F318" s="357"/>
      <c r="G318" s="357"/>
      <c r="H318" s="372"/>
      <c r="I318" s="372"/>
      <c r="J318" s="372"/>
      <c r="K318" s="357"/>
    </row>
    <row r="319" spans="1:11" ht="15.75" customHeight="1">
      <c r="A319" s="371"/>
      <c r="B319" s="357"/>
      <c r="C319" s="357"/>
      <c r="D319" s="357"/>
      <c r="E319" s="357"/>
      <c r="F319" s="357"/>
      <c r="G319" s="357"/>
      <c r="H319" s="372"/>
      <c r="I319" s="372"/>
      <c r="J319" s="372"/>
      <c r="K319" s="357"/>
    </row>
    <row r="320" spans="1:11" ht="15.75" customHeight="1">
      <c r="A320" s="371"/>
      <c r="B320" s="357"/>
      <c r="C320" s="357"/>
      <c r="D320" s="357"/>
      <c r="E320" s="357"/>
      <c r="F320" s="357"/>
      <c r="G320" s="357"/>
      <c r="H320" s="372"/>
      <c r="I320" s="372"/>
      <c r="J320" s="372"/>
      <c r="K320" s="357"/>
    </row>
    <row r="321" spans="1:11" ht="15.75" customHeight="1">
      <c r="A321" s="371"/>
      <c r="B321" s="357"/>
      <c r="C321" s="357"/>
      <c r="D321" s="357"/>
      <c r="E321" s="357"/>
      <c r="F321" s="357"/>
      <c r="G321" s="357"/>
      <c r="H321" s="372"/>
      <c r="I321" s="372"/>
      <c r="J321" s="372"/>
      <c r="K321" s="357"/>
    </row>
    <row r="322" spans="1:11" ht="15.75" customHeight="1">
      <c r="A322" s="371"/>
      <c r="B322" s="357"/>
      <c r="C322" s="357"/>
      <c r="D322" s="357"/>
      <c r="E322" s="357"/>
      <c r="F322" s="357"/>
      <c r="G322" s="357"/>
      <c r="H322" s="372"/>
      <c r="I322" s="372"/>
      <c r="J322" s="372"/>
      <c r="K322" s="357"/>
    </row>
    <row r="323" spans="1:11" ht="15.75" customHeight="1">
      <c r="A323" s="371"/>
      <c r="B323" s="357"/>
      <c r="C323" s="357"/>
      <c r="D323" s="357"/>
      <c r="E323" s="357"/>
      <c r="F323" s="357"/>
      <c r="G323" s="357"/>
      <c r="H323" s="372"/>
      <c r="I323" s="372"/>
      <c r="J323" s="372"/>
      <c r="K323" s="357"/>
    </row>
    <row r="324" spans="1:11" ht="15.75" customHeight="1">
      <c r="A324" s="371"/>
      <c r="B324" s="357"/>
      <c r="C324" s="357"/>
      <c r="D324" s="357"/>
      <c r="E324" s="357"/>
      <c r="F324" s="357"/>
      <c r="G324" s="357"/>
      <c r="H324" s="372"/>
      <c r="I324" s="372"/>
      <c r="J324" s="372"/>
      <c r="K324" s="357"/>
    </row>
    <row r="325" spans="1:11" ht="15.75" customHeight="1">
      <c r="A325" s="371"/>
      <c r="B325" s="357"/>
      <c r="C325" s="357"/>
      <c r="D325" s="357"/>
      <c r="E325" s="357"/>
      <c r="F325" s="357"/>
      <c r="G325" s="357"/>
      <c r="H325" s="372"/>
      <c r="I325" s="372"/>
      <c r="J325" s="372"/>
      <c r="K325" s="357"/>
    </row>
    <row r="326" spans="1:11" ht="15.75" customHeight="1">
      <c r="A326" s="371"/>
      <c r="B326" s="357"/>
      <c r="C326" s="357"/>
      <c r="D326" s="357"/>
      <c r="E326" s="357"/>
      <c r="F326" s="357"/>
      <c r="G326" s="357"/>
      <c r="H326" s="372"/>
      <c r="I326" s="372"/>
      <c r="J326" s="372"/>
      <c r="K326" s="357"/>
    </row>
    <row r="327" spans="1:11" ht="15.75" customHeight="1">
      <c r="A327" s="371"/>
      <c r="B327" s="357"/>
      <c r="C327" s="357"/>
      <c r="D327" s="357"/>
      <c r="E327" s="357"/>
      <c r="F327" s="357"/>
      <c r="G327" s="357"/>
      <c r="H327" s="372"/>
      <c r="I327" s="372"/>
      <c r="J327" s="372"/>
      <c r="K327" s="357"/>
    </row>
    <row r="328" spans="1:11" ht="15.75" customHeight="1">
      <c r="A328" s="371"/>
      <c r="B328" s="357"/>
      <c r="C328" s="357"/>
      <c r="D328" s="357"/>
      <c r="E328" s="357"/>
      <c r="F328" s="357"/>
      <c r="G328" s="357"/>
      <c r="H328" s="372"/>
      <c r="I328" s="372"/>
      <c r="J328" s="372"/>
      <c r="K328" s="357"/>
    </row>
    <row r="329" spans="1:11" ht="15.75" customHeight="1">
      <c r="A329" s="371"/>
      <c r="B329" s="357"/>
      <c r="C329" s="357"/>
      <c r="D329" s="357"/>
      <c r="E329" s="357"/>
      <c r="F329" s="357"/>
      <c r="G329" s="357"/>
      <c r="H329" s="372"/>
      <c r="I329" s="372"/>
      <c r="J329" s="372"/>
      <c r="K329" s="357"/>
    </row>
    <row r="330" spans="1:11" ht="15.75" customHeight="1">
      <c r="A330" s="371"/>
      <c r="B330" s="357"/>
      <c r="C330" s="357"/>
      <c r="D330" s="357"/>
      <c r="E330" s="357"/>
      <c r="F330" s="357"/>
      <c r="G330" s="357"/>
      <c r="H330" s="372"/>
      <c r="I330" s="372"/>
      <c r="J330" s="372"/>
      <c r="K330" s="357"/>
    </row>
    <row r="331" spans="1:11" ht="15.75" customHeight="1">
      <c r="A331" s="371"/>
      <c r="B331" s="357"/>
      <c r="C331" s="357"/>
      <c r="D331" s="357"/>
      <c r="E331" s="357"/>
      <c r="F331" s="357"/>
      <c r="G331" s="357"/>
      <c r="H331" s="372"/>
      <c r="I331" s="372"/>
      <c r="J331" s="372"/>
      <c r="K331" s="357"/>
    </row>
    <row r="332" spans="1:11" ht="15.75" customHeight="1">
      <c r="A332" s="371"/>
      <c r="B332" s="357"/>
      <c r="C332" s="357"/>
      <c r="D332" s="357"/>
      <c r="E332" s="357"/>
      <c r="F332" s="357"/>
      <c r="G332" s="357"/>
      <c r="H332" s="372"/>
      <c r="I332" s="372"/>
      <c r="J332" s="372"/>
      <c r="K332" s="357"/>
    </row>
    <row r="333" spans="1:11" ht="15.75" customHeight="1">
      <c r="A333" s="371"/>
      <c r="B333" s="357"/>
      <c r="C333" s="357"/>
      <c r="D333" s="357"/>
      <c r="E333" s="357"/>
      <c r="F333" s="357"/>
      <c r="G333" s="357"/>
      <c r="H333" s="372"/>
      <c r="I333" s="372"/>
      <c r="J333" s="372"/>
      <c r="K333" s="357"/>
    </row>
    <row r="334" spans="1:11" ht="15.75" customHeight="1">
      <c r="A334" s="371"/>
      <c r="B334" s="357"/>
      <c r="C334" s="357"/>
      <c r="D334" s="357"/>
      <c r="E334" s="357"/>
      <c r="F334" s="357"/>
      <c r="G334" s="357"/>
      <c r="H334" s="372"/>
      <c r="I334" s="372"/>
      <c r="J334" s="372"/>
      <c r="K334" s="357"/>
    </row>
    <row r="335" spans="1:11" ht="15.75" customHeight="1">
      <c r="A335" s="371"/>
      <c r="B335" s="357"/>
      <c r="C335" s="357"/>
      <c r="D335" s="357"/>
      <c r="E335" s="357"/>
      <c r="F335" s="357"/>
      <c r="G335" s="357"/>
      <c r="H335" s="372"/>
      <c r="I335" s="372"/>
      <c r="J335" s="372"/>
      <c r="K335" s="357"/>
    </row>
    <row r="336" spans="1:11" ht="15.75" customHeight="1">
      <c r="A336" s="371"/>
      <c r="B336" s="357"/>
      <c r="C336" s="357"/>
      <c r="D336" s="357"/>
      <c r="E336" s="357"/>
      <c r="F336" s="357"/>
      <c r="G336" s="357"/>
      <c r="H336" s="372"/>
      <c r="I336" s="372"/>
      <c r="J336" s="372"/>
      <c r="K336" s="357"/>
    </row>
    <row r="337" spans="1:11" ht="15.75" customHeight="1">
      <c r="A337" s="371"/>
      <c r="B337" s="357"/>
      <c r="C337" s="357"/>
      <c r="D337" s="357"/>
      <c r="E337" s="357"/>
      <c r="F337" s="357"/>
      <c r="G337" s="357"/>
      <c r="H337" s="372"/>
      <c r="I337" s="372"/>
      <c r="J337" s="372"/>
      <c r="K337" s="357"/>
    </row>
    <row r="338" spans="1:11" ht="15.75" customHeight="1">
      <c r="A338" s="371"/>
      <c r="B338" s="357"/>
      <c r="C338" s="357"/>
      <c r="D338" s="357"/>
      <c r="E338" s="357"/>
      <c r="F338" s="357"/>
      <c r="G338" s="357"/>
      <c r="H338" s="372"/>
      <c r="I338" s="372"/>
      <c r="J338" s="372"/>
      <c r="K338" s="357"/>
    </row>
    <row r="339" spans="1:11" ht="15.75" customHeight="1">
      <c r="A339" s="371"/>
      <c r="B339" s="357"/>
      <c r="C339" s="357"/>
      <c r="D339" s="357"/>
      <c r="E339" s="357"/>
      <c r="F339" s="357"/>
      <c r="G339" s="357"/>
      <c r="H339" s="372"/>
      <c r="I339" s="372"/>
      <c r="J339" s="372"/>
      <c r="K339" s="357"/>
    </row>
    <row r="340" spans="1:11" ht="15.75" customHeight="1">
      <c r="A340" s="371"/>
      <c r="B340" s="357"/>
      <c r="C340" s="357"/>
      <c r="D340" s="357"/>
      <c r="E340" s="357"/>
      <c r="F340" s="357"/>
      <c r="G340" s="357"/>
      <c r="H340" s="372"/>
      <c r="I340" s="372"/>
      <c r="J340" s="372"/>
      <c r="K340" s="357"/>
    </row>
    <row r="341" spans="1:11" ht="15.75" customHeight="1">
      <c r="A341" s="371"/>
      <c r="B341" s="357"/>
      <c r="C341" s="357"/>
      <c r="D341" s="357"/>
      <c r="E341" s="357"/>
      <c r="F341" s="357"/>
      <c r="G341" s="357"/>
      <c r="H341" s="372"/>
      <c r="I341" s="372"/>
      <c r="J341" s="372"/>
      <c r="K341" s="357"/>
    </row>
    <row r="342" spans="1:11" ht="15.75" customHeight="1">
      <c r="A342" s="371"/>
      <c r="B342" s="357"/>
      <c r="C342" s="357"/>
      <c r="D342" s="357"/>
      <c r="E342" s="357"/>
      <c r="F342" s="357"/>
      <c r="G342" s="357"/>
      <c r="H342" s="372"/>
      <c r="I342" s="372"/>
      <c r="J342" s="372"/>
      <c r="K342" s="357"/>
    </row>
    <row r="343" spans="1:11" ht="15.75" customHeight="1">
      <c r="A343" s="371"/>
      <c r="B343" s="357"/>
      <c r="C343" s="357"/>
      <c r="D343" s="357"/>
      <c r="E343" s="357"/>
      <c r="F343" s="357"/>
      <c r="G343" s="357"/>
      <c r="H343" s="372"/>
      <c r="I343" s="372"/>
      <c r="J343" s="372"/>
      <c r="K343" s="357"/>
    </row>
    <row r="344" spans="1:11" ht="15.75" customHeight="1">
      <c r="A344" s="371"/>
      <c r="B344" s="357"/>
      <c r="C344" s="357"/>
      <c r="D344" s="357"/>
      <c r="E344" s="357"/>
      <c r="F344" s="357"/>
      <c r="G344" s="357"/>
      <c r="H344" s="372"/>
      <c r="I344" s="372"/>
      <c r="J344" s="372"/>
      <c r="K344" s="357"/>
    </row>
    <row r="345" spans="1:11" ht="15.75" customHeight="1">
      <c r="A345" s="371"/>
      <c r="B345" s="357"/>
      <c r="C345" s="357"/>
      <c r="D345" s="357"/>
      <c r="E345" s="357"/>
      <c r="F345" s="357"/>
      <c r="G345" s="357"/>
      <c r="H345" s="372"/>
      <c r="I345" s="372"/>
      <c r="J345" s="372"/>
      <c r="K345" s="357"/>
    </row>
    <row r="346" spans="1:11" ht="15.75" customHeight="1">
      <c r="A346" s="371"/>
      <c r="B346" s="357"/>
      <c r="C346" s="357"/>
      <c r="D346" s="357"/>
      <c r="E346" s="357"/>
      <c r="F346" s="357"/>
      <c r="G346" s="357"/>
      <c r="H346" s="372"/>
      <c r="I346" s="372"/>
      <c r="J346" s="372"/>
      <c r="K346" s="357"/>
    </row>
    <row r="347" spans="1:11" ht="15.75" customHeight="1">
      <c r="A347" s="371"/>
      <c r="B347" s="357"/>
      <c r="C347" s="357"/>
      <c r="D347" s="357"/>
      <c r="E347" s="357"/>
      <c r="F347" s="357"/>
      <c r="G347" s="357"/>
      <c r="H347" s="372"/>
      <c r="I347" s="372"/>
      <c r="J347" s="372"/>
      <c r="K347" s="357"/>
    </row>
    <row r="348" spans="1:11" ht="15.75" customHeight="1">
      <c r="A348" s="371"/>
      <c r="B348" s="357"/>
      <c r="C348" s="357"/>
      <c r="D348" s="357"/>
      <c r="E348" s="357"/>
      <c r="F348" s="357"/>
      <c r="G348" s="357"/>
      <c r="H348" s="372"/>
      <c r="I348" s="372"/>
      <c r="J348" s="372"/>
      <c r="K348" s="357"/>
    </row>
    <row r="349" spans="1:11" ht="15.75" customHeight="1">
      <c r="A349" s="371"/>
      <c r="B349" s="357"/>
      <c r="C349" s="357"/>
      <c r="D349" s="357"/>
      <c r="E349" s="357"/>
      <c r="F349" s="357"/>
      <c r="G349" s="357"/>
      <c r="H349" s="372"/>
      <c r="I349" s="372"/>
      <c r="J349" s="372"/>
      <c r="K349" s="357"/>
    </row>
    <row r="350" spans="1:11" ht="15.75" customHeight="1">
      <c r="A350" s="371"/>
      <c r="B350" s="357"/>
      <c r="C350" s="357"/>
      <c r="D350" s="357"/>
      <c r="E350" s="357"/>
      <c r="F350" s="357"/>
      <c r="G350" s="357"/>
      <c r="H350" s="372"/>
      <c r="I350" s="372"/>
      <c r="J350" s="372"/>
      <c r="K350" s="357"/>
    </row>
    <row r="351" spans="1:11" ht="15.75" customHeight="1">
      <c r="A351" s="371"/>
      <c r="B351" s="357"/>
      <c r="C351" s="357"/>
      <c r="D351" s="357"/>
      <c r="E351" s="357"/>
      <c r="F351" s="357"/>
      <c r="G351" s="357"/>
      <c r="H351" s="372"/>
      <c r="I351" s="372"/>
      <c r="J351" s="372"/>
      <c r="K351" s="357"/>
    </row>
    <row r="352" spans="1:11" ht="15.75" customHeight="1">
      <c r="A352" s="371"/>
      <c r="B352" s="357"/>
      <c r="C352" s="357"/>
      <c r="D352" s="357"/>
      <c r="E352" s="357"/>
      <c r="F352" s="357"/>
      <c r="G352" s="357"/>
      <c r="H352" s="372"/>
      <c r="I352" s="372"/>
      <c r="J352" s="372"/>
      <c r="K352" s="357"/>
    </row>
    <row r="353" spans="1:11" ht="15.75" customHeight="1">
      <c r="A353" s="371"/>
      <c r="B353" s="357"/>
      <c r="C353" s="357"/>
      <c r="D353" s="357"/>
      <c r="E353" s="357"/>
      <c r="F353" s="357"/>
      <c r="G353" s="357"/>
      <c r="H353" s="372"/>
      <c r="I353" s="372"/>
      <c r="J353" s="372"/>
      <c r="K353" s="357"/>
    </row>
    <row r="354" spans="1:11" ht="15.75" customHeight="1">
      <c r="A354" s="371"/>
      <c r="B354" s="357"/>
      <c r="C354" s="357"/>
      <c r="D354" s="357"/>
      <c r="E354" s="357"/>
      <c r="F354" s="357"/>
      <c r="G354" s="357"/>
      <c r="H354" s="372"/>
      <c r="I354" s="372"/>
      <c r="J354" s="372"/>
      <c r="K354" s="357"/>
    </row>
    <row r="355" spans="1:11" ht="15.75" customHeight="1">
      <c r="A355" s="371"/>
      <c r="B355" s="357"/>
      <c r="C355" s="357"/>
      <c r="D355" s="357"/>
      <c r="E355" s="357"/>
      <c r="F355" s="357"/>
      <c r="G355" s="357"/>
      <c r="H355" s="372"/>
      <c r="I355" s="372"/>
      <c r="J355" s="372"/>
      <c r="K355" s="357"/>
    </row>
    <row r="356" spans="1:11" ht="15.75" customHeight="1">
      <c r="A356" s="371"/>
      <c r="B356" s="357"/>
      <c r="C356" s="357"/>
      <c r="D356" s="357"/>
      <c r="E356" s="357"/>
      <c r="F356" s="357"/>
      <c r="G356" s="357"/>
      <c r="H356" s="372"/>
      <c r="I356" s="372"/>
      <c r="J356" s="372"/>
      <c r="K356" s="357"/>
    </row>
    <row r="357" spans="1:11" ht="15.75" customHeight="1">
      <c r="A357" s="371"/>
      <c r="B357" s="357"/>
      <c r="C357" s="357"/>
      <c r="D357" s="357"/>
      <c r="E357" s="357"/>
      <c r="F357" s="357"/>
      <c r="G357" s="357"/>
      <c r="H357" s="372"/>
      <c r="I357" s="372"/>
      <c r="J357" s="372"/>
      <c r="K357" s="357"/>
    </row>
    <row r="358" spans="1:11" ht="15.75" customHeight="1">
      <c r="A358" s="371"/>
      <c r="B358" s="357"/>
      <c r="C358" s="357"/>
      <c r="D358" s="357"/>
      <c r="E358" s="357"/>
      <c r="F358" s="357"/>
      <c r="G358" s="357"/>
      <c r="H358" s="372"/>
      <c r="I358" s="372"/>
      <c r="J358" s="372"/>
      <c r="K358" s="357"/>
    </row>
    <row r="359" spans="1:11" ht="15.75" customHeight="1">
      <c r="A359" s="371"/>
      <c r="B359" s="357"/>
      <c r="C359" s="357"/>
      <c r="D359" s="357"/>
      <c r="E359" s="357"/>
      <c r="F359" s="357"/>
      <c r="G359" s="357"/>
      <c r="H359" s="372"/>
      <c r="I359" s="372"/>
      <c r="J359" s="372"/>
      <c r="K359" s="357"/>
    </row>
    <row r="360" spans="1:11" ht="15.75" customHeight="1">
      <c r="A360" s="371"/>
      <c r="B360" s="357"/>
      <c r="C360" s="357"/>
      <c r="D360" s="357"/>
      <c r="E360" s="357"/>
      <c r="F360" s="357"/>
      <c r="G360" s="357"/>
      <c r="H360" s="372"/>
      <c r="I360" s="372"/>
      <c r="J360" s="372"/>
      <c r="K360" s="357"/>
    </row>
    <row r="361" spans="1:11" ht="15.75" customHeight="1">
      <c r="A361" s="371"/>
      <c r="B361" s="357"/>
      <c r="C361" s="357"/>
      <c r="D361" s="357"/>
      <c r="E361" s="357"/>
      <c r="F361" s="357"/>
      <c r="G361" s="357"/>
      <c r="H361" s="372"/>
      <c r="I361" s="372"/>
      <c r="J361" s="372"/>
      <c r="K361" s="357"/>
    </row>
    <row r="362" spans="1:11" ht="15.75" customHeight="1">
      <c r="A362" s="371"/>
      <c r="B362" s="357"/>
      <c r="C362" s="357"/>
      <c r="D362" s="357"/>
      <c r="E362" s="357"/>
      <c r="F362" s="357"/>
      <c r="G362" s="357"/>
      <c r="H362" s="372"/>
      <c r="I362" s="372"/>
      <c r="J362" s="372"/>
      <c r="K362" s="357"/>
    </row>
    <row r="363" spans="1:11" ht="15.75" customHeight="1">
      <c r="A363" s="371"/>
      <c r="B363" s="357"/>
      <c r="C363" s="357"/>
      <c r="D363" s="357"/>
      <c r="E363" s="357"/>
      <c r="F363" s="357"/>
      <c r="G363" s="357"/>
      <c r="H363" s="372"/>
      <c r="I363" s="372"/>
      <c r="J363" s="372"/>
      <c r="K363" s="357"/>
    </row>
    <row r="364" spans="1:11" ht="15.75" customHeight="1">
      <c r="A364" s="371"/>
      <c r="B364" s="357"/>
      <c r="C364" s="357"/>
      <c r="D364" s="357"/>
      <c r="E364" s="357"/>
      <c r="F364" s="357"/>
      <c r="G364" s="357"/>
      <c r="H364" s="372"/>
      <c r="I364" s="372"/>
      <c r="J364" s="372"/>
      <c r="K364" s="357"/>
    </row>
    <row r="365" spans="1:11" ht="15.75" customHeight="1">
      <c r="A365" s="371"/>
      <c r="B365" s="357"/>
      <c r="C365" s="357"/>
      <c r="D365" s="357"/>
      <c r="E365" s="357"/>
      <c r="F365" s="357"/>
      <c r="G365" s="357"/>
      <c r="H365" s="372"/>
      <c r="I365" s="372"/>
      <c r="J365" s="372"/>
      <c r="K365" s="357"/>
    </row>
    <row r="366" spans="1:11" ht="15.75" customHeight="1">
      <c r="A366" s="371"/>
      <c r="B366" s="357"/>
      <c r="C366" s="357"/>
      <c r="D366" s="357"/>
      <c r="E366" s="357"/>
      <c r="F366" s="357"/>
      <c r="G366" s="357"/>
      <c r="H366" s="372"/>
      <c r="I366" s="372"/>
      <c r="J366" s="372"/>
      <c r="K366" s="357"/>
    </row>
    <row r="367" spans="1:11" ht="15.75" customHeight="1">
      <c r="A367" s="371"/>
      <c r="B367" s="357"/>
      <c r="C367" s="357"/>
      <c r="D367" s="357"/>
      <c r="E367" s="357"/>
      <c r="F367" s="357"/>
      <c r="G367" s="357"/>
      <c r="H367" s="372"/>
      <c r="I367" s="372"/>
      <c r="J367" s="372"/>
      <c r="K367" s="357"/>
    </row>
    <row r="368" spans="1:11" ht="15.75" customHeight="1">
      <c r="A368" s="371"/>
      <c r="B368" s="357"/>
      <c r="C368" s="357"/>
      <c r="D368" s="357"/>
      <c r="E368" s="357"/>
      <c r="F368" s="357"/>
      <c r="G368" s="357"/>
      <c r="H368" s="372"/>
      <c r="I368" s="372"/>
      <c r="J368" s="372"/>
      <c r="K368" s="357"/>
    </row>
    <row r="369" spans="1:11" ht="15.75" customHeight="1">
      <c r="A369" s="371"/>
      <c r="B369" s="357"/>
      <c r="C369" s="357"/>
      <c r="D369" s="357"/>
      <c r="E369" s="357"/>
      <c r="F369" s="357"/>
      <c r="G369" s="357"/>
      <c r="H369" s="372"/>
      <c r="I369" s="372"/>
      <c r="J369" s="372"/>
      <c r="K369" s="357"/>
    </row>
    <row r="370" spans="1:11" ht="15.75" customHeight="1">
      <c r="A370" s="371"/>
      <c r="B370" s="357"/>
      <c r="C370" s="357"/>
      <c r="D370" s="357"/>
      <c r="E370" s="357"/>
      <c r="F370" s="357"/>
      <c r="G370" s="357"/>
      <c r="H370" s="372"/>
      <c r="I370" s="372"/>
      <c r="J370" s="372"/>
      <c r="K370" s="357"/>
    </row>
    <row r="371" spans="1:11" ht="15.75" customHeight="1">
      <c r="A371" s="371"/>
      <c r="B371" s="357"/>
      <c r="C371" s="357"/>
      <c r="D371" s="357"/>
      <c r="E371" s="357"/>
      <c r="F371" s="357"/>
      <c r="G371" s="357"/>
      <c r="H371" s="372"/>
      <c r="I371" s="372"/>
      <c r="J371" s="372"/>
      <c r="K371" s="357"/>
    </row>
    <row r="372" spans="1:11" ht="15.75" customHeight="1">
      <c r="A372" s="371"/>
      <c r="B372" s="357"/>
      <c r="C372" s="357"/>
      <c r="D372" s="357"/>
      <c r="E372" s="357"/>
      <c r="F372" s="357"/>
      <c r="G372" s="357"/>
      <c r="H372" s="372"/>
      <c r="I372" s="372"/>
      <c r="J372" s="372"/>
      <c r="K372" s="357"/>
    </row>
    <row r="373" spans="1:11" ht="15.75" customHeight="1">
      <c r="A373" s="371"/>
      <c r="B373" s="357"/>
      <c r="C373" s="357"/>
      <c r="D373" s="357"/>
      <c r="E373" s="357"/>
      <c r="F373" s="357"/>
      <c r="G373" s="357"/>
      <c r="H373" s="372"/>
      <c r="I373" s="372"/>
      <c r="J373" s="372"/>
      <c r="K373" s="357"/>
    </row>
    <row r="374" spans="1:11" ht="15.75" customHeight="1">
      <c r="A374" s="371"/>
      <c r="B374" s="357"/>
      <c r="C374" s="357"/>
      <c r="D374" s="357"/>
      <c r="E374" s="357"/>
      <c r="F374" s="357"/>
      <c r="G374" s="357"/>
      <c r="H374" s="372"/>
      <c r="I374" s="372"/>
      <c r="J374" s="372"/>
      <c r="K374" s="357"/>
    </row>
    <row r="375" spans="1:11" ht="15.75" customHeight="1">
      <c r="A375" s="371"/>
      <c r="B375" s="357"/>
      <c r="C375" s="357"/>
      <c r="D375" s="357"/>
      <c r="E375" s="357"/>
      <c r="F375" s="357"/>
      <c r="G375" s="357"/>
      <c r="H375" s="372"/>
      <c r="I375" s="372"/>
      <c r="J375" s="372"/>
      <c r="K375" s="357"/>
    </row>
    <row r="376" spans="1:11" ht="15.75" customHeight="1">
      <c r="A376" s="371"/>
      <c r="B376" s="357"/>
      <c r="C376" s="357"/>
      <c r="D376" s="357"/>
      <c r="E376" s="357"/>
      <c r="F376" s="357"/>
      <c r="G376" s="357"/>
      <c r="H376" s="372"/>
      <c r="I376" s="372"/>
      <c r="J376" s="372"/>
      <c r="K376" s="357"/>
    </row>
    <row r="377" spans="1:11" ht="15.75" customHeight="1">
      <c r="A377" s="371"/>
      <c r="B377" s="357"/>
      <c r="C377" s="357"/>
      <c r="D377" s="357"/>
      <c r="E377" s="357"/>
      <c r="F377" s="357"/>
      <c r="G377" s="357"/>
      <c r="H377" s="372"/>
      <c r="I377" s="372"/>
      <c r="J377" s="372"/>
      <c r="K377" s="357"/>
    </row>
    <row r="378" spans="1:11" ht="15.75" customHeight="1">
      <c r="A378" s="371"/>
      <c r="B378" s="357"/>
      <c r="C378" s="357"/>
      <c r="D378" s="357"/>
      <c r="E378" s="357"/>
      <c r="F378" s="357"/>
      <c r="G378" s="357"/>
      <c r="H378" s="372"/>
      <c r="I378" s="372"/>
      <c r="J378" s="372"/>
      <c r="K378" s="357"/>
    </row>
    <row r="379" spans="1:11" ht="15.75" customHeight="1">
      <c r="A379" s="371"/>
      <c r="B379" s="357"/>
      <c r="C379" s="357"/>
      <c r="D379" s="357"/>
      <c r="E379" s="357"/>
      <c r="F379" s="357"/>
      <c r="G379" s="357"/>
      <c r="H379" s="372"/>
      <c r="I379" s="372"/>
      <c r="J379" s="372"/>
      <c r="K379" s="357"/>
    </row>
    <row r="380" spans="1:11" ht="15.75" customHeight="1">
      <c r="A380" s="371"/>
      <c r="B380" s="357"/>
      <c r="C380" s="357"/>
      <c r="D380" s="357"/>
      <c r="E380" s="357"/>
      <c r="F380" s="357"/>
      <c r="G380" s="357"/>
      <c r="H380" s="372"/>
      <c r="I380" s="372"/>
      <c r="J380" s="372"/>
      <c r="K380" s="357"/>
    </row>
    <row r="381" spans="1:11" ht="15.75" customHeight="1">
      <c r="A381" s="371"/>
      <c r="B381" s="357"/>
      <c r="C381" s="357"/>
      <c r="D381" s="357"/>
      <c r="E381" s="357"/>
      <c r="F381" s="357"/>
      <c r="G381" s="357"/>
      <c r="H381" s="372"/>
      <c r="I381" s="372"/>
      <c r="J381" s="372"/>
      <c r="K381" s="357"/>
    </row>
    <row r="382" spans="1:11" ht="15.75" customHeight="1">
      <c r="A382" s="371"/>
      <c r="B382" s="357"/>
      <c r="C382" s="357"/>
      <c r="D382" s="357"/>
      <c r="E382" s="357"/>
      <c r="F382" s="357"/>
      <c r="G382" s="357"/>
      <c r="H382" s="372"/>
      <c r="I382" s="372"/>
      <c r="J382" s="372"/>
      <c r="K382" s="357"/>
    </row>
    <row r="383" spans="1:11" ht="15.75" customHeight="1">
      <c r="A383" s="371"/>
      <c r="B383" s="357"/>
      <c r="C383" s="357"/>
      <c r="D383" s="357"/>
      <c r="E383" s="357"/>
      <c r="F383" s="357"/>
      <c r="G383" s="357"/>
      <c r="H383" s="372"/>
      <c r="I383" s="372"/>
      <c r="J383" s="372"/>
      <c r="K383" s="357"/>
    </row>
    <row r="384" spans="1:11" ht="15.75" customHeight="1">
      <c r="A384" s="371"/>
      <c r="B384" s="357"/>
      <c r="C384" s="357"/>
      <c r="D384" s="357"/>
      <c r="E384" s="357"/>
      <c r="F384" s="357"/>
      <c r="G384" s="357"/>
      <c r="H384" s="372"/>
      <c r="I384" s="372"/>
      <c r="J384" s="372"/>
      <c r="K384" s="357"/>
    </row>
    <row r="385" spans="1:11" ht="15.75" customHeight="1">
      <c r="A385" s="371"/>
      <c r="B385" s="357"/>
      <c r="C385" s="357"/>
      <c r="D385" s="357"/>
      <c r="E385" s="357"/>
      <c r="F385" s="357"/>
      <c r="G385" s="357"/>
      <c r="H385" s="372"/>
      <c r="I385" s="372"/>
      <c r="J385" s="372"/>
      <c r="K385" s="357"/>
    </row>
    <row r="386" spans="1:11" ht="15.75" customHeight="1">
      <c r="A386" s="371"/>
      <c r="B386" s="357"/>
      <c r="C386" s="357"/>
      <c r="D386" s="357"/>
      <c r="E386" s="357"/>
      <c r="F386" s="357"/>
      <c r="G386" s="357"/>
      <c r="H386" s="372"/>
      <c r="I386" s="372"/>
      <c r="J386" s="372"/>
      <c r="K386" s="357"/>
    </row>
    <row r="387" spans="1:11" ht="15.75" customHeight="1">
      <c r="A387" s="371"/>
      <c r="B387" s="357"/>
      <c r="C387" s="357"/>
      <c r="D387" s="357"/>
      <c r="E387" s="357"/>
      <c r="F387" s="357"/>
      <c r="G387" s="357"/>
      <c r="H387" s="372"/>
      <c r="I387" s="372"/>
      <c r="J387" s="372"/>
      <c r="K387" s="357"/>
    </row>
    <row r="388" spans="1:11" ht="15.75" customHeight="1">
      <c r="A388" s="371"/>
      <c r="B388" s="357"/>
      <c r="C388" s="357"/>
      <c r="D388" s="357"/>
      <c r="E388" s="357"/>
      <c r="F388" s="357"/>
      <c r="G388" s="357"/>
      <c r="H388" s="372"/>
      <c r="I388" s="372"/>
      <c r="J388" s="372"/>
      <c r="K388" s="357"/>
    </row>
    <row r="389" spans="1:11" ht="15.75" customHeight="1">
      <c r="A389" s="371"/>
      <c r="B389" s="357"/>
      <c r="C389" s="357"/>
      <c r="D389" s="357"/>
      <c r="E389" s="357"/>
      <c r="F389" s="357"/>
      <c r="G389" s="357"/>
      <c r="H389" s="372"/>
      <c r="I389" s="372"/>
      <c r="J389" s="372"/>
      <c r="K389" s="357"/>
    </row>
    <row r="390" spans="1:11" ht="15.75" customHeight="1">
      <c r="A390" s="371"/>
      <c r="B390" s="357"/>
      <c r="C390" s="357"/>
      <c r="D390" s="357"/>
      <c r="E390" s="357"/>
      <c r="F390" s="357"/>
      <c r="G390" s="357"/>
      <c r="H390" s="372"/>
      <c r="I390" s="372"/>
      <c r="J390" s="372"/>
      <c r="K390" s="357"/>
    </row>
    <row r="391" spans="1:11" ht="15.75" customHeight="1">
      <c r="A391" s="371"/>
      <c r="B391" s="357"/>
      <c r="C391" s="357"/>
      <c r="D391" s="357"/>
      <c r="E391" s="357"/>
      <c r="F391" s="357"/>
      <c r="G391" s="357"/>
      <c r="H391" s="372"/>
      <c r="I391" s="372"/>
      <c r="J391" s="372"/>
      <c r="K391" s="357"/>
    </row>
    <row r="392" spans="1:11" ht="15.75" customHeight="1">
      <c r="A392" s="371"/>
      <c r="B392" s="357"/>
      <c r="C392" s="357"/>
      <c r="D392" s="357"/>
      <c r="E392" s="357"/>
      <c r="F392" s="357"/>
      <c r="G392" s="357"/>
      <c r="H392" s="372"/>
      <c r="I392" s="372"/>
      <c r="J392" s="372"/>
      <c r="K392" s="357"/>
    </row>
    <row r="393" spans="1:11" ht="15.75" customHeight="1">
      <c r="A393" s="371"/>
      <c r="B393" s="357"/>
      <c r="C393" s="357"/>
      <c r="D393" s="357"/>
      <c r="E393" s="357"/>
      <c r="F393" s="357"/>
      <c r="G393" s="357"/>
      <c r="H393" s="372"/>
      <c r="I393" s="372"/>
      <c r="J393" s="372"/>
      <c r="K393" s="357"/>
    </row>
    <row r="394" spans="1:11" ht="15.75" customHeight="1">
      <c r="A394" s="371"/>
      <c r="B394" s="357"/>
      <c r="C394" s="357"/>
      <c r="D394" s="357"/>
      <c r="E394" s="357"/>
      <c r="F394" s="357"/>
      <c r="G394" s="357"/>
      <c r="H394" s="372"/>
      <c r="I394" s="372"/>
      <c r="J394" s="372"/>
      <c r="K394" s="357"/>
    </row>
    <row r="395" spans="1:11" ht="15.75" customHeight="1">
      <c r="A395" s="371"/>
      <c r="B395" s="357"/>
      <c r="C395" s="357"/>
      <c r="D395" s="357"/>
      <c r="E395" s="357"/>
      <c r="F395" s="357"/>
      <c r="G395" s="357"/>
      <c r="H395" s="372"/>
      <c r="I395" s="372"/>
      <c r="J395" s="372"/>
      <c r="K395" s="357"/>
    </row>
    <row r="396" spans="1:11" ht="15.75" customHeight="1">
      <c r="A396" s="371"/>
      <c r="B396" s="357"/>
      <c r="C396" s="357"/>
      <c r="D396" s="357"/>
      <c r="E396" s="357"/>
      <c r="F396" s="357"/>
      <c r="G396" s="357"/>
      <c r="H396" s="372"/>
      <c r="I396" s="372"/>
      <c r="J396" s="372"/>
      <c r="K396" s="357"/>
    </row>
    <row r="397" spans="1:11" ht="15.75" customHeight="1">
      <c r="A397" s="371"/>
      <c r="B397" s="357"/>
      <c r="C397" s="357"/>
      <c r="D397" s="357"/>
      <c r="E397" s="357"/>
      <c r="F397" s="357"/>
      <c r="G397" s="357"/>
      <c r="H397" s="372"/>
      <c r="I397" s="372"/>
      <c r="J397" s="372"/>
      <c r="K397" s="357"/>
    </row>
    <row r="398" spans="1:11" ht="15.75" customHeight="1">
      <c r="A398" s="371"/>
      <c r="B398" s="357"/>
      <c r="C398" s="357"/>
      <c r="D398" s="357"/>
      <c r="E398" s="357"/>
      <c r="F398" s="357"/>
      <c r="G398" s="357"/>
      <c r="H398" s="372"/>
      <c r="I398" s="372"/>
      <c r="J398" s="372"/>
      <c r="K398" s="357"/>
    </row>
    <row r="399" spans="1:11" ht="15.75" customHeight="1">
      <c r="A399" s="371"/>
      <c r="B399" s="357"/>
      <c r="C399" s="357"/>
      <c r="D399" s="357"/>
      <c r="E399" s="357"/>
      <c r="F399" s="357"/>
      <c r="G399" s="357"/>
      <c r="H399" s="372"/>
      <c r="I399" s="372"/>
      <c r="J399" s="372"/>
      <c r="K399" s="357"/>
    </row>
    <row r="400" spans="1:11" ht="15.75" customHeight="1">
      <c r="A400" s="371"/>
      <c r="B400" s="357"/>
      <c r="C400" s="357"/>
      <c r="D400" s="357"/>
      <c r="E400" s="357"/>
      <c r="F400" s="357"/>
      <c r="G400" s="357"/>
      <c r="H400" s="372"/>
      <c r="I400" s="372"/>
      <c r="J400" s="372"/>
      <c r="K400" s="357"/>
    </row>
    <row r="401" spans="1:11" ht="15.75" customHeight="1">
      <c r="A401" s="371"/>
      <c r="B401" s="357"/>
      <c r="C401" s="357"/>
      <c r="D401" s="357"/>
      <c r="E401" s="357"/>
      <c r="F401" s="357"/>
      <c r="G401" s="357"/>
      <c r="H401" s="372"/>
      <c r="I401" s="372"/>
      <c r="J401" s="372"/>
      <c r="K401" s="357"/>
    </row>
    <row r="402" spans="1:11" ht="15.75" customHeight="1">
      <c r="A402" s="371"/>
      <c r="B402" s="357"/>
      <c r="C402" s="357"/>
      <c r="D402" s="357"/>
      <c r="E402" s="357"/>
      <c r="F402" s="357"/>
      <c r="G402" s="357"/>
      <c r="H402" s="372"/>
      <c r="I402" s="372"/>
      <c r="J402" s="372"/>
      <c r="K402" s="357"/>
    </row>
    <row r="403" spans="1:11" ht="15.75" customHeight="1">
      <c r="A403" s="371"/>
      <c r="B403" s="357"/>
      <c r="C403" s="357"/>
      <c r="D403" s="357"/>
      <c r="E403" s="357"/>
      <c r="F403" s="357"/>
      <c r="G403" s="357"/>
      <c r="H403" s="372"/>
      <c r="I403" s="372"/>
      <c r="J403" s="372"/>
      <c r="K403" s="357"/>
    </row>
    <row r="404" spans="1:11" ht="15.75" customHeight="1">
      <c r="A404" s="371"/>
      <c r="B404" s="357"/>
      <c r="C404" s="357"/>
      <c r="D404" s="357"/>
      <c r="E404" s="357"/>
      <c r="F404" s="357"/>
      <c r="G404" s="357"/>
      <c r="H404" s="372"/>
      <c r="I404" s="372"/>
      <c r="J404" s="372"/>
      <c r="K404" s="357"/>
    </row>
    <row r="405" spans="1:11" ht="15.75" customHeight="1">
      <c r="A405" s="371"/>
      <c r="B405" s="357"/>
      <c r="C405" s="357"/>
      <c r="D405" s="357"/>
      <c r="E405" s="357"/>
      <c r="F405" s="357"/>
      <c r="G405" s="357"/>
      <c r="H405" s="372"/>
      <c r="I405" s="372"/>
      <c r="J405" s="372"/>
      <c r="K405" s="357"/>
    </row>
    <row r="406" spans="1:11" ht="15.75" customHeight="1">
      <c r="A406" s="371"/>
      <c r="B406" s="357"/>
      <c r="C406" s="357"/>
      <c r="D406" s="357"/>
      <c r="E406" s="357"/>
      <c r="F406" s="357"/>
      <c r="G406" s="357"/>
      <c r="H406" s="372"/>
      <c r="I406" s="372"/>
      <c r="J406" s="372"/>
      <c r="K406" s="357"/>
    </row>
    <row r="407" spans="1:11" ht="15.75" customHeight="1">
      <c r="A407" s="371"/>
      <c r="B407" s="357"/>
      <c r="C407" s="357"/>
      <c r="D407" s="357"/>
      <c r="E407" s="357"/>
      <c r="F407" s="357"/>
      <c r="G407" s="357"/>
      <c r="H407" s="372"/>
      <c r="I407" s="372"/>
      <c r="J407" s="372"/>
      <c r="K407" s="357"/>
    </row>
    <row r="408" spans="1:11" ht="15.75" customHeight="1">
      <c r="A408" s="371"/>
      <c r="B408" s="357"/>
      <c r="C408" s="357"/>
      <c r="D408" s="357"/>
      <c r="E408" s="357"/>
      <c r="F408" s="357"/>
      <c r="G408" s="357"/>
      <c r="H408" s="372"/>
      <c r="I408" s="372"/>
      <c r="J408" s="372"/>
      <c r="K408" s="357"/>
    </row>
    <row r="409" spans="1:11" ht="15.75" customHeight="1">
      <c r="A409" s="371"/>
      <c r="B409" s="357"/>
      <c r="C409" s="357"/>
      <c r="D409" s="357"/>
      <c r="E409" s="357"/>
      <c r="F409" s="357"/>
      <c r="G409" s="357"/>
      <c r="H409" s="372"/>
      <c r="I409" s="372"/>
      <c r="J409" s="372"/>
      <c r="K409" s="357"/>
    </row>
    <row r="410" spans="1:11" ht="15.75" customHeight="1">
      <c r="A410" s="371"/>
      <c r="B410" s="357"/>
      <c r="C410" s="357"/>
      <c r="D410" s="357"/>
      <c r="E410" s="357"/>
      <c r="F410" s="357"/>
      <c r="G410" s="357"/>
      <c r="H410" s="372"/>
      <c r="I410" s="372"/>
      <c r="J410" s="372"/>
      <c r="K410" s="357"/>
    </row>
    <row r="411" spans="1:11" ht="15.75" customHeight="1">
      <c r="A411" s="371"/>
      <c r="B411" s="357"/>
      <c r="C411" s="357"/>
      <c r="D411" s="357"/>
      <c r="E411" s="357"/>
      <c r="F411" s="357"/>
      <c r="G411" s="357"/>
      <c r="H411" s="372"/>
      <c r="I411" s="372"/>
      <c r="J411" s="372"/>
      <c r="K411" s="357"/>
    </row>
    <row r="412" spans="1:11" ht="15.75" customHeight="1">
      <c r="A412" s="371"/>
      <c r="B412" s="357"/>
      <c r="C412" s="357"/>
      <c r="D412" s="357"/>
      <c r="E412" s="357"/>
      <c r="F412" s="357"/>
      <c r="G412" s="357"/>
      <c r="H412" s="372"/>
      <c r="I412" s="372"/>
      <c r="J412" s="372"/>
      <c r="K412" s="357"/>
    </row>
    <row r="413" spans="1:11" ht="15.75" customHeight="1">
      <c r="A413" s="371"/>
      <c r="B413" s="357"/>
      <c r="C413" s="357"/>
      <c r="D413" s="357"/>
      <c r="E413" s="357"/>
      <c r="F413" s="357"/>
      <c r="G413" s="357"/>
      <c r="H413" s="372"/>
      <c r="I413" s="372"/>
      <c r="J413" s="372"/>
      <c r="K413" s="357"/>
    </row>
    <row r="414" spans="1:11" ht="15.75" customHeight="1">
      <c r="A414" s="371"/>
      <c r="B414" s="357"/>
      <c r="C414" s="357"/>
      <c r="D414" s="357"/>
      <c r="E414" s="357"/>
      <c r="F414" s="357"/>
      <c r="G414" s="357"/>
      <c r="H414" s="372"/>
      <c r="I414" s="372"/>
      <c r="J414" s="372"/>
      <c r="K414" s="357"/>
    </row>
    <row r="415" spans="1:11" ht="15.75" customHeight="1">
      <c r="A415" s="371"/>
      <c r="B415" s="357"/>
      <c r="C415" s="357"/>
      <c r="D415" s="357"/>
      <c r="E415" s="357"/>
      <c r="F415" s="357"/>
      <c r="G415" s="357"/>
      <c r="H415" s="372"/>
      <c r="I415" s="372"/>
      <c r="J415" s="372"/>
      <c r="K415" s="357"/>
    </row>
    <row r="416" spans="1:11" ht="15.75" customHeight="1">
      <c r="A416" s="371"/>
      <c r="B416" s="357"/>
      <c r="C416" s="357"/>
      <c r="D416" s="357"/>
      <c r="E416" s="357"/>
      <c r="F416" s="357"/>
      <c r="G416" s="357"/>
      <c r="H416" s="372"/>
      <c r="I416" s="372"/>
      <c r="J416" s="372"/>
      <c r="K416" s="357"/>
    </row>
    <row r="417" spans="1:11" ht="15.75" customHeight="1">
      <c r="A417" s="371"/>
      <c r="B417" s="357"/>
      <c r="C417" s="357"/>
      <c r="D417" s="357"/>
      <c r="E417" s="357"/>
      <c r="F417" s="357"/>
      <c r="G417" s="357"/>
      <c r="H417" s="372"/>
      <c r="I417" s="372"/>
      <c r="J417" s="372"/>
      <c r="K417" s="357"/>
    </row>
    <row r="418" spans="1:11" ht="15.75" customHeight="1">
      <c r="A418" s="371"/>
      <c r="B418" s="357"/>
      <c r="C418" s="357"/>
      <c r="D418" s="357"/>
      <c r="E418" s="357"/>
      <c r="F418" s="357"/>
      <c r="G418" s="357"/>
      <c r="H418" s="372"/>
      <c r="I418" s="372"/>
      <c r="J418" s="372"/>
      <c r="K418" s="357"/>
    </row>
    <row r="419" spans="1:11" ht="15.75" customHeight="1">
      <c r="A419" s="371"/>
      <c r="B419" s="357"/>
      <c r="C419" s="357"/>
      <c r="D419" s="357"/>
      <c r="E419" s="357"/>
      <c r="F419" s="357"/>
      <c r="G419" s="357"/>
      <c r="H419" s="372"/>
      <c r="I419" s="372"/>
      <c r="J419" s="372"/>
      <c r="K419" s="357"/>
    </row>
    <row r="420" spans="1:11" ht="15.75" customHeight="1">
      <c r="A420" s="371"/>
      <c r="B420" s="357"/>
      <c r="C420" s="357"/>
      <c r="D420" s="357"/>
      <c r="E420" s="357"/>
      <c r="F420" s="357"/>
      <c r="G420" s="357"/>
      <c r="H420" s="372"/>
      <c r="I420" s="372"/>
      <c r="J420" s="372"/>
      <c r="K420" s="357"/>
    </row>
    <row r="421" spans="1:11" ht="15.75" customHeight="1">
      <c r="A421" s="371"/>
      <c r="B421" s="357"/>
      <c r="C421" s="357"/>
      <c r="D421" s="357"/>
      <c r="E421" s="357"/>
      <c r="F421" s="357"/>
      <c r="G421" s="357"/>
      <c r="H421" s="372"/>
      <c r="I421" s="372"/>
      <c r="J421" s="372"/>
      <c r="K421" s="357"/>
    </row>
    <row r="422" spans="1:11" ht="15.75" customHeight="1">
      <c r="A422" s="371"/>
      <c r="B422" s="357"/>
      <c r="C422" s="357"/>
      <c r="D422" s="357"/>
      <c r="E422" s="357"/>
      <c r="F422" s="357"/>
      <c r="G422" s="357"/>
      <c r="H422" s="372"/>
      <c r="I422" s="372"/>
      <c r="J422" s="372"/>
      <c r="K422" s="357"/>
    </row>
    <row r="423" spans="1:11" ht="15.75" customHeight="1">
      <c r="A423" s="371"/>
      <c r="B423" s="357"/>
      <c r="C423" s="357"/>
      <c r="D423" s="357"/>
      <c r="E423" s="357"/>
      <c r="F423" s="357"/>
      <c r="G423" s="357"/>
      <c r="H423" s="372"/>
      <c r="I423" s="372"/>
      <c r="J423" s="372"/>
      <c r="K423" s="357"/>
    </row>
    <row r="424" spans="1:11" ht="15.75" customHeight="1">
      <c r="A424" s="371"/>
      <c r="B424" s="357"/>
      <c r="C424" s="357"/>
      <c r="D424" s="357"/>
      <c r="E424" s="357"/>
      <c r="F424" s="357"/>
      <c r="G424" s="357"/>
      <c r="H424" s="372"/>
      <c r="I424" s="372"/>
      <c r="J424" s="372"/>
      <c r="K424" s="357"/>
    </row>
    <row r="425" spans="1:11" ht="15.75" customHeight="1">
      <c r="A425" s="371"/>
      <c r="B425" s="357"/>
      <c r="C425" s="357"/>
      <c r="D425" s="357"/>
      <c r="E425" s="357"/>
      <c r="F425" s="357"/>
      <c r="G425" s="357"/>
      <c r="H425" s="372"/>
      <c r="I425" s="372"/>
      <c r="J425" s="372"/>
      <c r="K425" s="357"/>
    </row>
    <row r="426" spans="1:11" ht="15.75" customHeight="1">
      <c r="A426" s="371"/>
      <c r="B426" s="357"/>
      <c r="C426" s="357"/>
      <c r="D426" s="357"/>
      <c r="E426" s="357"/>
      <c r="F426" s="357"/>
      <c r="G426" s="357"/>
      <c r="H426" s="372"/>
      <c r="I426" s="372"/>
      <c r="J426" s="372"/>
      <c r="K426" s="357"/>
    </row>
    <row r="427" spans="1:11" ht="15.75" customHeight="1">
      <c r="A427" s="371"/>
      <c r="B427" s="357"/>
      <c r="C427" s="357"/>
      <c r="D427" s="357"/>
      <c r="E427" s="357"/>
      <c r="F427" s="357"/>
      <c r="G427" s="357"/>
      <c r="H427" s="372"/>
      <c r="I427" s="372"/>
      <c r="J427" s="372"/>
      <c r="K427" s="357"/>
    </row>
    <row r="428" spans="1:11" ht="15.75" customHeight="1">
      <c r="A428" s="371"/>
      <c r="B428" s="357"/>
      <c r="C428" s="357"/>
      <c r="D428" s="357"/>
      <c r="E428" s="357"/>
      <c r="F428" s="357"/>
      <c r="G428" s="357"/>
      <c r="H428" s="372"/>
      <c r="I428" s="372"/>
      <c r="J428" s="372"/>
      <c r="K428" s="357"/>
    </row>
    <row r="429" spans="1:11" ht="15.75" customHeight="1">
      <c r="A429" s="371"/>
      <c r="B429" s="357"/>
      <c r="C429" s="357"/>
      <c r="D429" s="357"/>
      <c r="E429" s="357"/>
      <c r="F429" s="357"/>
      <c r="G429" s="357"/>
      <c r="H429" s="372"/>
      <c r="I429" s="372"/>
      <c r="J429" s="372"/>
      <c r="K429" s="357"/>
    </row>
    <row r="430" spans="1:11" ht="15.75" customHeight="1">
      <c r="A430" s="371"/>
      <c r="B430" s="357"/>
      <c r="C430" s="357"/>
      <c r="D430" s="357"/>
      <c r="E430" s="357"/>
      <c r="F430" s="357"/>
      <c r="G430" s="357"/>
      <c r="H430" s="372"/>
      <c r="I430" s="372"/>
      <c r="J430" s="372"/>
      <c r="K430" s="357"/>
    </row>
    <row r="431" spans="1:11" ht="15.75" customHeight="1">
      <c r="A431" s="371"/>
      <c r="B431" s="357"/>
      <c r="C431" s="357"/>
      <c r="D431" s="357"/>
      <c r="E431" s="357"/>
      <c r="F431" s="357"/>
      <c r="G431" s="357"/>
      <c r="H431" s="372"/>
      <c r="I431" s="372"/>
      <c r="J431" s="372"/>
      <c r="K431" s="357"/>
    </row>
    <row r="432" spans="1:11" ht="15.75" customHeight="1">
      <c r="A432" s="371"/>
      <c r="B432" s="357"/>
      <c r="C432" s="357"/>
      <c r="D432" s="357"/>
      <c r="E432" s="357"/>
      <c r="F432" s="357"/>
      <c r="G432" s="357"/>
      <c r="H432" s="372"/>
      <c r="I432" s="372"/>
      <c r="J432" s="372"/>
      <c r="K432" s="357"/>
    </row>
    <row r="433" spans="1:11" ht="15.75" customHeight="1">
      <c r="A433" s="371"/>
      <c r="B433" s="357"/>
      <c r="C433" s="357"/>
      <c r="D433" s="357"/>
      <c r="E433" s="357"/>
      <c r="F433" s="357"/>
      <c r="G433" s="357"/>
      <c r="H433" s="372"/>
      <c r="I433" s="372"/>
      <c r="J433" s="372"/>
      <c r="K433" s="357"/>
    </row>
    <row r="434" spans="1:11" ht="15.75" customHeight="1">
      <c r="A434" s="371"/>
      <c r="B434" s="357"/>
      <c r="C434" s="357"/>
      <c r="D434" s="357"/>
      <c r="E434" s="357"/>
      <c r="F434" s="357"/>
      <c r="G434" s="357"/>
      <c r="H434" s="372"/>
      <c r="I434" s="372"/>
      <c r="J434" s="372"/>
      <c r="K434" s="357"/>
    </row>
    <row r="435" spans="1:11" ht="15.75" customHeight="1">
      <c r="A435" s="371"/>
      <c r="B435" s="357"/>
      <c r="C435" s="357"/>
      <c r="D435" s="357"/>
      <c r="E435" s="357"/>
      <c r="F435" s="357"/>
      <c r="G435" s="357"/>
      <c r="H435" s="372"/>
      <c r="I435" s="372"/>
      <c r="J435" s="372"/>
      <c r="K435" s="357"/>
    </row>
    <row r="436" spans="1:11" ht="15.75" customHeight="1">
      <c r="A436" s="371"/>
      <c r="B436" s="357"/>
      <c r="C436" s="357"/>
      <c r="D436" s="357"/>
      <c r="E436" s="357"/>
      <c r="F436" s="357"/>
      <c r="G436" s="357"/>
      <c r="H436" s="372"/>
      <c r="I436" s="372"/>
      <c r="J436" s="372"/>
      <c r="K436" s="357"/>
    </row>
    <row r="437" spans="1:11" ht="15.75" customHeight="1">
      <c r="A437" s="371"/>
      <c r="B437" s="357"/>
      <c r="C437" s="357"/>
      <c r="D437" s="357"/>
      <c r="E437" s="357"/>
      <c r="F437" s="357"/>
      <c r="G437" s="357"/>
      <c r="H437" s="372"/>
      <c r="I437" s="372"/>
      <c r="J437" s="372"/>
      <c r="K437" s="357"/>
    </row>
    <row r="438" spans="1:11" ht="15.75" customHeight="1">
      <c r="A438" s="371"/>
      <c r="B438" s="357"/>
      <c r="C438" s="357"/>
      <c r="D438" s="357"/>
      <c r="E438" s="357"/>
      <c r="F438" s="357"/>
      <c r="G438" s="357"/>
      <c r="H438" s="372"/>
      <c r="I438" s="372"/>
      <c r="J438" s="372"/>
      <c r="K438" s="357"/>
    </row>
    <row r="439" spans="1:11" ht="15.75" customHeight="1">
      <c r="A439" s="371"/>
      <c r="B439" s="357"/>
      <c r="C439" s="357"/>
      <c r="D439" s="357"/>
      <c r="E439" s="357"/>
      <c r="F439" s="357"/>
      <c r="G439" s="357"/>
      <c r="H439" s="372"/>
      <c r="I439" s="372"/>
      <c r="J439" s="372"/>
      <c r="K439" s="357"/>
    </row>
    <row r="440" spans="1:11" ht="15.75" customHeight="1">
      <c r="A440" s="371"/>
      <c r="B440" s="357"/>
      <c r="C440" s="357"/>
      <c r="D440" s="357"/>
      <c r="E440" s="357"/>
      <c r="F440" s="357"/>
      <c r="G440" s="357"/>
      <c r="H440" s="372"/>
      <c r="I440" s="372"/>
      <c r="J440" s="372"/>
      <c r="K440" s="357"/>
    </row>
    <row r="441" spans="1:11" ht="15.75" customHeight="1">
      <c r="A441" s="371"/>
      <c r="B441" s="357"/>
      <c r="C441" s="357"/>
      <c r="D441" s="357"/>
      <c r="E441" s="357"/>
      <c r="F441" s="357"/>
      <c r="G441" s="357"/>
      <c r="H441" s="372"/>
      <c r="I441" s="372"/>
      <c r="J441" s="372"/>
      <c r="K441" s="357"/>
    </row>
    <row r="442" spans="1:11" ht="15.75" customHeight="1">
      <c r="A442" s="371"/>
      <c r="B442" s="357"/>
      <c r="C442" s="357"/>
      <c r="D442" s="357"/>
      <c r="E442" s="357"/>
      <c r="F442" s="357"/>
      <c r="G442" s="357"/>
      <c r="H442" s="372"/>
      <c r="I442" s="372"/>
      <c r="J442" s="372"/>
      <c r="K442" s="357"/>
    </row>
    <row r="443" spans="1:11" ht="15.75" customHeight="1">
      <c r="A443" s="371"/>
      <c r="B443" s="357"/>
      <c r="C443" s="357"/>
      <c r="D443" s="357"/>
      <c r="E443" s="357"/>
      <c r="F443" s="357"/>
      <c r="G443" s="357"/>
      <c r="H443" s="372"/>
      <c r="I443" s="372"/>
      <c r="J443" s="372"/>
      <c r="K443" s="357"/>
    </row>
    <row r="444" spans="1:11" ht="15.75" customHeight="1">
      <c r="A444" s="371"/>
      <c r="B444" s="357"/>
      <c r="C444" s="357"/>
      <c r="D444" s="357"/>
      <c r="E444" s="357"/>
      <c r="F444" s="357"/>
      <c r="G444" s="357"/>
      <c r="H444" s="372"/>
      <c r="I444" s="372"/>
      <c r="J444" s="372"/>
      <c r="K444" s="357"/>
    </row>
    <row r="445" spans="1:11" ht="15.75" customHeight="1">
      <c r="A445" s="371"/>
      <c r="B445" s="357"/>
      <c r="C445" s="357"/>
      <c r="D445" s="357"/>
      <c r="E445" s="357"/>
      <c r="F445" s="357"/>
      <c r="G445" s="357"/>
      <c r="H445" s="372"/>
      <c r="I445" s="372"/>
      <c r="J445" s="372"/>
      <c r="K445" s="357"/>
    </row>
    <row r="446" spans="1:11" ht="15.75" customHeight="1">
      <c r="A446" s="371"/>
      <c r="B446" s="357"/>
      <c r="C446" s="357"/>
      <c r="D446" s="357"/>
      <c r="E446" s="357"/>
      <c r="F446" s="357"/>
      <c r="G446" s="357"/>
      <c r="H446" s="372"/>
      <c r="I446" s="372"/>
      <c r="J446" s="372"/>
      <c r="K446" s="357"/>
    </row>
    <row r="447" spans="1:11" ht="15.75" customHeight="1">
      <c r="A447" s="371"/>
      <c r="B447" s="357"/>
      <c r="C447" s="357"/>
      <c r="D447" s="357"/>
      <c r="E447" s="357"/>
      <c r="F447" s="357"/>
      <c r="G447" s="357"/>
      <c r="H447" s="372"/>
      <c r="I447" s="372"/>
      <c r="J447" s="372"/>
      <c r="K447" s="357"/>
    </row>
    <row r="448" spans="1:11" ht="15.75" customHeight="1">
      <c r="A448" s="371"/>
      <c r="B448" s="357"/>
      <c r="C448" s="357"/>
      <c r="D448" s="357"/>
      <c r="E448" s="357"/>
      <c r="F448" s="357"/>
      <c r="G448" s="357"/>
      <c r="H448" s="372"/>
      <c r="I448" s="372"/>
      <c r="J448" s="372"/>
      <c r="K448" s="357"/>
    </row>
    <row r="449" spans="1:11" ht="15.75" customHeight="1">
      <c r="A449" s="371"/>
      <c r="B449" s="357"/>
      <c r="C449" s="357"/>
      <c r="D449" s="357"/>
      <c r="E449" s="357"/>
      <c r="F449" s="357"/>
      <c r="G449" s="357"/>
      <c r="H449" s="372"/>
      <c r="I449" s="372"/>
      <c r="J449" s="372"/>
      <c r="K449" s="357"/>
    </row>
    <row r="450" spans="1:11" ht="15.75" customHeight="1">
      <c r="A450" s="371"/>
      <c r="B450" s="357"/>
      <c r="C450" s="357"/>
      <c r="D450" s="357"/>
      <c r="E450" s="357"/>
      <c r="F450" s="357"/>
      <c r="G450" s="357"/>
      <c r="H450" s="372"/>
      <c r="I450" s="372"/>
      <c r="J450" s="372"/>
      <c r="K450" s="357"/>
    </row>
    <row r="451" spans="1:11" ht="15.75" customHeight="1">
      <c r="A451" s="371"/>
      <c r="B451" s="357"/>
      <c r="C451" s="357"/>
      <c r="D451" s="357"/>
      <c r="E451" s="357"/>
      <c r="F451" s="357"/>
      <c r="G451" s="357"/>
      <c r="H451" s="372"/>
      <c r="I451" s="372"/>
      <c r="J451" s="372"/>
      <c r="K451" s="357"/>
    </row>
    <row r="452" spans="1:11" ht="15.75" customHeight="1">
      <c r="A452" s="371"/>
      <c r="B452" s="357"/>
      <c r="C452" s="357"/>
      <c r="D452" s="357"/>
      <c r="E452" s="357"/>
      <c r="F452" s="357"/>
      <c r="G452" s="357"/>
      <c r="H452" s="372"/>
      <c r="I452" s="372"/>
      <c r="J452" s="372"/>
      <c r="K452" s="357"/>
    </row>
    <row r="453" spans="1:11" ht="15.75" customHeight="1">
      <c r="A453" s="371"/>
      <c r="B453" s="357"/>
      <c r="C453" s="357"/>
      <c r="D453" s="357"/>
      <c r="E453" s="357"/>
      <c r="F453" s="357"/>
      <c r="G453" s="357"/>
      <c r="H453" s="372"/>
      <c r="I453" s="372"/>
      <c r="J453" s="372"/>
      <c r="K453" s="357"/>
    </row>
    <row r="454" spans="1:11" ht="15.75" customHeight="1">
      <c r="A454" s="371"/>
      <c r="B454" s="357"/>
      <c r="C454" s="357"/>
      <c r="D454" s="357"/>
      <c r="E454" s="357"/>
      <c r="F454" s="357"/>
      <c r="G454" s="357"/>
      <c r="H454" s="372"/>
      <c r="I454" s="372"/>
      <c r="J454" s="372"/>
      <c r="K454" s="357"/>
    </row>
    <row r="455" spans="1:11" ht="15.75" customHeight="1">
      <c r="A455" s="371"/>
      <c r="B455" s="357"/>
      <c r="C455" s="357"/>
      <c r="D455" s="357"/>
      <c r="E455" s="357"/>
      <c r="F455" s="357"/>
      <c r="G455" s="357"/>
      <c r="H455" s="372"/>
      <c r="I455" s="372"/>
      <c r="J455" s="372"/>
      <c r="K455" s="357"/>
    </row>
    <row r="456" spans="1:11" ht="15.75" customHeight="1">
      <c r="A456" s="371"/>
      <c r="B456" s="357"/>
      <c r="C456" s="357"/>
      <c r="D456" s="357"/>
      <c r="E456" s="357"/>
      <c r="F456" s="357"/>
      <c r="G456" s="357"/>
      <c r="H456" s="372"/>
      <c r="I456" s="372"/>
      <c r="J456" s="372"/>
      <c r="K456" s="357"/>
    </row>
    <row r="457" spans="1:11" ht="15.75" customHeight="1">
      <c r="A457" s="371"/>
      <c r="B457" s="357"/>
      <c r="C457" s="357"/>
      <c r="D457" s="357"/>
      <c r="E457" s="357"/>
      <c r="F457" s="357"/>
      <c r="G457" s="357"/>
      <c r="H457" s="372"/>
      <c r="I457" s="372"/>
      <c r="J457" s="372"/>
      <c r="K457" s="357"/>
    </row>
    <row r="458" spans="1:11" ht="15.75" customHeight="1">
      <c r="A458" s="371"/>
      <c r="B458" s="357"/>
      <c r="C458" s="357"/>
      <c r="D458" s="357"/>
      <c r="E458" s="357"/>
      <c r="F458" s="357"/>
      <c r="G458" s="357"/>
      <c r="H458" s="372"/>
      <c r="I458" s="372"/>
      <c r="J458" s="372"/>
      <c r="K458" s="357"/>
    </row>
    <row r="459" spans="1:11" ht="15.75" customHeight="1">
      <c r="A459" s="371"/>
      <c r="B459" s="357"/>
      <c r="C459" s="357"/>
      <c r="D459" s="357"/>
      <c r="E459" s="357"/>
      <c r="F459" s="357"/>
      <c r="G459" s="357"/>
      <c r="H459" s="372"/>
      <c r="I459" s="372"/>
      <c r="J459" s="372"/>
      <c r="K459" s="357"/>
    </row>
    <row r="460" spans="1:11" ht="15.75" customHeight="1">
      <c r="A460" s="371"/>
      <c r="B460" s="357"/>
      <c r="C460" s="357"/>
      <c r="D460" s="357"/>
      <c r="E460" s="357"/>
      <c r="F460" s="357"/>
      <c r="G460" s="357"/>
      <c r="H460" s="372"/>
      <c r="I460" s="372"/>
      <c r="J460" s="372"/>
      <c r="K460" s="357"/>
    </row>
    <row r="461" spans="1:11" ht="15.75" customHeight="1">
      <c r="A461" s="371"/>
      <c r="B461" s="357"/>
      <c r="C461" s="357"/>
      <c r="D461" s="357"/>
      <c r="E461" s="357"/>
      <c r="F461" s="357"/>
      <c r="G461" s="357"/>
      <c r="H461" s="372"/>
      <c r="I461" s="372"/>
      <c r="J461" s="372"/>
      <c r="K461" s="357"/>
    </row>
    <row r="462" spans="1:11" ht="15.75" customHeight="1">
      <c r="A462" s="371"/>
      <c r="B462" s="357"/>
      <c r="C462" s="357"/>
      <c r="D462" s="357"/>
      <c r="E462" s="357"/>
      <c r="F462" s="357"/>
      <c r="G462" s="357"/>
      <c r="H462" s="372"/>
      <c r="I462" s="372"/>
      <c r="J462" s="372"/>
      <c r="K462" s="357"/>
    </row>
    <row r="463" spans="1:11" ht="15.75" customHeight="1">
      <c r="A463" s="371"/>
      <c r="B463" s="357"/>
      <c r="C463" s="357"/>
      <c r="D463" s="357"/>
      <c r="E463" s="357"/>
      <c r="F463" s="357"/>
      <c r="G463" s="357"/>
      <c r="H463" s="372"/>
      <c r="I463" s="372"/>
      <c r="J463" s="372"/>
      <c r="K463" s="357"/>
    </row>
    <row r="464" spans="1:11" ht="15.75" customHeight="1">
      <c r="A464" s="371"/>
      <c r="B464" s="357"/>
      <c r="C464" s="357"/>
      <c r="D464" s="357"/>
      <c r="E464" s="357"/>
      <c r="F464" s="357"/>
      <c r="G464" s="357"/>
      <c r="H464" s="372"/>
      <c r="I464" s="372"/>
      <c r="J464" s="372"/>
      <c r="K464" s="357"/>
    </row>
    <row r="465" spans="1:11" ht="15.75" customHeight="1">
      <c r="A465" s="371"/>
      <c r="B465" s="357"/>
      <c r="C465" s="357"/>
      <c r="D465" s="357"/>
      <c r="E465" s="357"/>
      <c r="F465" s="357"/>
      <c r="G465" s="357"/>
      <c r="H465" s="372"/>
      <c r="I465" s="372"/>
      <c r="J465" s="372"/>
      <c r="K465" s="357"/>
    </row>
    <row r="466" spans="1:11" ht="15.75" customHeight="1">
      <c r="A466" s="371"/>
      <c r="B466" s="357"/>
      <c r="C466" s="357"/>
      <c r="D466" s="357"/>
      <c r="E466" s="357"/>
      <c r="F466" s="357"/>
      <c r="G466" s="357"/>
      <c r="H466" s="372"/>
      <c r="I466" s="372"/>
      <c r="J466" s="372"/>
      <c r="K466" s="357"/>
    </row>
    <row r="467" spans="1:11" ht="15.75" customHeight="1">
      <c r="A467" s="371"/>
      <c r="B467" s="357"/>
      <c r="C467" s="357"/>
      <c r="D467" s="357"/>
      <c r="E467" s="357"/>
      <c r="F467" s="357"/>
      <c r="G467" s="357"/>
      <c r="H467" s="372"/>
      <c r="I467" s="372"/>
      <c r="J467" s="372"/>
      <c r="K467" s="357"/>
    </row>
    <row r="468" spans="1:11" ht="15.75" customHeight="1">
      <c r="A468" s="371"/>
      <c r="B468" s="357"/>
      <c r="C468" s="357"/>
      <c r="D468" s="357"/>
      <c r="E468" s="357"/>
      <c r="F468" s="357"/>
      <c r="G468" s="357"/>
      <c r="H468" s="372"/>
      <c r="I468" s="372"/>
      <c r="J468" s="372"/>
      <c r="K468" s="357"/>
    </row>
    <row r="469" spans="1:11" ht="15.75" customHeight="1">
      <c r="A469" s="371"/>
      <c r="B469" s="357"/>
      <c r="C469" s="357"/>
      <c r="D469" s="357"/>
      <c r="E469" s="357"/>
      <c r="F469" s="357"/>
      <c r="G469" s="357"/>
      <c r="H469" s="372"/>
      <c r="I469" s="372"/>
      <c r="J469" s="372"/>
      <c r="K469" s="357"/>
    </row>
    <row r="470" spans="1:11" ht="15.75" customHeight="1">
      <c r="A470" s="371"/>
      <c r="B470" s="357"/>
      <c r="C470" s="357"/>
      <c r="D470" s="357"/>
      <c r="E470" s="357"/>
      <c r="F470" s="357"/>
      <c r="G470" s="357"/>
      <c r="H470" s="372"/>
      <c r="I470" s="372"/>
      <c r="J470" s="372"/>
      <c r="K470" s="357"/>
    </row>
    <row r="471" spans="1:11" ht="15.75" customHeight="1">
      <c r="A471" s="371"/>
      <c r="B471" s="357"/>
      <c r="C471" s="357"/>
      <c r="D471" s="357"/>
      <c r="E471" s="357"/>
      <c r="F471" s="357"/>
      <c r="G471" s="357"/>
      <c r="H471" s="372"/>
      <c r="I471" s="372"/>
      <c r="J471" s="372"/>
      <c r="K471" s="357"/>
    </row>
    <row r="472" spans="1:11" ht="15.75" customHeight="1">
      <c r="A472" s="371"/>
      <c r="B472" s="357"/>
      <c r="C472" s="357"/>
      <c r="D472" s="357"/>
      <c r="E472" s="357"/>
      <c r="F472" s="357"/>
      <c r="G472" s="357"/>
      <c r="H472" s="372"/>
      <c r="I472" s="372"/>
      <c r="J472" s="372"/>
      <c r="K472" s="357"/>
    </row>
    <row r="473" spans="1:11" ht="15.75" customHeight="1">
      <c r="A473" s="371"/>
      <c r="B473" s="357"/>
      <c r="C473" s="357"/>
      <c r="D473" s="357"/>
      <c r="E473" s="357"/>
      <c r="F473" s="357"/>
      <c r="G473" s="357"/>
      <c r="H473" s="372"/>
      <c r="I473" s="372"/>
      <c r="J473" s="372"/>
      <c r="K473" s="357"/>
    </row>
    <row r="474" spans="1:11" ht="15.75" customHeight="1">
      <c r="A474" s="371"/>
      <c r="B474" s="357"/>
      <c r="C474" s="357"/>
      <c r="D474" s="357"/>
      <c r="E474" s="357"/>
      <c r="F474" s="357"/>
      <c r="G474" s="357"/>
      <c r="H474" s="372"/>
      <c r="I474" s="372"/>
      <c r="J474" s="372"/>
      <c r="K474" s="357"/>
    </row>
    <row r="475" spans="1:11" ht="15.75" customHeight="1">
      <c r="A475" s="371"/>
      <c r="B475" s="357"/>
      <c r="C475" s="357"/>
      <c r="D475" s="357"/>
      <c r="E475" s="357"/>
      <c r="F475" s="357"/>
      <c r="G475" s="357"/>
      <c r="H475" s="372"/>
      <c r="I475" s="372"/>
      <c r="J475" s="372"/>
      <c r="K475" s="357"/>
    </row>
    <row r="476" spans="1:11" ht="15.75" customHeight="1">
      <c r="A476" s="371"/>
      <c r="B476" s="357"/>
      <c r="C476" s="357"/>
      <c r="D476" s="357"/>
      <c r="E476" s="357"/>
      <c r="F476" s="357"/>
      <c r="G476" s="357"/>
      <c r="H476" s="372"/>
      <c r="I476" s="372"/>
      <c r="J476" s="372"/>
      <c r="K476" s="357"/>
    </row>
    <row r="477" spans="1:11" ht="15.75" customHeight="1">
      <c r="A477" s="371"/>
      <c r="B477" s="357"/>
      <c r="C477" s="357"/>
      <c r="D477" s="357"/>
      <c r="E477" s="357"/>
      <c r="F477" s="357"/>
      <c r="G477" s="357"/>
      <c r="H477" s="372"/>
      <c r="I477" s="372"/>
      <c r="J477" s="372"/>
      <c r="K477" s="357"/>
    </row>
    <row r="478" spans="1:11" ht="15.75" customHeight="1">
      <c r="A478" s="371"/>
      <c r="B478" s="357"/>
      <c r="C478" s="357"/>
      <c r="D478" s="357"/>
      <c r="E478" s="357"/>
      <c r="F478" s="357"/>
      <c r="G478" s="357"/>
      <c r="H478" s="372"/>
      <c r="I478" s="372"/>
      <c r="J478" s="372"/>
      <c r="K478" s="357"/>
    </row>
    <row r="479" spans="1:11" ht="15.75" customHeight="1">
      <c r="A479" s="371"/>
      <c r="B479" s="357"/>
      <c r="C479" s="357"/>
      <c r="D479" s="357"/>
      <c r="E479" s="357"/>
      <c r="F479" s="357"/>
      <c r="G479" s="357"/>
      <c r="H479" s="372"/>
      <c r="I479" s="372"/>
      <c r="J479" s="372"/>
      <c r="K479" s="357"/>
    </row>
    <row r="480" spans="1:11" ht="15.75" customHeight="1">
      <c r="A480" s="371"/>
      <c r="B480" s="357"/>
      <c r="C480" s="357"/>
      <c r="D480" s="357"/>
      <c r="E480" s="357"/>
      <c r="F480" s="357"/>
      <c r="G480" s="357"/>
      <c r="H480" s="372"/>
      <c r="I480" s="372"/>
      <c r="J480" s="372"/>
      <c r="K480" s="357"/>
    </row>
    <row r="481" spans="1:11" ht="15.75" customHeight="1">
      <c r="A481" s="371"/>
      <c r="B481" s="357"/>
      <c r="C481" s="357"/>
      <c r="D481" s="357"/>
      <c r="E481" s="357"/>
      <c r="F481" s="357"/>
      <c r="G481" s="357"/>
      <c r="H481" s="372"/>
      <c r="I481" s="372"/>
      <c r="J481" s="372"/>
      <c r="K481" s="357"/>
    </row>
    <row r="482" spans="1:11" ht="15.75" customHeight="1">
      <c r="A482" s="371"/>
      <c r="B482" s="357"/>
      <c r="C482" s="357"/>
      <c r="D482" s="357"/>
      <c r="E482" s="357"/>
      <c r="F482" s="357"/>
      <c r="G482" s="357"/>
      <c r="H482" s="372"/>
      <c r="I482" s="372"/>
      <c r="J482" s="372"/>
      <c r="K482" s="357"/>
    </row>
    <row r="483" spans="1:11" ht="15.75" customHeight="1">
      <c r="A483" s="371"/>
      <c r="B483" s="357"/>
      <c r="C483" s="357"/>
      <c r="D483" s="357"/>
      <c r="E483" s="357"/>
      <c r="F483" s="357"/>
      <c r="G483" s="357"/>
      <c r="H483" s="372"/>
      <c r="I483" s="372"/>
      <c r="J483" s="372"/>
      <c r="K483" s="357"/>
    </row>
    <row r="484" spans="1:11" ht="15.75" customHeight="1">
      <c r="A484" s="371"/>
      <c r="B484" s="357"/>
      <c r="C484" s="357"/>
      <c r="D484" s="357"/>
      <c r="E484" s="357"/>
      <c r="F484" s="357"/>
      <c r="G484" s="357"/>
      <c r="H484" s="372"/>
      <c r="I484" s="372"/>
      <c r="J484" s="372"/>
      <c r="K484" s="357"/>
    </row>
    <row r="485" spans="1:11" ht="15.75" customHeight="1">
      <c r="A485" s="371"/>
      <c r="B485" s="357"/>
      <c r="C485" s="357"/>
      <c r="D485" s="357"/>
      <c r="E485" s="357"/>
      <c r="F485" s="357"/>
      <c r="G485" s="357"/>
      <c r="H485" s="372"/>
      <c r="I485" s="372"/>
      <c r="J485" s="372"/>
      <c r="K485" s="357"/>
    </row>
    <row r="486" spans="1:11" ht="15.75" customHeight="1">
      <c r="A486" s="371"/>
      <c r="B486" s="357"/>
      <c r="C486" s="357"/>
      <c r="D486" s="357"/>
      <c r="E486" s="357"/>
      <c r="F486" s="357"/>
      <c r="G486" s="357"/>
      <c r="H486" s="372"/>
      <c r="I486" s="372"/>
      <c r="J486" s="372"/>
      <c r="K486" s="357"/>
    </row>
    <row r="487" spans="1:11" ht="15.75" customHeight="1">
      <c r="A487" s="371"/>
      <c r="B487" s="357"/>
      <c r="C487" s="357"/>
      <c r="D487" s="357"/>
      <c r="E487" s="357"/>
      <c r="F487" s="357"/>
      <c r="G487" s="357"/>
      <c r="H487" s="372"/>
      <c r="I487" s="372"/>
      <c r="J487" s="372"/>
      <c r="K487" s="357"/>
    </row>
    <row r="488" spans="1:11" ht="15.75" customHeight="1">
      <c r="A488" s="371"/>
      <c r="B488" s="357"/>
      <c r="C488" s="357"/>
      <c r="D488" s="357"/>
      <c r="E488" s="357"/>
      <c r="F488" s="357"/>
      <c r="G488" s="357"/>
      <c r="H488" s="372"/>
      <c r="I488" s="372"/>
      <c r="J488" s="372"/>
      <c r="K488" s="357"/>
    </row>
    <row r="489" spans="1:11" ht="15.75" customHeight="1">
      <c r="A489" s="371"/>
      <c r="B489" s="357"/>
      <c r="C489" s="357"/>
      <c r="D489" s="357"/>
      <c r="E489" s="357"/>
      <c r="F489" s="357"/>
      <c r="G489" s="357"/>
      <c r="H489" s="372"/>
      <c r="I489" s="372"/>
      <c r="J489" s="372"/>
      <c r="K489" s="357"/>
    </row>
    <row r="490" spans="1:11" ht="15.75" customHeight="1">
      <c r="A490" s="371"/>
      <c r="B490" s="357"/>
      <c r="C490" s="357"/>
      <c r="D490" s="357"/>
      <c r="E490" s="357"/>
      <c r="F490" s="357"/>
      <c r="G490" s="357"/>
      <c r="H490" s="372"/>
      <c r="I490" s="372"/>
      <c r="J490" s="372"/>
      <c r="K490" s="357"/>
    </row>
    <row r="491" spans="1:11" ht="15.75" customHeight="1">
      <c r="A491" s="371"/>
      <c r="B491" s="357"/>
      <c r="C491" s="357"/>
      <c r="D491" s="357"/>
      <c r="E491" s="357"/>
      <c r="F491" s="357"/>
      <c r="G491" s="357"/>
      <c r="H491" s="372"/>
      <c r="I491" s="372"/>
      <c r="J491" s="372"/>
      <c r="K491" s="357"/>
    </row>
    <row r="492" spans="1:11" ht="15.75" customHeight="1">
      <c r="A492" s="371"/>
      <c r="B492" s="357"/>
      <c r="C492" s="357"/>
      <c r="D492" s="357"/>
      <c r="E492" s="357"/>
      <c r="F492" s="357"/>
      <c r="G492" s="357"/>
      <c r="H492" s="372"/>
      <c r="I492" s="372"/>
      <c r="J492" s="372"/>
      <c r="K492" s="357"/>
    </row>
    <row r="493" spans="1:11" ht="15.75" customHeight="1">
      <c r="A493" s="371"/>
      <c r="B493" s="357"/>
      <c r="C493" s="357"/>
      <c r="D493" s="357"/>
      <c r="E493" s="357"/>
      <c r="F493" s="357"/>
      <c r="G493" s="357"/>
      <c r="H493" s="372"/>
      <c r="I493" s="372"/>
      <c r="J493" s="372"/>
      <c r="K493" s="357"/>
    </row>
    <row r="494" spans="1:11" ht="15.75" customHeight="1">
      <c r="A494" s="371"/>
      <c r="B494" s="357"/>
      <c r="C494" s="357"/>
      <c r="D494" s="357"/>
      <c r="E494" s="357"/>
      <c r="F494" s="357"/>
      <c r="G494" s="357"/>
      <c r="H494" s="372"/>
      <c r="I494" s="372"/>
      <c r="J494" s="372"/>
      <c r="K494" s="357"/>
    </row>
    <row r="495" spans="1:11" ht="15.75" customHeight="1">
      <c r="A495" s="371"/>
      <c r="B495" s="357"/>
      <c r="C495" s="357"/>
      <c r="D495" s="357"/>
      <c r="E495" s="357"/>
      <c r="F495" s="357"/>
      <c r="G495" s="357"/>
      <c r="H495" s="372"/>
      <c r="I495" s="372"/>
      <c r="J495" s="372"/>
      <c r="K495" s="357"/>
    </row>
    <row r="496" spans="1:11" ht="15.75" customHeight="1">
      <c r="A496" s="371"/>
      <c r="B496" s="357"/>
      <c r="C496" s="357"/>
      <c r="D496" s="357"/>
      <c r="E496" s="357"/>
      <c r="F496" s="357"/>
      <c r="G496" s="357"/>
      <c r="H496" s="372"/>
      <c r="I496" s="372"/>
      <c r="J496" s="372"/>
      <c r="K496" s="357"/>
    </row>
    <row r="497" spans="1:11" ht="15.75" customHeight="1">
      <c r="A497" s="371"/>
      <c r="B497" s="357"/>
      <c r="C497" s="357"/>
      <c r="D497" s="357"/>
      <c r="E497" s="357"/>
      <c r="F497" s="357"/>
      <c r="G497" s="357"/>
      <c r="H497" s="372"/>
      <c r="I497" s="372"/>
      <c r="J497" s="372"/>
      <c r="K497" s="357"/>
    </row>
    <row r="498" spans="1:11" ht="15.75" customHeight="1">
      <c r="A498" s="371"/>
      <c r="B498" s="357"/>
      <c r="C498" s="357"/>
      <c r="D498" s="357"/>
      <c r="E498" s="357"/>
      <c r="F498" s="357"/>
      <c r="G498" s="357"/>
      <c r="H498" s="372"/>
      <c r="I498" s="372"/>
      <c r="J498" s="372"/>
      <c r="K498" s="357"/>
    </row>
    <row r="499" spans="1:11" ht="15.75" customHeight="1">
      <c r="A499" s="371"/>
      <c r="B499" s="357"/>
      <c r="C499" s="357"/>
      <c r="D499" s="357"/>
      <c r="E499" s="357"/>
      <c r="F499" s="357"/>
      <c r="G499" s="357"/>
      <c r="H499" s="372"/>
      <c r="I499" s="372"/>
      <c r="J499" s="372"/>
      <c r="K499" s="357"/>
    </row>
    <row r="500" spans="1:11" ht="15.75" customHeight="1">
      <c r="A500" s="371"/>
      <c r="B500" s="357"/>
      <c r="C500" s="357"/>
      <c r="D500" s="357"/>
      <c r="E500" s="357"/>
      <c r="F500" s="357"/>
      <c r="G500" s="357"/>
      <c r="H500" s="372"/>
      <c r="I500" s="372"/>
      <c r="J500" s="372"/>
      <c r="K500" s="357"/>
    </row>
    <row r="501" spans="1:11" ht="15.75" customHeight="1">
      <c r="A501" s="371"/>
      <c r="B501" s="357"/>
      <c r="C501" s="357"/>
      <c r="D501" s="357"/>
      <c r="E501" s="357"/>
      <c r="F501" s="357"/>
      <c r="G501" s="357"/>
      <c r="H501" s="372"/>
      <c r="I501" s="372"/>
      <c r="J501" s="372"/>
      <c r="K501" s="357"/>
    </row>
    <row r="502" spans="1:11" ht="15.75" customHeight="1">
      <c r="A502" s="371"/>
      <c r="B502" s="357"/>
      <c r="C502" s="357"/>
      <c r="D502" s="357"/>
      <c r="E502" s="357"/>
      <c r="F502" s="357"/>
      <c r="G502" s="357"/>
      <c r="H502" s="372"/>
      <c r="I502" s="372"/>
      <c r="J502" s="372"/>
      <c r="K502" s="357"/>
    </row>
    <row r="503" spans="1:11" ht="15.75" customHeight="1">
      <c r="A503" s="371"/>
      <c r="B503" s="357"/>
      <c r="C503" s="357"/>
      <c r="D503" s="357"/>
      <c r="E503" s="357"/>
      <c r="F503" s="357"/>
      <c r="G503" s="357"/>
      <c r="H503" s="372"/>
      <c r="I503" s="372"/>
      <c r="J503" s="372"/>
      <c r="K503" s="357"/>
    </row>
    <row r="504" spans="1:11" ht="15.75" customHeight="1">
      <c r="A504" s="371"/>
      <c r="B504" s="357"/>
      <c r="C504" s="357"/>
      <c r="D504" s="357"/>
      <c r="E504" s="357"/>
      <c r="F504" s="357"/>
      <c r="G504" s="357"/>
      <c r="H504" s="372"/>
      <c r="I504" s="372"/>
      <c r="J504" s="372"/>
      <c r="K504" s="357"/>
    </row>
    <row r="505" spans="1:11" ht="15.75" customHeight="1">
      <c r="A505" s="371"/>
      <c r="B505" s="357"/>
      <c r="C505" s="357"/>
      <c r="D505" s="357"/>
      <c r="E505" s="357"/>
      <c r="F505" s="357"/>
      <c r="G505" s="357"/>
      <c r="H505" s="372"/>
      <c r="I505" s="372"/>
      <c r="J505" s="372"/>
      <c r="K505" s="357"/>
    </row>
    <row r="506" spans="1:11" ht="15.75" customHeight="1">
      <c r="A506" s="371"/>
      <c r="B506" s="357"/>
      <c r="C506" s="357"/>
      <c r="D506" s="357"/>
      <c r="E506" s="357"/>
      <c r="F506" s="357"/>
      <c r="G506" s="357"/>
      <c r="H506" s="372"/>
      <c r="I506" s="372"/>
      <c r="J506" s="372"/>
      <c r="K506" s="357"/>
    </row>
    <row r="507" spans="1:11" ht="15.75" customHeight="1">
      <c r="A507" s="371"/>
      <c r="B507" s="357"/>
      <c r="C507" s="357"/>
      <c r="D507" s="357"/>
      <c r="E507" s="357"/>
      <c r="F507" s="357"/>
      <c r="G507" s="357"/>
      <c r="H507" s="372"/>
      <c r="I507" s="372"/>
      <c r="J507" s="372"/>
      <c r="K507" s="357"/>
    </row>
    <row r="508" spans="1:11" ht="15.75" customHeight="1">
      <c r="A508" s="371"/>
      <c r="B508" s="357"/>
      <c r="C508" s="357"/>
      <c r="D508" s="357"/>
      <c r="E508" s="357"/>
      <c r="F508" s="357"/>
      <c r="G508" s="357"/>
      <c r="H508" s="372"/>
      <c r="I508" s="372"/>
      <c r="J508" s="372"/>
      <c r="K508" s="357"/>
    </row>
    <row r="509" spans="1:11" ht="15.75" customHeight="1">
      <c r="A509" s="371"/>
      <c r="B509" s="357"/>
      <c r="C509" s="357"/>
      <c r="D509" s="357"/>
      <c r="E509" s="357"/>
      <c r="F509" s="357"/>
      <c r="G509" s="357"/>
      <c r="H509" s="372"/>
      <c r="I509" s="372"/>
      <c r="J509" s="372"/>
      <c r="K509" s="357"/>
    </row>
    <row r="510" spans="1:11" ht="15.75" customHeight="1">
      <c r="A510" s="371"/>
      <c r="B510" s="357"/>
      <c r="C510" s="357"/>
      <c r="D510" s="357"/>
      <c r="E510" s="357"/>
      <c r="F510" s="357"/>
      <c r="G510" s="357"/>
      <c r="H510" s="372"/>
      <c r="I510" s="372"/>
      <c r="J510" s="372"/>
      <c r="K510" s="357"/>
    </row>
    <row r="511" spans="1:11" ht="15.75" customHeight="1">
      <c r="A511" s="371"/>
      <c r="B511" s="357"/>
      <c r="C511" s="357"/>
      <c r="D511" s="357"/>
      <c r="E511" s="357"/>
      <c r="F511" s="357"/>
      <c r="G511" s="357"/>
      <c r="H511" s="372"/>
      <c r="I511" s="372"/>
      <c r="J511" s="372"/>
      <c r="K511" s="357"/>
    </row>
    <row r="512" spans="1:11" ht="15.75" customHeight="1">
      <c r="A512" s="371"/>
      <c r="B512" s="357"/>
      <c r="C512" s="357"/>
      <c r="D512" s="357"/>
      <c r="E512" s="357"/>
      <c r="F512" s="357"/>
      <c r="G512" s="357"/>
      <c r="H512" s="372"/>
      <c r="I512" s="372"/>
      <c r="J512" s="372"/>
      <c r="K512" s="357"/>
    </row>
    <row r="513" spans="1:11" ht="15.75" customHeight="1">
      <c r="A513" s="371"/>
      <c r="B513" s="357"/>
      <c r="C513" s="357"/>
      <c r="D513" s="357"/>
      <c r="E513" s="357"/>
      <c r="F513" s="357"/>
      <c r="G513" s="357"/>
      <c r="H513" s="372"/>
      <c r="I513" s="372"/>
      <c r="J513" s="372"/>
      <c r="K513" s="357"/>
    </row>
    <row r="514" spans="1:11" ht="15.75" customHeight="1">
      <c r="A514" s="371"/>
      <c r="B514" s="357"/>
      <c r="C514" s="357"/>
      <c r="D514" s="357"/>
      <c r="E514" s="357"/>
      <c r="F514" s="357"/>
      <c r="G514" s="357"/>
      <c r="H514" s="372"/>
      <c r="I514" s="372"/>
      <c r="J514" s="372"/>
      <c r="K514" s="357"/>
    </row>
    <row r="515" spans="1:11" ht="15.75" customHeight="1">
      <c r="A515" s="371"/>
      <c r="B515" s="357"/>
      <c r="C515" s="357"/>
      <c r="D515" s="357"/>
      <c r="E515" s="357"/>
      <c r="F515" s="357"/>
      <c r="G515" s="357"/>
      <c r="H515" s="372"/>
      <c r="I515" s="372"/>
      <c r="J515" s="372"/>
      <c r="K515" s="357"/>
    </row>
    <row r="516" spans="1:11" ht="15.75" customHeight="1">
      <c r="A516" s="371"/>
      <c r="B516" s="357"/>
      <c r="C516" s="357"/>
      <c r="D516" s="357"/>
      <c r="E516" s="357"/>
      <c r="F516" s="357"/>
      <c r="G516" s="357"/>
      <c r="H516" s="372"/>
      <c r="I516" s="372"/>
      <c r="J516" s="372"/>
      <c r="K516" s="357"/>
    </row>
    <row r="517" spans="1:11" ht="15.75" customHeight="1">
      <c r="A517" s="371"/>
      <c r="B517" s="357"/>
      <c r="C517" s="357"/>
      <c r="D517" s="357"/>
      <c r="E517" s="357"/>
      <c r="F517" s="357"/>
      <c r="G517" s="357"/>
      <c r="H517" s="372"/>
      <c r="I517" s="372"/>
      <c r="J517" s="372"/>
      <c r="K517" s="357"/>
    </row>
    <row r="518" spans="1:11" ht="15.75" customHeight="1">
      <c r="A518" s="371"/>
      <c r="B518" s="357"/>
      <c r="C518" s="357"/>
      <c r="D518" s="357"/>
      <c r="E518" s="357"/>
      <c r="F518" s="357"/>
      <c r="G518" s="357"/>
      <c r="H518" s="372"/>
      <c r="I518" s="372"/>
      <c r="J518" s="372"/>
      <c r="K518" s="357"/>
    </row>
    <row r="519" spans="1:11" ht="15.75" customHeight="1">
      <c r="A519" s="371"/>
      <c r="B519" s="357"/>
      <c r="C519" s="357"/>
      <c r="D519" s="357"/>
      <c r="E519" s="357"/>
      <c r="F519" s="357"/>
      <c r="G519" s="357"/>
      <c r="H519" s="372"/>
      <c r="I519" s="372"/>
      <c r="J519" s="372"/>
      <c r="K519" s="357"/>
    </row>
    <row r="520" spans="1:11" ht="15.75" customHeight="1">
      <c r="A520" s="371"/>
      <c r="B520" s="357"/>
      <c r="C520" s="357"/>
      <c r="D520" s="357"/>
      <c r="E520" s="357"/>
      <c r="F520" s="357"/>
      <c r="G520" s="357"/>
      <c r="H520" s="372"/>
      <c r="I520" s="372"/>
      <c r="J520" s="372"/>
      <c r="K520" s="357"/>
    </row>
    <row r="521" spans="1:11" ht="15.75" customHeight="1">
      <c r="A521" s="371"/>
      <c r="B521" s="357"/>
      <c r="C521" s="357"/>
      <c r="D521" s="357"/>
      <c r="E521" s="357"/>
      <c r="F521" s="357"/>
      <c r="G521" s="357"/>
      <c r="H521" s="372"/>
      <c r="I521" s="372"/>
      <c r="J521" s="372"/>
      <c r="K521" s="357"/>
    </row>
    <row r="522" spans="1:11" ht="15.75" customHeight="1">
      <c r="A522" s="371"/>
      <c r="B522" s="357"/>
      <c r="C522" s="357"/>
      <c r="D522" s="357"/>
      <c r="E522" s="357"/>
      <c r="F522" s="357"/>
      <c r="G522" s="357"/>
      <c r="H522" s="372"/>
      <c r="I522" s="372"/>
      <c r="J522" s="372"/>
      <c r="K522" s="357"/>
    </row>
    <row r="523" spans="1:11" ht="15.75" customHeight="1">
      <c r="A523" s="371"/>
      <c r="B523" s="357"/>
      <c r="C523" s="357"/>
      <c r="D523" s="357"/>
      <c r="E523" s="357"/>
      <c r="F523" s="357"/>
      <c r="G523" s="357"/>
      <c r="H523" s="372"/>
      <c r="I523" s="372"/>
      <c r="J523" s="372"/>
      <c r="K523" s="357"/>
    </row>
    <row r="524" spans="1:11" ht="15.75" customHeight="1">
      <c r="A524" s="371"/>
      <c r="B524" s="357"/>
      <c r="C524" s="357"/>
      <c r="D524" s="357"/>
      <c r="E524" s="357"/>
      <c r="F524" s="357"/>
      <c r="G524" s="357"/>
      <c r="H524" s="372"/>
      <c r="I524" s="372"/>
      <c r="J524" s="372"/>
      <c r="K524" s="357"/>
    </row>
    <row r="525" spans="1:11" ht="15.75" customHeight="1">
      <c r="A525" s="371"/>
      <c r="B525" s="357"/>
      <c r="C525" s="357"/>
      <c r="D525" s="357"/>
      <c r="E525" s="357"/>
      <c r="F525" s="357"/>
      <c r="G525" s="357"/>
      <c r="H525" s="372"/>
      <c r="I525" s="372"/>
      <c r="J525" s="372"/>
      <c r="K525" s="357"/>
    </row>
    <row r="526" spans="1:11" ht="15.75" customHeight="1">
      <c r="A526" s="371"/>
      <c r="B526" s="357"/>
      <c r="C526" s="357"/>
      <c r="D526" s="357"/>
      <c r="E526" s="357"/>
      <c r="F526" s="357"/>
      <c r="G526" s="357"/>
      <c r="H526" s="372"/>
      <c r="I526" s="372"/>
      <c r="J526" s="372"/>
      <c r="K526" s="357"/>
    </row>
    <row r="527" spans="1:11" ht="15.75" customHeight="1">
      <c r="A527" s="371"/>
      <c r="B527" s="357"/>
      <c r="C527" s="357"/>
      <c r="D527" s="357"/>
      <c r="E527" s="357"/>
      <c r="F527" s="357"/>
      <c r="G527" s="357"/>
      <c r="H527" s="372"/>
      <c r="I527" s="372"/>
      <c r="J527" s="372"/>
      <c r="K527" s="357"/>
    </row>
    <row r="528" spans="1:11" ht="15.75" customHeight="1">
      <c r="A528" s="371"/>
      <c r="B528" s="357"/>
      <c r="C528" s="357"/>
      <c r="D528" s="357"/>
      <c r="E528" s="357"/>
      <c r="F528" s="357"/>
      <c r="G528" s="357"/>
      <c r="H528" s="372"/>
      <c r="I528" s="372"/>
      <c r="J528" s="372"/>
      <c r="K528" s="357"/>
    </row>
    <row r="529" spans="1:11" ht="15.75" customHeight="1">
      <c r="A529" s="371"/>
      <c r="B529" s="357"/>
      <c r="C529" s="357"/>
      <c r="D529" s="357"/>
      <c r="E529" s="357"/>
      <c r="F529" s="357"/>
      <c r="G529" s="357"/>
      <c r="H529" s="372"/>
      <c r="I529" s="372"/>
      <c r="J529" s="372"/>
      <c r="K529" s="357"/>
    </row>
    <row r="530" spans="1:11" ht="15.75" customHeight="1">
      <c r="A530" s="371"/>
      <c r="B530" s="357"/>
      <c r="C530" s="357"/>
      <c r="D530" s="357"/>
      <c r="E530" s="357"/>
      <c r="F530" s="357"/>
      <c r="G530" s="357"/>
      <c r="H530" s="372"/>
      <c r="I530" s="372"/>
      <c r="J530" s="372"/>
      <c r="K530" s="357"/>
    </row>
    <row r="531" spans="1:11" ht="15.75" customHeight="1">
      <c r="A531" s="371"/>
      <c r="B531" s="357"/>
      <c r="C531" s="357"/>
      <c r="D531" s="357"/>
      <c r="E531" s="357"/>
      <c r="F531" s="357"/>
      <c r="G531" s="357"/>
      <c r="H531" s="372"/>
      <c r="I531" s="372"/>
      <c r="J531" s="372"/>
      <c r="K531" s="357"/>
    </row>
    <row r="532" spans="1:11" ht="15.75" customHeight="1">
      <c r="A532" s="371"/>
      <c r="B532" s="357"/>
      <c r="C532" s="357"/>
      <c r="D532" s="357"/>
      <c r="E532" s="357"/>
      <c r="F532" s="357"/>
      <c r="G532" s="357"/>
      <c r="H532" s="372"/>
      <c r="I532" s="372"/>
      <c r="J532" s="372"/>
      <c r="K532" s="357"/>
    </row>
    <row r="533" spans="1:11" ht="15.75" customHeight="1">
      <c r="A533" s="371"/>
      <c r="B533" s="357"/>
      <c r="C533" s="357"/>
      <c r="D533" s="357"/>
      <c r="E533" s="357"/>
      <c r="F533" s="357"/>
      <c r="G533" s="357"/>
      <c r="H533" s="372"/>
      <c r="I533" s="372"/>
      <c r="J533" s="372"/>
      <c r="K533" s="357"/>
    </row>
    <row r="534" spans="1:11" ht="15.75" customHeight="1">
      <c r="A534" s="371"/>
      <c r="B534" s="357"/>
      <c r="C534" s="357"/>
      <c r="D534" s="357"/>
      <c r="E534" s="357"/>
      <c r="F534" s="357"/>
      <c r="G534" s="357"/>
      <c r="H534" s="372"/>
      <c r="I534" s="372"/>
      <c r="J534" s="372"/>
      <c r="K534" s="357"/>
    </row>
    <row r="535" spans="1:11" ht="15.75" customHeight="1">
      <c r="A535" s="371"/>
      <c r="B535" s="357"/>
      <c r="C535" s="357"/>
      <c r="D535" s="357"/>
      <c r="E535" s="357"/>
      <c r="F535" s="357"/>
      <c r="G535" s="357"/>
      <c r="H535" s="372"/>
      <c r="I535" s="372"/>
      <c r="J535" s="372"/>
      <c r="K535" s="357"/>
    </row>
    <row r="536" spans="1:11" ht="15.75" customHeight="1">
      <c r="A536" s="371"/>
      <c r="B536" s="357"/>
      <c r="C536" s="357"/>
      <c r="D536" s="357"/>
      <c r="E536" s="357"/>
      <c r="F536" s="357"/>
      <c r="G536" s="357"/>
      <c r="H536" s="372"/>
      <c r="I536" s="372"/>
      <c r="J536" s="372"/>
      <c r="K536" s="357"/>
    </row>
    <row r="537" spans="1:11" ht="15.75" customHeight="1">
      <c r="A537" s="371"/>
      <c r="B537" s="357"/>
      <c r="C537" s="357"/>
      <c r="D537" s="357"/>
      <c r="E537" s="357"/>
      <c r="F537" s="357"/>
      <c r="G537" s="357"/>
      <c r="H537" s="372"/>
      <c r="I537" s="372"/>
      <c r="J537" s="372"/>
      <c r="K537" s="357"/>
    </row>
    <row r="538" spans="1:11" ht="15.75" customHeight="1">
      <c r="A538" s="371"/>
      <c r="B538" s="357"/>
      <c r="C538" s="357"/>
      <c r="D538" s="357"/>
      <c r="E538" s="357"/>
      <c r="F538" s="357"/>
      <c r="G538" s="357"/>
      <c r="H538" s="372"/>
      <c r="I538" s="372"/>
      <c r="J538" s="372"/>
      <c r="K538" s="357"/>
    </row>
    <row r="539" spans="1:11" ht="15.75" customHeight="1">
      <c r="A539" s="371"/>
      <c r="B539" s="357"/>
      <c r="C539" s="357"/>
      <c r="D539" s="357"/>
      <c r="E539" s="357"/>
      <c r="F539" s="357"/>
      <c r="G539" s="357"/>
      <c r="H539" s="372"/>
      <c r="I539" s="372"/>
      <c r="J539" s="372"/>
      <c r="K539" s="357"/>
    </row>
    <row r="540" spans="1:11" ht="15.75" customHeight="1">
      <c r="A540" s="371"/>
      <c r="B540" s="357"/>
      <c r="C540" s="357"/>
      <c r="D540" s="357"/>
      <c r="E540" s="357"/>
      <c r="F540" s="357"/>
      <c r="G540" s="357"/>
      <c r="H540" s="372"/>
      <c r="I540" s="372"/>
      <c r="J540" s="372"/>
      <c r="K540" s="357"/>
    </row>
    <row r="541" spans="1:11" ht="15.75" customHeight="1">
      <c r="A541" s="371"/>
      <c r="B541" s="357"/>
      <c r="C541" s="357"/>
      <c r="D541" s="357"/>
      <c r="E541" s="357"/>
      <c r="F541" s="357"/>
      <c r="G541" s="357"/>
      <c r="H541" s="372"/>
      <c r="I541" s="372"/>
      <c r="J541" s="372"/>
      <c r="K541" s="357"/>
    </row>
    <row r="542" spans="1:11" ht="15.75" customHeight="1">
      <c r="A542" s="371"/>
      <c r="B542" s="357"/>
      <c r="C542" s="357"/>
      <c r="D542" s="357"/>
      <c r="E542" s="357"/>
      <c r="F542" s="357"/>
      <c r="G542" s="357"/>
      <c r="H542" s="372"/>
      <c r="I542" s="372"/>
      <c r="J542" s="372"/>
      <c r="K542" s="357"/>
    </row>
    <row r="543" spans="1:11" ht="15.75" customHeight="1">
      <c r="A543" s="371"/>
      <c r="B543" s="357"/>
      <c r="C543" s="357"/>
      <c r="D543" s="357"/>
      <c r="E543" s="357"/>
      <c r="F543" s="357"/>
      <c r="G543" s="357"/>
      <c r="H543" s="372"/>
      <c r="I543" s="372"/>
      <c r="J543" s="372"/>
      <c r="K543" s="357"/>
    </row>
    <row r="544" spans="1:11" ht="15.75" customHeight="1">
      <c r="A544" s="371"/>
      <c r="B544" s="357"/>
      <c r="C544" s="357"/>
      <c r="D544" s="357"/>
      <c r="E544" s="357"/>
      <c r="F544" s="357"/>
      <c r="G544" s="357"/>
      <c r="H544" s="372"/>
      <c r="I544" s="372"/>
      <c r="J544" s="372"/>
      <c r="K544" s="357"/>
    </row>
    <row r="545" spans="1:11" ht="15.75" customHeight="1">
      <c r="A545" s="371"/>
      <c r="B545" s="357"/>
      <c r="C545" s="357"/>
      <c r="D545" s="357"/>
      <c r="E545" s="357"/>
      <c r="F545" s="357"/>
      <c r="G545" s="357"/>
      <c r="H545" s="372"/>
      <c r="I545" s="372"/>
      <c r="J545" s="372"/>
      <c r="K545" s="357"/>
    </row>
    <row r="546" spans="1:11" ht="15.75" customHeight="1">
      <c r="A546" s="371"/>
      <c r="B546" s="357"/>
      <c r="C546" s="357"/>
      <c r="D546" s="357"/>
      <c r="E546" s="357"/>
      <c r="F546" s="357"/>
      <c r="G546" s="357"/>
      <c r="H546" s="372"/>
      <c r="I546" s="372"/>
      <c r="J546" s="372"/>
      <c r="K546" s="357"/>
    </row>
    <row r="547" spans="1:11" ht="15.75" customHeight="1">
      <c r="A547" s="371"/>
      <c r="B547" s="357"/>
      <c r="C547" s="357"/>
      <c r="D547" s="357"/>
      <c r="E547" s="357"/>
      <c r="F547" s="357"/>
      <c r="G547" s="357"/>
      <c r="H547" s="372"/>
      <c r="I547" s="372"/>
      <c r="J547" s="372"/>
      <c r="K547" s="357"/>
    </row>
    <row r="548" spans="1:11" ht="15.75" customHeight="1">
      <c r="A548" s="371"/>
      <c r="B548" s="357"/>
      <c r="C548" s="357"/>
      <c r="D548" s="357"/>
      <c r="E548" s="357"/>
      <c r="F548" s="357"/>
      <c r="G548" s="357"/>
      <c r="H548" s="372"/>
      <c r="I548" s="372"/>
      <c r="J548" s="372"/>
      <c r="K548" s="357"/>
    </row>
    <row r="549" spans="1:11" ht="15.75" customHeight="1">
      <c r="A549" s="371"/>
      <c r="B549" s="357"/>
      <c r="C549" s="357"/>
      <c r="D549" s="357"/>
      <c r="E549" s="357"/>
      <c r="F549" s="357"/>
      <c r="G549" s="357"/>
      <c r="H549" s="372"/>
      <c r="I549" s="372"/>
      <c r="J549" s="372"/>
      <c r="K549" s="357"/>
    </row>
    <row r="550" spans="1:11" ht="15.75" customHeight="1">
      <c r="A550" s="371"/>
      <c r="B550" s="357"/>
      <c r="C550" s="357"/>
      <c r="D550" s="357"/>
      <c r="E550" s="357"/>
      <c r="F550" s="357"/>
      <c r="G550" s="357"/>
      <c r="H550" s="372"/>
      <c r="I550" s="372"/>
      <c r="J550" s="372"/>
      <c r="K550" s="357"/>
    </row>
    <row r="551" spans="1:11" ht="15.75" customHeight="1">
      <c r="A551" s="371"/>
      <c r="B551" s="357"/>
      <c r="C551" s="357"/>
      <c r="D551" s="357"/>
      <c r="E551" s="357"/>
      <c r="F551" s="357"/>
      <c r="G551" s="357"/>
      <c r="H551" s="372"/>
      <c r="I551" s="372"/>
      <c r="J551" s="372"/>
      <c r="K551" s="357"/>
    </row>
    <row r="552" spans="1:11" ht="15.75" customHeight="1">
      <c r="A552" s="371"/>
      <c r="B552" s="357"/>
      <c r="C552" s="357"/>
      <c r="D552" s="357"/>
      <c r="E552" s="357"/>
      <c r="F552" s="357"/>
      <c r="G552" s="357"/>
      <c r="H552" s="372"/>
      <c r="I552" s="372"/>
      <c r="J552" s="372"/>
      <c r="K552" s="357"/>
    </row>
    <row r="553" spans="1:11" ht="15.75" customHeight="1">
      <c r="A553" s="371"/>
      <c r="B553" s="357"/>
      <c r="C553" s="357"/>
      <c r="D553" s="357"/>
      <c r="E553" s="357"/>
      <c r="F553" s="357"/>
      <c r="G553" s="357"/>
      <c r="H553" s="372"/>
      <c r="I553" s="372"/>
      <c r="J553" s="372"/>
      <c r="K553" s="357"/>
    </row>
    <row r="554" spans="1:11" ht="15.75" customHeight="1">
      <c r="A554" s="371"/>
      <c r="B554" s="357"/>
      <c r="C554" s="357"/>
      <c r="D554" s="357"/>
      <c r="E554" s="357"/>
      <c r="F554" s="357"/>
      <c r="G554" s="357"/>
      <c r="H554" s="372"/>
      <c r="I554" s="372"/>
      <c r="J554" s="372"/>
      <c r="K554" s="357"/>
    </row>
    <row r="555" spans="1:11" ht="15.75" customHeight="1">
      <c r="A555" s="371"/>
      <c r="B555" s="357"/>
      <c r="C555" s="357"/>
      <c r="D555" s="357"/>
      <c r="E555" s="357"/>
      <c r="F555" s="357"/>
      <c r="G555" s="357"/>
      <c r="H555" s="372"/>
      <c r="I555" s="372"/>
      <c r="J555" s="372"/>
      <c r="K555" s="357"/>
    </row>
    <row r="556" spans="1:11" ht="15.75" customHeight="1">
      <c r="A556" s="371"/>
      <c r="B556" s="357"/>
      <c r="C556" s="357"/>
      <c r="D556" s="357"/>
      <c r="E556" s="357"/>
      <c r="F556" s="357"/>
      <c r="G556" s="357"/>
      <c r="H556" s="372"/>
      <c r="I556" s="372"/>
      <c r="J556" s="372"/>
      <c r="K556" s="357"/>
    </row>
    <row r="557" spans="1:11" ht="15.75" customHeight="1">
      <c r="A557" s="371"/>
      <c r="B557" s="357"/>
      <c r="C557" s="357"/>
      <c r="D557" s="357"/>
      <c r="E557" s="357"/>
      <c r="F557" s="357"/>
      <c r="G557" s="357"/>
      <c r="H557" s="372"/>
      <c r="I557" s="372"/>
      <c r="J557" s="372"/>
      <c r="K557" s="357"/>
    </row>
    <row r="558" spans="1:11" ht="15.75" customHeight="1">
      <c r="A558" s="371"/>
      <c r="B558" s="357"/>
      <c r="C558" s="357"/>
      <c r="D558" s="357"/>
      <c r="E558" s="357"/>
      <c r="F558" s="357"/>
      <c r="G558" s="357"/>
      <c r="H558" s="372"/>
      <c r="I558" s="372"/>
      <c r="J558" s="372"/>
      <c r="K558" s="357"/>
    </row>
    <row r="559" spans="1:11" ht="15.75" customHeight="1">
      <c r="A559" s="371"/>
      <c r="B559" s="357"/>
      <c r="C559" s="357"/>
      <c r="D559" s="357"/>
      <c r="E559" s="357"/>
      <c r="F559" s="357"/>
      <c r="G559" s="357"/>
      <c r="H559" s="372"/>
      <c r="I559" s="372"/>
      <c r="J559" s="372"/>
      <c r="K559" s="357"/>
    </row>
    <row r="560" spans="1:11" ht="15.75" customHeight="1">
      <c r="A560" s="371"/>
      <c r="B560" s="357"/>
      <c r="C560" s="357"/>
      <c r="D560" s="357"/>
      <c r="E560" s="357"/>
      <c r="F560" s="357"/>
      <c r="G560" s="357"/>
      <c r="H560" s="372"/>
      <c r="I560" s="372"/>
      <c r="J560" s="372"/>
      <c r="K560" s="357"/>
    </row>
    <row r="561" spans="1:11" ht="15.75" customHeight="1">
      <c r="A561" s="371"/>
      <c r="B561" s="357"/>
      <c r="C561" s="357"/>
      <c r="D561" s="357"/>
      <c r="E561" s="357"/>
      <c r="F561" s="357"/>
      <c r="G561" s="357"/>
      <c r="H561" s="372"/>
      <c r="I561" s="372"/>
      <c r="J561" s="372"/>
      <c r="K561" s="357"/>
    </row>
    <row r="562" spans="1:11" ht="15.75" customHeight="1">
      <c r="A562" s="371"/>
      <c r="B562" s="357"/>
      <c r="C562" s="357"/>
      <c r="D562" s="357"/>
      <c r="E562" s="357"/>
      <c r="F562" s="357"/>
      <c r="G562" s="357"/>
      <c r="H562" s="372"/>
      <c r="I562" s="372"/>
      <c r="J562" s="372"/>
      <c r="K562" s="357"/>
    </row>
    <row r="563" spans="1:11" ht="15.75" customHeight="1">
      <c r="A563" s="371"/>
      <c r="B563" s="357"/>
      <c r="C563" s="357"/>
      <c r="D563" s="357"/>
      <c r="E563" s="357"/>
      <c r="F563" s="357"/>
      <c r="G563" s="357"/>
      <c r="H563" s="372"/>
      <c r="I563" s="372"/>
      <c r="J563" s="372"/>
      <c r="K563" s="357"/>
    </row>
    <row r="564" spans="1:11" ht="15.75" customHeight="1">
      <c r="A564" s="371"/>
      <c r="B564" s="357"/>
      <c r="C564" s="357"/>
      <c r="D564" s="357"/>
      <c r="E564" s="357"/>
      <c r="F564" s="357"/>
      <c r="G564" s="357"/>
      <c r="H564" s="372"/>
      <c r="I564" s="372"/>
      <c r="J564" s="372"/>
      <c r="K564" s="357"/>
    </row>
    <row r="565" spans="1:11" ht="15.75" customHeight="1">
      <c r="A565" s="371"/>
      <c r="B565" s="357"/>
      <c r="C565" s="357"/>
      <c r="D565" s="357"/>
      <c r="E565" s="357"/>
      <c r="F565" s="357"/>
      <c r="G565" s="357"/>
      <c r="H565" s="372"/>
      <c r="I565" s="372"/>
      <c r="J565" s="372"/>
      <c r="K565" s="357"/>
    </row>
    <row r="566" spans="1:11" ht="15.75" customHeight="1">
      <c r="A566" s="371"/>
      <c r="B566" s="357"/>
      <c r="C566" s="357"/>
      <c r="D566" s="357"/>
      <c r="E566" s="357"/>
      <c r="F566" s="357"/>
      <c r="G566" s="357"/>
      <c r="H566" s="372"/>
      <c r="I566" s="372"/>
      <c r="J566" s="372"/>
      <c r="K566" s="357"/>
    </row>
    <row r="567" spans="1:11" ht="15.75" customHeight="1">
      <c r="A567" s="371"/>
      <c r="B567" s="357"/>
      <c r="C567" s="357"/>
      <c r="D567" s="357"/>
      <c r="E567" s="357"/>
      <c r="F567" s="357"/>
      <c r="G567" s="357"/>
      <c r="H567" s="372"/>
      <c r="I567" s="372"/>
      <c r="J567" s="372"/>
      <c r="K567" s="357"/>
    </row>
    <row r="568" spans="1:11" ht="15.75" customHeight="1">
      <c r="A568" s="371"/>
      <c r="B568" s="357"/>
      <c r="C568" s="357"/>
      <c r="D568" s="357"/>
      <c r="E568" s="357"/>
      <c r="F568" s="357"/>
      <c r="G568" s="357"/>
      <c r="H568" s="372"/>
      <c r="I568" s="372"/>
      <c r="J568" s="372"/>
      <c r="K568" s="357"/>
    </row>
    <row r="569" spans="1:11" ht="15.75" customHeight="1">
      <c r="A569" s="371"/>
      <c r="B569" s="357"/>
      <c r="C569" s="357"/>
      <c r="D569" s="357"/>
      <c r="E569" s="357"/>
      <c r="F569" s="357"/>
      <c r="G569" s="357"/>
      <c r="H569" s="372"/>
      <c r="I569" s="372"/>
      <c r="J569" s="372"/>
      <c r="K569" s="357"/>
    </row>
    <row r="570" spans="1:11" ht="15.75" customHeight="1">
      <c r="A570" s="371"/>
      <c r="B570" s="357"/>
      <c r="C570" s="357"/>
      <c r="D570" s="357"/>
      <c r="E570" s="357"/>
      <c r="F570" s="357"/>
      <c r="G570" s="357"/>
      <c r="H570" s="372"/>
      <c r="I570" s="372"/>
      <c r="J570" s="372"/>
      <c r="K570" s="357"/>
    </row>
    <row r="571" spans="1:11" ht="15.75" customHeight="1">
      <c r="A571" s="371"/>
      <c r="B571" s="357"/>
      <c r="C571" s="357"/>
      <c r="D571" s="357"/>
      <c r="E571" s="357"/>
      <c r="F571" s="357"/>
      <c r="G571" s="357"/>
      <c r="H571" s="372"/>
      <c r="I571" s="372"/>
      <c r="J571" s="372"/>
      <c r="K571" s="357"/>
    </row>
    <row r="572" spans="1:11" ht="15.75" customHeight="1">
      <c r="A572" s="371"/>
      <c r="B572" s="357"/>
      <c r="C572" s="357"/>
      <c r="D572" s="357"/>
      <c r="E572" s="357"/>
      <c r="F572" s="357"/>
      <c r="G572" s="357"/>
      <c r="H572" s="372"/>
      <c r="I572" s="372"/>
      <c r="J572" s="372"/>
      <c r="K572" s="357"/>
    </row>
    <row r="573" spans="1:11" ht="15.75" customHeight="1">
      <c r="A573" s="371"/>
      <c r="B573" s="357"/>
      <c r="C573" s="357"/>
      <c r="D573" s="357"/>
      <c r="E573" s="357"/>
      <c r="F573" s="357"/>
      <c r="G573" s="357"/>
      <c r="H573" s="372"/>
      <c r="I573" s="372"/>
      <c r="J573" s="372"/>
      <c r="K573" s="357"/>
    </row>
    <row r="574" spans="1:11" ht="15.75" customHeight="1">
      <c r="A574" s="371"/>
      <c r="B574" s="357"/>
      <c r="C574" s="357"/>
      <c r="D574" s="357"/>
      <c r="E574" s="357"/>
      <c r="F574" s="357"/>
      <c r="G574" s="357"/>
      <c r="H574" s="372"/>
      <c r="I574" s="372"/>
      <c r="J574" s="372"/>
      <c r="K574" s="357"/>
    </row>
    <row r="575" spans="1:11" ht="15.75" customHeight="1">
      <c r="A575" s="371"/>
      <c r="B575" s="357"/>
      <c r="C575" s="357"/>
      <c r="D575" s="357"/>
      <c r="E575" s="357"/>
      <c r="F575" s="357"/>
      <c r="G575" s="357"/>
      <c r="H575" s="372"/>
      <c r="I575" s="372"/>
      <c r="J575" s="372"/>
      <c r="K575" s="357"/>
    </row>
    <row r="576" spans="1:11" ht="15.75" customHeight="1">
      <c r="A576" s="371"/>
      <c r="B576" s="357"/>
      <c r="C576" s="357"/>
      <c r="D576" s="357"/>
      <c r="E576" s="357"/>
      <c r="F576" s="357"/>
      <c r="G576" s="357"/>
      <c r="H576" s="372"/>
      <c r="I576" s="372"/>
      <c r="J576" s="372"/>
      <c r="K576" s="357"/>
    </row>
    <row r="577" spans="1:11" ht="15.75" customHeight="1">
      <c r="A577" s="371"/>
      <c r="B577" s="357"/>
      <c r="C577" s="357"/>
      <c r="D577" s="357"/>
      <c r="E577" s="357"/>
      <c r="F577" s="357"/>
      <c r="G577" s="357"/>
      <c r="H577" s="372"/>
      <c r="I577" s="372"/>
      <c r="J577" s="372"/>
      <c r="K577" s="357"/>
    </row>
    <row r="578" spans="1:11" ht="15.75" customHeight="1">
      <c r="A578" s="371"/>
      <c r="B578" s="357"/>
      <c r="C578" s="357"/>
      <c r="D578" s="357"/>
      <c r="E578" s="357"/>
      <c r="F578" s="357"/>
      <c r="G578" s="357"/>
      <c r="H578" s="372"/>
      <c r="I578" s="372"/>
      <c r="J578" s="372"/>
      <c r="K578" s="357"/>
    </row>
    <row r="579" spans="1:11" ht="15.75" customHeight="1">
      <c r="A579" s="371"/>
      <c r="B579" s="357"/>
      <c r="C579" s="357"/>
      <c r="D579" s="357"/>
      <c r="E579" s="357"/>
      <c r="F579" s="357"/>
      <c r="G579" s="357"/>
      <c r="H579" s="372"/>
      <c r="I579" s="372"/>
      <c r="J579" s="372"/>
      <c r="K579" s="357"/>
    </row>
    <row r="580" spans="1:11" ht="15.75" customHeight="1">
      <c r="A580" s="371"/>
      <c r="B580" s="357"/>
      <c r="C580" s="357"/>
      <c r="D580" s="357"/>
      <c r="E580" s="357"/>
      <c r="F580" s="357"/>
      <c r="G580" s="357"/>
      <c r="H580" s="372"/>
      <c r="I580" s="372"/>
      <c r="J580" s="372"/>
      <c r="K580" s="357"/>
    </row>
    <row r="581" spans="1:11" ht="15.75" customHeight="1">
      <c r="A581" s="371"/>
      <c r="B581" s="357"/>
      <c r="C581" s="357"/>
      <c r="D581" s="357"/>
      <c r="E581" s="357"/>
      <c r="F581" s="357"/>
      <c r="G581" s="357"/>
      <c r="H581" s="372"/>
      <c r="I581" s="372"/>
      <c r="J581" s="372"/>
      <c r="K581" s="357"/>
    </row>
    <row r="582" spans="1:11" ht="15.75" customHeight="1">
      <c r="A582" s="371"/>
      <c r="B582" s="357"/>
      <c r="C582" s="357"/>
      <c r="D582" s="357"/>
      <c r="E582" s="357"/>
      <c r="F582" s="357"/>
      <c r="G582" s="357"/>
      <c r="H582" s="372"/>
      <c r="I582" s="372"/>
      <c r="J582" s="372"/>
      <c r="K582" s="357"/>
    </row>
    <row r="583" spans="1:11" ht="15.75" customHeight="1">
      <c r="A583" s="371"/>
      <c r="B583" s="357"/>
      <c r="C583" s="357"/>
      <c r="D583" s="357"/>
      <c r="E583" s="357"/>
      <c r="F583" s="357"/>
      <c r="G583" s="357"/>
      <c r="H583" s="372"/>
      <c r="I583" s="372"/>
      <c r="J583" s="372"/>
      <c r="K583" s="357"/>
    </row>
    <row r="584" spans="1:11" ht="15.75" customHeight="1">
      <c r="A584" s="371"/>
      <c r="B584" s="357"/>
      <c r="C584" s="357"/>
      <c r="D584" s="357"/>
      <c r="E584" s="357"/>
      <c r="F584" s="357"/>
      <c r="G584" s="357"/>
      <c r="H584" s="372"/>
      <c r="I584" s="372"/>
      <c r="J584" s="372"/>
      <c r="K584" s="357"/>
    </row>
    <row r="585" spans="1:11" ht="15.75" customHeight="1">
      <c r="A585" s="371"/>
      <c r="B585" s="357"/>
      <c r="C585" s="357"/>
      <c r="D585" s="357"/>
      <c r="E585" s="357"/>
      <c r="F585" s="357"/>
      <c r="G585" s="357"/>
      <c r="H585" s="372"/>
      <c r="I585" s="372"/>
      <c r="J585" s="372"/>
      <c r="K585" s="357"/>
    </row>
    <row r="586" spans="1:11" ht="15.75" customHeight="1">
      <c r="A586" s="371"/>
      <c r="B586" s="357"/>
      <c r="C586" s="357"/>
      <c r="D586" s="357"/>
      <c r="E586" s="357"/>
      <c r="F586" s="357"/>
      <c r="G586" s="357"/>
      <c r="H586" s="372"/>
      <c r="I586" s="372"/>
      <c r="J586" s="372"/>
      <c r="K586" s="357"/>
    </row>
    <row r="587" spans="1:11" ht="15.75" customHeight="1">
      <c r="A587" s="371"/>
      <c r="B587" s="357"/>
      <c r="C587" s="357"/>
      <c r="D587" s="357"/>
      <c r="E587" s="357"/>
      <c r="F587" s="357"/>
      <c r="G587" s="357"/>
      <c r="H587" s="372"/>
      <c r="I587" s="372"/>
      <c r="J587" s="372"/>
      <c r="K587" s="357"/>
    </row>
    <row r="588" spans="1:11" ht="15.75" customHeight="1">
      <c r="A588" s="371"/>
      <c r="B588" s="357"/>
      <c r="C588" s="357"/>
      <c r="D588" s="357"/>
      <c r="E588" s="357"/>
      <c r="F588" s="357"/>
      <c r="G588" s="357"/>
      <c r="H588" s="372"/>
      <c r="I588" s="372"/>
      <c r="J588" s="372"/>
      <c r="K588" s="357"/>
    </row>
    <row r="589" spans="1:11" ht="15.75" customHeight="1">
      <c r="A589" s="371"/>
      <c r="B589" s="357"/>
      <c r="C589" s="357"/>
      <c r="D589" s="357"/>
      <c r="E589" s="357"/>
      <c r="F589" s="357"/>
      <c r="G589" s="357"/>
      <c r="H589" s="372"/>
      <c r="I589" s="372"/>
      <c r="J589" s="372"/>
      <c r="K589" s="357"/>
    </row>
    <row r="590" spans="1:11" ht="15.75" customHeight="1">
      <c r="A590" s="371"/>
      <c r="B590" s="357"/>
      <c r="C590" s="357"/>
      <c r="D590" s="357"/>
      <c r="E590" s="357"/>
      <c r="F590" s="357"/>
      <c r="G590" s="357"/>
      <c r="H590" s="372"/>
      <c r="I590" s="372"/>
      <c r="J590" s="372"/>
      <c r="K590" s="357"/>
    </row>
    <row r="591" spans="1:11" ht="15.75" customHeight="1">
      <c r="A591" s="371"/>
      <c r="B591" s="357"/>
      <c r="C591" s="357"/>
      <c r="D591" s="357"/>
      <c r="E591" s="357"/>
      <c r="F591" s="357"/>
      <c r="G591" s="357"/>
      <c r="H591" s="372"/>
      <c r="I591" s="372"/>
      <c r="J591" s="372"/>
      <c r="K591" s="357"/>
    </row>
    <row r="592" spans="1:11" ht="15.75" customHeight="1">
      <c r="A592" s="371"/>
      <c r="B592" s="357"/>
      <c r="C592" s="357"/>
      <c r="D592" s="357"/>
      <c r="E592" s="357"/>
      <c r="F592" s="357"/>
      <c r="G592" s="357"/>
      <c r="H592" s="372"/>
      <c r="I592" s="372"/>
      <c r="J592" s="372"/>
      <c r="K592" s="357"/>
    </row>
    <row r="593" spans="1:11" ht="15.75" customHeight="1">
      <c r="A593" s="371"/>
      <c r="B593" s="357"/>
      <c r="C593" s="357"/>
      <c r="D593" s="357"/>
      <c r="E593" s="357"/>
      <c r="F593" s="357"/>
      <c r="G593" s="357"/>
      <c r="H593" s="372"/>
      <c r="I593" s="372"/>
      <c r="J593" s="372"/>
      <c r="K593" s="357"/>
    </row>
    <row r="594" spans="1:11" ht="15.75" customHeight="1">
      <c r="A594" s="371"/>
      <c r="B594" s="357"/>
      <c r="C594" s="357"/>
      <c r="D594" s="357"/>
      <c r="E594" s="357"/>
      <c r="F594" s="357"/>
      <c r="G594" s="357"/>
      <c r="H594" s="372"/>
      <c r="I594" s="372"/>
      <c r="J594" s="372"/>
      <c r="K594" s="357"/>
    </row>
    <row r="595" spans="1:11" ht="15.75" customHeight="1">
      <c r="A595" s="371"/>
      <c r="B595" s="357"/>
      <c r="C595" s="357"/>
      <c r="D595" s="357"/>
      <c r="E595" s="357"/>
      <c r="F595" s="357"/>
      <c r="G595" s="357"/>
      <c r="H595" s="372"/>
      <c r="I595" s="372"/>
      <c r="J595" s="372"/>
      <c r="K595" s="357"/>
    </row>
    <row r="596" spans="1:11" ht="15.75" customHeight="1">
      <c r="A596" s="371"/>
      <c r="B596" s="357"/>
      <c r="C596" s="357"/>
      <c r="D596" s="357"/>
      <c r="E596" s="357"/>
      <c r="F596" s="357"/>
      <c r="G596" s="357"/>
      <c r="H596" s="372"/>
      <c r="I596" s="372"/>
      <c r="J596" s="372"/>
      <c r="K596" s="357"/>
    </row>
    <row r="597" spans="1:11" ht="15.75" customHeight="1">
      <c r="A597" s="371"/>
      <c r="B597" s="357"/>
      <c r="C597" s="357"/>
      <c r="D597" s="357"/>
      <c r="E597" s="357"/>
      <c r="F597" s="357"/>
      <c r="G597" s="357"/>
      <c r="H597" s="372"/>
      <c r="I597" s="372"/>
      <c r="J597" s="372"/>
      <c r="K597" s="357"/>
    </row>
    <row r="598" spans="1:11" ht="15.75" customHeight="1">
      <c r="A598" s="371"/>
      <c r="B598" s="357"/>
      <c r="C598" s="357"/>
      <c r="D598" s="357"/>
      <c r="E598" s="357"/>
      <c r="F598" s="357"/>
      <c r="G598" s="357"/>
      <c r="H598" s="372"/>
      <c r="I598" s="372"/>
      <c r="J598" s="372"/>
      <c r="K598" s="357"/>
    </row>
    <row r="599" spans="1:11" ht="15.75" customHeight="1">
      <c r="A599" s="371"/>
      <c r="B599" s="357"/>
      <c r="C599" s="357"/>
      <c r="D599" s="357"/>
      <c r="E599" s="357"/>
      <c r="F599" s="357"/>
      <c r="G599" s="357"/>
      <c r="H599" s="372"/>
      <c r="I599" s="372"/>
      <c r="J599" s="372"/>
      <c r="K599" s="357"/>
    </row>
    <row r="600" spans="1:11" ht="15.75" customHeight="1">
      <c r="A600" s="371"/>
      <c r="B600" s="357"/>
      <c r="C600" s="357"/>
      <c r="D600" s="357"/>
      <c r="E600" s="357"/>
      <c r="F600" s="357"/>
      <c r="G600" s="357"/>
      <c r="H600" s="372"/>
      <c r="I600" s="372"/>
      <c r="J600" s="372"/>
      <c r="K600" s="357"/>
    </row>
    <row r="601" spans="1:11" ht="15.75" customHeight="1">
      <c r="A601" s="371"/>
      <c r="B601" s="357"/>
      <c r="C601" s="357"/>
      <c r="D601" s="357"/>
      <c r="E601" s="357"/>
      <c r="F601" s="357"/>
      <c r="G601" s="357"/>
      <c r="H601" s="372"/>
      <c r="I601" s="372"/>
      <c r="J601" s="372"/>
      <c r="K601" s="357"/>
    </row>
    <row r="602" spans="1:11" ht="15.75" customHeight="1">
      <c r="A602" s="371"/>
      <c r="B602" s="357"/>
      <c r="C602" s="357"/>
      <c r="D602" s="357"/>
      <c r="E602" s="357"/>
      <c r="F602" s="357"/>
      <c r="G602" s="357"/>
      <c r="H602" s="372"/>
      <c r="I602" s="372"/>
      <c r="J602" s="372"/>
      <c r="K602" s="357"/>
    </row>
    <row r="603" spans="1:11" ht="15.75" customHeight="1">
      <c r="A603" s="371"/>
      <c r="B603" s="357"/>
      <c r="C603" s="357"/>
      <c r="D603" s="357"/>
      <c r="E603" s="357"/>
      <c r="F603" s="357"/>
      <c r="G603" s="357"/>
      <c r="H603" s="372"/>
      <c r="I603" s="372"/>
      <c r="J603" s="372"/>
      <c r="K603" s="357"/>
    </row>
    <row r="604" spans="1:11" ht="15.75" customHeight="1">
      <c r="A604" s="371"/>
      <c r="B604" s="357"/>
      <c r="C604" s="357"/>
      <c r="D604" s="357"/>
      <c r="E604" s="357"/>
      <c r="F604" s="357"/>
      <c r="G604" s="357"/>
      <c r="H604" s="372"/>
      <c r="I604" s="372"/>
      <c r="J604" s="372"/>
      <c r="K604" s="357"/>
    </row>
    <row r="605" spans="1:11" ht="15.75" customHeight="1">
      <c r="A605" s="371"/>
      <c r="B605" s="357"/>
      <c r="C605" s="357"/>
      <c r="D605" s="357"/>
      <c r="E605" s="357"/>
      <c r="F605" s="357"/>
      <c r="G605" s="357"/>
      <c r="H605" s="372"/>
      <c r="I605" s="372"/>
      <c r="J605" s="372"/>
      <c r="K605" s="357"/>
    </row>
    <row r="606" spans="1:11" ht="15.75" customHeight="1">
      <c r="A606" s="371"/>
      <c r="B606" s="357"/>
      <c r="C606" s="357"/>
      <c r="D606" s="357"/>
      <c r="E606" s="357"/>
      <c r="F606" s="357"/>
      <c r="G606" s="357"/>
      <c r="H606" s="372"/>
      <c r="I606" s="372"/>
      <c r="J606" s="372"/>
      <c r="K606" s="357"/>
    </row>
    <row r="607" spans="1:11" ht="15.75" customHeight="1">
      <c r="A607" s="371"/>
      <c r="B607" s="357"/>
      <c r="C607" s="357"/>
      <c r="D607" s="357"/>
      <c r="E607" s="357"/>
      <c r="F607" s="357"/>
      <c r="G607" s="357"/>
      <c r="H607" s="372"/>
      <c r="I607" s="372"/>
      <c r="J607" s="372"/>
      <c r="K607" s="357"/>
    </row>
    <row r="608" spans="1:11" ht="15.75" customHeight="1">
      <c r="A608" s="371"/>
      <c r="B608" s="357"/>
      <c r="C608" s="357"/>
      <c r="D608" s="357"/>
      <c r="E608" s="357"/>
      <c r="F608" s="357"/>
      <c r="G608" s="357"/>
      <c r="H608" s="372"/>
      <c r="I608" s="372"/>
      <c r="J608" s="372"/>
      <c r="K608" s="357"/>
    </row>
    <row r="609" spans="1:11" ht="15.75" customHeight="1">
      <c r="A609" s="371"/>
      <c r="B609" s="357"/>
      <c r="C609" s="357"/>
      <c r="D609" s="357"/>
      <c r="E609" s="357"/>
      <c r="F609" s="357"/>
      <c r="G609" s="357"/>
      <c r="H609" s="372"/>
      <c r="I609" s="372"/>
      <c r="J609" s="372"/>
      <c r="K609" s="357"/>
    </row>
    <row r="610" spans="1:11" ht="15.75" customHeight="1">
      <c r="A610" s="371"/>
      <c r="B610" s="357"/>
      <c r="C610" s="357"/>
      <c r="D610" s="357"/>
      <c r="E610" s="357"/>
      <c r="F610" s="357"/>
      <c r="G610" s="357"/>
      <c r="H610" s="372"/>
      <c r="I610" s="372"/>
      <c r="J610" s="372"/>
      <c r="K610" s="357"/>
    </row>
    <row r="611" spans="1:11" ht="15.75" customHeight="1">
      <c r="A611" s="371"/>
      <c r="B611" s="357"/>
      <c r="C611" s="357"/>
      <c r="D611" s="357"/>
      <c r="E611" s="357"/>
      <c r="F611" s="357"/>
      <c r="G611" s="357"/>
      <c r="H611" s="372"/>
      <c r="I611" s="372"/>
      <c r="J611" s="372"/>
      <c r="K611" s="357"/>
    </row>
    <row r="612" spans="1:11" ht="15.75" customHeight="1">
      <c r="A612" s="371"/>
      <c r="B612" s="357"/>
      <c r="C612" s="357"/>
      <c r="D612" s="357"/>
      <c r="E612" s="357"/>
      <c r="F612" s="357"/>
      <c r="G612" s="357"/>
      <c r="H612" s="372"/>
      <c r="I612" s="372"/>
      <c r="J612" s="372"/>
      <c r="K612" s="357"/>
    </row>
    <row r="613" spans="1:11" ht="15.75" customHeight="1">
      <c r="A613" s="371"/>
      <c r="B613" s="357"/>
      <c r="C613" s="357"/>
      <c r="D613" s="357"/>
      <c r="E613" s="357"/>
      <c r="F613" s="357"/>
      <c r="G613" s="357"/>
      <c r="H613" s="372"/>
      <c r="I613" s="372"/>
      <c r="J613" s="372"/>
      <c r="K613" s="357"/>
    </row>
    <row r="614" spans="1:11" ht="15.75" customHeight="1">
      <c r="A614" s="371"/>
      <c r="B614" s="357"/>
      <c r="C614" s="357"/>
      <c r="D614" s="357"/>
      <c r="E614" s="357"/>
      <c r="F614" s="357"/>
      <c r="G614" s="357"/>
      <c r="H614" s="372"/>
      <c r="I614" s="372"/>
      <c r="J614" s="372"/>
      <c r="K614" s="357"/>
    </row>
    <row r="615" spans="1:11" ht="15.75" customHeight="1">
      <c r="A615" s="371"/>
      <c r="B615" s="357"/>
      <c r="C615" s="357"/>
      <c r="D615" s="357"/>
      <c r="E615" s="357"/>
      <c r="F615" s="357"/>
      <c r="G615" s="357"/>
      <c r="H615" s="372"/>
      <c r="I615" s="372"/>
      <c r="J615" s="372"/>
      <c r="K615" s="357"/>
    </row>
    <row r="616" spans="1:11" ht="15.75" customHeight="1">
      <c r="A616" s="371"/>
      <c r="B616" s="357"/>
      <c r="C616" s="357"/>
      <c r="D616" s="357"/>
      <c r="E616" s="357"/>
      <c r="F616" s="357"/>
      <c r="G616" s="357"/>
      <c r="H616" s="372"/>
      <c r="I616" s="372"/>
      <c r="J616" s="372"/>
      <c r="K616" s="357"/>
    </row>
    <row r="617" spans="1:11" ht="15.75" customHeight="1">
      <c r="A617" s="371"/>
      <c r="B617" s="357"/>
      <c r="C617" s="357"/>
      <c r="D617" s="357"/>
      <c r="E617" s="357"/>
      <c r="F617" s="357"/>
      <c r="G617" s="357"/>
      <c r="H617" s="372"/>
      <c r="I617" s="372"/>
      <c r="J617" s="372"/>
      <c r="K617" s="357"/>
    </row>
    <row r="618" spans="1:11" ht="15.75" customHeight="1">
      <c r="A618" s="371"/>
      <c r="B618" s="357"/>
      <c r="C618" s="357"/>
      <c r="D618" s="357"/>
      <c r="E618" s="357"/>
      <c r="F618" s="357"/>
      <c r="G618" s="357"/>
      <c r="H618" s="372"/>
      <c r="I618" s="372"/>
      <c r="J618" s="372"/>
      <c r="K618" s="357"/>
    </row>
    <row r="619" spans="1:11" ht="15.75" customHeight="1">
      <c r="A619" s="371"/>
      <c r="B619" s="357"/>
      <c r="C619" s="357"/>
      <c r="D619" s="357"/>
      <c r="E619" s="357"/>
      <c r="F619" s="357"/>
      <c r="G619" s="357"/>
      <c r="H619" s="372"/>
      <c r="I619" s="372"/>
      <c r="J619" s="372"/>
      <c r="K619" s="357"/>
    </row>
    <row r="620" spans="1:11" ht="15.75" customHeight="1">
      <c r="A620" s="371"/>
      <c r="B620" s="357"/>
      <c r="C620" s="357"/>
      <c r="D620" s="357"/>
      <c r="E620" s="357"/>
      <c r="F620" s="357"/>
      <c r="G620" s="357"/>
      <c r="H620" s="372"/>
      <c r="I620" s="372"/>
      <c r="J620" s="372"/>
      <c r="K620" s="357"/>
    </row>
    <row r="621" spans="1:11" ht="15.75" customHeight="1">
      <c r="A621" s="371"/>
      <c r="B621" s="357"/>
      <c r="C621" s="357"/>
      <c r="D621" s="357"/>
      <c r="E621" s="357"/>
      <c r="F621" s="357"/>
      <c r="G621" s="357"/>
      <c r="H621" s="372"/>
      <c r="I621" s="372"/>
      <c r="J621" s="372"/>
      <c r="K621" s="357"/>
    </row>
    <row r="622" spans="1:11" ht="15.75" customHeight="1">
      <c r="A622" s="371"/>
      <c r="B622" s="357"/>
      <c r="C622" s="357"/>
      <c r="D622" s="357"/>
      <c r="E622" s="357"/>
      <c r="F622" s="357"/>
      <c r="G622" s="357"/>
      <c r="H622" s="372"/>
      <c r="I622" s="372"/>
      <c r="J622" s="372"/>
      <c r="K622" s="357"/>
    </row>
    <row r="623" spans="1:11" ht="15.75" customHeight="1">
      <c r="A623" s="371"/>
      <c r="B623" s="357"/>
      <c r="C623" s="357"/>
      <c r="D623" s="357"/>
      <c r="E623" s="357"/>
      <c r="F623" s="357"/>
      <c r="G623" s="357"/>
      <c r="H623" s="372"/>
      <c r="I623" s="372"/>
      <c r="J623" s="372"/>
      <c r="K623" s="357"/>
    </row>
    <row r="624" spans="1:11" ht="15.75" customHeight="1">
      <c r="A624" s="371"/>
      <c r="B624" s="357"/>
      <c r="C624" s="357"/>
      <c r="D624" s="357"/>
      <c r="E624" s="357"/>
      <c r="F624" s="357"/>
      <c r="G624" s="357"/>
      <c r="H624" s="372"/>
      <c r="I624" s="372"/>
      <c r="J624" s="372"/>
      <c r="K624" s="357"/>
    </row>
    <row r="625" spans="1:11" ht="15.75" customHeight="1">
      <c r="A625" s="371"/>
      <c r="B625" s="357"/>
      <c r="C625" s="357"/>
      <c r="D625" s="357"/>
      <c r="E625" s="357"/>
      <c r="F625" s="357"/>
      <c r="G625" s="357"/>
      <c r="H625" s="372"/>
      <c r="I625" s="372"/>
      <c r="J625" s="372"/>
      <c r="K625" s="357"/>
    </row>
    <row r="626" spans="1:11" ht="15.75" customHeight="1">
      <c r="A626" s="371"/>
      <c r="B626" s="357"/>
      <c r="C626" s="357"/>
      <c r="D626" s="357"/>
      <c r="E626" s="357"/>
      <c r="F626" s="357"/>
      <c r="G626" s="357"/>
      <c r="H626" s="372"/>
      <c r="I626" s="372"/>
      <c r="J626" s="372"/>
      <c r="K626" s="357"/>
    </row>
    <row r="627" spans="1:11" ht="15.75" customHeight="1">
      <c r="A627" s="371"/>
      <c r="B627" s="357"/>
      <c r="C627" s="357"/>
      <c r="D627" s="357"/>
      <c r="E627" s="357"/>
      <c r="F627" s="357"/>
      <c r="G627" s="357"/>
      <c r="H627" s="372"/>
      <c r="I627" s="372"/>
      <c r="J627" s="372"/>
      <c r="K627" s="357"/>
    </row>
    <row r="628" spans="1:11" ht="15.75" customHeight="1">
      <c r="A628" s="371"/>
      <c r="B628" s="357"/>
      <c r="C628" s="357"/>
      <c r="D628" s="357"/>
      <c r="E628" s="357"/>
      <c r="F628" s="357"/>
      <c r="G628" s="357"/>
      <c r="H628" s="372"/>
      <c r="I628" s="372"/>
      <c r="J628" s="372"/>
      <c r="K628" s="357"/>
    </row>
    <row r="629" spans="1:11" ht="15.75" customHeight="1">
      <c r="A629" s="371"/>
      <c r="B629" s="357"/>
      <c r="C629" s="357"/>
      <c r="D629" s="357"/>
      <c r="E629" s="357"/>
      <c r="F629" s="357"/>
      <c r="G629" s="357"/>
      <c r="H629" s="372"/>
      <c r="I629" s="372"/>
      <c r="J629" s="372"/>
      <c r="K629" s="357"/>
    </row>
    <row r="630" spans="1:11" ht="15.75" customHeight="1">
      <c r="A630" s="371"/>
      <c r="B630" s="357"/>
      <c r="C630" s="357"/>
      <c r="D630" s="357"/>
      <c r="E630" s="357"/>
      <c r="F630" s="357"/>
      <c r="G630" s="357"/>
      <c r="H630" s="372"/>
      <c r="I630" s="372"/>
      <c r="J630" s="372"/>
      <c r="K630" s="357"/>
    </row>
    <row r="631" spans="1:11" ht="15.75" customHeight="1">
      <c r="A631" s="371"/>
      <c r="B631" s="357"/>
      <c r="C631" s="357"/>
      <c r="D631" s="357"/>
      <c r="E631" s="357"/>
      <c r="F631" s="357"/>
      <c r="G631" s="357"/>
      <c r="H631" s="372"/>
      <c r="I631" s="372"/>
      <c r="J631" s="372"/>
      <c r="K631" s="357"/>
    </row>
    <row r="632" spans="1:11" ht="15.75" customHeight="1">
      <c r="A632" s="371"/>
      <c r="B632" s="357"/>
      <c r="C632" s="357"/>
      <c r="D632" s="357"/>
      <c r="E632" s="357"/>
      <c r="F632" s="357"/>
      <c r="G632" s="357"/>
      <c r="H632" s="372"/>
      <c r="I632" s="372"/>
      <c r="J632" s="372"/>
      <c r="K632" s="357"/>
    </row>
    <row r="633" spans="1:11" ht="15.75" customHeight="1">
      <c r="A633" s="371"/>
      <c r="B633" s="357"/>
      <c r="C633" s="357"/>
      <c r="D633" s="357"/>
      <c r="E633" s="357"/>
      <c r="F633" s="357"/>
      <c r="G633" s="357"/>
      <c r="H633" s="372"/>
      <c r="I633" s="372"/>
      <c r="J633" s="372"/>
      <c r="K633" s="357"/>
    </row>
    <row r="634" spans="1:11" ht="15.75" customHeight="1">
      <c r="A634" s="371"/>
      <c r="B634" s="357"/>
      <c r="C634" s="357"/>
      <c r="D634" s="357"/>
      <c r="E634" s="357"/>
      <c r="F634" s="357"/>
      <c r="G634" s="357"/>
      <c r="H634" s="372"/>
      <c r="I634" s="372"/>
      <c r="J634" s="372"/>
      <c r="K634" s="357"/>
    </row>
    <row r="635" spans="1:11" ht="15.75" customHeight="1">
      <c r="A635" s="371"/>
      <c r="B635" s="357"/>
      <c r="C635" s="357"/>
      <c r="D635" s="357"/>
      <c r="E635" s="357"/>
      <c r="F635" s="357"/>
      <c r="G635" s="357"/>
      <c r="H635" s="372"/>
      <c r="I635" s="372"/>
      <c r="J635" s="372"/>
      <c r="K635" s="357"/>
    </row>
    <row r="636" spans="1:11" ht="15.75" customHeight="1">
      <c r="A636" s="371"/>
      <c r="B636" s="357"/>
      <c r="C636" s="357"/>
      <c r="D636" s="357"/>
      <c r="E636" s="357"/>
      <c r="F636" s="357"/>
      <c r="G636" s="357"/>
      <c r="H636" s="372"/>
      <c r="I636" s="372"/>
      <c r="J636" s="372"/>
      <c r="K636" s="357"/>
    </row>
    <row r="637" spans="1:11" ht="15.75" customHeight="1">
      <c r="A637" s="371"/>
      <c r="B637" s="357"/>
      <c r="C637" s="357"/>
      <c r="D637" s="357"/>
      <c r="E637" s="357"/>
      <c r="F637" s="357"/>
      <c r="G637" s="357"/>
      <c r="H637" s="372"/>
      <c r="I637" s="372"/>
      <c r="J637" s="372"/>
      <c r="K637" s="357"/>
    </row>
    <row r="638" spans="1:11" ht="15.75" customHeight="1">
      <c r="A638" s="371"/>
      <c r="B638" s="357"/>
      <c r="C638" s="357"/>
      <c r="D638" s="357"/>
      <c r="E638" s="357"/>
      <c r="F638" s="357"/>
      <c r="G638" s="357"/>
      <c r="H638" s="372"/>
      <c r="I638" s="372"/>
      <c r="J638" s="372"/>
      <c r="K638" s="357"/>
    </row>
    <row r="639" spans="1:11" ht="15.75" customHeight="1">
      <c r="A639" s="371"/>
      <c r="B639" s="357"/>
      <c r="C639" s="357"/>
      <c r="D639" s="357"/>
      <c r="E639" s="357"/>
      <c r="F639" s="357"/>
      <c r="G639" s="357"/>
      <c r="H639" s="372"/>
      <c r="I639" s="372"/>
      <c r="J639" s="372"/>
      <c r="K639" s="357"/>
    </row>
    <row r="640" spans="1:11" ht="15.75" customHeight="1">
      <c r="A640" s="371"/>
      <c r="B640" s="357"/>
      <c r="C640" s="357"/>
      <c r="D640" s="357"/>
      <c r="E640" s="357"/>
      <c r="F640" s="357"/>
      <c r="G640" s="357"/>
      <c r="H640" s="372"/>
      <c r="I640" s="372"/>
      <c r="J640" s="372"/>
      <c r="K640" s="357"/>
    </row>
    <row r="641" spans="1:11" ht="15.75" customHeight="1">
      <c r="A641" s="371"/>
      <c r="B641" s="357"/>
      <c r="C641" s="357"/>
      <c r="D641" s="357"/>
      <c r="E641" s="357"/>
      <c r="F641" s="357"/>
      <c r="G641" s="357"/>
      <c r="H641" s="372"/>
      <c r="I641" s="372"/>
      <c r="J641" s="372"/>
      <c r="K641" s="357"/>
    </row>
    <row r="642" spans="1:11" ht="15.75" customHeight="1">
      <c r="A642" s="371"/>
      <c r="B642" s="357"/>
      <c r="C642" s="357"/>
      <c r="D642" s="357"/>
      <c r="E642" s="357"/>
      <c r="F642" s="357"/>
      <c r="G642" s="357"/>
      <c r="H642" s="372"/>
      <c r="I642" s="372"/>
      <c r="J642" s="372"/>
      <c r="K642" s="357"/>
    </row>
    <row r="643" spans="1:11" ht="15.75" customHeight="1">
      <c r="A643" s="371"/>
      <c r="B643" s="357"/>
      <c r="C643" s="357"/>
      <c r="D643" s="357"/>
      <c r="E643" s="357"/>
      <c r="F643" s="357"/>
      <c r="G643" s="357"/>
      <c r="H643" s="372"/>
      <c r="I643" s="372"/>
      <c r="J643" s="372"/>
      <c r="K643" s="357"/>
    </row>
    <row r="644" spans="1:11" ht="15.75" customHeight="1">
      <c r="A644" s="371"/>
      <c r="B644" s="357"/>
      <c r="C644" s="357"/>
      <c r="D644" s="357"/>
      <c r="E644" s="357"/>
      <c r="F644" s="357"/>
      <c r="G644" s="357"/>
      <c r="H644" s="372"/>
      <c r="I644" s="372"/>
      <c r="J644" s="372"/>
      <c r="K644" s="357"/>
    </row>
    <row r="645" spans="1:11" ht="15.75" customHeight="1">
      <c r="A645" s="371"/>
      <c r="B645" s="357"/>
      <c r="C645" s="357"/>
      <c r="D645" s="357"/>
      <c r="E645" s="357"/>
      <c r="F645" s="357"/>
      <c r="G645" s="357"/>
      <c r="H645" s="372"/>
      <c r="I645" s="372"/>
      <c r="J645" s="372"/>
      <c r="K645" s="357"/>
    </row>
    <row r="646" spans="1:11" ht="15.75" customHeight="1">
      <c r="A646" s="371"/>
      <c r="B646" s="357"/>
      <c r="C646" s="357"/>
      <c r="D646" s="357"/>
      <c r="E646" s="357"/>
      <c r="F646" s="357"/>
      <c r="G646" s="357"/>
      <c r="H646" s="372"/>
      <c r="I646" s="372"/>
      <c r="J646" s="372"/>
      <c r="K646" s="357"/>
    </row>
    <row r="647" spans="1:11" ht="15.75" customHeight="1">
      <c r="A647" s="371"/>
      <c r="B647" s="357"/>
      <c r="C647" s="357"/>
      <c r="D647" s="357"/>
      <c r="E647" s="357"/>
      <c r="F647" s="357"/>
      <c r="G647" s="357"/>
      <c r="H647" s="372"/>
      <c r="I647" s="372"/>
      <c r="J647" s="372"/>
      <c r="K647" s="357"/>
    </row>
    <row r="648" spans="1:11" ht="15.75" customHeight="1">
      <c r="A648" s="371"/>
      <c r="B648" s="357"/>
      <c r="C648" s="357"/>
      <c r="D648" s="357"/>
      <c r="E648" s="357"/>
      <c r="F648" s="357"/>
      <c r="G648" s="357"/>
      <c r="H648" s="372"/>
      <c r="I648" s="372"/>
      <c r="J648" s="372"/>
      <c r="K648" s="357"/>
    </row>
    <row r="649" spans="1:11" ht="15.75" customHeight="1">
      <c r="A649" s="371"/>
      <c r="B649" s="357"/>
      <c r="C649" s="357"/>
      <c r="D649" s="357"/>
      <c r="E649" s="357"/>
      <c r="F649" s="357"/>
      <c r="G649" s="357"/>
      <c r="H649" s="372"/>
      <c r="I649" s="372"/>
      <c r="J649" s="372"/>
      <c r="K649" s="357"/>
    </row>
    <row r="650" spans="1:11" ht="15.75" customHeight="1">
      <c r="A650" s="371"/>
      <c r="B650" s="357"/>
      <c r="C650" s="357"/>
      <c r="D650" s="357"/>
      <c r="E650" s="357"/>
      <c r="F650" s="357"/>
      <c r="G650" s="357"/>
      <c r="H650" s="372"/>
      <c r="I650" s="372"/>
      <c r="J650" s="372"/>
      <c r="K650" s="357"/>
    </row>
    <row r="651" spans="1:11" ht="15.75" customHeight="1">
      <c r="A651" s="371"/>
      <c r="B651" s="357"/>
      <c r="C651" s="357"/>
      <c r="D651" s="357"/>
      <c r="E651" s="357"/>
      <c r="F651" s="357"/>
      <c r="G651" s="357"/>
      <c r="H651" s="372"/>
      <c r="I651" s="372"/>
      <c r="J651" s="372"/>
      <c r="K651" s="357"/>
    </row>
    <row r="652" spans="1:11" ht="15.75" customHeight="1">
      <c r="A652" s="371"/>
      <c r="B652" s="357"/>
      <c r="C652" s="357"/>
      <c r="D652" s="357"/>
      <c r="E652" s="357"/>
      <c r="F652" s="357"/>
      <c r="G652" s="357"/>
      <c r="H652" s="372"/>
      <c r="I652" s="372"/>
      <c r="J652" s="372"/>
      <c r="K652" s="357"/>
    </row>
    <row r="653" spans="1:11" ht="15.75" customHeight="1">
      <c r="A653" s="371"/>
      <c r="B653" s="357"/>
      <c r="C653" s="357"/>
      <c r="D653" s="357"/>
      <c r="E653" s="357"/>
      <c r="F653" s="357"/>
      <c r="G653" s="357"/>
      <c r="H653" s="372"/>
      <c r="I653" s="372"/>
      <c r="J653" s="372"/>
      <c r="K653" s="357"/>
    </row>
    <row r="654" spans="1:11" ht="15.75" customHeight="1">
      <c r="A654" s="371"/>
      <c r="B654" s="357"/>
      <c r="C654" s="357"/>
      <c r="D654" s="357"/>
      <c r="E654" s="357"/>
      <c r="F654" s="357"/>
      <c r="G654" s="357"/>
      <c r="H654" s="372"/>
      <c r="I654" s="372"/>
      <c r="J654" s="372"/>
      <c r="K654" s="357"/>
    </row>
    <row r="655" spans="1:11" ht="15.75" customHeight="1">
      <c r="A655" s="371"/>
      <c r="B655" s="357"/>
      <c r="C655" s="357"/>
      <c r="D655" s="357"/>
      <c r="E655" s="357"/>
      <c r="F655" s="357"/>
      <c r="G655" s="357"/>
      <c r="H655" s="372"/>
      <c r="I655" s="372"/>
      <c r="J655" s="372"/>
      <c r="K655" s="357"/>
    </row>
    <row r="656" spans="1:11" ht="15.75" customHeight="1">
      <c r="A656" s="371"/>
      <c r="B656" s="357"/>
      <c r="C656" s="357"/>
      <c r="D656" s="357"/>
      <c r="E656" s="357"/>
      <c r="F656" s="357"/>
      <c r="G656" s="357"/>
      <c r="H656" s="372"/>
      <c r="I656" s="372"/>
      <c r="J656" s="372"/>
      <c r="K656" s="357"/>
    </row>
    <row r="657" spans="1:11" ht="15.75" customHeight="1">
      <c r="A657" s="371"/>
      <c r="B657" s="357"/>
      <c r="C657" s="357"/>
      <c r="D657" s="357"/>
      <c r="E657" s="357"/>
      <c r="F657" s="357"/>
      <c r="G657" s="357"/>
      <c r="H657" s="372"/>
      <c r="I657" s="372"/>
      <c r="J657" s="372"/>
      <c r="K657" s="357"/>
    </row>
    <row r="658" spans="1:11" ht="15.75" customHeight="1">
      <c r="A658" s="371"/>
      <c r="B658" s="357"/>
      <c r="C658" s="357"/>
      <c r="D658" s="357"/>
      <c r="E658" s="357"/>
      <c r="F658" s="357"/>
      <c r="G658" s="357"/>
      <c r="H658" s="372"/>
      <c r="I658" s="372"/>
      <c r="J658" s="372"/>
      <c r="K658" s="357"/>
    </row>
    <row r="659" spans="1:11" ht="15.75" customHeight="1">
      <c r="A659" s="371"/>
      <c r="B659" s="357"/>
      <c r="C659" s="357"/>
      <c r="D659" s="357"/>
      <c r="E659" s="357"/>
      <c r="F659" s="357"/>
      <c r="G659" s="357"/>
      <c r="H659" s="372"/>
      <c r="I659" s="372"/>
      <c r="J659" s="372"/>
      <c r="K659" s="357"/>
    </row>
    <row r="660" spans="1:11" ht="15.75" customHeight="1">
      <c r="A660" s="371"/>
      <c r="B660" s="357"/>
      <c r="C660" s="357"/>
      <c r="D660" s="357"/>
      <c r="E660" s="357"/>
      <c r="F660" s="357"/>
      <c r="G660" s="357"/>
      <c r="H660" s="372"/>
      <c r="I660" s="372"/>
      <c r="J660" s="372"/>
      <c r="K660" s="357"/>
    </row>
    <row r="661" spans="1:11" ht="15.75" customHeight="1">
      <c r="A661" s="371"/>
      <c r="B661" s="357"/>
      <c r="C661" s="357"/>
      <c r="D661" s="357"/>
      <c r="E661" s="357"/>
      <c r="F661" s="357"/>
      <c r="G661" s="357"/>
      <c r="H661" s="372"/>
      <c r="I661" s="372"/>
      <c r="J661" s="372"/>
      <c r="K661" s="357"/>
    </row>
    <row r="662" spans="1:11" ht="15.75" customHeight="1">
      <c r="A662" s="371"/>
      <c r="B662" s="357"/>
      <c r="C662" s="357"/>
      <c r="D662" s="357"/>
      <c r="E662" s="357"/>
      <c r="F662" s="357"/>
      <c r="G662" s="357"/>
      <c r="H662" s="372"/>
      <c r="I662" s="372"/>
      <c r="J662" s="372"/>
      <c r="K662" s="357"/>
    </row>
    <row r="663" spans="1:11" ht="15.75" customHeight="1">
      <c r="A663" s="371"/>
      <c r="B663" s="357"/>
      <c r="C663" s="357"/>
      <c r="D663" s="357"/>
      <c r="E663" s="357"/>
      <c r="F663" s="357"/>
      <c r="G663" s="357"/>
      <c r="H663" s="372"/>
      <c r="I663" s="372"/>
      <c r="J663" s="372"/>
      <c r="K663" s="357"/>
    </row>
    <row r="664" spans="1:11" ht="15.75" customHeight="1">
      <c r="A664" s="371"/>
      <c r="B664" s="357"/>
      <c r="C664" s="357"/>
      <c r="D664" s="357"/>
      <c r="E664" s="357"/>
      <c r="F664" s="357"/>
      <c r="G664" s="357"/>
      <c r="H664" s="372"/>
      <c r="I664" s="372"/>
      <c r="J664" s="372"/>
      <c r="K664" s="357"/>
    </row>
    <row r="665" spans="1:11" ht="15.75" customHeight="1">
      <c r="A665" s="371"/>
      <c r="B665" s="357"/>
      <c r="C665" s="357"/>
      <c r="D665" s="357"/>
      <c r="E665" s="357"/>
      <c r="F665" s="357"/>
      <c r="G665" s="357"/>
      <c r="H665" s="372"/>
      <c r="I665" s="372"/>
      <c r="J665" s="372"/>
      <c r="K665" s="357"/>
    </row>
    <row r="666" spans="1:11" ht="15.75" customHeight="1">
      <c r="A666" s="371"/>
      <c r="B666" s="357"/>
      <c r="C666" s="357"/>
      <c r="D666" s="357"/>
      <c r="E666" s="357"/>
      <c r="F666" s="357"/>
      <c r="G666" s="357"/>
      <c r="H666" s="372"/>
      <c r="I666" s="372"/>
      <c r="J666" s="372"/>
      <c r="K666" s="357"/>
    </row>
    <row r="667" spans="1:11" ht="15.75" customHeight="1">
      <c r="A667" s="371"/>
      <c r="B667" s="357"/>
      <c r="C667" s="357"/>
      <c r="D667" s="357"/>
      <c r="E667" s="357"/>
      <c r="F667" s="357"/>
      <c r="G667" s="357"/>
      <c r="H667" s="372"/>
      <c r="I667" s="372"/>
      <c r="J667" s="372"/>
      <c r="K667" s="357"/>
    </row>
    <row r="668" spans="1:11" ht="15.75" customHeight="1">
      <c r="A668" s="371"/>
      <c r="B668" s="357"/>
      <c r="C668" s="357"/>
      <c r="D668" s="357"/>
      <c r="E668" s="357"/>
      <c r="F668" s="357"/>
      <c r="G668" s="357"/>
      <c r="H668" s="372"/>
      <c r="I668" s="372"/>
      <c r="J668" s="372"/>
      <c r="K668" s="357"/>
    </row>
    <row r="669" spans="1:11" ht="15.75" customHeight="1">
      <c r="A669" s="371"/>
      <c r="B669" s="357"/>
      <c r="C669" s="357"/>
      <c r="D669" s="357"/>
      <c r="E669" s="357"/>
      <c r="F669" s="357"/>
      <c r="G669" s="357"/>
      <c r="H669" s="372"/>
      <c r="I669" s="372"/>
      <c r="J669" s="372"/>
      <c r="K669" s="357"/>
    </row>
    <row r="670" spans="1:11" ht="15.75" customHeight="1">
      <c r="A670" s="371"/>
      <c r="B670" s="357"/>
      <c r="C670" s="357"/>
      <c r="D670" s="357"/>
      <c r="E670" s="357"/>
      <c r="F670" s="357"/>
      <c r="G670" s="357"/>
      <c r="H670" s="372"/>
      <c r="I670" s="372"/>
      <c r="J670" s="372"/>
      <c r="K670" s="357"/>
    </row>
    <row r="671" spans="1:11" ht="15.75" customHeight="1">
      <c r="A671" s="371"/>
      <c r="B671" s="357"/>
      <c r="C671" s="357"/>
      <c r="D671" s="357"/>
      <c r="E671" s="357"/>
      <c r="F671" s="357"/>
      <c r="G671" s="357"/>
      <c r="H671" s="372"/>
      <c r="I671" s="372"/>
      <c r="J671" s="372"/>
      <c r="K671" s="357"/>
    </row>
    <row r="672" spans="1:11" ht="15.75" customHeight="1">
      <c r="A672" s="371"/>
      <c r="B672" s="357"/>
      <c r="C672" s="357"/>
      <c r="D672" s="357"/>
      <c r="E672" s="357"/>
      <c r="F672" s="357"/>
      <c r="G672" s="357"/>
      <c r="H672" s="372"/>
      <c r="I672" s="372"/>
      <c r="J672" s="372"/>
      <c r="K672" s="357"/>
    </row>
    <row r="673" spans="1:11" ht="15.75" customHeight="1">
      <c r="A673" s="371"/>
      <c r="B673" s="357"/>
      <c r="C673" s="357"/>
      <c r="D673" s="357"/>
      <c r="E673" s="357"/>
      <c r="F673" s="357"/>
      <c r="G673" s="357"/>
      <c r="H673" s="372"/>
      <c r="I673" s="372"/>
      <c r="J673" s="372"/>
      <c r="K673" s="357"/>
    </row>
    <row r="674" spans="1:11" ht="15.75" customHeight="1">
      <c r="A674" s="371"/>
      <c r="B674" s="357"/>
      <c r="C674" s="357"/>
      <c r="D674" s="357"/>
      <c r="E674" s="357"/>
      <c r="F674" s="357"/>
      <c r="G674" s="357"/>
      <c r="H674" s="372"/>
      <c r="I674" s="372"/>
      <c r="J674" s="372"/>
      <c r="K674" s="357"/>
    </row>
    <row r="675" spans="1:11" ht="15.75" customHeight="1">
      <c r="A675" s="371"/>
      <c r="B675" s="357"/>
      <c r="C675" s="357"/>
      <c r="D675" s="357"/>
      <c r="E675" s="357"/>
      <c r="F675" s="357"/>
      <c r="G675" s="357"/>
      <c r="H675" s="372"/>
      <c r="I675" s="372"/>
      <c r="J675" s="372"/>
      <c r="K675" s="357"/>
    </row>
    <row r="676" spans="1:11" ht="15.75" customHeight="1">
      <c r="A676" s="371"/>
      <c r="B676" s="357"/>
      <c r="C676" s="357"/>
      <c r="D676" s="357"/>
      <c r="E676" s="357"/>
      <c r="F676" s="357"/>
      <c r="G676" s="357"/>
      <c r="H676" s="372"/>
      <c r="I676" s="372"/>
      <c r="J676" s="372"/>
      <c r="K676" s="357"/>
    </row>
    <row r="677" spans="1:11" ht="15.75" customHeight="1">
      <c r="A677" s="371"/>
      <c r="B677" s="357"/>
      <c r="C677" s="357"/>
      <c r="D677" s="357"/>
      <c r="E677" s="357"/>
      <c r="F677" s="357"/>
      <c r="G677" s="357"/>
      <c r="H677" s="372"/>
      <c r="I677" s="372"/>
      <c r="J677" s="372"/>
      <c r="K677" s="357"/>
    </row>
    <row r="678" spans="1:11" ht="15.75" customHeight="1">
      <c r="A678" s="371"/>
      <c r="B678" s="357"/>
      <c r="C678" s="357"/>
      <c r="D678" s="357"/>
      <c r="E678" s="357"/>
      <c r="F678" s="357"/>
      <c r="G678" s="357"/>
      <c r="H678" s="372"/>
      <c r="I678" s="372"/>
      <c r="J678" s="372"/>
      <c r="K678" s="357"/>
    </row>
    <row r="679" spans="1:11" ht="15.75" customHeight="1">
      <c r="A679" s="371"/>
      <c r="B679" s="357"/>
      <c r="C679" s="357"/>
      <c r="D679" s="357"/>
      <c r="E679" s="357"/>
      <c r="F679" s="357"/>
      <c r="G679" s="357"/>
      <c r="H679" s="372"/>
      <c r="I679" s="372"/>
      <c r="J679" s="372"/>
      <c r="K679" s="357"/>
    </row>
    <row r="680" spans="1:11" ht="15.75" customHeight="1">
      <c r="A680" s="371"/>
      <c r="B680" s="357"/>
      <c r="C680" s="357"/>
      <c r="D680" s="357"/>
      <c r="E680" s="357"/>
      <c r="F680" s="357"/>
      <c r="G680" s="357"/>
      <c r="H680" s="372"/>
      <c r="I680" s="372"/>
      <c r="J680" s="372"/>
      <c r="K680" s="357"/>
    </row>
    <row r="681" spans="1:11" ht="15.75" customHeight="1">
      <c r="A681" s="371"/>
      <c r="B681" s="357"/>
      <c r="C681" s="357"/>
      <c r="D681" s="357"/>
      <c r="E681" s="357"/>
      <c r="F681" s="357"/>
      <c r="G681" s="357"/>
      <c r="H681" s="372"/>
      <c r="I681" s="372"/>
      <c r="J681" s="372"/>
      <c r="K681" s="357"/>
    </row>
    <row r="682" spans="1:11" ht="15.75" customHeight="1">
      <c r="A682" s="371"/>
      <c r="B682" s="357"/>
      <c r="C682" s="357"/>
      <c r="D682" s="357"/>
      <c r="E682" s="357"/>
      <c r="F682" s="357"/>
      <c r="G682" s="357"/>
      <c r="H682" s="372"/>
      <c r="I682" s="372"/>
      <c r="J682" s="372"/>
      <c r="K682" s="357"/>
    </row>
    <row r="683" spans="1:11" ht="15.75" customHeight="1">
      <c r="A683" s="371"/>
      <c r="B683" s="357"/>
      <c r="C683" s="357"/>
      <c r="D683" s="357"/>
      <c r="E683" s="357"/>
      <c r="F683" s="357"/>
      <c r="G683" s="357"/>
      <c r="H683" s="372"/>
      <c r="I683" s="372"/>
      <c r="J683" s="372"/>
      <c r="K683" s="357"/>
    </row>
    <row r="684" spans="1:11" ht="15.75" customHeight="1">
      <c r="A684" s="371"/>
      <c r="B684" s="357"/>
      <c r="C684" s="357"/>
      <c r="D684" s="357"/>
      <c r="E684" s="357"/>
      <c r="F684" s="357"/>
      <c r="G684" s="357"/>
      <c r="H684" s="372"/>
      <c r="I684" s="372"/>
      <c r="J684" s="372"/>
      <c r="K684" s="357"/>
    </row>
    <row r="685" spans="1:11" ht="15.75" customHeight="1">
      <c r="A685" s="371"/>
      <c r="B685" s="357"/>
      <c r="C685" s="357"/>
      <c r="D685" s="357"/>
      <c r="E685" s="357"/>
      <c r="F685" s="357"/>
      <c r="G685" s="357"/>
      <c r="H685" s="372"/>
      <c r="I685" s="372"/>
      <c r="J685" s="372"/>
      <c r="K685" s="357"/>
    </row>
    <row r="686" spans="1:11" ht="15.75" customHeight="1">
      <c r="A686" s="371"/>
      <c r="B686" s="357"/>
      <c r="C686" s="357"/>
      <c r="D686" s="357"/>
      <c r="E686" s="357"/>
      <c r="F686" s="357"/>
      <c r="G686" s="357"/>
      <c r="H686" s="372"/>
      <c r="I686" s="372"/>
      <c r="J686" s="372"/>
      <c r="K686" s="357"/>
    </row>
    <row r="687" spans="1:11" ht="15.75" customHeight="1">
      <c r="A687" s="371"/>
      <c r="B687" s="357"/>
      <c r="C687" s="357"/>
      <c r="D687" s="357"/>
      <c r="E687" s="357"/>
      <c r="F687" s="357"/>
      <c r="G687" s="357"/>
      <c r="H687" s="372"/>
      <c r="I687" s="372"/>
      <c r="J687" s="372"/>
      <c r="K687" s="357"/>
    </row>
    <row r="688" spans="1:11" ht="15.75" customHeight="1">
      <c r="A688" s="371"/>
      <c r="B688" s="357"/>
      <c r="C688" s="357"/>
      <c r="D688" s="357"/>
      <c r="E688" s="357"/>
      <c r="F688" s="357"/>
      <c r="G688" s="357"/>
      <c r="H688" s="372"/>
      <c r="I688" s="372"/>
      <c r="J688" s="372"/>
      <c r="K688" s="357"/>
    </row>
    <row r="689" spans="1:11" ht="15.75" customHeight="1">
      <c r="A689" s="371"/>
      <c r="B689" s="357"/>
      <c r="C689" s="357"/>
      <c r="D689" s="357"/>
      <c r="E689" s="357"/>
      <c r="F689" s="357"/>
      <c r="G689" s="357"/>
      <c r="H689" s="372"/>
      <c r="I689" s="372"/>
      <c r="J689" s="372"/>
      <c r="K689" s="357"/>
    </row>
    <row r="690" spans="1:11" ht="15.75" customHeight="1">
      <c r="A690" s="371"/>
      <c r="B690" s="357"/>
      <c r="C690" s="357"/>
      <c r="D690" s="357"/>
      <c r="E690" s="357"/>
      <c r="F690" s="357"/>
      <c r="G690" s="357"/>
      <c r="H690" s="372"/>
      <c r="I690" s="372"/>
      <c r="J690" s="372"/>
      <c r="K690" s="357"/>
    </row>
    <row r="691" spans="1:11" ht="15.75" customHeight="1">
      <c r="A691" s="371"/>
      <c r="B691" s="357"/>
      <c r="C691" s="357"/>
      <c r="D691" s="357"/>
      <c r="E691" s="357"/>
      <c r="F691" s="357"/>
      <c r="G691" s="357"/>
      <c r="H691" s="372"/>
      <c r="I691" s="372"/>
      <c r="J691" s="372"/>
      <c r="K691" s="357"/>
    </row>
    <row r="692" spans="1:11" ht="15.75" customHeight="1">
      <c r="A692" s="371"/>
      <c r="B692" s="357"/>
      <c r="C692" s="357"/>
      <c r="D692" s="357"/>
      <c r="E692" s="357"/>
      <c r="F692" s="357"/>
      <c r="G692" s="357"/>
      <c r="H692" s="372"/>
      <c r="I692" s="372"/>
      <c r="J692" s="372"/>
      <c r="K692" s="357"/>
    </row>
    <row r="693" spans="1:11" ht="15.75" customHeight="1">
      <c r="A693" s="371"/>
      <c r="B693" s="357"/>
      <c r="C693" s="357"/>
      <c r="D693" s="357"/>
      <c r="E693" s="357"/>
      <c r="F693" s="357"/>
      <c r="G693" s="357"/>
      <c r="H693" s="372"/>
      <c r="I693" s="372"/>
      <c r="J693" s="372"/>
      <c r="K693" s="357"/>
    </row>
    <row r="694" spans="1:11" ht="15.75" customHeight="1">
      <c r="A694" s="371"/>
      <c r="B694" s="357"/>
      <c r="C694" s="357"/>
      <c r="D694" s="357"/>
      <c r="E694" s="357"/>
      <c r="F694" s="357"/>
      <c r="G694" s="357"/>
      <c r="H694" s="372"/>
      <c r="I694" s="372"/>
      <c r="J694" s="372"/>
      <c r="K694" s="357"/>
    </row>
    <row r="695" spans="1:11" ht="15.75" customHeight="1">
      <c r="A695" s="371"/>
      <c r="B695" s="357"/>
      <c r="C695" s="357"/>
      <c r="D695" s="357"/>
      <c r="E695" s="357"/>
      <c r="F695" s="357"/>
      <c r="G695" s="357"/>
      <c r="H695" s="372"/>
      <c r="I695" s="372"/>
      <c r="J695" s="372"/>
      <c r="K695" s="357"/>
    </row>
    <row r="696" spans="1:11" ht="15.75" customHeight="1">
      <c r="A696" s="371"/>
      <c r="B696" s="357"/>
      <c r="C696" s="357"/>
      <c r="D696" s="357"/>
      <c r="E696" s="357"/>
      <c r="F696" s="357"/>
      <c r="G696" s="357"/>
      <c r="H696" s="372"/>
      <c r="I696" s="372"/>
      <c r="J696" s="372"/>
      <c r="K696" s="357"/>
    </row>
    <row r="697" spans="1:11" ht="15.75" customHeight="1">
      <c r="A697" s="371"/>
      <c r="B697" s="357"/>
      <c r="C697" s="357"/>
      <c r="D697" s="357"/>
      <c r="E697" s="357"/>
      <c r="F697" s="357"/>
      <c r="G697" s="357"/>
      <c r="H697" s="372"/>
      <c r="I697" s="372"/>
      <c r="J697" s="372"/>
      <c r="K697" s="357"/>
    </row>
    <row r="698" spans="1:11" ht="15.75" customHeight="1">
      <c r="A698" s="371"/>
      <c r="B698" s="357"/>
      <c r="C698" s="357"/>
      <c r="D698" s="357"/>
      <c r="E698" s="357"/>
      <c r="F698" s="357"/>
      <c r="G698" s="357"/>
      <c r="H698" s="372"/>
      <c r="I698" s="372"/>
      <c r="J698" s="372"/>
      <c r="K698" s="357"/>
    </row>
    <row r="699" spans="1:11" ht="15.75" customHeight="1">
      <c r="A699" s="371"/>
      <c r="B699" s="357"/>
      <c r="C699" s="357"/>
      <c r="D699" s="357"/>
      <c r="E699" s="357"/>
      <c r="F699" s="357"/>
      <c r="G699" s="357"/>
      <c r="H699" s="372"/>
      <c r="I699" s="372"/>
      <c r="J699" s="372"/>
      <c r="K699" s="357"/>
    </row>
    <row r="700" spans="1:11" ht="15.75" customHeight="1">
      <c r="A700" s="371"/>
      <c r="B700" s="357"/>
      <c r="C700" s="357"/>
      <c r="D700" s="357"/>
      <c r="E700" s="357"/>
      <c r="F700" s="357"/>
      <c r="G700" s="357"/>
      <c r="H700" s="372"/>
      <c r="I700" s="372"/>
      <c r="J700" s="372"/>
      <c r="K700" s="357"/>
    </row>
    <row r="701" spans="1:11" ht="15.75" customHeight="1">
      <c r="A701" s="371"/>
      <c r="B701" s="357"/>
      <c r="C701" s="357"/>
      <c r="D701" s="357"/>
      <c r="E701" s="357"/>
      <c r="F701" s="357"/>
      <c r="G701" s="357"/>
      <c r="H701" s="372"/>
      <c r="I701" s="372"/>
      <c r="J701" s="372"/>
      <c r="K701" s="357"/>
    </row>
    <row r="702" spans="1:11" ht="15.75" customHeight="1">
      <c r="A702" s="371"/>
      <c r="B702" s="357"/>
      <c r="C702" s="357"/>
      <c r="D702" s="357"/>
      <c r="E702" s="357"/>
      <c r="F702" s="357"/>
      <c r="G702" s="357"/>
      <c r="H702" s="372"/>
      <c r="I702" s="372"/>
      <c r="J702" s="372"/>
      <c r="K702" s="357"/>
    </row>
    <row r="703" spans="1:11" ht="15.75" customHeight="1">
      <c r="A703" s="371"/>
      <c r="B703" s="357"/>
      <c r="C703" s="357"/>
      <c r="D703" s="357"/>
      <c r="E703" s="357"/>
      <c r="F703" s="357"/>
      <c r="G703" s="357"/>
      <c r="H703" s="372"/>
      <c r="I703" s="372"/>
      <c r="J703" s="372"/>
      <c r="K703" s="357"/>
    </row>
    <row r="704" spans="1:11" ht="15.75" customHeight="1">
      <c r="A704" s="371"/>
      <c r="B704" s="357"/>
      <c r="C704" s="357"/>
      <c r="D704" s="357"/>
      <c r="E704" s="357"/>
      <c r="F704" s="357"/>
      <c r="G704" s="357"/>
      <c r="H704" s="372"/>
      <c r="I704" s="372"/>
      <c r="J704" s="372"/>
      <c r="K704" s="357"/>
    </row>
    <row r="705" spans="1:11" ht="15.75" customHeight="1">
      <c r="A705" s="371"/>
      <c r="B705" s="357"/>
      <c r="C705" s="357"/>
      <c r="D705" s="357"/>
      <c r="E705" s="357"/>
      <c r="F705" s="357"/>
      <c r="G705" s="357"/>
      <c r="H705" s="372"/>
      <c r="I705" s="372"/>
      <c r="J705" s="372"/>
      <c r="K705" s="357"/>
    </row>
    <row r="706" spans="1:11" ht="15.75" customHeight="1">
      <c r="A706" s="371"/>
      <c r="B706" s="357"/>
      <c r="C706" s="357"/>
      <c r="D706" s="357"/>
      <c r="E706" s="357"/>
      <c r="F706" s="357"/>
      <c r="G706" s="357"/>
      <c r="H706" s="372"/>
      <c r="I706" s="372"/>
      <c r="J706" s="372"/>
      <c r="K706" s="357"/>
    </row>
    <row r="707" spans="1:11" ht="15.75" customHeight="1">
      <c r="A707" s="371"/>
      <c r="B707" s="357"/>
      <c r="C707" s="357"/>
      <c r="D707" s="357"/>
      <c r="E707" s="357"/>
      <c r="F707" s="357"/>
      <c r="G707" s="357"/>
      <c r="H707" s="372"/>
      <c r="I707" s="372"/>
      <c r="J707" s="372"/>
      <c r="K707" s="357"/>
    </row>
    <row r="708" spans="1:11" ht="15.75" customHeight="1">
      <c r="A708" s="371"/>
      <c r="B708" s="357"/>
      <c r="C708" s="357"/>
      <c r="D708" s="357"/>
      <c r="E708" s="357"/>
      <c r="F708" s="357"/>
      <c r="G708" s="357"/>
      <c r="H708" s="372"/>
      <c r="I708" s="372"/>
      <c r="J708" s="372"/>
      <c r="K708" s="357"/>
    </row>
    <row r="709" spans="1:11" ht="15.75" customHeight="1">
      <c r="A709" s="371"/>
      <c r="B709" s="357"/>
      <c r="C709" s="357"/>
      <c r="D709" s="357"/>
      <c r="E709" s="357"/>
      <c r="F709" s="357"/>
      <c r="G709" s="357"/>
      <c r="H709" s="372"/>
      <c r="I709" s="372"/>
      <c r="J709" s="372"/>
      <c r="K709" s="357"/>
    </row>
    <row r="710" spans="1:11" ht="15.75" customHeight="1">
      <c r="A710" s="371"/>
      <c r="B710" s="357"/>
      <c r="C710" s="357"/>
      <c r="D710" s="357"/>
      <c r="E710" s="357"/>
      <c r="F710" s="357"/>
      <c r="G710" s="357"/>
      <c r="H710" s="372"/>
      <c r="I710" s="372"/>
      <c r="J710" s="372"/>
      <c r="K710" s="357"/>
    </row>
    <row r="711" spans="1:11" ht="15.75" customHeight="1">
      <c r="A711" s="371"/>
      <c r="B711" s="357"/>
      <c r="C711" s="357"/>
      <c r="D711" s="357"/>
      <c r="E711" s="357"/>
      <c r="F711" s="357"/>
      <c r="G711" s="357"/>
      <c r="H711" s="372"/>
      <c r="I711" s="372"/>
      <c r="J711" s="372"/>
      <c r="K711" s="357"/>
    </row>
    <row r="712" spans="1:11" ht="15.75" customHeight="1">
      <c r="A712" s="371"/>
      <c r="B712" s="357"/>
      <c r="C712" s="357"/>
      <c r="D712" s="357"/>
      <c r="E712" s="357"/>
      <c r="F712" s="357"/>
      <c r="G712" s="357"/>
      <c r="H712" s="372"/>
      <c r="I712" s="372"/>
      <c r="J712" s="372"/>
      <c r="K712" s="357"/>
    </row>
    <row r="713" spans="1:11" ht="15.75" customHeight="1">
      <c r="A713" s="371"/>
      <c r="B713" s="357"/>
      <c r="C713" s="357"/>
      <c r="D713" s="357"/>
      <c r="E713" s="357"/>
      <c r="F713" s="357"/>
      <c r="G713" s="357"/>
      <c r="H713" s="372"/>
      <c r="I713" s="372"/>
      <c r="J713" s="372"/>
      <c r="K713" s="357"/>
    </row>
    <row r="714" spans="1:11" ht="15.75" customHeight="1">
      <c r="A714" s="371"/>
      <c r="B714" s="357"/>
      <c r="C714" s="357"/>
      <c r="D714" s="357"/>
      <c r="E714" s="357"/>
      <c r="F714" s="357"/>
      <c r="G714" s="357"/>
      <c r="H714" s="372"/>
      <c r="I714" s="372"/>
      <c r="J714" s="372"/>
      <c r="K714" s="357"/>
    </row>
    <row r="715" spans="1:11" ht="15.75" customHeight="1">
      <c r="A715" s="371"/>
      <c r="B715" s="357"/>
      <c r="C715" s="357"/>
      <c r="D715" s="357"/>
      <c r="E715" s="357"/>
      <c r="F715" s="357"/>
      <c r="G715" s="357"/>
      <c r="H715" s="372"/>
      <c r="I715" s="372"/>
      <c r="J715" s="372"/>
      <c r="K715" s="357"/>
    </row>
    <row r="716" spans="1:11" ht="15.75" customHeight="1">
      <c r="A716" s="371"/>
      <c r="B716" s="357"/>
      <c r="C716" s="357"/>
      <c r="D716" s="357"/>
      <c r="E716" s="357"/>
      <c r="F716" s="357"/>
      <c r="G716" s="357"/>
      <c r="H716" s="372"/>
      <c r="I716" s="372"/>
      <c r="J716" s="372"/>
      <c r="K716" s="357"/>
    </row>
    <row r="717" spans="1:11" ht="15.75" customHeight="1">
      <c r="A717" s="371"/>
      <c r="B717" s="357"/>
      <c r="C717" s="357"/>
      <c r="D717" s="357"/>
      <c r="E717" s="357"/>
      <c r="F717" s="357"/>
      <c r="G717" s="357"/>
      <c r="H717" s="372"/>
      <c r="I717" s="372"/>
      <c r="J717" s="372"/>
      <c r="K717" s="357"/>
    </row>
    <row r="718" spans="1:11" ht="15.75" customHeight="1">
      <c r="A718" s="371"/>
      <c r="B718" s="357"/>
      <c r="C718" s="357"/>
      <c r="D718" s="357"/>
      <c r="E718" s="357"/>
      <c r="F718" s="357"/>
      <c r="G718" s="357"/>
      <c r="H718" s="372"/>
      <c r="I718" s="372"/>
      <c r="J718" s="372"/>
      <c r="K718" s="357"/>
    </row>
    <row r="719" spans="1:11" ht="15.75" customHeight="1">
      <c r="A719" s="371"/>
      <c r="B719" s="357"/>
      <c r="C719" s="357"/>
      <c r="D719" s="357"/>
      <c r="E719" s="357"/>
      <c r="F719" s="357"/>
      <c r="G719" s="357"/>
      <c r="H719" s="372"/>
      <c r="I719" s="372"/>
      <c r="J719" s="372"/>
      <c r="K719" s="357"/>
    </row>
    <row r="720" spans="1:11" ht="15.75" customHeight="1">
      <c r="A720" s="371"/>
      <c r="B720" s="357"/>
      <c r="C720" s="357"/>
      <c r="D720" s="357"/>
      <c r="E720" s="357"/>
      <c r="F720" s="357"/>
      <c r="G720" s="357"/>
      <c r="H720" s="372"/>
      <c r="I720" s="372"/>
      <c r="J720" s="372"/>
      <c r="K720" s="357"/>
    </row>
    <row r="721" spans="1:11" ht="15.75" customHeight="1">
      <c r="A721" s="371"/>
      <c r="B721" s="357"/>
      <c r="C721" s="357"/>
      <c r="D721" s="357"/>
      <c r="E721" s="357"/>
      <c r="F721" s="357"/>
      <c r="G721" s="357"/>
      <c r="H721" s="372"/>
      <c r="I721" s="372"/>
      <c r="J721" s="372"/>
      <c r="K721" s="357"/>
    </row>
    <row r="722" spans="1:11" ht="15.75" customHeight="1">
      <c r="A722" s="371"/>
      <c r="B722" s="357"/>
      <c r="C722" s="357"/>
      <c r="D722" s="357"/>
      <c r="E722" s="357"/>
      <c r="F722" s="357"/>
      <c r="G722" s="357"/>
      <c r="H722" s="372"/>
      <c r="I722" s="372"/>
      <c r="J722" s="372"/>
      <c r="K722" s="357"/>
    </row>
    <row r="723" spans="1:11" ht="15.75" customHeight="1">
      <c r="A723" s="371"/>
      <c r="B723" s="357"/>
      <c r="C723" s="357"/>
      <c r="D723" s="357"/>
      <c r="E723" s="357"/>
      <c r="F723" s="357"/>
      <c r="G723" s="357"/>
      <c r="H723" s="372"/>
      <c r="I723" s="372"/>
      <c r="J723" s="372"/>
      <c r="K723" s="357"/>
    </row>
    <row r="724" spans="1:11" ht="15.75" customHeight="1">
      <c r="A724" s="371"/>
      <c r="B724" s="357"/>
      <c r="C724" s="357"/>
      <c r="D724" s="357"/>
      <c r="E724" s="357"/>
      <c r="F724" s="357"/>
      <c r="G724" s="357"/>
      <c r="H724" s="372"/>
      <c r="I724" s="372"/>
      <c r="J724" s="372"/>
      <c r="K724" s="357"/>
    </row>
    <row r="725" spans="1:11" ht="15.75" customHeight="1">
      <c r="A725" s="371"/>
      <c r="B725" s="357"/>
      <c r="C725" s="357"/>
      <c r="D725" s="357"/>
      <c r="E725" s="357"/>
      <c r="F725" s="357"/>
      <c r="G725" s="357"/>
      <c r="H725" s="372"/>
      <c r="I725" s="372"/>
      <c r="J725" s="372"/>
      <c r="K725" s="357"/>
    </row>
    <row r="726" spans="1:11" ht="15.75" customHeight="1">
      <c r="A726" s="371"/>
      <c r="B726" s="357"/>
      <c r="C726" s="357"/>
      <c r="D726" s="357"/>
      <c r="E726" s="357"/>
      <c r="F726" s="357"/>
      <c r="G726" s="357"/>
      <c r="H726" s="372"/>
      <c r="I726" s="372"/>
      <c r="J726" s="372"/>
      <c r="K726" s="357"/>
    </row>
    <row r="727" spans="1:11" ht="15.75" customHeight="1">
      <c r="A727" s="371"/>
      <c r="B727" s="357"/>
      <c r="C727" s="357"/>
      <c r="D727" s="357"/>
      <c r="E727" s="357"/>
      <c r="F727" s="357"/>
      <c r="G727" s="357"/>
      <c r="H727" s="372"/>
      <c r="I727" s="372"/>
      <c r="J727" s="372"/>
      <c r="K727" s="357"/>
    </row>
    <row r="728" spans="1:11" ht="15.75" customHeight="1">
      <c r="A728" s="371"/>
      <c r="B728" s="357"/>
      <c r="C728" s="357"/>
      <c r="D728" s="357"/>
      <c r="E728" s="357"/>
      <c r="F728" s="357"/>
      <c r="G728" s="357"/>
      <c r="H728" s="372"/>
      <c r="I728" s="372"/>
      <c r="J728" s="372"/>
      <c r="K728" s="357"/>
    </row>
    <row r="729" spans="1:11" ht="15.75" customHeight="1">
      <c r="A729" s="371"/>
      <c r="B729" s="357"/>
      <c r="C729" s="357"/>
      <c r="D729" s="357"/>
      <c r="E729" s="357"/>
      <c r="F729" s="357"/>
      <c r="G729" s="357"/>
      <c r="H729" s="372"/>
      <c r="I729" s="372"/>
      <c r="J729" s="372"/>
      <c r="K729" s="357"/>
    </row>
    <row r="730" spans="1:11" ht="15.75" customHeight="1">
      <c r="A730" s="371"/>
      <c r="B730" s="357"/>
      <c r="C730" s="357"/>
      <c r="D730" s="357"/>
      <c r="E730" s="357"/>
      <c r="F730" s="357"/>
      <c r="G730" s="357"/>
      <c r="H730" s="372"/>
      <c r="I730" s="372"/>
      <c r="J730" s="372"/>
      <c r="K730" s="357"/>
    </row>
    <row r="731" spans="1:11" ht="15.75" customHeight="1">
      <c r="A731" s="371"/>
      <c r="B731" s="357"/>
      <c r="C731" s="357"/>
      <c r="D731" s="357"/>
      <c r="E731" s="357"/>
      <c r="F731" s="357"/>
      <c r="G731" s="357"/>
      <c r="H731" s="372"/>
      <c r="I731" s="372"/>
      <c r="J731" s="372"/>
      <c r="K731" s="357"/>
    </row>
    <row r="732" spans="1:11" ht="15.75" customHeight="1">
      <c r="A732" s="371"/>
      <c r="B732" s="357"/>
      <c r="C732" s="357"/>
      <c r="D732" s="357"/>
      <c r="E732" s="357"/>
      <c r="F732" s="357"/>
      <c r="G732" s="357"/>
      <c r="H732" s="372"/>
      <c r="I732" s="372"/>
      <c r="J732" s="372"/>
      <c r="K732" s="357"/>
    </row>
    <row r="733" spans="1:11" ht="15.75" customHeight="1">
      <c r="A733" s="371"/>
      <c r="B733" s="357"/>
      <c r="C733" s="357"/>
      <c r="D733" s="357"/>
      <c r="E733" s="357"/>
      <c r="F733" s="357"/>
      <c r="G733" s="357"/>
      <c r="H733" s="372"/>
      <c r="I733" s="372"/>
      <c r="J733" s="372"/>
      <c r="K733" s="357"/>
    </row>
    <row r="734" spans="1:11" ht="15.75" customHeight="1">
      <c r="A734" s="371"/>
      <c r="B734" s="357"/>
      <c r="C734" s="357"/>
      <c r="D734" s="357"/>
      <c r="E734" s="357"/>
      <c r="F734" s="357"/>
      <c r="G734" s="357"/>
      <c r="H734" s="372"/>
      <c r="I734" s="372"/>
      <c r="J734" s="372"/>
      <c r="K734" s="357"/>
    </row>
    <row r="735" spans="1:11" ht="15.75" customHeight="1">
      <c r="A735" s="371"/>
      <c r="B735" s="357"/>
      <c r="C735" s="357"/>
      <c r="D735" s="357"/>
      <c r="E735" s="357"/>
      <c r="F735" s="357"/>
      <c r="G735" s="357"/>
      <c r="H735" s="372"/>
      <c r="I735" s="372"/>
      <c r="J735" s="372"/>
      <c r="K735" s="357"/>
    </row>
    <row r="736" spans="1:11" ht="15.75" customHeight="1">
      <c r="A736" s="371"/>
      <c r="B736" s="357"/>
      <c r="C736" s="357"/>
      <c r="D736" s="357"/>
      <c r="E736" s="357"/>
      <c r="F736" s="357"/>
      <c r="G736" s="357"/>
      <c r="H736" s="372"/>
      <c r="I736" s="372"/>
      <c r="J736" s="372"/>
      <c r="K736" s="357"/>
    </row>
    <row r="737" spans="1:11" ht="15.75" customHeight="1">
      <c r="A737" s="371"/>
      <c r="B737" s="357"/>
      <c r="C737" s="357"/>
      <c r="D737" s="357"/>
      <c r="E737" s="357"/>
      <c r="F737" s="357"/>
      <c r="G737" s="357"/>
      <c r="H737" s="372"/>
      <c r="I737" s="372"/>
      <c r="J737" s="372"/>
      <c r="K737" s="357"/>
    </row>
    <row r="738" spans="1:11" ht="15.75" customHeight="1">
      <c r="A738" s="371"/>
      <c r="B738" s="357"/>
      <c r="C738" s="357"/>
      <c r="D738" s="357"/>
      <c r="E738" s="357"/>
      <c r="F738" s="357"/>
      <c r="G738" s="357"/>
      <c r="H738" s="372"/>
      <c r="I738" s="372"/>
      <c r="J738" s="372"/>
      <c r="K738" s="357"/>
    </row>
    <row r="739" spans="1:11" ht="15.75" customHeight="1">
      <c r="A739" s="371"/>
      <c r="B739" s="357"/>
      <c r="C739" s="357"/>
      <c r="D739" s="357"/>
      <c r="E739" s="357"/>
      <c r="F739" s="357"/>
      <c r="G739" s="357"/>
      <c r="H739" s="372"/>
      <c r="I739" s="372"/>
      <c r="J739" s="372"/>
      <c r="K739" s="357"/>
    </row>
    <row r="740" spans="1:11" ht="15.75" customHeight="1">
      <c r="A740" s="371"/>
      <c r="B740" s="357"/>
      <c r="C740" s="357"/>
      <c r="D740" s="357"/>
      <c r="E740" s="357"/>
      <c r="F740" s="357"/>
      <c r="G740" s="357"/>
      <c r="H740" s="372"/>
      <c r="I740" s="372"/>
      <c r="J740" s="372"/>
      <c r="K740" s="357"/>
    </row>
    <row r="741" spans="1:11" ht="15.75" customHeight="1">
      <c r="A741" s="371"/>
      <c r="B741" s="357"/>
      <c r="C741" s="357"/>
      <c r="D741" s="357"/>
      <c r="E741" s="357"/>
      <c r="F741" s="357"/>
      <c r="G741" s="357"/>
      <c r="H741" s="372"/>
      <c r="I741" s="372"/>
      <c r="J741" s="372"/>
      <c r="K741" s="357"/>
    </row>
    <row r="742" spans="1:11" ht="15.75" customHeight="1">
      <c r="A742" s="371"/>
      <c r="B742" s="357"/>
      <c r="C742" s="357"/>
      <c r="D742" s="357"/>
      <c r="E742" s="357"/>
      <c r="F742" s="357"/>
      <c r="G742" s="357"/>
      <c r="H742" s="372"/>
      <c r="I742" s="372"/>
      <c r="J742" s="372"/>
      <c r="K742" s="357"/>
    </row>
    <row r="743" spans="1:11" ht="15.75" customHeight="1">
      <c r="A743" s="371"/>
      <c r="B743" s="357"/>
      <c r="C743" s="357"/>
      <c r="D743" s="357"/>
      <c r="E743" s="357"/>
      <c r="F743" s="357"/>
      <c r="G743" s="357"/>
      <c r="H743" s="372"/>
      <c r="I743" s="372"/>
      <c r="J743" s="372"/>
      <c r="K743" s="357"/>
    </row>
    <row r="744" spans="1:11" ht="15.75" customHeight="1">
      <c r="A744" s="371"/>
      <c r="B744" s="357"/>
      <c r="C744" s="357"/>
      <c r="D744" s="357"/>
      <c r="E744" s="357"/>
      <c r="F744" s="357"/>
      <c r="G744" s="357"/>
      <c r="H744" s="372"/>
      <c r="I744" s="372"/>
      <c r="J744" s="372"/>
      <c r="K744" s="357"/>
    </row>
    <row r="745" spans="1:11" ht="15.75" customHeight="1">
      <c r="A745" s="371"/>
      <c r="B745" s="357"/>
      <c r="C745" s="357"/>
      <c r="D745" s="357"/>
      <c r="E745" s="357"/>
      <c r="F745" s="357"/>
      <c r="G745" s="357"/>
      <c r="H745" s="372"/>
      <c r="I745" s="372"/>
      <c r="J745" s="372"/>
      <c r="K745" s="357"/>
    </row>
    <row r="746" spans="1:11" ht="15.75" customHeight="1">
      <c r="A746" s="371"/>
      <c r="B746" s="357"/>
      <c r="C746" s="357"/>
      <c r="D746" s="357"/>
      <c r="E746" s="357"/>
      <c r="F746" s="357"/>
      <c r="G746" s="357"/>
      <c r="H746" s="372"/>
      <c r="I746" s="372"/>
      <c r="J746" s="372"/>
      <c r="K746" s="357"/>
    </row>
    <row r="747" spans="1:11" ht="15.75" customHeight="1">
      <c r="A747" s="371"/>
      <c r="B747" s="357"/>
      <c r="C747" s="357"/>
      <c r="D747" s="357"/>
      <c r="E747" s="357"/>
      <c r="F747" s="357"/>
      <c r="G747" s="357"/>
      <c r="H747" s="372"/>
      <c r="I747" s="372"/>
      <c r="J747" s="372"/>
      <c r="K747" s="357"/>
    </row>
    <row r="748" spans="1:11" ht="15.75" customHeight="1">
      <c r="A748" s="371"/>
      <c r="B748" s="357"/>
      <c r="C748" s="357"/>
      <c r="D748" s="357"/>
      <c r="E748" s="357"/>
      <c r="F748" s="357"/>
      <c r="G748" s="357"/>
      <c r="H748" s="372"/>
      <c r="I748" s="372"/>
      <c r="J748" s="372"/>
      <c r="K748" s="357"/>
    </row>
    <row r="749" spans="1:11" ht="15.75" customHeight="1">
      <c r="A749" s="371"/>
      <c r="B749" s="357"/>
      <c r="C749" s="357"/>
      <c r="D749" s="357"/>
      <c r="E749" s="357"/>
      <c r="F749" s="357"/>
      <c r="G749" s="357"/>
      <c r="H749" s="372"/>
      <c r="I749" s="372"/>
      <c r="J749" s="372"/>
      <c r="K749" s="357"/>
    </row>
    <row r="750" spans="1:11" ht="15.75" customHeight="1">
      <c r="A750" s="371"/>
      <c r="B750" s="357"/>
      <c r="C750" s="357"/>
      <c r="D750" s="357"/>
      <c r="E750" s="357"/>
      <c r="F750" s="357"/>
      <c r="G750" s="357"/>
      <c r="H750" s="372"/>
      <c r="I750" s="372"/>
      <c r="J750" s="372"/>
      <c r="K750" s="357"/>
    </row>
    <row r="751" spans="1:11" ht="15.75" customHeight="1">
      <c r="A751" s="371"/>
      <c r="B751" s="357"/>
      <c r="C751" s="357"/>
      <c r="D751" s="357"/>
      <c r="E751" s="357"/>
      <c r="F751" s="357"/>
      <c r="G751" s="357"/>
      <c r="H751" s="372"/>
      <c r="I751" s="372"/>
      <c r="J751" s="372"/>
      <c r="K751" s="357"/>
    </row>
    <row r="752" spans="1:11" ht="15.75" customHeight="1">
      <c r="A752" s="371"/>
      <c r="B752" s="357"/>
      <c r="C752" s="357"/>
      <c r="D752" s="357"/>
      <c r="E752" s="357"/>
      <c r="F752" s="357"/>
      <c r="G752" s="357"/>
      <c r="H752" s="372"/>
      <c r="I752" s="372"/>
      <c r="J752" s="372"/>
      <c r="K752" s="357"/>
    </row>
    <row r="753" spans="1:11" ht="15.75" customHeight="1">
      <c r="A753" s="371"/>
      <c r="B753" s="357"/>
      <c r="C753" s="357"/>
      <c r="D753" s="357"/>
      <c r="E753" s="357"/>
      <c r="F753" s="357"/>
      <c r="G753" s="357"/>
      <c r="H753" s="372"/>
      <c r="I753" s="372"/>
      <c r="J753" s="372"/>
      <c r="K753" s="357"/>
    </row>
    <row r="754" spans="1:11" ht="15.75" customHeight="1">
      <c r="A754" s="371"/>
      <c r="B754" s="357"/>
      <c r="C754" s="357"/>
      <c r="D754" s="357"/>
      <c r="E754" s="357"/>
      <c r="F754" s="357"/>
      <c r="G754" s="357"/>
      <c r="H754" s="372"/>
      <c r="I754" s="372"/>
      <c r="J754" s="372"/>
      <c r="K754" s="357"/>
    </row>
    <row r="755" spans="1:11" ht="15.75" customHeight="1">
      <c r="A755" s="371"/>
      <c r="B755" s="357"/>
      <c r="C755" s="357"/>
      <c r="D755" s="357"/>
      <c r="E755" s="357"/>
      <c r="F755" s="357"/>
      <c r="G755" s="357"/>
      <c r="H755" s="372"/>
      <c r="I755" s="372"/>
      <c r="J755" s="372"/>
      <c r="K755" s="357"/>
    </row>
    <row r="756" spans="1:11" ht="15.75" customHeight="1">
      <c r="A756" s="371"/>
      <c r="B756" s="357"/>
      <c r="C756" s="357"/>
      <c r="D756" s="357"/>
      <c r="E756" s="357"/>
      <c r="F756" s="357"/>
      <c r="G756" s="357"/>
      <c r="H756" s="372"/>
      <c r="I756" s="372"/>
      <c r="J756" s="372"/>
      <c r="K756" s="357"/>
    </row>
    <row r="757" spans="1:11" ht="15.75" customHeight="1">
      <c r="A757" s="371"/>
      <c r="B757" s="357"/>
      <c r="C757" s="357"/>
      <c r="D757" s="357"/>
      <c r="E757" s="357"/>
      <c r="F757" s="357"/>
      <c r="G757" s="357"/>
      <c r="H757" s="372"/>
      <c r="I757" s="372"/>
      <c r="J757" s="372"/>
      <c r="K757" s="357"/>
    </row>
    <row r="758" spans="1:11" ht="15.75" customHeight="1">
      <c r="A758" s="371"/>
      <c r="B758" s="357"/>
      <c r="C758" s="357"/>
      <c r="D758" s="357"/>
      <c r="E758" s="357"/>
      <c r="F758" s="357"/>
      <c r="G758" s="357"/>
      <c r="H758" s="372"/>
      <c r="I758" s="372"/>
      <c r="J758" s="372"/>
      <c r="K758" s="357"/>
    </row>
    <row r="759" spans="1:11" ht="15.75" customHeight="1">
      <c r="A759" s="371"/>
      <c r="B759" s="357"/>
      <c r="C759" s="357"/>
      <c r="D759" s="357"/>
      <c r="E759" s="357"/>
      <c r="F759" s="357"/>
      <c r="G759" s="357"/>
      <c r="H759" s="372"/>
      <c r="I759" s="372"/>
      <c r="J759" s="372"/>
      <c r="K759" s="357"/>
    </row>
    <row r="760" spans="1:11" ht="15.75" customHeight="1">
      <c r="A760" s="371"/>
      <c r="B760" s="357"/>
      <c r="C760" s="357"/>
      <c r="D760" s="357"/>
      <c r="E760" s="357"/>
      <c r="F760" s="357"/>
      <c r="G760" s="357"/>
      <c r="H760" s="372"/>
      <c r="I760" s="372"/>
      <c r="J760" s="372"/>
      <c r="K760" s="357"/>
    </row>
    <row r="761" spans="1:11" ht="15.75" customHeight="1">
      <c r="A761" s="371"/>
      <c r="B761" s="357"/>
      <c r="C761" s="357"/>
      <c r="D761" s="357"/>
      <c r="E761" s="357"/>
      <c r="F761" s="357"/>
      <c r="G761" s="357"/>
      <c r="H761" s="372"/>
      <c r="I761" s="372"/>
      <c r="J761" s="372"/>
      <c r="K761" s="357"/>
    </row>
    <row r="762" spans="1:11" ht="15.75" customHeight="1">
      <c r="A762" s="371"/>
      <c r="B762" s="357"/>
      <c r="C762" s="357"/>
      <c r="D762" s="357"/>
      <c r="E762" s="357"/>
      <c r="F762" s="357"/>
      <c r="G762" s="357"/>
      <c r="H762" s="372"/>
      <c r="I762" s="372"/>
      <c r="J762" s="372"/>
      <c r="K762" s="357"/>
    </row>
    <row r="763" spans="1:11" ht="15.75" customHeight="1">
      <c r="A763" s="371"/>
      <c r="B763" s="357"/>
      <c r="C763" s="357"/>
      <c r="D763" s="357"/>
      <c r="E763" s="357"/>
      <c r="F763" s="357"/>
      <c r="G763" s="357"/>
      <c r="H763" s="372"/>
      <c r="I763" s="372"/>
      <c r="J763" s="372"/>
      <c r="K763" s="357"/>
    </row>
    <row r="764" spans="1:11" ht="15.75" customHeight="1">
      <c r="A764" s="371"/>
      <c r="B764" s="357"/>
      <c r="C764" s="357"/>
      <c r="D764" s="357"/>
      <c r="E764" s="357"/>
      <c r="F764" s="357"/>
      <c r="G764" s="357"/>
      <c r="H764" s="372"/>
      <c r="I764" s="372"/>
      <c r="J764" s="372"/>
      <c r="K764" s="357"/>
    </row>
    <row r="765" spans="1:11" ht="15.75" customHeight="1">
      <c r="A765" s="371"/>
      <c r="B765" s="357"/>
      <c r="C765" s="357"/>
      <c r="D765" s="357"/>
      <c r="E765" s="357"/>
      <c r="F765" s="357"/>
      <c r="G765" s="357"/>
      <c r="H765" s="372"/>
      <c r="I765" s="372"/>
      <c r="J765" s="372"/>
      <c r="K765" s="357"/>
    </row>
    <row r="766" spans="1:11" ht="15.75" customHeight="1">
      <c r="A766" s="371"/>
      <c r="B766" s="357"/>
      <c r="C766" s="357"/>
      <c r="D766" s="357"/>
      <c r="E766" s="357"/>
      <c r="F766" s="357"/>
      <c r="G766" s="357"/>
      <c r="H766" s="372"/>
      <c r="I766" s="372"/>
      <c r="J766" s="372"/>
      <c r="K766" s="357"/>
    </row>
    <row r="767" spans="1:11" ht="15.75" customHeight="1">
      <c r="A767" s="371"/>
      <c r="B767" s="357"/>
      <c r="C767" s="357"/>
      <c r="D767" s="357"/>
      <c r="E767" s="357"/>
      <c r="F767" s="357"/>
      <c r="G767" s="357"/>
      <c r="H767" s="372"/>
      <c r="I767" s="372"/>
      <c r="J767" s="372"/>
      <c r="K767" s="357"/>
    </row>
    <row r="768" spans="1:11" ht="15.75" customHeight="1">
      <c r="A768" s="371"/>
      <c r="B768" s="357"/>
      <c r="C768" s="357"/>
      <c r="D768" s="357"/>
      <c r="E768" s="357"/>
      <c r="F768" s="357"/>
      <c r="G768" s="357"/>
      <c r="H768" s="372"/>
      <c r="I768" s="372"/>
      <c r="J768" s="372"/>
      <c r="K768" s="357"/>
    </row>
    <row r="769" spans="1:11" ht="15.75" customHeight="1">
      <c r="A769" s="371"/>
      <c r="B769" s="357"/>
      <c r="C769" s="357"/>
      <c r="D769" s="357"/>
      <c r="E769" s="357"/>
      <c r="F769" s="357"/>
      <c r="G769" s="357"/>
      <c r="H769" s="372"/>
      <c r="I769" s="372"/>
      <c r="J769" s="372"/>
      <c r="K769" s="357"/>
    </row>
    <row r="770" spans="1:11" ht="15.75" customHeight="1">
      <c r="A770" s="371"/>
      <c r="B770" s="357"/>
      <c r="C770" s="357"/>
      <c r="D770" s="357"/>
      <c r="E770" s="357"/>
      <c r="F770" s="357"/>
      <c r="G770" s="357"/>
      <c r="H770" s="372"/>
      <c r="I770" s="372"/>
      <c r="J770" s="372"/>
      <c r="K770" s="357"/>
    </row>
    <row r="771" spans="1:11" ht="15.75" customHeight="1">
      <c r="A771" s="371"/>
      <c r="B771" s="357"/>
      <c r="C771" s="357"/>
      <c r="D771" s="357"/>
      <c r="E771" s="357"/>
      <c r="F771" s="357"/>
      <c r="G771" s="357"/>
      <c r="H771" s="372"/>
      <c r="I771" s="372"/>
      <c r="J771" s="372"/>
      <c r="K771" s="357"/>
    </row>
    <row r="772" spans="1:11" ht="15.75" customHeight="1">
      <c r="A772" s="371"/>
      <c r="B772" s="357"/>
      <c r="C772" s="357"/>
      <c r="D772" s="357"/>
      <c r="E772" s="357"/>
      <c r="F772" s="357"/>
      <c r="G772" s="357"/>
      <c r="H772" s="372"/>
      <c r="I772" s="372"/>
      <c r="J772" s="372"/>
      <c r="K772" s="357"/>
    </row>
    <row r="773" spans="1:11" ht="15.75" customHeight="1">
      <c r="A773" s="371"/>
      <c r="B773" s="357"/>
      <c r="C773" s="357"/>
      <c r="D773" s="357"/>
      <c r="E773" s="357"/>
      <c r="F773" s="357"/>
      <c r="G773" s="357"/>
      <c r="H773" s="372"/>
      <c r="I773" s="372"/>
      <c r="J773" s="372"/>
      <c r="K773" s="357"/>
    </row>
    <row r="774" spans="1:11" ht="15.75" customHeight="1">
      <c r="A774" s="371"/>
      <c r="B774" s="357"/>
      <c r="C774" s="357"/>
      <c r="D774" s="357"/>
      <c r="E774" s="357"/>
      <c r="F774" s="357"/>
      <c r="G774" s="357"/>
      <c r="H774" s="372"/>
      <c r="I774" s="372"/>
      <c r="J774" s="372"/>
      <c r="K774" s="357"/>
    </row>
    <row r="775" spans="1:11" ht="15.75" customHeight="1">
      <c r="A775" s="371"/>
      <c r="B775" s="357"/>
      <c r="C775" s="357"/>
      <c r="D775" s="357"/>
      <c r="E775" s="357"/>
      <c r="F775" s="357"/>
      <c r="G775" s="357"/>
      <c r="H775" s="372"/>
      <c r="I775" s="372"/>
      <c r="J775" s="372"/>
      <c r="K775" s="357"/>
    </row>
    <row r="776" spans="1:11" ht="15.75" customHeight="1">
      <c r="A776" s="371"/>
      <c r="B776" s="357"/>
      <c r="C776" s="357"/>
      <c r="D776" s="357"/>
      <c r="E776" s="357"/>
      <c r="F776" s="357"/>
      <c r="G776" s="357"/>
      <c r="H776" s="372"/>
      <c r="I776" s="372"/>
      <c r="J776" s="372"/>
      <c r="K776" s="357"/>
    </row>
    <row r="777" spans="1:11" ht="15.75" customHeight="1">
      <c r="A777" s="371"/>
      <c r="B777" s="357"/>
      <c r="C777" s="357"/>
      <c r="D777" s="357"/>
      <c r="E777" s="357"/>
      <c r="F777" s="357"/>
      <c r="G777" s="357"/>
      <c r="H777" s="372"/>
      <c r="I777" s="372"/>
      <c r="J777" s="372"/>
      <c r="K777" s="357"/>
    </row>
    <row r="778" spans="1:11" ht="15.75" customHeight="1">
      <c r="A778" s="371"/>
      <c r="B778" s="357"/>
      <c r="C778" s="357"/>
      <c r="D778" s="357"/>
      <c r="E778" s="357"/>
      <c r="F778" s="357"/>
      <c r="G778" s="357"/>
      <c r="H778" s="372"/>
      <c r="I778" s="372"/>
      <c r="J778" s="372"/>
      <c r="K778" s="357"/>
    </row>
    <row r="779" spans="1:11" ht="15.75" customHeight="1">
      <c r="A779" s="371"/>
      <c r="B779" s="357"/>
      <c r="C779" s="357"/>
      <c r="D779" s="357"/>
      <c r="E779" s="357"/>
      <c r="F779" s="357"/>
      <c r="G779" s="357"/>
      <c r="H779" s="372"/>
      <c r="I779" s="372"/>
      <c r="J779" s="372"/>
      <c r="K779" s="357"/>
    </row>
    <row r="780" spans="1:11" ht="15.75" customHeight="1">
      <c r="A780" s="371"/>
      <c r="B780" s="357"/>
      <c r="C780" s="357"/>
      <c r="D780" s="357"/>
      <c r="E780" s="357"/>
      <c r="F780" s="357"/>
      <c r="G780" s="357"/>
      <c r="H780" s="372"/>
      <c r="I780" s="372"/>
      <c r="J780" s="372"/>
      <c r="K780" s="357"/>
    </row>
    <row r="781" spans="1:11" ht="15.75" customHeight="1">
      <c r="A781" s="371"/>
      <c r="B781" s="357"/>
      <c r="C781" s="357"/>
      <c r="D781" s="357"/>
      <c r="E781" s="357"/>
      <c r="F781" s="357"/>
      <c r="G781" s="357"/>
      <c r="H781" s="372"/>
      <c r="I781" s="372"/>
      <c r="J781" s="372"/>
      <c r="K781" s="357"/>
    </row>
    <row r="782" spans="1:11" ht="15.75" customHeight="1">
      <c r="A782" s="371"/>
      <c r="B782" s="357"/>
      <c r="C782" s="357"/>
      <c r="D782" s="357"/>
      <c r="E782" s="357"/>
      <c r="F782" s="357"/>
      <c r="G782" s="357"/>
      <c r="H782" s="372"/>
      <c r="I782" s="372"/>
      <c r="J782" s="372"/>
      <c r="K782" s="357"/>
    </row>
    <row r="783" spans="1:11" ht="15.75" customHeight="1">
      <c r="A783" s="371"/>
      <c r="B783" s="357"/>
      <c r="C783" s="357"/>
      <c r="D783" s="357"/>
      <c r="E783" s="357"/>
      <c r="F783" s="357"/>
      <c r="G783" s="357"/>
      <c r="H783" s="372"/>
      <c r="I783" s="372"/>
      <c r="J783" s="372"/>
      <c r="K783" s="357"/>
    </row>
    <row r="784" spans="1:11" ht="15.75" customHeight="1">
      <c r="A784" s="371"/>
      <c r="B784" s="357"/>
      <c r="C784" s="357"/>
      <c r="D784" s="357"/>
      <c r="E784" s="357"/>
      <c r="F784" s="357"/>
      <c r="G784" s="357"/>
      <c r="H784" s="372"/>
      <c r="I784" s="372"/>
      <c r="J784" s="372"/>
      <c r="K784" s="357"/>
    </row>
    <row r="785" spans="1:11" ht="15.75" customHeight="1">
      <c r="A785" s="371"/>
      <c r="B785" s="357"/>
      <c r="C785" s="357"/>
      <c r="D785" s="357"/>
      <c r="E785" s="357"/>
      <c r="F785" s="357"/>
      <c r="G785" s="357"/>
      <c r="H785" s="372"/>
      <c r="I785" s="372"/>
      <c r="J785" s="372"/>
      <c r="K785" s="357"/>
    </row>
    <row r="786" spans="1:11" ht="15.75" customHeight="1">
      <c r="A786" s="371"/>
      <c r="B786" s="357"/>
      <c r="C786" s="357"/>
      <c r="D786" s="357"/>
      <c r="E786" s="357"/>
      <c r="F786" s="357"/>
      <c r="G786" s="357"/>
      <c r="H786" s="372"/>
      <c r="I786" s="372"/>
      <c r="J786" s="372"/>
      <c r="K786" s="357"/>
    </row>
    <row r="787" spans="1:11" ht="15.75" customHeight="1">
      <c r="A787" s="371"/>
      <c r="B787" s="357"/>
      <c r="C787" s="357"/>
      <c r="D787" s="357"/>
      <c r="E787" s="357"/>
      <c r="F787" s="357"/>
      <c r="G787" s="357"/>
      <c r="H787" s="372"/>
      <c r="I787" s="372"/>
      <c r="J787" s="372"/>
      <c r="K787" s="357"/>
    </row>
    <row r="788" spans="1:11" ht="15.75" customHeight="1">
      <c r="A788" s="371"/>
      <c r="B788" s="357"/>
      <c r="C788" s="357"/>
      <c r="D788" s="357"/>
      <c r="E788" s="357"/>
      <c r="F788" s="357"/>
      <c r="G788" s="357"/>
      <c r="H788" s="372"/>
      <c r="I788" s="372"/>
      <c r="J788" s="372"/>
      <c r="K788" s="357"/>
    </row>
    <row r="789" spans="1:11" ht="15.75" customHeight="1">
      <c r="A789" s="371"/>
      <c r="B789" s="357"/>
      <c r="C789" s="357"/>
      <c r="D789" s="357"/>
      <c r="E789" s="357"/>
      <c r="F789" s="357"/>
      <c r="G789" s="357"/>
      <c r="H789" s="372"/>
      <c r="I789" s="372"/>
      <c r="J789" s="372"/>
      <c r="K789" s="357"/>
    </row>
    <row r="790" spans="1:11" ht="15.75" customHeight="1">
      <c r="A790" s="371"/>
      <c r="B790" s="357"/>
      <c r="C790" s="357"/>
      <c r="D790" s="357"/>
      <c r="E790" s="357"/>
      <c r="F790" s="357"/>
      <c r="G790" s="357"/>
      <c r="H790" s="372"/>
      <c r="I790" s="372"/>
      <c r="J790" s="372"/>
      <c r="K790" s="357"/>
    </row>
    <row r="791" spans="1:11" ht="15.75" customHeight="1">
      <c r="A791" s="371"/>
      <c r="B791" s="357"/>
      <c r="C791" s="357"/>
      <c r="D791" s="357"/>
      <c r="E791" s="357"/>
      <c r="F791" s="357"/>
      <c r="G791" s="357"/>
      <c r="H791" s="372"/>
      <c r="I791" s="372"/>
      <c r="J791" s="372"/>
      <c r="K791" s="357"/>
    </row>
    <row r="792" spans="1:11" ht="15.75" customHeight="1">
      <c r="A792" s="371"/>
      <c r="B792" s="357"/>
      <c r="C792" s="357"/>
      <c r="D792" s="357"/>
      <c r="E792" s="357"/>
      <c r="F792" s="357"/>
      <c r="G792" s="357"/>
      <c r="H792" s="372"/>
      <c r="I792" s="372"/>
      <c r="J792" s="372"/>
      <c r="K792" s="357"/>
    </row>
    <row r="793" spans="1:11" ht="15.75" customHeight="1">
      <c r="A793" s="371"/>
      <c r="B793" s="357"/>
      <c r="C793" s="357"/>
      <c r="D793" s="357"/>
      <c r="E793" s="357"/>
      <c r="F793" s="357"/>
      <c r="G793" s="357"/>
      <c r="H793" s="372"/>
      <c r="I793" s="372"/>
      <c r="J793" s="372"/>
      <c r="K793" s="357"/>
    </row>
    <row r="794" spans="1:11" ht="15.75" customHeight="1">
      <c r="A794" s="371"/>
      <c r="B794" s="357"/>
      <c r="C794" s="357"/>
      <c r="D794" s="357"/>
      <c r="E794" s="357"/>
      <c r="F794" s="357"/>
      <c r="G794" s="357"/>
      <c r="H794" s="372"/>
      <c r="I794" s="372"/>
      <c r="J794" s="372"/>
      <c r="K794" s="357"/>
    </row>
    <row r="795" spans="1:11" ht="15.75" customHeight="1">
      <c r="A795" s="371"/>
      <c r="B795" s="357"/>
      <c r="C795" s="357"/>
      <c r="D795" s="357"/>
      <c r="E795" s="357"/>
      <c r="F795" s="357"/>
      <c r="G795" s="357"/>
      <c r="H795" s="372"/>
      <c r="I795" s="372"/>
      <c r="J795" s="372"/>
      <c r="K795" s="357"/>
    </row>
    <row r="796" spans="1:11" ht="15.75" customHeight="1">
      <c r="A796" s="371"/>
      <c r="B796" s="357"/>
      <c r="C796" s="357"/>
      <c r="D796" s="357"/>
      <c r="E796" s="357"/>
      <c r="F796" s="357"/>
      <c r="G796" s="357"/>
      <c r="H796" s="372"/>
      <c r="I796" s="372"/>
      <c r="J796" s="372"/>
      <c r="K796" s="357"/>
    </row>
    <row r="797" spans="1:11" ht="15.75" customHeight="1">
      <c r="A797" s="371"/>
      <c r="B797" s="357"/>
      <c r="C797" s="357"/>
      <c r="D797" s="357"/>
      <c r="E797" s="357"/>
      <c r="F797" s="357"/>
      <c r="G797" s="357"/>
      <c r="H797" s="372"/>
      <c r="I797" s="372"/>
      <c r="J797" s="372"/>
      <c r="K797" s="357"/>
    </row>
    <row r="798" spans="1:11" ht="15.75" customHeight="1">
      <c r="A798" s="371"/>
      <c r="B798" s="357"/>
      <c r="C798" s="357"/>
      <c r="D798" s="357"/>
      <c r="E798" s="357"/>
      <c r="F798" s="357"/>
      <c r="G798" s="357"/>
      <c r="H798" s="372"/>
      <c r="I798" s="372"/>
      <c r="J798" s="372"/>
      <c r="K798" s="357"/>
    </row>
    <row r="799" spans="1:11" ht="15.75" customHeight="1">
      <c r="A799" s="371"/>
      <c r="B799" s="357"/>
      <c r="C799" s="357"/>
      <c r="D799" s="357"/>
      <c r="E799" s="357"/>
      <c r="F799" s="357"/>
      <c r="G799" s="357"/>
      <c r="H799" s="372"/>
      <c r="I799" s="372"/>
      <c r="J799" s="372"/>
      <c r="K799" s="357"/>
    </row>
    <row r="800" spans="1:11" ht="15.75" customHeight="1">
      <c r="A800" s="371"/>
      <c r="B800" s="357"/>
      <c r="C800" s="357"/>
      <c r="D800" s="357"/>
      <c r="E800" s="357"/>
      <c r="F800" s="357"/>
      <c r="G800" s="357"/>
      <c r="H800" s="372"/>
      <c r="I800" s="372"/>
      <c r="J800" s="372"/>
      <c r="K800" s="357"/>
    </row>
    <row r="801" spans="1:11" ht="15.75" customHeight="1">
      <c r="A801" s="371"/>
      <c r="B801" s="357"/>
      <c r="C801" s="357"/>
      <c r="D801" s="357"/>
      <c r="E801" s="357"/>
      <c r="F801" s="357"/>
      <c r="G801" s="357"/>
      <c r="H801" s="372"/>
      <c r="I801" s="372"/>
      <c r="J801" s="372"/>
      <c r="K801" s="357"/>
    </row>
    <row r="802" spans="1:11" ht="15.75" customHeight="1">
      <c r="A802" s="371"/>
      <c r="B802" s="357"/>
      <c r="C802" s="357"/>
      <c r="D802" s="357"/>
      <c r="E802" s="357"/>
      <c r="F802" s="357"/>
      <c r="G802" s="357"/>
      <c r="H802" s="372"/>
      <c r="I802" s="372"/>
      <c r="J802" s="372"/>
      <c r="K802" s="357"/>
    </row>
    <row r="803" spans="1:11" ht="15.75" customHeight="1">
      <c r="A803" s="371"/>
      <c r="B803" s="357"/>
      <c r="C803" s="357"/>
      <c r="D803" s="357"/>
      <c r="E803" s="357"/>
      <c r="F803" s="357"/>
      <c r="G803" s="357"/>
      <c r="H803" s="372"/>
      <c r="I803" s="372"/>
      <c r="J803" s="372"/>
      <c r="K803" s="357"/>
    </row>
    <row r="804" spans="1:11" ht="15.75" customHeight="1">
      <c r="A804" s="371"/>
      <c r="B804" s="357"/>
      <c r="C804" s="357"/>
      <c r="D804" s="357"/>
      <c r="E804" s="357"/>
      <c r="F804" s="357"/>
      <c r="G804" s="357"/>
      <c r="H804" s="372"/>
      <c r="I804" s="372"/>
      <c r="J804" s="372"/>
      <c r="K804" s="357"/>
    </row>
    <row r="805" spans="1:11" ht="15.75" customHeight="1">
      <c r="A805" s="371"/>
      <c r="B805" s="357"/>
      <c r="C805" s="357"/>
      <c r="D805" s="357"/>
      <c r="E805" s="357"/>
      <c r="F805" s="357"/>
      <c r="G805" s="357"/>
      <c r="H805" s="372"/>
      <c r="I805" s="372"/>
      <c r="J805" s="372"/>
      <c r="K805" s="357"/>
    </row>
    <row r="806" spans="1:11" ht="15.75" customHeight="1">
      <c r="A806" s="371"/>
      <c r="B806" s="357"/>
      <c r="C806" s="357"/>
      <c r="D806" s="357"/>
      <c r="E806" s="357"/>
      <c r="F806" s="357"/>
      <c r="G806" s="357"/>
      <c r="H806" s="372"/>
      <c r="I806" s="372"/>
      <c r="J806" s="372"/>
      <c r="K806" s="357"/>
    </row>
    <row r="807" spans="1:11" ht="15.75" customHeight="1">
      <c r="A807" s="371"/>
      <c r="B807" s="357"/>
      <c r="C807" s="357"/>
      <c r="D807" s="357"/>
      <c r="E807" s="357"/>
      <c r="F807" s="357"/>
      <c r="G807" s="357"/>
      <c r="H807" s="372"/>
      <c r="I807" s="372"/>
      <c r="J807" s="372"/>
      <c r="K807" s="357"/>
    </row>
    <row r="808" spans="1:11" ht="15.75" customHeight="1">
      <c r="A808" s="371"/>
      <c r="B808" s="357"/>
      <c r="C808" s="357"/>
      <c r="D808" s="357"/>
      <c r="E808" s="357"/>
      <c r="F808" s="357"/>
      <c r="G808" s="357"/>
      <c r="H808" s="372"/>
      <c r="I808" s="372"/>
      <c r="J808" s="372"/>
      <c r="K808" s="357"/>
    </row>
    <row r="809" spans="1:11" ht="15.75" customHeight="1">
      <c r="A809" s="371"/>
      <c r="B809" s="357"/>
      <c r="C809" s="357"/>
      <c r="D809" s="357"/>
      <c r="E809" s="357"/>
      <c r="F809" s="357"/>
      <c r="G809" s="357"/>
      <c r="H809" s="372"/>
      <c r="I809" s="372"/>
      <c r="J809" s="372"/>
      <c r="K809" s="357"/>
    </row>
    <row r="810" spans="1:11" ht="15.75" customHeight="1">
      <c r="A810" s="371"/>
      <c r="B810" s="357"/>
      <c r="C810" s="357"/>
      <c r="D810" s="357"/>
      <c r="E810" s="357"/>
      <c r="F810" s="357"/>
      <c r="G810" s="357"/>
      <c r="H810" s="372"/>
      <c r="I810" s="372"/>
      <c r="J810" s="372"/>
      <c r="K810" s="357"/>
    </row>
    <row r="811" spans="1:11" ht="15.75" customHeight="1">
      <c r="A811" s="371"/>
      <c r="B811" s="357"/>
      <c r="C811" s="357"/>
      <c r="D811" s="357"/>
      <c r="E811" s="357"/>
      <c r="F811" s="357"/>
      <c r="G811" s="357"/>
      <c r="H811" s="372"/>
      <c r="I811" s="372"/>
      <c r="J811" s="372"/>
      <c r="K811" s="357"/>
    </row>
    <row r="812" spans="1:11" ht="15.75" customHeight="1">
      <c r="A812" s="371"/>
      <c r="B812" s="357"/>
      <c r="C812" s="357"/>
      <c r="D812" s="357"/>
      <c r="E812" s="357"/>
      <c r="F812" s="357"/>
      <c r="G812" s="357"/>
      <c r="H812" s="372"/>
      <c r="I812" s="372"/>
      <c r="J812" s="372"/>
      <c r="K812" s="357"/>
    </row>
    <row r="813" spans="1:11" ht="15.75" customHeight="1">
      <c r="A813" s="371"/>
      <c r="B813" s="357"/>
      <c r="C813" s="357"/>
      <c r="D813" s="357"/>
      <c r="E813" s="357"/>
      <c r="F813" s="357"/>
      <c r="G813" s="357"/>
      <c r="H813" s="372"/>
      <c r="I813" s="372"/>
      <c r="J813" s="372"/>
      <c r="K813" s="357"/>
    </row>
    <row r="814" spans="1:11" ht="15.75" customHeight="1">
      <c r="A814" s="371"/>
      <c r="B814" s="357"/>
      <c r="C814" s="357"/>
      <c r="D814" s="357"/>
      <c r="E814" s="357"/>
      <c r="F814" s="357"/>
      <c r="G814" s="357"/>
      <c r="H814" s="372"/>
      <c r="I814" s="372"/>
      <c r="J814" s="372"/>
      <c r="K814" s="357"/>
    </row>
    <row r="815" spans="1:11" ht="15.75" customHeight="1">
      <c r="A815" s="371"/>
      <c r="B815" s="357"/>
      <c r="C815" s="357"/>
      <c r="D815" s="357"/>
      <c r="E815" s="357"/>
      <c r="F815" s="357"/>
      <c r="G815" s="357"/>
      <c r="H815" s="372"/>
      <c r="I815" s="372"/>
      <c r="J815" s="372"/>
      <c r="K815" s="357"/>
    </row>
    <row r="816" spans="1:11" ht="15.75" customHeight="1">
      <c r="A816" s="371"/>
      <c r="B816" s="357"/>
      <c r="C816" s="357"/>
      <c r="D816" s="357"/>
      <c r="E816" s="357"/>
      <c r="F816" s="357"/>
      <c r="G816" s="357"/>
      <c r="H816" s="372"/>
      <c r="I816" s="372"/>
      <c r="J816" s="372"/>
      <c r="K816" s="357"/>
    </row>
    <row r="817" spans="1:11" ht="15.75" customHeight="1">
      <c r="A817" s="371"/>
      <c r="B817" s="357"/>
      <c r="C817" s="357"/>
      <c r="D817" s="357"/>
      <c r="E817" s="357"/>
      <c r="F817" s="357"/>
      <c r="G817" s="357"/>
      <c r="H817" s="372"/>
      <c r="I817" s="372"/>
      <c r="J817" s="372"/>
      <c r="K817" s="357"/>
    </row>
    <row r="818" spans="1:11" ht="15.75" customHeight="1">
      <c r="A818" s="371"/>
      <c r="B818" s="357"/>
      <c r="C818" s="357"/>
      <c r="D818" s="357"/>
      <c r="E818" s="357"/>
      <c r="F818" s="357"/>
      <c r="G818" s="357"/>
      <c r="H818" s="372"/>
      <c r="I818" s="372"/>
      <c r="J818" s="372"/>
      <c r="K818" s="357"/>
    </row>
    <row r="819" spans="1:11" ht="15.75" customHeight="1">
      <c r="A819" s="371"/>
      <c r="B819" s="357"/>
      <c r="C819" s="357"/>
      <c r="D819" s="357"/>
      <c r="E819" s="357"/>
      <c r="F819" s="357"/>
      <c r="G819" s="357"/>
      <c r="H819" s="372"/>
      <c r="I819" s="372"/>
      <c r="J819" s="372"/>
      <c r="K819" s="357"/>
    </row>
    <row r="820" spans="1:11" ht="15.75" customHeight="1">
      <c r="A820" s="371"/>
      <c r="B820" s="357"/>
      <c r="C820" s="357"/>
      <c r="D820" s="357"/>
      <c r="E820" s="357"/>
      <c r="F820" s="357"/>
      <c r="G820" s="357"/>
      <c r="H820" s="372"/>
      <c r="I820" s="372"/>
      <c r="J820" s="372"/>
      <c r="K820" s="357"/>
    </row>
    <row r="821" spans="1:11" ht="15.75" customHeight="1">
      <c r="A821" s="371"/>
      <c r="B821" s="357"/>
      <c r="C821" s="357"/>
      <c r="D821" s="357"/>
      <c r="E821" s="357"/>
      <c r="F821" s="357"/>
      <c r="G821" s="357"/>
      <c r="H821" s="372"/>
      <c r="I821" s="372"/>
      <c r="J821" s="372"/>
      <c r="K821" s="357"/>
    </row>
    <row r="822" spans="1:11" ht="15.75" customHeight="1">
      <c r="A822" s="371"/>
      <c r="B822" s="357"/>
      <c r="C822" s="357"/>
      <c r="D822" s="357"/>
      <c r="E822" s="357"/>
      <c r="F822" s="357"/>
      <c r="G822" s="357"/>
      <c r="H822" s="372"/>
      <c r="I822" s="372"/>
      <c r="J822" s="372"/>
      <c r="K822" s="357"/>
    </row>
    <row r="823" spans="1:11" ht="15.75" customHeight="1">
      <c r="A823" s="371"/>
      <c r="B823" s="357"/>
      <c r="C823" s="357"/>
      <c r="D823" s="357"/>
      <c r="E823" s="357"/>
      <c r="F823" s="357"/>
      <c r="G823" s="357"/>
      <c r="H823" s="372"/>
      <c r="I823" s="372"/>
      <c r="J823" s="372"/>
      <c r="K823" s="357"/>
    </row>
    <row r="824" spans="1:11" ht="15.75" customHeight="1">
      <c r="A824" s="371"/>
      <c r="B824" s="357"/>
      <c r="C824" s="357"/>
      <c r="D824" s="357"/>
      <c r="E824" s="357"/>
      <c r="F824" s="357"/>
      <c r="G824" s="357"/>
      <c r="H824" s="372"/>
      <c r="I824" s="372"/>
      <c r="J824" s="372"/>
      <c r="K824" s="357"/>
    </row>
    <row r="825" spans="1:11" ht="15.75" customHeight="1">
      <c r="A825" s="371"/>
      <c r="B825" s="357"/>
      <c r="C825" s="357"/>
      <c r="D825" s="357"/>
      <c r="E825" s="357"/>
      <c r="F825" s="357"/>
      <c r="G825" s="357"/>
      <c r="H825" s="372"/>
      <c r="I825" s="372"/>
      <c r="J825" s="372"/>
      <c r="K825" s="357"/>
    </row>
    <row r="826" spans="1:11" ht="15.75" customHeight="1">
      <c r="A826" s="371"/>
      <c r="B826" s="357"/>
      <c r="C826" s="357"/>
      <c r="D826" s="357"/>
      <c r="E826" s="357"/>
      <c r="F826" s="357"/>
      <c r="G826" s="357"/>
      <c r="H826" s="372"/>
      <c r="I826" s="372"/>
      <c r="J826" s="372"/>
      <c r="K826" s="357"/>
    </row>
    <row r="827" spans="1:11" ht="15.75" customHeight="1">
      <c r="A827" s="371"/>
      <c r="B827" s="357"/>
      <c r="C827" s="357"/>
      <c r="D827" s="357"/>
      <c r="E827" s="357"/>
      <c r="F827" s="357"/>
      <c r="G827" s="357"/>
      <c r="H827" s="372"/>
      <c r="I827" s="372"/>
      <c r="J827" s="372"/>
      <c r="K827" s="357"/>
    </row>
    <row r="828" spans="1:11" ht="15.75" customHeight="1">
      <c r="A828" s="371"/>
      <c r="B828" s="357"/>
      <c r="C828" s="357"/>
      <c r="D828" s="357"/>
      <c r="E828" s="357"/>
      <c r="F828" s="357"/>
      <c r="G828" s="357"/>
      <c r="H828" s="372"/>
      <c r="I828" s="372"/>
      <c r="J828" s="372"/>
      <c r="K828" s="357"/>
    </row>
    <row r="829" spans="1:11" ht="15.75" customHeight="1">
      <c r="A829" s="371"/>
      <c r="B829" s="357"/>
      <c r="C829" s="357"/>
      <c r="D829" s="357"/>
      <c r="E829" s="357"/>
      <c r="F829" s="357"/>
      <c r="G829" s="357"/>
      <c r="H829" s="372"/>
      <c r="I829" s="372"/>
      <c r="J829" s="372"/>
      <c r="K829" s="357"/>
    </row>
    <row r="830" spans="1:11" ht="15.75" customHeight="1">
      <c r="A830" s="371"/>
      <c r="B830" s="357"/>
      <c r="C830" s="357"/>
      <c r="D830" s="357"/>
      <c r="E830" s="357"/>
      <c r="F830" s="357"/>
      <c r="G830" s="357"/>
      <c r="H830" s="372"/>
      <c r="I830" s="372"/>
      <c r="J830" s="372"/>
      <c r="K830" s="357"/>
    </row>
    <row r="831" spans="1:11" ht="15.75" customHeight="1">
      <c r="A831" s="371"/>
      <c r="B831" s="357"/>
      <c r="C831" s="357"/>
      <c r="D831" s="357"/>
      <c r="E831" s="357"/>
      <c r="F831" s="357"/>
      <c r="G831" s="357"/>
      <c r="H831" s="372"/>
      <c r="I831" s="372"/>
      <c r="J831" s="372"/>
      <c r="K831" s="357"/>
    </row>
    <row r="832" spans="1:11" ht="15.75" customHeight="1">
      <c r="A832" s="371"/>
      <c r="B832" s="357"/>
      <c r="C832" s="357"/>
      <c r="D832" s="357"/>
      <c r="E832" s="357"/>
      <c r="F832" s="357"/>
      <c r="G832" s="357"/>
      <c r="H832" s="372"/>
      <c r="I832" s="372"/>
      <c r="J832" s="372"/>
      <c r="K832" s="357"/>
    </row>
    <row r="833" spans="1:11" ht="15.75" customHeight="1">
      <c r="A833" s="371"/>
      <c r="B833" s="357"/>
      <c r="C833" s="357"/>
      <c r="D833" s="357"/>
      <c r="E833" s="357"/>
      <c r="F833" s="357"/>
      <c r="G833" s="357"/>
      <c r="H833" s="372"/>
      <c r="I833" s="372"/>
      <c r="J833" s="372"/>
      <c r="K833" s="357"/>
    </row>
    <row r="834" spans="1:11" ht="15.75" customHeight="1">
      <c r="A834" s="371"/>
      <c r="B834" s="357"/>
      <c r="C834" s="357"/>
      <c r="D834" s="357"/>
      <c r="E834" s="357"/>
      <c r="F834" s="357"/>
      <c r="G834" s="357"/>
      <c r="H834" s="372"/>
      <c r="I834" s="372"/>
      <c r="J834" s="372"/>
      <c r="K834" s="357"/>
    </row>
    <row r="835" spans="1:11" ht="15.75" customHeight="1">
      <c r="A835" s="371"/>
      <c r="B835" s="357"/>
      <c r="C835" s="357"/>
      <c r="D835" s="357"/>
      <c r="E835" s="357"/>
      <c r="F835" s="357"/>
      <c r="G835" s="357"/>
      <c r="H835" s="372"/>
      <c r="I835" s="372"/>
      <c r="J835" s="372"/>
      <c r="K835" s="357"/>
    </row>
    <row r="836" spans="1:11" ht="15.75" customHeight="1">
      <c r="A836" s="371"/>
      <c r="B836" s="357"/>
      <c r="C836" s="357"/>
      <c r="D836" s="357"/>
      <c r="E836" s="357"/>
      <c r="F836" s="357"/>
      <c r="G836" s="357"/>
      <c r="H836" s="372"/>
      <c r="I836" s="372"/>
      <c r="J836" s="372"/>
      <c r="K836" s="357"/>
    </row>
    <row r="837" spans="1:11" ht="15.75" customHeight="1">
      <c r="A837" s="371"/>
      <c r="B837" s="357"/>
      <c r="C837" s="357"/>
      <c r="D837" s="357"/>
      <c r="E837" s="357"/>
      <c r="F837" s="357"/>
      <c r="G837" s="357"/>
      <c r="H837" s="372"/>
      <c r="I837" s="372"/>
      <c r="J837" s="372"/>
      <c r="K837" s="357"/>
    </row>
    <row r="838" spans="1:11" ht="15.75" customHeight="1">
      <c r="A838" s="371"/>
      <c r="B838" s="357"/>
      <c r="C838" s="357"/>
      <c r="D838" s="357"/>
      <c r="E838" s="357"/>
      <c r="F838" s="357"/>
      <c r="G838" s="357"/>
      <c r="H838" s="372"/>
      <c r="I838" s="372"/>
      <c r="J838" s="372"/>
      <c r="K838" s="357"/>
    </row>
    <row r="839" spans="1:11" ht="15.75" customHeight="1">
      <c r="A839" s="371"/>
      <c r="B839" s="357"/>
      <c r="C839" s="357"/>
      <c r="D839" s="357"/>
      <c r="E839" s="357"/>
      <c r="F839" s="357"/>
      <c r="G839" s="357"/>
      <c r="H839" s="372"/>
      <c r="I839" s="372"/>
      <c r="J839" s="372"/>
      <c r="K839" s="357"/>
    </row>
    <row r="840" spans="1:11" ht="15.75" customHeight="1">
      <c r="A840" s="371"/>
      <c r="B840" s="357"/>
      <c r="C840" s="357"/>
      <c r="D840" s="357"/>
      <c r="E840" s="357"/>
      <c r="F840" s="357"/>
      <c r="G840" s="357"/>
      <c r="H840" s="372"/>
      <c r="I840" s="372"/>
      <c r="J840" s="372"/>
      <c r="K840" s="357"/>
    </row>
    <row r="841" spans="1:11" ht="15.75" customHeight="1">
      <c r="A841" s="371"/>
      <c r="B841" s="357"/>
      <c r="C841" s="357"/>
      <c r="D841" s="357"/>
      <c r="E841" s="357"/>
      <c r="F841" s="357"/>
      <c r="G841" s="357"/>
      <c r="H841" s="372"/>
      <c r="I841" s="372"/>
      <c r="J841" s="372"/>
      <c r="K841" s="357"/>
    </row>
    <row r="842" spans="1:11" ht="15.75" customHeight="1">
      <c r="A842" s="371"/>
      <c r="B842" s="357"/>
      <c r="C842" s="357"/>
      <c r="D842" s="357"/>
      <c r="E842" s="357"/>
      <c r="F842" s="357"/>
      <c r="G842" s="357"/>
      <c r="H842" s="372"/>
      <c r="I842" s="372"/>
      <c r="J842" s="372"/>
      <c r="K842" s="357"/>
    </row>
    <row r="843" spans="1:11" ht="15.75" customHeight="1">
      <c r="A843" s="371"/>
      <c r="B843" s="357"/>
      <c r="C843" s="357"/>
      <c r="D843" s="357"/>
      <c r="E843" s="357"/>
      <c r="F843" s="357"/>
      <c r="G843" s="357"/>
      <c r="H843" s="372"/>
      <c r="I843" s="372"/>
      <c r="J843" s="372"/>
      <c r="K843" s="357"/>
    </row>
    <row r="844" spans="1:11" ht="15.75" customHeight="1">
      <c r="A844" s="371"/>
      <c r="B844" s="357"/>
      <c r="C844" s="357"/>
      <c r="D844" s="357"/>
      <c r="E844" s="357"/>
      <c r="F844" s="357"/>
      <c r="G844" s="357"/>
      <c r="H844" s="372"/>
      <c r="I844" s="372"/>
      <c r="J844" s="372"/>
      <c r="K844" s="357"/>
    </row>
    <row r="845" spans="1:11" ht="15.75" customHeight="1">
      <c r="A845" s="371"/>
      <c r="B845" s="357"/>
      <c r="C845" s="357"/>
      <c r="D845" s="357"/>
      <c r="E845" s="357"/>
      <c r="F845" s="357"/>
      <c r="G845" s="357"/>
      <c r="H845" s="372"/>
      <c r="I845" s="372"/>
      <c r="J845" s="372"/>
      <c r="K845" s="357"/>
    </row>
    <row r="846" spans="1:11" ht="15.75" customHeight="1">
      <c r="A846" s="371"/>
      <c r="B846" s="357"/>
      <c r="C846" s="357"/>
      <c r="D846" s="357"/>
      <c r="E846" s="357"/>
      <c r="F846" s="357"/>
      <c r="G846" s="357"/>
      <c r="H846" s="372"/>
      <c r="I846" s="372"/>
      <c r="J846" s="372"/>
      <c r="K846" s="357"/>
    </row>
    <row r="847" spans="1:11" ht="15.75" customHeight="1">
      <c r="A847" s="371"/>
      <c r="B847" s="357"/>
      <c r="C847" s="357"/>
      <c r="D847" s="357"/>
      <c r="E847" s="357"/>
      <c r="F847" s="357"/>
      <c r="G847" s="357"/>
      <c r="H847" s="372"/>
      <c r="I847" s="372"/>
      <c r="J847" s="372"/>
      <c r="K847" s="357"/>
    </row>
    <row r="848" spans="1:11" ht="15.75" customHeight="1">
      <c r="A848" s="371"/>
      <c r="B848" s="357"/>
      <c r="C848" s="357"/>
      <c r="D848" s="357"/>
      <c r="E848" s="357"/>
      <c r="F848" s="357"/>
      <c r="G848" s="357"/>
      <c r="H848" s="372"/>
      <c r="I848" s="372"/>
      <c r="J848" s="372"/>
      <c r="K848" s="357"/>
    </row>
    <row r="849" spans="1:11" ht="15.75" customHeight="1">
      <c r="A849" s="371"/>
      <c r="B849" s="357"/>
      <c r="C849" s="357"/>
      <c r="D849" s="357"/>
      <c r="E849" s="357"/>
      <c r="F849" s="357"/>
      <c r="G849" s="357"/>
      <c r="H849" s="372"/>
      <c r="I849" s="372"/>
      <c r="J849" s="372"/>
      <c r="K849" s="357"/>
    </row>
    <row r="850" spans="1:11" ht="15.75" customHeight="1">
      <c r="A850" s="371"/>
      <c r="B850" s="357"/>
      <c r="C850" s="357"/>
      <c r="D850" s="357"/>
      <c r="E850" s="357"/>
      <c r="F850" s="357"/>
      <c r="G850" s="357"/>
      <c r="H850" s="372"/>
      <c r="I850" s="372"/>
      <c r="J850" s="372"/>
      <c r="K850" s="357"/>
    </row>
    <row r="851" spans="1:11" ht="15.75" customHeight="1">
      <c r="A851" s="371"/>
      <c r="B851" s="357"/>
      <c r="C851" s="357"/>
      <c r="D851" s="357"/>
      <c r="E851" s="357"/>
      <c r="F851" s="357"/>
      <c r="G851" s="357"/>
      <c r="H851" s="372"/>
      <c r="I851" s="372"/>
      <c r="J851" s="372"/>
      <c r="K851" s="357"/>
    </row>
    <row r="852" spans="1:11" ht="15.75" customHeight="1">
      <c r="A852" s="371"/>
      <c r="B852" s="357"/>
      <c r="C852" s="357"/>
      <c r="D852" s="357"/>
      <c r="E852" s="357"/>
      <c r="F852" s="357"/>
      <c r="G852" s="357"/>
      <c r="H852" s="372"/>
      <c r="I852" s="372"/>
      <c r="J852" s="372"/>
      <c r="K852" s="357"/>
    </row>
    <row r="853" spans="1:11" ht="15.75" customHeight="1">
      <c r="A853" s="371"/>
      <c r="B853" s="357"/>
      <c r="C853" s="357"/>
      <c r="D853" s="357"/>
      <c r="E853" s="357"/>
      <c r="F853" s="357"/>
      <c r="G853" s="357"/>
      <c r="H853" s="372"/>
      <c r="I853" s="372"/>
      <c r="J853" s="372"/>
      <c r="K853" s="357"/>
    </row>
    <row r="854" spans="1:11" ht="15.75" customHeight="1">
      <c r="A854" s="371"/>
      <c r="B854" s="357"/>
      <c r="C854" s="357"/>
      <c r="D854" s="357"/>
      <c r="E854" s="357"/>
      <c r="F854" s="357"/>
      <c r="G854" s="357"/>
      <c r="H854" s="372"/>
      <c r="I854" s="372"/>
      <c r="J854" s="372"/>
      <c r="K854" s="357"/>
    </row>
    <row r="855" spans="1:11" ht="15.75" customHeight="1">
      <c r="A855" s="371"/>
      <c r="B855" s="357"/>
      <c r="C855" s="357"/>
      <c r="D855" s="357"/>
      <c r="E855" s="357"/>
      <c r="F855" s="357"/>
      <c r="G855" s="357"/>
      <c r="H855" s="372"/>
      <c r="I855" s="372"/>
      <c r="J855" s="372"/>
      <c r="K855" s="357"/>
    </row>
    <row r="856" spans="1:11" ht="15.75" customHeight="1">
      <c r="A856" s="371"/>
      <c r="B856" s="357"/>
      <c r="C856" s="357"/>
      <c r="D856" s="357"/>
      <c r="E856" s="357"/>
      <c r="F856" s="357"/>
      <c r="G856" s="357"/>
      <c r="H856" s="372"/>
      <c r="I856" s="372"/>
      <c r="J856" s="372"/>
      <c r="K856" s="357"/>
    </row>
    <row r="857" spans="1:11" ht="15.75" customHeight="1">
      <c r="A857" s="371"/>
      <c r="B857" s="357"/>
      <c r="C857" s="357"/>
      <c r="D857" s="357"/>
      <c r="E857" s="357"/>
      <c r="F857" s="357"/>
      <c r="G857" s="357"/>
      <c r="H857" s="372"/>
      <c r="I857" s="372"/>
      <c r="J857" s="372"/>
      <c r="K857" s="357"/>
    </row>
    <row r="858" spans="1:11" ht="15.75" customHeight="1">
      <c r="A858" s="371"/>
      <c r="B858" s="357"/>
      <c r="C858" s="357"/>
      <c r="D858" s="357"/>
      <c r="E858" s="357"/>
      <c r="F858" s="357"/>
      <c r="G858" s="357"/>
      <c r="H858" s="372"/>
      <c r="I858" s="372"/>
      <c r="J858" s="372"/>
      <c r="K858" s="357"/>
    </row>
    <row r="859" spans="1:11" ht="15.75" customHeight="1">
      <c r="A859" s="371"/>
      <c r="B859" s="357"/>
      <c r="C859" s="357"/>
      <c r="D859" s="357"/>
      <c r="E859" s="357"/>
      <c r="F859" s="357"/>
      <c r="G859" s="357"/>
      <c r="H859" s="372"/>
      <c r="I859" s="372"/>
      <c r="J859" s="372"/>
      <c r="K859" s="357"/>
    </row>
    <row r="860" spans="1:11" ht="15.75" customHeight="1">
      <c r="A860" s="371"/>
      <c r="B860" s="357"/>
      <c r="C860" s="357"/>
      <c r="D860" s="357"/>
      <c r="E860" s="357"/>
      <c r="F860" s="357"/>
      <c r="G860" s="357"/>
      <c r="H860" s="372"/>
      <c r="I860" s="372"/>
      <c r="J860" s="372"/>
      <c r="K860" s="357"/>
    </row>
    <row r="861" spans="1:11" ht="15.75" customHeight="1">
      <c r="A861" s="371"/>
      <c r="B861" s="357"/>
      <c r="C861" s="357"/>
      <c r="D861" s="357"/>
      <c r="E861" s="357"/>
      <c r="F861" s="357"/>
      <c r="G861" s="357"/>
      <c r="H861" s="372"/>
      <c r="I861" s="372"/>
      <c r="J861" s="372"/>
      <c r="K861" s="357"/>
    </row>
    <row r="862" spans="1:11" ht="15.75" customHeight="1">
      <c r="A862" s="371"/>
      <c r="B862" s="357"/>
      <c r="C862" s="357"/>
      <c r="D862" s="357"/>
      <c r="E862" s="357"/>
      <c r="F862" s="357"/>
      <c r="G862" s="357"/>
      <c r="H862" s="372"/>
      <c r="I862" s="372"/>
      <c r="J862" s="372"/>
      <c r="K862" s="357"/>
    </row>
    <row r="863" spans="1:11" ht="15.75" customHeight="1">
      <c r="A863" s="371"/>
      <c r="B863" s="357"/>
      <c r="C863" s="357"/>
      <c r="D863" s="357"/>
      <c r="E863" s="357"/>
      <c r="F863" s="357"/>
      <c r="G863" s="357"/>
      <c r="H863" s="372"/>
      <c r="I863" s="372"/>
      <c r="J863" s="372"/>
      <c r="K863" s="357"/>
    </row>
    <row r="864" spans="1:11" ht="15.75" customHeight="1">
      <c r="A864" s="371"/>
      <c r="B864" s="357"/>
      <c r="C864" s="357"/>
      <c r="D864" s="357"/>
      <c r="E864" s="357"/>
      <c r="F864" s="357"/>
      <c r="G864" s="357"/>
      <c r="H864" s="372"/>
      <c r="I864" s="372"/>
      <c r="J864" s="372"/>
      <c r="K864" s="357"/>
    </row>
    <row r="865" spans="1:11" ht="15.75" customHeight="1">
      <c r="A865" s="371"/>
      <c r="B865" s="357"/>
      <c r="C865" s="357"/>
      <c r="D865" s="357"/>
      <c r="E865" s="357"/>
      <c r="F865" s="357"/>
      <c r="G865" s="357"/>
      <c r="H865" s="372"/>
      <c r="I865" s="372"/>
      <c r="J865" s="372"/>
      <c r="K865" s="357"/>
    </row>
    <row r="866" spans="1:11" ht="15.75" customHeight="1">
      <c r="A866" s="371"/>
      <c r="B866" s="357"/>
      <c r="C866" s="357"/>
      <c r="D866" s="357"/>
      <c r="E866" s="357"/>
      <c r="F866" s="357"/>
      <c r="G866" s="357"/>
      <c r="H866" s="372"/>
      <c r="I866" s="372"/>
      <c r="J866" s="372"/>
      <c r="K866" s="357"/>
    </row>
    <row r="867" spans="1:11" ht="15.75" customHeight="1">
      <c r="A867" s="371"/>
      <c r="B867" s="357"/>
      <c r="C867" s="357"/>
      <c r="D867" s="357"/>
      <c r="E867" s="357"/>
      <c r="F867" s="357"/>
      <c r="G867" s="357"/>
      <c r="H867" s="372"/>
      <c r="I867" s="372"/>
      <c r="J867" s="372"/>
      <c r="K867" s="357"/>
    </row>
    <row r="868" spans="1:11" ht="15.75" customHeight="1">
      <c r="A868" s="371"/>
      <c r="B868" s="357"/>
      <c r="C868" s="357"/>
      <c r="D868" s="357"/>
      <c r="E868" s="357"/>
      <c r="F868" s="357"/>
      <c r="G868" s="357"/>
      <c r="H868" s="372"/>
      <c r="I868" s="372"/>
      <c r="J868" s="372"/>
      <c r="K868" s="357"/>
    </row>
    <row r="869" spans="1:11" ht="15.75" customHeight="1">
      <c r="A869" s="371"/>
      <c r="B869" s="357"/>
      <c r="C869" s="357"/>
      <c r="D869" s="357"/>
      <c r="E869" s="357"/>
      <c r="F869" s="357"/>
      <c r="G869" s="357"/>
      <c r="H869" s="372"/>
      <c r="I869" s="372"/>
      <c r="J869" s="372"/>
      <c r="K869" s="357"/>
    </row>
    <row r="870" spans="1:11" ht="15.75" customHeight="1">
      <c r="A870" s="371"/>
      <c r="B870" s="357"/>
      <c r="C870" s="357"/>
      <c r="D870" s="357"/>
      <c r="E870" s="357"/>
      <c r="F870" s="357"/>
      <c r="G870" s="357"/>
      <c r="H870" s="372"/>
      <c r="I870" s="372"/>
      <c r="J870" s="372"/>
      <c r="K870" s="357"/>
    </row>
    <row r="871" spans="1:11" ht="15.75" customHeight="1">
      <c r="A871" s="371"/>
      <c r="B871" s="357"/>
      <c r="C871" s="357"/>
      <c r="D871" s="357"/>
      <c r="E871" s="357"/>
      <c r="F871" s="357"/>
      <c r="G871" s="357"/>
      <c r="H871" s="372"/>
      <c r="I871" s="372"/>
      <c r="J871" s="372"/>
      <c r="K871" s="357"/>
    </row>
    <row r="872" spans="1:11" ht="15.75" customHeight="1">
      <c r="A872" s="371"/>
      <c r="B872" s="357"/>
      <c r="C872" s="357"/>
      <c r="D872" s="357"/>
      <c r="E872" s="357"/>
      <c r="F872" s="357"/>
      <c r="G872" s="357"/>
      <c r="H872" s="372"/>
      <c r="I872" s="372"/>
      <c r="J872" s="372"/>
      <c r="K872" s="357"/>
    </row>
    <row r="873" spans="1:11" ht="15.75" customHeight="1">
      <c r="A873" s="371"/>
      <c r="B873" s="357"/>
      <c r="C873" s="357"/>
      <c r="D873" s="357"/>
      <c r="E873" s="357"/>
      <c r="F873" s="357"/>
      <c r="G873" s="357"/>
      <c r="H873" s="372"/>
      <c r="I873" s="372"/>
      <c r="J873" s="372"/>
      <c r="K873" s="357"/>
    </row>
    <row r="874" spans="1:11" ht="15.75" customHeight="1">
      <c r="A874" s="371"/>
      <c r="B874" s="357"/>
      <c r="C874" s="357"/>
      <c r="D874" s="357"/>
      <c r="E874" s="357"/>
      <c r="F874" s="357"/>
      <c r="G874" s="357"/>
      <c r="H874" s="372"/>
      <c r="I874" s="372"/>
      <c r="J874" s="372"/>
      <c r="K874" s="357"/>
    </row>
    <row r="875" spans="1:11" ht="15.75" customHeight="1">
      <c r="A875" s="371"/>
      <c r="B875" s="357"/>
      <c r="C875" s="357"/>
      <c r="D875" s="357"/>
      <c r="E875" s="357"/>
      <c r="F875" s="357"/>
      <c r="G875" s="357"/>
      <c r="H875" s="372"/>
      <c r="I875" s="372"/>
      <c r="J875" s="372"/>
      <c r="K875" s="357"/>
    </row>
    <row r="876" spans="1:11" ht="15.75" customHeight="1">
      <c r="A876" s="371"/>
      <c r="B876" s="357"/>
      <c r="C876" s="357"/>
      <c r="D876" s="357"/>
      <c r="E876" s="357"/>
      <c r="F876" s="357"/>
      <c r="G876" s="357"/>
      <c r="H876" s="372"/>
      <c r="I876" s="372"/>
      <c r="J876" s="372"/>
      <c r="K876" s="357"/>
    </row>
    <row r="877" spans="1:11" ht="15.75" customHeight="1">
      <c r="A877" s="371"/>
      <c r="B877" s="357"/>
      <c r="C877" s="357"/>
      <c r="D877" s="357"/>
      <c r="E877" s="357"/>
      <c r="F877" s="357"/>
      <c r="G877" s="357"/>
      <c r="H877" s="372"/>
      <c r="I877" s="372"/>
      <c r="J877" s="372"/>
      <c r="K877" s="357"/>
    </row>
    <row r="878" spans="1:11" ht="15.75" customHeight="1">
      <c r="A878" s="371"/>
      <c r="B878" s="357"/>
      <c r="C878" s="357"/>
      <c r="D878" s="357"/>
      <c r="E878" s="357"/>
      <c r="F878" s="357"/>
      <c r="G878" s="357"/>
      <c r="H878" s="372"/>
      <c r="I878" s="372"/>
      <c r="J878" s="372"/>
      <c r="K878" s="357"/>
    </row>
    <row r="879" spans="1:11" ht="15.75" customHeight="1">
      <c r="A879" s="371"/>
      <c r="B879" s="357"/>
      <c r="C879" s="357"/>
      <c r="D879" s="357"/>
      <c r="E879" s="357"/>
      <c r="F879" s="357"/>
      <c r="G879" s="357"/>
      <c r="H879" s="372"/>
      <c r="I879" s="372"/>
      <c r="J879" s="372"/>
      <c r="K879" s="357"/>
    </row>
    <row r="880" spans="1:11" ht="15.75" customHeight="1">
      <c r="A880" s="371"/>
      <c r="B880" s="357"/>
      <c r="C880" s="357"/>
      <c r="D880" s="357"/>
      <c r="E880" s="357"/>
      <c r="F880" s="357"/>
      <c r="G880" s="357"/>
      <c r="H880" s="372"/>
      <c r="I880" s="372"/>
      <c r="J880" s="372"/>
      <c r="K880" s="357"/>
    </row>
    <row r="881" spans="1:11" ht="15.75" customHeight="1">
      <c r="A881" s="371"/>
      <c r="B881" s="357"/>
      <c r="C881" s="357"/>
      <c r="D881" s="357"/>
      <c r="E881" s="357"/>
      <c r="F881" s="357"/>
      <c r="G881" s="357"/>
      <c r="H881" s="372"/>
      <c r="I881" s="372"/>
      <c r="J881" s="372"/>
      <c r="K881" s="357"/>
    </row>
    <row r="882" spans="1:11" ht="15.75" customHeight="1">
      <c r="A882" s="371"/>
      <c r="B882" s="357"/>
      <c r="C882" s="357"/>
      <c r="D882" s="357"/>
      <c r="E882" s="357"/>
      <c r="F882" s="357"/>
      <c r="G882" s="357"/>
      <c r="H882" s="372"/>
      <c r="I882" s="372"/>
      <c r="J882" s="372"/>
      <c r="K882" s="357"/>
    </row>
    <row r="883" spans="1:11" ht="15.75" customHeight="1">
      <c r="A883" s="371"/>
      <c r="B883" s="357"/>
      <c r="C883" s="357"/>
      <c r="D883" s="357"/>
      <c r="E883" s="357"/>
      <c r="F883" s="357"/>
      <c r="G883" s="357"/>
      <c r="H883" s="372"/>
      <c r="I883" s="372"/>
      <c r="J883" s="372"/>
      <c r="K883" s="357"/>
    </row>
    <row r="884" spans="1:11" ht="15.75" customHeight="1">
      <c r="A884" s="371"/>
      <c r="B884" s="357"/>
      <c r="C884" s="357"/>
      <c r="D884" s="357"/>
      <c r="E884" s="357"/>
      <c r="F884" s="357"/>
      <c r="G884" s="357"/>
      <c r="H884" s="372"/>
      <c r="I884" s="372"/>
      <c r="J884" s="372"/>
      <c r="K884" s="357"/>
    </row>
    <row r="885" spans="1:11" ht="15.75" customHeight="1">
      <c r="A885" s="371"/>
      <c r="B885" s="357"/>
      <c r="C885" s="357"/>
      <c r="D885" s="357"/>
      <c r="E885" s="357"/>
      <c r="F885" s="357"/>
      <c r="G885" s="357"/>
      <c r="H885" s="372"/>
      <c r="I885" s="372"/>
      <c r="J885" s="372"/>
      <c r="K885" s="357"/>
    </row>
    <row r="886" spans="1:11" ht="15.75" customHeight="1">
      <c r="A886" s="371"/>
      <c r="B886" s="357"/>
      <c r="C886" s="357"/>
      <c r="D886" s="357"/>
      <c r="E886" s="357"/>
      <c r="F886" s="357"/>
      <c r="G886" s="357"/>
      <c r="H886" s="372"/>
      <c r="I886" s="372"/>
      <c r="J886" s="372"/>
      <c r="K886" s="357"/>
    </row>
    <row r="887" spans="1:11" ht="15.75" customHeight="1">
      <c r="A887" s="371"/>
      <c r="B887" s="357"/>
      <c r="C887" s="357"/>
      <c r="D887" s="357"/>
      <c r="E887" s="357"/>
      <c r="F887" s="357"/>
      <c r="G887" s="357"/>
      <c r="H887" s="372"/>
      <c r="I887" s="372"/>
      <c r="J887" s="372"/>
      <c r="K887" s="357"/>
    </row>
    <row r="888" spans="1:11" ht="15.75" customHeight="1">
      <c r="A888" s="371"/>
      <c r="B888" s="357"/>
      <c r="C888" s="357"/>
      <c r="D888" s="357"/>
      <c r="E888" s="357"/>
      <c r="F888" s="357"/>
      <c r="G888" s="357"/>
      <c r="H888" s="372"/>
      <c r="I888" s="372"/>
      <c r="J888" s="372"/>
      <c r="K888" s="357"/>
    </row>
    <row r="889" spans="1:11" ht="15.75" customHeight="1">
      <c r="A889" s="371"/>
      <c r="B889" s="357"/>
      <c r="C889" s="357"/>
      <c r="D889" s="357"/>
      <c r="E889" s="357"/>
      <c r="F889" s="357"/>
      <c r="G889" s="357"/>
      <c r="H889" s="372"/>
      <c r="I889" s="372"/>
      <c r="J889" s="372"/>
      <c r="K889" s="357"/>
    </row>
    <row r="890" spans="1:11" ht="15.75" customHeight="1">
      <c r="A890" s="371"/>
      <c r="B890" s="357"/>
      <c r="C890" s="357"/>
      <c r="D890" s="357"/>
      <c r="E890" s="357"/>
      <c r="F890" s="357"/>
      <c r="G890" s="357"/>
      <c r="H890" s="372"/>
      <c r="I890" s="372"/>
      <c r="J890" s="372"/>
      <c r="K890" s="357"/>
    </row>
    <row r="891" spans="1:11" ht="15.75" customHeight="1">
      <c r="A891" s="371"/>
      <c r="B891" s="357"/>
      <c r="C891" s="357"/>
      <c r="D891" s="357"/>
      <c r="E891" s="357"/>
      <c r="F891" s="357"/>
      <c r="G891" s="357"/>
      <c r="H891" s="372"/>
      <c r="I891" s="372"/>
      <c r="J891" s="372"/>
      <c r="K891" s="357"/>
    </row>
    <row r="892" spans="1:11" ht="15.75" customHeight="1">
      <c r="A892" s="371"/>
      <c r="B892" s="357"/>
      <c r="C892" s="357"/>
      <c r="D892" s="357"/>
      <c r="E892" s="357"/>
      <c r="F892" s="357"/>
      <c r="G892" s="357"/>
      <c r="H892" s="372"/>
      <c r="I892" s="372"/>
      <c r="J892" s="372"/>
      <c r="K892" s="357"/>
    </row>
    <row r="893" spans="1:11" ht="15.75" customHeight="1">
      <c r="A893" s="371"/>
      <c r="B893" s="357"/>
      <c r="C893" s="357"/>
      <c r="D893" s="357"/>
      <c r="E893" s="357"/>
      <c r="F893" s="357"/>
      <c r="G893" s="357"/>
      <c r="H893" s="372"/>
      <c r="I893" s="372"/>
      <c r="J893" s="372"/>
      <c r="K893" s="357"/>
    </row>
    <row r="894" spans="1:11" ht="15.75" customHeight="1">
      <c r="A894" s="371"/>
      <c r="B894" s="357"/>
      <c r="C894" s="357"/>
      <c r="D894" s="357"/>
      <c r="E894" s="357"/>
      <c r="F894" s="357"/>
      <c r="G894" s="357"/>
      <c r="H894" s="372"/>
      <c r="I894" s="372"/>
      <c r="J894" s="372"/>
      <c r="K894" s="357"/>
    </row>
    <row r="895" spans="1:11" ht="15.75" customHeight="1">
      <c r="A895" s="371"/>
      <c r="B895" s="357"/>
      <c r="C895" s="357"/>
      <c r="D895" s="357"/>
      <c r="E895" s="357"/>
      <c r="F895" s="357"/>
      <c r="G895" s="357"/>
      <c r="H895" s="372"/>
      <c r="I895" s="372"/>
      <c r="J895" s="372"/>
      <c r="K895" s="357"/>
    </row>
    <row r="896" spans="1:11" ht="15.75" customHeight="1">
      <c r="A896" s="371"/>
      <c r="B896" s="357"/>
      <c r="C896" s="357"/>
      <c r="D896" s="357"/>
      <c r="E896" s="357"/>
      <c r="F896" s="357"/>
      <c r="G896" s="357"/>
      <c r="H896" s="372"/>
      <c r="I896" s="372"/>
      <c r="J896" s="372"/>
      <c r="K896" s="357"/>
    </row>
    <row r="897" spans="1:11" ht="15.75" customHeight="1">
      <c r="A897" s="371"/>
      <c r="B897" s="357"/>
      <c r="C897" s="357"/>
      <c r="D897" s="357"/>
      <c r="E897" s="357"/>
      <c r="F897" s="357"/>
      <c r="G897" s="357"/>
      <c r="H897" s="372"/>
      <c r="I897" s="372"/>
      <c r="J897" s="372"/>
      <c r="K897" s="357"/>
    </row>
  </sheetData>
  <autoFilter ref="A2:K6"/>
  <mergeCells count="1">
    <mergeCell ref="A1:K1"/>
  </mergeCells>
  <conditionalFormatting sqref="A3:K6">
    <cfRule type="expression" dxfId="7" priority="3">
      <formula>IF($F3="M",FALSE,TRUE)</formula>
    </cfRule>
  </conditionalFormatting>
  <pageMargins left="0.25" right="0.25" top="0.75" bottom="0.75" header="0.3" footer="0.3"/>
  <pageSetup paperSize="9" scale="91" fitToHeight="0" orientation="landscape" horizontalDpi="0" verticalDpi="0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X911"/>
  <sheetViews>
    <sheetView showGridLines="0" topLeftCell="I1" workbookViewId="0">
      <pane ySplit="2" topLeftCell="A3" activePane="bottomLeft" state="frozen"/>
      <selection sqref="A1:K1"/>
      <selection pane="bottomLeft" activeCell="M20" sqref="M20"/>
    </sheetView>
  </sheetViews>
  <sheetFormatPr defaultColWidth="14" defaultRowHeight="15" customHeight="1"/>
  <cols>
    <col min="1" max="1" width="13" style="358" bestFit="1" customWidth="1"/>
    <col min="2" max="2" width="9.6640625" style="358" bestFit="1" customWidth="1"/>
    <col min="3" max="4" width="18" style="358" bestFit="1" customWidth="1"/>
    <col min="5" max="5" width="22.6640625" style="358" customWidth="1"/>
    <col min="6" max="6" width="7.109375" style="358" bestFit="1" customWidth="1"/>
    <col min="7" max="7" width="10.21875" style="358" bestFit="1" customWidth="1"/>
    <col min="8" max="8" width="16" style="358" bestFit="1" customWidth="1"/>
    <col min="9" max="9" width="15.44140625" style="358" bestFit="1" customWidth="1"/>
    <col min="10" max="10" width="16.21875" style="358" bestFit="1" customWidth="1"/>
    <col min="11" max="11" width="9.88671875" style="358" bestFit="1" customWidth="1"/>
    <col min="12" max="12" width="8.44140625" style="377" customWidth="1"/>
    <col min="13" max="19" width="8.44140625" style="358" customWidth="1"/>
    <col min="20" max="256" width="14" style="358"/>
    <col min="257" max="257" width="13" style="358" bestFit="1" customWidth="1"/>
    <col min="258" max="258" width="9.6640625" style="358" bestFit="1" customWidth="1"/>
    <col min="259" max="260" width="18" style="358" bestFit="1" customWidth="1"/>
    <col min="261" max="261" width="22.6640625" style="358" customWidth="1"/>
    <col min="262" max="262" width="7.109375" style="358" bestFit="1" customWidth="1"/>
    <col min="263" max="263" width="10.21875" style="358" bestFit="1" customWidth="1"/>
    <col min="264" max="264" width="16" style="358" bestFit="1" customWidth="1"/>
    <col min="265" max="265" width="15.44140625" style="358" bestFit="1" customWidth="1"/>
    <col min="266" max="266" width="16.21875" style="358" bestFit="1" customWidth="1"/>
    <col min="267" max="267" width="9.88671875" style="358" bestFit="1" customWidth="1"/>
    <col min="268" max="275" width="8.44140625" style="358" customWidth="1"/>
    <col min="276" max="512" width="14" style="358"/>
    <col min="513" max="513" width="13" style="358" bestFit="1" customWidth="1"/>
    <col min="514" max="514" width="9.6640625" style="358" bestFit="1" customWidth="1"/>
    <col min="515" max="516" width="18" style="358" bestFit="1" customWidth="1"/>
    <col min="517" max="517" width="22.6640625" style="358" customWidth="1"/>
    <col min="518" max="518" width="7.109375" style="358" bestFit="1" customWidth="1"/>
    <col min="519" max="519" width="10.21875" style="358" bestFit="1" customWidth="1"/>
    <col min="520" max="520" width="16" style="358" bestFit="1" customWidth="1"/>
    <col min="521" max="521" width="15.44140625" style="358" bestFit="1" customWidth="1"/>
    <col min="522" max="522" width="16.21875" style="358" bestFit="1" customWidth="1"/>
    <col min="523" max="523" width="9.88671875" style="358" bestFit="1" customWidth="1"/>
    <col min="524" max="531" width="8.44140625" style="358" customWidth="1"/>
    <col min="532" max="768" width="14" style="358"/>
    <col min="769" max="769" width="13" style="358" bestFit="1" customWidth="1"/>
    <col min="770" max="770" width="9.6640625" style="358" bestFit="1" customWidth="1"/>
    <col min="771" max="772" width="18" style="358" bestFit="1" customWidth="1"/>
    <col min="773" max="773" width="22.6640625" style="358" customWidth="1"/>
    <col min="774" max="774" width="7.109375" style="358" bestFit="1" customWidth="1"/>
    <col min="775" max="775" width="10.21875" style="358" bestFit="1" customWidth="1"/>
    <col min="776" max="776" width="16" style="358" bestFit="1" customWidth="1"/>
    <col min="777" max="777" width="15.44140625" style="358" bestFit="1" customWidth="1"/>
    <col min="778" max="778" width="16.21875" style="358" bestFit="1" customWidth="1"/>
    <col min="779" max="779" width="9.88671875" style="358" bestFit="1" customWidth="1"/>
    <col min="780" max="787" width="8.44140625" style="358" customWidth="1"/>
    <col min="788" max="1024" width="14" style="358"/>
    <col min="1025" max="1025" width="13" style="358" bestFit="1" customWidth="1"/>
    <col min="1026" max="1026" width="9.6640625" style="358" bestFit="1" customWidth="1"/>
    <col min="1027" max="1028" width="18" style="358" bestFit="1" customWidth="1"/>
    <col min="1029" max="1029" width="22.6640625" style="358" customWidth="1"/>
    <col min="1030" max="1030" width="7.109375" style="358" bestFit="1" customWidth="1"/>
    <col min="1031" max="1031" width="10.21875" style="358" bestFit="1" customWidth="1"/>
    <col min="1032" max="1032" width="16" style="358" bestFit="1" customWidth="1"/>
    <col min="1033" max="1033" width="15.44140625" style="358" bestFit="1" customWidth="1"/>
    <col min="1034" max="1034" width="16.21875" style="358" bestFit="1" customWidth="1"/>
    <col min="1035" max="1035" width="9.88671875" style="358" bestFit="1" customWidth="1"/>
    <col min="1036" max="1043" width="8.44140625" style="358" customWidth="1"/>
    <col min="1044" max="1280" width="14" style="358"/>
    <col min="1281" max="1281" width="13" style="358" bestFit="1" customWidth="1"/>
    <col min="1282" max="1282" width="9.6640625" style="358" bestFit="1" customWidth="1"/>
    <col min="1283" max="1284" width="18" style="358" bestFit="1" customWidth="1"/>
    <col min="1285" max="1285" width="22.6640625" style="358" customWidth="1"/>
    <col min="1286" max="1286" width="7.109375" style="358" bestFit="1" customWidth="1"/>
    <col min="1287" max="1287" width="10.21875" style="358" bestFit="1" customWidth="1"/>
    <col min="1288" max="1288" width="16" style="358" bestFit="1" customWidth="1"/>
    <col min="1289" max="1289" width="15.44140625" style="358" bestFit="1" customWidth="1"/>
    <col min="1290" max="1290" width="16.21875" style="358" bestFit="1" customWidth="1"/>
    <col min="1291" max="1291" width="9.88671875" style="358" bestFit="1" customWidth="1"/>
    <col min="1292" max="1299" width="8.44140625" style="358" customWidth="1"/>
    <col min="1300" max="1536" width="14" style="358"/>
    <col min="1537" max="1537" width="13" style="358" bestFit="1" customWidth="1"/>
    <col min="1538" max="1538" width="9.6640625" style="358" bestFit="1" customWidth="1"/>
    <col min="1539" max="1540" width="18" style="358" bestFit="1" customWidth="1"/>
    <col min="1541" max="1541" width="22.6640625" style="358" customWidth="1"/>
    <col min="1542" max="1542" width="7.109375" style="358" bestFit="1" customWidth="1"/>
    <col min="1543" max="1543" width="10.21875" style="358" bestFit="1" customWidth="1"/>
    <col min="1544" max="1544" width="16" style="358" bestFit="1" customWidth="1"/>
    <col min="1545" max="1545" width="15.44140625" style="358" bestFit="1" customWidth="1"/>
    <col min="1546" max="1546" width="16.21875" style="358" bestFit="1" customWidth="1"/>
    <col min="1547" max="1547" width="9.88671875" style="358" bestFit="1" customWidth="1"/>
    <col min="1548" max="1555" width="8.44140625" style="358" customWidth="1"/>
    <col min="1556" max="1792" width="14" style="358"/>
    <col min="1793" max="1793" width="13" style="358" bestFit="1" customWidth="1"/>
    <col min="1794" max="1794" width="9.6640625" style="358" bestFit="1" customWidth="1"/>
    <col min="1795" max="1796" width="18" style="358" bestFit="1" customWidth="1"/>
    <col min="1797" max="1797" width="22.6640625" style="358" customWidth="1"/>
    <col min="1798" max="1798" width="7.109375" style="358" bestFit="1" customWidth="1"/>
    <col min="1799" max="1799" width="10.21875" style="358" bestFit="1" customWidth="1"/>
    <col min="1800" max="1800" width="16" style="358" bestFit="1" customWidth="1"/>
    <col min="1801" max="1801" width="15.44140625" style="358" bestFit="1" customWidth="1"/>
    <col min="1802" max="1802" width="16.21875" style="358" bestFit="1" customWidth="1"/>
    <col min="1803" max="1803" width="9.88671875" style="358" bestFit="1" customWidth="1"/>
    <col min="1804" max="1811" width="8.44140625" style="358" customWidth="1"/>
    <col min="1812" max="2048" width="14" style="358"/>
    <col min="2049" max="2049" width="13" style="358" bestFit="1" customWidth="1"/>
    <col min="2050" max="2050" width="9.6640625" style="358" bestFit="1" customWidth="1"/>
    <col min="2051" max="2052" width="18" style="358" bestFit="1" customWidth="1"/>
    <col min="2053" max="2053" width="22.6640625" style="358" customWidth="1"/>
    <col min="2054" max="2054" width="7.109375" style="358" bestFit="1" customWidth="1"/>
    <col min="2055" max="2055" width="10.21875" style="358" bestFit="1" customWidth="1"/>
    <col min="2056" max="2056" width="16" style="358" bestFit="1" customWidth="1"/>
    <col min="2057" max="2057" width="15.44140625" style="358" bestFit="1" customWidth="1"/>
    <col min="2058" max="2058" width="16.21875" style="358" bestFit="1" customWidth="1"/>
    <col min="2059" max="2059" width="9.88671875" style="358" bestFit="1" customWidth="1"/>
    <col min="2060" max="2067" width="8.44140625" style="358" customWidth="1"/>
    <col min="2068" max="2304" width="14" style="358"/>
    <col min="2305" max="2305" width="13" style="358" bestFit="1" customWidth="1"/>
    <col min="2306" max="2306" width="9.6640625" style="358" bestFit="1" customWidth="1"/>
    <col min="2307" max="2308" width="18" style="358" bestFit="1" customWidth="1"/>
    <col min="2309" max="2309" width="22.6640625" style="358" customWidth="1"/>
    <col min="2310" max="2310" width="7.109375" style="358" bestFit="1" customWidth="1"/>
    <col min="2311" max="2311" width="10.21875" style="358" bestFit="1" customWidth="1"/>
    <col min="2312" max="2312" width="16" style="358" bestFit="1" customWidth="1"/>
    <col min="2313" max="2313" width="15.44140625" style="358" bestFit="1" customWidth="1"/>
    <col min="2314" max="2314" width="16.21875" style="358" bestFit="1" customWidth="1"/>
    <col min="2315" max="2315" width="9.88671875" style="358" bestFit="1" customWidth="1"/>
    <col min="2316" max="2323" width="8.44140625" style="358" customWidth="1"/>
    <col min="2324" max="2560" width="14" style="358"/>
    <col min="2561" max="2561" width="13" style="358" bestFit="1" customWidth="1"/>
    <col min="2562" max="2562" width="9.6640625" style="358" bestFit="1" customWidth="1"/>
    <col min="2563" max="2564" width="18" style="358" bestFit="1" customWidth="1"/>
    <col min="2565" max="2565" width="22.6640625" style="358" customWidth="1"/>
    <col min="2566" max="2566" width="7.109375" style="358" bestFit="1" customWidth="1"/>
    <col min="2567" max="2567" width="10.21875" style="358" bestFit="1" customWidth="1"/>
    <col min="2568" max="2568" width="16" style="358" bestFit="1" customWidth="1"/>
    <col min="2569" max="2569" width="15.44140625" style="358" bestFit="1" customWidth="1"/>
    <col min="2570" max="2570" width="16.21875" style="358" bestFit="1" customWidth="1"/>
    <col min="2571" max="2571" width="9.88671875" style="358" bestFit="1" customWidth="1"/>
    <col min="2572" max="2579" width="8.44140625" style="358" customWidth="1"/>
    <col min="2580" max="2816" width="14" style="358"/>
    <col min="2817" max="2817" width="13" style="358" bestFit="1" customWidth="1"/>
    <col min="2818" max="2818" width="9.6640625" style="358" bestFit="1" customWidth="1"/>
    <col min="2819" max="2820" width="18" style="358" bestFit="1" customWidth="1"/>
    <col min="2821" max="2821" width="22.6640625" style="358" customWidth="1"/>
    <col min="2822" max="2822" width="7.109375" style="358" bestFit="1" customWidth="1"/>
    <col min="2823" max="2823" width="10.21875" style="358" bestFit="1" customWidth="1"/>
    <col min="2824" max="2824" width="16" style="358" bestFit="1" customWidth="1"/>
    <col min="2825" max="2825" width="15.44140625" style="358" bestFit="1" customWidth="1"/>
    <col min="2826" max="2826" width="16.21875" style="358" bestFit="1" customWidth="1"/>
    <col min="2827" max="2827" width="9.88671875" style="358" bestFit="1" customWidth="1"/>
    <col min="2828" max="2835" width="8.44140625" style="358" customWidth="1"/>
    <col min="2836" max="3072" width="14" style="358"/>
    <col min="3073" max="3073" width="13" style="358" bestFit="1" customWidth="1"/>
    <col min="3074" max="3074" width="9.6640625" style="358" bestFit="1" customWidth="1"/>
    <col min="3075" max="3076" width="18" style="358" bestFit="1" customWidth="1"/>
    <col min="3077" max="3077" width="22.6640625" style="358" customWidth="1"/>
    <col min="3078" max="3078" width="7.109375" style="358" bestFit="1" customWidth="1"/>
    <col min="3079" max="3079" width="10.21875" style="358" bestFit="1" customWidth="1"/>
    <col min="3080" max="3080" width="16" style="358" bestFit="1" customWidth="1"/>
    <col min="3081" max="3081" width="15.44140625" style="358" bestFit="1" customWidth="1"/>
    <col min="3082" max="3082" width="16.21875" style="358" bestFit="1" customWidth="1"/>
    <col min="3083" max="3083" width="9.88671875" style="358" bestFit="1" customWidth="1"/>
    <col min="3084" max="3091" width="8.44140625" style="358" customWidth="1"/>
    <col min="3092" max="3328" width="14" style="358"/>
    <col min="3329" max="3329" width="13" style="358" bestFit="1" customWidth="1"/>
    <col min="3330" max="3330" width="9.6640625" style="358" bestFit="1" customWidth="1"/>
    <col min="3331" max="3332" width="18" style="358" bestFit="1" customWidth="1"/>
    <col min="3333" max="3333" width="22.6640625" style="358" customWidth="1"/>
    <col min="3334" max="3334" width="7.109375" style="358" bestFit="1" customWidth="1"/>
    <col min="3335" max="3335" width="10.21875" style="358" bestFit="1" customWidth="1"/>
    <col min="3336" max="3336" width="16" style="358" bestFit="1" customWidth="1"/>
    <col min="3337" max="3337" width="15.44140625" style="358" bestFit="1" customWidth="1"/>
    <col min="3338" max="3338" width="16.21875" style="358" bestFit="1" customWidth="1"/>
    <col min="3339" max="3339" width="9.88671875" style="358" bestFit="1" customWidth="1"/>
    <col min="3340" max="3347" width="8.44140625" style="358" customWidth="1"/>
    <col min="3348" max="3584" width="14" style="358"/>
    <col min="3585" max="3585" width="13" style="358" bestFit="1" customWidth="1"/>
    <col min="3586" max="3586" width="9.6640625" style="358" bestFit="1" customWidth="1"/>
    <col min="3587" max="3588" width="18" style="358" bestFit="1" customWidth="1"/>
    <col min="3589" max="3589" width="22.6640625" style="358" customWidth="1"/>
    <col min="3590" max="3590" width="7.109375" style="358" bestFit="1" customWidth="1"/>
    <col min="3591" max="3591" width="10.21875" style="358" bestFit="1" customWidth="1"/>
    <col min="3592" max="3592" width="16" style="358" bestFit="1" customWidth="1"/>
    <col min="3593" max="3593" width="15.44140625" style="358" bestFit="1" customWidth="1"/>
    <col min="3594" max="3594" width="16.21875" style="358" bestFit="1" customWidth="1"/>
    <col min="3595" max="3595" width="9.88671875" style="358" bestFit="1" customWidth="1"/>
    <col min="3596" max="3603" width="8.44140625" style="358" customWidth="1"/>
    <col min="3604" max="3840" width="14" style="358"/>
    <col min="3841" max="3841" width="13" style="358" bestFit="1" customWidth="1"/>
    <col min="3842" max="3842" width="9.6640625" style="358" bestFit="1" customWidth="1"/>
    <col min="3843" max="3844" width="18" style="358" bestFit="1" customWidth="1"/>
    <col min="3845" max="3845" width="22.6640625" style="358" customWidth="1"/>
    <col min="3846" max="3846" width="7.109375" style="358" bestFit="1" customWidth="1"/>
    <col min="3847" max="3847" width="10.21875" style="358" bestFit="1" customWidth="1"/>
    <col min="3848" max="3848" width="16" style="358" bestFit="1" customWidth="1"/>
    <col min="3849" max="3849" width="15.44140625" style="358" bestFit="1" customWidth="1"/>
    <col min="3850" max="3850" width="16.21875" style="358" bestFit="1" customWidth="1"/>
    <col min="3851" max="3851" width="9.88671875" style="358" bestFit="1" customWidth="1"/>
    <col min="3852" max="3859" width="8.44140625" style="358" customWidth="1"/>
    <col min="3860" max="4096" width="14" style="358"/>
    <col min="4097" max="4097" width="13" style="358" bestFit="1" customWidth="1"/>
    <col min="4098" max="4098" width="9.6640625" style="358" bestFit="1" customWidth="1"/>
    <col min="4099" max="4100" width="18" style="358" bestFit="1" customWidth="1"/>
    <col min="4101" max="4101" width="22.6640625" style="358" customWidth="1"/>
    <col min="4102" max="4102" width="7.109375" style="358" bestFit="1" customWidth="1"/>
    <col min="4103" max="4103" width="10.21875" style="358" bestFit="1" customWidth="1"/>
    <col min="4104" max="4104" width="16" style="358" bestFit="1" customWidth="1"/>
    <col min="4105" max="4105" width="15.44140625" style="358" bestFit="1" customWidth="1"/>
    <col min="4106" max="4106" width="16.21875" style="358" bestFit="1" customWidth="1"/>
    <col min="4107" max="4107" width="9.88671875" style="358" bestFit="1" customWidth="1"/>
    <col min="4108" max="4115" width="8.44140625" style="358" customWidth="1"/>
    <col min="4116" max="4352" width="14" style="358"/>
    <col min="4353" max="4353" width="13" style="358" bestFit="1" customWidth="1"/>
    <col min="4354" max="4354" width="9.6640625" style="358" bestFit="1" customWidth="1"/>
    <col min="4355" max="4356" width="18" style="358" bestFit="1" customWidth="1"/>
    <col min="4357" max="4357" width="22.6640625" style="358" customWidth="1"/>
    <col min="4358" max="4358" width="7.109375" style="358" bestFit="1" customWidth="1"/>
    <col min="4359" max="4359" width="10.21875" style="358" bestFit="1" customWidth="1"/>
    <col min="4360" max="4360" width="16" style="358" bestFit="1" customWidth="1"/>
    <col min="4361" max="4361" width="15.44140625" style="358" bestFit="1" customWidth="1"/>
    <col min="4362" max="4362" width="16.21875" style="358" bestFit="1" customWidth="1"/>
    <col min="4363" max="4363" width="9.88671875" style="358" bestFit="1" customWidth="1"/>
    <col min="4364" max="4371" width="8.44140625" style="358" customWidth="1"/>
    <col min="4372" max="4608" width="14" style="358"/>
    <col min="4609" max="4609" width="13" style="358" bestFit="1" customWidth="1"/>
    <col min="4610" max="4610" width="9.6640625" style="358" bestFit="1" customWidth="1"/>
    <col min="4611" max="4612" width="18" style="358" bestFit="1" customWidth="1"/>
    <col min="4613" max="4613" width="22.6640625" style="358" customWidth="1"/>
    <col min="4614" max="4614" width="7.109375" style="358" bestFit="1" customWidth="1"/>
    <col min="4615" max="4615" width="10.21875" style="358" bestFit="1" customWidth="1"/>
    <col min="4616" max="4616" width="16" style="358" bestFit="1" customWidth="1"/>
    <col min="4617" max="4617" width="15.44140625" style="358" bestFit="1" customWidth="1"/>
    <col min="4618" max="4618" width="16.21875" style="358" bestFit="1" customWidth="1"/>
    <col min="4619" max="4619" width="9.88671875" style="358" bestFit="1" customWidth="1"/>
    <col min="4620" max="4627" width="8.44140625" style="358" customWidth="1"/>
    <col min="4628" max="4864" width="14" style="358"/>
    <col min="4865" max="4865" width="13" style="358" bestFit="1" customWidth="1"/>
    <col min="4866" max="4866" width="9.6640625" style="358" bestFit="1" customWidth="1"/>
    <col min="4867" max="4868" width="18" style="358" bestFit="1" customWidth="1"/>
    <col min="4869" max="4869" width="22.6640625" style="358" customWidth="1"/>
    <col min="4870" max="4870" width="7.109375" style="358" bestFit="1" customWidth="1"/>
    <col min="4871" max="4871" width="10.21875" style="358" bestFit="1" customWidth="1"/>
    <col min="4872" max="4872" width="16" style="358" bestFit="1" customWidth="1"/>
    <col min="4873" max="4873" width="15.44140625" style="358" bestFit="1" customWidth="1"/>
    <col min="4874" max="4874" width="16.21875" style="358" bestFit="1" customWidth="1"/>
    <col min="4875" max="4875" width="9.88671875" style="358" bestFit="1" customWidth="1"/>
    <col min="4876" max="4883" width="8.44140625" style="358" customWidth="1"/>
    <col min="4884" max="5120" width="14" style="358"/>
    <col min="5121" max="5121" width="13" style="358" bestFit="1" customWidth="1"/>
    <col min="5122" max="5122" width="9.6640625" style="358" bestFit="1" customWidth="1"/>
    <col min="5123" max="5124" width="18" style="358" bestFit="1" customWidth="1"/>
    <col min="5125" max="5125" width="22.6640625" style="358" customWidth="1"/>
    <col min="5126" max="5126" width="7.109375" style="358" bestFit="1" customWidth="1"/>
    <col min="5127" max="5127" width="10.21875" style="358" bestFit="1" customWidth="1"/>
    <col min="5128" max="5128" width="16" style="358" bestFit="1" customWidth="1"/>
    <col min="5129" max="5129" width="15.44140625" style="358" bestFit="1" customWidth="1"/>
    <col min="5130" max="5130" width="16.21875" style="358" bestFit="1" customWidth="1"/>
    <col min="5131" max="5131" width="9.88671875" style="358" bestFit="1" customWidth="1"/>
    <col min="5132" max="5139" width="8.44140625" style="358" customWidth="1"/>
    <col min="5140" max="5376" width="14" style="358"/>
    <col min="5377" max="5377" width="13" style="358" bestFit="1" customWidth="1"/>
    <col min="5378" max="5378" width="9.6640625" style="358" bestFit="1" customWidth="1"/>
    <col min="5379" max="5380" width="18" style="358" bestFit="1" customWidth="1"/>
    <col min="5381" max="5381" width="22.6640625" style="358" customWidth="1"/>
    <col min="5382" max="5382" width="7.109375" style="358" bestFit="1" customWidth="1"/>
    <col min="5383" max="5383" width="10.21875" style="358" bestFit="1" customWidth="1"/>
    <col min="5384" max="5384" width="16" style="358" bestFit="1" customWidth="1"/>
    <col min="5385" max="5385" width="15.44140625" style="358" bestFit="1" customWidth="1"/>
    <col min="5386" max="5386" width="16.21875" style="358" bestFit="1" customWidth="1"/>
    <col min="5387" max="5387" width="9.88671875" style="358" bestFit="1" customWidth="1"/>
    <col min="5388" max="5395" width="8.44140625" style="358" customWidth="1"/>
    <col min="5396" max="5632" width="14" style="358"/>
    <col min="5633" max="5633" width="13" style="358" bestFit="1" customWidth="1"/>
    <col min="5634" max="5634" width="9.6640625" style="358" bestFit="1" customWidth="1"/>
    <col min="5635" max="5636" width="18" style="358" bestFit="1" customWidth="1"/>
    <col min="5637" max="5637" width="22.6640625" style="358" customWidth="1"/>
    <col min="5638" max="5638" width="7.109375" style="358" bestFit="1" customWidth="1"/>
    <col min="5639" max="5639" width="10.21875" style="358" bestFit="1" customWidth="1"/>
    <col min="5640" max="5640" width="16" style="358" bestFit="1" customWidth="1"/>
    <col min="5641" max="5641" width="15.44140625" style="358" bestFit="1" customWidth="1"/>
    <col min="5642" max="5642" width="16.21875" style="358" bestFit="1" customWidth="1"/>
    <col min="5643" max="5643" width="9.88671875" style="358" bestFit="1" customWidth="1"/>
    <col min="5644" max="5651" width="8.44140625" style="358" customWidth="1"/>
    <col min="5652" max="5888" width="14" style="358"/>
    <col min="5889" max="5889" width="13" style="358" bestFit="1" customWidth="1"/>
    <col min="5890" max="5890" width="9.6640625" style="358" bestFit="1" customWidth="1"/>
    <col min="5891" max="5892" width="18" style="358" bestFit="1" customWidth="1"/>
    <col min="5893" max="5893" width="22.6640625" style="358" customWidth="1"/>
    <col min="5894" max="5894" width="7.109375" style="358" bestFit="1" customWidth="1"/>
    <col min="5895" max="5895" width="10.21875" style="358" bestFit="1" customWidth="1"/>
    <col min="5896" max="5896" width="16" style="358" bestFit="1" customWidth="1"/>
    <col min="5897" max="5897" width="15.44140625" style="358" bestFit="1" customWidth="1"/>
    <col min="5898" max="5898" width="16.21875" style="358" bestFit="1" customWidth="1"/>
    <col min="5899" max="5899" width="9.88671875" style="358" bestFit="1" customWidth="1"/>
    <col min="5900" max="5907" width="8.44140625" style="358" customWidth="1"/>
    <col min="5908" max="6144" width="14" style="358"/>
    <col min="6145" max="6145" width="13" style="358" bestFit="1" customWidth="1"/>
    <col min="6146" max="6146" width="9.6640625" style="358" bestFit="1" customWidth="1"/>
    <col min="6147" max="6148" width="18" style="358" bestFit="1" customWidth="1"/>
    <col min="6149" max="6149" width="22.6640625" style="358" customWidth="1"/>
    <col min="6150" max="6150" width="7.109375" style="358" bestFit="1" customWidth="1"/>
    <col min="6151" max="6151" width="10.21875" style="358" bestFit="1" customWidth="1"/>
    <col min="6152" max="6152" width="16" style="358" bestFit="1" customWidth="1"/>
    <col min="6153" max="6153" width="15.44140625" style="358" bestFit="1" customWidth="1"/>
    <col min="6154" max="6154" width="16.21875" style="358" bestFit="1" customWidth="1"/>
    <col min="6155" max="6155" width="9.88671875" style="358" bestFit="1" customWidth="1"/>
    <col min="6156" max="6163" width="8.44140625" style="358" customWidth="1"/>
    <col min="6164" max="6400" width="14" style="358"/>
    <col min="6401" max="6401" width="13" style="358" bestFit="1" customWidth="1"/>
    <col min="6402" max="6402" width="9.6640625" style="358" bestFit="1" customWidth="1"/>
    <col min="6403" max="6404" width="18" style="358" bestFit="1" customWidth="1"/>
    <col min="6405" max="6405" width="22.6640625" style="358" customWidth="1"/>
    <col min="6406" max="6406" width="7.109375" style="358" bestFit="1" customWidth="1"/>
    <col min="6407" max="6407" width="10.21875" style="358" bestFit="1" customWidth="1"/>
    <col min="6408" max="6408" width="16" style="358" bestFit="1" customWidth="1"/>
    <col min="6409" max="6409" width="15.44140625" style="358" bestFit="1" customWidth="1"/>
    <col min="6410" max="6410" width="16.21875" style="358" bestFit="1" customWidth="1"/>
    <col min="6411" max="6411" width="9.88671875" style="358" bestFit="1" customWidth="1"/>
    <col min="6412" max="6419" width="8.44140625" style="358" customWidth="1"/>
    <col min="6420" max="6656" width="14" style="358"/>
    <col min="6657" max="6657" width="13" style="358" bestFit="1" customWidth="1"/>
    <col min="6658" max="6658" width="9.6640625" style="358" bestFit="1" customWidth="1"/>
    <col min="6659" max="6660" width="18" style="358" bestFit="1" customWidth="1"/>
    <col min="6661" max="6661" width="22.6640625" style="358" customWidth="1"/>
    <col min="6662" max="6662" width="7.109375" style="358" bestFit="1" customWidth="1"/>
    <col min="6663" max="6663" width="10.21875" style="358" bestFit="1" customWidth="1"/>
    <col min="6664" max="6664" width="16" style="358" bestFit="1" customWidth="1"/>
    <col min="6665" max="6665" width="15.44140625" style="358" bestFit="1" customWidth="1"/>
    <col min="6666" max="6666" width="16.21875" style="358" bestFit="1" customWidth="1"/>
    <col min="6667" max="6667" width="9.88671875" style="358" bestFit="1" customWidth="1"/>
    <col min="6668" max="6675" width="8.44140625" style="358" customWidth="1"/>
    <col min="6676" max="6912" width="14" style="358"/>
    <col min="6913" max="6913" width="13" style="358" bestFit="1" customWidth="1"/>
    <col min="6914" max="6914" width="9.6640625" style="358" bestFit="1" customWidth="1"/>
    <col min="6915" max="6916" width="18" style="358" bestFit="1" customWidth="1"/>
    <col min="6917" max="6917" width="22.6640625" style="358" customWidth="1"/>
    <col min="6918" max="6918" width="7.109375" style="358" bestFit="1" customWidth="1"/>
    <col min="6919" max="6919" width="10.21875" style="358" bestFit="1" customWidth="1"/>
    <col min="6920" max="6920" width="16" style="358" bestFit="1" customWidth="1"/>
    <col min="6921" max="6921" width="15.44140625" style="358" bestFit="1" customWidth="1"/>
    <col min="6922" max="6922" width="16.21875" style="358" bestFit="1" customWidth="1"/>
    <col min="6923" max="6923" width="9.88671875" style="358" bestFit="1" customWidth="1"/>
    <col min="6924" max="6931" width="8.44140625" style="358" customWidth="1"/>
    <col min="6932" max="7168" width="14" style="358"/>
    <col min="7169" max="7169" width="13" style="358" bestFit="1" customWidth="1"/>
    <col min="7170" max="7170" width="9.6640625" style="358" bestFit="1" customWidth="1"/>
    <col min="7171" max="7172" width="18" style="358" bestFit="1" customWidth="1"/>
    <col min="7173" max="7173" width="22.6640625" style="358" customWidth="1"/>
    <col min="7174" max="7174" width="7.109375" style="358" bestFit="1" customWidth="1"/>
    <col min="7175" max="7175" width="10.21875" style="358" bestFit="1" customWidth="1"/>
    <col min="7176" max="7176" width="16" style="358" bestFit="1" customWidth="1"/>
    <col min="7177" max="7177" width="15.44140625" style="358" bestFit="1" customWidth="1"/>
    <col min="7178" max="7178" width="16.21875" style="358" bestFit="1" customWidth="1"/>
    <col min="7179" max="7179" width="9.88671875" style="358" bestFit="1" customWidth="1"/>
    <col min="7180" max="7187" width="8.44140625" style="358" customWidth="1"/>
    <col min="7188" max="7424" width="14" style="358"/>
    <col min="7425" max="7425" width="13" style="358" bestFit="1" customWidth="1"/>
    <col min="7426" max="7426" width="9.6640625" style="358" bestFit="1" customWidth="1"/>
    <col min="7427" max="7428" width="18" style="358" bestFit="1" customWidth="1"/>
    <col min="7429" max="7429" width="22.6640625" style="358" customWidth="1"/>
    <col min="7430" max="7430" width="7.109375" style="358" bestFit="1" customWidth="1"/>
    <col min="7431" max="7431" width="10.21875" style="358" bestFit="1" customWidth="1"/>
    <col min="7432" max="7432" width="16" style="358" bestFit="1" customWidth="1"/>
    <col min="7433" max="7433" width="15.44140625" style="358" bestFit="1" customWidth="1"/>
    <col min="7434" max="7434" width="16.21875" style="358" bestFit="1" customWidth="1"/>
    <col min="7435" max="7435" width="9.88671875" style="358" bestFit="1" customWidth="1"/>
    <col min="7436" max="7443" width="8.44140625" style="358" customWidth="1"/>
    <col min="7444" max="7680" width="14" style="358"/>
    <col min="7681" max="7681" width="13" style="358" bestFit="1" customWidth="1"/>
    <col min="7682" max="7682" width="9.6640625" style="358" bestFit="1" customWidth="1"/>
    <col min="7683" max="7684" width="18" style="358" bestFit="1" customWidth="1"/>
    <col min="7685" max="7685" width="22.6640625" style="358" customWidth="1"/>
    <col min="7686" max="7686" width="7.109375" style="358" bestFit="1" customWidth="1"/>
    <col min="7687" max="7687" width="10.21875" style="358" bestFit="1" customWidth="1"/>
    <col min="7688" max="7688" width="16" style="358" bestFit="1" customWidth="1"/>
    <col min="7689" max="7689" width="15.44140625" style="358" bestFit="1" customWidth="1"/>
    <col min="7690" max="7690" width="16.21875" style="358" bestFit="1" customWidth="1"/>
    <col min="7691" max="7691" width="9.88671875" style="358" bestFit="1" customWidth="1"/>
    <col min="7692" max="7699" width="8.44140625" style="358" customWidth="1"/>
    <col min="7700" max="7936" width="14" style="358"/>
    <col min="7937" max="7937" width="13" style="358" bestFit="1" customWidth="1"/>
    <col min="7938" max="7938" width="9.6640625" style="358" bestFit="1" customWidth="1"/>
    <col min="7939" max="7940" width="18" style="358" bestFit="1" customWidth="1"/>
    <col min="7941" max="7941" width="22.6640625" style="358" customWidth="1"/>
    <col min="7942" max="7942" width="7.109375" style="358" bestFit="1" customWidth="1"/>
    <col min="7943" max="7943" width="10.21875" style="358" bestFit="1" customWidth="1"/>
    <col min="7944" max="7944" width="16" style="358" bestFit="1" customWidth="1"/>
    <col min="7945" max="7945" width="15.44140625" style="358" bestFit="1" customWidth="1"/>
    <col min="7946" max="7946" width="16.21875" style="358" bestFit="1" customWidth="1"/>
    <col min="7947" max="7947" width="9.88671875" style="358" bestFit="1" customWidth="1"/>
    <col min="7948" max="7955" width="8.44140625" style="358" customWidth="1"/>
    <col min="7956" max="8192" width="14" style="358"/>
    <col min="8193" max="8193" width="13" style="358" bestFit="1" customWidth="1"/>
    <col min="8194" max="8194" width="9.6640625" style="358" bestFit="1" customWidth="1"/>
    <col min="8195" max="8196" width="18" style="358" bestFit="1" customWidth="1"/>
    <col min="8197" max="8197" width="22.6640625" style="358" customWidth="1"/>
    <col min="8198" max="8198" width="7.109375" style="358" bestFit="1" customWidth="1"/>
    <col min="8199" max="8199" width="10.21875" style="358" bestFit="1" customWidth="1"/>
    <col min="8200" max="8200" width="16" style="358" bestFit="1" customWidth="1"/>
    <col min="8201" max="8201" width="15.44140625" style="358" bestFit="1" customWidth="1"/>
    <col min="8202" max="8202" width="16.21875" style="358" bestFit="1" customWidth="1"/>
    <col min="8203" max="8203" width="9.88671875" style="358" bestFit="1" customWidth="1"/>
    <col min="8204" max="8211" width="8.44140625" style="358" customWidth="1"/>
    <col min="8212" max="8448" width="14" style="358"/>
    <col min="8449" max="8449" width="13" style="358" bestFit="1" customWidth="1"/>
    <col min="8450" max="8450" width="9.6640625" style="358" bestFit="1" customWidth="1"/>
    <col min="8451" max="8452" width="18" style="358" bestFit="1" customWidth="1"/>
    <col min="8453" max="8453" width="22.6640625" style="358" customWidth="1"/>
    <col min="8454" max="8454" width="7.109375" style="358" bestFit="1" customWidth="1"/>
    <col min="8455" max="8455" width="10.21875" style="358" bestFit="1" customWidth="1"/>
    <col min="8456" max="8456" width="16" style="358" bestFit="1" customWidth="1"/>
    <col min="8457" max="8457" width="15.44140625" style="358" bestFit="1" customWidth="1"/>
    <col min="8458" max="8458" width="16.21875" style="358" bestFit="1" customWidth="1"/>
    <col min="8459" max="8459" width="9.88671875" style="358" bestFit="1" customWidth="1"/>
    <col min="8460" max="8467" width="8.44140625" style="358" customWidth="1"/>
    <col min="8468" max="8704" width="14" style="358"/>
    <col min="8705" max="8705" width="13" style="358" bestFit="1" customWidth="1"/>
    <col min="8706" max="8706" width="9.6640625" style="358" bestFit="1" customWidth="1"/>
    <col min="8707" max="8708" width="18" style="358" bestFit="1" customWidth="1"/>
    <col min="8709" max="8709" width="22.6640625" style="358" customWidth="1"/>
    <col min="8710" max="8710" width="7.109375" style="358" bestFit="1" customWidth="1"/>
    <col min="8711" max="8711" width="10.21875" style="358" bestFit="1" customWidth="1"/>
    <col min="8712" max="8712" width="16" style="358" bestFit="1" customWidth="1"/>
    <col min="8713" max="8713" width="15.44140625" style="358" bestFit="1" customWidth="1"/>
    <col min="8714" max="8714" width="16.21875" style="358" bestFit="1" customWidth="1"/>
    <col min="8715" max="8715" width="9.88671875" style="358" bestFit="1" customWidth="1"/>
    <col min="8716" max="8723" width="8.44140625" style="358" customWidth="1"/>
    <col min="8724" max="8960" width="14" style="358"/>
    <col min="8961" max="8961" width="13" style="358" bestFit="1" customWidth="1"/>
    <col min="8962" max="8962" width="9.6640625" style="358" bestFit="1" customWidth="1"/>
    <col min="8963" max="8964" width="18" style="358" bestFit="1" customWidth="1"/>
    <col min="8965" max="8965" width="22.6640625" style="358" customWidth="1"/>
    <col min="8966" max="8966" width="7.109375" style="358" bestFit="1" customWidth="1"/>
    <col min="8967" max="8967" width="10.21875" style="358" bestFit="1" customWidth="1"/>
    <col min="8968" max="8968" width="16" style="358" bestFit="1" customWidth="1"/>
    <col min="8969" max="8969" width="15.44140625" style="358" bestFit="1" customWidth="1"/>
    <col min="8970" max="8970" width="16.21875" style="358" bestFit="1" customWidth="1"/>
    <col min="8971" max="8971" width="9.88671875" style="358" bestFit="1" customWidth="1"/>
    <col min="8972" max="8979" width="8.44140625" style="358" customWidth="1"/>
    <col min="8980" max="9216" width="14" style="358"/>
    <col min="9217" max="9217" width="13" style="358" bestFit="1" customWidth="1"/>
    <col min="9218" max="9218" width="9.6640625" style="358" bestFit="1" customWidth="1"/>
    <col min="9219" max="9220" width="18" style="358" bestFit="1" customWidth="1"/>
    <col min="9221" max="9221" width="22.6640625" style="358" customWidth="1"/>
    <col min="9222" max="9222" width="7.109375" style="358" bestFit="1" customWidth="1"/>
    <col min="9223" max="9223" width="10.21875" style="358" bestFit="1" customWidth="1"/>
    <col min="9224" max="9224" width="16" style="358" bestFit="1" customWidth="1"/>
    <col min="9225" max="9225" width="15.44140625" style="358" bestFit="1" customWidth="1"/>
    <col min="9226" max="9226" width="16.21875" style="358" bestFit="1" customWidth="1"/>
    <col min="9227" max="9227" width="9.88671875" style="358" bestFit="1" customWidth="1"/>
    <col min="9228" max="9235" width="8.44140625" style="358" customWidth="1"/>
    <col min="9236" max="9472" width="14" style="358"/>
    <col min="9473" max="9473" width="13" style="358" bestFit="1" customWidth="1"/>
    <col min="9474" max="9474" width="9.6640625" style="358" bestFit="1" customWidth="1"/>
    <col min="9475" max="9476" width="18" style="358" bestFit="1" customWidth="1"/>
    <col min="9477" max="9477" width="22.6640625" style="358" customWidth="1"/>
    <col min="9478" max="9478" width="7.109375" style="358" bestFit="1" customWidth="1"/>
    <col min="9479" max="9479" width="10.21875" style="358" bestFit="1" customWidth="1"/>
    <col min="9480" max="9480" width="16" style="358" bestFit="1" customWidth="1"/>
    <col min="9481" max="9481" width="15.44140625" style="358" bestFit="1" customWidth="1"/>
    <col min="9482" max="9482" width="16.21875" style="358" bestFit="1" customWidth="1"/>
    <col min="9483" max="9483" width="9.88671875" style="358" bestFit="1" customWidth="1"/>
    <col min="9484" max="9491" width="8.44140625" style="358" customWidth="1"/>
    <col min="9492" max="9728" width="14" style="358"/>
    <col min="9729" max="9729" width="13" style="358" bestFit="1" customWidth="1"/>
    <col min="9730" max="9730" width="9.6640625" style="358" bestFit="1" customWidth="1"/>
    <col min="9731" max="9732" width="18" style="358" bestFit="1" customWidth="1"/>
    <col min="9733" max="9733" width="22.6640625" style="358" customWidth="1"/>
    <col min="9734" max="9734" width="7.109375" style="358" bestFit="1" customWidth="1"/>
    <col min="9735" max="9735" width="10.21875" style="358" bestFit="1" customWidth="1"/>
    <col min="9736" max="9736" width="16" style="358" bestFit="1" customWidth="1"/>
    <col min="9737" max="9737" width="15.44140625" style="358" bestFit="1" customWidth="1"/>
    <col min="9738" max="9738" width="16.21875" style="358" bestFit="1" customWidth="1"/>
    <col min="9739" max="9739" width="9.88671875" style="358" bestFit="1" customWidth="1"/>
    <col min="9740" max="9747" width="8.44140625" style="358" customWidth="1"/>
    <col min="9748" max="9984" width="14" style="358"/>
    <col min="9985" max="9985" width="13" style="358" bestFit="1" customWidth="1"/>
    <col min="9986" max="9986" width="9.6640625" style="358" bestFit="1" customWidth="1"/>
    <col min="9987" max="9988" width="18" style="358" bestFit="1" customWidth="1"/>
    <col min="9989" max="9989" width="22.6640625" style="358" customWidth="1"/>
    <col min="9990" max="9990" width="7.109375" style="358" bestFit="1" customWidth="1"/>
    <col min="9991" max="9991" width="10.21875" style="358" bestFit="1" customWidth="1"/>
    <col min="9992" max="9992" width="16" style="358" bestFit="1" customWidth="1"/>
    <col min="9993" max="9993" width="15.44140625" style="358" bestFit="1" customWidth="1"/>
    <col min="9994" max="9994" width="16.21875" style="358" bestFit="1" customWidth="1"/>
    <col min="9995" max="9995" width="9.88671875" style="358" bestFit="1" customWidth="1"/>
    <col min="9996" max="10003" width="8.44140625" style="358" customWidth="1"/>
    <col min="10004" max="10240" width="14" style="358"/>
    <col min="10241" max="10241" width="13" style="358" bestFit="1" customWidth="1"/>
    <col min="10242" max="10242" width="9.6640625" style="358" bestFit="1" customWidth="1"/>
    <col min="10243" max="10244" width="18" style="358" bestFit="1" customWidth="1"/>
    <col min="10245" max="10245" width="22.6640625" style="358" customWidth="1"/>
    <col min="10246" max="10246" width="7.109375" style="358" bestFit="1" customWidth="1"/>
    <col min="10247" max="10247" width="10.21875" style="358" bestFit="1" customWidth="1"/>
    <col min="10248" max="10248" width="16" style="358" bestFit="1" customWidth="1"/>
    <col min="10249" max="10249" width="15.44140625" style="358" bestFit="1" customWidth="1"/>
    <col min="10250" max="10250" width="16.21875" style="358" bestFit="1" customWidth="1"/>
    <col min="10251" max="10251" width="9.88671875" style="358" bestFit="1" customWidth="1"/>
    <col min="10252" max="10259" width="8.44140625" style="358" customWidth="1"/>
    <col min="10260" max="10496" width="14" style="358"/>
    <col min="10497" max="10497" width="13" style="358" bestFit="1" customWidth="1"/>
    <col min="10498" max="10498" width="9.6640625" style="358" bestFit="1" customWidth="1"/>
    <col min="10499" max="10500" width="18" style="358" bestFit="1" customWidth="1"/>
    <col min="10501" max="10501" width="22.6640625" style="358" customWidth="1"/>
    <col min="10502" max="10502" width="7.109375" style="358" bestFit="1" customWidth="1"/>
    <col min="10503" max="10503" width="10.21875" style="358" bestFit="1" customWidth="1"/>
    <col min="10504" max="10504" width="16" style="358" bestFit="1" customWidth="1"/>
    <col min="10505" max="10505" width="15.44140625" style="358" bestFit="1" customWidth="1"/>
    <col min="10506" max="10506" width="16.21875" style="358" bestFit="1" customWidth="1"/>
    <col min="10507" max="10507" width="9.88671875" style="358" bestFit="1" customWidth="1"/>
    <col min="10508" max="10515" width="8.44140625" style="358" customWidth="1"/>
    <col min="10516" max="10752" width="14" style="358"/>
    <col min="10753" max="10753" width="13" style="358" bestFit="1" customWidth="1"/>
    <col min="10754" max="10754" width="9.6640625" style="358" bestFit="1" customWidth="1"/>
    <col min="10755" max="10756" width="18" style="358" bestFit="1" customWidth="1"/>
    <col min="10757" max="10757" width="22.6640625" style="358" customWidth="1"/>
    <col min="10758" max="10758" width="7.109375" style="358" bestFit="1" customWidth="1"/>
    <col min="10759" max="10759" width="10.21875" style="358" bestFit="1" customWidth="1"/>
    <col min="10760" max="10760" width="16" style="358" bestFit="1" customWidth="1"/>
    <col min="10761" max="10761" width="15.44140625" style="358" bestFit="1" customWidth="1"/>
    <col min="10762" max="10762" width="16.21875" style="358" bestFit="1" customWidth="1"/>
    <col min="10763" max="10763" width="9.88671875" style="358" bestFit="1" customWidth="1"/>
    <col min="10764" max="10771" width="8.44140625" style="358" customWidth="1"/>
    <col min="10772" max="11008" width="14" style="358"/>
    <col min="11009" max="11009" width="13" style="358" bestFit="1" customWidth="1"/>
    <col min="11010" max="11010" width="9.6640625" style="358" bestFit="1" customWidth="1"/>
    <col min="11011" max="11012" width="18" style="358" bestFit="1" customWidth="1"/>
    <col min="11013" max="11013" width="22.6640625" style="358" customWidth="1"/>
    <col min="11014" max="11014" width="7.109375" style="358" bestFit="1" customWidth="1"/>
    <col min="11015" max="11015" width="10.21875" style="358" bestFit="1" customWidth="1"/>
    <col min="11016" max="11016" width="16" style="358" bestFit="1" customWidth="1"/>
    <col min="11017" max="11017" width="15.44140625" style="358" bestFit="1" customWidth="1"/>
    <col min="11018" max="11018" width="16.21875" style="358" bestFit="1" customWidth="1"/>
    <col min="11019" max="11019" width="9.88671875" style="358" bestFit="1" customWidth="1"/>
    <col min="11020" max="11027" width="8.44140625" style="358" customWidth="1"/>
    <col min="11028" max="11264" width="14" style="358"/>
    <col min="11265" max="11265" width="13" style="358" bestFit="1" customWidth="1"/>
    <col min="11266" max="11266" width="9.6640625" style="358" bestFit="1" customWidth="1"/>
    <col min="11267" max="11268" width="18" style="358" bestFit="1" customWidth="1"/>
    <col min="11269" max="11269" width="22.6640625" style="358" customWidth="1"/>
    <col min="11270" max="11270" width="7.109375" style="358" bestFit="1" customWidth="1"/>
    <col min="11271" max="11271" width="10.21875" style="358" bestFit="1" customWidth="1"/>
    <col min="11272" max="11272" width="16" style="358" bestFit="1" customWidth="1"/>
    <col min="11273" max="11273" width="15.44140625" style="358" bestFit="1" customWidth="1"/>
    <col min="11274" max="11274" width="16.21875" style="358" bestFit="1" customWidth="1"/>
    <col min="11275" max="11275" width="9.88671875" style="358" bestFit="1" customWidth="1"/>
    <col min="11276" max="11283" width="8.44140625" style="358" customWidth="1"/>
    <col min="11284" max="11520" width="14" style="358"/>
    <col min="11521" max="11521" width="13" style="358" bestFit="1" customWidth="1"/>
    <col min="11522" max="11522" width="9.6640625" style="358" bestFit="1" customWidth="1"/>
    <col min="11523" max="11524" width="18" style="358" bestFit="1" customWidth="1"/>
    <col min="11525" max="11525" width="22.6640625" style="358" customWidth="1"/>
    <col min="11526" max="11526" width="7.109375" style="358" bestFit="1" customWidth="1"/>
    <col min="11527" max="11527" width="10.21875" style="358" bestFit="1" customWidth="1"/>
    <col min="11528" max="11528" width="16" style="358" bestFit="1" customWidth="1"/>
    <col min="11529" max="11529" width="15.44140625" style="358" bestFit="1" customWidth="1"/>
    <col min="11530" max="11530" width="16.21875" style="358" bestFit="1" customWidth="1"/>
    <col min="11531" max="11531" width="9.88671875" style="358" bestFit="1" customWidth="1"/>
    <col min="11532" max="11539" width="8.44140625" style="358" customWidth="1"/>
    <col min="11540" max="11776" width="14" style="358"/>
    <col min="11777" max="11777" width="13" style="358" bestFit="1" customWidth="1"/>
    <col min="11778" max="11778" width="9.6640625" style="358" bestFit="1" customWidth="1"/>
    <col min="11779" max="11780" width="18" style="358" bestFit="1" customWidth="1"/>
    <col min="11781" max="11781" width="22.6640625" style="358" customWidth="1"/>
    <col min="11782" max="11782" width="7.109375" style="358" bestFit="1" customWidth="1"/>
    <col min="11783" max="11783" width="10.21875" style="358" bestFit="1" customWidth="1"/>
    <col min="11784" max="11784" width="16" style="358" bestFit="1" customWidth="1"/>
    <col min="11785" max="11785" width="15.44140625" style="358" bestFit="1" customWidth="1"/>
    <col min="11786" max="11786" width="16.21875" style="358" bestFit="1" customWidth="1"/>
    <col min="11787" max="11787" width="9.88671875" style="358" bestFit="1" customWidth="1"/>
    <col min="11788" max="11795" width="8.44140625" style="358" customWidth="1"/>
    <col min="11796" max="12032" width="14" style="358"/>
    <col min="12033" max="12033" width="13" style="358" bestFit="1" customWidth="1"/>
    <col min="12034" max="12034" width="9.6640625" style="358" bestFit="1" customWidth="1"/>
    <col min="12035" max="12036" width="18" style="358" bestFit="1" customWidth="1"/>
    <col min="12037" max="12037" width="22.6640625" style="358" customWidth="1"/>
    <col min="12038" max="12038" width="7.109375" style="358" bestFit="1" customWidth="1"/>
    <col min="12039" max="12039" width="10.21875" style="358" bestFit="1" customWidth="1"/>
    <col min="12040" max="12040" width="16" style="358" bestFit="1" customWidth="1"/>
    <col min="12041" max="12041" width="15.44140625" style="358" bestFit="1" customWidth="1"/>
    <col min="12042" max="12042" width="16.21875" style="358" bestFit="1" customWidth="1"/>
    <col min="12043" max="12043" width="9.88671875" style="358" bestFit="1" customWidth="1"/>
    <col min="12044" max="12051" width="8.44140625" style="358" customWidth="1"/>
    <col min="12052" max="12288" width="14" style="358"/>
    <col min="12289" max="12289" width="13" style="358" bestFit="1" customWidth="1"/>
    <col min="12290" max="12290" width="9.6640625" style="358" bestFit="1" customWidth="1"/>
    <col min="12291" max="12292" width="18" style="358" bestFit="1" customWidth="1"/>
    <col min="12293" max="12293" width="22.6640625" style="358" customWidth="1"/>
    <col min="12294" max="12294" width="7.109375" style="358" bestFit="1" customWidth="1"/>
    <col min="12295" max="12295" width="10.21875" style="358" bestFit="1" customWidth="1"/>
    <col min="12296" max="12296" width="16" style="358" bestFit="1" customWidth="1"/>
    <col min="12297" max="12297" width="15.44140625" style="358" bestFit="1" customWidth="1"/>
    <col min="12298" max="12298" width="16.21875" style="358" bestFit="1" customWidth="1"/>
    <col min="12299" max="12299" width="9.88671875" style="358" bestFit="1" customWidth="1"/>
    <col min="12300" max="12307" width="8.44140625" style="358" customWidth="1"/>
    <col min="12308" max="12544" width="14" style="358"/>
    <col min="12545" max="12545" width="13" style="358" bestFit="1" customWidth="1"/>
    <col min="12546" max="12546" width="9.6640625" style="358" bestFit="1" customWidth="1"/>
    <col min="12547" max="12548" width="18" style="358" bestFit="1" customWidth="1"/>
    <col min="12549" max="12549" width="22.6640625" style="358" customWidth="1"/>
    <col min="12550" max="12550" width="7.109375" style="358" bestFit="1" customWidth="1"/>
    <col min="12551" max="12551" width="10.21875" style="358" bestFit="1" customWidth="1"/>
    <col min="12552" max="12552" width="16" style="358" bestFit="1" customWidth="1"/>
    <col min="12553" max="12553" width="15.44140625" style="358" bestFit="1" customWidth="1"/>
    <col min="12554" max="12554" width="16.21875" style="358" bestFit="1" customWidth="1"/>
    <col min="12555" max="12555" width="9.88671875" style="358" bestFit="1" customWidth="1"/>
    <col min="12556" max="12563" width="8.44140625" style="358" customWidth="1"/>
    <col min="12564" max="12800" width="14" style="358"/>
    <col min="12801" max="12801" width="13" style="358" bestFit="1" customWidth="1"/>
    <col min="12802" max="12802" width="9.6640625" style="358" bestFit="1" customWidth="1"/>
    <col min="12803" max="12804" width="18" style="358" bestFit="1" customWidth="1"/>
    <col min="12805" max="12805" width="22.6640625" style="358" customWidth="1"/>
    <col min="12806" max="12806" width="7.109375" style="358" bestFit="1" customWidth="1"/>
    <col min="12807" max="12807" width="10.21875" style="358" bestFit="1" customWidth="1"/>
    <col min="12808" max="12808" width="16" style="358" bestFit="1" customWidth="1"/>
    <col min="12809" max="12809" width="15.44140625" style="358" bestFit="1" customWidth="1"/>
    <col min="12810" max="12810" width="16.21875" style="358" bestFit="1" customWidth="1"/>
    <col min="12811" max="12811" width="9.88671875" style="358" bestFit="1" customWidth="1"/>
    <col min="12812" max="12819" width="8.44140625" style="358" customWidth="1"/>
    <col min="12820" max="13056" width="14" style="358"/>
    <col min="13057" max="13057" width="13" style="358" bestFit="1" customWidth="1"/>
    <col min="13058" max="13058" width="9.6640625" style="358" bestFit="1" customWidth="1"/>
    <col min="13059" max="13060" width="18" style="358" bestFit="1" customWidth="1"/>
    <col min="13061" max="13061" width="22.6640625" style="358" customWidth="1"/>
    <col min="13062" max="13062" width="7.109375" style="358" bestFit="1" customWidth="1"/>
    <col min="13063" max="13063" width="10.21875" style="358" bestFit="1" customWidth="1"/>
    <col min="13064" max="13064" width="16" style="358" bestFit="1" customWidth="1"/>
    <col min="13065" max="13065" width="15.44140625" style="358" bestFit="1" customWidth="1"/>
    <col min="13066" max="13066" width="16.21875" style="358" bestFit="1" customWidth="1"/>
    <col min="13067" max="13067" width="9.88671875" style="358" bestFit="1" customWidth="1"/>
    <col min="13068" max="13075" width="8.44140625" style="358" customWidth="1"/>
    <col min="13076" max="13312" width="14" style="358"/>
    <col min="13313" max="13313" width="13" style="358" bestFit="1" customWidth="1"/>
    <col min="13314" max="13314" width="9.6640625" style="358" bestFit="1" customWidth="1"/>
    <col min="13315" max="13316" width="18" style="358" bestFit="1" customWidth="1"/>
    <col min="13317" max="13317" width="22.6640625" style="358" customWidth="1"/>
    <col min="13318" max="13318" width="7.109375" style="358" bestFit="1" customWidth="1"/>
    <col min="13319" max="13319" width="10.21875" style="358" bestFit="1" customWidth="1"/>
    <col min="13320" max="13320" width="16" style="358" bestFit="1" customWidth="1"/>
    <col min="13321" max="13321" width="15.44140625" style="358" bestFit="1" customWidth="1"/>
    <col min="13322" max="13322" width="16.21875" style="358" bestFit="1" customWidth="1"/>
    <col min="13323" max="13323" width="9.88671875" style="358" bestFit="1" customWidth="1"/>
    <col min="13324" max="13331" width="8.44140625" style="358" customWidth="1"/>
    <col min="13332" max="13568" width="14" style="358"/>
    <col min="13569" max="13569" width="13" style="358" bestFit="1" customWidth="1"/>
    <col min="13570" max="13570" width="9.6640625" style="358" bestFit="1" customWidth="1"/>
    <col min="13571" max="13572" width="18" style="358" bestFit="1" customWidth="1"/>
    <col min="13573" max="13573" width="22.6640625" style="358" customWidth="1"/>
    <col min="13574" max="13574" width="7.109375" style="358" bestFit="1" customWidth="1"/>
    <col min="13575" max="13575" width="10.21875" style="358" bestFit="1" customWidth="1"/>
    <col min="13576" max="13576" width="16" style="358" bestFit="1" customWidth="1"/>
    <col min="13577" max="13577" width="15.44140625" style="358" bestFit="1" customWidth="1"/>
    <col min="13578" max="13578" width="16.21875" style="358" bestFit="1" customWidth="1"/>
    <col min="13579" max="13579" width="9.88671875" style="358" bestFit="1" customWidth="1"/>
    <col min="13580" max="13587" width="8.44140625" style="358" customWidth="1"/>
    <col min="13588" max="13824" width="14" style="358"/>
    <col min="13825" max="13825" width="13" style="358" bestFit="1" customWidth="1"/>
    <col min="13826" max="13826" width="9.6640625" style="358" bestFit="1" customWidth="1"/>
    <col min="13827" max="13828" width="18" style="358" bestFit="1" customWidth="1"/>
    <col min="13829" max="13829" width="22.6640625" style="358" customWidth="1"/>
    <col min="13830" max="13830" width="7.109375" style="358" bestFit="1" customWidth="1"/>
    <col min="13831" max="13831" width="10.21875" style="358" bestFit="1" customWidth="1"/>
    <col min="13832" max="13832" width="16" style="358" bestFit="1" customWidth="1"/>
    <col min="13833" max="13833" width="15.44140625" style="358" bestFit="1" customWidth="1"/>
    <col min="13834" max="13834" width="16.21875" style="358" bestFit="1" customWidth="1"/>
    <col min="13835" max="13835" width="9.88671875" style="358" bestFit="1" customWidth="1"/>
    <col min="13836" max="13843" width="8.44140625" style="358" customWidth="1"/>
    <col min="13844" max="14080" width="14" style="358"/>
    <col min="14081" max="14081" width="13" style="358" bestFit="1" customWidth="1"/>
    <col min="14082" max="14082" width="9.6640625" style="358" bestFit="1" customWidth="1"/>
    <col min="14083" max="14084" width="18" style="358" bestFit="1" customWidth="1"/>
    <col min="14085" max="14085" width="22.6640625" style="358" customWidth="1"/>
    <col min="14086" max="14086" width="7.109375" style="358" bestFit="1" customWidth="1"/>
    <col min="14087" max="14087" width="10.21875" style="358" bestFit="1" customWidth="1"/>
    <col min="14088" max="14088" width="16" style="358" bestFit="1" customWidth="1"/>
    <col min="14089" max="14089" width="15.44140625" style="358" bestFit="1" customWidth="1"/>
    <col min="14090" max="14090" width="16.21875" style="358" bestFit="1" customWidth="1"/>
    <col min="14091" max="14091" width="9.88671875" style="358" bestFit="1" customWidth="1"/>
    <col min="14092" max="14099" width="8.44140625" style="358" customWidth="1"/>
    <col min="14100" max="14336" width="14" style="358"/>
    <col min="14337" max="14337" width="13" style="358" bestFit="1" customWidth="1"/>
    <col min="14338" max="14338" width="9.6640625" style="358" bestFit="1" customWidth="1"/>
    <col min="14339" max="14340" width="18" style="358" bestFit="1" customWidth="1"/>
    <col min="14341" max="14341" width="22.6640625" style="358" customWidth="1"/>
    <col min="14342" max="14342" width="7.109375" style="358" bestFit="1" customWidth="1"/>
    <col min="14343" max="14343" width="10.21875" style="358" bestFit="1" customWidth="1"/>
    <col min="14344" max="14344" width="16" style="358" bestFit="1" customWidth="1"/>
    <col min="14345" max="14345" width="15.44140625" style="358" bestFit="1" customWidth="1"/>
    <col min="14346" max="14346" width="16.21875" style="358" bestFit="1" customWidth="1"/>
    <col min="14347" max="14347" width="9.88671875" style="358" bestFit="1" customWidth="1"/>
    <col min="14348" max="14355" width="8.44140625" style="358" customWidth="1"/>
    <col min="14356" max="14592" width="14" style="358"/>
    <col min="14593" max="14593" width="13" style="358" bestFit="1" customWidth="1"/>
    <col min="14594" max="14594" width="9.6640625" style="358" bestFit="1" customWidth="1"/>
    <col min="14595" max="14596" width="18" style="358" bestFit="1" customWidth="1"/>
    <col min="14597" max="14597" width="22.6640625" style="358" customWidth="1"/>
    <col min="14598" max="14598" width="7.109375" style="358" bestFit="1" customWidth="1"/>
    <col min="14599" max="14599" width="10.21875" style="358" bestFit="1" customWidth="1"/>
    <col min="14600" max="14600" width="16" style="358" bestFit="1" customWidth="1"/>
    <col min="14601" max="14601" width="15.44140625" style="358" bestFit="1" customWidth="1"/>
    <col min="14602" max="14602" width="16.21875" style="358" bestFit="1" customWidth="1"/>
    <col min="14603" max="14603" width="9.88671875" style="358" bestFit="1" customWidth="1"/>
    <col min="14604" max="14611" width="8.44140625" style="358" customWidth="1"/>
    <col min="14612" max="14848" width="14" style="358"/>
    <col min="14849" max="14849" width="13" style="358" bestFit="1" customWidth="1"/>
    <col min="14850" max="14850" width="9.6640625" style="358" bestFit="1" customWidth="1"/>
    <col min="14851" max="14852" width="18" style="358" bestFit="1" customWidth="1"/>
    <col min="14853" max="14853" width="22.6640625" style="358" customWidth="1"/>
    <col min="14854" max="14854" width="7.109375" style="358" bestFit="1" customWidth="1"/>
    <col min="14855" max="14855" width="10.21875" style="358" bestFit="1" customWidth="1"/>
    <col min="14856" max="14856" width="16" style="358" bestFit="1" customWidth="1"/>
    <col min="14857" max="14857" width="15.44140625" style="358" bestFit="1" customWidth="1"/>
    <col min="14858" max="14858" width="16.21875" style="358" bestFit="1" customWidth="1"/>
    <col min="14859" max="14859" width="9.88671875" style="358" bestFit="1" customWidth="1"/>
    <col min="14860" max="14867" width="8.44140625" style="358" customWidth="1"/>
    <col min="14868" max="15104" width="14" style="358"/>
    <col min="15105" max="15105" width="13" style="358" bestFit="1" customWidth="1"/>
    <col min="15106" max="15106" width="9.6640625" style="358" bestFit="1" customWidth="1"/>
    <col min="15107" max="15108" width="18" style="358" bestFit="1" customWidth="1"/>
    <col min="15109" max="15109" width="22.6640625" style="358" customWidth="1"/>
    <col min="15110" max="15110" width="7.109375" style="358" bestFit="1" customWidth="1"/>
    <col min="15111" max="15111" width="10.21875" style="358" bestFit="1" customWidth="1"/>
    <col min="15112" max="15112" width="16" style="358" bestFit="1" customWidth="1"/>
    <col min="15113" max="15113" width="15.44140625" style="358" bestFit="1" customWidth="1"/>
    <col min="15114" max="15114" width="16.21875" style="358" bestFit="1" customWidth="1"/>
    <col min="15115" max="15115" width="9.88671875" style="358" bestFit="1" customWidth="1"/>
    <col min="15116" max="15123" width="8.44140625" style="358" customWidth="1"/>
    <col min="15124" max="15360" width="14" style="358"/>
    <col min="15361" max="15361" width="13" style="358" bestFit="1" customWidth="1"/>
    <col min="15362" max="15362" width="9.6640625" style="358" bestFit="1" customWidth="1"/>
    <col min="15363" max="15364" width="18" style="358" bestFit="1" customWidth="1"/>
    <col min="15365" max="15365" width="22.6640625" style="358" customWidth="1"/>
    <col min="15366" max="15366" width="7.109375" style="358" bestFit="1" customWidth="1"/>
    <col min="15367" max="15367" width="10.21875" style="358" bestFit="1" customWidth="1"/>
    <col min="15368" max="15368" width="16" style="358" bestFit="1" customWidth="1"/>
    <col min="15369" max="15369" width="15.44140625" style="358" bestFit="1" customWidth="1"/>
    <col min="15370" max="15370" width="16.21875" style="358" bestFit="1" customWidth="1"/>
    <col min="15371" max="15371" width="9.88671875" style="358" bestFit="1" customWidth="1"/>
    <col min="15372" max="15379" width="8.44140625" style="358" customWidth="1"/>
    <col min="15380" max="15616" width="14" style="358"/>
    <col min="15617" max="15617" width="13" style="358" bestFit="1" customWidth="1"/>
    <col min="15618" max="15618" width="9.6640625" style="358" bestFit="1" customWidth="1"/>
    <col min="15619" max="15620" width="18" style="358" bestFit="1" customWidth="1"/>
    <col min="15621" max="15621" width="22.6640625" style="358" customWidth="1"/>
    <col min="15622" max="15622" width="7.109375" style="358" bestFit="1" customWidth="1"/>
    <col min="15623" max="15623" width="10.21875" style="358" bestFit="1" customWidth="1"/>
    <col min="15624" max="15624" width="16" style="358" bestFit="1" customWidth="1"/>
    <col min="15625" max="15625" width="15.44140625" style="358" bestFit="1" customWidth="1"/>
    <col min="15626" max="15626" width="16.21875" style="358" bestFit="1" customWidth="1"/>
    <col min="15627" max="15627" width="9.88671875" style="358" bestFit="1" customWidth="1"/>
    <col min="15628" max="15635" width="8.44140625" style="358" customWidth="1"/>
    <col min="15636" max="15872" width="14" style="358"/>
    <col min="15873" max="15873" width="13" style="358" bestFit="1" customWidth="1"/>
    <col min="15874" max="15874" width="9.6640625" style="358" bestFit="1" customWidth="1"/>
    <col min="15875" max="15876" width="18" style="358" bestFit="1" customWidth="1"/>
    <col min="15877" max="15877" width="22.6640625" style="358" customWidth="1"/>
    <col min="15878" max="15878" width="7.109375" style="358" bestFit="1" customWidth="1"/>
    <col min="15879" max="15879" width="10.21875" style="358" bestFit="1" customWidth="1"/>
    <col min="15880" max="15880" width="16" style="358" bestFit="1" customWidth="1"/>
    <col min="15881" max="15881" width="15.44140625" style="358" bestFit="1" customWidth="1"/>
    <col min="15882" max="15882" width="16.21875" style="358" bestFit="1" customWidth="1"/>
    <col min="15883" max="15883" width="9.88671875" style="358" bestFit="1" customWidth="1"/>
    <col min="15884" max="15891" width="8.44140625" style="358" customWidth="1"/>
    <col min="15892" max="16128" width="14" style="358"/>
    <col min="16129" max="16129" width="13" style="358" bestFit="1" customWidth="1"/>
    <col min="16130" max="16130" width="9.6640625" style="358" bestFit="1" customWidth="1"/>
    <col min="16131" max="16132" width="18" style="358" bestFit="1" customWidth="1"/>
    <col min="16133" max="16133" width="22.6640625" style="358" customWidth="1"/>
    <col min="16134" max="16134" width="7.109375" style="358" bestFit="1" customWidth="1"/>
    <col min="16135" max="16135" width="10.21875" style="358" bestFit="1" customWidth="1"/>
    <col min="16136" max="16136" width="16" style="358" bestFit="1" customWidth="1"/>
    <col min="16137" max="16137" width="15.44140625" style="358" bestFit="1" customWidth="1"/>
    <col min="16138" max="16138" width="16.21875" style="358" bestFit="1" customWidth="1"/>
    <col min="16139" max="16139" width="9.88671875" style="358" bestFit="1" customWidth="1"/>
    <col min="16140" max="16147" width="8.44140625" style="358" customWidth="1"/>
    <col min="16148" max="16384" width="14" style="358"/>
  </cols>
  <sheetData>
    <row r="1" spans="1:24" ht="15.75" customHeight="1">
      <c r="A1" s="550" t="s">
        <v>2419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375"/>
      <c r="M1" s="357"/>
      <c r="N1" s="357"/>
      <c r="O1" s="357"/>
      <c r="P1" s="357"/>
      <c r="Q1" s="357"/>
      <c r="R1" s="357"/>
      <c r="S1" s="357"/>
    </row>
    <row r="2" spans="1:24" ht="32.25" customHeight="1">
      <c r="A2" s="359" t="s">
        <v>1967</v>
      </c>
      <c r="B2" s="359" t="s">
        <v>176</v>
      </c>
      <c r="C2" s="359" t="s">
        <v>175</v>
      </c>
      <c r="D2" s="359" t="s">
        <v>1563</v>
      </c>
      <c r="E2" s="359" t="s">
        <v>1992</v>
      </c>
      <c r="F2" s="359" t="s">
        <v>1276</v>
      </c>
      <c r="G2" s="359" t="s">
        <v>1833</v>
      </c>
      <c r="H2" s="359" t="s">
        <v>2398</v>
      </c>
      <c r="I2" s="359" t="s">
        <v>2399</v>
      </c>
      <c r="J2" s="360" t="s">
        <v>2400</v>
      </c>
      <c r="K2" s="361" t="s">
        <v>152</v>
      </c>
      <c r="L2" s="375" t="s">
        <v>79</v>
      </c>
      <c r="M2" s="15" t="s">
        <v>77</v>
      </c>
      <c r="N2" s="15" t="s">
        <v>78</v>
      </c>
      <c r="O2" s="9" t="s">
        <v>105</v>
      </c>
      <c r="P2" s="9" t="s">
        <v>106</v>
      </c>
      <c r="Q2" s="9" t="s">
        <v>81</v>
      </c>
      <c r="R2" s="9" t="s">
        <v>79</v>
      </c>
      <c r="S2" s="9" t="s">
        <v>47</v>
      </c>
      <c r="T2" s="9"/>
      <c r="U2" s="9" t="s">
        <v>44</v>
      </c>
      <c r="V2" s="9" t="s">
        <v>45</v>
      </c>
      <c r="W2" s="9" t="s">
        <v>35</v>
      </c>
      <c r="X2" s="9" t="s">
        <v>46</v>
      </c>
    </row>
    <row r="3" spans="1:24" ht="15.75" customHeight="1">
      <c r="A3" s="373">
        <v>302</v>
      </c>
      <c r="B3" s="364" t="s">
        <v>21</v>
      </c>
      <c r="C3" s="365" t="s">
        <v>2420</v>
      </c>
      <c r="D3" s="364" t="s">
        <v>1690</v>
      </c>
      <c r="E3" s="364" t="s">
        <v>2421</v>
      </c>
      <c r="F3" s="365" t="s">
        <v>36</v>
      </c>
      <c r="G3" s="365">
        <v>18</v>
      </c>
      <c r="H3" s="366">
        <v>0.375</v>
      </c>
      <c r="I3" s="367">
        <v>0.75138888888888899</v>
      </c>
      <c r="J3" s="367">
        <v>0.37638888888888899</v>
      </c>
      <c r="K3" s="365">
        <v>1</v>
      </c>
      <c r="L3" s="375">
        <v>0</v>
      </c>
      <c r="M3" s="15">
        <f>VLOOKUP(N3,id!$A:$C,3,0)</f>
        <v>524</v>
      </c>
      <c r="N3" s="15" t="str">
        <f>O3&amp;P3&amp;R3</f>
        <v>BiałkaMarcin0</v>
      </c>
      <c r="O3" s="9" t="str">
        <f>C3</f>
        <v>Białka</v>
      </c>
      <c r="P3" s="9" t="str">
        <f>B3</f>
        <v>Marcin</v>
      </c>
      <c r="Q3" s="9" t="str">
        <f>E3</f>
        <v>Elewów Team</v>
      </c>
      <c r="R3" s="9">
        <f>L3</f>
        <v>0</v>
      </c>
      <c r="S3" s="9">
        <v>50</v>
      </c>
      <c r="T3" s="9"/>
      <c r="U3" s="9"/>
      <c r="V3" s="9"/>
      <c r="W3" s="9"/>
      <c r="X3" s="9"/>
    </row>
    <row r="4" spans="1:24" ht="15.75" customHeight="1">
      <c r="A4" s="373">
        <v>306</v>
      </c>
      <c r="B4" s="364" t="s">
        <v>570</v>
      </c>
      <c r="C4" s="365" t="s">
        <v>2422</v>
      </c>
      <c r="D4" s="364" t="s">
        <v>1690</v>
      </c>
      <c r="E4" s="364" t="s">
        <v>2421</v>
      </c>
      <c r="F4" s="365" t="s">
        <v>36</v>
      </c>
      <c r="G4" s="365">
        <v>18</v>
      </c>
      <c r="H4" s="366">
        <v>0.375</v>
      </c>
      <c r="I4" s="367">
        <v>0.75138888888888899</v>
      </c>
      <c r="J4" s="367">
        <v>0.37638888888888899</v>
      </c>
      <c r="K4" s="365">
        <v>1</v>
      </c>
      <c r="L4" s="375">
        <v>0</v>
      </c>
      <c r="M4" s="15">
        <f>VLOOKUP(N4,id!$A:$C,3,0)</f>
        <v>525</v>
      </c>
      <c r="N4" s="15" t="str">
        <f>O4&amp;P4&amp;R4</f>
        <v>GilRyszard0</v>
      </c>
      <c r="O4" s="9" t="str">
        <f t="shared" ref="O4:O20" si="0">C4</f>
        <v>Gil</v>
      </c>
      <c r="P4" s="9" t="str">
        <f t="shared" ref="P4:P20" si="1">B4</f>
        <v>Ryszard</v>
      </c>
      <c r="Q4" s="9" t="str">
        <f t="shared" ref="Q4:Q20" si="2">E4</f>
        <v>Elewów Team</v>
      </c>
      <c r="R4" s="9">
        <f t="shared" ref="R4:R20" si="3">L4</f>
        <v>0</v>
      </c>
      <c r="S4" s="9">
        <f t="shared" ref="S4:S19" si="4">S3*IF(W4&lt;1,W4,IF(X4&lt;1,X4,IF(V4&lt;1,V4,IF(U4&lt;1,U4,1))))</f>
        <v>50</v>
      </c>
      <c r="T4" s="9"/>
      <c r="U4" s="9">
        <f>J3/J4</f>
        <v>1</v>
      </c>
      <c r="V4" s="9">
        <f>G4/G3</f>
        <v>1</v>
      </c>
      <c r="W4" s="9">
        <v>1</v>
      </c>
      <c r="X4" s="9">
        <v>1</v>
      </c>
    </row>
    <row r="5" spans="1:24" ht="15.75" customHeight="1">
      <c r="A5" s="373">
        <v>315</v>
      </c>
      <c r="B5" s="364" t="s">
        <v>21</v>
      </c>
      <c r="C5" s="365" t="s">
        <v>1665</v>
      </c>
      <c r="D5" s="364" t="s">
        <v>1664</v>
      </c>
      <c r="E5" s="364" t="s">
        <v>1663</v>
      </c>
      <c r="F5" s="365" t="s">
        <v>36</v>
      </c>
      <c r="G5" s="365">
        <v>18</v>
      </c>
      <c r="H5" s="366">
        <v>0.375</v>
      </c>
      <c r="I5" s="367">
        <v>0.77083333333333337</v>
      </c>
      <c r="J5" s="367">
        <v>0.39583333333333337</v>
      </c>
      <c r="K5" s="365">
        <v>3</v>
      </c>
      <c r="L5" s="375">
        <f>VLOOKUP(C5&amp;" "&amp;B5,id!H:L,2,0)</f>
        <v>1979</v>
      </c>
      <c r="M5" s="15">
        <f>VLOOKUP(N5,id!$A:$C,3,0)</f>
        <v>192</v>
      </c>
      <c r="N5" s="15" t="str">
        <f t="shared" ref="N5:N20" si="5">O5&amp;P5&amp;R5</f>
        <v>MiśkiewiczMarcin1979</v>
      </c>
      <c r="O5" s="9" t="str">
        <f t="shared" si="0"/>
        <v>Miśkiewicz</v>
      </c>
      <c r="P5" s="9" t="str">
        <f t="shared" si="1"/>
        <v>Marcin</v>
      </c>
      <c r="Q5" s="9" t="str">
        <f t="shared" si="2"/>
        <v>KB Galeria Warszawa AT</v>
      </c>
      <c r="R5" s="9">
        <f t="shared" si="3"/>
        <v>1979</v>
      </c>
      <c r="S5" s="9">
        <f t="shared" si="4"/>
        <v>47.543859649122815</v>
      </c>
      <c r="T5" s="9"/>
      <c r="U5" s="9">
        <f t="shared" ref="U5:U7" si="6">J4/J5</f>
        <v>0.95087719298245632</v>
      </c>
      <c r="V5" s="9">
        <f t="shared" ref="V5:V7" si="7">G5/G4</f>
        <v>1</v>
      </c>
      <c r="W5" s="9">
        <v>1</v>
      </c>
      <c r="X5" s="9">
        <v>1</v>
      </c>
    </row>
    <row r="6" spans="1:24" ht="15.75" customHeight="1">
      <c r="A6" s="373">
        <v>329</v>
      </c>
      <c r="B6" s="364" t="s">
        <v>20</v>
      </c>
      <c r="C6" s="365" t="s">
        <v>277</v>
      </c>
      <c r="D6" s="364" t="s">
        <v>262</v>
      </c>
      <c r="E6" s="368" t="s">
        <v>2423</v>
      </c>
      <c r="F6" s="365" t="s">
        <v>36</v>
      </c>
      <c r="G6" s="365">
        <v>18</v>
      </c>
      <c r="H6" s="366">
        <v>0.375</v>
      </c>
      <c r="I6" s="367">
        <v>0.78333333333333333</v>
      </c>
      <c r="J6" s="367">
        <v>0.40833333333333333</v>
      </c>
      <c r="K6" s="365">
        <v>4</v>
      </c>
      <c r="L6" s="375">
        <v>1987</v>
      </c>
      <c r="M6" s="15">
        <f>VLOOKUP(N6,id!$A:$C,3,0)</f>
        <v>526</v>
      </c>
      <c r="N6" s="15" t="str">
        <f t="shared" si="5"/>
        <v>BanaszkiewiczPaweł1987</v>
      </c>
      <c r="O6" s="9" t="str">
        <f t="shared" si="0"/>
        <v>Banaszkiewicz</v>
      </c>
      <c r="P6" s="9" t="str">
        <f t="shared" si="1"/>
        <v>Paweł</v>
      </c>
      <c r="Q6" s="9" t="str">
        <f t="shared" si="2"/>
        <v>KTR BIKE ORIENT</v>
      </c>
      <c r="R6" s="9">
        <f t="shared" si="3"/>
        <v>1987</v>
      </c>
      <c r="S6" s="9">
        <f t="shared" si="4"/>
        <v>46.088435374149668</v>
      </c>
      <c r="T6" s="9"/>
      <c r="U6" s="9">
        <f t="shared" si="6"/>
        <v>0.96938775510204089</v>
      </c>
      <c r="V6" s="9">
        <f t="shared" si="7"/>
        <v>1</v>
      </c>
      <c r="W6" s="9">
        <v>1</v>
      </c>
      <c r="X6" s="9">
        <v>1</v>
      </c>
    </row>
    <row r="7" spans="1:24" ht="15.75" customHeight="1">
      <c r="A7" s="373">
        <v>324</v>
      </c>
      <c r="B7" s="364" t="s">
        <v>26</v>
      </c>
      <c r="C7" s="365" t="s">
        <v>271</v>
      </c>
      <c r="D7" s="364" t="s">
        <v>2424</v>
      </c>
      <c r="E7" s="368" t="s">
        <v>270</v>
      </c>
      <c r="F7" s="365" t="s">
        <v>36</v>
      </c>
      <c r="G7" s="365">
        <v>18</v>
      </c>
      <c r="H7" s="366">
        <v>0.375</v>
      </c>
      <c r="I7" s="367">
        <v>0.78819444444444453</v>
      </c>
      <c r="J7" s="367">
        <v>0.41319444444444453</v>
      </c>
      <c r="K7" s="365">
        <v>5</v>
      </c>
      <c r="L7" s="375">
        <f>VLOOKUP(C7&amp;" "&amp;B7,'id (2016)'!H:I,2,0)</f>
        <v>1976</v>
      </c>
      <c r="M7" s="15">
        <f>VLOOKUP(N7,id!$A:$C,3,0)</f>
        <v>527</v>
      </c>
      <c r="N7" s="15" t="str">
        <f t="shared" si="5"/>
        <v>NiedośpiałKrzysztof1976</v>
      </c>
      <c r="O7" s="9" t="str">
        <f t="shared" si="0"/>
        <v>Niedośpiał</v>
      </c>
      <c r="P7" s="9" t="str">
        <f t="shared" si="1"/>
        <v>Krzysztof</v>
      </c>
      <c r="Q7" s="9" t="str">
        <f t="shared" si="2"/>
        <v>Translation Cafe</v>
      </c>
      <c r="R7" s="9">
        <f t="shared" si="3"/>
        <v>1976</v>
      </c>
      <c r="S7" s="9">
        <f t="shared" si="4"/>
        <v>45.54621848739496</v>
      </c>
      <c r="T7" s="9"/>
      <c r="U7" s="9">
        <f t="shared" si="6"/>
        <v>0.98823529411764688</v>
      </c>
      <c r="V7" s="9">
        <f t="shared" si="7"/>
        <v>1</v>
      </c>
      <c r="W7" s="9">
        <v>1</v>
      </c>
      <c r="X7" s="9">
        <v>1</v>
      </c>
    </row>
    <row r="8" spans="1:24" ht="15.75" customHeight="1">
      <c r="A8" s="373">
        <v>309</v>
      </c>
      <c r="B8" s="364" t="s">
        <v>166</v>
      </c>
      <c r="C8" s="365" t="s">
        <v>167</v>
      </c>
      <c r="D8" s="364" t="s">
        <v>269</v>
      </c>
      <c r="E8" s="368"/>
      <c r="F8" s="365" t="s">
        <v>36</v>
      </c>
      <c r="G8" s="365">
        <v>14</v>
      </c>
      <c r="H8" s="366">
        <v>0.375</v>
      </c>
      <c r="I8" s="367">
        <v>0.75902777777777775</v>
      </c>
      <c r="J8" s="367">
        <v>0.38402777777777775</v>
      </c>
      <c r="K8" s="365">
        <v>7</v>
      </c>
      <c r="L8" s="375">
        <f>VLOOKUP(C8&amp;" "&amp;B8,id!H:L,2,0)</f>
        <v>1970</v>
      </c>
      <c r="M8" s="15">
        <f>VLOOKUP(N8,id!$A:$C,3,0)</f>
        <v>28</v>
      </c>
      <c r="N8" s="15" t="str">
        <f t="shared" si="5"/>
        <v>HołdakowskiWojciech1970</v>
      </c>
      <c r="O8" s="9" t="str">
        <f t="shared" si="0"/>
        <v>Hołdakowski</v>
      </c>
      <c r="P8" s="9" t="str">
        <f t="shared" si="1"/>
        <v>Wojciech</v>
      </c>
      <c r="Q8" s="9">
        <f t="shared" si="2"/>
        <v>0</v>
      </c>
      <c r="R8" s="9">
        <f t="shared" si="3"/>
        <v>1970</v>
      </c>
      <c r="S8" s="9">
        <f t="shared" si="4"/>
        <v>35.424836601307192</v>
      </c>
      <c r="T8" s="9"/>
      <c r="U8" s="9">
        <f t="shared" ref="U8:U20" si="8">J7/J8</f>
        <v>1.075949367088608</v>
      </c>
      <c r="V8" s="9">
        <f t="shared" ref="V8:V20" si="9">G8/G7</f>
        <v>0.77777777777777779</v>
      </c>
      <c r="W8" s="9">
        <v>1</v>
      </c>
      <c r="X8" s="9">
        <v>1</v>
      </c>
    </row>
    <row r="9" spans="1:24" ht="15.75" customHeight="1">
      <c r="A9" s="373">
        <v>323</v>
      </c>
      <c r="B9" s="364" t="s">
        <v>159</v>
      </c>
      <c r="C9" s="365" t="s">
        <v>2429</v>
      </c>
      <c r="D9" s="364" t="s">
        <v>2430</v>
      </c>
      <c r="E9" s="364"/>
      <c r="F9" s="365" t="s">
        <v>36</v>
      </c>
      <c r="G9" s="365">
        <v>14</v>
      </c>
      <c r="H9" s="366">
        <v>0.375</v>
      </c>
      <c r="I9" s="367">
        <v>0.77916666666666667</v>
      </c>
      <c r="J9" s="367">
        <v>0.40416666666666667</v>
      </c>
      <c r="K9" s="365">
        <v>8</v>
      </c>
      <c r="L9" s="375">
        <v>0</v>
      </c>
      <c r="M9" s="15">
        <f>VLOOKUP(N9,id!$A:$C,3,0)</f>
        <v>528</v>
      </c>
      <c r="N9" s="15" t="str">
        <f t="shared" si="5"/>
        <v>PaluchDariusz0</v>
      </c>
      <c r="O9" s="9" t="str">
        <f t="shared" si="0"/>
        <v>Paluch</v>
      </c>
      <c r="P9" s="9" t="str">
        <f t="shared" si="1"/>
        <v>Dariusz</v>
      </c>
      <c r="Q9" s="9">
        <f t="shared" si="2"/>
        <v>0</v>
      </c>
      <c r="R9" s="9">
        <f t="shared" si="3"/>
        <v>0</v>
      </c>
      <c r="S9" s="9">
        <f t="shared" si="4"/>
        <v>33.659681512925907</v>
      </c>
      <c r="T9" s="9"/>
      <c r="U9" s="9">
        <f t="shared" si="8"/>
        <v>0.95017182130584188</v>
      </c>
      <c r="V9" s="9">
        <f t="shared" si="9"/>
        <v>1</v>
      </c>
      <c r="W9" s="9">
        <v>1</v>
      </c>
      <c r="X9" s="9">
        <v>1</v>
      </c>
    </row>
    <row r="10" spans="1:24" ht="15.75" customHeight="1">
      <c r="A10" s="373">
        <v>320</v>
      </c>
      <c r="B10" s="364" t="s">
        <v>1746</v>
      </c>
      <c r="C10" s="365" t="s">
        <v>2431</v>
      </c>
      <c r="D10" s="364" t="s">
        <v>2430</v>
      </c>
      <c r="E10" s="368"/>
      <c r="F10" s="365" t="s">
        <v>36</v>
      </c>
      <c r="G10" s="365">
        <v>14</v>
      </c>
      <c r="H10" s="366">
        <v>0.375</v>
      </c>
      <c r="I10" s="367">
        <v>0.77916666666666667</v>
      </c>
      <c r="J10" s="367">
        <v>0.40416666666666667</v>
      </c>
      <c r="K10" s="365">
        <v>8</v>
      </c>
      <c r="L10" s="375">
        <v>0</v>
      </c>
      <c r="M10" s="15">
        <f>VLOOKUP(N10,id!$A:$C,3,0)</f>
        <v>529</v>
      </c>
      <c r="N10" s="15" t="str">
        <f t="shared" si="5"/>
        <v>SzachowiczBorys0</v>
      </c>
      <c r="O10" s="9" t="str">
        <f t="shared" si="0"/>
        <v>Szachowicz</v>
      </c>
      <c r="P10" s="9" t="str">
        <f t="shared" si="1"/>
        <v>Borys</v>
      </c>
      <c r="Q10" s="9">
        <f t="shared" si="2"/>
        <v>0</v>
      </c>
      <c r="R10" s="9">
        <f t="shared" si="3"/>
        <v>0</v>
      </c>
      <c r="S10" s="9">
        <f t="shared" si="4"/>
        <v>33.659681512925907</v>
      </c>
      <c r="T10" s="9"/>
      <c r="U10" s="9">
        <f t="shared" si="8"/>
        <v>1</v>
      </c>
      <c r="V10" s="9">
        <f t="shared" si="9"/>
        <v>1</v>
      </c>
      <c r="W10" s="9">
        <v>1</v>
      </c>
      <c r="X10" s="9">
        <v>1</v>
      </c>
    </row>
    <row r="11" spans="1:24" ht="15.75" customHeight="1">
      <c r="A11" s="373">
        <v>304</v>
      </c>
      <c r="B11" s="364" t="s">
        <v>26</v>
      </c>
      <c r="C11" s="365" t="s">
        <v>2432</v>
      </c>
      <c r="D11" s="364" t="s">
        <v>2433</v>
      </c>
      <c r="E11" s="368"/>
      <c r="F11" s="365" t="s">
        <v>36</v>
      </c>
      <c r="G11" s="365">
        <v>13</v>
      </c>
      <c r="H11" s="366">
        <v>0.375</v>
      </c>
      <c r="I11" s="367">
        <v>0.76180555555555562</v>
      </c>
      <c r="J11" s="367">
        <v>0.38680555555555562</v>
      </c>
      <c r="K11" s="365">
        <v>10</v>
      </c>
      <c r="L11" s="375">
        <v>1964</v>
      </c>
      <c r="M11" s="15">
        <f>VLOOKUP(N11,id!$A:$C,3,0)</f>
        <v>530</v>
      </c>
      <c r="N11" s="15" t="str">
        <f t="shared" si="5"/>
        <v>CiosekKrzysztof1964</v>
      </c>
      <c r="O11" s="9" t="str">
        <f t="shared" si="0"/>
        <v>Ciosek</v>
      </c>
      <c r="P11" s="9" t="str">
        <f t="shared" si="1"/>
        <v>Krzysztof</v>
      </c>
      <c r="Q11" s="9">
        <f t="shared" si="2"/>
        <v>0</v>
      </c>
      <c r="R11" s="9">
        <f t="shared" si="3"/>
        <v>1964</v>
      </c>
      <c r="S11" s="9">
        <f t="shared" si="4"/>
        <v>31.255418547716914</v>
      </c>
      <c r="T11" s="9"/>
      <c r="U11" s="9">
        <f t="shared" si="8"/>
        <v>1.0448833034111309</v>
      </c>
      <c r="V11" s="9">
        <f t="shared" si="9"/>
        <v>0.9285714285714286</v>
      </c>
      <c r="W11" s="9">
        <v>1</v>
      </c>
      <c r="X11" s="9">
        <v>1</v>
      </c>
    </row>
    <row r="12" spans="1:24" ht="15.75" customHeight="1">
      <c r="A12" s="373">
        <v>311</v>
      </c>
      <c r="B12" s="364" t="s">
        <v>51</v>
      </c>
      <c r="C12" s="365" t="s">
        <v>2434</v>
      </c>
      <c r="D12" s="364" t="s">
        <v>2435</v>
      </c>
      <c r="E12" s="368"/>
      <c r="F12" s="365" t="s">
        <v>36</v>
      </c>
      <c r="G12" s="365">
        <v>13</v>
      </c>
      <c r="H12" s="366">
        <v>0.375</v>
      </c>
      <c r="I12" s="367">
        <v>0.76736111111111116</v>
      </c>
      <c r="J12" s="367">
        <v>0.39236111111111116</v>
      </c>
      <c r="K12" s="365">
        <v>11</v>
      </c>
      <c r="L12" s="375">
        <v>0</v>
      </c>
      <c r="M12" s="15">
        <f>VLOOKUP(N12,id!$A:$C,3,0)</f>
        <v>531</v>
      </c>
      <c r="N12" s="15" t="str">
        <f t="shared" si="5"/>
        <v>KijewskiBartosz0</v>
      </c>
      <c r="O12" s="9" t="str">
        <f t="shared" si="0"/>
        <v>Kijewski</v>
      </c>
      <c r="P12" s="9" t="str">
        <f t="shared" si="1"/>
        <v>Bartosz</v>
      </c>
      <c r="Q12" s="9">
        <f t="shared" si="2"/>
        <v>0</v>
      </c>
      <c r="R12" s="9">
        <f t="shared" si="3"/>
        <v>0</v>
      </c>
      <c r="S12" s="9">
        <f t="shared" si="4"/>
        <v>30.812863948811188</v>
      </c>
      <c r="T12" s="9"/>
      <c r="U12" s="9">
        <f t="shared" si="8"/>
        <v>0.98584070796460177</v>
      </c>
      <c r="V12" s="9">
        <f t="shared" si="9"/>
        <v>1</v>
      </c>
      <c r="W12" s="9">
        <v>1</v>
      </c>
      <c r="X12" s="9">
        <v>1</v>
      </c>
    </row>
    <row r="13" spans="1:24" ht="15.75" customHeight="1">
      <c r="A13" s="373">
        <v>316</v>
      </c>
      <c r="B13" s="364" t="s">
        <v>65</v>
      </c>
      <c r="C13" s="365" t="s">
        <v>2437</v>
      </c>
      <c r="D13" s="364" t="s">
        <v>262</v>
      </c>
      <c r="E13" s="364" t="s">
        <v>2438</v>
      </c>
      <c r="F13" s="365" t="s">
        <v>36</v>
      </c>
      <c r="G13" s="365">
        <v>12</v>
      </c>
      <c r="H13" s="366">
        <v>0.375</v>
      </c>
      <c r="I13" s="367">
        <v>0.7895833333333333</v>
      </c>
      <c r="J13" s="367">
        <v>0.4145833333333333</v>
      </c>
      <c r="K13" s="374">
        <v>13</v>
      </c>
      <c r="L13" s="375">
        <v>0</v>
      </c>
      <c r="M13" s="15">
        <f>VLOOKUP(N13,id!$A:$C,3,0)</f>
        <v>532</v>
      </c>
      <c r="N13" s="15" t="str">
        <f t="shared" si="5"/>
        <v>MłynarkiewiczMichał0</v>
      </c>
      <c r="O13" s="9" t="str">
        <f t="shared" si="0"/>
        <v>Młynarkiewicz</v>
      </c>
      <c r="P13" s="9" t="str">
        <f t="shared" si="1"/>
        <v>Michał</v>
      </c>
      <c r="Q13" s="9" t="str">
        <f t="shared" si="2"/>
        <v>IMMOTION Team Wrocław</v>
      </c>
      <c r="R13" s="9">
        <f t="shared" si="3"/>
        <v>0</v>
      </c>
      <c r="S13" s="9">
        <f t="shared" si="4"/>
        <v>28.442643645056481</v>
      </c>
      <c r="T13" s="9"/>
      <c r="U13" s="9">
        <f t="shared" si="8"/>
        <v>0.9463986599664993</v>
      </c>
      <c r="V13" s="9">
        <f t="shared" si="9"/>
        <v>0.92307692307692313</v>
      </c>
      <c r="W13" s="9">
        <v>1</v>
      </c>
      <c r="X13" s="9">
        <v>1</v>
      </c>
    </row>
    <row r="14" spans="1:24" ht="15.75" customHeight="1">
      <c r="A14" s="373">
        <v>313</v>
      </c>
      <c r="B14" s="364" t="s">
        <v>399</v>
      </c>
      <c r="C14" s="365" t="s">
        <v>510</v>
      </c>
      <c r="D14" s="364" t="s">
        <v>2439</v>
      </c>
      <c r="E14" s="368"/>
      <c r="F14" s="365" t="s">
        <v>36</v>
      </c>
      <c r="G14" s="365">
        <v>10</v>
      </c>
      <c r="H14" s="366">
        <v>0.375</v>
      </c>
      <c r="I14" s="367">
        <v>0.76041666666666663</v>
      </c>
      <c r="J14" s="367">
        <v>0.38541666666666663</v>
      </c>
      <c r="K14" s="365">
        <v>14</v>
      </c>
      <c r="L14" s="375">
        <f>VLOOKUP(C14&amp;" "&amp;B14,'id (2016)'!H:I,2,0)</f>
        <v>0</v>
      </c>
      <c r="M14" s="15">
        <f>VLOOKUP(N14,id!$A:$C,3,0)</f>
        <v>533</v>
      </c>
      <c r="N14" s="15" t="str">
        <f t="shared" si="5"/>
        <v>KuchtaMariusz0</v>
      </c>
      <c r="O14" s="9" t="str">
        <f t="shared" si="0"/>
        <v>Kuchta</v>
      </c>
      <c r="P14" s="9" t="str">
        <f t="shared" si="1"/>
        <v>Mariusz</v>
      </c>
      <c r="Q14" s="9">
        <f t="shared" si="2"/>
        <v>0</v>
      </c>
      <c r="R14" s="9">
        <f t="shared" si="3"/>
        <v>0</v>
      </c>
      <c r="S14" s="9">
        <f t="shared" si="4"/>
        <v>23.702203037547068</v>
      </c>
      <c r="T14" s="9"/>
      <c r="U14" s="9">
        <f t="shared" si="8"/>
        <v>1.0756756756756758</v>
      </c>
      <c r="V14" s="9">
        <f t="shared" si="9"/>
        <v>0.83333333333333337</v>
      </c>
      <c r="W14" s="9">
        <v>1</v>
      </c>
      <c r="X14" s="9">
        <v>1</v>
      </c>
    </row>
    <row r="15" spans="1:24" ht="15.75" customHeight="1">
      <c r="A15" s="373">
        <v>318</v>
      </c>
      <c r="B15" s="364" t="s">
        <v>65</v>
      </c>
      <c r="C15" s="365" t="s">
        <v>2440</v>
      </c>
      <c r="D15" s="364" t="s">
        <v>262</v>
      </c>
      <c r="E15" s="364" t="s">
        <v>2441</v>
      </c>
      <c r="F15" s="365" t="s">
        <v>36</v>
      </c>
      <c r="G15" s="365">
        <v>10</v>
      </c>
      <c r="H15" s="366">
        <v>0.375</v>
      </c>
      <c r="I15" s="367">
        <v>0.76666666666666661</v>
      </c>
      <c r="J15" s="367">
        <v>0.39166666666666661</v>
      </c>
      <c r="K15" s="374">
        <v>16</v>
      </c>
      <c r="L15" s="375">
        <v>0</v>
      </c>
      <c r="M15" s="15">
        <f>VLOOKUP(N15,id!$A:$C,3,0)</f>
        <v>534</v>
      </c>
      <c r="N15" s="15" t="str">
        <f t="shared" si="5"/>
        <v>OleśkówMichał0</v>
      </c>
      <c r="O15" s="9" t="str">
        <f t="shared" si="0"/>
        <v>Oleśków</v>
      </c>
      <c r="P15" s="9" t="str">
        <f t="shared" si="1"/>
        <v>Michał</v>
      </c>
      <c r="Q15" s="9" t="str">
        <f t="shared" si="2"/>
        <v>Potwory i spółka</v>
      </c>
      <c r="R15" s="9">
        <f t="shared" si="3"/>
        <v>0</v>
      </c>
      <c r="S15" s="9">
        <f t="shared" si="4"/>
        <v>23.323976393330891</v>
      </c>
      <c r="T15" s="9"/>
      <c r="U15" s="9">
        <f t="shared" si="8"/>
        <v>0.98404255319148937</v>
      </c>
      <c r="V15" s="9">
        <f t="shared" si="9"/>
        <v>1</v>
      </c>
      <c r="W15" s="9">
        <v>1</v>
      </c>
      <c r="X15" s="9">
        <v>1</v>
      </c>
    </row>
    <row r="16" spans="1:24" ht="15.75" customHeight="1">
      <c r="A16" s="373">
        <v>301</v>
      </c>
      <c r="B16" s="364" t="s">
        <v>2442</v>
      </c>
      <c r="C16" s="365" t="s">
        <v>246</v>
      </c>
      <c r="D16" s="364" t="s">
        <v>2443</v>
      </c>
      <c r="E16" s="368"/>
      <c r="F16" s="365" t="s">
        <v>36</v>
      </c>
      <c r="G16" s="365">
        <v>9</v>
      </c>
      <c r="H16" s="366">
        <v>0.375</v>
      </c>
      <c r="I16" s="367">
        <v>0.69097222222222221</v>
      </c>
      <c r="J16" s="367">
        <v>0.31597222222222221</v>
      </c>
      <c r="K16" s="365">
        <v>17</v>
      </c>
      <c r="L16" s="375">
        <v>0</v>
      </c>
      <c r="M16" s="15">
        <f>VLOOKUP(N16,id!$A:$C,3,0)</f>
        <v>535</v>
      </c>
      <c r="N16" s="15" t="str">
        <f t="shared" si="5"/>
        <v>AdamczykHenryk0</v>
      </c>
      <c r="O16" s="9" t="str">
        <f t="shared" si="0"/>
        <v>Adamczyk</v>
      </c>
      <c r="P16" s="9" t="str">
        <f t="shared" si="1"/>
        <v>Henryk</v>
      </c>
      <c r="Q16" s="9">
        <f t="shared" si="2"/>
        <v>0</v>
      </c>
      <c r="R16" s="9">
        <f t="shared" si="3"/>
        <v>0</v>
      </c>
      <c r="S16" s="9">
        <f t="shared" si="4"/>
        <v>20.991578753997803</v>
      </c>
      <c r="T16" s="9"/>
      <c r="U16" s="9">
        <f t="shared" si="8"/>
        <v>1.2395604395604394</v>
      </c>
      <c r="V16" s="9">
        <f t="shared" si="9"/>
        <v>0.9</v>
      </c>
      <c r="W16" s="9">
        <v>1</v>
      </c>
      <c r="X16" s="9">
        <v>1</v>
      </c>
    </row>
    <row r="17" spans="1:24" ht="15.75" customHeight="1">
      <c r="A17" s="373">
        <v>322</v>
      </c>
      <c r="B17" s="364" t="s">
        <v>26</v>
      </c>
      <c r="C17" s="365" t="s">
        <v>2444</v>
      </c>
      <c r="D17" s="364" t="s">
        <v>2445</v>
      </c>
      <c r="E17" s="368"/>
      <c r="F17" s="365" t="s">
        <v>36</v>
      </c>
      <c r="G17" s="365">
        <v>9</v>
      </c>
      <c r="H17" s="366">
        <v>0.375</v>
      </c>
      <c r="I17" s="367">
        <v>0.69097222222222221</v>
      </c>
      <c r="J17" s="367">
        <v>0.31597222222222221</v>
      </c>
      <c r="K17" s="365">
        <v>18</v>
      </c>
      <c r="L17" s="375">
        <v>0</v>
      </c>
      <c r="M17" s="15">
        <f>VLOOKUP(N17,id!$A:$C,3,0)</f>
        <v>536</v>
      </c>
      <c r="N17" s="15" t="str">
        <f t="shared" si="5"/>
        <v>WalacikKrzysztof0</v>
      </c>
      <c r="O17" s="9" t="str">
        <f t="shared" si="0"/>
        <v>Walacik</v>
      </c>
      <c r="P17" s="9" t="str">
        <f t="shared" si="1"/>
        <v>Krzysztof</v>
      </c>
      <c r="Q17" s="9">
        <f t="shared" si="2"/>
        <v>0</v>
      </c>
      <c r="R17" s="9">
        <f t="shared" si="3"/>
        <v>0</v>
      </c>
      <c r="S17" s="9">
        <f t="shared" si="4"/>
        <v>20.991578753997803</v>
      </c>
      <c r="T17" s="9"/>
      <c r="U17" s="9">
        <f t="shared" si="8"/>
        <v>1</v>
      </c>
      <c r="V17" s="9">
        <f t="shared" si="9"/>
        <v>1</v>
      </c>
      <c r="W17" s="9">
        <v>1</v>
      </c>
      <c r="X17" s="9">
        <v>1</v>
      </c>
    </row>
    <row r="18" spans="1:24" ht="15.75" customHeight="1">
      <c r="A18" s="373">
        <v>321</v>
      </c>
      <c r="B18" s="364" t="s">
        <v>295</v>
      </c>
      <c r="C18" s="365" t="s">
        <v>2446</v>
      </c>
      <c r="D18" s="364" t="s">
        <v>2447</v>
      </c>
      <c r="E18" s="368"/>
      <c r="F18" s="365" t="s">
        <v>36</v>
      </c>
      <c r="G18" s="365">
        <v>9</v>
      </c>
      <c r="H18" s="366">
        <v>0.375</v>
      </c>
      <c r="I18" s="367">
        <v>0.7583333333333333</v>
      </c>
      <c r="J18" s="367">
        <v>0.3833333333333333</v>
      </c>
      <c r="K18" s="374">
        <v>19</v>
      </c>
      <c r="L18" s="375">
        <v>0</v>
      </c>
      <c r="M18" s="15">
        <f>VLOOKUP(N18,id!$A:$C,3,0)</f>
        <v>537</v>
      </c>
      <c r="N18" s="15" t="str">
        <f t="shared" si="5"/>
        <v>SzychowskiStanisław0</v>
      </c>
      <c r="O18" s="9" t="str">
        <f t="shared" si="0"/>
        <v>Szychowski</v>
      </c>
      <c r="P18" s="9" t="str">
        <f t="shared" si="1"/>
        <v>Stanisław</v>
      </c>
      <c r="Q18" s="9">
        <f t="shared" si="2"/>
        <v>0</v>
      </c>
      <c r="R18" s="9">
        <f t="shared" si="3"/>
        <v>0</v>
      </c>
      <c r="S18" s="9">
        <f t="shared" si="4"/>
        <v>17.302841183096014</v>
      </c>
      <c r="T18" s="9"/>
      <c r="U18" s="9">
        <f t="shared" si="8"/>
        <v>0.82427536231884058</v>
      </c>
      <c r="V18" s="9">
        <f t="shared" si="9"/>
        <v>1</v>
      </c>
      <c r="W18" s="9">
        <v>1</v>
      </c>
      <c r="X18" s="9">
        <v>1</v>
      </c>
    </row>
    <row r="19" spans="1:24" ht="15.75" customHeight="1">
      <c r="A19" s="373">
        <v>307</v>
      </c>
      <c r="B19" s="364" t="s">
        <v>225</v>
      </c>
      <c r="C19" s="365" t="s">
        <v>2448</v>
      </c>
      <c r="D19" s="364" t="s">
        <v>2449</v>
      </c>
      <c r="E19" s="368"/>
      <c r="F19" s="365" t="s">
        <v>36</v>
      </c>
      <c r="G19" s="365">
        <v>7</v>
      </c>
      <c r="H19" s="366">
        <v>0.375</v>
      </c>
      <c r="I19" s="367">
        <v>0.63750000000000007</v>
      </c>
      <c r="J19" s="367">
        <v>0.26250000000000007</v>
      </c>
      <c r="K19" s="365">
        <v>20</v>
      </c>
      <c r="L19" s="375">
        <v>0</v>
      </c>
      <c r="M19" s="15">
        <f>VLOOKUP(N19,id!$A:$C,3,0)</f>
        <v>538</v>
      </c>
      <c r="N19" s="15" t="str">
        <f t="shared" si="5"/>
        <v>GolisJerzy0</v>
      </c>
      <c r="O19" s="9" t="str">
        <f t="shared" si="0"/>
        <v>Golis</v>
      </c>
      <c r="P19" s="9" t="str">
        <f t="shared" si="1"/>
        <v>Jerzy</v>
      </c>
      <c r="Q19" s="9">
        <f t="shared" si="2"/>
        <v>0</v>
      </c>
      <c r="R19" s="9">
        <f t="shared" si="3"/>
        <v>0</v>
      </c>
      <c r="S19" s="9">
        <f t="shared" si="4"/>
        <v>13.457765364630234</v>
      </c>
      <c r="T19" s="9"/>
      <c r="U19" s="9">
        <f t="shared" si="8"/>
        <v>1.4603174603174598</v>
      </c>
      <c r="V19" s="9">
        <f t="shared" si="9"/>
        <v>0.77777777777777779</v>
      </c>
      <c r="W19" s="9">
        <v>1</v>
      </c>
      <c r="X19" s="9">
        <v>1</v>
      </c>
    </row>
    <row r="20" spans="1:24" ht="15.75" customHeight="1">
      <c r="A20" s="373">
        <v>308</v>
      </c>
      <c r="B20" s="364" t="s">
        <v>25</v>
      </c>
      <c r="C20" s="365" t="s">
        <v>192</v>
      </c>
      <c r="D20" s="364" t="s">
        <v>2450</v>
      </c>
      <c r="E20" s="364" t="s">
        <v>191</v>
      </c>
      <c r="F20" s="365" t="s">
        <v>36</v>
      </c>
      <c r="G20" s="365">
        <v>17</v>
      </c>
      <c r="H20" s="366">
        <v>0.375</v>
      </c>
      <c r="I20" s="367">
        <v>0.79513888888888884</v>
      </c>
      <c r="J20" s="367">
        <v>0.42013888888888884</v>
      </c>
      <c r="K20" s="370" t="s">
        <v>1493</v>
      </c>
      <c r="L20" s="375">
        <f>VLOOKUP(C20&amp;" "&amp;B20,'id (2016)'!H:I,2,0)</f>
        <v>1975</v>
      </c>
      <c r="M20" s="15">
        <f>VLOOKUP(N20,id!$A:$C,3,0)</f>
        <v>539</v>
      </c>
      <c r="N20" s="15" t="str">
        <f t="shared" si="5"/>
        <v>HajdukJacek1975</v>
      </c>
      <c r="O20" s="9" t="str">
        <f t="shared" si="0"/>
        <v>Hajduk</v>
      </c>
      <c r="P20" s="9" t="str">
        <f t="shared" si="1"/>
        <v>Jacek</v>
      </c>
      <c r="Q20" s="9" t="str">
        <f t="shared" si="2"/>
        <v>Bez Skorka</v>
      </c>
      <c r="R20" s="9">
        <f t="shared" si="3"/>
        <v>1975</v>
      </c>
      <c r="S20" s="9">
        <v>0</v>
      </c>
      <c r="T20" s="9"/>
      <c r="U20" s="9">
        <f t="shared" si="8"/>
        <v>0.62479338842975229</v>
      </c>
      <c r="V20" s="9">
        <f t="shared" si="9"/>
        <v>2.4285714285714284</v>
      </c>
      <c r="W20" s="9">
        <v>1</v>
      </c>
      <c r="X20" s="9">
        <v>1</v>
      </c>
    </row>
    <row r="21" spans="1:24" ht="15.75" customHeight="1">
      <c r="A21" s="371"/>
      <c r="B21" s="357"/>
      <c r="C21" s="357"/>
      <c r="D21" s="357"/>
      <c r="E21" s="357"/>
      <c r="F21" s="357"/>
      <c r="G21" s="357"/>
      <c r="H21" s="372"/>
      <c r="I21" s="372"/>
      <c r="J21" s="372"/>
      <c r="K21" s="357"/>
    </row>
    <row r="22" spans="1:24" ht="15.75" customHeight="1">
      <c r="A22" s="371"/>
      <c r="B22" s="357"/>
      <c r="C22" s="357"/>
      <c r="D22" s="357"/>
      <c r="E22" s="357"/>
      <c r="F22" s="357"/>
      <c r="G22" s="357"/>
      <c r="H22" s="372"/>
      <c r="I22" s="372"/>
      <c r="J22" s="372"/>
      <c r="K22" s="357"/>
    </row>
    <row r="23" spans="1:24" ht="15.75" customHeight="1">
      <c r="A23" s="371"/>
      <c r="B23" s="357"/>
      <c r="C23" s="357"/>
      <c r="D23" s="357"/>
      <c r="E23" s="357"/>
      <c r="F23" s="357"/>
      <c r="G23" s="357"/>
      <c r="H23" s="372"/>
      <c r="I23" s="372"/>
      <c r="J23" s="372"/>
      <c r="K23" s="357"/>
    </row>
    <row r="24" spans="1:24" ht="15.75" customHeight="1">
      <c r="A24" s="371"/>
      <c r="B24" s="357"/>
      <c r="C24" s="357"/>
      <c r="D24" s="357"/>
      <c r="E24" s="357"/>
      <c r="F24" s="357"/>
      <c r="G24" s="357"/>
      <c r="H24" s="372"/>
      <c r="I24" s="372"/>
      <c r="J24" s="372"/>
      <c r="K24" s="357"/>
    </row>
    <row r="25" spans="1:24" ht="15.75" customHeight="1">
      <c r="A25" s="371"/>
      <c r="B25" s="357"/>
      <c r="C25" s="357"/>
      <c r="D25" s="357"/>
      <c r="E25" s="357"/>
      <c r="F25" s="357"/>
      <c r="G25" s="357"/>
      <c r="H25" s="372"/>
      <c r="I25" s="372"/>
      <c r="J25" s="372"/>
      <c r="K25" s="357"/>
    </row>
    <row r="26" spans="1:24" ht="15.75" customHeight="1">
      <c r="A26" s="371"/>
      <c r="B26" s="357"/>
      <c r="C26" s="357"/>
      <c r="D26" s="357"/>
      <c r="E26" s="357"/>
      <c r="F26" s="357"/>
      <c r="G26" s="357"/>
      <c r="H26" s="372"/>
      <c r="I26" s="372"/>
      <c r="J26" s="372"/>
      <c r="K26" s="357"/>
    </row>
    <row r="27" spans="1:24" ht="15.75" customHeight="1">
      <c r="A27" s="371"/>
      <c r="B27" s="357"/>
      <c r="C27" s="357"/>
      <c r="D27" s="357"/>
      <c r="E27" s="357"/>
      <c r="F27" s="357"/>
      <c r="G27" s="357"/>
      <c r="H27" s="372"/>
      <c r="I27" s="372"/>
      <c r="J27" s="372"/>
      <c r="K27" s="357"/>
    </row>
    <row r="28" spans="1:24" ht="15.75" customHeight="1">
      <c r="A28" s="371"/>
      <c r="B28" s="357"/>
      <c r="C28" s="357"/>
      <c r="D28" s="357"/>
      <c r="E28" s="357"/>
      <c r="F28" s="357"/>
      <c r="G28" s="357"/>
      <c r="H28" s="372"/>
      <c r="I28" s="372"/>
      <c r="J28" s="372"/>
      <c r="K28" s="357"/>
    </row>
    <row r="29" spans="1:24" ht="15.75" customHeight="1">
      <c r="A29" s="371"/>
      <c r="B29" s="357"/>
      <c r="C29" s="357"/>
      <c r="D29" s="357"/>
      <c r="E29" s="357"/>
      <c r="F29" s="357"/>
      <c r="G29" s="357"/>
      <c r="H29" s="372"/>
      <c r="I29" s="372"/>
      <c r="J29" s="372"/>
      <c r="K29" s="357"/>
    </row>
    <row r="30" spans="1:24" s="377" customFormat="1" ht="15.75" customHeight="1">
      <c r="A30" s="371"/>
      <c r="B30" s="357"/>
      <c r="C30" s="357"/>
      <c r="D30" s="357"/>
      <c r="E30" s="357"/>
      <c r="F30" s="357"/>
      <c r="G30" s="357"/>
      <c r="H30" s="372"/>
      <c r="I30" s="372"/>
      <c r="J30" s="372"/>
      <c r="K30" s="357"/>
      <c r="M30" s="358"/>
      <c r="N30" s="358"/>
      <c r="O30" s="358"/>
      <c r="P30" s="358"/>
      <c r="Q30" s="358"/>
      <c r="R30" s="358"/>
      <c r="S30" s="358"/>
      <c r="T30" s="358"/>
      <c r="U30" s="358"/>
      <c r="V30" s="358"/>
      <c r="W30" s="358"/>
      <c r="X30" s="358"/>
    </row>
    <row r="31" spans="1:24" s="377" customFormat="1" ht="15.75" customHeight="1">
      <c r="A31" s="371"/>
      <c r="B31" s="357"/>
      <c r="C31" s="357"/>
      <c r="D31" s="357"/>
      <c r="E31" s="357"/>
      <c r="F31" s="357"/>
      <c r="G31" s="357"/>
      <c r="H31" s="372"/>
      <c r="I31" s="372"/>
      <c r="J31" s="372"/>
      <c r="K31" s="357"/>
      <c r="M31" s="358"/>
      <c r="N31" s="358"/>
      <c r="O31" s="358"/>
      <c r="P31" s="358"/>
      <c r="Q31" s="358"/>
      <c r="R31" s="358"/>
      <c r="S31" s="358"/>
      <c r="T31" s="358"/>
      <c r="U31" s="358"/>
      <c r="V31" s="358"/>
      <c r="W31" s="358"/>
      <c r="X31" s="358"/>
    </row>
    <row r="32" spans="1:24" s="377" customFormat="1" ht="15.75" customHeight="1">
      <c r="A32" s="371"/>
      <c r="B32" s="357"/>
      <c r="C32" s="357"/>
      <c r="D32" s="357"/>
      <c r="E32" s="357"/>
      <c r="F32" s="357"/>
      <c r="G32" s="357"/>
      <c r="H32" s="372"/>
      <c r="I32" s="372"/>
      <c r="J32" s="372"/>
      <c r="K32" s="357"/>
      <c r="M32" s="358"/>
      <c r="N32" s="358"/>
      <c r="O32" s="358"/>
      <c r="P32" s="358"/>
      <c r="Q32" s="358"/>
      <c r="R32" s="358"/>
      <c r="S32" s="358"/>
      <c r="T32" s="358"/>
      <c r="U32" s="358"/>
      <c r="V32" s="358"/>
      <c r="W32" s="358"/>
      <c r="X32" s="358"/>
    </row>
    <row r="33" spans="1:24" s="377" customFormat="1" ht="15.75" customHeight="1">
      <c r="A33" s="371"/>
      <c r="B33" s="357"/>
      <c r="C33" s="357"/>
      <c r="D33" s="357"/>
      <c r="E33" s="357"/>
      <c r="F33" s="357"/>
      <c r="G33" s="357"/>
      <c r="H33" s="372"/>
      <c r="I33" s="372"/>
      <c r="J33" s="372"/>
      <c r="K33" s="357"/>
      <c r="M33" s="358"/>
      <c r="N33" s="358"/>
      <c r="O33" s="358"/>
      <c r="P33" s="358"/>
      <c r="Q33" s="358"/>
      <c r="R33" s="358"/>
      <c r="S33" s="358"/>
      <c r="T33" s="358"/>
      <c r="U33" s="358"/>
      <c r="V33" s="358"/>
      <c r="W33" s="358"/>
      <c r="X33" s="358"/>
    </row>
    <row r="34" spans="1:24" s="377" customFormat="1" ht="15.75" customHeight="1">
      <c r="A34" s="371"/>
      <c r="B34" s="357"/>
      <c r="C34" s="357"/>
      <c r="D34" s="357"/>
      <c r="E34" s="357"/>
      <c r="F34" s="357"/>
      <c r="G34" s="357"/>
      <c r="H34" s="372"/>
      <c r="I34" s="372"/>
      <c r="J34" s="372"/>
      <c r="K34" s="357"/>
      <c r="M34" s="358"/>
      <c r="N34" s="358"/>
      <c r="O34" s="358"/>
      <c r="P34" s="358"/>
      <c r="Q34" s="358"/>
      <c r="R34" s="358"/>
      <c r="S34" s="358"/>
      <c r="T34" s="358"/>
      <c r="U34" s="358"/>
      <c r="V34" s="358"/>
      <c r="W34" s="358"/>
      <c r="X34" s="358"/>
    </row>
    <row r="35" spans="1:24" s="377" customFormat="1" ht="15.75" customHeight="1">
      <c r="A35" s="371"/>
      <c r="B35" s="357"/>
      <c r="C35" s="357"/>
      <c r="D35" s="357"/>
      <c r="E35" s="357"/>
      <c r="F35" s="357"/>
      <c r="G35" s="357"/>
      <c r="H35" s="372"/>
      <c r="I35" s="372"/>
      <c r="J35" s="372"/>
      <c r="K35" s="357"/>
      <c r="M35" s="358"/>
      <c r="N35" s="358"/>
      <c r="O35" s="358"/>
      <c r="P35" s="358"/>
      <c r="Q35" s="358"/>
      <c r="R35" s="358"/>
      <c r="S35" s="358"/>
      <c r="T35" s="358"/>
      <c r="U35" s="358"/>
      <c r="V35" s="358"/>
      <c r="W35" s="358"/>
      <c r="X35" s="358"/>
    </row>
    <row r="36" spans="1:24" s="377" customFormat="1" ht="15.75" customHeight="1">
      <c r="A36" s="371"/>
      <c r="B36" s="357"/>
      <c r="C36" s="357"/>
      <c r="D36" s="357"/>
      <c r="E36" s="357"/>
      <c r="F36" s="357"/>
      <c r="G36" s="357"/>
      <c r="H36" s="372"/>
      <c r="I36" s="372"/>
      <c r="J36" s="372"/>
      <c r="K36" s="357"/>
      <c r="M36" s="358"/>
      <c r="N36" s="358"/>
      <c r="O36" s="358"/>
      <c r="P36" s="358"/>
      <c r="Q36" s="358"/>
      <c r="R36" s="358"/>
      <c r="S36" s="358"/>
      <c r="T36" s="358"/>
      <c r="U36" s="358"/>
      <c r="V36" s="358"/>
      <c r="W36" s="358"/>
      <c r="X36" s="358"/>
    </row>
    <row r="37" spans="1:24" s="377" customFormat="1" ht="15.75" customHeight="1">
      <c r="A37" s="371"/>
      <c r="B37" s="357"/>
      <c r="C37" s="357"/>
      <c r="D37" s="357"/>
      <c r="E37" s="357"/>
      <c r="F37" s="357"/>
      <c r="G37" s="357"/>
      <c r="H37" s="372"/>
      <c r="I37" s="372"/>
      <c r="J37" s="372"/>
      <c r="K37" s="357"/>
      <c r="M37" s="358"/>
      <c r="N37" s="358"/>
      <c r="O37" s="358"/>
      <c r="P37" s="358"/>
      <c r="Q37" s="358"/>
      <c r="R37" s="358"/>
      <c r="S37" s="358"/>
      <c r="T37" s="358"/>
      <c r="U37" s="358"/>
      <c r="V37" s="358"/>
      <c r="W37" s="358"/>
      <c r="X37" s="358"/>
    </row>
    <row r="38" spans="1:24" s="377" customFormat="1" ht="15.75" customHeight="1">
      <c r="A38" s="371"/>
      <c r="B38" s="357"/>
      <c r="C38" s="357"/>
      <c r="D38" s="357"/>
      <c r="E38" s="357"/>
      <c r="F38" s="357"/>
      <c r="G38" s="357"/>
      <c r="H38" s="372"/>
      <c r="I38" s="372"/>
      <c r="J38" s="372"/>
      <c r="K38" s="357"/>
      <c r="M38" s="358"/>
      <c r="N38" s="358"/>
      <c r="O38" s="358"/>
      <c r="P38" s="358"/>
      <c r="Q38" s="358"/>
      <c r="R38" s="358"/>
      <c r="S38" s="358"/>
      <c r="T38" s="358"/>
      <c r="U38" s="358"/>
      <c r="V38" s="358"/>
      <c r="W38" s="358"/>
      <c r="X38" s="358"/>
    </row>
    <row r="39" spans="1:24" s="377" customFormat="1" ht="15.75" customHeight="1">
      <c r="A39" s="371"/>
      <c r="B39" s="357"/>
      <c r="C39" s="357"/>
      <c r="D39" s="357"/>
      <c r="E39" s="357"/>
      <c r="F39" s="357"/>
      <c r="G39" s="357"/>
      <c r="H39" s="372"/>
      <c r="I39" s="372"/>
      <c r="J39" s="372"/>
      <c r="K39" s="357"/>
      <c r="M39" s="358"/>
      <c r="N39" s="358"/>
      <c r="O39" s="358"/>
      <c r="P39" s="358"/>
      <c r="Q39" s="358"/>
      <c r="R39" s="358"/>
      <c r="S39" s="358"/>
      <c r="T39" s="358"/>
      <c r="U39" s="358"/>
      <c r="V39" s="358"/>
      <c r="W39" s="358"/>
      <c r="X39" s="358"/>
    </row>
    <row r="40" spans="1:24" s="377" customFormat="1" ht="15.75" customHeight="1">
      <c r="A40" s="371"/>
      <c r="B40" s="357"/>
      <c r="C40" s="357"/>
      <c r="D40" s="357"/>
      <c r="E40" s="357"/>
      <c r="F40" s="357"/>
      <c r="G40" s="357"/>
      <c r="H40" s="372"/>
      <c r="I40" s="372"/>
      <c r="J40" s="372"/>
      <c r="K40" s="357"/>
      <c r="M40" s="358"/>
      <c r="N40" s="358"/>
      <c r="O40" s="358"/>
      <c r="P40" s="358"/>
      <c r="Q40" s="358"/>
      <c r="R40" s="358"/>
      <c r="S40" s="358"/>
      <c r="T40" s="358"/>
      <c r="U40" s="358"/>
      <c r="V40" s="358"/>
      <c r="W40" s="358"/>
      <c r="X40" s="358"/>
    </row>
    <row r="41" spans="1:24" s="377" customFormat="1" ht="15.75" customHeight="1">
      <c r="A41" s="371"/>
      <c r="B41" s="357"/>
      <c r="C41" s="357"/>
      <c r="D41" s="357"/>
      <c r="E41" s="357"/>
      <c r="F41" s="357"/>
      <c r="G41" s="357"/>
      <c r="H41" s="372"/>
      <c r="I41" s="372"/>
      <c r="J41" s="372"/>
      <c r="K41" s="357"/>
      <c r="M41" s="358"/>
      <c r="N41" s="358"/>
      <c r="O41" s="358"/>
      <c r="P41" s="358"/>
      <c r="Q41" s="358"/>
      <c r="R41" s="358"/>
      <c r="S41" s="358"/>
      <c r="T41" s="358"/>
      <c r="U41" s="358"/>
      <c r="V41" s="358"/>
      <c r="W41" s="358"/>
      <c r="X41" s="358"/>
    </row>
    <row r="42" spans="1:24" s="377" customFormat="1" ht="15.75" customHeight="1">
      <c r="A42" s="371"/>
      <c r="B42" s="357"/>
      <c r="C42" s="357"/>
      <c r="D42" s="357"/>
      <c r="E42" s="357"/>
      <c r="F42" s="357"/>
      <c r="G42" s="357"/>
      <c r="H42" s="372"/>
      <c r="I42" s="372"/>
      <c r="J42" s="372"/>
      <c r="K42" s="357"/>
      <c r="M42" s="358"/>
      <c r="N42" s="358"/>
      <c r="O42" s="358"/>
      <c r="P42" s="358"/>
      <c r="Q42" s="358"/>
      <c r="R42" s="358"/>
      <c r="S42" s="358"/>
      <c r="T42" s="358"/>
      <c r="U42" s="358"/>
      <c r="V42" s="358"/>
      <c r="W42" s="358"/>
      <c r="X42" s="358"/>
    </row>
    <row r="43" spans="1:24" s="377" customFormat="1" ht="15.75" customHeight="1">
      <c r="A43" s="371"/>
      <c r="B43" s="357"/>
      <c r="C43" s="357"/>
      <c r="D43" s="357"/>
      <c r="E43" s="357"/>
      <c r="F43" s="357"/>
      <c r="G43" s="357"/>
      <c r="H43" s="372"/>
      <c r="I43" s="372"/>
      <c r="J43" s="372"/>
      <c r="K43" s="357"/>
      <c r="M43" s="358"/>
      <c r="N43" s="358"/>
      <c r="O43" s="358"/>
      <c r="P43" s="358"/>
      <c r="Q43" s="358"/>
      <c r="R43" s="358"/>
      <c r="S43" s="358"/>
      <c r="T43" s="358"/>
      <c r="U43" s="358"/>
      <c r="V43" s="358"/>
      <c r="W43" s="358"/>
      <c r="X43" s="358"/>
    </row>
    <row r="44" spans="1:24" s="377" customFormat="1" ht="15.75" customHeight="1">
      <c r="A44" s="371"/>
      <c r="B44" s="357"/>
      <c r="C44" s="357"/>
      <c r="D44" s="357"/>
      <c r="E44" s="357"/>
      <c r="F44" s="357"/>
      <c r="G44" s="357"/>
      <c r="H44" s="372"/>
      <c r="I44" s="372"/>
      <c r="J44" s="372"/>
      <c r="K44" s="357"/>
      <c r="M44" s="358"/>
      <c r="N44" s="358"/>
      <c r="O44" s="358"/>
      <c r="P44" s="358"/>
      <c r="Q44" s="358"/>
      <c r="R44" s="358"/>
      <c r="S44" s="358"/>
      <c r="T44" s="358"/>
      <c r="U44" s="358"/>
      <c r="V44" s="358"/>
      <c r="W44" s="358"/>
      <c r="X44" s="358"/>
    </row>
    <row r="45" spans="1:24" s="377" customFormat="1" ht="15.75" customHeight="1">
      <c r="A45" s="371"/>
      <c r="B45" s="357"/>
      <c r="C45" s="357"/>
      <c r="D45" s="357"/>
      <c r="E45" s="357"/>
      <c r="F45" s="357"/>
      <c r="G45" s="357"/>
      <c r="H45" s="372"/>
      <c r="I45" s="372"/>
      <c r="J45" s="372"/>
      <c r="K45" s="357"/>
      <c r="M45" s="358"/>
      <c r="N45" s="358"/>
      <c r="O45" s="358"/>
      <c r="P45" s="358"/>
      <c r="Q45" s="358"/>
      <c r="R45" s="358"/>
      <c r="S45" s="358"/>
      <c r="T45" s="358"/>
      <c r="U45" s="358"/>
      <c r="V45" s="358"/>
      <c r="W45" s="358"/>
      <c r="X45" s="358"/>
    </row>
    <row r="46" spans="1:24" s="377" customFormat="1" ht="15.75" customHeight="1">
      <c r="A46" s="371"/>
      <c r="B46" s="357"/>
      <c r="C46" s="357"/>
      <c r="D46" s="357"/>
      <c r="E46" s="357"/>
      <c r="F46" s="357"/>
      <c r="G46" s="357"/>
      <c r="H46" s="372"/>
      <c r="I46" s="372"/>
      <c r="J46" s="372"/>
      <c r="K46" s="357"/>
      <c r="M46" s="358"/>
      <c r="N46" s="358"/>
      <c r="O46" s="358"/>
      <c r="P46" s="358"/>
      <c r="Q46" s="358"/>
      <c r="R46" s="358"/>
      <c r="S46" s="358"/>
      <c r="T46" s="358"/>
      <c r="U46" s="358"/>
      <c r="V46" s="358"/>
      <c r="W46" s="358"/>
      <c r="X46" s="358"/>
    </row>
    <row r="47" spans="1:24" s="377" customFormat="1" ht="15.75" customHeight="1">
      <c r="A47" s="371"/>
      <c r="B47" s="357"/>
      <c r="C47" s="357"/>
      <c r="D47" s="357"/>
      <c r="E47" s="357"/>
      <c r="F47" s="357"/>
      <c r="G47" s="357"/>
      <c r="H47" s="372"/>
      <c r="I47" s="372"/>
      <c r="J47" s="372"/>
      <c r="K47" s="357"/>
      <c r="M47" s="358"/>
      <c r="N47" s="358"/>
      <c r="O47" s="358"/>
      <c r="P47" s="358"/>
      <c r="Q47" s="358"/>
      <c r="R47" s="358"/>
      <c r="S47" s="358"/>
      <c r="T47" s="358"/>
      <c r="U47" s="358"/>
      <c r="V47" s="358"/>
      <c r="W47" s="358"/>
      <c r="X47" s="358"/>
    </row>
    <row r="48" spans="1:24" s="377" customFormat="1" ht="15.75" customHeight="1">
      <c r="A48" s="371"/>
      <c r="B48" s="357"/>
      <c r="C48" s="357"/>
      <c r="D48" s="357"/>
      <c r="E48" s="357"/>
      <c r="F48" s="357"/>
      <c r="G48" s="357"/>
      <c r="H48" s="372"/>
      <c r="I48" s="372"/>
      <c r="J48" s="372"/>
      <c r="K48" s="357"/>
      <c r="M48" s="358"/>
      <c r="N48" s="358"/>
      <c r="O48" s="358"/>
      <c r="P48" s="358"/>
      <c r="Q48" s="358"/>
      <c r="R48" s="358"/>
      <c r="S48" s="358"/>
      <c r="T48" s="358"/>
      <c r="U48" s="358"/>
      <c r="V48" s="358"/>
      <c r="W48" s="358"/>
      <c r="X48" s="358"/>
    </row>
    <row r="49" spans="1:24" s="377" customFormat="1" ht="15.75" customHeight="1">
      <c r="A49" s="371"/>
      <c r="B49" s="357"/>
      <c r="C49" s="357"/>
      <c r="D49" s="357"/>
      <c r="E49" s="357"/>
      <c r="F49" s="357"/>
      <c r="G49" s="357"/>
      <c r="H49" s="372"/>
      <c r="I49" s="372"/>
      <c r="J49" s="372"/>
      <c r="K49" s="357"/>
      <c r="M49" s="358"/>
      <c r="N49" s="358"/>
      <c r="O49" s="358"/>
      <c r="P49" s="358"/>
      <c r="Q49" s="358"/>
      <c r="R49" s="358"/>
      <c r="S49" s="358"/>
      <c r="T49" s="358"/>
      <c r="U49" s="358"/>
      <c r="V49" s="358"/>
      <c r="W49" s="358"/>
      <c r="X49" s="358"/>
    </row>
    <row r="50" spans="1:24" s="377" customFormat="1" ht="15.75" customHeight="1">
      <c r="A50" s="371"/>
      <c r="B50" s="357"/>
      <c r="C50" s="357"/>
      <c r="D50" s="357"/>
      <c r="E50" s="357"/>
      <c r="F50" s="357"/>
      <c r="G50" s="357"/>
      <c r="H50" s="372"/>
      <c r="I50" s="372"/>
      <c r="J50" s="372"/>
      <c r="K50" s="357"/>
      <c r="M50" s="358"/>
      <c r="N50" s="358"/>
      <c r="O50" s="358"/>
      <c r="P50" s="358"/>
      <c r="Q50" s="358"/>
      <c r="R50" s="358"/>
      <c r="S50" s="358"/>
      <c r="T50" s="358"/>
      <c r="U50" s="358"/>
      <c r="V50" s="358"/>
      <c r="W50" s="358"/>
      <c r="X50" s="358"/>
    </row>
    <row r="51" spans="1:24" s="377" customFormat="1" ht="15.75" customHeight="1">
      <c r="A51" s="371"/>
      <c r="B51" s="357"/>
      <c r="C51" s="357"/>
      <c r="D51" s="357"/>
      <c r="E51" s="357"/>
      <c r="F51" s="357"/>
      <c r="G51" s="357"/>
      <c r="H51" s="372"/>
      <c r="I51" s="372"/>
      <c r="J51" s="372"/>
      <c r="K51" s="357"/>
      <c r="M51" s="358"/>
      <c r="N51" s="358"/>
      <c r="O51" s="358"/>
      <c r="P51" s="358"/>
      <c r="Q51" s="358"/>
      <c r="R51" s="358"/>
      <c r="S51" s="358"/>
      <c r="T51" s="358"/>
      <c r="U51" s="358"/>
      <c r="V51" s="358"/>
      <c r="W51" s="358"/>
      <c r="X51" s="358"/>
    </row>
    <row r="52" spans="1:24" s="377" customFormat="1" ht="15.75" customHeight="1">
      <c r="A52" s="371"/>
      <c r="B52" s="357"/>
      <c r="C52" s="357"/>
      <c r="D52" s="357"/>
      <c r="E52" s="357"/>
      <c r="F52" s="357"/>
      <c r="G52" s="357"/>
      <c r="H52" s="372"/>
      <c r="I52" s="372"/>
      <c r="J52" s="372"/>
      <c r="K52" s="357"/>
      <c r="M52" s="358"/>
      <c r="N52" s="358"/>
      <c r="O52" s="358"/>
      <c r="P52" s="358"/>
      <c r="Q52" s="358"/>
      <c r="R52" s="358"/>
      <c r="S52" s="358"/>
      <c r="T52" s="358"/>
      <c r="U52" s="358"/>
      <c r="V52" s="358"/>
      <c r="W52" s="358"/>
      <c r="X52" s="358"/>
    </row>
    <row r="53" spans="1:24" s="377" customFormat="1" ht="15.75" customHeight="1">
      <c r="A53" s="371"/>
      <c r="B53" s="357"/>
      <c r="C53" s="357"/>
      <c r="D53" s="357"/>
      <c r="E53" s="357"/>
      <c r="F53" s="357"/>
      <c r="G53" s="357"/>
      <c r="H53" s="372"/>
      <c r="I53" s="372"/>
      <c r="J53" s="372"/>
      <c r="K53" s="357"/>
      <c r="M53" s="358"/>
      <c r="N53" s="358"/>
      <c r="O53" s="358"/>
      <c r="P53" s="358"/>
      <c r="Q53" s="358"/>
      <c r="R53" s="358"/>
      <c r="S53" s="358"/>
      <c r="T53" s="358"/>
      <c r="U53" s="358"/>
      <c r="V53" s="358"/>
      <c r="W53" s="358"/>
      <c r="X53" s="358"/>
    </row>
    <row r="54" spans="1:24" s="377" customFormat="1" ht="15.75" customHeight="1">
      <c r="A54" s="371"/>
      <c r="B54" s="357"/>
      <c r="C54" s="357"/>
      <c r="D54" s="357"/>
      <c r="E54" s="357"/>
      <c r="F54" s="357"/>
      <c r="G54" s="357"/>
      <c r="H54" s="372"/>
      <c r="I54" s="372"/>
      <c r="J54" s="372"/>
      <c r="K54" s="357"/>
      <c r="M54" s="358"/>
      <c r="N54" s="358"/>
      <c r="O54" s="358"/>
      <c r="P54" s="358"/>
      <c r="Q54" s="358"/>
      <c r="R54" s="358"/>
      <c r="S54" s="358"/>
      <c r="T54" s="358"/>
      <c r="U54" s="358"/>
      <c r="V54" s="358"/>
      <c r="W54" s="358"/>
      <c r="X54" s="358"/>
    </row>
    <row r="55" spans="1:24" s="377" customFormat="1" ht="15.75" customHeight="1">
      <c r="A55" s="371"/>
      <c r="B55" s="357"/>
      <c r="C55" s="357"/>
      <c r="D55" s="357"/>
      <c r="E55" s="357"/>
      <c r="F55" s="357"/>
      <c r="G55" s="357"/>
      <c r="H55" s="372"/>
      <c r="I55" s="372"/>
      <c r="J55" s="372"/>
      <c r="K55" s="357"/>
      <c r="M55" s="358"/>
      <c r="N55" s="358"/>
      <c r="O55" s="358"/>
      <c r="P55" s="358"/>
      <c r="Q55" s="358"/>
      <c r="R55" s="358"/>
      <c r="S55" s="358"/>
      <c r="T55" s="358"/>
      <c r="U55" s="358"/>
      <c r="V55" s="358"/>
      <c r="W55" s="358"/>
      <c r="X55" s="358"/>
    </row>
    <row r="56" spans="1:24" s="377" customFormat="1" ht="15.75" customHeight="1">
      <c r="A56" s="371"/>
      <c r="B56" s="357"/>
      <c r="C56" s="357"/>
      <c r="D56" s="357"/>
      <c r="E56" s="357"/>
      <c r="F56" s="357"/>
      <c r="G56" s="357"/>
      <c r="H56" s="372"/>
      <c r="I56" s="372"/>
      <c r="J56" s="372"/>
      <c r="K56" s="357"/>
      <c r="M56" s="358"/>
      <c r="N56" s="358"/>
      <c r="O56" s="358"/>
      <c r="P56" s="358"/>
      <c r="Q56" s="358"/>
      <c r="R56" s="358"/>
      <c r="S56" s="358"/>
      <c r="T56" s="358"/>
      <c r="U56" s="358"/>
      <c r="V56" s="358"/>
      <c r="W56" s="358"/>
      <c r="X56" s="358"/>
    </row>
    <row r="57" spans="1:24" s="377" customFormat="1" ht="15.75" customHeight="1">
      <c r="A57" s="371"/>
      <c r="B57" s="357"/>
      <c r="C57" s="357"/>
      <c r="D57" s="357"/>
      <c r="E57" s="357"/>
      <c r="F57" s="357"/>
      <c r="G57" s="357"/>
      <c r="H57" s="372"/>
      <c r="I57" s="372"/>
      <c r="J57" s="372"/>
      <c r="K57" s="357"/>
      <c r="M57" s="358"/>
      <c r="N57" s="358"/>
      <c r="O57" s="358"/>
      <c r="P57" s="358"/>
      <c r="Q57" s="358"/>
      <c r="R57" s="358"/>
      <c r="S57" s="358"/>
      <c r="T57" s="358"/>
      <c r="U57" s="358"/>
      <c r="V57" s="358"/>
      <c r="W57" s="358"/>
      <c r="X57" s="358"/>
    </row>
    <row r="58" spans="1:24" s="377" customFormat="1" ht="15.75" customHeight="1">
      <c r="A58" s="371"/>
      <c r="B58" s="357"/>
      <c r="C58" s="357"/>
      <c r="D58" s="357"/>
      <c r="E58" s="357"/>
      <c r="F58" s="357"/>
      <c r="G58" s="357"/>
      <c r="H58" s="372"/>
      <c r="I58" s="372"/>
      <c r="J58" s="372"/>
      <c r="K58" s="357"/>
      <c r="M58" s="358"/>
      <c r="N58" s="358"/>
      <c r="O58" s="358"/>
      <c r="P58" s="358"/>
      <c r="Q58" s="358"/>
      <c r="R58" s="358"/>
      <c r="S58" s="358"/>
      <c r="T58" s="358"/>
      <c r="U58" s="358"/>
      <c r="V58" s="358"/>
      <c r="W58" s="358"/>
      <c r="X58" s="358"/>
    </row>
    <row r="59" spans="1:24" s="377" customFormat="1" ht="15.75" customHeight="1">
      <c r="A59" s="371"/>
      <c r="B59" s="357"/>
      <c r="C59" s="357"/>
      <c r="D59" s="357"/>
      <c r="E59" s="357"/>
      <c r="F59" s="357"/>
      <c r="G59" s="357"/>
      <c r="H59" s="372"/>
      <c r="I59" s="372"/>
      <c r="J59" s="372"/>
      <c r="K59" s="357"/>
      <c r="M59" s="358"/>
      <c r="N59" s="358"/>
      <c r="O59" s="358"/>
      <c r="P59" s="358"/>
      <c r="Q59" s="358"/>
      <c r="R59" s="358"/>
      <c r="S59" s="358"/>
      <c r="T59" s="358"/>
      <c r="U59" s="358"/>
      <c r="V59" s="358"/>
      <c r="W59" s="358"/>
      <c r="X59" s="358"/>
    </row>
    <row r="60" spans="1:24" s="377" customFormat="1" ht="15.75" customHeight="1">
      <c r="A60" s="371"/>
      <c r="B60" s="357"/>
      <c r="C60" s="357"/>
      <c r="D60" s="357"/>
      <c r="E60" s="357"/>
      <c r="F60" s="357"/>
      <c r="G60" s="357"/>
      <c r="H60" s="372"/>
      <c r="I60" s="372"/>
      <c r="J60" s="372"/>
      <c r="K60" s="357"/>
      <c r="M60" s="358"/>
      <c r="N60" s="358"/>
      <c r="O60" s="358"/>
      <c r="P60" s="358"/>
      <c r="Q60" s="358"/>
      <c r="R60" s="358"/>
      <c r="S60" s="358"/>
      <c r="T60" s="358"/>
      <c r="U60" s="358"/>
      <c r="V60" s="358"/>
      <c r="W60" s="358"/>
      <c r="X60" s="358"/>
    </row>
    <row r="61" spans="1:24" s="377" customFormat="1" ht="15.75" customHeight="1">
      <c r="A61" s="371"/>
      <c r="B61" s="357"/>
      <c r="C61" s="357"/>
      <c r="D61" s="357"/>
      <c r="E61" s="357"/>
      <c r="F61" s="357"/>
      <c r="G61" s="357"/>
      <c r="H61" s="372"/>
      <c r="I61" s="372"/>
      <c r="J61" s="372"/>
      <c r="K61" s="357"/>
      <c r="M61" s="358"/>
      <c r="N61" s="358"/>
      <c r="O61" s="358"/>
      <c r="P61" s="358"/>
      <c r="Q61" s="358"/>
      <c r="R61" s="358"/>
      <c r="S61" s="358"/>
      <c r="T61" s="358"/>
      <c r="U61" s="358"/>
      <c r="V61" s="358"/>
      <c r="W61" s="358"/>
      <c r="X61" s="358"/>
    </row>
    <row r="62" spans="1:24" s="377" customFormat="1" ht="15.75" customHeight="1">
      <c r="A62" s="371"/>
      <c r="B62" s="357"/>
      <c r="C62" s="357"/>
      <c r="D62" s="357"/>
      <c r="E62" s="357"/>
      <c r="F62" s="357"/>
      <c r="G62" s="357"/>
      <c r="H62" s="372"/>
      <c r="I62" s="372"/>
      <c r="J62" s="372"/>
      <c r="K62" s="357"/>
      <c r="M62" s="358"/>
      <c r="N62" s="358"/>
      <c r="O62" s="358"/>
      <c r="P62" s="358"/>
      <c r="Q62" s="358"/>
      <c r="R62" s="358"/>
      <c r="S62" s="358"/>
      <c r="T62" s="358"/>
      <c r="U62" s="358"/>
      <c r="V62" s="358"/>
      <c r="W62" s="358"/>
      <c r="X62" s="358"/>
    </row>
    <row r="63" spans="1:24" s="377" customFormat="1" ht="15.75" customHeight="1">
      <c r="A63" s="371"/>
      <c r="B63" s="357"/>
      <c r="C63" s="357"/>
      <c r="D63" s="357"/>
      <c r="E63" s="357"/>
      <c r="F63" s="357"/>
      <c r="G63" s="357"/>
      <c r="H63" s="372"/>
      <c r="I63" s="372"/>
      <c r="J63" s="372"/>
      <c r="K63" s="357"/>
      <c r="M63" s="358"/>
      <c r="N63" s="358"/>
      <c r="O63" s="358"/>
      <c r="P63" s="358"/>
      <c r="Q63" s="358"/>
      <c r="R63" s="358"/>
      <c r="S63" s="358"/>
      <c r="T63" s="358"/>
      <c r="U63" s="358"/>
      <c r="V63" s="358"/>
      <c r="W63" s="358"/>
      <c r="X63" s="358"/>
    </row>
    <row r="64" spans="1:24" s="377" customFormat="1" ht="15.75" customHeight="1">
      <c r="A64" s="371"/>
      <c r="B64" s="357"/>
      <c r="C64" s="357"/>
      <c r="D64" s="357"/>
      <c r="E64" s="357"/>
      <c r="F64" s="357"/>
      <c r="G64" s="357"/>
      <c r="H64" s="372"/>
      <c r="I64" s="372"/>
      <c r="J64" s="372"/>
      <c r="K64" s="357"/>
      <c r="M64" s="358"/>
      <c r="N64" s="358"/>
      <c r="O64" s="358"/>
      <c r="P64" s="358"/>
      <c r="Q64" s="358"/>
      <c r="R64" s="358"/>
      <c r="S64" s="358"/>
      <c r="T64" s="358"/>
      <c r="U64" s="358"/>
      <c r="V64" s="358"/>
      <c r="W64" s="358"/>
      <c r="X64" s="358"/>
    </row>
    <row r="65" spans="1:24" s="377" customFormat="1" ht="15.75" customHeight="1">
      <c r="A65" s="371"/>
      <c r="B65" s="357"/>
      <c r="C65" s="357"/>
      <c r="D65" s="357"/>
      <c r="E65" s="357"/>
      <c r="F65" s="357"/>
      <c r="G65" s="357"/>
      <c r="H65" s="372"/>
      <c r="I65" s="372"/>
      <c r="J65" s="372"/>
      <c r="K65" s="357"/>
      <c r="M65" s="358"/>
      <c r="N65" s="358"/>
      <c r="O65" s="358"/>
      <c r="P65" s="358"/>
      <c r="Q65" s="358"/>
      <c r="R65" s="358"/>
      <c r="S65" s="358"/>
      <c r="T65" s="358"/>
      <c r="U65" s="358"/>
      <c r="V65" s="358"/>
      <c r="W65" s="358"/>
      <c r="X65" s="358"/>
    </row>
    <row r="66" spans="1:24" s="377" customFormat="1" ht="15.75" customHeight="1">
      <c r="A66" s="371"/>
      <c r="B66" s="357"/>
      <c r="C66" s="357"/>
      <c r="D66" s="357"/>
      <c r="E66" s="357"/>
      <c r="F66" s="357"/>
      <c r="G66" s="357"/>
      <c r="H66" s="372"/>
      <c r="I66" s="372"/>
      <c r="J66" s="372"/>
      <c r="K66" s="357"/>
      <c r="M66" s="358"/>
      <c r="N66" s="358"/>
      <c r="O66" s="358"/>
      <c r="P66" s="358"/>
      <c r="Q66" s="358"/>
      <c r="R66" s="358"/>
      <c r="S66" s="358"/>
      <c r="T66" s="358"/>
      <c r="U66" s="358"/>
      <c r="V66" s="358"/>
      <c r="W66" s="358"/>
      <c r="X66" s="358"/>
    </row>
    <row r="67" spans="1:24" s="377" customFormat="1" ht="15.75" customHeight="1">
      <c r="A67" s="371"/>
      <c r="B67" s="357"/>
      <c r="C67" s="357"/>
      <c r="D67" s="357"/>
      <c r="E67" s="357"/>
      <c r="F67" s="357"/>
      <c r="G67" s="357"/>
      <c r="H67" s="372"/>
      <c r="I67" s="372"/>
      <c r="J67" s="372"/>
      <c r="K67" s="357"/>
      <c r="M67" s="358"/>
      <c r="N67" s="358"/>
      <c r="O67" s="358"/>
      <c r="P67" s="358"/>
      <c r="Q67" s="358"/>
      <c r="R67" s="358"/>
      <c r="S67" s="358"/>
      <c r="T67" s="358"/>
      <c r="U67" s="358"/>
      <c r="V67" s="358"/>
      <c r="W67" s="358"/>
      <c r="X67" s="358"/>
    </row>
    <row r="68" spans="1:24" s="377" customFormat="1" ht="15.75" customHeight="1">
      <c r="A68" s="371"/>
      <c r="B68" s="357"/>
      <c r="C68" s="357"/>
      <c r="D68" s="357"/>
      <c r="E68" s="357"/>
      <c r="F68" s="357"/>
      <c r="G68" s="357"/>
      <c r="H68" s="372"/>
      <c r="I68" s="372"/>
      <c r="J68" s="372"/>
      <c r="K68" s="357"/>
      <c r="M68" s="358"/>
      <c r="N68" s="358"/>
      <c r="O68" s="358"/>
      <c r="P68" s="358"/>
      <c r="Q68" s="358"/>
      <c r="R68" s="358"/>
      <c r="S68" s="358"/>
      <c r="T68" s="358"/>
      <c r="U68" s="358"/>
      <c r="V68" s="358"/>
      <c r="W68" s="358"/>
      <c r="X68" s="358"/>
    </row>
    <row r="69" spans="1:24" s="377" customFormat="1" ht="15.75" customHeight="1">
      <c r="A69" s="371"/>
      <c r="B69" s="357"/>
      <c r="C69" s="357"/>
      <c r="D69" s="357"/>
      <c r="E69" s="357"/>
      <c r="F69" s="357"/>
      <c r="G69" s="357"/>
      <c r="H69" s="372"/>
      <c r="I69" s="372"/>
      <c r="J69" s="372"/>
      <c r="K69" s="357"/>
      <c r="M69" s="358"/>
      <c r="N69" s="358"/>
      <c r="O69" s="358"/>
      <c r="P69" s="358"/>
      <c r="Q69" s="358"/>
      <c r="R69" s="358"/>
      <c r="S69" s="358"/>
      <c r="T69" s="358"/>
      <c r="U69" s="358"/>
      <c r="V69" s="358"/>
      <c r="W69" s="358"/>
      <c r="X69" s="358"/>
    </row>
    <row r="70" spans="1:24" s="377" customFormat="1" ht="15.75" customHeight="1">
      <c r="A70" s="371"/>
      <c r="B70" s="357"/>
      <c r="C70" s="357"/>
      <c r="D70" s="357"/>
      <c r="E70" s="357"/>
      <c r="F70" s="357"/>
      <c r="G70" s="357"/>
      <c r="H70" s="372"/>
      <c r="I70" s="372"/>
      <c r="J70" s="372"/>
      <c r="K70" s="357"/>
      <c r="M70" s="358"/>
      <c r="N70" s="358"/>
      <c r="O70" s="358"/>
      <c r="P70" s="358"/>
      <c r="Q70" s="358"/>
      <c r="R70" s="358"/>
      <c r="S70" s="358"/>
      <c r="T70" s="358"/>
      <c r="U70" s="358"/>
      <c r="V70" s="358"/>
      <c r="W70" s="358"/>
      <c r="X70" s="358"/>
    </row>
    <row r="71" spans="1:24" s="377" customFormat="1" ht="15.75" customHeight="1">
      <c r="A71" s="371"/>
      <c r="B71" s="357"/>
      <c r="C71" s="357"/>
      <c r="D71" s="357"/>
      <c r="E71" s="357"/>
      <c r="F71" s="357"/>
      <c r="G71" s="357"/>
      <c r="H71" s="372"/>
      <c r="I71" s="372"/>
      <c r="J71" s="372"/>
      <c r="K71" s="357"/>
      <c r="M71" s="358"/>
      <c r="N71" s="358"/>
      <c r="O71" s="358"/>
      <c r="P71" s="358"/>
      <c r="Q71" s="358"/>
      <c r="R71" s="358"/>
      <c r="S71" s="358"/>
      <c r="T71" s="358"/>
      <c r="U71" s="358"/>
      <c r="V71" s="358"/>
      <c r="W71" s="358"/>
      <c r="X71" s="358"/>
    </row>
    <row r="72" spans="1:24" s="377" customFormat="1" ht="15.75" customHeight="1">
      <c r="A72" s="371"/>
      <c r="B72" s="357"/>
      <c r="C72" s="357"/>
      <c r="D72" s="357"/>
      <c r="E72" s="357"/>
      <c r="F72" s="357"/>
      <c r="G72" s="357"/>
      <c r="H72" s="372"/>
      <c r="I72" s="372"/>
      <c r="J72" s="372"/>
      <c r="K72" s="357"/>
      <c r="M72" s="358"/>
      <c r="N72" s="358"/>
      <c r="O72" s="358"/>
      <c r="P72" s="358"/>
      <c r="Q72" s="358"/>
      <c r="R72" s="358"/>
      <c r="S72" s="358"/>
      <c r="T72" s="358"/>
      <c r="U72" s="358"/>
      <c r="V72" s="358"/>
      <c r="W72" s="358"/>
      <c r="X72" s="358"/>
    </row>
    <row r="73" spans="1:24" s="377" customFormat="1" ht="15.75" customHeight="1">
      <c r="A73" s="371"/>
      <c r="B73" s="357"/>
      <c r="C73" s="357"/>
      <c r="D73" s="357"/>
      <c r="E73" s="357"/>
      <c r="F73" s="357"/>
      <c r="G73" s="357"/>
      <c r="H73" s="372"/>
      <c r="I73" s="372"/>
      <c r="J73" s="372"/>
      <c r="K73" s="357"/>
      <c r="M73" s="358"/>
      <c r="N73" s="358"/>
      <c r="O73" s="358"/>
      <c r="P73" s="358"/>
      <c r="Q73" s="358"/>
      <c r="R73" s="358"/>
      <c r="S73" s="358"/>
      <c r="T73" s="358"/>
      <c r="U73" s="358"/>
      <c r="V73" s="358"/>
      <c r="W73" s="358"/>
      <c r="X73" s="358"/>
    </row>
    <row r="74" spans="1:24" s="377" customFormat="1" ht="15.75" customHeight="1">
      <c r="A74" s="371"/>
      <c r="B74" s="357"/>
      <c r="C74" s="357"/>
      <c r="D74" s="357"/>
      <c r="E74" s="357"/>
      <c r="F74" s="357"/>
      <c r="G74" s="357"/>
      <c r="H74" s="372"/>
      <c r="I74" s="372"/>
      <c r="J74" s="372"/>
      <c r="K74" s="357"/>
      <c r="M74" s="358"/>
      <c r="N74" s="358"/>
      <c r="O74" s="358"/>
      <c r="P74" s="358"/>
      <c r="Q74" s="358"/>
      <c r="R74" s="358"/>
      <c r="S74" s="358"/>
      <c r="T74" s="358"/>
      <c r="U74" s="358"/>
      <c r="V74" s="358"/>
      <c r="W74" s="358"/>
      <c r="X74" s="358"/>
    </row>
    <row r="75" spans="1:24" s="377" customFormat="1" ht="15.75" customHeight="1">
      <c r="A75" s="371"/>
      <c r="B75" s="357"/>
      <c r="C75" s="357"/>
      <c r="D75" s="357"/>
      <c r="E75" s="357"/>
      <c r="F75" s="357"/>
      <c r="G75" s="357"/>
      <c r="H75" s="372"/>
      <c r="I75" s="372"/>
      <c r="J75" s="372"/>
      <c r="K75" s="357"/>
      <c r="M75" s="358"/>
      <c r="N75" s="358"/>
      <c r="O75" s="358"/>
      <c r="P75" s="358"/>
      <c r="Q75" s="358"/>
      <c r="R75" s="358"/>
      <c r="S75" s="358"/>
      <c r="T75" s="358"/>
      <c r="U75" s="358"/>
      <c r="V75" s="358"/>
      <c r="W75" s="358"/>
      <c r="X75" s="358"/>
    </row>
    <row r="76" spans="1:24" s="377" customFormat="1" ht="15.75" customHeight="1">
      <c r="A76" s="371"/>
      <c r="B76" s="357"/>
      <c r="C76" s="357"/>
      <c r="D76" s="357"/>
      <c r="E76" s="357"/>
      <c r="F76" s="357"/>
      <c r="G76" s="357"/>
      <c r="H76" s="372"/>
      <c r="I76" s="372"/>
      <c r="J76" s="372"/>
      <c r="K76" s="357"/>
      <c r="M76" s="358"/>
      <c r="N76" s="358"/>
      <c r="O76" s="358"/>
      <c r="P76" s="358"/>
      <c r="Q76" s="358"/>
      <c r="R76" s="358"/>
      <c r="S76" s="358"/>
      <c r="T76" s="358"/>
      <c r="U76" s="358"/>
      <c r="V76" s="358"/>
      <c r="W76" s="358"/>
      <c r="X76" s="358"/>
    </row>
    <row r="77" spans="1:24" s="377" customFormat="1" ht="15.75" customHeight="1">
      <c r="A77" s="371"/>
      <c r="B77" s="357"/>
      <c r="C77" s="357"/>
      <c r="D77" s="357"/>
      <c r="E77" s="357"/>
      <c r="F77" s="357"/>
      <c r="G77" s="357"/>
      <c r="H77" s="372"/>
      <c r="I77" s="372"/>
      <c r="J77" s="372"/>
      <c r="K77" s="357"/>
      <c r="M77" s="358"/>
      <c r="N77" s="358"/>
      <c r="O77" s="358"/>
      <c r="P77" s="358"/>
      <c r="Q77" s="358"/>
      <c r="R77" s="358"/>
      <c r="S77" s="358"/>
      <c r="T77" s="358"/>
      <c r="U77" s="358"/>
      <c r="V77" s="358"/>
      <c r="W77" s="358"/>
      <c r="X77" s="358"/>
    </row>
    <row r="78" spans="1:24" s="377" customFormat="1" ht="15.75" customHeight="1">
      <c r="A78" s="371"/>
      <c r="B78" s="357"/>
      <c r="C78" s="357"/>
      <c r="D78" s="357"/>
      <c r="E78" s="357"/>
      <c r="F78" s="357"/>
      <c r="G78" s="357"/>
      <c r="H78" s="372"/>
      <c r="I78" s="372"/>
      <c r="J78" s="372"/>
      <c r="K78" s="357"/>
      <c r="M78" s="358"/>
      <c r="N78" s="358"/>
      <c r="O78" s="358"/>
      <c r="P78" s="358"/>
      <c r="Q78" s="358"/>
      <c r="R78" s="358"/>
      <c r="S78" s="358"/>
      <c r="T78" s="358"/>
      <c r="U78" s="358"/>
      <c r="V78" s="358"/>
      <c r="W78" s="358"/>
      <c r="X78" s="358"/>
    </row>
    <row r="79" spans="1:24" s="377" customFormat="1" ht="15.75" customHeight="1">
      <c r="A79" s="371"/>
      <c r="B79" s="357"/>
      <c r="C79" s="357"/>
      <c r="D79" s="357"/>
      <c r="E79" s="357"/>
      <c r="F79" s="357"/>
      <c r="G79" s="357"/>
      <c r="H79" s="372"/>
      <c r="I79" s="372"/>
      <c r="J79" s="372"/>
      <c r="K79" s="357"/>
      <c r="M79" s="358"/>
      <c r="N79" s="358"/>
      <c r="O79" s="358"/>
      <c r="P79" s="358"/>
      <c r="Q79" s="358"/>
      <c r="R79" s="358"/>
      <c r="S79" s="358"/>
      <c r="T79" s="358"/>
      <c r="U79" s="358"/>
      <c r="V79" s="358"/>
      <c r="W79" s="358"/>
      <c r="X79" s="358"/>
    </row>
    <row r="80" spans="1:24" s="377" customFormat="1" ht="15.75" customHeight="1">
      <c r="A80" s="371"/>
      <c r="B80" s="357"/>
      <c r="C80" s="357"/>
      <c r="D80" s="357"/>
      <c r="E80" s="357"/>
      <c r="F80" s="357"/>
      <c r="G80" s="357"/>
      <c r="H80" s="372"/>
      <c r="I80" s="372"/>
      <c r="J80" s="372"/>
      <c r="K80" s="357"/>
      <c r="M80" s="358"/>
      <c r="N80" s="358"/>
      <c r="O80" s="358"/>
      <c r="P80" s="358"/>
      <c r="Q80" s="358"/>
      <c r="R80" s="358"/>
      <c r="S80" s="358"/>
      <c r="T80" s="358"/>
      <c r="U80" s="358"/>
      <c r="V80" s="358"/>
      <c r="W80" s="358"/>
      <c r="X80" s="358"/>
    </row>
    <row r="81" spans="1:24" s="377" customFormat="1" ht="15.75" customHeight="1">
      <c r="A81" s="371"/>
      <c r="B81" s="357"/>
      <c r="C81" s="357"/>
      <c r="D81" s="357"/>
      <c r="E81" s="357"/>
      <c r="F81" s="357"/>
      <c r="G81" s="357"/>
      <c r="H81" s="372"/>
      <c r="I81" s="372"/>
      <c r="J81" s="372"/>
      <c r="K81" s="357"/>
      <c r="M81" s="358"/>
      <c r="N81" s="358"/>
      <c r="O81" s="358"/>
      <c r="P81" s="358"/>
      <c r="Q81" s="358"/>
      <c r="R81" s="358"/>
      <c r="S81" s="358"/>
      <c r="T81" s="358"/>
      <c r="U81" s="358"/>
      <c r="V81" s="358"/>
      <c r="W81" s="358"/>
      <c r="X81" s="358"/>
    </row>
    <row r="82" spans="1:24" s="377" customFormat="1" ht="15.75" customHeight="1">
      <c r="A82" s="371"/>
      <c r="B82" s="357"/>
      <c r="C82" s="357"/>
      <c r="D82" s="357"/>
      <c r="E82" s="357"/>
      <c r="F82" s="357"/>
      <c r="G82" s="357"/>
      <c r="H82" s="372"/>
      <c r="I82" s="372"/>
      <c r="J82" s="372"/>
      <c r="K82" s="357"/>
      <c r="M82" s="358"/>
      <c r="N82" s="358"/>
      <c r="O82" s="358"/>
      <c r="P82" s="358"/>
      <c r="Q82" s="358"/>
      <c r="R82" s="358"/>
      <c r="S82" s="358"/>
      <c r="T82" s="358"/>
      <c r="U82" s="358"/>
      <c r="V82" s="358"/>
      <c r="W82" s="358"/>
      <c r="X82" s="358"/>
    </row>
    <row r="83" spans="1:24" s="377" customFormat="1" ht="15.75" customHeight="1">
      <c r="A83" s="371"/>
      <c r="B83" s="357"/>
      <c r="C83" s="357"/>
      <c r="D83" s="357"/>
      <c r="E83" s="357"/>
      <c r="F83" s="357"/>
      <c r="G83" s="357"/>
      <c r="H83" s="372"/>
      <c r="I83" s="372"/>
      <c r="J83" s="372"/>
      <c r="K83" s="357"/>
      <c r="M83" s="358"/>
      <c r="N83" s="358"/>
      <c r="O83" s="358"/>
      <c r="P83" s="358"/>
      <c r="Q83" s="358"/>
      <c r="R83" s="358"/>
      <c r="S83" s="358"/>
      <c r="T83" s="358"/>
      <c r="U83" s="358"/>
      <c r="V83" s="358"/>
      <c r="W83" s="358"/>
      <c r="X83" s="358"/>
    </row>
    <row r="84" spans="1:24" s="377" customFormat="1" ht="15.75" customHeight="1">
      <c r="A84" s="371"/>
      <c r="B84" s="357"/>
      <c r="C84" s="357"/>
      <c r="D84" s="357"/>
      <c r="E84" s="357"/>
      <c r="F84" s="357"/>
      <c r="G84" s="357"/>
      <c r="H84" s="372"/>
      <c r="I84" s="372"/>
      <c r="J84" s="372"/>
      <c r="K84" s="357"/>
      <c r="M84" s="358"/>
      <c r="N84" s="358"/>
      <c r="O84" s="358"/>
      <c r="P84" s="358"/>
      <c r="Q84" s="358"/>
      <c r="R84" s="358"/>
      <c r="S84" s="358"/>
      <c r="T84" s="358"/>
      <c r="U84" s="358"/>
      <c r="V84" s="358"/>
      <c r="W84" s="358"/>
      <c r="X84" s="358"/>
    </row>
    <row r="85" spans="1:24" s="377" customFormat="1" ht="15.75" customHeight="1">
      <c r="A85" s="371"/>
      <c r="B85" s="357"/>
      <c r="C85" s="357"/>
      <c r="D85" s="357"/>
      <c r="E85" s="357"/>
      <c r="F85" s="357"/>
      <c r="G85" s="357"/>
      <c r="H85" s="372"/>
      <c r="I85" s="372"/>
      <c r="J85" s="372"/>
      <c r="K85" s="357"/>
      <c r="M85" s="358"/>
      <c r="N85" s="358"/>
      <c r="O85" s="358"/>
      <c r="P85" s="358"/>
      <c r="Q85" s="358"/>
      <c r="R85" s="358"/>
      <c r="S85" s="358"/>
      <c r="T85" s="358"/>
      <c r="U85" s="358"/>
      <c r="V85" s="358"/>
      <c r="W85" s="358"/>
      <c r="X85" s="358"/>
    </row>
    <row r="86" spans="1:24" s="377" customFormat="1" ht="15.75" customHeight="1">
      <c r="A86" s="371"/>
      <c r="B86" s="357"/>
      <c r="C86" s="357"/>
      <c r="D86" s="357"/>
      <c r="E86" s="357"/>
      <c r="F86" s="357"/>
      <c r="G86" s="357"/>
      <c r="H86" s="372"/>
      <c r="I86" s="372"/>
      <c r="J86" s="372"/>
      <c r="K86" s="357"/>
      <c r="M86" s="358"/>
      <c r="N86" s="358"/>
      <c r="O86" s="358"/>
      <c r="P86" s="358"/>
      <c r="Q86" s="358"/>
      <c r="R86" s="358"/>
      <c r="S86" s="358"/>
      <c r="T86" s="358"/>
      <c r="U86" s="358"/>
      <c r="V86" s="358"/>
      <c r="W86" s="358"/>
      <c r="X86" s="358"/>
    </row>
    <row r="87" spans="1:24" s="377" customFormat="1" ht="15.75" customHeight="1">
      <c r="A87" s="371"/>
      <c r="B87" s="357"/>
      <c r="C87" s="357"/>
      <c r="D87" s="357"/>
      <c r="E87" s="357"/>
      <c r="F87" s="357"/>
      <c r="G87" s="357"/>
      <c r="H87" s="372"/>
      <c r="I87" s="372"/>
      <c r="J87" s="372"/>
      <c r="K87" s="357"/>
      <c r="M87" s="358"/>
      <c r="N87" s="358"/>
      <c r="O87" s="358"/>
      <c r="P87" s="358"/>
      <c r="Q87" s="358"/>
      <c r="R87" s="358"/>
      <c r="S87" s="358"/>
      <c r="T87" s="358"/>
      <c r="U87" s="358"/>
      <c r="V87" s="358"/>
      <c r="W87" s="358"/>
      <c r="X87" s="358"/>
    </row>
    <row r="88" spans="1:24" s="377" customFormat="1" ht="15.75" customHeight="1">
      <c r="A88" s="371"/>
      <c r="B88" s="357"/>
      <c r="C88" s="357"/>
      <c r="D88" s="357"/>
      <c r="E88" s="357"/>
      <c r="F88" s="357"/>
      <c r="G88" s="357"/>
      <c r="H88" s="372"/>
      <c r="I88" s="372"/>
      <c r="J88" s="372"/>
      <c r="K88" s="357"/>
      <c r="M88" s="358"/>
      <c r="N88" s="358"/>
      <c r="O88" s="358"/>
      <c r="P88" s="358"/>
      <c r="Q88" s="358"/>
      <c r="R88" s="358"/>
      <c r="S88" s="358"/>
      <c r="T88" s="358"/>
      <c r="U88" s="358"/>
      <c r="V88" s="358"/>
      <c r="W88" s="358"/>
      <c r="X88" s="358"/>
    </row>
    <row r="89" spans="1:24" s="377" customFormat="1" ht="15.75" customHeight="1">
      <c r="A89" s="371"/>
      <c r="B89" s="357"/>
      <c r="C89" s="357"/>
      <c r="D89" s="357"/>
      <c r="E89" s="357"/>
      <c r="F89" s="357"/>
      <c r="G89" s="357"/>
      <c r="H89" s="372"/>
      <c r="I89" s="372"/>
      <c r="J89" s="372"/>
      <c r="K89" s="357"/>
      <c r="M89" s="358"/>
      <c r="N89" s="358"/>
      <c r="O89" s="358"/>
      <c r="P89" s="358"/>
      <c r="Q89" s="358"/>
      <c r="R89" s="358"/>
      <c r="S89" s="358"/>
      <c r="T89" s="358"/>
      <c r="U89" s="358"/>
      <c r="V89" s="358"/>
      <c r="W89" s="358"/>
      <c r="X89" s="358"/>
    </row>
    <row r="90" spans="1:24" s="377" customFormat="1" ht="15.75" customHeight="1">
      <c r="A90" s="371"/>
      <c r="B90" s="357"/>
      <c r="C90" s="357"/>
      <c r="D90" s="357"/>
      <c r="E90" s="357"/>
      <c r="F90" s="357"/>
      <c r="G90" s="357"/>
      <c r="H90" s="372"/>
      <c r="I90" s="372"/>
      <c r="J90" s="372"/>
      <c r="K90" s="357"/>
      <c r="M90" s="358"/>
      <c r="N90" s="358"/>
      <c r="O90" s="358"/>
      <c r="P90" s="358"/>
      <c r="Q90" s="358"/>
      <c r="R90" s="358"/>
      <c r="S90" s="358"/>
      <c r="T90" s="358"/>
      <c r="U90" s="358"/>
      <c r="V90" s="358"/>
      <c r="W90" s="358"/>
      <c r="X90" s="358"/>
    </row>
    <row r="91" spans="1:24" s="377" customFormat="1" ht="15.75" customHeight="1">
      <c r="A91" s="371"/>
      <c r="B91" s="357"/>
      <c r="C91" s="357"/>
      <c r="D91" s="357"/>
      <c r="E91" s="357"/>
      <c r="F91" s="357"/>
      <c r="G91" s="357"/>
      <c r="H91" s="372"/>
      <c r="I91" s="372"/>
      <c r="J91" s="372"/>
      <c r="K91" s="357"/>
      <c r="M91" s="358"/>
      <c r="N91" s="358"/>
      <c r="O91" s="358"/>
      <c r="P91" s="358"/>
      <c r="Q91" s="358"/>
      <c r="R91" s="358"/>
      <c r="S91" s="358"/>
      <c r="T91" s="358"/>
      <c r="U91" s="358"/>
      <c r="V91" s="358"/>
      <c r="W91" s="358"/>
      <c r="X91" s="358"/>
    </row>
    <row r="92" spans="1:24" s="377" customFormat="1" ht="15.75" customHeight="1">
      <c r="A92" s="371"/>
      <c r="B92" s="357"/>
      <c r="C92" s="357"/>
      <c r="D92" s="357"/>
      <c r="E92" s="357"/>
      <c r="F92" s="357"/>
      <c r="G92" s="357"/>
      <c r="H92" s="372"/>
      <c r="I92" s="372"/>
      <c r="J92" s="372"/>
      <c r="K92" s="357"/>
      <c r="M92" s="358"/>
      <c r="N92" s="358"/>
      <c r="O92" s="358"/>
      <c r="P92" s="358"/>
      <c r="Q92" s="358"/>
      <c r="R92" s="358"/>
      <c r="S92" s="358"/>
      <c r="T92" s="358"/>
      <c r="U92" s="358"/>
      <c r="V92" s="358"/>
      <c r="W92" s="358"/>
      <c r="X92" s="358"/>
    </row>
    <row r="93" spans="1:24" s="377" customFormat="1" ht="15.75" customHeight="1">
      <c r="A93" s="371"/>
      <c r="B93" s="357"/>
      <c r="C93" s="357"/>
      <c r="D93" s="357"/>
      <c r="E93" s="357"/>
      <c r="F93" s="357"/>
      <c r="G93" s="357"/>
      <c r="H93" s="372"/>
      <c r="I93" s="372"/>
      <c r="J93" s="372"/>
      <c r="K93" s="357"/>
      <c r="M93" s="358"/>
      <c r="N93" s="358"/>
      <c r="O93" s="358"/>
      <c r="P93" s="358"/>
      <c r="Q93" s="358"/>
      <c r="R93" s="358"/>
      <c r="S93" s="358"/>
      <c r="T93" s="358"/>
      <c r="U93" s="358"/>
      <c r="V93" s="358"/>
      <c r="W93" s="358"/>
      <c r="X93" s="358"/>
    </row>
    <row r="94" spans="1:24" s="377" customFormat="1" ht="15.75" customHeight="1">
      <c r="A94" s="371"/>
      <c r="B94" s="357"/>
      <c r="C94" s="357"/>
      <c r="D94" s="357"/>
      <c r="E94" s="357"/>
      <c r="F94" s="357"/>
      <c r="G94" s="357"/>
      <c r="H94" s="372"/>
      <c r="I94" s="372"/>
      <c r="J94" s="372"/>
      <c r="K94" s="357"/>
      <c r="M94" s="358"/>
      <c r="N94" s="358"/>
      <c r="O94" s="358"/>
      <c r="P94" s="358"/>
      <c r="Q94" s="358"/>
      <c r="R94" s="358"/>
      <c r="S94" s="358"/>
      <c r="T94" s="358"/>
      <c r="U94" s="358"/>
      <c r="V94" s="358"/>
      <c r="W94" s="358"/>
      <c r="X94" s="358"/>
    </row>
    <row r="95" spans="1:24" s="377" customFormat="1" ht="15.75" customHeight="1">
      <c r="A95" s="371"/>
      <c r="B95" s="357"/>
      <c r="C95" s="357"/>
      <c r="D95" s="357"/>
      <c r="E95" s="357"/>
      <c r="F95" s="357"/>
      <c r="G95" s="357"/>
      <c r="H95" s="372"/>
      <c r="I95" s="372"/>
      <c r="J95" s="372"/>
      <c r="K95" s="357"/>
      <c r="M95" s="358"/>
      <c r="N95" s="358"/>
      <c r="O95" s="358"/>
      <c r="P95" s="358"/>
      <c r="Q95" s="358"/>
      <c r="R95" s="358"/>
      <c r="S95" s="358"/>
      <c r="T95" s="358"/>
      <c r="U95" s="358"/>
      <c r="V95" s="358"/>
      <c r="W95" s="358"/>
      <c r="X95" s="358"/>
    </row>
    <row r="96" spans="1:24" s="377" customFormat="1" ht="15.75" customHeight="1">
      <c r="A96" s="371"/>
      <c r="B96" s="357"/>
      <c r="C96" s="357"/>
      <c r="D96" s="357"/>
      <c r="E96" s="357"/>
      <c r="F96" s="357"/>
      <c r="G96" s="357"/>
      <c r="H96" s="372"/>
      <c r="I96" s="372"/>
      <c r="J96" s="372"/>
      <c r="K96" s="357"/>
      <c r="M96" s="358"/>
      <c r="N96" s="358"/>
      <c r="O96" s="358"/>
      <c r="P96" s="358"/>
      <c r="Q96" s="358"/>
      <c r="R96" s="358"/>
      <c r="S96" s="358"/>
      <c r="T96" s="358"/>
      <c r="U96" s="358"/>
      <c r="V96" s="358"/>
      <c r="W96" s="358"/>
      <c r="X96" s="358"/>
    </row>
    <row r="97" spans="1:24" s="377" customFormat="1" ht="15.75" customHeight="1">
      <c r="A97" s="371"/>
      <c r="B97" s="357"/>
      <c r="C97" s="357"/>
      <c r="D97" s="357"/>
      <c r="E97" s="357"/>
      <c r="F97" s="357"/>
      <c r="G97" s="357"/>
      <c r="H97" s="372"/>
      <c r="I97" s="372"/>
      <c r="J97" s="372"/>
      <c r="K97" s="357"/>
      <c r="M97" s="358"/>
      <c r="N97" s="358"/>
      <c r="O97" s="358"/>
      <c r="P97" s="358"/>
      <c r="Q97" s="358"/>
      <c r="R97" s="358"/>
      <c r="S97" s="358"/>
      <c r="T97" s="358"/>
      <c r="U97" s="358"/>
      <c r="V97" s="358"/>
      <c r="W97" s="358"/>
      <c r="X97" s="358"/>
    </row>
    <row r="98" spans="1:24" s="377" customFormat="1" ht="15.75" customHeight="1">
      <c r="A98" s="371"/>
      <c r="B98" s="357"/>
      <c r="C98" s="357"/>
      <c r="D98" s="357"/>
      <c r="E98" s="357"/>
      <c r="F98" s="357"/>
      <c r="G98" s="357"/>
      <c r="H98" s="372"/>
      <c r="I98" s="372"/>
      <c r="J98" s="372"/>
      <c r="K98" s="357"/>
      <c r="M98" s="358"/>
      <c r="N98" s="358"/>
      <c r="O98" s="358"/>
      <c r="P98" s="358"/>
      <c r="Q98" s="358"/>
      <c r="R98" s="358"/>
      <c r="S98" s="358"/>
      <c r="T98" s="358"/>
      <c r="U98" s="358"/>
      <c r="V98" s="358"/>
      <c r="W98" s="358"/>
      <c r="X98" s="358"/>
    </row>
    <row r="99" spans="1:24" s="377" customFormat="1" ht="15.75" customHeight="1">
      <c r="A99" s="371"/>
      <c r="B99" s="357"/>
      <c r="C99" s="357"/>
      <c r="D99" s="357"/>
      <c r="E99" s="357"/>
      <c r="F99" s="357"/>
      <c r="G99" s="357"/>
      <c r="H99" s="372"/>
      <c r="I99" s="372"/>
      <c r="J99" s="372"/>
      <c r="K99" s="357"/>
      <c r="M99" s="358"/>
      <c r="N99" s="358"/>
      <c r="O99" s="358"/>
      <c r="P99" s="358"/>
      <c r="Q99" s="358"/>
      <c r="R99" s="358"/>
      <c r="S99" s="358"/>
      <c r="T99" s="358"/>
      <c r="U99" s="358"/>
      <c r="V99" s="358"/>
      <c r="W99" s="358"/>
      <c r="X99" s="358"/>
    </row>
    <row r="100" spans="1:24" s="377" customFormat="1" ht="15.75" customHeight="1">
      <c r="A100" s="371"/>
      <c r="B100" s="357"/>
      <c r="C100" s="357"/>
      <c r="D100" s="357"/>
      <c r="E100" s="357"/>
      <c r="F100" s="357"/>
      <c r="G100" s="357"/>
      <c r="H100" s="372"/>
      <c r="I100" s="372"/>
      <c r="J100" s="372"/>
      <c r="K100" s="357"/>
      <c r="M100" s="358"/>
      <c r="N100" s="358"/>
      <c r="O100" s="358"/>
      <c r="P100" s="358"/>
      <c r="Q100" s="358"/>
      <c r="R100" s="358"/>
      <c r="S100" s="358"/>
      <c r="T100" s="358"/>
      <c r="U100" s="358"/>
      <c r="V100" s="358"/>
      <c r="W100" s="358"/>
      <c r="X100" s="358"/>
    </row>
    <row r="101" spans="1:24" s="377" customFormat="1" ht="15.75" customHeight="1">
      <c r="A101" s="371"/>
      <c r="B101" s="357"/>
      <c r="C101" s="357"/>
      <c r="D101" s="357"/>
      <c r="E101" s="357"/>
      <c r="F101" s="357"/>
      <c r="G101" s="357"/>
      <c r="H101" s="372"/>
      <c r="I101" s="372"/>
      <c r="J101" s="372"/>
      <c r="K101" s="357"/>
      <c r="M101" s="358"/>
      <c r="N101" s="358"/>
      <c r="O101" s="358"/>
      <c r="P101" s="358"/>
      <c r="Q101" s="358"/>
      <c r="R101" s="358"/>
      <c r="S101" s="358"/>
      <c r="T101" s="358"/>
      <c r="U101" s="358"/>
      <c r="V101" s="358"/>
      <c r="W101" s="358"/>
      <c r="X101" s="358"/>
    </row>
    <row r="102" spans="1:24" s="377" customFormat="1" ht="15.75" customHeight="1">
      <c r="A102" s="371"/>
      <c r="B102" s="357"/>
      <c r="C102" s="357"/>
      <c r="D102" s="357"/>
      <c r="E102" s="357"/>
      <c r="F102" s="357"/>
      <c r="G102" s="357"/>
      <c r="H102" s="372"/>
      <c r="I102" s="372"/>
      <c r="J102" s="372"/>
      <c r="K102" s="357"/>
      <c r="M102" s="358"/>
      <c r="N102" s="358"/>
      <c r="O102" s="358"/>
      <c r="P102" s="358"/>
      <c r="Q102" s="358"/>
      <c r="R102" s="358"/>
      <c r="S102" s="358"/>
      <c r="T102" s="358"/>
      <c r="U102" s="358"/>
      <c r="V102" s="358"/>
      <c r="W102" s="358"/>
      <c r="X102" s="358"/>
    </row>
    <row r="103" spans="1:24" s="377" customFormat="1" ht="15.75" customHeight="1">
      <c r="A103" s="371"/>
      <c r="B103" s="357"/>
      <c r="C103" s="357"/>
      <c r="D103" s="357"/>
      <c r="E103" s="357"/>
      <c r="F103" s="357"/>
      <c r="G103" s="357"/>
      <c r="H103" s="372"/>
      <c r="I103" s="372"/>
      <c r="J103" s="372"/>
      <c r="K103" s="357"/>
      <c r="M103" s="358"/>
      <c r="N103" s="358"/>
      <c r="O103" s="358"/>
      <c r="P103" s="358"/>
      <c r="Q103" s="358"/>
      <c r="R103" s="358"/>
      <c r="S103" s="358"/>
      <c r="T103" s="358"/>
      <c r="U103" s="358"/>
      <c r="V103" s="358"/>
      <c r="W103" s="358"/>
      <c r="X103" s="358"/>
    </row>
    <row r="104" spans="1:24" s="377" customFormat="1" ht="15.75" customHeight="1">
      <c r="A104" s="371"/>
      <c r="B104" s="357"/>
      <c r="C104" s="357"/>
      <c r="D104" s="357"/>
      <c r="E104" s="357"/>
      <c r="F104" s="357"/>
      <c r="G104" s="357"/>
      <c r="H104" s="372"/>
      <c r="I104" s="372"/>
      <c r="J104" s="372"/>
      <c r="K104" s="357"/>
      <c r="M104" s="358"/>
      <c r="N104" s="358"/>
      <c r="O104" s="358"/>
      <c r="P104" s="358"/>
      <c r="Q104" s="358"/>
      <c r="R104" s="358"/>
      <c r="S104" s="358"/>
      <c r="T104" s="358"/>
      <c r="U104" s="358"/>
      <c r="V104" s="358"/>
      <c r="W104" s="358"/>
      <c r="X104" s="358"/>
    </row>
    <row r="105" spans="1:24" s="377" customFormat="1" ht="15.75" customHeight="1">
      <c r="A105" s="371"/>
      <c r="B105" s="357"/>
      <c r="C105" s="357"/>
      <c r="D105" s="357"/>
      <c r="E105" s="357"/>
      <c r="F105" s="357"/>
      <c r="G105" s="357"/>
      <c r="H105" s="372"/>
      <c r="I105" s="372"/>
      <c r="J105" s="372"/>
      <c r="K105" s="357"/>
      <c r="M105" s="358"/>
      <c r="N105" s="358"/>
      <c r="O105" s="358"/>
      <c r="P105" s="358"/>
      <c r="Q105" s="358"/>
      <c r="R105" s="358"/>
      <c r="S105" s="358"/>
      <c r="T105" s="358"/>
      <c r="U105" s="358"/>
      <c r="V105" s="358"/>
      <c r="W105" s="358"/>
      <c r="X105" s="358"/>
    </row>
    <row r="106" spans="1:24" s="377" customFormat="1" ht="15.75" customHeight="1">
      <c r="A106" s="371"/>
      <c r="B106" s="357"/>
      <c r="C106" s="357"/>
      <c r="D106" s="357"/>
      <c r="E106" s="357"/>
      <c r="F106" s="357"/>
      <c r="G106" s="357"/>
      <c r="H106" s="372"/>
      <c r="I106" s="372"/>
      <c r="J106" s="372"/>
      <c r="K106" s="357"/>
      <c r="M106" s="358"/>
      <c r="N106" s="358"/>
      <c r="O106" s="358"/>
      <c r="P106" s="358"/>
      <c r="Q106" s="358"/>
      <c r="R106" s="358"/>
      <c r="S106" s="358"/>
      <c r="T106" s="358"/>
      <c r="U106" s="358"/>
      <c r="V106" s="358"/>
      <c r="W106" s="358"/>
      <c r="X106" s="358"/>
    </row>
    <row r="107" spans="1:24" s="377" customFormat="1" ht="15.75" customHeight="1">
      <c r="A107" s="371"/>
      <c r="B107" s="357"/>
      <c r="C107" s="357"/>
      <c r="D107" s="357"/>
      <c r="E107" s="357"/>
      <c r="F107" s="357"/>
      <c r="G107" s="357"/>
      <c r="H107" s="372"/>
      <c r="I107" s="372"/>
      <c r="J107" s="372"/>
      <c r="K107" s="357"/>
      <c r="M107" s="358"/>
      <c r="N107" s="358"/>
      <c r="O107" s="358"/>
      <c r="P107" s="358"/>
      <c r="Q107" s="358"/>
      <c r="R107" s="358"/>
      <c r="S107" s="358"/>
      <c r="T107" s="358"/>
      <c r="U107" s="358"/>
      <c r="V107" s="358"/>
      <c r="W107" s="358"/>
      <c r="X107" s="358"/>
    </row>
    <row r="108" spans="1:24" s="377" customFormat="1" ht="15.75" customHeight="1">
      <c r="A108" s="371"/>
      <c r="B108" s="357"/>
      <c r="C108" s="357"/>
      <c r="D108" s="357"/>
      <c r="E108" s="357"/>
      <c r="F108" s="357"/>
      <c r="G108" s="357"/>
      <c r="H108" s="372"/>
      <c r="I108" s="372"/>
      <c r="J108" s="372"/>
      <c r="K108" s="357"/>
      <c r="M108" s="358"/>
      <c r="N108" s="358"/>
      <c r="O108" s="358"/>
      <c r="P108" s="358"/>
      <c r="Q108" s="358"/>
      <c r="R108" s="358"/>
      <c r="S108" s="358"/>
      <c r="T108" s="358"/>
      <c r="U108" s="358"/>
      <c r="V108" s="358"/>
      <c r="W108" s="358"/>
      <c r="X108" s="358"/>
    </row>
    <row r="109" spans="1:24" s="377" customFormat="1" ht="15.75" customHeight="1">
      <c r="A109" s="371"/>
      <c r="B109" s="357"/>
      <c r="C109" s="357"/>
      <c r="D109" s="357"/>
      <c r="E109" s="357"/>
      <c r="F109" s="357"/>
      <c r="G109" s="357"/>
      <c r="H109" s="372"/>
      <c r="I109" s="372"/>
      <c r="J109" s="372"/>
      <c r="K109" s="357"/>
      <c r="M109" s="358"/>
      <c r="N109" s="358"/>
      <c r="O109" s="358"/>
      <c r="P109" s="358"/>
      <c r="Q109" s="358"/>
      <c r="R109" s="358"/>
      <c r="S109" s="358"/>
      <c r="T109" s="358"/>
      <c r="U109" s="358"/>
      <c r="V109" s="358"/>
      <c r="W109" s="358"/>
      <c r="X109" s="358"/>
    </row>
    <row r="110" spans="1:24" s="377" customFormat="1" ht="15.75" customHeight="1">
      <c r="A110" s="371"/>
      <c r="B110" s="357"/>
      <c r="C110" s="357"/>
      <c r="D110" s="357"/>
      <c r="E110" s="357"/>
      <c r="F110" s="357"/>
      <c r="G110" s="357"/>
      <c r="H110" s="372"/>
      <c r="I110" s="372"/>
      <c r="J110" s="372"/>
      <c r="K110" s="357"/>
      <c r="M110" s="358"/>
      <c r="N110" s="358"/>
      <c r="O110" s="358"/>
      <c r="P110" s="358"/>
      <c r="Q110" s="358"/>
      <c r="R110" s="358"/>
      <c r="S110" s="358"/>
      <c r="T110" s="358"/>
      <c r="U110" s="358"/>
      <c r="V110" s="358"/>
      <c r="W110" s="358"/>
      <c r="X110" s="358"/>
    </row>
    <row r="111" spans="1:24" s="377" customFormat="1" ht="15.75" customHeight="1">
      <c r="A111" s="371"/>
      <c r="B111" s="357"/>
      <c r="C111" s="357"/>
      <c r="D111" s="357"/>
      <c r="E111" s="357"/>
      <c r="F111" s="357"/>
      <c r="G111" s="357"/>
      <c r="H111" s="372"/>
      <c r="I111" s="372"/>
      <c r="J111" s="372"/>
      <c r="K111" s="357"/>
      <c r="M111" s="358"/>
      <c r="N111" s="358"/>
      <c r="O111" s="358"/>
      <c r="P111" s="358"/>
      <c r="Q111" s="358"/>
      <c r="R111" s="358"/>
      <c r="S111" s="358"/>
      <c r="T111" s="358"/>
      <c r="U111" s="358"/>
      <c r="V111" s="358"/>
      <c r="W111" s="358"/>
      <c r="X111" s="358"/>
    </row>
    <row r="112" spans="1:24" s="377" customFormat="1" ht="15.75" customHeight="1">
      <c r="A112" s="371"/>
      <c r="B112" s="357"/>
      <c r="C112" s="357"/>
      <c r="D112" s="357"/>
      <c r="E112" s="357"/>
      <c r="F112" s="357"/>
      <c r="G112" s="357"/>
      <c r="H112" s="372"/>
      <c r="I112" s="372"/>
      <c r="J112" s="372"/>
      <c r="K112" s="357"/>
      <c r="M112" s="358"/>
      <c r="N112" s="358"/>
      <c r="O112" s="358"/>
      <c r="P112" s="358"/>
      <c r="Q112" s="358"/>
      <c r="R112" s="358"/>
      <c r="S112" s="358"/>
      <c r="T112" s="358"/>
      <c r="U112" s="358"/>
      <c r="V112" s="358"/>
      <c r="W112" s="358"/>
      <c r="X112" s="358"/>
    </row>
    <row r="113" spans="1:24" s="377" customFormat="1" ht="15.75" customHeight="1">
      <c r="A113" s="371"/>
      <c r="B113" s="357"/>
      <c r="C113" s="357"/>
      <c r="D113" s="357"/>
      <c r="E113" s="357"/>
      <c r="F113" s="357"/>
      <c r="G113" s="357"/>
      <c r="H113" s="372"/>
      <c r="I113" s="372"/>
      <c r="J113" s="372"/>
      <c r="K113" s="357"/>
      <c r="M113" s="358"/>
      <c r="N113" s="358"/>
      <c r="O113" s="358"/>
      <c r="P113" s="358"/>
      <c r="Q113" s="358"/>
      <c r="R113" s="358"/>
      <c r="S113" s="358"/>
      <c r="T113" s="358"/>
      <c r="U113" s="358"/>
      <c r="V113" s="358"/>
      <c r="W113" s="358"/>
      <c r="X113" s="358"/>
    </row>
    <row r="114" spans="1:24" s="377" customFormat="1" ht="15.75" customHeight="1">
      <c r="A114" s="371"/>
      <c r="B114" s="357"/>
      <c r="C114" s="357"/>
      <c r="D114" s="357"/>
      <c r="E114" s="357"/>
      <c r="F114" s="357"/>
      <c r="G114" s="357"/>
      <c r="H114" s="372"/>
      <c r="I114" s="372"/>
      <c r="J114" s="372"/>
      <c r="K114" s="357"/>
      <c r="M114" s="358"/>
      <c r="N114" s="358"/>
      <c r="O114" s="358"/>
      <c r="P114" s="358"/>
      <c r="Q114" s="358"/>
      <c r="R114" s="358"/>
      <c r="S114" s="358"/>
      <c r="T114" s="358"/>
      <c r="U114" s="358"/>
      <c r="V114" s="358"/>
      <c r="W114" s="358"/>
      <c r="X114" s="358"/>
    </row>
    <row r="115" spans="1:24" s="377" customFormat="1" ht="15.75" customHeight="1">
      <c r="A115" s="371"/>
      <c r="B115" s="357"/>
      <c r="C115" s="357"/>
      <c r="D115" s="357"/>
      <c r="E115" s="357"/>
      <c r="F115" s="357"/>
      <c r="G115" s="357"/>
      <c r="H115" s="372"/>
      <c r="I115" s="372"/>
      <c r="J115" s="372"/>
      <c r="K115" s="357"/>
      <c r="M115" s="358"/>
      <c r="N115" s="358"/>
      <c r="O115" s="358"/>
      <c r="P115" s="358"/>
      <c r="Q115" s="358"/>
      <c r="R115" s="358"/>
      <c r="S115" s="358"/>
      <c r="T115" s="358"/>
      <c r="U115" s="358"/>
      <c r="V115" s="358"/>
      <c r="W115" s="358"/>
      <c r="X115" s="358"/>
    </row>
    <row r="116" spans="1:24" s="377" customFormat="1" ht="15.75" customHeight="1">
      <c r="A116" s="371"/>
      <c r="B116" s="357"/>
      <c r="C116" s="357"/>
      <c r="D116" s="357"/>
      <c r="E116" s="357"/>
      <c r="F116" s="357"/>
      <c r="G116" s="357"/>
      <c r="H116" s="372"/>
      <c r="I116" s="372"/>
      <c r="J116" s="372"/>
      <c r="K116" s="357"/>
      <c r="M116" s="358"/>
      <c r="N116" s="358"/>
      <c r="O116" s="358"/>
      <c r="P116" s="358"/>
      <c r="Q116" s="358"/>
      <c r="R116" s="358"/>
      <c r="S116" s="358"/>
      <c r="T116" s="358"/>
      <c r="U116" s="358"/>
      <c r="V116" s="358"/>
      <c r="W116" s="358"/>
      <c r="X116" s="358"/>
    </row>
    <row r="117" spans="1:24" s="377" customFormat="1" ht="15.75" customHeight="1">
      <c r="A117" s="371"/>
      <c r="B117" s="357"/>
      <c r="C117" s="357"/>
      <c r="D117" s="357"/>
      <c r="E117" s="357"/>
      <c r="F117" s="357"/>
      <c r="G117" s="357"/>
      <c r="H117" s="372"/>
      <c r="I117" s="372"/>
      <c r="J117" s="372"/>
      <c r="K117" s="357"/>
      <c r="M117" s="358"/>
      <c r="N117" s="358"/>
      <c r="O117" s="358"/>
      <c r="P117" s="358"/>
      <c r="Q117" s="358"/>
      <c r="R117" s="358"/>
      <c r="S117" s="358"/>
      <c r="T117" s="358"/>
      <c r="U117" s="358"/>
      <c r="V117" s="358"/>
      <c r="W117" s="358"/>
      <c r="X117" s="358"/>
    </row>
    <row r="118" spans="1:24" s="377" customFormat="1" ht="15.75" customHeight="1">
      <c r="A118" s="371"/>
      <c r="B118" s="357"/>
      <c r="C118" s="357"/>
      <c r="D118" s="357"/>
      <c r="E118" s="357"/>
      <c r="F118" s="357"/>
      <c r="G118" s="357"/>
      <c r="H118" s="372"/>
      <c r="I118" s="372"/>
      <c r="J118" s="372"/>
      <c r="K118" s="357"/>
      <c r="M118" s="358"/>
      <c r="N118" s="358"/>
      <c r="O118" s="358"/>
      <c r="P118" s="358"/>
      <c r="Q118" s="358"/>
      <c r="R118" s="358"/>
      <c r="S118" s="358"/>
      <c r="T118" s="358"/>
      <c r="U118" s="358"/>
      <c r="V118" s="358"/>
      <c r="W118" s="358"/>
      <c r="X118" s="358"/>
    </row>
    <row r="119" spans="1:24" s="377" customFormat="1" ht="15.75" customHeight="1">
      <c r="A119" s="371"/>
      <c r="B119" s="357"/>
      <c r="C119" s="357"/>
      <c r="D119" s="357"/>
      <c r="E119" s="357"/>
      <c r="F119" s="357"/>
      <c r="G119" s="357"/>
      <c r="H119" s="372"/>
      <c r="I119" s="372"/>
      <c r="J119" s="372"/>
      <c r="K119" s="357"/>
      <c r="M119" s="358"/>
      <c r="N119" s="358"/>
      <c r="O119" s="358"/>
      <c r="P119" s="358"/>
      <c r="Q119" s="358"/>
      <c r="R119" s="358"/>
      <c r="S119" s="358"/>
      <c r="T119" s="358"/>
      <c r="U119" s="358"/>
      <c r="V119" s="358"/>
      <c r="W119" s="358"/>
      <c r="X119" s="358"/>
    </row>
    <row r="120" spans="1:24" s="377" customFormat="1" ht="15.75" customHeight="1">
      <c r="A120" s="371"/>
      <c r="B120" s="357"/>
      <c r="C120" s="357"/>
      <c r="D120" s="357"/>
      <c r="E120" s="357"/>
      <c r="F120" s="357"/>
      <c r="G120" s="357"/>
      <c r="H120" s="372"/>
      <c r="I120" s="372"/>
      <c r="J120" s="372"/>
      <c r="K120" s="357"/>
      <c r="M120" s="358"/>
      <c r="N120" s="358"/>
      <c r="O120" s="358"/>
      <c r="P120" s="358"/>
      <c r="Q120" s="358"/>
      <c r="R120" s="358"/>
      <c r="S120" s="358"/>
      <c r="T120" s="358"/>
      <c r="U120" s="358"/>
      <c r="V120" s="358"/>
      <c r="W120" s="358"/>
      <c r="X120" s="358"/>
    </row>
    <row r="121" spans="1:24" s="377" customFormat="1" ht="15.75" customHeight="1">
      <c r="A121" s="371"/>
      <c r="B121" s="357"/>
      <c r="C121" s="357"/>
      <c r="D121" s="357"/>
      <c r="E121" s="357"/>
      <c r="F121" s="357"/>
      <c r="G121" s="357"/>
      <c r="H121" s="372"/>
      <c r="I121" s="372"/>
      <c r="J121" s="372"/>
      <c r="K121" s="357"/>
      <c r="M121" s="358"/>
      <c r="N121" s="358"/>
      <c r="O121" s="358"/>
      <c r="P121" s="358"/>
      <c r="Q121" s="358"/>
      <c r="R121" s="358"/>
      <c r="S121" s="358"/>
      <c r="T121" s="358"/>
      <c r="U121" s="358"/>
      <c r="V121" s="358"/>
      <c r="W121" s="358"/>
      <c r="X121" s="358"/>
    </row>
    <row r="122" spans="1:24" s="377" customFormat="1" ht="15.75" customHeight="1">
      <c r="A122" s="371"/>
      <c r="B122" s="357"/>
      <c r="C122" s="357"/>
      <c r="D122" s="357"/>
      <c r="E122" s="357"/>
      <c r="F122" s="357"/>
      <c r="G122" s="357"/>
      <c r="H122" s="372"/>
      <c r="I122" s="372"/>
      <c r="J122" s="372"/>
      <c r="K122" s="357"/>
      <c r="M122" s="358"/>
      <c r="N122" s="358"/>
      <c r="O122" s="358"/>
      <c r="P122" s="358"/>
      <c r="Q122" s="358"/>
      <c r="R122" s="358"/>
      <c r="S122" s="358"/>
      <c r="T122" s="358"/>
      <c r="U122" s="358"/>
      <c r="V122" s="358"/>
      <c r="W122" s="358"/>
      <c r="X122" s="358"/>
    </row>
    <row r="123" spans="1:24" s="377" customFormat="1" ht="15.75" customHeight="1">
      <c r="A123" s="371"/>
      <c r="B123" s="357"/>
      <c r="C123" s="357"/>
      <c r="D123" s="357"/>
      <c r="E123" s="357"/>
      <c r="F123" s="357"/>
      <c r="G123" s="357"/>
      <c r="H123" s="372"/>
      <c r="I123" s="372"/>
      <c r="J123" s="372"/>
      <c r="K123" s="357"/>
      <c r="M123" s="358"/>
      <c r="N123" s="358"/>
      <c r="O123" s="358"/>
      <c r="P123" s="358"/>
      <c r="Q123" s="358"/>
      <c r="R123" s="358"/>
      <c r="S123" s="358"/>
      <c r="T123" s="358"/>
      <c r="U123" s="358"/>
      <c r="V123" s="358"/>
      <c r="W123" s="358"/>
      <c r="X123" s="358"/>
    </row>
    <row r="124" spans="1:24" s="377" customFormat="1" ht="15.75" customHeight="1">
      <c r="A124" s="371"/>
      <c r="B124" s="357"/>
      <c r="C124" s="357"/>
      <c r="D124" s="357"/>
      <c r="E124" s="357"/>
      <c r="F124" s="357"/>
      <c r="G124" s="357"/>
      <c r="H124" s="372"/>
      <c r="I124" s="372"/>
      <c r="J124" s="372"/>
      <c r="K124" s="357"/>
      <c r="M124" s="358"/>
      <c r="N124" s="358"/>
      <c r="O124" s="358"/>
      <c r="P124" s="358"/>
      <c r="Q124" s="358"/>
      <c r="R124" s="358"/>
      <c r="S124" s="358"/>
      <c r="T124" s="358"/>
      <c r="U124" s="358"/>
      <c r="V124" s="358"/>
      <c r="W124" s="358"/>
      <c r="X124" s="358"/>
    </row>
    <row r="125" spans="1:24" s="377" customFormat="1" ht="15.75" customHeight="1">
      <c r="A125" s="371"/>
      <c r="B125" s="357"/>
      <c r="C125" s="357"/>
      <c r="D125" s="357"/>
      <c r="E125" s="357"/>
      <c r="F125" s="357"/>
      <c r="G125" s="357"/>
      <c r="H125" s="372"/>
      <c r="I125" s="372"/>
      <c r="J125" s="372"/>
      <c r="K125" s="357"/>
      <c r="M125" s="358"/>
      <c r="N125" s="358"/>
      <c r="O125" s="358"/>
      <c r="P125" s="358"/>
      <c r="Q125" s="358"/>
      <c r="R125" s="358"/>
      <c r="S125" s="358"/>
      <c r="T125" s="358"/>
      <c r="U125" s="358"/>
      <c r="V125" s="358"/>
      <c r="W125" s="358"/>
      <c r="X125" s="358"/>
    </row>
    <row r="126" spans="1:24" s="377" customFormat="1" ht="15.75" customHeight="1">
      <c r="A126" s="371"/>
      <c r="B126" s="357"/>
      <c r="C126" s="357"/>
      <c r="D126" s="357"/>
      <c r="E126" s="357"/>
      <c r="F126" s="357"/>
      <c r="G126" s="357"/>
      <c r="H126" s="372"/>
      <c r="I126" s="372"/>
      <c r="J126" s="372"/>
      <c r="K126" s="357"/>
      <c r="M126" s="358"/>
      <c r="N126" s="358"/>
      <c r="O126" s="358"/>
      <c r="P126" s="358"/>
      <c r="Q126" s="358"/>
      <c r="R126" s="358"/>
      <c r="S126" s="358"/>
      <c r="T126" s="358"/>
      <c r="U126" s="358"/>
      <c r="V126" s="358"/>
      <c r="W126" s="358"/>
      <c r="X126" s="358"/>
    </row>
    <row r="127" spans="1:24" s="377" customFormat="1" ht="15.75" customHeight="1">
      <c r="A127" s="371"/>
      <c r="B127" s="357"/>
      <c r="C127" s="357"/>
      <c r="D127" s="357"/>
      <c r="E127" s="357"/>
      <c r="F127" s="357"/>
      <c r="G127" s="357"/>
      <c r="H127" s="372"/>
      <c r="I127" s="372"/>
      <c r="J127" s="372"/>
      <c r="K127" s="357"/>
      <c r="M127" s="358"/>
      <c r="N127" s="358"/>
      <c r="O127" s="358"/>
      <c r="P127" s="358"/>
      <c r="Q127" s="358"/>
      <c r="R127" s="358"/>
      <c r="S127" s="358"/>
      <c r="T127" s="358"/>
      <c r="U127" s="358"/>
      <c r="V127" s="358"/>
      <c r="W127" s="358"/>
      <c r="X127" s="358"/>
    </row>
    <row r="128" spans="1:24" s="377" customFormat="1" ht="15.75" customHeight="1">
      <c r="A128" s="371"/>
      <c r="B128" s="357"/>
      <c r="C128" s="357"/>
      <c r="D128" s="357"/>
      <c r="E128" s="357"/>
      <c r="F128" s="357"/>
      <c r="G128" s="357"/>
      <c r="H128" s="372"/>
      <c r="I128" s="372"/>
      <c r="J128" s="372"/>
      <c r="K128" s="357"/>
      <c r="M128" s="358"/>
      <c r="N128" s="358"/>
      <c r="O128" s="358"/>
      <c r="P128" s="358"/>
      <c r="Q128" s="358"/>
      <c r="R128" s="358"/>
      <c r="S128" s="358"/>
      <c r="T128" s="358"/>
      <c r="U128" s="358"/>
      <c r="V128" s="358"/>
      <c r="W128" s="358"/>
      <c r="X128" s="358"/>
    </row>
    <row r="129" spans="1:24" s="377" customFormat="1" ht="15.75" customHeight="1">
      <c r="A129" s="371"/>
      <c r="B129" s="357"/>
      <c r="C129" s="357"/>
      <c r="D129" s="357"/>
      <c r="E129" s="357"/>
      <c r="F129" s="357"/>
      <c r="G129" s="357"/>
      <c r="H129" s="372"/>
      <c r="I129" s="372"/>
      <c r="J129" s="372"/>
      <c r="K129" s="357"/>
      <c r="M129" s="358"/>
      <c r="N129" s="358"/>
      <c r="O129" s="358"/>
      <c r="P129" s="358"/>
      <c r="Q129" s="358"/>
      <c r="R129" s="358"/>
      <c r="S129" s="358"/>
      <c r="T129" s="358"/>
      <c r="U129" s="358"/>
      <c r="V129" s="358"/>
      <c r="W129" s="358"/>
      <c r="X129" s="358"/>
    </row>
    <row r="130" spans="1:24" s="377" customFormat="1" ht="15.75" customHeight="1">
      <c r="A130" s="371"/>
      <c r="B130" s="357"/>
      <c r="C130" s="357"/>
      <c r="D130" s="357"/>
      <c r="E130" s="357"/>
      <c r="F130" s="357"/>
      <c r="G130" s="357"/>
      <c r="H130" s="372"/>
      <c r="I130" s="372"/>
      <c r="J130" s="372"/>
      <c r="K130" s="357"/>
      <c r="M130" s="358"/>
      <c r="N130" s="358"/>
      <c r="O130" s="358"/>
      <c r="P130" s="358"/>
      <c r="Q130" s="358"/>
      <c r="R130" s="358"/>
      <c r="S130" s="358"/>
      <c r="T130" s="358"/>
      <c r="U130" s="358"/>
      <c r="V130" s="358"/>
      <c r="W130" s="358"/>
      <c r="X130" s="358"/>
    </row>
    <row r="131" spans="1:24" s="377" customFormat="1" ht="15.75" customHeight="1">
      <c r="A131" s="371"/>
      <c r="B131" s="357"/>
      <c r="C131" s="357"/>
      <c r="D131" s="357"/>
      <c r="E131" s="357"/>
      <c r="F131" s="357"/>
      <c r="G131" s="357"/>
      <c r="H131" s="372"/>
      <c r="I131" s="372"/>
      <c r="J131" s="372"/>
      <c r="K131" s="357"/>
      <c r="M131" s="358"/>
      <c r="N131" s="358"/>
      <c r="O131" s="358"/>
      <c r="P131" s="358"/>
      <c r="Q131" s="358"/>
      <c r="R131" s="358"/>
      <c r="S131" s="358"/>
      <c r="T131" s="358"/>
      <c r="U131" s="358"/>
      <c r="V131" s="358"/>
      <c r="W131" s="358"/>
      <c r="X131" s="358"/>
    </row>
    <row r="132" spans="1:24" s="377" customFormat="1" ht="15.75" customHeight="1">
      <c r="A132" s="371"/>
      <c r="B132" s="357"/>
      <c r="C132" s="357"/>
      <c r="D132" s="357"/>
      <c r="E132" s="357"/>
      <c r="F132" s="357"/>
      <c r="G132" s="357"/>
      <c r="H132" s="372"/>
      <c r="I132" s="372"/>
      <c r="J132" s="372"/>
      <c r="K132" s="357"/>
      <c r="M132" s="358"/>
      <c r="N132" s="358"/>
      <c r="O132" s="358"/>
      <c r="P132" s="358"/>
      <c r="Q132" s="358"/>
      <c r="R132" s="358"/>
      <c r="S132" s="358"/>
      <c r="T132" s="358"/>
      <c r="U132" s="358"/>
      <c r="V132" s="358"/>
      <c r="W132" s="358"/>
      <c r="X132" s="358"/>
    </row>
    <row r="133" spans="1:24" s="377" customFormat="1" ht="15.75" customHeight="1">
      <c r="A133" s="371"/>
      <c r="B133" s="357"/>
      <c r="C133" s="357"/>
      <c r="D133" s="357"/>
      <c r="E133" s="357"/>
      <c r="F133" s="357"/>
      <c r="G133" s="357"/>
      <c r="H133" s="372"/>
      <c r="I133" s="372"/>
      <c r="J133" s="372"/>
      <c r="K133" s="357"/>
      <c r="M133" s="358"/>
      <c r="N133" s="358"/>
      <c r="O133" s="358"/>
      <c r="P133" s="358"/>
      <c r="Q133" s="358"/>
      <c r="R133" s="358"/>
      <c r="S133" s="358"/>
      <c r="T133" s="358"/>
      <c r="U133" s="358"/>
      <c r="V133" s="358"/>
      <c r="W133" s="358"/>
      <c r="X133" s="358"/>
    </row>
    <row r="134" spans="1:24" s="377" customFormat="1" ht="15.75" customHeight="1">
      <c r="A134" s="371"/>
      <c r="B134" s="357"/>
      <c r="C134" s="357"/>
      <c r="D134" s="357"/>
      <c r="E134" s="357"/>
      <c r="F134" s="357"/>
      <c r="G134" s="357"/>
      <c r="H134" s="372"/>
      <c r="I134" s="372"/>
      <c r="J134" s="372"/>
      <c r="K134" s="357"/>
      <c r="M134" s="358"/>
      <c r="N134" s="358"/>
      <c r="O134" s="358"/>
      <c r="P134" s="358"/>
      <c r="Q134" s="358"/>
      <c r="R134" s="358"/>
      <c r="S134" s="358"/>
      <c r="T134" s="358"/>
      <c r="U134" s="358"/>
      <c r="V134" s="358"/>
      <c r="W134" s="358"/>
      <c r="X134" s="358"/>
    </row>
    <row r="135" spans="1:24" s="377" customFormat="1" ht="15.75" customHeight="1">
      <c r="A135" s="371"/>
      <c r="B135" s="357"/>
      <c r="C135" s="357"/>
      <c r="D135" s="357"/>
      <c r="E135" s="357"/>
      <c r="F135" s="357"/>
      <c r="G135" s="357"/>
      <c r="H135" s="372"/>
      <c r="I135" s="372"/>
      <c r="J135" s="372"/>
      <c r="K135" s="357"/>
      <c r="M135" s="358"/>
      <c r="N135" s="358"/>
      <c r="O135" s="358"/>
      <c r="P135" s="358"/>
      <c r="Q135" s="358"/>
      <c r="R135" s="358"/>
      <c r="S135" s="358"/>
      <c r="T135" s="358"/>
      <c r="U135" s="358"/>
      <c r="V135" s="358"/>
      <c r="W135" s="358"/>
      <c r="X135" s="358"/>
    </row>
    <row r="136" spans="1:24" s="377" customFormat="1" ht="15.75" customHeight="1">
      <c r="A136" s="371"/>
      <c r="B136" s="357"/>
      <c r="C136" s="357"/>
      <c r="D136" s="357"/>
      <c r="E136" s="357"/>
      <c r="F136" s="357"/>
      <c r="G136" s="357"/>
      <c r="H136" s="372"/>
      <c r="I136" s="372"/>
      <c r="J136" s="372"/>
      <c r="K136" s="357"/>
      <c r="M136" s="358"/>
      <c r="N136" s="358"/>
      <c r="O136" s="358"/>
      <c r="P136" s="358"/>
      <c r="Q136" s="358"/>
      <c r="R136" s="358"/>
      <c r="S136" s="358"/>
      <c r="T136" s="358"/>
      <c r="U136" s="358"/>
      <c r="V136" s="358"/>
      <c r="W136" s="358"/>
      <c r="X136" s="358"/>
    </row>
    <row r="137" spans="1:24" s="377" customFormat="1" ht="15.75" customHeight="1">
      <c r="A137" s="371"/>
      <c r="B137" s="357"/>
      <c r="C137" s="357"/>
      <c r="D137" s="357"/>
      <c r="E137" s="357"/>
      <c r="F137" s="357"/>
      <c r="G137" s="357"/>
      <c r="H137" s="372"/>
      <c r="I137" s="372"/>
      <c r="J137" s="372"/>
      <c r="K137" s="357"/>
      <c r="M137" s="358"/>
      <c r="N137" s="358"/>
      <c r="O137" s="358"/>
      <c r="P137" s="358"/>
      <c r="Q137" s="358"/>
      <c r="R137" s="358"/>
      <c r="S137" s="358"/>
      <c r="T137" s="358"/>
      <c r="U137" s="358"/>
      <c r="V137" s="358"/>
      <c r="W137" s="358"/>
      <c r="X137" s="358"/>
    </row>
    <row r="138" spans="1:24" s="377" customFormat="1" ht="15.75" customHeight="1">
      <c r="A138" s="371"/>
      <c r="B138" s="357"/>
      <c r="C138" s="357"/>
      <c r="D138" s="357"/>
      <c r="E138" s="357"/>
      <c r="F138" s="357"/>
      <c r="G138" s="357"/>
      <c r="H138" s="372"/>
      <c r="I138" s="372"/>
      <c r="J138" s="372"/>
      <c r="K138" s="357"/>
      <c r="M138" s="358"/>
      <c r="N138" s="358"/>
      <c r="O138" s="358"/>
      <c r="P138" s="358"/>
      <c r="Q138" s="358"/>
      <c r="R138" s="358"/>
      <c r="S138" s="358"/>
      <c r="T138" s="358"/>
      <c r="U138" s="358"/>
      <c r="V138" s="358"/>
      <c r="W138" s="358"/>
      <c r="X138" s="358"/>
    </row>
    <row r="139" spans="1:24" s="377" customFormat="1" ht="15.75" customHeight="1">
      <c r="A139" s="371"/>
      <c r="B139" s="357"/>
      <c r="C139" s="357"/>
      <c r="D139" s="357"/>
      <c r="E139" s="357"/>
      <c r="F139" s="357"/>
      <c r="G139" s="357"/>
      <c r="H139" s="372"/>
      <c r="I139" s="372"/>
      <c r="J139" s="372"/>
      <c r="K139" s="357"/>
      <c r="M139" s="358"/>
      <c r="N139" s="358"/>
      <c r="O139" s="358"/>
      <c r="P139" s="358"/>
      <c r="Q139" s="358"/>
      <c r="R139" s="358"/>
      <c r="S139" s="358"/>
      <c r="T139" s="358"/>
      <c r="U139" s="358"/>
      <c r="V139" s="358"/>
      <c r="W139" s="358"/>
      <c r="X139" s="358"/>
    </row>
    <row r="140" spans="1:24" s="377" customFormat="1" ht="15.75" customHeight="1">
      <c r="A140" s="371"/>
      <c r="B140" s="357"/>
      <c r="C140" s="357"/>
      <c r="D140" s="357"/>
      <c r="E140" s="357"/>
      <c r="F140" s="357"/>
      <c r="G140" s="357"/>
      <c r="H140" s="372"/>
      <c r="I140" s="372"/>
      <c r="J140" s="372"/>
      <c r="K140" s="357"/>
      <c r="M140" s="358"/>
      <c r="N140" s="358"/>
      <c r="O140" s="358"/>
      <c r="P140" s="358"/>
      <c r="Q140" s="358"/>
      <c r="R140" s="358"/>
      <c r="S140" s="358"/>
      <c r="T140" s="358"/>
      <c r="U140" s="358"/>
      <c r="V140" s="358"/>
      <c r="W140" s="358"/>
      <c r="X140" s="358"/>
    </row>
    <row r="141" spans="1:24" s="377" customFormat="1" ht="15.75" customHeight="1">
      <c r="A141" s="371"/>
      <c r="B141" s="357"/>
      <c r="C141" s="357"/>
      <c r="D141" s="357"/>
      <c r="E141" s="357"/>
      <c r="F141" s="357"/>
      <c r="G141" s="357"/>
      <c r="H141" s="372"/>
      <c r="I141" s="372"/>
      <c r="J141" s="372"/>
      <c r="K141" s="357"/>
      <c r="M141" s="358"/>
      <c r="N141" s="358"/>
      <c r="O141" s="358"/>
      <c r="P141" s="358"/>
      <c r="Q141" s="358"/>
      <c r="R141" s="358"/>
      <c r="S141" s="358"/>
      <c r="T141" s="358"/>
      <c r="U141" s="358"/>
      <c r="V141" s="358"/>
      <c r="W141" s="358"/>
      <c r="X141" s="358"/>
    </row>
    <row r="142" spans="1:24" s="377" customFormat="1" ht="15.75" customHeight="1">
      <c r="A142" s="371"/>
      <c r="B142" s="357"/>
      <c r="C142" s="357"/>
      <c r="D142" s="357"/>
      <c r="E142" s="357"/>
      <c r="F142" s="357"/>
      <c r="G142" s="357"/>
      <c r="H142" s="372"/>
      <c r="I142" s="372"/>
      <c r="J142" s="372"/>
      <c r="K142" s="357"/>
      <c r="M142" s="358"/>
      <c r="N142" s="358"/>
      <c r="O142" s="358"/>
      <c r="P142" s="358"/>
      <c r="Q142" s="358"/>
      <c r="R142" s="358"/>
      <c r="S142" s="358"/>
      <c r="T142" s="358"/>
      <c r="U142" s="358"/>
      <c r="V142" s="358"/>
      <c r="W142" s="358"/>
      <c r="X142" s="358"/>
    </row>
    <row r="143" spans="1:24" s="377" customFormat="1" ht="15.75" customHeight="1">
      <c r="A143" s="371"/>
      <c r="B143" s="357"/>
      <c r="C143" s="357"/>
      <c r="D143" s="357"/>
      <c r="E143" s="357"/>
      <c r="F143" s="357"/>
      <c r="G143" s="357"/>
      <c r="H143" s="372"/>
      <c r="I143" s="372"/>
      <c r="J143" s="372"/>
      <c r="K143" s="357"/>
      <c r="M143" s="358"/>
      <c r="N143" s="358"/>
      <c r="O143" s="358"/>
      <c r="P143" s="358"/>
      <c r="Q143" s="358"/>
      <c r="R143" s="358"/>
      <c r="S143" s="358"/>
      <c r="T143" s="358"/>
      <c r="U143" s="358"/>
      <c r="V143" s="358"/>
      <c r="W143" s="358"/>
      <c r="X143" s="358"/>
    </row>
    <row r="144" spans="1:24" s="377" customFormat="1" ht="15.75" customHeight="1">
      <c r="A144" s="371"/>
      <c r="B144" s="357"/>
      <c r="C144" s="357"/>
      <c r="D144" s="357"/>
      <c r="E144" s="357"/>
      <c r="F144" s="357"/>
      <c r="G144" s="357"/>
      <c r="H144" s="372"/>
      <c r="I144" s="372"/>
      <c r="J144" s="372"/>
      <c r="K144" s="357"/>
      <c r="M144" s="358"/>
      <c r="N144" s="358"/>
      <c r="O144" s="358"/>
      <c r="P144" s="358"/>
      <c r="Q144" s="358"/>
      <c r="R144" s="358"/>
      <c r="S144" s="358"/>
      <c r="T144" s="358"/>
      <c r="U144" s="358"/>
      <c r="V144" s="358"/>
      <c r="W144" s="358"/>
      <c r="X144" s="358"/>
    </row>
    <row r="145" spans="1:24" s="377" customFormat="1" ht="15.75" customHeight="1">
      <c r="A145" s="371"/>
      <c r="B145" s="357"/>
      <c r="C145" s="357"/>
      <c r="D145" s="357"/>
      <c r="E145" s="357"/>
      <c r="F145" s="357"/>
      <c r="G145" s="357"/>
      <c r="H145" s="372"/>
      <c r="I145" s="372"/>
      <c r="J145" s="372"/>
      <c r="K145" s="357"/>
      <c r="M145" s="358"/>
      <c r="N145" s="358"/>
      <c r="O145" s="358"/>
      <c r="P145" s="358"/>
      <c r="Q145" s="358"/>
      <c r="R145" s="358"/>
      <c r="S145" s="358"/>
      <c r="T145" s="358"/>
      <c r="U145" s="358"/>
      <c r="V145" s="358"/>
      <c r="W145" s="358"/>
      <c r="X145" s="358"/>
    </row>
    <row r="146" spans="1:24" s="377" customFormat="1" ht="15.75" customHeight="1">
      <c r="A146" s="371"/>
      <c r="B146" s="357"/>
      <c r="C146" s="357"/>
      <c r="D146" s="357"/>
      <c r="E146" s="357"/>
      <c r="F146" s="357"/>
      <c r="G146" s="357"/>
      <c r="H146" s="372"/>
      <c r="I146" s="372"/>
      <c r="J146" s="372"/>
      <c r="K146" s="357"/>
      <c r="M146" s="358"/>
      <c r="N146" s="358"/>
      <c r="O146" s="358"/>
      <c r="P146" s="358"/>
      <c r="Q146" s="358"/>
      <c r="R146" s="358"/>
      <c r="S146" s="358"/>
      <c r="T146" s="358"/>
      <c r="U146" s="358"/>
      <c r="V146" s="358"/>
      <c r="W146" s="358"/>
      <c r="X146" s="358"/>
    </row>
    <row r="147" spans="1:24" s="377" customFormat="1" ht="15.75" customHeight="1">
      <c r="A147" s="371"/>
      <c r="B147" s="357"/>
      <c r="C147" s="357"/>
      <c r="D147" s="357"/>
      <c r="E147" s="357"/>
      <c r="F147" s="357"/>
      <c r="G147" s="357"/>
      <c r="H147" s="372"/>
      <c r="I147" s="372"/>
      <c r="J147" s="372"/>
      <c r="K147" s="357"/>
      <c r="M147" s="358"/>
      <c r="N147" s="358"/>
      <c r="O147" s="358"/>
      <c r="P147" s="358"/>
      <c r="Q147" s="358"/>
      <c r="R147" s="358"/>
      <c r="S147" s="358"/>
      <c r="T147" s="358"/>
      <c r="U147" s="358"/>
      <c r="V147" s="358"/>
      <c r="W147" s="358"/>
      <c r="X147" s="358"/>
    </row>
    <row r="148" spans="1:24" s="377" customFormat="1" ht="15.75" customHeight="1">
      <c r="A148" s="371"/>
      <c r="B148" s="357"/>
      <c r="C148" s="357"/>
      <c r="D148" s="357"/>
      <c r="E148" s="357"/>
      <c r="F148" s="357"/>
      <c r="G148" s="357"/>
      <c r="H148" s="372"/>
      <c r="I148" s="372"/>
      <c r="J148" s="372"/>
      <c r="K148" s="357"/>
      <c r="M148" s="358"/>
      <c r="N148" s="358"/>
      <c r="O148" s="358"/>
      <c r="P148" s="358"/>
      <c r="Q148" s="358"/>
      <c r="R148" s="358"/>
      <c r="S148" s="358"/>
      <c r="T148" s="358"/>
      <c r="U148" s="358"/>
      <c r="V148" s="358"/>
      <c r="W148" s="358"/>
      <c r="X148" s="358"/>
    </row>
    <row r="149" spans="1:24" s="377" customFormat="1" ht="15.75" customHeight="1">
      <c r="A149" s="371"/>
      <c r="B149" s="357"/>
      <c r="C149" s="357"/>
      <c r="D149" s="357"/>
      <c r="E149" s="357"/>
      <c r="F149" s="357"/>
      <c r="G149" s="357"/>
      <c r="H149" s="372"/>
      <c r="I149" s="372"/>
      <c r="J149" s="372"/>
      <c r="K149" s="357"/>
      <c r="M149" s="358"/>
      <c r="N149" s="358"/>
      <c r="O149" s="358"/>
      <c r="P149" s="358"/>
      <c r="Q149" s="358"/>
      <c r="R149" s="358"/>
      <c r="S149" s="358"/>
      <c r="T149" s="358"/>
      <c r="U149" s="358"/>
      <c r="V149" s="358"/>
      <c r="W149" s="358"/>
      <c r="X149" s="358"/>
    </row>
    <row r="150" spans="1:24" s="377" customFormat="1" ht="15.75" customHeight="1">
      <c r="A150" s="371"/>
      <c r="B150" s="357"/>
      <c r="C150" s="357"/>
      <c r="D150" s="357"/>
      <c r="E150" s="357"/>
      <c r="F150" s="357"/>
      <c r="G150" s="357"/>
      <c r="H150" s="372"/>
      <c r="I150" s="372"/>
      <c r="J150" s="372"/>
      <c r="K150" s="357"/>
      <c r="M150" s="358"/>
      <c r="N150" s="358"/>
      <c r="O150" s="358"/>
      <c r="P150" s="358"/>
      <c r="Q150" s="358"/>
      <c r="R150" s="358"/>
      <c r="S150" s="358"/>
      <c r="T150" s="358"/>
      <c r="U150" s="358"/>
      <c r="V150" s="358"/>
      <c r="W150" s="358"/>
      <c r="X150" s="358"/>
    </row>
    <row r="151" spans="1:24" s="377" customFormat="1" ht="15.75" customHeight="1">
      <c r="A151" s="371"/>
      <c r="B151" s="357"/>
      <c r="C151" s="357"/>
      <c r="D151" s="357"/>
      <c r="E151" s="357"/>
      <c r="F151" s="357"/>
      <c r="G151" s="357"/>
      <c r="H151" s="372"/>
      <c r="I151" s="372"/>
      <c r="J151" s="372"/>
      <c r="K151" s="357"/>
      <c r="M151" s="358"/>
      <c r="N151" s="358"/>
      <c r="O151" s="358"/>
      <c r="P151" s="358"/>
      <c r="Q151" s="358"/>
      <c r="R151" s="358"/>
      <c r="S151" s="358"/>
      <c r="T151" s="358"/>
      <c r="U151" s="358"/>
      <c r="V151" s="358"/>
      <c r="W151" s="358"/>
      <c r="X151" s="358"/>
    </row>
    <row r="152" spans="1:24" s="377" customFormat="1" ht="15.75" customHeight="1">
      <c r="A152" s="371"/>
      <c r="B152" s="357"/>
      <c r="C152" s="357"/>
      <c r="D152" s="357"/>
      <c r="E152" s="357"/>
      <c r="F152" s="357"/>
      <c r="G152" s="357"/>
      <c r="H152" s="372"/>
      <c r="I152" s="372"/>
      <c r="J152" s="372"/>
      <c r="K152" s="357"/>
      <c r="M152" s="358"/>
      <c r="N152" s="358"/>
      <c r="O152" s="358"/>
      <c r="P152" s="358"/>
      <c r="Q152" s="358"/>
      <c r="R152" s="358"/>
      <c r="S152" s="358"/>
      <c r="T152" s="358"/>
      <c r="U152" s="358"/>
      <c r="V152" s="358"/>
      <c r="W152" s="358"/>
      <c r="X152" s="358"/>
    </row>
    <row r="153" spans="1:24" s="377" customFormat="1" ht="15.75" customHeight="1">
      <c r="A153" s="371"/>
      <c r="B153" s="357"/>
      <c r="C153" s="357"/>
      <c r="D153" s="357"/>
      <c r="E153" s="357"/>
      <c r="F153" s="357"/>
      <c r="G153" s="357"/>
      <c r="H153" s="372"/>
      <c r="I153" s="372"/>
      <c r="J153" s="372"/>
      <c r="K153" s="357"/>
      <c r="M153" s="358"/>
      <c r="N153" s="358"/>
      <c r="O153" s="358"/>
      <c r="P153" s="358"/>
      <c r="Q153" s="358"/>
      <c r="R153" s="358"/>
      <c r="S153" s="358"/>
      <c r="T153" s="358"/>
      <c r="U153" s="358"/>
      <c r="V153" s="358"/>
      <c r="W153" s="358"/>
      <c r="X153" s="358"/>
    </row>
    <row r="154" spans="1:24" s="377" customFormat="1" ht="15.75" customHeight="1">
      <c r="A154" s="371"/>
      <c r="B154" s="357"/>
      <c r="C154" s="357"/>
      <c r="D154" s="357"/>
      <c r="E154" s="357"/>
      <c r="F154" s="357"/>
      <c r="G154" s="357"/>
      <c r="H154" s="372"/>
      <c r="I154" s="372"/>
      <c r="J154" s="372"/>
      <c r="K154" s="357"/>
      <c r="M154" s="358"/>
      <c r="N154" s="358"/>
      <c r="O154" s="358"/>
      <c r="P154" s="358"/>
      <c r="Q154" s="358"/>
      <c r="R154" s="358"/>
      <c r="S154" s="358"/>
      <c r="T154" s="358"/>
      <c r="U154" s="358"/>
      <c r="V154" s="358"/>
      <c r="W154" s="358"/>
      <c r="X154" s="358"/>
    </row>
    <row r="155" spans="1:24" s="377" customFormat="1" ht="15.75" customHeight="1">
      <c r="A155" s="371"/>
      <c r="B155" s="357"/>
      <c r="C155" s="357"/>
      <c r="D155" s="357"/>
      <c r="E155" s="357"/>
      <c r="F155" s="357"/>
      <c r="G155" s="357"/>
      <c r="H155" s="372"/>
      <c r="I155" s="372"/>
      <c r="J155" s="372"/>
      <c r="K155" s="357"/>
      <c r="M155" s="358"/>
      <c r="N155" s="358"/>
      <c r="O155" s="358"/>
      <c r="P155" s="358"/>
      <c r="Q155" s="358"/>
      <c r="R155" s="358"/>
      <c r="S155" s="358"/>
      <c r="T155" s="358"/>
      <c r="U155" s="358"/>
      <c r="V155" s="358"/>
      <c r="W155" s="358"/>
      <c r="X155" s="358"/>
    </row>
    <row r="156" spans="1:24" s="377" customFormat="1" ht="15.75" customHeight="1">
      <c r="A156" s="371"/>
      <c r="B156" s="357"/>
      <c r="C156" s="357"/>
      <c r="D156" s="357"/>
      <c r="E156" s="357"/>
      <c r="F156" s="357"/>
      <c r="G156" s="357"/>
      <c r="H156" s="372"/>
      <c r="I156" s="372"/>
      <c r="J156" s="372"/>
      <c r="K156" s="357"/>
      <c r="M156" s="358"/>
      <c r="N156" s="358"/>
      <c r="O156" s="358"/>
      <c r="P156" s="358"/>
      <c r="Q156" s="358"/>
      <c r="R156" s="358"/>
      <c r="S156" s="358"/>
      <c r="T156" s="358"/>
      <c r="U156" s="358"/>
      <c r="V156" s="358"/>
      <c r="W156" s="358"/>
      <c r="X156" s="358"/>
    </row>
    <row r="157" spans="1:24" s="377" customFormat="1" ht="15.75" customHeight="1">
      <c r="A157" s="371"/>
      <c r="B157" s="357"/>
      <c r="C157" s="357"/>
      <c r="D157" s="357"/>
      <c r="E157" s="357"/>
      <c r="F157" s="357"/>
      <c r="G157" s="357"/>
      <c r="H157" s="372"/>
      <c r="I157" s="372"/>
      <c r="J157" s="372"/>
      <c r="K157" s="357"/>
      <c r="M157" s="358"/>
      <c r="N157" s="358"/>
      <c r="O157" s="358"/>
      <c r="P157" s="358"/>
      <c r="Q157" s="358"/>
      <c r="R157" s="358"/>
      <c r="S157" s="358"/>
      <c r="T157" s="358"/>
      <c r="U157" s="358"/>
      <c r="V157" s="358"/>
      <c r="W157" s="358"/>
      <c r="X157" s="358"/>
    </row>
    <row r="158" spans="1:24" s="377" customFormat="1" ht="15.75" customHeight="1">
      <c r="A158" s="371"/>
      <c r="B158" s="357"/>
      <c r="C158" s="357"/>
      <c r="D158" s="357"/>
      <c r="E158" s="357"/>
      <c r="F158" s="357"/>
      <c r="G158" s="357"/>
      <c r="H158" s="372"/>
      <c r="I158" s="372"/>
      <c r="J158" s="372"/>
      <c r="K158" s="357"/>
      <c r="M158" s="358"/>
      <c r="N158" s="358"/>
      <c r="O158" s="358"/>
      <c r="P158" s="358"/>
      <c r="Q158" s="358"/>
      <c r="R158" s="358"/>
      <c r="S158" s="358"/>
      <c r="T158" s="358"/>
      <c r="U158" s="358"/>
      <c r="V158" s="358"/>
      <c r="W158" s="358"/>
      <c r="X158" s="358"/>
    </row>
    <row r="159" spans="1:24" s="377" customFormat="1" ht="15.75" customHeight="1">
      <c r="A159" s="371"/>
      <c r="B159" s="357"/>
      <c r="C159" s="357"/>
      <c r="D159" s="357"/>
      <c r="E159" s="357"/>
      <c r="F159" s="357"/>
      <c r="G159" s="357"/>
      <c r="H159" s="372"/>
      <c r="I159" s="372"/>
      <c r="J159" s="372"/>
      <c r="K159" s="357"/>
      <c r="M159" s="358"/>
      <c r="N159" s="358"/>
      <c r="O159" s="358"/>
      <c r="P159" s="358"/>
      <c r="Q159" s="358"/>
      <c r="R159" s="358"/>
      <c r="S159" s="358"/>
      <c r="T159" s="358"/>
      <c r="U159" s="358"/>
      <c r="V159" s="358"/>
      <c r="W159" s="358"/>
      <c r="X159" s="358"/>
    </row>
    <row r="160" spans="1:24" s="377" customFormat="1" ht="15.75" customHeight="1">
      <c r="A160" s="371"/>
      <c r="B160" s="357"/>
      <c r="C160" s="357"/>
      <c r="D160" s="357"/>
      <c r="E160" s="357"/>
      <c r="F160" s="357"/>
      <c r="G160" s="357"/>
      <c r="H160" s="372"/>
      <c r="I160" s="372"/>
      <c r="J160" s="372"/>
      <c r="K160" s="357"/>
      <c r="M160" s="358"/>
      <c r="N160" s="358"/>
      <c r="O160" s="358"/>
      <c r="P160" s="358"/>
      <c r="Q160" s="358"/>
      <c r="R160" s="358"/>
      <c r="S160" s="358"/>
      <c r="T160" s="358"/>
      <c r="U160" s="358"/>
      <c r="V160" s="358"/>
      <c r="W160" s="358"/>
      <c r="X160" s="358"/>
    </row>
    <row r="161" spans="1:24" s="377" customFormat="1" ht="15.75" customHeight="1">
      <c r="A161" s="371"/>
      <c r="B161" s="357"/>
      <c r="C161" s="357"/>
      <c r="D161" s="357"/>
      <c r="E161" s="357"/>
      <c r="F161" s="357"/>
      <c r="G161" s="357"/>
      <c r="H161" s="372"/>
      <c r="I161" s="372"/>
      <c r="J161" s="372"/>
      <c r="K161" s="357"/>
      <c r="M161" s="358"/>
      <c r="N161" s="358"/>
      <c r="O161" s="358"/>
      <c r="P161" s="358"/>
      <c r="Q161" s="358"/>
      <c r="R161" s="358"/>
      <c r="S161" s="358"/>
      <c r="T161" s="358"/>
      <c r="U161" s="358"/>
      <c r="V161" s="358"/>
      <c r="W161" s="358"/>
      <c r="X161" s="358"/>
    </row>
    <row r="162" spans="1:24" s="377" customFormat="1" ht="15.75" customHeight="1">
      <c r="A162" s="371"/>
      <c r="B162" s="357"/>
      <c r="C162" s="357"/>
      <c r="D162" s="357"/>
      <c r="E162" s="357"/>
      <c r="F162" s="357"/>
      <c r="G162" s="357"/>
      <c r="H162" s="372"/>
      <c r="I162" s="372"/>
      <c r="J162" s="372"/>
      <c r="K162" s="357"/>
      <c r="M162" s="358"/>
      <c r="N162" s="358"/>
      <c r="O162" s="358"/>
      <c r="P162" s="358"/>
      <c r="Q162" s="358"/>
      <c r="R162" s="358"/>
      <c r="S162" s="358"/>
      <c r="T162" s="358"/>
      <c r="U162" s="358"/>
      <c r="V162" s="358"/>
      <c r="W162" s="358"/>
      <c r="X162" s="358"/>
    </row>
    <row r="163" spans="1:24" s="377" customFormat="1" ht="15.75" customHeight="1">
      <c r="A163" s="371"/>
      <c r="B163" s="357"/>
      <c r="C163" s="357"/>
      <c r="D163" s="357"/>
      <c r="E163" s="357"/>
      <c r="F163" s="357"/>
      <c r="G163" s="357"/>
      <c r="H163" s="372"/>
      <c r="I163" s="372"/>
      <c r="J163" s="372"/>
      <c r="K163" s="357"/>
      <c r="M163" s="358"/>
      <c r="N163" s="358"/>
      <c r="O163" s="358"/>
      <c r="P163" s="358"/>
      <c r="Q163" s="358"/>
      <c r="R163" s="358"/>
      <c r="S163" s="358"/>
      <c r="T163" s="358"/>
      <c r="U163" s="358"/>
      <c r="V163" s="358"/>
      <c r="W163" s="358"/>
      <c r="X163" s="358"/>
    </row>
    <row r="164" spans="1:24" s="377" customFormat="1" ht="15.75" customHeight="1">
      <c r="A164" s="371"/>
      <c r="B164" s="357"/>
      <c r="C164" s="357"/>
      <c r="D164" s="357"/>
      <c r="E164" s="357"/>
      <c r="F164" s="357"/>
      <c r="G164" s="357"/>
      <c r="H164" s="372"/>
      <c r="I164" s="372"/>
      <c r="J164" s="372"/>
      <c r="K164" s="357"/>
      <c r="M164" s="358"/>
      <c r="N164" s="358"/>
      <c r="O164" s="358"/>
      <c r="P164" s="358"/>
      <c r="Q164" s="358"/>
      <c r="R164" s="358"/>
      <c r="S164" s="358"/>
      <c r="T164" s="358"/>
      <c r="U164" s="358"/>
      <c r="V164" s="358"/>
      <c r="W164" s="358"/>
      <c r="X164" s="358"/>
    </row>
    <row r="165" spans="1:24" s="377" customFormat="1" ht="15.75" customHeight="1">
      <c r="A165" s="371"/>
      <c r="B165" s="357"/>
      <c r="C165" s="357"/>
      <c r="D165" s="357"/>
      <c r="E165" s="357"/>
      <c r="F165" s="357"/>
      <c r="G165" s="357"/>
      <c r="H165" s="372"/>
      <c r="I165" s="372"/>
      <c r="J165" s="372"/>
      <c r="K165" s="357"/>
      <c r="M165" s="358"/>
      <c r="N165" s="358"/>
      <c r="O165" s="358"/>
      <c r="P165" s="358"/>
      <c r="Q165" s="358"/>
      <c r="R165" s="358"/>
      <c r="S165" s="358"/>
      <c r="T165" s="358"/>
      <c r="U165" s="358"/>
      <c r="V165" s="358"/>
      <c r="W165" s="358"/>
      <c r="X165" s="358"/>
    </row>
    <row r="166" spans="1:24" s="377" customFormat="1" ht="15.75" customHeight="1">
      <c r="A166" s="371"/>
      <c r="B166" s="357"/>
      <c r="C166" s="357"/>
      <c r="D166" s="357"/>
      <c r="E166" s="357"/>
      <c r="F166" s="357"/>
      <c r="G166" s="357"/>
      <c r="H166" s="372"/>
      <c r="I166" s="372"/>
      <c r="J166" s="372"/>
      <c r="K166" s="357"/>
      <c r="M166" s="358"/>
      <c r="N166" s="358"/>
      <c r="O166" s="358"/>
      <c r="P166" s="358"/>
      <c r="Q166" s="358"/>
      <c r="R166" s="358"/>
      <c r="S166" s="358"/>
      <c r="T166" s="358"/>
      <c r="U166" s="358"/>
      <c r="V166" s="358"/>
      <c r="W166" s="358"/>
      <c r="X166" s="358"/>
    </row>
    <row r="167" spans="1:24" s="377" customFormat="1" ht="15.75" customHeight="1">
      <c r="A167" s="371"/>
      <c r="B167" s="357"/>
      <c r="C167" s="357"/>
      <c r="D167" s="357"/>
      <c r="E167" s="357"/>
      <c r="F167" s="357"/>
      <c r="G167" s="357"/>
      <c r="H167" s="372"/>
      <c r="I167" s="372"/>
      <c r="J167" s="372"/>
      <c r="K167" s="357"/>
      <c r="M167" s="358"/>
      <c r="N167" s="358"/>
      <c r="O167" s="358"/>
      <c r="P167" s="358"/>
      <c r="Q167" s="358"/>
      <c r="R167" s="358"/>
      <c r="S167" s="358"/>
      <c r="T167" s="358"/>
      <c r="U167" s="358"/>
      <c r="V167" s="358"/>
      <c r="W167" s="358"/>
      <c r="X167" s="358"/>
    </row>
    <row r="168" spans="1:24" s="377" customFormat="1" ht="15.75" customHeight="1">
      <c r="A168" s="371"/>
      <c r="B168" s="357"/>
      <c r="C168" s="357"/>
      <c r="D168" s="357"/>
      <c r="E168" s="357"/>
      <c r="F168" s="357"/>
      <c r="G168" s="357"/>
      <c r="H168" s="372"/>
      <c r="I168" s="372"/>
      <c r="J168" s="372"/>
      <c r="K168" s="357"/>
      <c r="M168" s="358"/>
      <c r="N168" s="358"/>
      <c r="O168" s="358"/>
      <c r="P168" s="358"/>
      <c r="Q168" s="358"/>
      <c r="R168" s="358"/>
      <c r="S168" s="358"/>
      <c r="T168" s="358"/>
      <c r="U168" s="358"/>
      <c r="V168" s="358"/>
      <c r="W168" s="358"/>
      <c r="X168" s="358"/>
    </row>
    <row r="169" spans="1:24" s="377" customFormat="1" ht="15.75" customHeight="1">
      <c r="A169" s="371"/>
      <c r="B169" s="357"/>
      <c r="C169" s="357"/>
      <c r="D169" s="357"/>
      <c r="E169" s="357"/>
      <c r="F169" s="357"/>
      <c r="G169" s="357"/>
      <c r="H169" s="372"/>
      <c r="I169" s="372"/>
      <c r="J169" s="372"/>
      <c r="K169" s="357"/>
      <c r="M169" s="358"/>
      <c r="N169" s="358"/>
      <c r="O169" s="358"/>
      <c r="P169" s="358"/>
      <c r="Q169" s="358"/>
      <c r="R169" s="358"/>
      <c r="S169" s="358"/>
      <c r="T169" s="358"/>
      <c r="U169" s="358"/>
      <c r="V169" s="358"/>
      <c r="W169" s="358"/>
      <c r="X169" s="358"/>
    </row>
    <row r="170" spans="1:24" s="377" customFormat="1" ht="15.75" customHeight="1">
      <c r="A170" s="371"/>
      <c r="B170" s="357"/>
      <c r="C170" s="357"/>
      <c r="D170" s="357"/>
      <c r="E170" s="357"/>
      <c r="F170" s="357"/>
      <c r="G170" s="357"/>
      <c r="H170" s="372"/>
      <c r="I170" s="372"/>
      <c r="J170" s="372"/>
      <c r="K170" s="357"/>
      <c r="M170" s="358"/>
      <c r="N170" s="358"/>
      <c r="O170" s="358"/>
      <c r="P170" s="358"/>
      <c r="Q170" s="358"/>
      <c r="R170" s="358"/>
      <c r="S170" s="358"/>
      <c r="T170" s="358"/>
      <c r="U170" s="358"/>
      <c r="V170" s="358"/>
      <c r="W170" s="358"/>
      <c r="X170" s="358"/>
    </row>
    <row r="171" spans="1:24" s="377" customFormat="1" ht="15.75" customHeight="1">
      <c r="A171" s="371"/>
      <c r="B171" s="357"/>
      <c r="C171" s="357"/>
      <c r="D171" s="357"/>
      <c r="E171" s="357"/>
      <c r="F171" s="357"/>
      <c r="G171" s="357"/>
      <c r="H171" s="372"/>
      <c r="I171" s="372"/>
      <c r="J171" s="372"/>
      <c r="K171" s="357"/>
      <c r="M171" s="358"/>
      <c r="N171" s="358"/>
      <c r="O171" s="358"/>
      <c r="P171" s="358"/>
      <c r="Q171" s="358"/>
      <c r="R171" s="358"/>
      <c r="S171" s="358"/>
      <c r="T171" s="358"/>
      <c r="U171" s="358"/>
      <c r="V171" s="358"/>
      <c r="W171" s="358"/>
      <c r="X171" s="358"/>
    </row>
    <row r="172" spans="1:24" s="377" customFormat="1" ht="15.75" customHeight="1">
      <c r="A172" s="371"/>
      <c r="B172" s="357"/>
      <c r="C172" s="357"/>
      <c r="D172" s="357"/>
      <c r="E172" s="357"/>
      <c r="F172" s="357"/>
      <c r="G172" s="357"/>
      <c r="H172" s="372"/>
      <c r="I172" s="372"/>
      <c r="J172" s="372"/>
      <c r="K172" s="357"/>
      <c r="M172" s="358"/>
      <c r="N172" s="358"/>
      <c r="O172" s="358"/>
      <c r="P172" s="358"/>
      <c r="Q172" s="358"/>
      <c r="R172" s="358"/>
      <c r="S172" s="358"/>
      <c r="T172" s="358"/>
      <c r="U172" s="358"/>
      <c r="V172" s="358"/>
      <c r="W172" s="358"/>
      <c r="X172" s="358"/>
    </row>
    <row r="173" spans="1:24" s="377" customFormat="1" ht="15.75" customHeight="1">
      <c r="A173" s="371"/>
      <c r="B173" s="357"/>
      <c r="C173" s="357"/>
      <c r="D173" s="357"/>
      <c r="E173" s="357"/>
      <c r="F173" s="357"/>
      <c r="G173" s="357"/>
      <c r="H173" s="372"/>
      <c r="I173" s="372"/>
      <c r="J173" s="372"/>
      <c r="K173" s="357"/>
      <c r="M173" s="358"/>
      <c r="N173" s="358"/>
      <c r="O173" s="358"/>
      <c r="P173" s="358"/>
      <c r="Q173" s="358"/>
      <c r="R173" s="358"/>
      <c r="S173" s="358"/>
      <c r="T173" s="358"/>
      <c r="U173" s="358"/>
      <c r="V173" s="358"/>
      <c r="W173" s="358"/>
      <c r="X173" s="358"/>
    </row>
    <row r="174" spans="1:24" s="377" customFormat="1" ht="15.75" customHeight="1">
      <c r="A174" s="371"/>
      <c r="B174" s="357"/>
      <c r="C174" s="357"/>
      <c r="D174" s="357"/>
      <c r="E174" s="357"/>
      <c r="F174" s="357"/>
      <c r="G174" s="357"/>
      <c r="H174" s="372"/>
      <c r="I174" s="372"/>
      <c r="J174" s="372"/>
      <c r="K174" s="357"/>
      <c r="M174" s="358"/>
      <c r="N174" s="358"/>
      <c r="O174" s="358"/>
      <c r="P174" s="358"/>
      <c r="Q174" s="358"/>
      <c r="R174" s="358"/>
      <c r="S174" s="358"/>
      <c r="T174" s="358"/>
      <c r="U174" s="358"/>
      <c r="V174" s="358"/>
      <c r="W174" s="358"/>
      <c r="X174" s="358"/>
    </row>
    <row r="175" spans="1:24" s="377" customFormat="1" ht="15.75" customHeight="1">
      <c r="A175" s="371"/>
      <c r="B175" s="357"/>
      <c r="C175" s="357"/>
      <c r="D175" s="357"/>
      <c r="E175" s="357"/>
      <c r="F175" s="357"/>
      <c r="G175" s="357"/>
      <c r="H175" s="372"/>
      <c r="I175" s="372"/>
      <c r="J175" s="372"/>
      <c r="K175" s="357"/>
      <c r="M175" s="358"/>
      <c r="N175" s="358"/>
      <c r="O175" s="358"/>
      <c r="P175" s="358"/>
      <c r="Q175" s="358"/>
      <c r="R175" s="358"/>
      <c r="S175" s="358"/>
      <c r="T175" s="358"/>
      <c r="U175" s="358"/>
      <c r="V175" s="358"/>
      <c r="W175" s="358"/>
      <c r="X175" s="358"/>
    </row>
    <row r="176" spans="1:24" s="377" customFormat="1" ht="15.75" customHeight="1">
      <c r="A176" s="371"/>
      <c r="B176" s="357"/>
      <c r="C176" s="357"/>
      <c r="D176" s="357"/>
      <c r="E176" s="357"/>
      <c r="F176" s="357"/>
      <c r="G176" s="357"/>
      <c r="H176" s="372"/>
      <c r="I176" s="372"/>
      <c r="J176" s="372"/>
      <c r="K176" s="357"/>
      <c r="M176" s="358"/>
      <c r="N176" s="358"/>
      <c r="O176" s="358"/>
      <c r="P176" s="358"/>
      <c r="Q176" s="358"/>
      <c r="R176" s="358"/>
      <c r="S176" s="358"/>
      <c r="T176" s="358"/>
      <c r="U176" s="358"/>
      <c r="V176" s="358"/>
      <c r="W176" s="358"/>
      <c r="X176" s="358"/>
    </row>
    <row r="177" spans="1:24" s="377" customFormat="1" ht="15.75" customHeight="1">
      <c r="A177" s="371"/>
      <c r="B177" s="357"/>
      <c r="C177" s="357"/>
      <c r="D177" s="357"/>
      <c r="E177" s="357"/>
      <c r="F177" s="357"/>
      <c r="G177" s="357"/>
      <c r="H177" s="372"/>
      <c r="I177" s="372"/>
      <c r="J177" s="372"/>
      <c r="K177" s="357"/>
      <c r="M177" s="358"/>
      <c r="N177" s="358"/>
      <c r="O177" s="358"/>
      <c r="P177" s="358"/>
      <c r="Q177" s="358"/>
      <c r="R177" s="358"/>
      <c r="S177" s="358"/>
      <c r="T177" s="358"/>
      <c r="U177" s="358"/>
      <c r="V177" s="358"/>
      <c r="W177" s="358"/>
      <c r="X177" s="358"/>
    </row>
    <row r="178" spans="1:24" s="377" customFormat="1" ht="15.75" customHeight="1">
      <c r="A178" s="371"/>
      <c r="B178" s="357"/>
      <c r="C178" s="357"/>
      <c r="D178" s="357"/>
      <c r="E178" s="357"/>
      <c r="F178" s="357"/>
      <c r="G178" s="357"/>
      <c r="H178" s="372"/>
      <c r="I178" s="372"/>
      <c r="J178" s="372"/>
      <c r="K178" s="357"/>
      <c r="M178" s="358"/>
      <c r="N178" s="358"/>
      <c r="O178" s="358"/>
      <c r="P178" s="358"/>
      <c r="Q178" s="358"/>
      <c r="R178" s="358"/>
      <c r="S178" s="358"/>
      <c r="T178" s="358"/>
      <c r="U178" s="358"/>
      <c r="V178" s="358"/>
      <c r="W178" s="358"/>
      <c r="X178" s="358"/>
    </row>
    <row r="179" spans="1:24" s="377" customFormat="1" ht="15.75" customHeight="1">
      <c r="A179" s="371"/>
      <c r="B179" s="357"/>
      <c r="C179" s="357"/>
      <c r="D179" s="357"/>
      <c r="E179" s="357"/>
      <c r="F179" s="357"/>
      <c r="G179" s="357"/>
      <c r="H179" s="372"/>
      <c r="I179" s="372"/>
      <c r="J179" s="372"/>
      <c r="K179" s="357"/>
      <c r="M179" s="358"/>
      <c r="N179" s="358"/>
      <c r="O179" s="358"/>
      <c r="P179" s="358"/>
      <c r="Q179" s="358"/>
      <c r="R179" s="358"/>
      <c r="S179" s="358"/>
      <c r="T179" s="358"/>
      <c r="U179" s="358"/>
      <c r="V179" s="358"/>
      <c r="W179" s="358"/>
      <c r="X179" s="358"/>
    </row>
    <row r="180" spans="1:24" s="377" customFormat="1" ht="15.75" customHeight="1">
      <c r="A180" s="371"/>
      <c r="B180" s="357"/>
      <c r="C180" s="357"/>
      <c r="D180" s="357"/>
      <c r="E180" s="357"/>
      <c r="F180" s="357"/>
      <c r="G180" s="357"/>
      <c r="H180" s="372"/>
      <c r="I180" s="372"/>
      <c r="J180" s="372"/>
      <c r="K180" s="357"/>
      <c r="M180" s="358"/>
      <c r="N180" s="358"/>
      <c r="O180" s="358"/>
      <c r="P180" s="358"/>
      <c r="Q180" s="358"/>
      <c r="R180" s="358"/>
      <c r="S180" s="358"/>
      <c r="T180" s="358"/>
      <c r="U180" s="358"/>
      <c r="V180" s="358"/>
      <c r="W180" s="358"/>
      <c r="X180" s="358"/>
    </row>
    <row r="181" spans="1:24" s="377" customFormat="1" ht="15.75" customHeight="1">
      <c r="A181" s="371"/>
      <c r="B181" s="357"/>
      <c r="C181" s="357"/>
      <c r="D181" s="357"/>
      <c r="E181" s="357"/>
      <c r="F181" s="357"/>
      <c r="G181" s="357"/>
      <c r="H181" s="372"/>
      <c r="I181" s="372"/>
      <c r="J181" s="372"/>
      <c r="K181" s="357"/>
      <c r="M181" s="358"/>
      <c r="N181" s="358"/>
      <c r="O181" s="358"/>
      <c r="P181" s="358"/>
      <c r="Q181" s="358"/>
      <c r="R181" s="358"/>
      <c r="S181" s="358"/>
      <c r="T181" s="358"/>
      <c r="U181" s="358"/>
      <c r="V181" s="358"/>
      <c r="W181" s="358"/>
      <c r="X181" s="358"/>
    </row>
    <row r="182" spans="1:24" s="377" customFormat="1" ht="15.75" customHeight="1">
      <c r="A182" s="371"/>
      <c r="B182" s="357"/>
      <c r="C182" s="357"/>
      <c r="D182" s="357"/>
      <c r="E182" s="357"/>
      <c r="F182" s="357"/>
      <c r="G182" s="357"/>
      <c r="H182" s="372"/>
      <c r="I182" s="372"/>
      <c r="J182" s="372"/>
      <c r="K182" s="357"/>
      <c r="M182" s="358"/>
      <c r="N182" s="358"/>
      <c r="O182" s="358"/>
      <c r="P182" s="358"/>
      <c r="Q182" s="358"/>
      <c r="R182" s="358"/>
      <c r="S182" s="358"/>
      <c r="T182" s="358"/>
      <c r="U182" s="358"/>
      <c r="V182" s="358"/>
      <c r="W182" s="358"/>
      <c r="X182" s="358"/>
    </row>
    <row r="183" spans="1:24" s="377" customFormat="1" ht="15.75" customHeight="1">
      <c r="A183" s="371"/>
      <c r="B183" s="357"/>
      <c r="C183" s="357"/>
      <c r="D183" s="357"/>
      <c r="E183" s="357"/>
      <c r="F183" s="357"/>
      <c r="G183" s="357"/>
      <c r="H183" s="372"/>
      <c r="I183" s="372"/>
      <c r="J183" s="372"/>
      <c r="K183" s="357"/>
      <c r="M183" s="358"/>
      <c r="N183" s="358"/>
      <c r="O183" s="358"/>
      <c r="P183" s="358"/>
      <c r="Q183" s="358"/>
      <c r="R183" s="358"/>
      <c r="S183" s="358"/>
      <c r="T183" s="358"/>
      <c r="U183" s="358"/>
      <c r="V183" s="358"/>
      <c r="W183" s="358"/>
      <c r="X183" s="358"/>
    </row>
    <row r="184" spans="1:24" s="377" customFormat="1" ht="15.75" customHeight="1">
      <c r="A184" s="371"/>
      <c r="B184" s="357"/>
      <c r="C184" s="357"/>
      <c r="D184" s="357"/>
      <c r="E184" s="357"/>
      <c r="F184" s="357"/>
      <c r="G184" s="357"/>
      <c r="H184" s="372"/>
      <c r="I184" s="372"/>
      <c r="J184" s="372"/>
      <c r="K184" s="357"/>
      <c r="M184" s="358"/>
      <c r="N184" s="358"/>
      <c r="O184" s="358"/>
      <c r="P184" s="358"/>
      <c r="Q184" s="358"/>
      <c r="R184" s="358"/>
      <c r="S184" s="358"/>
      <c r="T184" s="358"/>
      <c r="U184" s="358"/>
      <c r="V184" s="358"/>
      <c r="W184" s="358"/>
      <c r="X184" s="358"/>
    </row>
    <row r="185" spans="1:24" s="377" customFormat="1" ht="15.75" customHeight="1">
      <c r="A185" s="371"/>
      <c r="B185" s="357"/>
      <c r="C185" s="357"/>
      <c r="D185" s="357"/>
      <c r="E185" s="357"/>
      <c r="F185" s="357"/>
      <c r="G185" s="357"/>
      <c r="H185" s="372"/>
      <c r="I185" s="372"/>
      <c r="J185" s="372"/>
      <c r="K185" s="357"/>
      <c r="M185" s="358"/>
      <c r="N185" s="358"/>
      <c r="O185" s="358"/>
      <c r="P185" s="358"/>
      <c r="Q185" s="358"/>
      <c r="R185" s="358"/>
      <c r="S185" s="358"/>
      <c r="T185" s="358"/>
      <c r="U185" s="358"/>
      <c r="V185" s="358"/>
      <c r="W185" s="358"/>
      <c r="X185" s="358"/>
    </row>
    <row r="186" spans="1:24" s="377" customFormat="1" ht="15.75" customHeight="1">
      <c r="A186" s="371"/>
      <c r="B186" s="357"/>
      <c r="C186" s="357"/>
      <c r="D186" s="357"/>
      <c r="E186" s="357"/>
      <c r="F186" s="357"/>
      <c r="G186" s="357"/>
      <c r="H186" s="372"/>
      <c r="I186" s="372"/>
      <c r="J186" s="372"/>
      <c r="K186" s="357"/>
      <c r="M186" s="358"/>
      <c r="N186" s="358"/>
      <c r="O186" s="358"/>
      <c r="P186" s="358"/>
      <c r="Q186" s="358"/>
      <c r="R186" s="358"/>
      <c r="S186" s="358"/>
      <c r="T186" s="358"/>
      <c r="U186" s="358"/>
      <c r="V186" s="358"/>
      <c r="W186" s="358"/>
      <c r="X186" s="358"/>
    </row>
    <row r="187" spans="1:24" s="377" customFormat="1" ht="15.75" customHeight="1">
      <c r="A187" s="371"/>
      <c r="B187" s="357"/>
      <c r="C187" s="357"/>
      <c r="D187" s="357"/>
      <c r="E187" s="357"/>
      <c r="F187" s="357"/>
      <c r="G187" s="357"/>
      <c r="H187" s="372"/>
      <c r="I187" s="372"/>
      <c r="J187" s="372"/>
      <c r="K187" s="357"/>
      <c r="M187" s="358"/>
      <c r="N187" s="358"/>
      <c r="O187" s="358"/>
      <c r="P187" s="358"/>
      <c r="Q187" s="358"/>
      <c r="R187" s="358"/>
      <c r="S187" s="358"/>
      <c r="T187" s="358"/>
      <c r="U187" s="358"/>
      <c r="V187" s="358"/>
      <c r="W187" s="358"/>
      <c r="X187" s="358"/>
    </row>
    <row r="188" spans="1:24" s="377" customFormat="1" ht="15.75" customHeight="1">
      <c r="A188" s="371"/>
      <c r="B188" s="357"/>
      <c r="C188" s="357"/>
      <c r="D188" s="357"/>
      <c r="E188" s="357"/>
      <c r="F188" s="357"/>
      <c r="G188" s="357"/>
      <c r="H188" s="372"/>
      <c r="I188" s="372"/>
      <c r="J188" s="372"/>
      <c r="K188" s="357"/>
      <c r="M188" s="358"/>
      <c r="N188" s="358"/>
      <c r="O188" s="358"/>
      <c r="P188" s="358"/>
      <c r="Q188" s="358"/>
      <c r="R188" s="358"/>
      <c r="S188" s="358"/>
      <c r="T188" s="358"/>
      <c r="U188" s="358"/>
      <c r="V188" s="358"/>
      <c r="W188" s="358"/>
      <c r="X188" s="358"/>
    </row>
    <row r="189" spans="1:24" s="377" customFormat="1" ht="15.75" customHeight="1">
      <c r="A189" s="371"/>
      <c r="B189" s="357"/>
      <c r="C189" s="357"/>
      <c r="D189" s="357"/>
      <c r="E189" s="357"/>
      <c r="F189" s="357"/>
      <c r="G189" s="357"/>
      <c r="H189" s="372"/>
      <c r="I189" s="372"/>
      <c r="J189" s="372"/>
      <c r="K189" s="357"/>
      <c r="M189" s="358"/>
      <c r="N189" s="358"/>
      <c r="O189" s="358"/>
      <c r="P189" s="358"/>
      <c r="Q189" s="358"/>
      <c r="R189" s="358"/>
      <c r="S189" s="358"/>
      <c r="T189" s="358"/>
      <c r="U189" s="358"/>
      <c r="V189" s="358"/>
      <c r="W189" s="358"/>
      <c r="X189" s="358"/>
    </row>
    <row r="190" spans="1:24" s="377" customFormat="1" ht="15.75" customHeight="1">
      <c r="A190" s="371"/>
      <c r="B190" s="357"/>
      <c r="C190" s="357"/>
      <c r="D190" s="357"/>
      <c r="E190" s="357"/>
      <c r="F190" s="357"/>
      <c r="G190" s="357"/>
      <c r="H190" s="372"/>
      <c r="I190" s="372"/>
      <c r="J190" s="372"/>
      <c r="K190" s="357"/>
      <c r="M190" s="358"/>
      <c r="N190" s="358"/>
      <c r="O190" s="358"/>
      <c r="P190" s="358"/>
      <c r="Q190" s="358"/>
      <c r="R190" s="358"/>
      <c r="S190" s="358"/>
      <c r="T190" s="358"/>
      <c r="U190" s="358"/>
      <c r="V190" s="358"/>
      <c r="W190" s="358"/>
      <c r="X190" s="358"/>
    </row>
    <row r="191" spans="1:24" s="377" customFormat="1" ht="15.75" customHeight="1">
      <c r="A191" s="371"/>
      <c r="B191" s="357"/>
      <c r="C191" s="357"/>
      <c r="D191" s="357"/>
      <c r="E191" s="357"/>
      <c r="F191" s="357"/>
      <c r="G191" s="357"/>
      <c r="H191" s="372"/>
      <c r="I191" s="372"/>
      <c r="J191" s="372"/>
      <c r="K191" s="357"/>
      <c r="M191" s="358"/>
      <c r="N191" s="358"/>
      <c r="O191" s="358"/>
      <c r="P191" s="358"/>
      <c r="Q191" s="358"/>
      <c r="R191" s="358"/>
      <c r="S191" s="358"/>
      <c r="T191" s="358"/>
      <c r="U191" s="358"/>
      <c r="V191" s="358"/>
      <c r="W191" s="358"/>
      <c r="X191" s="358"/>
    </row>
    <row r="192" spans="1:24" s="377" customFormat="1" ht="15.75" customHeight="1">
      <c r="A192" s="371"/>
      <c r="B192" s="357"/>
      <c r="C192" s="357"/>
      <c r="D192" s="357"/>
      <c r="E192" s="357"/>
      <c r="F192" s="357"/>
      <c r="G192" s="357"/>
      <c r="H192" s="372"/>
      <c r="I192" s="372"/>
      <c r="J192" s="372"/>
      <c r="K192" s="357"/>
      <c r="M192" s="358"/>
      <c r="N192" s="358"/>
      <c r="O192" s="358"/>
      <c r="P192" s="358"/>
      <c r="Q192" s="358"/>
      <c r="R192" s="358"/>
      <c r="S192" s="358"/>
      <c r="T192" s="358"/>
      <c r="U192" s="358"/>
      <c r="V192" s="358"/>
      <c r="W192" s="358"/>
      <c r="X192" s="358"/>
    </row>
    <row r="193" spans="1:24" s="377" customFormat="1" ht="15.75" customHeight="1">
      <c r="A193" s="371"/>
      <c r="B193" s="357"/>
      <c r="C193" s="357"/>
      <c r="D193" s="357"/>
      <c r="E193" s="357"/>
      <c r="F193" s="357"/>
      <c r="G193" s="357"/>
      <c r="H193" s="372"/>
      <c r="I193" s="372"/>
      <c r="J193" s="372"/>
      <c r="K193" s="357"/>
      <c r="M193" s="358"/>
      <c r="N193" s="358"/>
      <c r="O193" s="358"/>
      <c r="P193" s="358"/>
      <c r="Q193" s="358"/>
      <c r="R193" s="358"/>
      <c r="S193" s="358"/>
      <c r="T193" s="358"/>
      <c r="U193" s="358"/>
      <c r="V193" s="358"/>
      <c r="W193" s="358"/>
      <c r="X193" s="358"/>
    </row>
    <row r="194" spans="1:24" s="377" customFormat="1" ht="15.75" customHeight="1">
      <c r="A194" s="371"/>
      <c r="B194" s="357"/>
      <c r="C194" s="357"/>
      <c r="D194" s="357"/>
      <c r="E194" s="357"/>
      <c r="F194" s="357"/>
      <c r="G194" s="357"/>
      <c r="H194" s="372"/>
      <c r="I194" s="372"/>
      <c r="J194" s="372"/>
      <c r="K194" s="357"/>
      <c r="M194" s="358"/>
      <c r="N194" s="358"/>
      <c r="O194" s="358"/>
      <c r="P194" s="358"/>
      <c r="Q194" s="358"/>
      <c r="R194" s="358"/>
      <c r="S194" s="358"/>
      <c r="T194" s="358"/>
      <c r="U194" s="358"/>
      <c r="V194" s="358"/>
      <c r="W194" s="358"/>
      <c r="X194" s="358"/>
    </row>
    <row r="195" spans="1:24" s="377" customFormat="1" ht="15.75" customHeight="1">
      <c r="A195" s="371"/>
      <c r="B195" s="357"/>
      <c r="C195" s="357"/>
      <c r="D195" s="357"/>
      <c r="E195" s="357"/>
      <c r="F195" s="357"/>
      <c r="G195" s="357"/>
      <c r="H195" s="372"/>
      <c r="I195" s="372"/>
      <c r="J195" s="372"/>
      <c r="K195" s="357"/>
      <c r="M195" s="358"/>
      <c r="N195" s="358"/>
      <c r="O195" s="358"/>
      <c r="P195" s="358"/>
      <c r="Q195" s="358"/>
      <c r="R195" s="358"/>
      <c r="S195" s="358"/>
      <c r="T195" s="358"/>
      <c r="U195" s="358"/>
      <c r="V195" s="358"/>
      <c r="W195" s="358"/>
      <c r="X195" s="358"/>
    </row>
    <row r="196" spans="1:24" s="377" customFormat="1" ht="15.75" customHeight="1">
      <c r="A196" s="371"/>
      <c r="B196" s="357"/>
      <c r="C196" s="357"/>
      <c r="D196" s="357"/>
      <c r="E196" s="357"/>
      <c r="F196" s="357"/>
      <c r="G196" s="357"/>
      <c r="H196" s="372"/>
      <c r="I196" s="372"/>
      <c r="J196" s="372"/>
      <c r="K196" s="357"/>
      <c r="M196" s="358"/>
      <c r="N196" s="358"/>
      <c r="O196" s="358"/>
      <c r="P196" s="358"/>
      <c r="Q196" s="358"/>
      <c r="R196" s="358"/>
      <c r="S196" s="358"/>
      <c r="T196" s="358"/>
      <c r="U196" s="358"/>
      <c r="V196" s="358"/>
      <c r="W196" s="358"/>
      <c r="X196" s="358"/>
    </row>
    <row r="197" spans="1:24" s="377" customFormat="1" ht="15.75" customHeight="1">
      <c r="A197" s="371"/>
      <c r="B197" s="357"/>
      <c r="C197" s="357"/>
      <c r="D197" s="357"/>
      <c r="E197" s="357"/>
      <c r="F197" s="357"/>
      <c r="G197" s="357"/>
      <c r="H197" s="372"/>
      <c r="I197" s="372"/>
      <c r="J197" s="372"/>
      <c r="K197" s="357"/>
      <c r="M197" s="358"/>
      <c r="N197" s="358"/>
      <c r="O197" s="358"/>
      <c r="P197" s="358"/>
      <c r="Q197" s="358"/>
      <c r="R197" s="358"/>
      <c r="S197" s="358"/>
      <c r="T197" s="358"/>
      <c r="U197" s="358"/>
      <c r="V197" s="358"/>
      <c r="W197" s="358"/>
      <c r="X197" s="358"/>
    </row>
    <row r="198" spans="1:24" s="377" customFormat="1" ht="15.75" customHeight="1">
      <c r="A198" s="371"/>
      <c r="B198" s="357"/>
      <c r="C198" s="357"/>
      <c r="D198" s="357"/>
      <c r="E198" s="357"/>
      <c r="F198" s="357"/>
      <c r="G198" s="357"/>
      <c r="H198" s="372"/>
      <c r="I198" s="372"/>
      <c r="J198" s="372"/>
      <c r="K198" s="357"/>
      <c r="M198" s="358"/>
      <c r="N198" s="358"/>
      <c r="O198" s="358"/>
      <c r="P198" s="358"/>
      <c r="Q198" s="358"/>
      <c r="R198" s="358"/>
      <c r="S198" s="358"/>
      <c r="T198" s="358"/>
      <c r="U198" s="358"/>
      <c r="V198" s="358"/>
      <c r="W198" s="358"/>
      <c r="X198" s="358"/>
    </row>
    <row r="199" spans="1:24" s="377" customFormat="1" ht="15.75" customHeight="1">
      <c r="A199" s="371"/>
      <c r="B199" s="357"/>
      <c r="C199" s="357"/>
      <c r="D199" s="357"/>
      <c r="E199" s="357"/>
      <c r="F199" s="357"/>
      <c r="G199" s="357"/>
      <c r="H199" s="372"/>
      <c r="I199" s="372"/>
      <c r="J199" s="372"/>
      <c r="K199" s="357"/>
      <c r="M199" s="358"/>
      <c r="N199" s="358"/>
      <c r="O199" s="358"/>
      <c r="P199" s="358"/>
      <c r="Q199" s="358"/>
      <c r="R199" s="358"/>
      <c r="S199" s="358"/>
      <c r="T199" s="358"/>
      <c r="U199" s="358"/>
      <c r="V199" s="358"/>
      <c r="W199" s="358"/>
      <c r="X199" s="358"/>
    </row>
    <row r="200" spans="1:24" s="377" customFormat="1" ht="15.75" customHeight="1">
      <c r="A200" s="371"/>
      <c r="B200" s="357"/>
      <c r="C200" s="357"/>
      <c r="D200" s="357"/>
      <c r="E200" s="357"/>
      <c r="F200" s="357"/>
      <c r="G200" s="357"/>
      <c r="H200" s="372"/>
      <c r="I200" s="372"/>
      <c r="J200" s="372"/>
      <c r="K200" s="357"/>
      <c r="M200" s="358"/>
      <c r="N200" s="358"/>
      <c r="O200" s="358"/>
      <c r="P200" s="358"/>
      <c r="Q200" s="358"/>
      <c r="R200" s="358"/>
      <c r="S200" s="358"/>
      <c r="T200" s="358"/>
      <c r="U200" s="358"/>
      <c r="V200" s="358"/>
      <c r="W200" s="358"/>
      <c r="X200" s="358"/>
    </row>
    <row r="201" spans="1:24" s="377" customFormat="1" ht="15.75" customHeight="1">
      <c r="A201" s="371"/>
      <c r="B201" s="357"/>
      <c r="C201" s="357"/>
      <c r="D201" s="357"/>
      <c r="E201" s="357"/>
      <c r="F201" s="357"/>
      <c r="G201" s="357"/>
      <c r="H201" s="372"/>
      <c r="I201" s="372"/>
      <c r="J201" s="372"/>
      <c r="K201" s="357"/>
      <c r="M201" s="358"/>
      <c r="N201" s="358"/>
      <c r="O201" s="358"/>
      <c r="P201" s="358"/>
      <c r="Q201" s="358"/>
      <c r="R201" s="358"/>
      <c r="S201" s="358"/>
      <c r="T201" s="358"/>
      <c r="U201" s="358"/>
      <c r="V201" s="358"/>
      <c r="W201" s="358"/>
      <c r="X201" s="358"/>
    </row>
    <row r="202" spans="1:24" s="377" customFormat="1" ht="15.75" customHeight="1">
      <c r="A202" s="371"/>
      <c r="B202" s="357"/>
      <c r="C202" s="357"/>
      <c r="D202" s="357"/>
      <c r="E202" s="357"/>
      <c r="F202" s="357"/>
      <c r="G202" s="357"/>
      <c r="H202" s="372"/>
      <c r="I202" s="372"/>
      <c r="J202" s="372"/>
      <c r="K202" s="357"/>
      <c r="M202" s="358"/>
      <c r="N202" s="358"/>
      <c r="O202" s="358"/>
      <c r="P202" s="358"/>
      <c r="Q202" s="358"/>
      <c r="R202" s="358"/>
      <c r="S202" s="358"/>
      <c r="T202" s="358"/>
      <c r="U202" s="358"/>
      <c r="V202" s="358"/>
      <c r="W202" s="358"/>
      <c r="X202" s="358"/>
    </row>
    <row r="203" spans="1:24" s="377" customFormat="1" ht="15.75" customHeight="1">
      <c r="A203" s="371"/>
      <c r="B203" s="357"/>
      <c r="C203" s="357"/>
      <c r="D203" s="357"/>
      <c r="E203" s="357"/>
      <c r="F203" s="357"/>
      <c r="G203" s="357"/>
      <c r="H203" s="372"/>
      <c r="I203" s="372"/>
      <c r="J203" s="372"/>
      <c r="K203" s="357"/>
      <c r="M203" s="358"/>
      <c r="N203" s="358"/>
      <c r="O203" s="358"/>
      <c r="P203" s="358"/>
      <c r="Q203" s="358"/>
      <c r="R203" s="358"/>
      <c r="S203" s="358"/>
      <c r="T203" s="358"/>
      <c r="U203" s="358"/>
      <c r="V203" s="358"/>
      <c r="W203" s="358"/>
      <c r="X203" s="358"/>
    </row>
    <row r="204" spans="1:24" s="377" customFormat="1" ht="15.75" customHeight="1">
      <c r="A204" s="371"/>
      <c r="B204" s="357"/>
      <c r="C204" s="357"/>
      <c r="D204" s="357"/>
      <c r="E204" s="357"/>
      <c r="F204" s="357"/>
      <c r="G204" s="357"/>
      <c r="H204" s="372"/>
      <c r="I204" s="372"/>
      <c r="J204" s="372"/>
      <c r="K204" s="357"/>
      <c r="M204" s="358"/>
      <c r="N204" s="358"/>
      <c r="O204" s="358"/>
      <c r="P204" s="358"/>
      <c r="Q204" s="358"/>
      <c r="R204" s="358"/>
      <c r="S204" s="358"/>
      <c r="T204" s="358"/>
      <c r="U204" s="358"/>
      <c r="V204" s="358"/>
      <c r="W204" s="358"/>
      <c r="X204" s="358"/>
    </row>
    <row r="205" spans="1:24" s="377" customFormat="1" ht="15.75" customHeight="1">
      <c r="A205" s="371"/>
      <c r="B205" s="357"/>
      <c r="C205" s="357"/>
      <c r="D205" s="357"/>
      <c r="E205" s="357"/>
      <c r="F205" s="357"/>
      <c r="G205" s="357"/>
      <c r="H205" s="372"/>
      <c r="I205" s="372"/>
      <c r="J205" s="372"/>
      <c r="K205" s="357"/>
      <c r="M205" s="358"/>
      <c r="N205" s="358"/>
      <c r="O205" s="358"/>
      <c r="P205" s="358"/>
      <c r="Q205" s="358"/>
      <c r="R205" s="358"/>
      <c r="S205" s="358"/>
      <c r="T205" s="358"/>
      <c r="U205" s="358"/>
      <c r="V205" s="358"/>
      <c r="W205" s="358"/>
      <c r="X205" s="358"/>
    </row>
    <row r="206" spans="1:24" s="377" customFormat="1" ht="15.75" customHeight="1">
      <c r="A206" s="371"/>
      <c r="B206" s="357"/>
      <c r="C206" s="357"/>
      <c r="D206" s="357"/>
      <c r="E206" s="357"/>
      <c r="F206" s="357"/>
      <c r="G206" s="357"/>
      <c r="H206" s="372"/>
      <c r="I206" s="372"/>
      <c r="J206" s="372"/>
      <c r="K206" s="357"/>
      <c r="M206" s="358"/>
      <c r="N206" s="358"/>
      <c r="O206" s="358"/>
      <c r="P206" s="358"/>
      <c r="Q206" s="358"/>
      <c r="R206" s="358"/>
      <c r="S206" s="358"/>
      <c r="T206" s="358"/>
      <c r="U206" s="358"/>
      <c r="V206" s="358"/>
      <c r="W206" s="358"/>
      <c r="X206" s="358"/>
    </row>
    <row r="207" spans="1:24" s="377" customFormat="1" ht="15.75" customHeight="1">
      <c r="A207" s="371"/>
      <c r="B207" s="357"/>
      <c r="C207" s="357"/>
      <c r="D207" s="357"/>
      <c r="E207" s="357"/>
      <c r="F207" s="357"/>
      <c r="G207" s="357"/>
      <c r="H207" s="372"/>
      <c r="I207" s="372"/>
      <c r="J207" s="372"/>
      <c r="K207" s="357"/>
      <c r="M207" s="358"/>
      <c r="N207" s="358"/>
      <c r="O207" s="358"/>
      <c r="P207" s="358"/>
      <c r="Q207" s="358"/>
      <c r="R207" s="358"/>
      <c r="S207" s="358"/>
      <c r="T207" s="358"/>
      <c r="U207" s="358"/>
      <c r="V207" s="358"/>
      <c r="W207" s="358"/>
      <c r="X207" s="358"/>
    </row>
    <row r="208" spans="1:24" s="377" customFormat="1" ht="15.75" customHeight="1">
      <c r="A208" s="371"/>
      <c r="B208" s="357"/>
      <c r="C208" s="357"/>
      <c r="D208" s="357"/>
      <c r="E208" s="357"/>
      <c r="F208" s="357"/>
      <c r="G208" s="357"/>
      <c r="H208" s="372"/>
      <c r="I208" s="372"/>
      <c r="J208" s="372"/>
      <c r="K208" s="357"/>
      <c r="M208" s="358"/>
      <c r="N208" s="358"/>
      <c r="O208" s="358"/>
      <c r="P208" s="358"/>
      <c r="Q208" s="358"/>
      <c r="R208" s="358"/>
      <c r="S208" s="358"/>
      <c r="T208" s="358"/>
      <c r="U208" s="358"/>
      <c r="V208" s="358"/>
      <c r="W208" s="358"/>
      <c r="X208" s="358"/>
    </row>
    <row r="209" spans="1:24" s="377" customFormat="1" ht="15.75" customHeight="1">
      <c r="A209" s="371"/>
      <c r="B209" s="357"/>
      <c r="C209" s="357"/>
      <c r="D209" s="357"/>
      <c r="E209" s="357"/>
      <c r="F209" s="357"/>
      <c r="G209" s="357"/>
      <c r="H209" s="372"/>
      <c r="I209" s="372"/>
      <c r="J209" s="372"/>
      <c r="K209" s="357"/>
      <c r="M209" s="358"/>
      <c r="N209" s="358"/>
      <c r="O209" s="358"/>
      <c r="P209" s="358"/>
      <c r="Q209" s="358"/>
      <c r="R209" s="358"/>
      <c r="S209" s="358"/>
      <c r="T209" s="358"/>
      <c r="U209" s="358"/>
      <c r="V209" s="358"/>
      <c r="W209" s="358"/>
      <c r="X209" s="358"/>
    </row>
    <row r="210" spans="1:24" s="377" customFormat="1" ht="15.75" customHeight="1">
      <c r="A210" s="371"/>
      <c r="B210" s="357"/>
      <c r="C210" s="357"/>
      <c r="D210" s="357"/>
      <c r="E210" s="357"/>
      <c r="F210" s="357"/>
      <c r="G210" s="357"/>
      <c r="H210" s="372"/>
      <c r="I210" s="372"/>
      <c r="J210" s="372"/>
      <c r="K210" s="357"/>
      <c r="M210" s="358"/>
      <c r="N210" s="358"/>
      <c r="O210" s="358"/>
      <c r="P210" s="358"/>
      <c r="Q210" s="358"/>
      <c r="R210" s="358"/>
      <c r="S210" s="358"/>
      <c r="T210" s="358"/>
      <c r="U210" s="358"/>
      <c r="V210" s="358"/>
      <c r="W210" s="358"/>
      <c r="X210" s="358"/>
    </row>
    <row r="211" spans="1:24" s="377" customFormat="1" ht="15.75" customHeight="1">
      <c r="A211" s="371"/>
      <c r="B211" s="357"/>
      <c r="C211" s="357"/>
      <c r="D211" s="357"/>
      <c r="E211" s="357"/>
      <c r="F211" s="357"/>
      <c r="G211" s="357"/>
      <c r="H211" s="372"/>
      <c r="I211" s="372"/>
      <c r="J211" s="372"/>
      <c r="K211" s="357"/>
      <c r="M211" s="358"/>
      <c r="N211" s="358"/>
      <c r="O211" s="358"/>
      <c r="P211" s="358"/>
      <c r="Q211" s="358"/>
      <c r="R211" s="358"/>
      <c r="S211" s="358"/>
      <c r="T211" s="358"/>
      <c r="U211" s="358"/>
      <c r="V211" s="358"/>
      <c r="W211" s="358"/>
      <c r="X211" s="358"/>
    </row>
    <row r="212" spans="1:24" s="377" customFormat="1" ht="15.75" customHeight="1">
      <c r="A212" s="371"/>
      <c r="B212" s="357"/>
      <c r="C212" s="357"/>
      <c r="D212" s="357"/>
      <c r="E212" s="357"/>
      <c r="F212" s="357"/>
      <c r="G212" s="357"/>
      <c r="H212" s="372"/>
      <c r="I212" s="372"/>
      <c r="J212" s="372"/>
      <c r="K212" s="357"/>
      <c r="M212" s="358"/>
      <c r="N212" s="358"/>
      <c r="O212" s="358"/>
      <c r="P212" s="358"/>
      <c r="Q212" s="358"/>
      <c r="R212" s="358"/>
      <c r="S212" s="358"/>
      <c r="T212" s="358"/>
      <c r="U212" s="358"/>
      <c r="V212" s="358"/>
      <c r="W212" s="358"/>
      <c r="X212" s="358"/>
    </row>
    <row r="213" spans="1:24" s="377" customFormat="1" ht="15.75" customHeight="1">
      <c r="A213" s="371"/>
      <c r="B213" s="357"/>
      <c r="C213" s="357"/>
      <c r="D213" s="357"/>
      <c r="E213" s="357"/>
      <c r="F213" s="357"/>
      <c r="G213" s="357"/>
      <c r="H213" s="372"/>
      <c r="I213" s="372"/>
      <c r="J213" s="372"/>
      <c r="K213" s="357"/>
      <c r="M213" s="358"/>
      <c r="N213" s="358"/>
      <c r="O213" s="358"/>
      <c r="P213" s="358"/>
      <c r="Q213" s="358"/>
      <c r="R213" s="358"/>
      <c r="S213" s="358"/>
      <c r="T213" s="358"/>
      <c r="U213" s="358"/>
      <c r="V213" s="358"/>
      <c r="W213" s="358"/>
      <c r="X213" s="358"/>
    </row>
    <row r="214" spans="1:24" s="377" customFormat="1" ht="15.75" customHeight="1">
      <c r="A214" s="371"/>
      <c r="B214" s="357"/>
      <c r="C214" s="357"/>
      <c r="D214" s="357"/>
      <c r="E214" s="357"/>
      <c r="F214" s="357"/>
      <c r="G214" s="357"/>
      <c r="H214" s="372"/>
      <c r="I214" s="372"/>
      <c r="J214" s="372"/>
      <c r="K214" s="357"/>
      <c r="M214" s="358"/>
      <c r="N214" s="358"/>
      <c r="O214" s="358"/>
      <c r="P214" s="358"/>
      <c r="Q214" s="358"/>
      <c r="R214" s="358"/>
      <c r="S214" s="358"/>
      <c r="T214" s="358"/>
      <c r="U214" s="358"/>
      <c r="V214" s="358"/>
      <c r="W214" s="358"/>
      <c r="X214" s="358"/>
    </row>
    <row r="215" spans="1:24" s="377" customFormat="1" ht="15.75" customHeight="1">
      <c r="A215" s="371"/>
      <c r="B215" s="357"/>
      <c r="C215" s="357"/>
      <c r="D215" s="357"/>
      <c r="E215" s="357"/>
      <c r="F215" s="357"/>
      <c r="G215" s="357"/>
      <c r="H215" s="372"/>
      <c r="I215" s="372"/>
      <c r="J215" s="372"/>
      <c r="K215" s="357"/>
      <c r="M215" s="358"/>
      <c r="N215" s="358"/>
      <c r="O215" s="358"/>
      <c r="P215" s="358"/>
      <c r="Q215" s="358"/>
      <c r="R215" s="358"/>
      <c r="S215" s="358"/>
      <c r="T215" s="358"/>
      <c r="U215" s="358"/>
      <c r="V215" s="358"/>
      <c r="W215" s="358"/>
      <c r="X215" s="358"/>
    </row>
    <row r="216" spans="1:24" s="377" customFormat="1" ht="15.75" customHeight="1">
      <c r="A216" s="371"/>
      <c r="B216" s="357"/>
      <c r="C216" s="357"/>
      <c r="D216" s="357"/>
      <c r="E216" s="357"/>
      <c r="F216" s="357"/>
      <c r="G216" s="357"/>
      <c r="H216" s="372"/>
      <c r="I216" s="372"/>
      <c r="J216" s="372"/>
      <c r="K216" s="357"/>
      <c r="M216" s="358"/>
      <c r="N216" s="358"/>
      <c r="O216" s="358"/>
      <c r="P216" s="358"/>
      <c r="Q216" s="358"/>
      <c r="R216" s="358"/>
      <c r="S216" s="358"/>
      <c r="T216" s="358"/>
      <c r="U216" s="358"/>
      <c r="V216" s="358"/>
      <c r="W216" s="358"/>
      <c r="X216" s="358"/>
    </row>
    <row r="217" spans="1:24" s="377" customFormat="1" ht="15.75" customHeight="1">
      <c r="A217" s="371"/>
      <c r="B217" s="357"/>
      <c r="C217" s="357"/>
      <c r="D217" s="357"/>
      <c r="E217" s="357"/>
      <c r="F217" s="357"/>
      <c r="G217" s="357"/>
      <c r="H217" s="372"/>
      <c r="I217" s="372"/>
      <c r="J217" s="372"/>
      <c r="K217" s="357"/>
      <c r="M217" s="358"/>
      <c r="N217" s="358"/>
      <c r="O217" s="358"/>
      <c r="P217" s="358"/>
      <c r="Q217" s="358"/>
      <c r="R217" s="358"/>
      <c r="S217" s="358"/>
      <c r="T217" s="358"/>
      <c r="U217" s="358"/>
      <c r="V217" s="358"/>
      <c r="W217" s="358"/>
      <c r="X217" s="358"/>
    </row>
    <row r="218" spans="1:24" s="377" customFormat="1" ht="15.75" customHeight="1">
      <c r="A218" s="371"/>
      <c r="B218" s="357"/>
      <c r="C218" s="357"/>
      <c r="D218" s="357"/>
      <c r="E218" s="357"/>
      <c r="F218" s="357"/>
      <c r="G218" s="357"/>
      <c r="H218" s="372"/>
      <c r="I218" s="372"/>
      <c r="J218" s="372"/>
      <c r="K218" s="357"/>
      <c r="M218" s="358"/>
      <c r="N218" s="358"/>
      <c r="O218" s="358"/>
      <c r="P218" s="358"/>
      <c r="Q218" s="358"/>
      <c r="R218" s="358"/>
      <c r="S218" s="358"/>
      <c r="T218" s="358"/>
      <c r="U218" s="358"/>
      <c r="V218" s="358"/>
      <c r="W218" s="358"/>
      <c r="X218" s="358"/>
    </row>
    <row r="219" spans="1:24" s="377" customFormat="1" ht="15.75" customHeight="1">
      <c r="A219" s="371"/>
      <c r="B219" s="357"/>
      <c r="C219" s="357"/>
      <c r="D219" s="357"/>
      <c r="E219" s="357"/>
      <c r="F219" s="357"/>
      <c r="G219" s="357"/>
      <c r="H219" s="372"/>
      <c r="I219" s="372"/>
      <c r="J219" s="372"/>
      <c r="K219" s="357"/>
      <c r="M219" s="358"/>
      <c r="N219" s="358"/>
      <c r="O219" s="358"/>
      <c r="P219" s="358"/>
      <c r="Q219" s="358"/>
      <c r="R219" s="358"/>
      <c r="S219" s="358"/>
      <c r="T219" s="358"/>
      <c r="U219" s="358"/>
      <c r="V219" s="358"/>
      <c r="W219" s="358"/>
      <c r="X219" s="358"/>
    </row>
    <row r="220" spans="1:24" s="377" customFormat="1" ht="15.75" customHeight="1">
      <c r="A220" s="371"/>
      <c r="B220" s="357"/>
      <c r="C220" s="357"/>
      <c r="D220" s="357"/>
      <c r="E220" s="357"/>
      <c r="F220" s="357"/>
      <c r="G220" s="357"/>
      <c r="H220" s="372"/>
      <c r="I220" s="372"/>
      <c r="J220" s="372"/>
      <c r="K220" s="357"/>
      <c r="M220" s="358"/>
      <c r="N220" s="358"/>
      <c r="O220" s="358"/>
      <c r="P220" s="358"/>
      <c r="Q220" s="358"/>
      <c r="R220" s="358"/>
      <c r="S220" s="358"/>
      <c r="T220" s="358"/>
      <c r="U220" s="358"/>
      <c r="V220" s="358"/>
      <c r="W220" s="358"/>
      <c r="X220" s="358"/>
    </row>
    <row r="221" spans="1:24" s="377" customFormat="1" ht="15.75" customHeight="1">
      <c r="A221" s="371"/>
      <c r="B221" s="357"/>
      <c r="C221" s="357"/>
      <c r="D221" s="357"/>
      <c r="E221" s="357"/>
      <c r="F221" s="357"/>
      <c r="G221" s="357"/>
      <c r="H221" s="372"/>
      <c r="I221" s="372"/>
      <c r="J221" s="372"/>
      <c r="K221" s="357"/>
      <c r="M221" s="358"/>
      <c r="N221" s="358"/>
      <c r="O221" s="358"/>
      <c r="P221" s="358"/>
      <c r="Q221" s="358"/>
      <c r="R221" s="358"/>
      <c r="S221" s="358"/>
      <c r="T221" s="358"/>
      <c r="U221" s="358"/>
      <c r="V221" s="358"/>
      <c r="W221" s="358"/>
      <c r="X221" s="358"/>
    </row>
    <row r="222" spans="1:24" s="377" customFormat="1" ht="15.75" customHeight="1">
      <c r="A222" s="371"/>
      <c r="B222" s="357"/>
      <c r="C222" s="357"/>
      <c r="D222" s="357"/>
      <c r="E222" s="357"/>
      <c r="F222" s="357"/>
      <c r="G222" s="357"/>
      <c r="H222" s="372"/>
      <c r="I222" s="372"/>
      <c r="J222" s="372"/>
      <c r="K222" s="357"/>
      <c r="M222" s="358"/>
      <c r="N222" s="358"/>
      <c r="O222" s="358"/>
      <c r="P222" s="358"/>
      <c r="Q222" s="358"/>
      <c r="R222" s="358"/>
      <c r="S222" s="358"/>
      <c r="T222" s="358"/>
      <c r="U222" s="358"/>
      <c r="V222" s="358"/>
      <c r="W222" s="358"/>
      <c r="X222" s="358"/>
    </row>
    <row r="223" spans="1:24" s="377" customFormat="1" ht="15.75" customHeight="1">
      <c r="A223" s="371"/>
      <c r="B223" s="357"/>
      <c r="C223" s="357"/>
      <c r="D223" s="357"/>
      <c r="E223" s="357"/>
      <c r="F223" s="357"/>
      <c r="G223" s="357"/>
      <c r="H223" s="372"/>
      <c r="I223" s="372"/>
      <c r="J223" s="372"/>
      <c r="K223" s="357"/>
      <c r="M223" s="358"/>
      <c r="N223" s="358"/>
      <c r="O223" s="358"/>
      <c r="P223" s="358"/>
      <c r="Q223" s="358"/>
      <c r="R223" s="358"/>
      <c r="S223" s="358"/>
      <c r="T223" s="358"/>
      <c r="U223" s="358"/>
      <c r="V223" s="358"/>
      <c r="W223" s="358"/>
      <c r="X223" s="358"/>
    </row>
    <row r="224" spans="1:24" s="377" customFormat="1" ht="15.75" customHeight="1">
      <c r="A224" s="371"/>
      <c r="B224" s="357"/>
      <c r="C224" s="357"/>
      <c r="D224" s="357"/>
      <c r="E224" s="357"/>
      <c r="F224" s="357"/>
      <c r="G224" s="357"/>
      <c r="H224" s="372"/>
      <c r="I224" s="372"/>
      <c r="J224" s="372"/>
      <c r="K224" s="357"/>
      <c r="M224" s="358"/>
      <c r="N224" s="358"/>
      <c r="O224" s="358"/>
      <c r="P224" s="358"/>
      <c r="Q224" s="358"/>
      <c r="R224" s="358"/>
      <c r="S224" s="358"/>
      <c r="T224" s="358"/>
      <c r="U224" s="358"/>
      <c r="V224" s="358"/>
      <c r="W224" s="358"/>
      <c r="X224" s="358"/>
    </row>
    <row r="225" spans="1:24" s="377" customFormat="1" ht="15.75" customHeight="1">
      <c r="A225" s="371"/>
      <c r="B225" s="357"/>
      <c r="C225" s="357"/>
      <c r="D225" s="357"/>
      <c r="E225" s="357"/>
      <c r="F225" s="357"/>
      <c r="G225" s="357"/>
      <c r="H225" s="372"/>
      <c r="I225" s="372"/>
      <c r="J225" s="372"/>
      <c r="K225" s="357"/>
      <c r="M225" s="358"/>
      <c r="N225" s="358"/>
      <c r="O225" s="358"/>
      <c r="P225" s="358"/>
      <c r="Q225" s="358"/>
      <c r="R225" s="358"/>
      <c r="S225" s="358"/>
      <c r="T225" s="358"/>
      <c r="U225" s="358"/>
      <c r="V225" s="358"/>
      <c r="W225" s="358"/>
      <c r="X225" s="358"/>
    </row>
    <row r="226" spans="1:24" s="377" customFormat="1" ht="15.75" customHeight="1">
      <c r="A226" s="371"/>
      <c r="B226" s="357"/>
      <c r="C226" s="357"/>
      <c r="D226" s="357"/>
      <c r="E226" s="357"/>
      <c r="F226" s="357"/>
      <c r="G226" s="357"/>
      <c r="H226" s="372"/>
      <c r="I226" s="372"/>
      <c r="J226" s="372"/>
      <c r="K226" s="357"/>
      <c r="M226" s="358"/>
      <c r="N226" s="358"/>
      <c r="O226" s="358"/>
      <c r="P226" s="358"/>
      <c r="Q226" s="358"/>
      <c r="R226" s="358"/>
      <c r="S226" s="358"/>
      <c r="T226" s="358"/>
      <c r="U226" s="358"/>
      <c r="V226" s="358"/>
      <c r="W226" s="358"/>
      <c r="X226" s="358"/>
    </row>
    <row r="227" spans="1:24" s="377" customFormat="1" ht="15.75" customHeight="1">
      <c r="A227" s="371"/>
      <c r="B227" s="357"/>
      <c r="C227" s="357"/>
      <c r="D227" s="357"/>
      <c r="E227" s="357"/>
      <c r="F227" s="357"/>
      <c r="G227" s="357"/>
      <c r="H227" s="372"/>
      <c r="I227" s="372"/>
      <c r="J227" s="372"/>
      <c r="K227" s="357"/>
      <c r="M227" s="358"/>
      <c r="N227" s="358"/>
      <c r="O227" s="358"/>
      <c r="P227" s="358"/>
      <c r="Q227" s="358"/>
      <c r="R227" s="358"/>
      <c r="S227" s="358"/>
      <c r="T227" s="358"/>
      <c r="U227" s="358"/>
      <c r="V227" s="358"/>
      <c r="W227" s="358"/>
      <c r="X227" s="358"/>
    </row>
    <row r="228" spans="1:24" s="377" customFormat="1" ht="15.75" customHeight="1">
      <c r="A228" s="371"/>
      <c r="B228" s="357"/>
      <c r="C228" s="357"/>
      <c r="D228" s="357"/>
      <c r="E228" s="357"/>
      <c r="F228" s="357"/>
      <c r="G228" s="357"/>
      <c r="H228" s="372"/>
      <c r="I228" s="372"/>
      <c r="J228" s="372"/>
      <c r="K228" s="357"/>
      <c r="M228" s="358"/>
      <c r="N228" s="358"/>
      <c r="O228" s="358"/>
      <c r="P228" s="358"/>
      <c r="Q228" s="358"/>
      <c r="R228" s="358"/>
      <c r="S228" s="358"/>
      <c r="T228" s="358"/>
      <c r="U228" s="358"/>
      <c r="V228" s="358"/>
      <c r="W228" s="358"/>
      <c r="X228" s="358"/>
    </row>
    <row r="229" spans="1:24" s="377" customFormat="1" ht="15.75" customHeight="1">
      <c r="A229" s="371"/>
      <c r="B229" s="357"/>
      <c r="C229" s="357"/>
      <c r="D229" s="357"/>
      <c r="E229" s="357"/>
      <c r="F229" s="357"/>
      <c r="G229" s="357"/>
      <c r="H229" s="372"/>
      <c r="I229" s="372"/>
      <c r="J229" s="372"/>
      <c r="K229" s="357"/>
      <c r="M229" s="358"/>
      <c r="N229" s="358"/>
      <c r="O229" s="358"/>
      <c r="P229" s="358"/>
      <c r="Q229" s="358"/>
      <c r="R229" s="358"/>
      <c r="S229" s="358"/>
      <c r="T229" s="358"/>
      <c r="U229" s="358"/>
      <c r="V229" s="358"/>
      <c r="W229" s="358"/>
      <c r="X229" s="358"/>
    </row>
    <row r="230" spans="1:24" s="377" customFormat="1" ht="15.75" customHeight="1">
      <c r="A230" s="371"/>
      <c r="B230" s="357"/>
      <c r="C230" s="357"/>
      <c r="D230" s="357"/>
      <c r="E230" s="357"/>
      <c r="F230" s="357"/>
      <c r="G230" s="357"/>
      <c r="H230" s="372"/>
      <c r="I230" s="372"/>
      <c r="J230" s="372"/>
      <c r="K230" s="357"/>
      <c r="M230" s="358"/>
      <c r="N230" s="358"/>
      <c r="O230" s="358"/>
      <c r="P230" s="358"/>
      <c r="Q230" s="358"/>
      <c r="R230" s="358"/>
      <c r="S230" s="358"/>
      <c r="T230" s="358"/>
      <c r="U230" s="358"/>
      <c r="V230" s="358"/>
      <c r="W230" s="358"/>
      <c r="X230" s="358"/>
    </row>
    <row r="231" spans="1:24" s="377" customFormat="1" ht="15.75" customHeight="1">
      <c r="A231" s="371"/>
      <c r="B231" s="357"/>
      <c r="C231" s="357"/>
      <c r="D231" s="357"/>
      <c r="E231" s="357"/>
      <c r="F231" s="357"/>
      <c r="G231" s="357"/>
      <c r="H231" s="372"/>
      <c r="I231" s="372"/>
      <c r="J231" s="372"/>
      <c r="K231" s="357"/>
      <c r="M231" s="358"/>
      <c r="N231" s="358"/>
      <c r="O231" s="358"/>
      <c r="P231" s="358"/>
      <c r="Q231" s="358"/>
      <c r="R231" s="358"/>
      <c r="S231" s="358"/>
      <c r="T231" s="358"/>
      <c r="U231" s="358"/>
      <c r="V231" s="358"/>
      <c r="W231" s="358"/>
      <c r="X231" s="358"/>
    </row>
    <row r="232" spans="1:24" s="377" customFormat="1" ht="15.75" customHeight="1">
      <c r="A232" s="371"/>
      <c r="B232" s="357"/>
      <c r="C232" s="357"/>
      <c r="D232" s="357"/>
      <c r="E232" s="357"/>
      <c r="F232" s="357"/>
      <c r="G232" s="357"/>
      <c r="H232" s="372"/>
      <c r="I232" s="372"/>
      <c r="J232" s="372"/>
      <c r="K232" s="357"/>
      <c r="M232" s="358"/>
      <c r="N232" s="358"/>
      <c r="O232" s="358"/>
      <c r="P232" s="358"/>
      <c r="Q232" s="358"/>
      <c r="R232" s="358"/>
      <c r="S232" s="358"/>
      <c r="T232" s="358"/>
      <c r="U232" s="358"/>
      <c r="V232" s="358"/>
      <c r="W232" s="358"/>
      <c r="X232" s="358"/>
    </row>
    <row r="233" spans="1:24" s="377" customFormat="1" ht="15.75" customHeight="1">
      <c r="A233" s="371"/>
      <c r="B233" s="357"/>
      <c r="C233" s="357"/>
      <c r="D233" s="357"/>
      <c r="E233" s="357"/>
      <c r="F233" s="357"/>
      <c r="G233" s="357"/>
      <c r="H233" s="372"/>
      <c r="I233" s="372"/>
      <c r="J233" s="372"/>
      <c r="K233" s="357"/>
      <c r="M233" s="358"/>
      <c r="N233" s="358"/>
      <c r="O233" s="358"/>
      <c r="P233" s="358"/>
      <c r="Q233" s="358"/>
      <c r="R233" s="358"/>
      <c r="S233" s="358"/>
      <c r="T233" s="358"/>
      <c r="U233" s="358"/>
      <c r="V233" s="358"/>
      <c r="W233" s="358"/>
      <c r="X233" s="358"/>
    </row>
    <row r="234" spans="1:24" s="377" customFormat="1" ht="15.75" customHeight="1">
      <c r="A234" s="371"/>
      <c r="B234" s="357"/>
      <c r="C234" s="357"/>
      <c r="D234" s="357"/>
      <c r="E234" s="357"/>
      <c r="F234" s="357"/>
      <c r="G234" s="357"/>
      <c r="H234" s="372"/>
      <c r="I234" s="372"/>
      <c r="J234" s="372"/>
      <c r="K234" s="357"/>
      <c r="M234" s="358"/>
      <c r="N234" s="358"/>
      <c r="O234" s="358"/>
      <c r="P234" s="358"/>
      <c r="Q234" s="358"/>
      <c r="R234" s="358"/>
      <c r="S234" s="358"/>
      <c r="T234" s="358"/>
      <c r="U234" s="358"/>
      <c r="V234" s="358"/>
      <c r="W234" s="358"/>
      <c r="X234" s="358"/>
    </row>
    <row r="235" spans="1:24" s="377" customFormat="1" ht="15.75" customHeight="1">
      <c r="A235" s="371"/>
      <c r="B235" s="357"/>
      <c r="C235" s="357"/>
      <c r="D235" s="357"/>
      <c r="E235" s="357"/>
      <c r="F235" s="357"/>
      <c r="G235" s="357"/>
      <c r="H235" s="372"/>
      <c r="I235" s="372"/>
      <c r="J235" s="372"/>
      <c r="K235" s="357"/>
      <c r="M235" s="358"/>
      <c r="N235" s="358"/>
      <c r="O235" s="358"/>
      <c r="P235" s="358"/>
      <c r="Q235" s="358"/>
      <c r="R235" s="358"/>
      <c r="S235" s="358"/>
      <c r="T235" s="358"/>
      <c r="U235" s="358"/>
      <c r="V235" s="358"/>
      <c r="W235" s="358"/>
      <c r="X235" s="358"/>
    </row>
    <row r="236" spans="1:24" s="377" customFormat="1" ht="15.75" customHeight="1">
      <c r="A236" s="371"/>
      <c r="B236" s="357"/>
      <c r="C236" s="357"/>
      <c r="D236" s="357"/>
      <c r="E236" s="357"/>
      <c r="F236" s="357"/>
      <c r="G236" s="357"/>
      <c r="H236" s="372"/>
      <c r="I236" s="372"/>
      <c r="J236" s="372"/>
      <c r="K236" s="357"/>
      <c r="M236" s="358"/>
      <c r="N236" s="358"/>
      <c r="O236" s="358"/>
      <c r="P236" s="358"/>
      <c r="Q236" s="358"/>
      <c r="R236" s="358"/>
      <c r="S236" s="358"/>
      <c r="T236" s="358"/>
      <c r="U236" s="358"/>
      <c r="V236" s="358"/>
      <c r="W236" s="358"/>
      <c r="X236" s="358"/>
    </row>
    <row r="237" spans="1:24" s="377" customFormat="1" ht="15.75" customHeight="1">
      <c r="A237" s="371"/>
      <c r="B237" s="357"/>
      <c r="C237" s="357"/>
      <c r="D237" s="357"/>
      <c r="E237" s="357"/>
      <c r="F237" s="357"/>
      <c r="G237" s="357"/>
      <c r="H237" s="372"/>
      <c r="I237" s="372"/>
      <c r="J237" s="372"/>
      <c r="K237" s="357"/>
      <c r="M237" s="358"/>
      <c r="N237" s="358"/>
      <c r="O237" s="358"/>
      <c r="P237" s="358"/>
      <c r="Q237" s="358"/>
      <c r="R237" s="358"/>
      <c r="S237" s="358"/>
      <c r="T237" s="358"/>
      <c r="U237" s="358"/>
      <c r="V237" s="358"/>
      <c r="W237" s="358"/>
      <c r="X237" s="358"/>
    </row>
    <row r="238" spans="1:24" s="377" customFormat="1" ht="15.75" customHeight="1">
      <c r="A238" s="371"/>
      <c r="B238" s="357"/>
      <c r="C238" s="357"/>
      <c r="D238" s="357"/>
      <c r="E238" s="357"/>
      <c r="F238" s="357"/>
      <c r="G238" s="357"/>
      <c r="H238" s="372"/>
      <c r="I238" s="372"/>
      <c r="J238" s="372"/>
      <c r="K238" s="357"/>
      <c r="M238" s="358"/>
      <c r="N238" s="358"/>
      <c r="O238" s="358"/>
      <c r="P238" s="358"/>
      <c r="Q238" s="358"/>
      <c r="R238" s="358"/>
      <c r="S238" s="358"/>
      <c r="T238" s="358"/>
      <c r="U238" s="358"/>
      <c r="V238" s="358"/>
      <c r="W238" s="358"/>
      <c r="X238" s="358"/>
    </row>
    <row r="239" spans="1:24" s="377" customFormat="1" ht="15.75" customHeight="1">
      <c r="A239" s="371"/>
      <c r="B239" s="357"/>
      <c r="C239" s="357"/>
      <c r="D239" s="357"/>
      <c r="E239" s="357"/>
      <c r="F239" s="357"/>
      <c r="G239" s="357"/>
      <c r="H239" s="372"/>
      <c r="I239" s="372"/>
      <c r="J239" s="372"/>
      <c r="K239" s="357"/>
      <c r="M239" s="358"/>
      <c r="N239" s="358"/>
      <c r="O239" s="358"/>
      <c r="P239" s="358"/>
      <c r="Q239" s="358"/>
      <c r="R239" s="358"/>
      <c r="S239" s="358"/>
      <c r="T239" s="358"/>
      <c r="U239" s="358"/>
      <c r="V239" s="358"/>
      <c r="W239" s="358"/>
      <c r="X239" s="358"/>
    </row>
    <row r="240" spans="1:24" s="377" customFormat="1" ht="15.75" customHeight="1">
      <c r="A240" s="371"/>
      <c r="B240" s="357"/>
      <c r="C240" s="357"/>
      <c r="D240" s="357"/>
      <c r="E240" s="357"/>
      <c r="F240" s="357"/>
      <c r="G240" s="357"/>
      <c r="H240" s="372"/>
      <c r="I240" s="372"/>
      <c r="J240" s="372"/>
      <c r="K240" s="357"/>
      <c r="M240" s="358"/>
      <c r="N240" s="358"/>
      <c r="O240" s="358"/>
      <c r="P240" s="358"/>
      <c r="Q240" s="358"/>
      <c r="R240" s="358"/>
      <c r="S240" s="358"/>
      <c r="T240" s="358"/>
      <c r="U240" s="358"/>
      <c r="V240" s="358"/>
      <c r="W240" s="358"/>
      <c r="X240" s="358"/>
    </row>
    <row r="241" spans="1:24" s="377" customFormat="1" ht="15.75" customHeight="1">
      <c r="A241" s="371"/>
      <c r="B241" s="357"/>
      <c r="C241" s="357"/>
      <c r="D241" s="357"/>
      <c r="E241" s="357"/>
      <c r="F241" s="357"/>
      <c r="G241" s="357"/>
      <c r="H241" s="372"/>
      <c r="I241" s="372"/>
      <c r="J241" s="372"/>
      <c r="K241" s="357"/>
      <c r="M241" s="358"/>
      <c r="N241" s="358"/>
      <c r="O241" s="358"/>
      <c r="P241" s="358"/>
      <c r="Q241" s="358"/>
      <c r="R241" s="358"/>
      <c r="S241" s="358"/>
      <c r="T241" s="358"/>
      <c r="U241" s="358"/>
      <c r="V241" s="358"/>
      <c r="W241" s="358"/>
      <c r="X241" s="358"/>
    </row>
    <row r="242" spans="1:24" s="377" customFormat="1" ht="15.75" customHeight="1">
      <c r="A242" s="371"/>
      <c r="B242" s="357"/>
      <c r="C242" s="357"/>
      <c r="D242" s="357"/>
      <c r="E242" s="357"/>
      <c r="F242" s="357"/>
      <c r="G242" s="357"/>
      <c r="H242" s="372"/>
      <c r="I242" s="372"/>
      <c r="J242" s="372"/>
      <c r="K242" s="357"/>
      <c r="M242" s="358"/>
      <c r="N242" s="358"/>
      <c r="O242" s="358"/>
      <c r="P242" s="358"/>
      <c r="Q242" s="358"/>
      <c r="R242" s="358"/>
      <c r="S242" s="358"/>
      <c r="T242" s="358"/>
      <c r="U242" s="358"/>
      <c r="V242" s="358"/>
      <c r="W242" s="358"/>
      <c r="X242" s="358"/>
    </row>
    <row r="243" spans="1:24" s="377" customFormat="1" ht="15.75" customHeight="1">
      <c r="A243" s="371"/>
      <c r="B243" s="357"/>
      <c r="C243" s="357"/>
      <c r="D243" s="357"/>
      <c r="E243" s="357"/>
      <c r="F243" s="357"/>
      <c r="G243" s="357"/>
      <c r="H243" s="372"/>
      <c r="I243" s="372"/>
      <c r="J243" s="372"/>
      <c r="K243" s="357"/>
      <c r="M243" s="358"/>
      <c r="N243" s="358"/>
      <c r="O243" s="358"/>
      <c r="P243" s="358"/>
      <c r="Q243" s="358"/>
      <c r="R243" s="358"/>
      <c r="S243" s="358"/>
      <c r="T243" s="358"/>
      <c r="U243" s="358"/>
      <c r="V243" s="358"/>
      <c r="W243" s="358"/>
      <c r="X243" s="358"/>
    </row>
    <row r="244" spans="1:24" s="377" customFormat="1" ht="15.75" customHeight="1">
      <c r="A244" s="371"/>
      <c r="B244" s="357"/>
      <c r="C244" s="357"/>
      <c r="D244" s="357"/>
      <c r="E244" s="357"/>
      <c r="F244" s="357"/>
      <c r="G244" s="357"/>
      <c r="H244" s="372"/>
      <c r="I244" s="372"/>
      <c r="J244" s="372"/>
      <c r="K244" s="357"/>
      <c r="M244" s="358"/>
      <c r="N244" s="358"/>
      <c r="O244" s="358"/>
      <c r="P244" s="358"/>
      <c r="Q244" s="358"/>
      <c r="R244" s="358"/>
      <c r="S244" s="358"/>
      <c r="T244" s="358"/>
      <c r="U244" s="358"/>
      <c r="V244" s="358"/>
      <c r="W244" s="358"/>
      <c r="X244" s="358"/>
    </row>
    <row r="245" spans="1:24" s="377" customFormat="1" ht="15.75" customHeight="1">
      <c r="A245" s="371"/>
      <c r="B245" s="357"/>
      <c r="C245" s="357"/>
      <c r="D245" s="357"/>
      <c r="E245" s="357"/>
      <c r="F245" s="357"/>
      <c r="G245" s="357"/>
      <c r="H245" s="372"/>
      <c r="I245" s="372"/>
      <c r="J245" s="372"/>
      <c r="K245" s="357"/>
      <c r="M245" s="358"/>
      <c r="N245" s="358"/>
      <c r="O245" s="358"/>
      <c r="P245" s="358"/>
      <c r="Q245" s="358"/>
      <c r="R245" s="358"/>
      <c r="S245" s="358"/>
      <c r="T245" s="358"/>
      <c r="U245" s="358"/>
      <c r="V245" s="358"/>
      <c r="W245" s="358"/>
      <c r="X245" s="358"/>
    </row>
    <row r="246" spans="1:24" s="377" customFormat="1" ht="15.75" customHeight="1">
      <c r="A246" s="371"/>
      <c r="B246" s="357"/>
      <c r="C246" s="357"/>
      <c r="D246" s="357"/>
      <c r="E246" s="357"/>
      <c r="F246" s="357"/>
      <c r="G246" s="357"/>
      <c r="H246" s="372"/>
      <c r="I246" s="372"/>
      <c r="J246" s="372"/>
      <c r="K246" s="357"/>
      <c r="M246" s="358"/>
      <c r="N246" s="358"/>
      <c r="O246" s="358"/>
      <c r="P246" s="358"/>
      <c r="Q246" s="358"/>
      <c r="R246" s="358"/>
      <c r="S246" s="358"/>
      <c r="T246" s="358"/>
      <c r="U246" s="358"/>
      <c r="V246" s="358"/>
      <c r="W246" s="358"/>
      <c r="X246" s="358"/>
    </row>
    <row r="247" spans="1:24" s="377" customFormat="1" ht="15.75" customHeight="1">
      <c r="A247" s="371"/>
      <c r="B247" s="357"/>
      <c r="C247" s="357"/>
      <c r="D247" s="357"/>
      <c r="E247" s="357"/>
      <c r="F247" s="357"/>
      <c r="G247" s="357"/>
      <c r="H247" s="372"/>
      <c r="I247" s="372"/>
      <c r="J247" s="372"/>
      <c r="K247" s="357"/>
      <c r="M247" s="358"/>
      <c r="N247" s="358"/>
      <c r="O247" s="358"/>
      <c r="P247" s="358"/>
      <c r="Q247" s="358"/>
      <c r="R247" s="358"/>
      <c r="S247" s="358"/>
      <c r="T247" s="358"/>
      <c r="U247" s="358"/>
      <c r="V247" s="358"/>
      <c r="W247" s="358"/>
      <c r="X247" s="358"/>
    </row>
    <row r="248" spans="1:24" s="377" customFormat="1" ht="15.75" customHeight="1">
      <c r="A248" s="371"/>
      <c r="B248" s="357"/>
      <c r="C248" s="357"/>
      <c r="D248" s="357"/>
      <c r="E248" s="357"/>
      <c r="F248" s="357"/>
      <c r="G248" s="357"/>
      <c r="H248" s="372"/>
      <c r="I248" s="372"/>
      <c r="J248" s="372"/>
      <c r="K248" s="357"/>
      <c r="M248" s="358"/>
      <c r="N248" s="358"/>
      <c r="O248" s="358"/>
      <c r="P248" s="358"/>
      <c r="Q248" s="358"/>
      <c r="R248" s="358"/>
      <c r="S248" s="358"/>
      <c r="T248" s="358"/>
      <c r="U248" s="358"/>
      <c r="V248" s="358"/>
      <c r="W248" s="358"/>
      <c r="X248" s="358"/>
    </row>
    <row r="249" spans="1:24" s="377" customFormat="1" ht="15.75" customHeight="1">
      <c r="A249" s="371"/>
      <c r="B249" s="357"/>
      <c r="C249" s="357"/>
      <c r="D249" s="357"/>
      <c r="E249" s="357"/>
      <c r="F249" s="357"/>
      <c r="G249" s="357"/>
      <c r="H249" s="372"/>
      <c r="I249" s="372"/>
      <c r="J249" s="372"/>
      <c r="K249" s="357"/>
      <c r="M249" s="358"/>
      <c r="N249" s="358"/>
      <c r="O249" s="358"/>
      <c r="P249" s="358"/>
      <c r="Q249" s="358"/>
      <c r="R249" s="358"/>
      <c r="S249" s="358"/>
      <c r="T249" s="358"/>
      <c r="U249" s="358"/>
      <c r="V249" s="358"/>
      <c r="W249" s="358"/>
      <c r="X249" s="358"/>
    </row>
    <row r="250" spans="1:24" s="377" customFormat="1" ht="15.75" customHeight="1">
      <c r="A250" s="371"/>
      <c r="B250" s="357"/>
      <c r="C250" s="357"/>
      <c r="D250" s="357"/>
      <c r="E250" s="357"/>
      <c r="F250" s="357"/>
      <c r="G250" s="357"/>
      <c r="H250" s="372"/>
      <c r="I250" s="372"/>
      <c r="J250" s="372"/>
      <c r="K250" s="357"/>
      <c r="M250" s="358"/>
      <c r="N250" s="358"/>
      <c r="O250" s="358"/>
      <c r="P250" s="358"/>
      <c r="Q250" s="358"/>
      <c r="R250" s="358"/>
      <c r="S250" s="358"/>
      <c r="T250" s="358"/>
      <c r="U250" s="358"/>
      <c r="V250" s="358"/>
      <c r="W250" s="358"/>
      <c r="X250" s="358"/>
    </row>
    <row r="251" spans="1:24" s="377" customFormat="1" ht="15.75" customHeight="1">
      <c r="A251" s="371"/>
      <c r="B251" s="357"/>
      <c r="C251" s="357"/>
      <c r="D251" s="357"/>
      <c r="E251" s="357"/>
      <c r="F251" s="357"/>
      <c r="G251" s="357"/>
      <c r="H251" s="372"/>
      <c r="I251" s="372"/>
      <c r="J251" s="372"/>
      <c r="K251" s="357"/>
      <c r="M251" s="358"/>
      <c r="N251" s="358"/>
      <c r="O251" s="358"/>
      <c r="P251" s="358"/>
      <c r="Q251" s="358"/>
      <c r="R251" s="358"/>
      <c r="S251" s="358"/>
      <c r="T251" s="358"/>
      <c r="U251" s="358"/>
      <c r="V251" s="358"/>
      <c r="W251" s="358"/>
      <c r="X251" s="358"/>
    </row>
    <row r="252" spans="1:24" s="377" customFormat="1" ht="15.75" customHeight="1">
      <c r="A252" s="371"/>
      <c r="B252" s="357"/>
      <c r="C252" s="357"/>
      <c r="D252" s="357"/>
      <c r="E252" s="357"/>
      <c r="F252" s="357"/>
      <c r="G252" s="357"/>
      <c r="H252" s="372"/>
      <c r="I252" s="372"/>
      <c r="J252" s="372"/>
      <c r="K252" s="357"/>
      <c r="M252" s="358"/>
      <c r="N252" s="358"/>
      <c r="O252" s="358"/>
      <c r="P252" s="358"/>
      <c r="Q252" s="358"/>
      <c r="R252" s="358"/>
      <c r="S252" s="358"/>
      <c r="T252" s="358"/>
      <c r="U252" s="358"/>
      <c r="V252" s="358"/>
      <c r="W252" s="358"/>
      <c r="X252" s="358"/>
    </row>
    <row r="253" spans="1:24" s="377" customFormat="1" ht="15.75" customHeight="1">
      <c r="A253" s="371"/>
      <c r="B253" s="357"/>
      <c r="C253" s="357"/>
      <c r="D253" s="357"/>
      <c r="E253" s="357"/>
      <c r="F253" s="357"/>
      <c r="G253" s="357"/>
      <c r="H253" s="372"/>
      <c r="I253" s="372"/>
      <c r="J253" s="372"/>
      <c r="K253" s="357"/>
      <c r="M253" s="358"/>
      <c r="N253" s="358"/>
      <c r="O253" s="358"/>
      <c r="P253" s="358"/>
      <c r="Q253" s="358"/>
      <c r="R253" s="358"/>
      <c r="S253" s="358"/>
      <c r="T253" s="358"/>
      <c r="U253" s="358"/>
      <c r="V253" s="358"/>
      <c r="W253" s="358"/>
      <c r="X253" s="358"/>
    </row>
    <row r="254" spans="1:24" s="377" customFormat="1" ht="15.75" customHeight="1">
      <c r="A254" s="371"/>
      <c r="B254" s="357"/>
      <c r="C254" s="357"/>
      <c r="D254" s="357"/>
      <c r="E254" s="357"/>
      <c r="F254" s="357"/>
      <c r="G254" s="357"/>
      <c r="H254" s="372"/>
      <c r="I254" s="372"/>
      <c r="J254" s="372"/>
      <c r="K254" s="357"/>
      <c r="M254" s="358"/>
      <c r="N254" s="358"/>
      <c r="O254" s="358"/>
      <c r="P254" s="358"/>
      <c r="Q254" s="358"/>
      <c r="R254" s="358"/>
      <c r="S254" s="358"/>
      <c r="T254" s="358"/>
      <c r="U254" s="358"/>
      <c r="V254" s="358"/>
      <c r="W254" s="358"/>
      <c r="X254" s="358"/>
    </row>
    <row r="255" spans="1:24" s="377" customFormat="1" ht="15.75" customHeight="1">
      <c r="A255" s="371"/>
      <c r="B255" s="357"/>
      <c r="C255" s="357"/>
      <c r="D255" s="357"/>
      <c r="E255" s="357"/>
      <c r="F255" s="357"/>
      <c r="G255" s="357"/>
      <c r="H255" s="372"/>
      <c r="I255" s="372"/>
      <c r="J255" s="372"/>
      <c r="K255" s="357"/>
      <c r="M255" s="358"/>
      <c r="N255" s="358"/>
      <c r="O255" s="358"/>
      <c r="P255" s="358"/>
      <c r="Q255" s="358"/>
      <c r="R255" s="358"/>
      <c r="S255" s="358"/>
      <c r="T255" s="358"/>
      <c r="U255" s="358"/>
      <c r="V255" s="358"/>
      <c r="W255" s="358"/>
      <c r="X255" s="358"/>
    </row>
    <row r="256" spans="1:24" s="377" customFormat="1" ht="15.75" customHeight="1">
      <c r="A256" s="371"/>
      <c r="B256" s="357"/>
      <c r="C256" s="357"/>
      <c r="D256" s="357"/>
      <c r="E256" s="357"/>
      <c r="F256" s="357"/>
      <c r="G256" s="357"/>
      <c r="H256" s="372"/>
      <c r="I256" s="372"/>
      <c r="J256" s="372"/>
      <c r="K256" s="357"/>
      <c r="M256" s="358"/>
      <c r="N256" s="358"/>
      <c r="O256" s="358"/>
      <c r="P256" s="358"/>
      <c r="Q256" s="358"/>
      <c r="R256" s="358"/>
      <c r="S256" s="358"/>
      <c r="T256" s="358"/>
      <c r="U256" s="358"/>
      <c r="V256" s="358"/>
      <c r="W256" s="358"/>
      <c r="X256" s="358"/>
    </row>
    <row r="257" spans="1:24" s="377" customFormat="1" ht="15.75" customHeight="1">
      <c r="A257" s="371"/>
      <c r="B257" s="357"/>
      <c r="C257" s="357"/>
      <c r="D257" s="357"/>
      <c r="E257" s="357"/>
      <c r="F257" s="357"/>
      <c r="G257" s="357"/>
      <c r="H257" s="372"/>
      <c r="I257" s="372"/>
      <c r="J257" s="372"/>
      <c r="K257" s="357"/>
      <c r="M257" s="358"/>
      <c r="N257" s="358"/>
      <c r="O257" s="358"/>
      <c r="P257" s="358"/>
      <c r="Q257" s="358"/>
      <c r="R257" s="358"/>
      <c r="S257" s="358"/>
      <c r="T257" s="358"/>
      <c r="U257" s="358"/>
      <c r="V257" s="358"/>
      <c r="W257" s="358"/>
      <c r="X257" s="358"/>
    </row>
    <row r="258" spans="1:24" s="377" customFormat="1" ht="15.75" customHeight="1">
      <c r="A258" s="371"/>
      <c r="B258" s="357"/>
      <c r="C258" s="357"/>
      <c r="D258" s="357"/>
      <c r="E258" s="357"/>
      <c r="F258" s="357"/>
      <c r="G258" s="357"/>
      <c r="H258" s="372"/>
      <c r="I258" s="372"/>
      <c r="J258" s="372"/>
      <c r="K258" s="357"/>
      <c r="M258" s="358"/>
      <c r="N258" s="358"/>
      <c r="O258" s="358"/>
      <c r="P258" s="358"/>
      <c r="Q258" s="358"/>
      <c r="R258" s="358"/>
      <c r="S258" s="358"/>
      <c r="T258" s="358"/>
      <c r="U258" s="358"/>
      <c r="V258" s="358"/>
      <c r="W258" s="358"/>
      <c r="X258" s="358"/>
    </row>
    <row r="259" spans="1:24" s="377" customFormat="1" ht="15.75" customHeight="1">
      <c r="A259" s="371"/>
      <c r="B259" s="357"/>
      <c r="C259" s="357"/>
      <c r="D259" s="357"/>
      <c r="E259" s="357"/>
      <c r="F259" s="357"/>
      <c r="G259" s="357"/>
      <c r="H259" s="372"/>
      <c r="I259" s="372"/>
      <c r="J259" s="372"/>
      <c r="K259" s="357"/>
      <c r="M259" s="358"/>
      <c r="N259" s="358"/>
      <c r="O259" s="358"/>
      <c r="P259" s="358"/>
      <c r="Q259" s="358"/>
      <c r="R259" s="358"/>
      <c r="S259" s="358"/>
      <c r="T259" s="358"/>
      <c r="U259" s="358"/>
      <c r="V259" s="358"/>
      <c r="W259" s="358"/>
      <c r="X259" s="358"/>
    </row>
    <row r="260" spans="1:24" s="377" customFormat="1" ht="15.75" customHeight="1">
      <c r="A260" s="371"/>
      <c r="B260" s="357"/>
      <c r="C260" s="357"/>
      <c r="D260" s="357"/>
      <c r="E260" s="357"/>
      <c r="F260" s="357"/>
      <c r="G260" s="357"/>
      <c r="H260" s="372"/>
      <c r="I260" s="372"/>
      <c r="J260" s="372"/>
      <c r="K260" s="357"/>
      <c r="M260" s="358"/>
      <c r="N260" s="358"/>
      <c r="O260" s="358"/>
      <c r="P260" s="358"/>
      <c r="Q260" s="358"/>
      <c r="R260" s="358"/>
      <c r="S260" s="358"/>
      <c r="T260" s="358"/>
      <c r="U260" s="358"/>
      <c r="V260" s="358"/>
      <c r="W260" s="358"/>
      <c r="X260" s="358"/>
    </row>
    <row r="261" spans="1:24" s="377" customFormat="1" ht="15.75" customHeight="1">
      <c r="A261" s="371"/>
      <c r="B261" s="357"/>
      <c r="C261" s="357"/>
      <c r="D261" s="357"/>
      <c r="E261" s="357"/>
      <c r="F261" s="357"/>
      <c r="G261" s="357"/>
      <c r="H261" s="372"/>
      <c r="I261" s="372"/>
      <c r="J261" s="372"/>
      <c r="K261" s="357"/>
      <c r="M261" s="358"/>
      <c r="N261" s="358"/>
      <c r="O261" s="358"/>
      <c r="P261" s="358"/>
      <c r="Q261" s="358"/>
      <c r="R261" s="358"/>
      <c r="S261" s="358"/>
      <c r="T261" s="358"/>
      <c r="U261" s="358"/>
      <c r="V261" s="358"/>
      <c r="W261" s="358"/>
      <c r="X261" s="358"/>
    </row>
    <row r="262" spans="1:24" s="377" customFormat="1" ht="15.75" customHeight="1">
      <c r="A262" s="371"/>
      <c r="B262" s="357"/>
      <c r="C262" s="357"/>
      <c r="D262" s="357"/>
      <c r="E262" s="357"/>
      <c r="F262" s="357"/>
      <c r="G262" s="357"/>
      <c r="H262" s="372"/>
      <c r="I262" s="372"/>
      <c r="J262" s="372"/>
      <c r="K262" s="357"/>
      <c r="M262" s="358"/>
      <c r="N262" s="358"/>
      <c r="O262" s="358"/>
      <c r="P262" s="358"/>
      <c r="Q262" s="358"/>
      <c r="R262" s="358"/>
      <c r="S262" s="358"/>
      <c r="T262" s="358"/>
      <c r="U262" s="358"/>
      <c r="V262" s="358"/>
      <c r="W262" s="358"/>
      <c r="X262" s="358"/>
    </row>
    <row r="263" spans="1:24" s="377" customFormat="1" ht="15.75" customHeight="1">
      <c r="A263" s="371"/>
      <c r="B263" s="357"/>
      <c r="C263" s="357"/>
      <c r="D263" s="357"/>
      <c r="E263" s="357"/>
      <c r="F263" s="357"/>
      <c r="G263" s="357"/>
      <c r="H263" s="372"/>
      <c r="I263" s="372"/>
      <c r="J263" s="372"/>
      <c r="K263" s="357"/>
      <c r="M263" s="358"/>
      <c r="N263" s="358"/>
      <c r="O263" s="358"/>
      <c r="P263" s="358"/>
      <c r="Q263" s="358"/>
      <c r="R263" s="358"/>
      <c r="S263" s="358"/>
      <c r="T263" s="358"/>
      <c r="U263" s="358"/>
      <c r="V263" s="358"/>
      <c r="W263" s="358"/>
      <c r="X263" s="358"/>
    </row>
    <row r="264" spans="1:24" s="377" customFormat="1" ht="15.75" customHeight="1">
      <c r="A264" s="371"/>
      <c r="B264" s="357"/>
      <c r="C264" s="357"/>
      <c r="D264" s="357"/>
      <c r="E264" s="357"/>
      <c r="F264" s="357"/>
      <c r="G264" s="357"/>
      <c r="H264" s="372"/>
      <c r="I264" s="372"/>
      <c r="J264" s="372"/>
      <c r="K264" s="357"/>
      <c r="M264" s="358"/>
      <c r="N264" s="358"/>
      <c r="O264" s="358"/>
      <c r="P264" s="358"/>
      <c r="Q264" s="358"/>
      <c r="R264" s="358"/>
      <c r="S264" s="358"/>
      <c r="T264" s="358"/>
      <c r="U264" s="358"/>
      <c r="V264" s="358"/>
      <c r="W264" s="358"/>
      <c r="X264" s="358"/>
    </row>
    <row r="265" spans="1:24" s="377" customFormat="1" ht="15.75" customHeight="1">
      <c r="A265" s="371"/>
      <c r="B265" s="357"/>
      <c r="C265" s="357"/>
      <c r="D265" s="357"/>
      <c r="E265" s="357"/>
      <c r="F265" s="357"/>
      <c r="G265" s="357"/>
      <c r="H265" s="372"/>
      <c r="I265" s="372"/>
      <c r="J265" s="372"/>
      <c r="K265" s="357"/>
      <c r="M265" s="358"/>
      <c r="N265" s="358"/>
      <c r="O265" s="358"/>
      <c r="P265" s="358"/>
      <c r="Q265" s="358"/>
      <c r="R265" s="358"/>
      <c r="S265" s="358"/>
      <c r="T265" s="358"/>
      <c r="U265" s="358"/>
      <c r="V265" s="358"/>
      <c r="W265" s="358"/>
      <c r="X265" s="358"/>
    </row>
    <row r="266" spans="1:24" s="377" customFormat="1" ht="15.75" customHeight="1">
      <c r="A266" s="371"/>
      <c r="B266" s="357"/>
      <c r="C266" s="357"/>
      <c r="D266" s="357"/>
      <c r="E266" s="357"/>
      <c r="F266" s="357"/>
      <c r="G266" s="357"/>
      <c r="H266" s="372"/>
      <c r="I266" s="372"/>
      <c r="J266" s="372"/>
      <c r="K266" s="357"/>
      <c r="M266" s="358"/>
      <c r="N266" s="358"/>
      <c r="O266" s="358"/>
      <c r="P266" s="358"/>
      <c r="Q266" s="358"/>
      <c r="R266" s="358"/>
      <c r="S266" s="358"/>
      <c r="T266" s="358"/>
      <c r="U266" s="358"/>
      <c r="V266" s="358"/>
      <c r="W266" s="358"/>
      <c r="X266" s="358"/>
    </row>
    <row r="267" spans="1:24" s="377" customFormat="1" ht="15.75" customHeight="1">
      <c r="A267" s="371"/>
      <c r="B267" s="357"/>
      <c r="C267" s="357"/>
      <c r="D267" s="357"/>
      <c r="E267" s="357"/>
      <c r="F267" s="357"/>
      <c r="G267" s="357"/>
      <c r="H267" s="372"/>
      <c r="I267" s="372"/>
      <c r="J267" s="372"/>
      <c r="K267" s="357"/>
      <c r="M267" s="358"/>
      <c r="N267" s="358"/>
      <c r="O267" s="358"/>
      <c r="P267" s="358"/>
      <c r="Q267" s="358"/>
      <c r="R267" s="358"/>
      <c r="S267" s="358"/>
      <c r="T267" s="358"/>
      <c r="U267" s="358"/>
      <c r="V267" s="358"/>
      <c r="W267" s="358"/>
      <c r="X267" s="358"/>
    </row>
    <row r="268" spans="1:24" s="377" customFormat="1" ht="15.75" customHeight="1">
      <c r="A268" s="371"/>
      <c r="B268" s="357"/>
      <c r="C268" s="357"/>
      <c r="D268" s="357"/>
      <c r="E268" s="357"/>
      <c r="F268" s="357"/>
      <c r="G268" s="357"/>
      <c r="H268" s="372"/>
      <c r="I268" s="372"/>
      <c r="J268" s="372"/>
      <c r="K268" s="357"/>
      <c r="M268" s="358"/>
      <c r="N268" s="358"/>
      <c r="O268" s="358"/>
      <c r="P268" s="358"/>
      <c r="Q268" s="358"/>
      <c r="R268" s="358"/>
      <c r="S268" s="358"/>
      <c r="T268" s="358"/>
      <c r="U268" s="358"/>
      <c r="V268" s="358"/>
      <c r="W268" s="358"/>
      <c r="X268" s="358"/>
    </row>
    <row r="269" spans="1:24" s="377" customFormat="1" ht="15.75" customHeight="1">
      <c r="A269" s="371"/>
      <c r="B269" s="357"/>
      <c r="C269" s="357"/>
      <c r="D269" s="357"/>
      <c r="E269" s="357"/>
      <c r="F269" s="357"/>
      <c r="G269" s="357"/>
      <c r="H269" s="372"/>
      <c r="I269" s="372"/>
      <c r="J269" s="372"/>
      <c r="K269" s="357"/>
      <c r="M269" s="358"/>
      <c r="N269" s="358"/>
      <c r="O269" s="358"/>
      <c r="P269" s="358"/>
      <c r="Q269" s="358"/>
      <c r="R269" s="358"/>
      <c r="S269" s="358"/>
      <c r="T269" s="358"/>
      <c r="U269" s="358"/>
      <c r="V269" s="358"/>
      <c r="W269" s="358"/>
      <c r="X269" s="358"/>
    </row>
    <row r="270" spans="1:24" s="377" customFormat="1" ht="15.75" customHeight="1">
      <c r="A270" s="371"/>
      <c r="B270" s="357"/>
      <c r="C270" s="357"/>
      <c r="D270" s="357"/>
      <c r="E270" s="357"/>
      <c r="F270" s="357"/>
      <c r="G270" s="357"/>
      <c r="H270" s="372"/>
      <c r="I270" s="372"/>
      <c r="J270" s="372"/>
      <c r="K270" s="357"/>
      <c r="M270" s="358"/>
      <c r="N270" s="358"/>
      <c r="O270" s="358"/>
      <c r="P270" s="358"/>
      <c r="Q270" s="358"/>
      <c r="R270" s="358"/>
      <c r="S270" s="358"/>
      <c r="T270" s="358"/>
      <c r="U270" s="358"/>
      <c r="V270" s="358"/>
      <c r="W270" s="358"/>
      <c r="X270" s="358"/>
    </row>
    <row r="271" spans="1:24" s="377" customFormat="1" ht="15.75" customHeight="1">
      <c r="A271" s="371"/>
      <c r="B271" s="357"/>
      <c r="C271" s="357"/>
      <c r="D271" s="357"/>
      <c r="E271" s="357"/>
      <c r="F271" s="357"/>
      <c r="G271" s="357"/>
      <c r="H271" s="372"/>
      <c r="I271" s="372"/>
      <c r="J271" s="372"/>
      <c r="K271" s="357"/>
      <c r="M271" s="358"/>
      <c r="N271" s="358"/>
      <c r="O271" s="358"/>
      <c r="P271" s="358"/>
      <c r="Q271" s="358"/>
      <c r="R271" s="358"/>
      <c r="S271" s="358"/>
      <c r="T271" s="358"/>
      <c r="U271" s="358"/>
      <c r="V271" s="358"/>
      <c r="W271" s="358"/>
      <c r="X271" s="358"/>
    </row>
    <row r="272" spans="1:24" s="377" customFormat="1" ht="15.75" customHeight="1">
      <c r="A272" s="371"/>
      <c r="B272" s="357"/>
      <c r="C272" s="357"/>
      <c r="D272" s="357"/>
      <c r="E272" s="357"/>
      <c r="F272" s="357"/>
      <c r="G272" s="357"/>
      <c r="H272" s="372"/>
      <c r="I272" s="372"/>
      <c r="J272" s="372"/>
      <c r="K272" s="357"/>
      <c r="M272" s="358"/>
      <c r="N272" s="358"/>
      <c r="O272" s="358"/>
      <c r="P272" s="358"/>
      <c r="Q272" s="358"/>
      <c r="R272" s="358"/>
      <c r="S272" s="358"/>
      <c r="T272" s="358"/>
      <c r="U272" s="358"/>
      <c r="V272" s="358"/>
      <c r="W272" s="358"/>
      <c r="X272" s="358"/>
    </row>
    <row r="273" spans="1:24" s="377" customFormat="1" ht="15.75" customHeight="1">
      <c r="A273" s="371"/>
      <c r="B273" s="357"/>
      <c r="C273" s="357"/>
      <c r="D273" s="357"/>
      <c r="E273" s="357"/>
      <c r="F273" s="357"/>
      <c r="G273" s="357"/>
      <c r="H273" s="372"/>
      <c r="I273" s="372"/>
      <c r="J273" s="372"/>
      <c r="K273" s="357"/>
      <c r="M273" s="358"/>
      <c r="N273" s="358"/>
      <c r="O273" s="358"/>
      <c r="P273" s="358"/>
      <c r="Q273" s="358"/>
      <c r="R273" s="358"/>
      <c r="S273" s="358"/>
      <c r="T273" s="358"/>
      <c r="U273" s="358"/>
      <c r="V273" s="358"/>
      <c r="W273" s="358"/>
      <c r="X273" s="358"/>
    </row>
    <row r="274" spans="1:24" s="377" customFormat="1" ht="15.75" customHeight="1">
      <c r="A274" s="371"/>
      <c r="B274" s="357"/>
      <c r="C274" s="357"/>
      <c r="D274" s="357"/>
      <c r="E274" s="357"/>
      <c r="F274" s="357"/>
      <c r="G274" s="357"/>
      <c r="H274" s="372"/>
      <c r="I274" s="372"/>
      <c r="J274" s="372"/>
      <c r="K274" s="357"/>
      <c r="M274" s="358"/>
      <c r="N274" s="358"/>
      <c r="O274" s="358"/>
      <c r="P274" s="358"/>
      <c r="Q274" s="358"/>
      <c r="R274" s="358"/>
      <c r="S274" s="358"/>
      <c r="T274" s="358"/>
      <c r="U274" s="358"/>
      <c r="V274" s="358"/>
      <c r="W274" s="358"/>
      <c r="X274" s="358"/>
    </row>
    <row r="275" spans="1:24" s="377" customFormat="1" ht="15.75" customHeight="1">
      <c r="A275" s="371"/>
      <c r="B275" s="357"/>
      <c r="C275" s="357"/>
      <c r="D275" s="357"/>
      <c r="E275" s="357"/>
      <c r="F275" s="357"/>
      <c r="G275" s="357"/>
      <c r="H275" s="372"/>
      <c r="I275" s="372"/>
      <c r="J275" s="372"/>
      <c r="K275" s="357"/>
      <c r="M275" s="358"/>
      <c r="N275" s="358"/>
      <c r="O275" s="358"/>
      <c r="P275" s="358"/>
      <c r="Q275" s="358"/>
      <c r="R275" s="358"/>
      <c r="S275" s="358"/>
      <c r="T275" s="358"/>
      <c r="U275" s="358"/>
      <c r="V275" s="358"/>
      <c r="W275" s="358"/>
      <c r="X275" s="358"/>
    </row>
    <row r="276" spans="1:24" s="377" customFormat="1" ht="15.75" customHeight="1">
      <c r="A276" s="371"/>
      <c r="B276" s="357"/>
      <c r="C276" s="357"/>
      <c r="D276" s="357"/>
      <c r="E276" s="357"/>
      <c r="F276" s="357"/>
      <c r="G276" s="357"/>
      <c r="H276" s="372"/>
      <c r="I276" s="372"/>
      <c r="J276" s="372"/>
      <c r="K276" s="357"/>
      <c r="M276" s="358"/>
      <c r="N276" s="358"/>
      <c r="O276" s="358"/>
      <c r="P276" s="358"/>
      <c r="Q276" s="358"/>
      <c r="R276" s="358"/>
      <c r="S276" s="358"/>
      <c r="T276" s="358"/>
      <c r="U276" s="358"/>
      <c r="V276" s="358"/>
      <c r="W276" s="358"/>
      <c r="X276" s="358"/>
    </row>
    <row r="277" spans="1:24" s="377" customFormat="1" ht="15.75" customHeight="1">
      <c r="A277" s="371"/>
      <c r="B277" s="357"/>
      <c r="C277" s="357"/>
      <c r="D277" s="357"/>
      <c r="E277" s="357"/>
      <c r="F277" s="357"/>
      <c r="G277" s="357"/>
      <c r="H277" s="372"/>
      <c r="I277" s="372"/>
      <c r="J277" s="372"/>
      <c r="K277" s="357"/>
      <c r="M277" s="358"/>
      <c r="N277" s="358"/>
      <c r="O277" s="358"/>
      <c r="P277" s="358"/>
      <c r="Q277" s="358"/>
      <c r="R277" s="358"/>
      <c r="S277" s="358"/>
      <c r="T277" s="358"/>
      <c r="U277" s="358"/>
      <c r="V277" s="358"/>
      <c r="W277" s="358"/>
      <c r="X277" s="358"/>
    </row>
    <row r="278" spans="1:24" s="377" customFormat="1" ht="15.75" customHeight="1">
      <c r="A278" s="371"/>
      <c r="B278" s="357"/>
      <c r="C278" s="357"/>
      <c r="D278" s="357"/>
      <c r="E278" s="357"/>
      <c r="F278" s="357"/>
      <c r="G278" s="357"/>
      <c r="H278" s="372"/>
      <c r="I278" s="372"/>
      <c r="J278" s="372"/>
      <c r="K278" s="357"/>
      <c r="M278" s="358"/>
      <c r="N278" s="358"/>
      <c r="O278" s="358"/>
      <c r="P278" s="358"/>
      <c r="Q278" s="358"/>
      <c r="R278" s="358"/>
      <c r="S278" s="358"/>
      <c r="T278" s="358"/>
      <c r="U278" s="358"/>
      <c r="V278" s="358"/>
      <c r="W278" s="358"/>
      <c r="X278" s="358"/>
    </row>
    <row r="279" spans="1:24" s="377" customFormat="1" ht="15.75" customHeight="1">
      <c r="A279" s="371"/>
      <c r="B279" s="357"/>
      <c r="C279" s="357"/>
      <c r="D279" s="357"/>
      <c r="E279" s="357"/>
      <c r="F279" s="357"/>
      <c r="G279" s="357"/>
      <c r="H279" s="372"/>
      <c r="I279" s="372"/>
      <c r="J279" s="372"/>
      <c r="K279" s="357"/>
      <c r="M279" s="358"/>
      <c r="N279" s="358"/>
      <c r="O279" s="358"/>
      <c r="P279" s="358"/>
      <c r="Q279" s="358"/>
      <c r="R279" s="358"/>
      <c r="S279" s="358"/>
      <c r="T279" s="358"/>
      <c r="U279" s="358"/>
      <c r="V279" s="358"/>
      <c r="W279" s="358"/>
      <c r="X279" s="358"/>
    </row>
    <row r="280" spans="1:24" s="377" customFormat="1" ht="15.75" customHeight="1">
      <c r="A280" s="371"/>
      <c r="B280" s="357"/>
      <c r="C280" s="357"/>
      <c r="D280" s="357"/>
      <c r="E280" s="357"/>
      <c r="F280" s="357"/>
      <c r="G280" s="357"/>
      <c r="H280" s="372"/>
      <c r="I280" s="372"/>
      <c r="J280" s="372"/>
      <c r="K280" s="357"/>
      <c r="M280" s="358"/>
      <c r="N280" s="358"/>
      <c r="O280" s="358"/>
      <c r="P280" s="358"/>
      <c r="Q280" s="358"/>
      <c r="R280" s="358"/>
      <c r="S280" s="358"/>
      <c r="T280" s="358"/>
      <c r="U280" s="358"/>
      <c r="V280" s="358"/>
      <c r="W280" s="358"/>
      <c r="X280" s="358"/>
    </row>
    <row r="281" spans="1:24" s="377" customFormat="1" ht="15.75" customHeight="1">
      <c r="A281" s="371"/>
      <c r="B281" s="357"/>
      <c r="C281" s="357"/>
      <c r="D281" s="357"/>
      <c r="E281" s="357"/>
      <c r="F281" s="357"/>
      <c r="G281" s="357"/>
      <c r="H281" s="372"/>
      <c r="I281" s="372"/>
      <c r="J281" s="372"/>
      <c r="K281" s="357"/>
      <c r="M281" s="358"/>
      <c r="N281" s="358"/>
      <c r="O281" s="358"/>
      <c r="P281" s="358"/>
      <c r="Q281" s="358"/>
      <c r="R281" s="358"/>
      <c r="S281" s="358"/>
      <c r="T281" s="358"/>
      <c r="U281" s="358"/>
      <c r="V281" s="358"/>
      <c r="W281" s="358"/>
      <c r="X281" s="358"/>
    </row>
    <row r="282" spans="1:24" s="377" customFormat="1" ht="15.75" customHeight="1">
      <c r="A282" s="371"/>
      <c r="B282" s="357"/>
      <c r="C282" s="357"/>
      <c r="D282" s="357"/>
      <c r="E282" s="357"/>
      <c r="F282" s="357"/>
      <c r="G282" s="357"/>
      <c r="H282" s="372"/>
      <c r="I282" s="372"/>
      <c r="J282" s="372"/>
      <c r="K282" s="357"/>
      <c r="M282" s="358"/>
      <c r="N282" s="358"/>
      <c r="O282" s="358"/>
      <c r="P282" s="358"/>
      <c r="Q282" s="358"/>
      <c r="R282" s="358"/>
      <c r="S282" s="358"/>
      <c r="T282" s="358"/>
      <c r="U282" s="358"/>
      <c r="V282" s="358"/>
      <c r="W282" s="358"/>
      <c r="X282" s="358"/>
    </row>
    <row r="283" spans="1:24" s="377" customFormat="1" ht="15.75" customHeight="1">
      <c r="A283" s="371"/>
      <c r="B283" s="357"/>
      <c r="C283" s="357"/>
      <c r="D283" s="357"/>
      <c r="E283" s="357"/>
      <c r="F283" s="357"/>
      <c r="G283" s="357"/>
      <c r="H283" s="372"/>
      <c r="I283" s="372"/>
      <c r="J283" s="372"/>
      <c r="K283" s="357"/>
      <c r="M283" s="358"/>
      <c r="N283" s="358"/>
      <c r="O283" s="358"/>
      <c r="P283" s="358"/>
      <c r="Q283" s="358"/>
      <c r="R283" s="358"/>
      <c r="S283" s="358"/>
      <c r="T283" s="358"/>
      <c r="U283" s="358"/>
      <c r="V283" s="358"/>
      <c r="W283" s="358"/>
      <c r="X283" s="358"/>
    </row>
    <row r="284" spans="1:24" s="377" customFormat="1" ht="15.75" customHeight="1">
      <c r="A284" s="371"/>
      <c r="B284" s="357"/>
      <c r="C284" s="357"/>
      <c r="D284" s="357"/>
      <c r="E284" s="357"/>
      <c r="F284" s="357"/>
      <c r="G284" s="357"/>
      <c r="H284" s="372"/>
      <c r="I284" s="372"/>
      <c r="J284" s="372"/>
      <c r="K284" s="357"/>
      <c r="M284" s="358"/>
      <c r="N284" s="358"/>
      <c r="O284" s="358"/>
      <c r="P284" s="358"/>
      <c r="Q284" s="358"/>
      <c r="R284" s="358"/>
      <c r="S284" s="358"/>
      <c r="T284" s="358"/>
      <c r="U284" s="358"/>
      <c r="V284" s="358"/>
      <c r="W284" s="358"/>
      <c r="X284" s="358"/>
    </row>
    <row r="285" spans="1:24" s="377" customFormat="1" ht="15.75" customHeight="1">
      <c r="A285" s="371"/>
      <c r="B285" s="357"/>
      <c r="C285" s="357"/>
      <c r="D285" s="357"/>
      <c r="E285" s="357"/>
      <c r="F285" s="357"/>
      <c r="G285" s="357"/>
      <c r="H285" s="372"/>
      <c r="I285" s="372"/>
      <c r="J285" s="372"/>
      <c r="K285" s="357"/>
      <c r="M285" s="358"/>
      <c r="N285" s="358"/>
      <c r="O285" s="358"/>
      <c r="P285" s="358"/>
      <c r="Q285" s="358"/>
      <c r="R285" s="358"/>
      <c r="S285" s="358"/>
      <c r="T285" s="358"/>
      <c r="U285" s="358"/>
      <c r="V285" s="358"/>
      <c r="W285" s="358"/>
      <c r="X285" s="358"/>
    </row>
    <row r="286" spans="1:24" s="377" customFormat="1" ht="15.75" customHeight="1">
      <c r="A286" s="371"/>
      <c r="B286" s="357"/>
      <c r="C286" s="357"/>
      <c r="D286" s="357"/>
      <c r="E286" s="357"/>
      <c r="F286" s="357"/>
      <c r="G286" s="357"/>
      <c r="H286" s="372"/>
      <c r="I286" s="372"/>
      <c r="J286" s="372"/>
      <c r="K286" s="357"/>
      <c r="M286" s="358"/>
      <c r="N286" s="358"/>
      <c r="O286" s="358"/>
      <c r="P286" s="358"/>
      <c r="Q286" s="358"/>
      <c r="R286" s="358"/>
      <c r="S286" s="358"/>
      <c r="T286" s="358"/>
      <c r="U286" s="358"/>
      <c r="V286" s="358"/>
      <c r="W286" s="358"/>
      <c r="X286" s="358"/>
    </row>
    <row r="287" spans="1:24" s="377" customFormat="1" ht="15.75" customHeight="1">
      <c r="A287" s="371"/>
      <c r="B287" s="357"/>
      <c r="C287" s="357"/>
      <c r="D287" s="357"/>
      <c r="E287" s="357"/>
      <c r="F287" s="357"/>
      <c r="G287" s="357"/>
      <c r="H287" s="372"/>
      <c r="I287" s="372"/>
      <c r="J287" s="372"/>
      <c r="K287" s="357"/>
      <c r="M287" s="358"/>
      <c r="N287" s="358"/>
      <c r="O287" s="358"/>
      <c r="P287" s="358"/>
      <c r="Q287" s="358"/>
      <c r="R287" s="358"/>
      <c r="S287" s="358"/>
      <c r="T287" s="358"/>
      <c r="U287" s="358"/>
      <c r="V287" s="358"/>
      <c r="W287" s="358"/>
      <c r="X287" s="358"/>
    </row>
    <row r="288" spans="1:24" s="377" customFormat="1" ht="15.75" customHeight="1">
      <c r="A288" s="371"/>
      <c r="B288" s="357"/>
      <c r="C288" s="357"/>
      <c r="D288" s="357"/>
      <c r="E288" s="357"/>
      <c r="F288" s="357"/>
      <c r="G288" s="357"/>
      <c r="H288" s="372"/>
      <c r="I288" s="372"/>
      <c r="J288" s="372"/>
      <c r="K288" s="357"/>
      <c r="M288" s="358"/>
      <c r="N288" s="358"/>
      <c r="O288" s="358"/>
      <c r="P288" s="358"/>
      <c r="Q288" s="358"/>
      <c r="R288" s="358"/>
      <c r="S288" s="358"/>
      <c r="T288" s="358"/>
      <c r="U288" s="358"/>
      <c r="V288" s="358"/>
      <c r="W288" s="358"/>
      <c r="X288" s="358"/>
    </row>
    <row r="289" spans="1:24" s="377" customFormat="1" ht="15.75" customHeight="1">
      <c r="A289" s="371"/>
      <c r="B289" s="357"/>
      <c r="C289" s="357"/>
      <c r="D289" s="357"/>
      <c r="E289" s="357"/>
      <c r="F289" s="357"/>
      <c r="G289" s="357"/>
      <c r="H289" s="372"/>
      <c r="I289" s="372"/>
      <c r="J289" s="372"/>
      <c r="K289" s="357"/>
      <c r="M289" s="358"/>
      <c r="N289" s="358"/>
      <c r="O289" s="358"/>
      <c r="P289" s="358"/>
      <c r="Q289" s="358"/>
      <c r="R289" s="358"/>
      <c r="S289" s="358"/>
      <c r="T289" s="358"/>
      <c r="U289" s="358"/>
      <c r="V289" s="358"/>
      <c r="W289" s="358"/>
      <c r="X289" s="358"/>
    </row>
    <row r="290" spans="1:24" s="377" customFormat="1" ht="15.75" customHeight="1">
      <c r="A290" s="371"/>
      <c r="B290" s="357"/>
      <c r="C290" s="357"/>
      <c r="D290" s="357"/>
      <c r="E290" s="357"/>
      <c r="F290" s="357"/>
      <c r="G290" s="357"/>
      <c r="H290" s="372"/>
      <c r="I290" s="372"/>
      <c r="J290" s="372"/>
      <c r="K290" s="357"/>
      <c r="M290" s="358"/>
      <c r="N290" s="358"/>
      <c r="O290" s="358"/>
      <c r="P290" s="358"/>
      <c r="Q290" s="358"/>
      <c r="R290" s="358"/>
      <c r="S290" s="358"/>
      <c r="T290" s="358"/>
      <c r="U290" s="358"/>
      <c r="V290" s="358"/>
      <c r="W290" s="358"/>
      <c r="X290" s="358"/>
    </row>
    <row r="291" spans="1:24" s="377" customFormat="1" ht="15.75" customHeight="1">
      <c r="A291" s="371"/>
      <c r="B291" s="357"/>
      <c r="C291" s="357"/>
      <c r="D291" s="357"/>
      <c r="E291" s="357"/>
      <c r="F291" s="357"/>
      <c r="G291" s="357"/>
      <c r="H291" s="372"/>
      <c r="I291" s="372"/>
      <c r="J291" s="372"/>
      <c r="K291" s="357"/>
      <c r="M291" s="358"/>
      <c r="N291" s="358"/>
      <c r="O291" s="358"/>
      <c r="P291" s="358"/>
      <c r="Q291" s="358"/>
      <c r="R291" s="358"/>
      <c r="S291" s="358"/>
      <c r="T291" s="358"/>
      <c r="U291" s="358"/>
      <c r="V291" s="358"/>
      <c r="W291" s="358"/>
      <c r="X291" s="358"/>
    </row>
    <row r="292" spans="1:24" s="377" customFormat="1" ht="15.75" customHeight="1">
      <c r="A292" s="371"/>
      <c r="B292" s="357"/>
      <c r="C292" s="357"/>
      <c r="D292" s="357"/>
      <c r="E292" s="357"/>
      <c r="F292" s="357"/>
      <c r="G292" s="357"/>
      <c r="H292" s="372"/>
      <c r="I292" s="372"/>
      <c r="J292" s="372"/>
      <c r="K292" s="357"/>
      <c r="M292" s="358"/>
      <c r="N292" s="358"/>
      <c r="O292" s="358"/>
      <c r="P292" s="358"/>
      <c r="Q292" s="358"/>
      <c r="R292" s="358"/>
      <c r="S292" s="358"/>
      <c r="T292" s="358"/>
      <c r="U292" s="358"/>
      <c r="V292" s="358"/>
      <c r="W292" s="358"/>
      <c r="X292" s="358"/>
    </row>
    <row r="293" spans="1:24" s="377" customFormat="1" ht="15.75" customHeight="1">
      <c r="A293" s="371"/>
      <c r="B293" s="357"/>
      <c r="C293" s="357"/>
      <c r="D293" s="357"/>
      <c r="E293" s="357"/>
      <c r="F293" s="357"/>
      <c r="G293" s="357"/>
      <c r="H293" s="372"/>
      <c r="I293" s="372"/>
      <c r="J293" s="372"/>
      <c r="K293" s="357"/>
      <c r="M293" s="358"/>
      <c r="N293" s="358"/>
      <c r="O293" s="358"/>
      <c r="P293" s="358"/>
      <c r="Q293" s="358"/>
      <c r="R293" s="358"/>
      <c r="S293" s="358"/>
      <c r="T293" s="358"/>
      <c r="U293" s="358"/>
      <c r="V293" s="358"/>
      <c r="W293" s="358"/>
      <c r="X293" s="358"/>
    </row>
    <row r="294" spans="1:24" s="377" customFormat="1" ht="15.75" customHeight="1">
      <c r="A294" s="371"/>
      <c r="B294" s="357"/>
      <c r="C294" s="357"/>
      <c r="D294" s="357"/>
      <c r="E294" s="357"/>
      <c r="F294" s="357"/>
      <c r="G294" s="357"/>
      <c r="H294" s="372"/>
      <c r="I294" s="372"/>
      <c r="J294" s="372"/>
      <c r="K294" s="357"/>
      <c r="M294" s="358"/>
      <c r="N294" s="358"/>
      <c r="O294" s="358"/>
      <c r="P294" s="358"/>
      <c r="Q294" s="358"/>
      <c r="R294" s="358"/>
      <c r="S294" s="358"/>
      <c r="T294" s="358"/>
      <c r="U294" s="358"/>
      <c r="V294" s="358"/>
      <c r="W294" s="358"/>
      <c r="X294" s="358"/>
    </row>
    <row r="295" spans="1:24" s="377" customFormat="1" ht="15.75" customHeight="1">
      <c r="A295" s="371"/>
      <c r="B295" s="357"/>
      <c r="C295" s="357"/>
      <c r="D295" s="357"/>
      <c r="E295" s="357"/>
      <c r="F295" s="357"/>
      <c r="G295" s="357"/>
      <c r="H295" s="372"/>
      <c r="I295" s="372"/>
      <c r="J295" s="372"/>
      <c r="K295" s="357"/>
      <c r="M295" s="358"/>
      <c r="N295" s="358"/>
      <c r="O295" s="358"/>
      <c r="P295" s="358"/>
      <c r="Q295" s="358"/>
      <c r="R295" s="358"/>
      <c r="S295" s="358"/>
      <c r="T295" s="358"/>
      <c r="U295" s="358"/>
      <c r="V295" s="358"/>
      <c r="W295" s="358"/>
      <c r="X295" s="358"/>
    </row>
    <row r="296" spans="1:24" s="377" customFormat="1" ht="15.75" customHeight="1">
      <c r="A296" s="371"/>
      <c r="B296" s="357"/>
      <c r="C296" s="357"/>
      <c r="D296" s="357"/>
      <c r="E296" s="357"/>
      <c r="F296" s="357"/>
      <c r="G296" s="357"/>
      <c r="H296" s="372"/>
      <c r="I296" s="372"/>
      <c r="J296" s="372"/>
      <c r="K296" s="357"/>
      <c r="M296" s="358"/>
      <c r="N296" s="358"/>
      <c r="O296" s="358"/>
      <c r="P296" s="358"/>
      <c r="Q296" s="358"/>
      <c r="R296" s="358"/>
      <c r="S296" s="358"/>
      <c r="T296" s="358"/>
      <c r="U296" s="358"/>
      <c r="V296" s="358"/>
      <c r="W296" s="358"/>
      <c r="X296" s="358"/>
    </row>
    <row r="297" spans="1:24" s="377" customFormat="1" ht="15.75" customHeight="1">
      <c r="A297" s="371"/>
      <c r="B297" s="357"/>
      <c r="C297" s="357"/>
      <c r="D297" s="357"/>
      <c r="E297" s="357"/>
      <c r="F297" s="357"/>
      <c r="G297" s="357"/>
      <c r="H297" s="372"/>
      <c r="I297" s="372"/>
      <c r="J297" s="372"/>
      <c r="K297" s="357"/>
      <c r="M297" s="358"/>
      <c r="N297" s="358"/>
      <c r="O297" s="358"/>
      <c r="P297" s="358"/>
      <c r="Q297" s="358"/>
      <c r="R297" s="358"/>
      <c r="S297" s="358"/>
      <c r="T297" s="358"/>
      <c r="U297" s="358"/>
      <c r="V297" s="358"/>
      <c r="W297" s="358"/>
      <c r="X297" s="358"/>
    </row>
    <row r="298" spans="1:24" s="377" customFormat="1" ht="15.75" customHeight="1">
      <c r="A298" s="371"/>
      <c r="B298" s="357"/>
      <c r="C298" s="357"/>
      <c r="D298" s="357"/>
      <c r="E298" s="357"/>
      <c r="F298" s="357"/>
      <c r="G298" s="357"/>
      <c r="H298" s="372"/>
      <c r="I298" s="372"/>
      <c r="J298" s="372"/>
      <c r="K298" s="357"/>
      <c r="M298" s="358"/>
      <c r="N298" s="358"/>
      <c r="O298" s="358"/>
      <c r="P298" s="358"/>
      <c r="Q298" s="358"/>
      <c r="R298" s="358"/>
      <c r="S298" s="358"/>
      <c r="T298" s="358"/>
      <c r="U298" s="358"/>
      <c r="V298" s="358"/>
      <c r="W298" s="358"/>
      <c r="X298" s="358"/>
    </row>
    <row r="299" spans="1:24" s="377" customFormat="1" ht="15.75" customHeight="1">
      <c r="A299" s="371"/>
      <c r="B299" s="357"/>
      <c r="C299" s="357"/>
      <c r="D299" s="357"/>
      <c r="E299" s="357"/>
      <c r="F299" s="357"/>
      <c r="G299" s="357"/>
      <c r="H299" s="372"/>
      <c r="I299" s="372"/>
      <c r="J299" s="372"/>
      <c r="K299" s="357"/>
      <c r="M299" s="358"/>
      <c r="N299" s="358"/>
      <c r="O299" s="358"/>
      <c r="P299" s="358"/>
      <c r="Q299" s="358"/>
      <c r="R299" s="358"/>
      <c r="S299" s="358"/>
      <c r="T299" s="358"/>
      <c r="U299" s="358"/>
      <c r="V299" s="358"/>
      <c r="W299" s="358"/>
      <c r="X299" s="358"/>
    </row>
    <row r="300" spans="1:24" s="377" customFormat="1" ht="15.75" customHeight="1">
      <c r="A300" s="371"/>
      <c r="B300" s="357"/>
      <c r="C300" s="357"/>
      <c r="D300" s="357"/>
      <c r="E300" s="357"/>
      <c r="F300" s="357"/>
      <c r="G300" s="357"/>
      <c r="H300" s="372"/>
      <c r="I300" s="372"/>
      <c r="J300" s="372"/>
      <c r="K300" s="357"/>
      <c r="M300" s="358"/>
      <c r="N300" s="358"/>
      <c r="O300" s="358"/>
      <c r="P300" s="358"/>
      <c r="Q300" s="358"/>
      <c r="R300" s="358"/>
      <c r="S300" s="358"/>
      <c r="T300" s="358"/>
      <c r="U300" s="358"/>
      <c r="V300" s="358"/>
      <c r="W300" s="358"/>
      <c r="X300" s="358"/>
    </row>
    <row r="301" spans="1:24" s="377" customFormat="1" ht="15.75" customHeight="1">
      <c r="A301" s="371"/>
      <c r="B301" s="357"/>
      <c r="C301" s="357"/>
      <c r="D301" s="357"/>
      <c r="E301" s="357"/>
      <c r="F301" s="357"/>
      <c r="G301" s="357"/>
      <c r="H301" s="372"/>
      <c r="I301" s="372"/>
      <c r="J301" s="372"/>
      <c r="K301" s="357"/>
      <c r="M301" s="358"/>
      <c r="N301" s="358"/>
      <c r="O301" s="358"/>
      <c r="P301" s="358"/>
      <c r="Q301" s="358"/>
      <c r="R301" s="358"/>
      <c r="S301" s="358"/>
      <c r="T301" s="358"/>
      <c r="U301" s="358"/>
      <c r="V301" s="358"/>
      <c r="W301" s="358"/>
      <c r="X301" s="358"/>
    </row>
    <row r="302" spans="1:24" s="377" customFormat="1" ht="15.75" customHeight="1">
      <c r="A302" s="371"/>
      <c r="B302" s="357"/>
      <c r="C302" s="357"/>
      <c r="D302" s="357"/>
      <c r="E302" s="357"/>
      <c r="F302" s="357"/>
      <c r="G302" s="357"/>
      <c r="H302" s="372"/>
      <c r="I302" s="372"/>
      <c r="J302" s="372"/>
      <c r="K302" s="357"/>
      <c r="M302" s="358"/>
      <c r="N302" s="358"/>
      <c r="O302" s="358"/>
      <c r="P302" s="358"/>
      <c r="Q302" s="358"/>
      <c r="R302" s="358"/>
      <c r="S302" s="358"/>
      <c r="T302" s="358"/>
      <c r="U302" s="358"/>
      <c r="V302" s="358"/>
      <c r="W302" s="358"/>
      <c r="X302" s="358"/>
    </row>
    <row r="303" spans="1:24" s="377" customFormat="1" ht="15.75" customHeight="1">
      <c r="A303" s="371"/>
      <c r="B303" s="357"/>
      <c r="C303" s="357"/>
      <c r="D303" s="357"/>
      <c r="E303" s="357"/>
      <c r="F303" s="357"/>
      <c r="G303" s="357"/>
      <c r="H303" s="372"/>
      <c r="I303" s="372"/>
      <c r="J303" s="372"/>
      <c r="K303" s="357"/>
      <c r="M303" s="358"/>
      <c r="N303" s="358"/>
      <c r="O303" s="358"/>
      <c r="P303" s="358"/>
      <c r="Q303" s="358"/>
      <c r="R303" s="358"/>
      <c r="S303" s="358"/>
      <c r="T303" s="358"/>
      <c r="U303" s="358"/>
      <c r="V303" s="358"/>
      <c r="W303" s="358"/>
      <c r="X303" s="358"/>
    </row>
    <row r="304" spans="1:24" s="377" customFormat="1" ht="15.75" customHeight="1">
      <c r="A304" s="371"/>
      <c r="B304" s="357"/>
      <c r="C304" s="357"/>
      <c r="D304" s="357"/>
      <c r="E304" s="357"/>
      <c r="F304" s="357"/>
      <c r="G304" s="357"/>
      <c r="H304" s="372"/>
      <c r="I304" s="372"/>
      <c r="J304" s="372"/>
      <c r="K304" s="357"/>
      <c r="M304" s="358"/>
      <c r="N304" s="358"/>
      <c r="O304" s="358"/>
      <c r="P304" s="358"/>
      <c r="Q304" s="358"/>
      <c r="R304" s="358"/>
      <c r="S304" s="358"/>
      <c r="T304" s="358"/>
      <c r="U304" s="358"/>
      <c r="V304" s="358"/>
      <c r="W304" s="358"/>
      <c r="X304" s="358"/>
    </row>
    <row r="305" spans="1:24" s="377" customFormat="1" ht="15.75" customHeight="1">
      <c r="A305" s="371"/>
      <c r="B305" s="357"/>
      <c r="C305" s="357"/>
      <c r="D305" s="357"/>
      <c r="E305" s="357"/>
      <c r="F305" s="357"/>
      <c r="G305" s="357"/>
      <c r="H305" s="372"/>
      <c r="I305" s="372"/>
      <c r="J305" s="372"/>
      <c r="K305" s="357"/>
      <c r="M305" s="358"/>
      <c r="N305" s="358"/>
      <c r="O305" s="358"/>
      <c r="P305" s="358"/>
      <c r="Q305" s="358"/>
      <c r="R305" s="358"/>
      <c r="S305" s="358"/>
      <c r="T305" s="358"/>
      <c r="U305" s="358"/>
      <c r="V305" s="358"/>
      <c r="W305" s="358"/>
      <c r="X305" s="358"/>
    </row>
    <row r="306" spans="1:24" s="377" customFormat="1" ht="15.75" customHeight="1">
      <c r="A306" s="371"/>
      <c r="B306" s="357"/>
      <c r="C306" s="357"/>
      <c r="D306" s="357"/>
      <c r="E306" s="357"/>
      <c r="F306" s="357"/>
      <c r="G306" s="357"/>
      <c r="H306" s="372"/>
      <c r="I306" s="372"/>
      <c r="J306" s="372"/>
      <c r="K306" s="357"/>
      <c r="M306" s="358"/>
      <c r="N306" s="358"/>
      <c r="O306" s="358"/>
      <c r="P306" s="358"/>
      <c r="Q306" s="358"/>
      <c r="R306" s="358"/>
      <c r="S306" s="358"/>
      <c r="T306" s="358"/>
      <c r="U306" s="358"/>
      <c r="V306" s="358"/>
      <c r="W306" s="358"/>
      <c r="X306" s="358"/>
    </row>
    <row r="307" spans="1:24" s="377" customFormat="1" ht="15.75" customHeight="1">
      <c r="A307" s="371"/>
      <c r="B307" s="357"/>
      <c r="C307" s="357"/>
      <c r="D307" s="357"/>
      <c r="E307" s="357"/>
      <c r="F307" s="357"/>
      <c r="G307" s="357"/>
      <c r="H307" s="372"/>
      <c r="I307" s="372"/>
      <c r="J307" s="372"/>
      <c r="K307" s="357"/>
      <c r="M307" s="358"/>
      <c r="N307" s="358"/>
      <c r="O307" s="358"/>
      <c r="P307" s="358"/>
      <c r="Q307" s="358"/>
      <c r="R307" s="358"/>
      <c r="S307" s="358"/>
      <c r="T307" s="358"/>
      <c r="U307" s="358"/>
      <c r="V307" s="358"/>
      <c r="W307" s="358"/>
      <c r="X307" s="358"/>
    </row>
    <row r="308" spans="1:24" s="377" customFormat="1" ht="15.75" customHeight="1">
      <c r="A308" s="371"/>
      <c r="B308" s="357"/>
      <c r="C308" s="357"/>
      <c r="D308" s="357"/>
      <c r="E308" s="357"/>
      <c r="F308" s="357"/>
      <c r="G308" s="357"/>
      <c r="H308" s="372"/>
      <c r="I308" s="372"/>
      <c r="J308" s="372"/>
      <c r="K308" s="357"/>
      <c r="M308" s="358"/>
      <c r="N308" s="358"/>
      <c r="O308" s="358"/>
      <c r="P308" s="358"/>
      <c r="Q308" s="358"/>
      <c r="R308" s="358"/>
      <c r="S308" s="358"/>
      <c r="T308" s="358"/>
      <c r="U308" s="358"/>
      <c r="V308" s="358"/>
      <c r="W308" s="358"/>
      <c r="X308" s="358"/>
    </row>
    <row r="309" spans="1:24" s="377" customFormat="1" ht="15.75" customHeight="1">
      <c r="A309" s="371"/>
      <c r="B309" s="357"/>
      <c r="C309" s="357"/>
      <c r="D309" s="357"/>
      <c r="E309" s="357"/>
      <c r="F309" s="357"/>
      <c r="G309" s="357"/>
      <c r="H309" s="372"/>
      <c r="I309" s="372"/>
      <c r="J309" s="372"/>
      <c r="K309" s="357"/>
      <c r="M309" s="358"/>
      <c r="N309" s="358"/>
      <c r="O309" s="358"/>
      <c r="P309" s="358"/>
      <c r="Q309" s="358"/>
      <c r="R309" s="358"/>
      <c r="S309" s="358"/>
      <c r="T309" s="358"/>
      <c r="U309" s="358"/>
      <c r="V309" s="358"/>
      <c r="W309" s="358"/>
      <c r="X309" s="358"/>
    </row>
    <row r="310" spans="1:24" s="377" customFormat="1" ht="15.75" customHeight="1">
      <c r="A310" s="371"/>
      <c r="B310" s="357"/>
      <c r="C310" s="357"/>
      <c r="D310" s="357"/>
      <c r="E310" s="357"/>
      <c r="F310" s="357"/>
      <c r="G310" s="357"/>
      <c r="H310" s="372"/>
      <c r="I310" s="372"/>
      <c r="J310" s="372"/>
      <c r="K310" s="357"/>
      <c r="M310" s="358"/>
      <c r="N310" s="358"/>
      <c r="O310" s="358"/>
      <c r="P310" s="358"/>
      <c r="Q310" s="358"/>
      <c r="R310" s="358"/>
      <c r="S310" s="358"/>
      <c r="T310" s="358"/>
      <c r="U310" s="358"/>
      <c r="V310" s="358"/>
      <c r="W310" s="358"/>
      <c r="X310" s="358"/>
    </row>
    <row r="311" spans="1:24" s="377" customFormat="1" ht="15.75" customHeight="1">
      <c r="A311" s="371"/>
      <c r="B311" s="357"/>
      <c r="C311" s="357"/>
      <c r="D311" s="357"/>
      <c r="E311" s="357"/>
      <c r="F311" s="357"/>
      <c r="G311" s="357"/>
      <c r="H311" s="372"/>
      <c r="I311" s="372"/>
      <c r="J311" s="372"/>
      <c r="K311" s="357"/>
      <c r="M311" s="358"/>
      <c r="N311" s="358"/>
      <c r="O311" s="358"/>
      <c r="P311" s="358"/>
      <c r="Q311" s="358"/>
      <c r="R311" s="358"/>
      <c r="S311" s="358"/>
      <c r="T311" s="358"/>
      <c r="U311" s="358"/>
      <c r="V311" s="358"/>
      <c r="W311" s="358"/>
      <c r="X311" s="358"/>
    </row>
    <row r="312" spans="1:24" s="377" customFormat="1" ht="15.75" customHeight="1">
      <c r="A312" s="371"/>
      <c r="B312" s="357"/>
      <c r="C312" s="357"/>
      <c r="D312" s="357"/>
      <c r="E312" s="357"/>
      <c r="F312" s="357"/>
      <c r="G312" s="357"/>
      <c r="H312" s="372"/>
      <c r="I312" s="372"/>
      <c r="J312" s="372"/>
      <c r="K312" s="357"/>
      <c r="M312" s="358"/>
      <c r="N312" s="358"/>
      <c r="O312" s="358"/>
      <c r="P312" s="358"/>
      <c r="Q312" s="358"/>
      <c r="R312" s="358"/>
      <c r="S312" s="358"/>
      <c r="T312" s="358"/>
      <c r="U312" s="358"/>
      <c r="V312" s="358"/>
      <c r="W312" s="358"/>
      <c r="X312" s="358"/>
    </row>
    <row r="313" spans="1:24" s="377" customFormat="1" ht="15.75" customHeight="1">
      <c r="A313" s="371"/>
      <c r="B313" s="357"/>
      <c r="C313" s="357"/>
      <c r="D313" s="357"/>
      <c r="E313" s="357"/>
      <c r="F313" s="357"/>
      <c r="G313" s="357"/>
      <c r="H313" s="372"/>
      <c r="I313" s="372"/>
      <c r="J313" s="372"/>
      <c r="K313" s="357"/>
      <c r="M313" s="358"/>
      <c r="N313" s="358"/>
      <c r="O313" s="358"/>
      <c r="P313" s="358"/>
      <c r="Q313" s="358"/>
      <c r="R313" s="358"/>
      <c r="S313" s="358"/>
      <c r="T313" s="358"/>
      <c r="U313" s="358"/>
      <c r="V313" s="358"/>
      <c r="W313" s="358"/>
      <c r="X313" s="358"/>
    </row>
    <row r="314" spans="1:24" s="377" customFormat="1" ht="15.75" customHeight="1">
      <c r="A314" s="371"/>
      <c r="B314" s="357"/>
      <c r="C314" s="357"/>
      <c r="D314" s="357"/>
      <c r="E314" s="357"/>
      <c r="F314" s="357"/>
      <c r="G314" s="357"/>
      <c r="H314" s="372"/>
      <c r="I314" s="372"/>
      <c r="J314" s="372"/>
      <c r="K314" s="357"/>
      <c r="M314" s="358"/>
      <c r="N314" s="358"/>
      <c r="O314" s="358"/>
      <c r="P314" s="358"/>
      <c r="Q314" s="358"/>
      <c r="R314" s="358"/>
      <c r="S314" s="358"/>
      <c r="T314" s="358"/>
      <c r="U314" s="358"/>
      <c r="V314" s="358"/>
      <c r="W314" s="358"/>
      <c r="X314" s="358"/>
    </row>
    <row r="315" spans="1:24" s="377" customFormat="1" ht="15.75" customHeight="1">
      <c r="A315" s="371"/>
      <c r="B315" s="357"/>
      <c r="C315" s="357"/>
      <c r="D315" s="357"/>
      <c r="E315" s="357"/>
      <c r="F315" s="357"/>
      <c r="G315" s="357"/>
      <c r="H315" s="372"/>
      <c r="I315" s="372"/>
      <c r="J315" s="372"/>
      <c r="K315" s="357"/>
      <c r="M315" s="358"/>
      <c r="N315" s="358"/>
      <c r="O315" s="358"/>
      <c r="P315" s="358"/>
      <c r="Q315" s="358"/>
      <c r="R315" s="358"/>
      <c r="S315" s="358"/>
      <c r="T315" s="358"/>
      <c r="U315" s="358"/>
      <c r="V315" s="358"/>
      <c r="W315" s="358"/>
      <c r="X315" s="358"/>
    </row>
    <row r="316" spans="1:24" s="377" customFormat="1" ht="15.75" customHeight="1">
      <c r="A316" s="371"/>
      <c r="B316" s="357"/>
      <c r="C316" s="357"/>
      <c r="D316" s="357"/>
      <c r="E316" s="357"/>
      <c r="F316" s="357"/>
      <c r="G316" s="357"/>
      <c r="H316" s="372"/>
      <c r="I316" s="372"/>
      <c r="J316" s="372"/>
      <c r="K316" s="357"/>
      <c r="M316" s="358"/>
      <c r="N316" s="358"/>
      <c r="O316" s="358"/>
      <c r="P316" s="358"/>
      <c r="Q316" s="358"/>
      <c r="R316" s="358"/>
      <c r="S316" s="358"/>
      <c r="T316" s="358"/>
      <c r="U316" s="358"/>
      <c r="V316" s="358"/>
      <c r="W316" s="358"/>
      <c r="X316" s="358"/>
    </row>
    <row r="317" spans="1:24" s="377" customFormat="1" ht="15.75" customHeight="1">
      <c r="A317" s="371"/>
      <c r="B317" s="357"/>
      <c r="C317" s="357"/>
      <c r="D317" s="357"/>
      <c r="E317" s="357"/>
      <c r="F317" s="357"/>
      <c r="G317" s="357"/>
      <c r="H317" s="372"/>
      <c r="I317" s="372"/>
      <c r="J317" s="372"/>
      <c r="K317" s="357"/>
      <c r="M317" s="358"/>
      <c r="N317" s="358"/>
      <c r="O317" s="358"/>
      <c r="P317" s="358"/>
      <c r="Q317" s="358"/>
      <c r="R317" s="358"/>
      <c r="S317" s="358"/>
      <c r="T317" s="358"/>
      <c r="U317" s="358"/>
      <c r="V317" s="358"/>
      <c r="W317" s="358"/>
      <c r="X317" s="358"/>
    </row>
    <row r="318" spans="1:24" s="377" customFormat="1" ht="15.75" customHeight="1">
      <c r="A318" s="371"/>
      <c r="B318" s="357"/>
      <c r="C318" s="357"/>
      <c r="D318" s="357"/>
      <c r="E318" s="357"/>
      <c r="F318" s="357"/>
      <c r="G318" s="357"/>
      <c r="H318" s="372"/>
      <c r="I318" s="372"/>
      <c r="J318" s="372"/>
      <c r="K318" s="357"/>
      <c r="M318" s="358"/>
      <c r="N318" s="358"/>
      <c r="O318" s="358"/>
      <c r="P318" s="358"/>
      <c r="Q318" s="358"/>
      <c r="R318" s="358"/>
      <c r="S318" s="358"/>
      <c r="T318" s="358"/>
      <c r="U318" s="358"/>
      <c r="V318" s="358"/>
      <c r="W318" s="358"/>
      <c r="X318" s="358"/>
    </row>
    <row r="319" spans="1:24" s="377" customFormat="1" ht="15.75" customHeight="1">
      <c r="A319" s="371"/>
      <c r="B319" s="357"/>
      <c r="C319" s="357"/>
      <c r="D319" s="357"/>
      <c r="E319" s="357"/>
      <c r="F319" s="357"/>
      <c r="G319" s="357"/>
      <c r="H319" s="372"/>
      <c r="I319" s="372"/>
      <c r="J319" s="372"/>
      <c r="K319" s="357"/>
      <c r="M319" s="358"/>
      <c r="N319" s="358"/>
      <c r="O319" s="358"/>
      <c r="P319" s="358"/>
      <c r="Q319" s="358"/>
      <c r="R319" s="358"/>
      <c r="S319" s="358"/>
      <c r="T319" s="358"/>
      <c r="U319" s="358"/>
      <c r="V319" s="358"/>
      <c r="W319" s="358"/>
      <c r="X319" s="358"/>
    </row>
    <row r="320" spans="1:24" s="377" customFormat="1" ht="15.75" customHeight="1">
      <c r="A320" s="371"/>
      <c r="B320" s="357"/>
      <c r="C320" s="357"/>
      <c r="D320" s="357"/>
      <c r="E320" s="357"/>
      <c r="F320" s="357"/>
      <c r="G320" s="357"/>
      <c r="H320" s="372"/>
      <c r="I320" s="372"/>
      <c r="J320" s="372"/>
      <c r="K320" s="357"/>
      <c r="M320" s="358"/>
      <c r="N320" s="358"/>
      <c r="O320" s="358"/>
      <c r="P320" s="358"/>
      <c r="Q320" s="358"/>
      <c r="R320" s="358"/>
      <c r="S320" s="358"/>
      <c r="T320" s="358"/>
      <c r="U320" s="358"/>
      <c r="V320" s="358"/>
      <c r="W320" s="358"/>
      <c r="X320" s="358"/>
    </row>
    <row r="321" spans="1:24" s="377" customFormat="1" ht="15.75" customHeight="1">
      <c r="A321" s="371"/>
      <c r="B321" s="357"/>
      <c r="C321" s="357"/>
      <c r="D321" s="357"/>
      <c r="E321" s="357"/>
      <c r="F321" s="357"/>
      <c r="G321" s="357"/>
      <c r="H321" s="372"/>
      <c r="I321" s="372"/>
      <c r="J321" s="372"/>
      <c r="K321" s="357"/>
      <c r="M321" s="358"/>
      <c r="N321" s="358"/>
      <c r="O321" s="358"/>
      <c r="P321" s="358"/>
      <c r="Q321" s="358"/>
      <c r="R321" s="358"/>
      <c r="S321" s="358"/>
      <c r="T321" s="358"/>
      <c r="U321" s="358"/>
      <c r="V321" s="358"/>
      <c r="W321" s="358"/>
      <c r="X321" s="358"/>
    </row>
    <row r="322" spans="1:24" s="377" customFormat="1" ht="15.75" customHeight="1">
      <c r="A322" s="371"/>
      <c r="B322" s="357"/>
      <c r="C322" s="357"/>
      <c r="D322" s="357"/>
      <c r="E322" s="357"/>
      <c r="F322" s="357"/>
      <c r="G322" s="357"/>
      <c r="H322" s="372"/>
      <c r="I322" s="372"/>
      <c r="J322" s="372"/>
      <c r="K322" s="357"/>
      <c r="M322" s="358"/>
      <c r="N322" s="358"/>
      <c r="O322" s="358"/>
      <c r="P322" s="358"/>
      <c r="Q322" s="358"/>
      <c r="R322" s="358"/>
      <c r="S322" s="358"/>
      <c r="T322" s="358"/>
      <c r="U322" s="358"/>
      <c r="V322" s="358"/>
      <c r="W322" s="358"/>
      <c r="X322" s="358"/>
    </row>
    <row r="323" spans="1:24" s="377" customFormat="1" ht="15.75" customHeight="1">
      <c r="A323" s="371"/>
      <c r="B323" s="357"/>
      <c r="C323" s="357"/>
      <c r="D323" s="357"/>
      <c r="E323" s="357"/>
      <c r="F323" s="357"/>
      <c r="G323" s="357"/>
      <c r="H323" s="372"/>
      <c r="I323" s="372"/>
      <c r="J323" s="372"/>
      <c r="K323" s="357"/>
      <c r="M323" s="358"/>
      <c r="N323" s="358"/>
      <c r="O323" s="358"/>
      <c r="P323" s="358"/>
      <c r="Q323" s="358"/>
      <c r="R323" s="358"/>
      <c r="S323" s="358"/>
      <c r="T323" s="358"/>
      <c r="U323" s="358"/>
      <c r="V323" s="358"/>
      <c r="W323" s="358"/>
      <c r="X323" s="358"/>
    </row>
    <row r="324" spans="1:24" s="377" customFormat="1" ht="15.75" customHeight="1">
      <c r="A324" s="371"/>
      <c r="B324" s="357"/>
      <c r="C324" s="357"/>
      <c r="D324" s="357"/>
      <c r="E324" s="357"/>
      <c r="F324" s="357"/>
      <c r="G324" s="357"/>
      <c r="H324" s="372"/>
      <c r="I324" s="372"/>
      <c r="J324" s="372"/>
      <c r="K324" s="357"/>
      <c r="M324" s="358"/>
      <c r="N324" s="358"/>
      <c r="O324" s="358"/>
      <c r="P324" s="358"/>
      <c r="Q324" s="358"/>
      <c r="R324" s="358"/>
      <c r="S324" s="358"/>
      <c r="T324" s="358"/>
      <c r="U324" s="358"/>
      <c r="V324" s="358"/>
      <c r="W324" s="358"/>
      <c r="X324" s="358"/>
    </row>
    <row r="325" spans="1:24" s="377" customFormat="1" ht="15.75" customHeight="1">
      <c r="A325" s="371"/>
      <c r="B325" s="357"/>
      <c r="C325" s="357"/>
      <c r="D325" s="357"/>
      <c r="E325" s="357"/>
      <c r="F325" s="357"/>
      <c r="G325" s="357"/>
      <c r="H325" s="372"/>
      <c r="I325" s="372"/>
      <c r="J325" s="372"/>
      <c r="K325" s="357"/>
      <c r="M325" s="358"/>
      <c r="N325" s="358"/>
      <c r="O325" s="358"/>
      <c r="P325" s="358"/>
      <c r="Q325" s="358"/>
      <c r="R325" s="358"/>
      <c r="S325" s="358"/>
      <c r="T325" s="358"/>
      <c r="U325" s="358"/>
      <c r="V325" s="358"/>
      <c r="W325" s="358"/>
      <c r="X325" s="358"/>
    </row>
    <row r="326" spans="1:24" s="377" customFormat="1" ht="15.75" customHeight="1">
      <c r="A326" s="371"/>
      <c r="B326" s="357"/>
      <c r="C326" s="357"/>
      <c r="D326" s="357"/>
      <c r="E326" s="357"/>
      <c r="F326" s="357"/>
      <c r="G326" s="357"/>
      <c r="H326" s="372"/>
      <c r="I326" s="372"/>
      <c r="J326" s="372"/>
      <c r="K326" s="357"/>
      <c r="M326" s="358"/>
      <c r="N326" s="358"/>
      <c r="O326" s="358"/>
      <c r="P326" s="358"/>
      <c r="Q326" s="358"/>
      <c r="R326" s="358"/>
      <c r="S326" s="358"/>
      <c r="T326" s="358"/>
      <c r="U326" s="358"/>
      <c r="V326" s="358"/>
      <c r="W326" s="358"/>
      <c r="X326" s="358"/>
    </row>
    <row r="327" spans="1:24" s="377" customFormat="1" ht="15.75" customHeight="1">
      <c r="A327" s="371"/>
      <c r="B327" s="357"/>
      <c r="C327" s="357"/>
      <c r="D327" s="357"/>
      <c r="E327" s="357"/>
      <c r="F327" s="357"/>
      <c r="G327" s="357"/>
      <c r="H327" s="372"/>
      <c r="I327" s="372"/>
      <c r="J327" s="372"/>
      <c r="K327" s="357"/>
      <c r="M327" s="358"/>
      <c r="N327" s="358"/>
      <c r="O327" s="358"/>
      <c r="P327" s="358"/>
      <c r="Q327" s="358"/>
      <c r="R327" s="358"/>
      <c r="S327" s="358"/>
      <c r="T327" s="358"/>
      <c r="U327" s="358"/>
      <c r="V327" s="358"/>
      <c r="W327" s="358"/>
      <c r="X327" s="358"/>
    </row>
    <row r="328" spans="1:24" s="377" customFormat="1" ht="15.75" customHeight="1">
      <c r="A328" s="371"/>
      <c r="B328" s="357"/>
      <c r="C328" s="357"/>
      <c r="D328" s="357"/>
      <c r="E328" s="357"/>
      <c r="F328" s="357"/>
      <c r="G328" s="357"/>
      <c r="H328" s="372"/>
      <c r="I328" s="372"/>
      <c r="J328" s="372"/>
      <c r="K328" s="357"/>
      <c r="M328" s="358"/>
      <c r="N328" s="358"/>
      <c r="O328" s="358"/>
      <c r="P328" s="358"/>
      <c r="Q328" s="358"/>
      <c r="R328" s="358"/>
      <c r="S328" s="358"/>
      <c r="T328" s="358"/>
      <c r="U328" s="358"/>
      <c r="V328" s="358"/>
      <c r="W328" s="358"/>
      <c r="X328" s="358"/>
    </row>
    <row r="329" spans="1:24" s="377" customFormat="1" ht="15.75" customHeight="1">
      <c r="A329" s="371"/>
      <c r="B329" s="357"/>
      <c r="C329" s="357"/>
      <c r="D329" s="357"/>
      <c r="E329" s="357"/>
      <c r="F329" s="357"/>
      <c r="G329" s="357"/>
      <c r="H329" s="372"/>
      <c r="I329" s="372"/>
      <c r="J329" s="372"/>
      <c r="K329" s="357"/>
      <c r="M329" s="358"/>
      <c r="N329" s="358"/>
      <c r="O329" s="358"/>
      <c r="P329" s="358"/>
      <c r="Q329" s="358"/>
      <c r="R329" s="358"/>
      <c r="S329" s="358"/>
      <c r="T329" s="358"/>
      <c r="U329" s="358"/>
      <c r="V329" s="358"/>
      <c r="W329" s="358"/>
      <c r="X329" s="358"/>
    </row>
    <row r="330" spans="1:24" s="377" customFormat="1" ht="15.75" customHeight="1">
      <c r="A330" s="371"/>
      <c r="B330" s="357"/>
      <c r="C330" s="357"/>
      <c r="D330" s="357"/>
      <c r="E330" s="357"/>
      <c r="F330" s="357"/>
      <c r="G330" s="357"/>
      <c r="H330" s="372"/>
      <c r="I330" s="372"/>
      <c r="J330" s="372"/>
      <c r="K330" s="357"/>
      <c r="M330" s="358"/>
      <c r="N330" s="358"/>
      <c r="O330" s="358"/>
      <c r="P330" s="358"/>
      <c r="Q330" s="358"/>
      <c r="R330" s="358"/>
      <c r="S330" s="358"/>
      <c r="T330" s="358"/>
      <c r="U330" s="358"/>
      <c r="V330" s="358"/>
      <c r="W330" s="358"/>
      <c r="X330" s="358"/>
    </row>
    <row r="331" spans="1:24" s="377" customFormat="1" ht="15.75" customHeight="1">
      <c r="A331" s="371"/>
      <c r="B331" s="357"/>
      <c r="C331" s="357"/>
      <c r="D331" s="357"/>
      <c r="E331" s="357"/>
      <c r="F331" s="357"/>
      <c r="G331" s="357"/>
      <c r="H331" s="372"/>
      <c r="I331" s="372"/>
      <c r="J331" s="372"/>
      <c r="K331" s="357"/>
      <c r="M331" s="358"/>
      <c r="N331" s="358"/>
      <c r="O331" s="358"/>
      <c r="P331" s="358"/>
      <c r="Q331" s="358"/>
      <c r="R331" s="358"/>
      <c r="S331" s="358"/>
      <c r="T331" s="358"/>
      <c r="U331" s="358"/>
      <c r="V331" s="358"/>
      <c r="W331" s="358"/>
      <c r="X331" s="358"/>
    </row>
    <row r="332" spans="1:24" s="377" customFormat="1" ht="15.75" customHeight="1">
      <c r="A332" s="371"/>
      <c r="B332" s="357"/>
      <c r="C332" s="357"/>
      <c r="D332" s="357"/>
      <c r="E332" s="357"/>
      <c r="F332" s="357"/>
      <c r="G332" s="357"/>
      <c r="H332" s="372"/>
      <c r="I332" s="372"/>
      <c r="J332" s="372"/>
      <c r="K332" s="357"/>
      <c r="M332" s="358"/>
      <c r="N332" s="358"/>
      <c r="O332" s="358"/>
      <c r="P332" s="358"/>
      <c r="Q332" s="358"/>
      <c r="R332" s="358"/>
      <c r="S332" s="358"/>
      <c r="T332" s="358"/>
      <c r="U332" s="358"/>
      <c r="V332" s="358"/>
      <c r="W332" s="358"/>
      <c r="X332" s="358"/>
    </row>
    <row r="333" spans="1:24" s="377" customFormat="1" ht="15.75" customHeight="1">
      <c r="A333" s="371"/>
      <c r="B333" s="357"/>
      <c r="C333" s="357"/>
      <c r="D333" s="357"/>
      <c r="E333" s="357"/>
      <c r="F333" s="357"/>
      <c r="G333" s="357"/>
      <c r="H333" s="372"/>
      <c r="I333" s="372"/>
      <c r="J333" s="372"/>
      <c r="K333" s="357"/>
      <c r="M333" s="358"/>
      <c r="N333" s="358"/>
      <c r="O333" s="358"/>
      <c r="P333" s="358"/>
      <c r="Q333" s="358"/>
      <c r="R333" s="358"/>
      <c r="S333" s="358"/>
      <c r="T333" s="358"/>
      <c r="U333" s="358"/>
      <c r="V333" s="358"/>
      <c r="W333" s="358"/>
      <c r="X333" s="358"/>
    </row>
    <row r="334" spans="1:24" s="377" customFormat="1" ht="15.75" customHeight="1">
      <c r="A334" s="371"/>
      <c r="B334" s="357"/>
      <c r="C334" s="357"/>
      <c r="D334" s="357"/>
      <c r="E334" s="357"/>
      <c r="F334" s="357"/>
      <c r="G334" s="357"/>
      <c r="H334" s="372"/>
      <c r="I334" s="372"/>
      <c r="J334" s="372"/>
      <c r="K334" s="357"/>
      <c r="M334" s="358"/>
      <c r="N334" s="358"/>
      <c r="O334" s="358"/>
      <c r="P334" s="358"/>
      <c r="Q334" s="358"/>
      <c r="R334" s="358"/>
      <c r="S334" s="358"/>
      <c r="T334" s="358"/>
      <c r="U334" s="358"/>
      <c r="V334" s="358"/>
      <c r="W334" s="358"/>
      <c r="X334" s="358"/>
    </row>
    <row r="335" spans="1:24" s="377" customFormat="1" ht="15.75" customHeight="1">
      <c r="A335" s="371"/>
      <c r="B335" s="357"/>
      <c r="C335" s="357"/>
      <c r="D335" s="357"/>
      <c r="E335" s="357"/>
      <c r="F335" s="357"/>
      <c r="G335" s="357"/>
      <c r="H335" s="372"/>
      <c r="I335" s="372"/>
      <c r="J335" s="372"/>
      <c r="K335" s="357"/>
      <c r="M335" s="358"/>
      <c r="N335" s="358"/>
      <c r="O335" s="358"/>
      <c r="P335" s="358"/>
      <c r="Q335" s="358"/>
      <c r="R335" s="358"/>
      <c r="S335" s="358"/>
      <c r="T335" s="358"/>
      <c r="U335" s="358"/>
      <c r="V335" s="358"/>
      <c r="W335" s="358"/>
      <c r="X335" s="358"/>
    </row>
    <row r="336" spans="1:24" s="377" customFormat="1" ht="15.75" customHeight="1">
      <c r="A336" s="371"/>
      <c r="B336" s="357"/>
      <c r="C336" s="357"/>
      <c r="D336" s="357"/>
      <c r="E336" s="357"/>
      <c r="F336" s="357"/>
      <c r="G336" s="357"/>
      <c r="H336" s="372"/>
      <c r="I336" s="372"/>
      <c r="J336" s="372"/>
      <c r="K336" s="357"/>
      <c r="M336" s="358"/>
      <c r="N336" s="358"/>
      <c r="O336" s="358"/>
      <c r="P336" s="358"/>
      <c r="Q336" s="358"/>
      <c r="R336" s="358"/>
      <c r="S336" s="358"/>
      <c r="T336" s="358"/>
      <c r="U336" s="358"/>
      <c r="V336" s="358"/>
      <c r="W336" s="358"/>
      <c r="X336" s="358"/>
    </row>
    <row r="337" spans="1:24" s="377" customFormat="1" ht="15.75" customHeight="1">
      <c r="A337" s="371"/>
      <c r="B337" s="357"/>
      <c r="C337" s="357"/>
      <c r="D337" s="357"/>
      <c r="E337" s="357"/>
      <c r="F337" s="357"/>
      <c r="G337" s="357"/>
      <c r="H337" s="372"/>
      <c r="I337" s="372"/>
      <c r="J337" s="372"/>
      <c r="K337" s="357"/>
      <c r="M337" s="358"/>
      <c r="N337" s="358"/>
      <c r="O337" s="358"/>
      <c r="P337" s="358"/>
      <c r="Q337" s="358"/>
      <c r="R337" s="358"/>
      <c r="S337" s="358"/>
      <c r="T337" s="358"/>
      <c r="U337" s="358"/>
      <c r="V337" s="358"/>
      <c r="W337" s="358"/>
      <c r="X337" s="358"/>
    </row>
    <row r="338" spans="1:24" s="377" customFormat="1" ht="15.75" customHeight="1">
      <c r="A338" s="371"/>
      <c r="B338" s="357"/>
      <c r="C338" s="357"/>
      <c r="D338" s="357"/>
      <c r="E338" s="357"/>
      <c r="F338" s="357"/>
      <c r="G338" s="357"/>
      <c r="H338" s="372"/>
      <c r="I338" s="372"/>
      <c r="J338" s="372"/>
      <c r="K338" s="357"/>
      <c r="M338" s="358"/>
      <c r="N338" s="358"/>
      <c r="O338" s="358"/>
      <c r="P338" s="358"/>
      <c r="Q338" s="358"/>
      <c r="R338" s="358"/>
      <c r="S338" s="358"/>
      <c r="T338" s="358"/>
      <c r="U338" s="358"/>
      <c r="V338" s="358"/>
      <c r="W338" s="358"/>
      <c r="X338" s="358"/>
    </row>
    <row r="339" spans="1:24" s="377" customFormat="1" ht="15.75" customHeight="1">
      <c r="A339" s="371"/>
      <c r="B339" s="357"/>
      <c r="C339" s="357"/>
      <c r="D339" s="357"/>
      <c r="E339" s="357"/>
      <c r="F339" s="357"/>
      <c r="G339" s="357"/>
      <c r="H339" s="372"/>
      <c r="I339" s="372"/>
      <c r="J339" s="372"/>
      <c r="K339" s="357"/>
      <c r="M339" s="358"/>
      <c r="N339" s="358"/>
      <c r="O339" s="358"/>
      <c r="P339" s="358"/>
      <c r="Q339" s="358"/>
      <c r="R339" s="358"/>
      <c r="S339" s="358"/>
      <c r="T339" s="358"/>
      <c r="U339" s="358"/>
      <c r="V339" s="358"/>
      <c r="W339" s="358"/>
      <c r="X339" s="358"/>
    </row>
    <row r="340" spans="1:24" s="377" customFormat="1" ht="15.75" customHeight="1">
      <c r="A340" s="371"/>
      <c r="B340" s="357"/>
      <c r="C340" s="357"/>
      <c r="D340" s="357"/>
      <c r="E340" s="357"/>
      <c r="F340" s="357"/>
      <c r="G340" s="357"/>
      <c r="H340" s="372"/>
      <c r="I340" s="372"/>
      <c r="J340" s="372"/>
      <c r="K340" s="357"/>
      <c r="M340" s="358"/>
      <c r="N340" s="358"/>
      <c r="O340" s="358"/>
      <c r="P340" s="358"/>
      <c r="Q340" s="358"/>
      <c r="R340" s="358"/>
      <c r="S340" s="358"/>
      <c r="T340" s="358"/>
      <c r="U340" s="358"/>
      <c r="V340" s="358"/>
      <c r="W340" s="358"/>
      <c r="X340" s="358"/>
    </row>
    <row r="341" spans="1:24" s="377" customFormat="1" ht="15.75" customHeight="1">
      <c r="A341" s="371"/>
      <c r="B341" s="357"/>
      <c r="C341" s="357"/>
      <c r="D341" s="357"/>
      <c r="E341" s="357"/>
      <c r="F341" s="357"/>
      <c r="G341" s="357"/>
      <c r="H341" s="372"/>
      <c r="I341" s="372"/>
      <c r="J341" s="372"/>
      <c r="K341" s="357"/>
      <c r="M341" s="358"/>
      <c r="N341" s="358"/>
      <c r="O341" s="358"/>
      <c r="P341" s="358"/>
      <c r="Q341" s="358"/>
      <c r="R341" s="358"/>
      <c r="S341" s="358"/>
      <c r="T341" s="358"/>
      <c r="U341" s="358"/>
      <c r="V341" s="358"/>
      <c r="W341" s="358"/>
      <c r="X341" s="358"/>
    </row>
    <row r="342" spans="1:24" s="377" customFormat="1" ht="15.75" customHeight="1">
      <c r="A342" s="371"/>
      <c r="B342" s="357"/>
      <c r="C342" s="357"/>
      <c r="D342" s="357"/>
      <c r="E342" s="357"/>
      <c r="F342" s="357"/>
      <c r="G342" s="357"/>
      <c r="H342" s="372"/>
      <c r="I342" s="372"/>
      <c r="J342" s="372"/>
      <c r="K342" s="357"/>
      <c r="M342" s="358"/>
      <c r="N342" s="358"/>
      <c r="O342" s="358"/>
      <c r="P342" s="358"/>
      <c r="Q342" s="358"/>
      <c r="R342" s="358"/>
      <c r="S342" s="358"/>
      <c r="T342" s="358"/>
      <c r="U342" s="358"/>
      <c r="V342" s="358"/>
      <c r="W342" s="358"/>
      <c r="X342" s="358"/>
    </row>
    <row r="343" spans="1:24" s="377" customFormat="1" ht="15.75" customHeight="1">
      <c r="A343" s="371"/>
      <c r="B343" s="357"/>
      <c r="C343" s="357"/>
      <c r="D343" s="357"/>
      <c r="E343" s="357"/>
      <c r="F343" s="357"/>
      <c r="G343" s="357"/>
      <c r="H343" s="372"/>
      <c r="I343" s="372"/>
      <c r="J343" s="372"/>
      <c r="K343" s="357"/>
      <c r="M343" s="358"/>
      <c r="N343" s="358"/>
      <c r="O343" s="358"/>
      <c r="P343" s="358"/>
      <c r="Q343" s="358"/>
      <c r="R343" s="358"/>
      <c r="S343" s="358"/>
      <c r="T343" s="358"/>
      <c r="U343" s="358"/>
      <c r="V343" s="358"/>
      <c r="W343" s="358"/>
      <c r="X343" s="358"/>
    </row>
    <row r="344" spans="1:24" s="377" customFormat="1" ht="15.75" customHeight="1">
      <c r="A344" s="371"/>
      <c r="B344" s="357"/>
      <c r="C344" s="357"/>
      <c r="D344" s="357"/>
      <c r="E344" s="357"/>
      <c r="F344" s="357"/>
      <c r="G344" s="357"/>
      <c r="H344" s="372"/>
      <c r="I344" s="372"/>
      <c r="J344" s="372"/>
      <c r="K344" s="357"/>
      <c r="M344" s="358"/>
      <c r="N344" s="358"/>
      <c r="O344" s="358"/>
      <c r="P344" s="358"/>
      <c r="Q344" s="358"/>
      <c r="R344" s="358"/>
      <c r="S344" s="358"/>
      <c r="T344" s="358"/>
      <c r="U344" s="358"/>
      <c r="V344" s="358"/>
      <c r="W344" s="358"/>
      <c r="X344" s="358"/>
    </row>
    <row r="345" spans="1:24" s="377" customFormat="1" ht="15.75" customHeight="1">
      <c r="A345" s="371"/>
      <c r="B345" s="357"/>
      <c r="C345" s="357"/>
      <c r="D345" s="357"/>
      <c r="E345" s="357"/>
      <c r="F345" s="357"/>
      <c r="G345" s="357"/>
      <c r="H345" s="372"/>
      <c r="I345" s="372"/>
      <c r="J345" s="372"/>
      <c r="K345" s="357"/>
      <c r="M345" s="358"/>
      <c r="N345" s="358"/>
      <c r="O345" s="358"/>
      <c r="P345" s="358"/>
      <c r="Q345" s="358"/>
      <c r="R345" s="358"/>
      <c r="S345" s="358"/>
      <c r="T345" s="358"/>
      <c r="U345" s="358"/>
      <c r="V345" s="358"/>
      <c r="W345" s="358"/>
      <c r="X345" s="358"/>
    </row>
    <row r="346" spans="1:24" s="377" customFormat="1" ht="15.75" customHeight="1">
      <c r="A346" s="371"/>
      <c r="B346" s="357"/>
      <c r="C346" s="357"/>
      <c r="D346" s="357"/>
      <c r="E346" s="357"/>
      <c r="F346" s="357"/>
      <c r="G346" s="357"/>
      <c r="H346" s="372"/>
      <c r="I346" s="372"/>
      <c r="J346" s="372"/>
      <c r="K346" s="357"/>
      <c r="M346" s="358"/>
      <c r="N346" s="358"/>
      <c r="O346" s="358"/>
      <c r="P346" s="358"/>
      <c r="Q346" s="358"/>
      <c r="R346" s="358"/>
      <c r="S346" s="358"/>
      <c r="T346" s="358"/>
      <c r="U346" s="358"/>
      <c r="V346" s="358"/>
      <c r="W346" s="358"/>
      <c r="X346" s="358"/>
    </row>
    <row r="347" spans="1:24" s="377" customFormat="1" ht="15.75" customHeight="1">
      <c r="A347" s="371"/>
      <c r="B347" s="357"/>
      <c r="C347" s="357"/>
      <c r="D347" s="357"/>
      <c r="E347" s="357"/>
      <c r="F347" s="357"/>
      <c r="G347" s="357"/>
      <c r="H347" s="372"/>
      <c r="I347" s="372"/>
      <c r="J347" s="372"/>
      <c r="K347" s="357"/>
      <c r="M347" s="358"/>
      <c r="N347" s="358"/>
      <c r="O347" s="358"/>
      <c r="P347" s="358"/>
      <c r="Q347" s="358"/>
      <c r="R347" s="358"/>
      <c r="S347" s="358"/>
      <c r="T347" s="358"/>
      <c r="U347" s="358"/>
      <c r="V347" s="358"/>
      <c r="W347" s="358"/>
      <c r="X347" s="358"/>
    </row>
    <row r="348" spans="1:24" s="377" customFormat="1" ht="15.75" customHeight="1">
      <c r="A348" s="371"/>
      <c r="B348" s="357"/>
      <c r="C348" s="357"/>
      <c r="D348" s="357"/>
      <c r="E348" s="357"/>
      <c r="F348" s="357"/>
      <c r="G348" s="357"/>
      <c r="H348" s="372"/>
      <c r="I348" s="372"/>
      <c r="J348" s="372"/>
      <c r="K348" s="357"/>
      <c r="M348" s="358"/>
      <c r="N348" s="358"/>
      <c r="O348" s="358"/>
      <c r="P348" s="358"/>
      <c r="Q348" s="358"/>
      <c r="R348" s="358"/>
      <c r="S348" s="358"/>
      <c r="T348" s="358"/>
      <c r="U348" s="358"/>
      <c r="V348" s="358"/>
      <c r="W348" s="358"/>
      <c r="X348" s="358"/>
    </row>
    <row r="349" spans="1:24" s="377" customFormat="1" ht="15.75" customHeight="1">
      <c r="A349" s="371"/>
      <c r="B349" s="357"/>
      <c r="C349" s="357"/>
      <c r="D349" s="357"/>
      <c r="E349" s="357"/>
      <c r="F349" s="357"/>
      <c r="G349" s="357"/>
      <c r="H349" s="372"/>
      <c r="I349" s="372"/>
      <c r="J349" s="372"/>
      <c r="K349" s="357"/>
      <c r="M349" s="358"/>
      <c r="N349" s="358"/>
      <c r="O349" s="358"/>
      <c r="P349" s="358"/>
      <c r="Q349" s="358"/>
      <c r="R349" s="358"/>
      <c r="S349" s="358"/>
      <c r="T349" s="358"/>
      <c r="U349" s="358"/>
      <c r="V349" s="358"/>
      <c r="W349" s="358"/>
      <c r="X349" s="358"/>
    </row>
    <row r="350" spans="1:24" s="377" customFormat="1" ht="15.75" customHeight="1">
      <c r="A350" s="371"/>
      <c r="B350" s="357"/>
      <c r="C350" s="357"/>
      <c r="D350" s="357"/>
      <c r="E350" s="357"/>
      <c r="F350" s="357"/>
      <c r="G350" s="357"/>
      <c r="H350" s="372"/>
      <c r="I350" s="372"/>
      <c r="J350" s="372"/>
      <c r="K350" s="357"/>
      <c r="M350" s="358"/>
      <c r="N350" s="358"/>
      <c r="O350" s="358"/>
      <c r="P350" s="358"/>
      <c r="Q350" s="358"/>
      <c r="R350" s="358"/>
      <c r="S350" s="358"/>
      <c r="T350" s="358"/>
      <c r="U350" s="358"/>
      <c r="V350" s="358"/>
      <c r="W350" s="358"/>
      <c r="X350" s="358"/>
    </row>
    <row r="351" spans="1:24" s="377" customFormat="1" ht="15.75" customHeight="1">
      <c r="A351" s="371"/>
      <c r="B351" s="357"/>
      <c r="C351" s="357"/>
      <c r="D351" s="357"/>
      <c r="E351" s="357"/>
      <c r="F351" s="357"/>
      <c r="G351" s="357"/>
      <c r="H351" s="372"/>
      <c r="I351" s="372"/>
      <c r="J351" s="372"/>
      <c r="K351" s="357"/>
      <c r="M351" s="358"/>
      <c r="N351" s="358"/>
      <c r="O351" s="358"/>
      <c r="P351" s="358"/>
      <c r="Q351" s="358"/>
      <c r="R351" s="358"/>
      <c r="S351" s="358"/>
      <c r="T351" s="358"/>
      <c r="U351" s="358"/>
      <c r="V351" s="358"/>
      <c r="W351" s="358"/>
      <c r="X351" s="358"/>
    </row>
    <row r="352" spans="1:24" s="377" customFormat="1" ht="15.75" customHeight="1">
      <c r="A352" s="371"/>
      <c r="B352" s="357"/>
      <c r="C352" s="357"/>
      <c r="D352" s="357"/>
      <c r="E352" s="357"/>
      <c r="F352" s="357"/>
      <c r="G352" s="357"/>
      <c r="H352" s="372"/>
      <c r="I352" s="372"/>
      <c r="J352" s="372"/>
      <c r="K352" s="357"/>
      <c r="M352" s="358"/>
      <c r="N352" s="358"/>
      <c r="O352" s="358"/>
      <c r="P352" s="358"/>
      <c r="Q352" s="358"/>
      <c r="R352" s="358"/>
      <c r="S352" s="358"/>
      <c r="T352" s="358"/>
      <c r="U352" s="358"/>
      <c r="V352" s="358"/>
      <c r="W352" s="358"/>
      <c r="X352" s="358"/>
    </row>
    <row r="353" spans="1:24" s="377" customFormat="1" ht="15.75" customHeight="1">
      <c r="A353" s="371"/>
      <c r="B353" s="357"/>
      <c r="C353" s="357"/>
      <c r="D353" s="357"/>
      <c r="E353" s="357"/>
      <c r="F353" s="357"/>
      <c r="G353" s="357"/>
      <c r="H353" s="372"/>
      <c r="I353" s="372"/>
      <c r="J353" s="372"/>
      <c r="K353" s="357"/>
      <c r="M353" s="358"/>
      <c r="N353" s="358"/>
      <c r="O353" s="358"/>
      <c r="P353" s="358"/>
      <c r="Q353" s="358"/>
      <c r="R353" s="358"/>
      <c r="S353" s="358"/>
      <c r="T353" s="358"/>
      <c r="U353" s="358"/>
      <c r="V353" s="358"/>
      <c r="W353" s="358"/>
      <c r="X353" s="358"/>
    </row>
    <row r="354" spans="1:24" s="377" customFormat="1" ht="15.75" customHeight="1">
      <c r="A354" s="371"/>
      <c r="B354" s="357"/>
      <c r="C354" s="357"/>
      <c r="D354" s="357"/>
      <c r="E354" s="357"/>
      <c r="F354" s="357"/>
      <c r="G354" s="357"/>
      <c r="H354" s="372"/>
      <c r="I354" s="372"/>
      <c r="J354" s="372"/>
      <c r="K354" s="357"/>
      <c r="M354" s="358"/>
      <c r="N354" s="358"/>
      <c r="O354" s="358"/>
      <c r="P354" s="358"/>
      <c r="Q354" s="358"/>
      <c r="R354" s="358"/>
      <c r="S354" s="358"/>
      <c r="T354" s="358"/>
      <c r="U354" s="358"/>
      <c r="V354" s="358"/>
      <c r="W354" s="358"/>
      <c r="X354" s="358"/>
    </row>
    <row r="355" spans="1:24" s="377" customFormat="1" ht="15.75" customHeight="1">
      <c r="A355" s="371"/>
      <c r="B355" s="357"/>
      <c r="C355" s="357"/>
      <c r="D355" s="357"/>
      <c r="E355" s="357"/>
      <c r="F355" s="357"/>
      <c r="G355" s="357"/>
      <c r="H355" s="372"/>
      <c r="I355" s="372"/>
      <c r="J355" s="372"/>
      <c r="K355" s="357"/>
      <c r="M355" s="358"/>
      <c r="N355" s="358"/>
      <c r="O355" s="358"/>
      <c r="P355" s="358"/>
      <c r="Q355" s="358"/>
      <c r="R355" s="358"/>
      <c r="S355" s="358"/>
      <c r="T355" s="358"/>
      <c r="U355" s="358"/>
      <c r="V355" s="358"/>
      <c r="W355" s="358"/>
      <c r="X355" s="358"/>
    </row>
    <row r="356" spans="1:24" s="377" customFormat="1" ht="15.75" customHeight="1">
      <c r="A356" s="371"/>
      <c r="B356" s="357"/>
      <c r="C356" s="357"/>
      <c r="D356" s="357"/>
      <c r="E356" s="357"/>
      <c r="F356" s="357"/>
      <c r="G356" s="357"/>
      <c r="H356" s="372"/>
      <c r="I356" s="372"/>
      <c r="J356" s="372"/>
      <c r="K356" s="357"/>
      <c r="M356" s="358"/>
      <c r="N356" s="358"/>
      <c r="O356" s="358"/>
      <c r="P356" s="358"/>
      <c r="Q356" s="358"/>
      <c r="R356" s="358"/>
      <c r="S356" s="358"/>
      <c r="T356" s="358"/>
      <c r="U356" s="358"/>
      <c r="V356" s="358"/>
      <c r="W356" s="358"/>
      <c r="X356" s="358"/>
    </row>
    <row r="357" spans="1:24" s="377" customFormat="1" ht="15.75" customHeight="1">
      <c r="A357" s="371"/>
      <c r="B357" s="357"/>
      <c r="C357" s="357"/>
      <c r="D357" s="357"/>
      <c r="E357" s="357"/>
      <c r="F357" s="357"/>
      <c r="G357" s="357"/>
      <c r="H357" s="372"/>
      <c r="I357" s="372"/>
      <c r="J357" s="372"/>
      <c r="K357" s="357"/>
      <c r="M357" s="358"/>
      <c r="N357" s="358"/>
      <c r="O357" s="358"/>
      <c r="P357" s="358"/>
      <c r="Q357" s="358"/>
      <c r="R357" s="358"/>
      <c r="S357" s="358"/>
      <c r="T357" s="358"/>
      <c r="U357" s="358"/>
      <c r="V357" s="358"/>
      <c r="W357" s="358"/>
      <c r="X357" s="358"/>
    </row>
    <row r="358" spans="1:24" s="377" customFormat="1" ht="15.75" customHeight="1">
      <c r="A358" s="371"/>
      <c r="B358" s="357"/>
      <c r="C358" s="357"/>
      <c r="D358" s="357"/>
      <c r="E358" s="357"/>
      <c r="F358" s="357"/>
      <c r="G358" s="357"/>
      <c r="H358" s="372"/>
      <c r="I358" s="372"/>
      <c r="J358" s="372"/>
      <c r="K358" s="357"/>
      <c r="M358" s="358"/>
      <c r="N358" s="358"/>
      <c r="O358" s="358"/>
      <c r="P358" s="358"/>
      <c r="Q358" s="358"/>
      <c r="R358" s="358"/>
      <c r="S358" s="358"/>
      <c r="T358" s="358"/>
      <c r="U358" s="358"/>
      <c r="V358" s="358"/>
      <c r="W358" s="358"/>
      <c r="X358" s="358"/>
    </row>
    <row r="359" spans="1:24" s="377" customFormat="1" ht="15.75" customHeight="1">
      <c r="A359" s="371"/>
      <c r="B359" s="357"/>
      <c r="C359" s="357"/>
      <c r="D359" s="357"/>
      <c r="E359" s="357"/>
      <c r="F359" s="357"/>
      <c r="G359" s="357"/>
      <c r="H359" s="372"/>
      <c r="I359" s="372"/>
      <c r="J359" s="372"/>
      <c r="K359" s="357"/>
      <c r="M359" s="358"/>
      <c r="N359" s="358"/>
      <c r="O359" s="358"/>
      <c r="P359" s="358"/>
      <c r="Q359" s="358"/>
      <c r="R359" s="358"/>
      <c r="S359" s="358"/>
      <c r="T359" s="358"/>
      <c r="U359" s="358"/>
      <c r="V359" s="358"/>
      <c r="W359" s="358"/>
      <c r="X359" s="358"/>
    </row>
    <row r="360" spans="1:24" s="377" customFormat="1" ht="15.75" customHeight="1">
      <c r="A360" s="371"/>
      <c r="B360" s="357"/>
      <c r="C360" s="357"/>
      <c r="D360" s="357"/>
      <c r="E360" s="357"/>
      <c r="F360" s="357"/>
      <c r="G360" s="357"/>
      <c r="H360" s="372"/>
      <c r="I360" s="372"/>
      <c r="J360" s="372"/>
      <c r="K360" s="357"/>
      <c r="M360" s="358"/>
      <c r="N360" s="358"/>
      <c r="O360" s="358"/>
      <c r="P360" s="358"/>
      <c r="Q360" s="358"/>
      <c r="R360" s="358"/>
      <c r="S360" s="358"/>
      <c r="T360" s="358"/>
      <c r="U360" s="358"/>
      <c r="V360" s="358"/>
      <c r="W360" s="358"/>
      <c r="X360" s="358"/>
    </row>
    <row r="361" spans="1:24" s="377" customFormat="1" ht="15.75" customHeight="1">
      <c r="A361" s="371"/>
      <c r="B361" s="357"/>
      <c r="C361" s="357"/>
      <c r="D361" s="357"/>
      <c r="E361" s="357"/>
      <c r="F361" s="357"/>
      <c r="G361" s="357"/>
      <c r="H361" s="372"/>
      <c r="I361" s="372"/>
      <c r="J361" s="372"/>
      <c r="K361" s="357"/>
      <c r="M361" s="358"/>
      <c r="N361" s="358"/>
      <c r="O361" s="358"/>
      <c r="P361" s="358"/>
      <c r="Q361" s="358"/>
      <c r="R361" s="358"/>
      <c r="S361" s="358"/>
      <c r="T361" s="358"/>
      <c r="U361" s="358"/>
      <c r="V361" s="358"/>
      <c r="W361" s="358"/>
      <c r="X361" s="358"/>
    </row>
    <row r="362" spans="1:24" s="377" customFormat="1" ht="15.75" customHeight="1">
      <c r="A362" s="371"/>
      <c r="B362" s="357"/>
      <c r="C362" s="357"/>
      <c r="D362" s="357"/>
      <c r="E362" s="357"/>
      <c r="F362" s="357"/>
      <c r="G362" s="357"/>
      <c r="H362" s="372"/>
      <c r="I362" s="372"/>
      <c r="J362" s="372"/>
      <c r="K362" s="357"/>
      <c r="M362" s="358"/>
      <c r="N362" s="358"/>
      <c r="O362" s="358"/>
      <c r="P362" s="358"/>
      <c r="Q362" s="358"/>
      <c r="R362" s="358"/>
      <c r="S362" s="358"/>
      <c r="T362" s="358"/>
      <c r="U362" s="358"/>
      <c r="V362" s="358"/>
      <c r="W362" s="358"/>
      <c r="X362" s="358"/>
    </row>
    <row r="363" spans="1:24" s="377" customFormat="1" ht="15.75" customHeight="1">
      <c r="A363" s="371"/>
      <c r="B363" s="357"/>
      <c r="C363" s="357"/>
      <c r="D363" s="357"/>
      <c r="E363" s="357"/>
      <c r="F363" s="357"/>
      <c r="G363" s="357"/>
      <c r="H363" s="372"/>
      <c r="I363" s="372"/>
      <c r="J363" s="372"/>
      <c r="K363" s="357"/>
      <c r="M363" s="358"/>
      <c r="N363" s="358"/>
      <c r="O363" s="358"/>
      <c r="P363" s="358"/>
      <c r="Q363" s="358"/>
      <c r="R363" s="358"/>
      <c r="S363" s="358"/>
      <c r="T363" s="358"/>
      <c r="U363" s="358"/>
      <c r="V363" s="358"/>
      <c r="W363" s="358"/>
      <c r="X363" s="358"/>
    </row>
    <row r="364" spans="1:24" s="377" customFormat="1" ht="15.75" customHeight="1">
      <c r="A364" s="371"/>
      <c r="B364" s="357"/>
      <c r="C364" s="357"/>
      <c r="D364" s="357"/>
      <c r="E364" s="357"/>
      <c r="F364" s="357"/>
      <c r="G364" s="357"/>
      <c r="H364" s="372"/>
      <c r="I364" s="372"/>
      <c r="J364" s="372"/>
      <c r="K364" s="357"/>
      <c r="M364" s="358"/>
      <c r="N364" s="358"/>
      <c r="O364" s="358"/>
      <c r="P364" s="358"/>
      <c r="Q364" s="358"/>
      <c r="R364" s="358"/>
      <c r="S364" s="358"/>
      <c r="T364" s="358"/>
      <c r="U364" s="358"/>
      <c r="V364" s="358"/>
      <c r="W364" s="358"/>
      <c r="X364" s="358"/>
    </row>
    <row r="365" spans="1:24" s="377" customFormat="1" ht="15.75" customHeight="1">
      <c r="A365" s="371"/>
      <c r="B365" s="357"/>
      <c r="C365" s="357"/>
      <c r="D365" s="357"/>
      <c r="E365" s="357"/>
      <c r="F365" s="357"/>
      <c r="G365" s="357"/>
      <c r="H365" s="372"/>
      <c r="I365" s="372"/>
      <c r="J365" s="372"/>
      <c r="K365" s="357"/>
      <c r="M365" s="358"/>
      <c r="N365" s="358"/>
      <c r="O365" s="358"/>
      <c r="P365" s="358"/>
      <c r="Q365" s="358"/>
      <c r="R365" s="358"/>
      <c r="S365" s="358"/>
      <c r="T365" s="358"/>
      <c r="U365" s="358"/>
      <c r="V365" s="358"/>
      <c r="W365" s="358"/>
      <c r="X365" s="358"/>
    </row>
    <row r="366" spans="1:24" s="377" customFormat="1" ht="15.75" customHeight="1">
      <c r="A366" s="371"/>
      <c r="B366" s="357"/>
      <c r="C366" s="357"/>
      <c r="D366" s="357"/>
      <c r="E366" s="357"/>
      <c r="F366" s="357"/>
      <c r="G366" s="357"/>
      <c r="H366" s="372"/>
      <c r="I366" s="372"/>
      <c r="J366" s="372"/>
      <c r="K366" s="357"/>
      <c r="M366" s="358"/>
      <c r="N366" s="358"/>
      <c r="O366" s="358"/>
      <c r="P366" s="358"/>
      <c r="Q366" s="358"/>
      <c r="R366" s="358"/>
      <c r="S366" s="358"/>
      <c r="T366" s="358"/>
      <c r="U366" s="358"/>
      <c r="V366" s="358"/>
      <c r="W366" s="358"/>
      <c r="X366" s="358"/>
    </row>
    <row r="367" spans="1:24" s="377" customFormat="1" ht="15.75" customHeight="1">
      <c r="A367" s="371"/>
      <c r="B367" s="357"/>
      <c r="C367" s="357"/>
      <c r="D367" s="357"/>
      <c r="E367" s="357"/>
      <c r="F367" s="357"/>
      <c r="G367" s="357"/>
      <c r="H367" s="372"/>
      <c r="I367" s="372"/>
      <c r="J367" s="372"/>
      <c r="K367" s="357"/>
      <c r="M367" s="358"/>
      <c r="N367" s="358"/>
      <c r="O367" s="358"/>
      <c r="P367" s="358"/>
      <c r="Q367" s="358"/>
      <c r="R367" s="358"/>
      <c r="S367" s="358"/>
      <c r="T367" s="358"/>
      <c r="U367" s="358"/>
      <c r="V367" s="358"/>
      <c r="W367" s="358"/>
      <c r="X367" s="358"/>
    </row>
    <row r="368" spans="1:24" s="377" customFormat="1" ht="15.75" customHeight="1">
      <c r="A368" s="371"/>
      <c r="B368" s="357"/>
      <c r="C368" s="357"/>
      <c r="D368" s="357"/>
      <c r="E368" s="357"/>
      <c r="F368" s="357"/>
      <c r="G368" s="357"/>
      <c r="H368" s="372"/>
      <c r="I368" s="372"/>
      <c r="J368" s="372"/>
      <c r="K368" s="357"/>
      <c r="M368" s="358"/>
      <c r="N368" s="358"/>
      <c r="O368" s="358"/>
      <c r="P368" s="358"/>
      <c r="Q368" s="358"/>
      <c r="R368" s="358"/>
      <c r="S368" s="358"/>
      <c r="T368" s="358"/>
      <c r="U368" s="358"/>
      <c r="V368" s="358"/>
      <c r="W368" s="358"/>
      <c r="X368" s="358"/>
    </row>
    <row r="369" spans="1:24" s="377" customFormat="1" ht="15.75" customHeight="1">
      <c r="A369" s="371"/>
      <c r="B369" s="357"/>
      <c r="C369" s="357"/>
      <c r="D369" s="357"/>
      <c r="E369" s="357"/>
      <c r="F369" s="357"/>
      <c r="G369" s="357"/>
      <c r="H369" s="372"/>
      <c r="I369" s="372"/>
      <c r="J369" s="372"/>
      <c r="K369" s="357"/>
      <c r="M369" s="358"/>
      <c r="N369" s="358"/>
      <c r="O369" s="358"/>
      <c r="P369" s="358"/>
      <c r="Q369" s="358"/>
      <c r="R369" s="358"/>
      <c r="S369" s="358"/>
      <c r="T369" s="358"/>
      <c r="U369" s="358"/>
      <c r="V369" s="358"/>
      <c r="W369" s="358"/>
      <c r="X369" s="358"/>
    </row>
    <row r="370" spans="1:24" s="377" customFormat="1" ht="15.75" customHeight="1">
      <c r="A370" s="371"/>
      <c r="B370" s="357"/>
      <c r="C370" s="357"/>
      <c r="D370" s="357"/>
      <c r="E370" s="357"/>
      <c r="F370" s="357"/>
      <c r="G370" s="357"/>
      <c r="H370" s="372"/>
      <c r="I370" s="372"/>
      <c r="J370" s="372"/>
      <c r="K370" s="357"/>
      <c r="M370" s="358"/>
      <c r="N370" s="358"/>
      <c r="O370" s="358"/>
      <c r="P370" s="358"/>
      <c r="Q370" s="358"/>
      <c r="R370" s="358"/>
      <c r="S370" s="358"/>
      <c r="T370" s="358"/>
      <c r="U370" s="358"/>
      <c r="V370" s="358"/>
      <c r="W370" s="358"/>
      <c r="X370" s="358"/>
    </row>
    <row r="371" spans="1:24" s="377" customFormat="1" ht="15.75" customHeight="1">
      <c r="A371" s="371"/>
      <c r="B371" s="357"/>
      <c r="C371" s="357"/>
      <c r="D371" s="357"/>
      <c r="E371" s="357"/>
      <c r="F371" s="357"/>
      <c r="G371" s="357"/>
      <c r="H371" s="372"/>
      <c r="I371" s="372"/>
      <c r="J371" s="372"/>
      <c r="K371" s="357"/>
      <c r="M371" s="358"/>
      <c r="N371" s="358"/>
      <c r="O371" s="358"/>
      <c r="P371" s="358"/>
      <c r="Q371" s="358"/>
      <c r="R371" s="358"/>
      <c r="S371" s="358"/>
      <c r="T371" s="358"/>
      <c r="U371" s="358"/>
      <c r="V371" s="358"/>
      <c r="W371" s="358"/>
      <c r="X371" s="358"/>
    </row>
    <row r="372" spans="1:24" s="377" customFormat="1" ht="15.75" customHeight="1">
      <c r="A372" s="371"/>
      <c r="B372" s="357"/>
      <c r="C372" s="357"/>
      <c r="D372" s="357"/>
      <c r="E372" s="357"/>
      <c r="F372" s="357"/>
      <c r="G372" s="357"/>
      <c r="H372" s="372"/>
      <c r="I372" s="372"/>
      <c r="J372" s="372"/>
      <c r="K372" s="357"/>
      <c r="M372" s="358"/>
      <c r="N372" s="358"/>
      <c r="O372" s="358"/>
      <c r="P372" s="358"/>
      <c r="Q372" s="358"/>
      <c r="R372" s="358"/>
      <c r="S372" s="358"/>
      <c r="T372" s="358"/>
      <c r="U372" s="358"/>
      <c r="V372" s="358"/>
      <c r="W372" s="358"/>
      <c r="X372" s="358"/>
    </row>
    <row r="373" spans="1:24" s="377" customFormat="1" ht="15.75" customHeight="1">
      <c r="A373" s="371"/>
      <c r="B373" s="357"/>
      <c r="C373" s="357"/>
      <c r="D373" s="357"/>
      <c r="E373" s="357"/>
      <c r="F373" s="357"/>
      <c r="G373" s="357"/>
      <c r="H373" s="372"/>
      <c r="I373" s="372"/>
      <c r="J373" s="372"/>
      <c r="K373" s="357"/>
      <c r="M373" s="358"/>
      <c r="N373" s="358"/>
      <c r="O373" s="358"/>
      <c r="P373" s="358"/>
      <c r="Q373" s="358"/>
      <c r="R373" s="358"/>
      <c r="S373" s="358"/>
      <c r="T373" s="358"/>
      <c r="U373" s="358"/>
      <c r="V373" s="358"/>
      <c r="W373" s="358"/>
      <c r="X373" s="358"/>
    </row>
    <row r="374" spans="1:24" s="377" customFormat="1" ht="15.75" customHeight="1">
      <c r="A374" s="371"/>
      <c r="B374" s="357"/>
      <c r="C374" s="357"/>
      <c r="D374" s="357"/>
      <c r="E374" s="357"/>
      <c r="F374" s="357"/>
      <c r="G374" s="357"/>
      <c r="H374" s="372"/>
      <c r="I374" s="372"/>
      <c r="J374" s="372"/>
      <c r="K374" s="357"/>
      <c r="M374" s="358"/>
      <c r="N374" s="358"/>
      <c r="O374" s="358"/>
      <c r="P374" s="358"/>
      <c r="Q374" s="358"/>
      <c r="R374" s="358"/>
      <c r="S374" s="358"/>
      <c r="T374" s="358"/>
      <c r="U374" s="358"/>
      <c r="V374" s="358"/>
      <c r="W374" s="358"/>
      <c r="X374" s="358"/>
    </row>
    <row r="375" spans="1:24" s="377" customFormat="1" ht="15.75" customHeight="1">
      <c r="A375" s="371"/>
      <c r="B375" s="357"/>
      <c r="C375" s="357"/>
      <c r="D375" s="357"/>
      <c r="E375" s="357"/>
      <c r="F375" s="357"/>
      <c r="G375" s="357"/>
      <c r="H375" s="372"/>
      <c r="I375" s="372"/>
      <c r="J375" s="372"/>
      <c r="K375" s="357"/>
      <c r="M375" s="358"/>
      <c r="N375" s="358"/>
      <c r="O375" s="358"/>
      <c r="P375" s="358"/>
      <c r="Q375" s="358"/>
      <c r="R375" s="358"/>
      <c r="S375" s="358"/>
      <c r="T375" s="358"/>
      <c r="U375" s="358"/>
      <c r="V375" s="358"/>
      <c r="W375" s="358"/>
      <c r="X375" s="358"/>
    </row>
    <row r="376" spans="1:24" s="377" customFormat="1" ht="15.75" customHeight="1">
      <c r="A376" s="371"/>
      <c r="B376" s="357"/>
      <c r="C376" s="357"/>
      <c r="D376" s="357"/>
      <c r="E376" s="357"/>
      <c r="F376" s="357"/>
      <c r="G376" s="357"/>
      <c r="H376" s="372"/>
      <c r="I376" s="372"/>
      <c r="J376" s="372"/>
      <c r="K376" s="357"/>
      <c r="M376" s="358"/>
      <c r="N376" s="358"/>
      <c r="O376" s="358"/>
      <c r="P376" s="358"/>
      <c r="Q376" s="358"/>
      <c r="R376" s="358"/>
      <c r="S376" s="358"/>
      <c r="T376" s="358"/>
      <c r="U376" s="358"/>
      <c r="V376" s="358"/>
      <c r="W376" s="358"/>
      <c r="X376" s="358"/>
    </row>
    <row r="377" spans="1:24" s="377" customFormat="1" ht="15.75" customHeight="1">
      <c r="A377" s="371"/>
      <c r="B377" s="357"/>
      <c r="C377" s="357"/>
      <c r="D377" s="357"/>
      <c r="E377" s="357"/>
      <c r="F377" s="357"/>
      <c r="G377" s="357"/>
      <c r="H377" s="372"/>
      <c r="I377" s="372"/>
      <c r="J377" s="372"/>
      <c r="K377" s="357"/>
      <c r="M377" s="358"/>
      <c r="N377" s="358"/>
      <c r="O377" s="358"/>
      <c r="P377" s="358"/>
      <c r="Q377" s="358"/>
      <c r="R377" s="358"/>
      <c r="S377" s="358"/>
      <c r="T377" s="358"/>
      <c r="U377" s="358"/>
      <c r="V377" s="358"/>
      <c r="W377" s="358"/>
      <c r="X377" s="358"/>
    </row>
    <row r="378" spans="1:24" s="377" customFormat="1" ht="15.75" customHeight="1">
      <c r="A378" s="371"/>
      <c r="B378" s="357"/>
      <c r="C378" s="357"/>
      <c r="D378" s="357"/>
      <c r="E378" s="357"/>
      <c r="F378" s="357"/>
      <c r="G378" s="357"/>
      <c r="H378" s="372"/>
      <c r="I378" s="372"/>
      <c r="J378" s="372"/>
      <c r="K378" s="357"/>
      <c r="M378" s="358"/>
      <c r="N378" s="358"/>
      <c r="O378" s="358"/>
      <c r="P378" s="358"/>
      <c r="Q378" s="358"/>
      <c r="R378" s="358"/>
      <c r="S378" s="358"/>
      <c r="T378" s="358"/>
      <c r="U378" s="358"/>
      <c r="V378" s="358"/>
      <c r="W378" s="358"/>
      <c r="X378" s="358"/>
    </row>
    <row r="379" spans="1:24" s="377" customFormat="1" ht="15.75" customHeight="1">
      <c r="A379" s="371"/>
      <c r="B379" s="357"/>
      <c r="C379" s="357"/>
      <c r="D379" s="357"/>
      <c r="E379" s="357"/>
      <c r="F379" s="357"/>
      <c r="G379" s="357"/>
      <c r="H379" s="372"/>
      <c r="I379" s="372"/>
      <c r="J379" s="372"/>
      <c r="K379" s="357"/>
      <c r="M379" s="358"/>
      <c r="N379" s="358"/>
      <c r="O379" s="358"/>
      <c r="P379" s="358"/>
      <c r="Q379" s="358"/>
      <c r="R379" s="358"/>
      <c r="S379" s="358"/>
      <c r="T379" s="358"/>
      <c r="U379" s="358"/>
      <c r="V379" s="358"/>
      <c r="W379" s="358"/>
      <c r="X379" s="358"/>
    </row>
    <row r="380" spans="1:24" s="377" customFormat="1" ht="15.75" customHeight="1">
      <c r="A380" s="371"/>
      <c r="B380" s="357"/>
      <c r="C380" s="357"/>
      <c r="D380" s="357"/>
      <c r="E380" s="357"/>
      <c r="F380" s="357"/>
      <c r="G380" s="357"/>
      <c r="H380" s="372"/>
      <c r="I380" s="372"/>
      <c r="J380" s="372"/>
      <c r="K380" s="357"/>
      <c r="M380" s="358"/>
      <c r="N380" s="358"/>
      <c r="O380" s="358"/>
      <c r="P380" s="358"/>
      <c r="Q380" s="358"/>
      <c r="R380" s="358"/>
      <c r="S380" s="358"/>
      <c r="T380" s="358"/>
      <c r="U380" s="358"/>
      <c r="V380" s="358"/>
      <c r="W380" s="358"/>
      <c r="X380" s="358"/>
    </row>
    <row r="381" spans="1:24" s="377" customFormat="1" ht="15.75" customHeight="1">
      <c r="A381" s="371"/>
      <c r="B381" s="357"/>
      <c r="C381" s="357"/>
      <c r="D381" s="357"/>
      <c r="E381" s="357"/>
      <c r="F381" s="357"/>
      <c r="G381" s="357"/>
      <c r="H381" s="372"/>
      <c r="I381" s="372"/>
      <c r="J381" s="372"/>
      <c r="K381" s="357"/>
      <c r="M381" s="358"/>
      <c r="N381" s="358"/>
      <c r="O381" s="358"/>
      <c r="P381" s="358"/>
      <c r="Q381" s="358"/>
      <c r="R381" s="358"/>
      <c r="S381" s="358"/>
      <c r="T381" s="358"/>
      <c r="U381" s="358"/>
      <c r="V381" s="358"/>
      <c r="W381" s="358"/>
      <c r="X381" s="358"/>
    </row>
    <row r="382" spans="1:24" s="377" customFormat="1" ht="15.75" customHeight="1">
      <c r="A382" s="371"/>
      <c r="B382" s="357"/>
      <c r="C382" s="357"/>
      <c r="D382" s="357"/>
      <c r="E382" s="357"/>
      <c r="F382" s="357"/>
      <c r="G382" s="357"/>
      <c r="H382" s="372"/>
      <c r="I382" s="372"/>
      <c r="J382" s="372"/>
      <c r="K382" s="357"/>
      <c r="M382" s="358"/>
      <c r="N382" s="358"/>
      <c r="O382" s="358"/>
      <c r="P382" s="358"/>
      <c r="Q382" s="358"/>
      <c r="R382" s="358"/>
      <c r="S382" s="358"/>
      <c r="T382" s="358"/>
      <c r="U382" s="358"/>
      <c r="V382" s="358"/>
      <c r="W382" s="358"/>
      <c r="X382" s="358"/>
    </row>
    <row r="383" spans="1:24" s="377" customFormat="1" ht="15.75" customHeight="1">
      <c r="A383" s="371"/>
      <c r="B383" s="357"/>
      <c r="C383" s="357"/>
      <c r="D383" s="357"/>
      <c r="E383" s="357"/>
      <c r="F383" s="357"/>
      <c r="G383" s="357"/>
      <c r="H383" s="372"/>
      <c r="I383" s="372"/>
      <c r="J383" s="372"/>
      <c r="K383" s="357"/>
      <c r="M383" s="358"/>
      <c r="N383" s="358"/>
      <c r="O383" s="358"/>
      <c r="P383" s="358"/>
      <c r="Q383" s="358"/>
      <c r="R383" s="358"/>
      <c r="S383" s="358"/>
      <c r="T383" s="358"/>
      <c r="U383" s="358"/>
      <c r="V383" s="358"/>
      <c r="W383" s="358"/>
      <c r="X383" s="358"/>
    </row>
    <row r="384" spans="1:24" s="377" customFormat="1" ht="15.75" customHeight="1">
      <c r="A384" s="371"/>
      <c r="B384" s="357"/>
      <c r="C384" s="357"/>
      <c r="D384" s="357"/>
      <c r="E384" s="357"/>
      <c r="F384" s="357"/>
      <c r="G384" s="357"/>
      <c r="H384" s="372"/>
      <c r="I384" s="372"/>
      <c r="J384" s="372"/>
      <c r="K384" s="357"/>
      <c r="M384" s="358"/>
      <c r="N384" s="358"/>
      <c r="O384" s="358"/>
      <c r="P384" s="358"/>
      <c r="Q384" s="358"/>
      <c r="R384" s="358"/>
      <c r="S384" s="358"/>
      <c r="T384" s="358"/>
      <c r="U384" s="358"/>
      <c r="V384" s="358"/>
      <c r="W384" s="358"/>
      <c r="X384" s="358"/>
    </row>
    <row r="385" spans="1:24" s="377" customFormat="1" ht="15.75" customHeight="1">
      <c r="A385" s="371"/>
      <c r="B385" s="357"/>
      <c r="C385" s="357"/>
      <c r="D385" s="357"/>
      <c r="E385" s="357"/>
      <c r="F385" s="357"/>
      <c r="G385" s="357"/>
      <c r="H385" s="372"/>
      <c r="I385" s="372"/>
      <c r="J385" s="372"/>
      <c r="K385" s="357"/>
      <c r="M385" s="358"/>
      <c r="N385" s="358"/>
      <c r="O385" s="358"/>
      <c r="P385" s="358"/>
      <c r="Q385" s="358"/>
      <c r="R385" s="358"/>
      <c r="S385" s="358"/>
      <c r="T385" s="358"/>
      <c r="U385" s="358"/>
      <c r="V385" s="358"/>
      <c r="W385" s="358"/>
      <c r="X385" s="358"/>
    </row>
    <row r="386" spans="1:24" s="377" customFormat="1" ht="15.75" customHeight="1">
      <c r="A386" s="371"/>
      <c r="B386" s="357"/>
      <c r="C386" s="357"/>
      <c r="D386" s="357"/>
      <c r="E386" s="357"/>
      <c r="F386" s="357"/>
      <c r="G386" s="357"/>
      <c r="H386" s="372"/>
      <c r="I386" s="372"/>
      <c r="J386" s="372"/>
      <c r="K386" s="357"/>
      <c r="M386" s="358"/>
      <c r="N386" s="358"/>
      <c r="O386" s="358"/>
      <c r="P386" s="358"/>
      <c r="Q386" s="358"/>
      <c r="R386" s="358"/>
      <c r="S386" s="358"/>
      <c r="T386" s="358"/>
      <c r="U386" s="358"/>
      <c r="V386" s="358"/>
      <c r="W386" s="358"/>
      <c r="X386" s="358"/>
    </row>
    <row r="387" spans="1:24" s="377" customFormat="1" ht="15.75" customHeight="1">
      <c r="A387" s="371"/>
      <c r="B387" s="357"/>
      <c r="C387" s="357"/>
      <c r="D387" s="357"/>
      <c r="E387" s="357"/>
      <c r="F387" s="357"/>
      <c r="G387" s="357"/>
      <c r="H387" s="372"/>
      <c r="I387" s="372"/>
      <c r="J387" s="372"/>
      <c r="K387" s="357"/>
      <c r="M387" s="358"/>
      <c r="N387" s="358"/>
      <c r="O387" s="358"/>
      <c r="P387" s="358"/>
      <c r="Q387" s="358"/>
      <c r="R387" s="358"/>
      <c r="S387" s="358"/>
      <c r="T387" s="358"/>
      <c r="U387" s="358"/>
      <c r="V387" s="358"/>
      <c r="W387" s="358"/>
      <c r="X387" s="358"/>
    </row>
    <row r="388" spans="1:24" s="377" customFormat="1" ht="15.75" customHeight="1">
      <c r="A388" s="371"/>
      <c r="B388" s="357"/>
      <c r="C388" s="357"/>
      <c r="D388" s="357"/>
      <c r="E388" s="357"/>
      <c r="F388" s="357"/>
      <c r="G388" s="357"/>
      <c r="H388" s="372"/>
      <c r="I388" s="372"/>
      <c r="J388" s="372"/>
      <c r="K388" s="357"/>
      <c r="M388" s="358"/>
      <c r="N388" s="358"/>
      <c r="O388" s="358"/>
      <c r="P388" s="358"/>
      <c r="Q388" s="358"/>
      <c r="R388" s="358"/>
      <c r="S388" s="358"/>
      <c r="T388" s="358"/>
      <c r="U388" s="358"/>
      <c r="V388" s="358"/>
      <c r="W388" s="358"/>
      <c r="X388" s="358"/>
    </row>
    <row r="389" spans="1:24" s="377" customFormat="1" ht="15.75" customHeight="1">
      <c r="A389" s="371"/>
      <c r="B389" s="357"/>
      <c r="C389" s="357"/>
      <c r="D389" s="357"/>
      <c r="E389" s="357"/>
      <c r="F389" s="357"/>
      <c r="G389" s="357"/>
      <c r="H389" s="372"/>
      <c r="I389" s="372"/>
      <c r="J389" s="372"/>
      <c r="K389" s="357"/>
      <c r="M389" s="358"/>
      <c r="N389" s="358"/>
      <c r="O389" s="358"/>
      <c r="P389" s="358"/>
      <c r="Q389" s="358"/>
      <c r="R389" s="358"/>
      <c r="S389" s="358"/>
      <c r="T389" s="358"/>
      <c r="U389" s="358"/>
      <c r="V389" s="358"/>
      <c r="W389" s="358"/>
      <c r="X389" s="358"/>
    </row>
    <row r="390" spans="1:24" s="377" customFormat="1" ht="15.75" customHeight="1">
      <c r="A390" s="371"/>
      <c r="B390" s="357"/>
      <c r="C390" s="357"/>
      <c r="D390" s="357"/>
      <c r="E390" s="357"/>
      <c r="F390" s="357"/>
      <c r="G390" s="357"/>
      <c r="H390" s="372"/>
      <c r="I390" s="372"/>
      <c r="J390" s="372"/>
      <c r="K390" s="357"/>
      <c r="M390" s="358"/>
      <c r="N390" s="358"/>
      <c r="O390" s="358"/>
      <c r="P390" s="358"/>
      <c r="Q390" s="358"/>
      <c r="R390" s="358"/>
      <c r="S390" s="358"/>
      <c r="T390" s="358"/>
      <c r="U390" s="358"/>
      <c r="V390" s="358"/>
      <c r="W390" s="358"/>
      <c r="X390" s="358"/>
    </row>
    <row r="391" spans="1:24" s="377" customFormat="1" ht="15.75" customHeight="1">
      <c r="A391" s="371"/>
      <c r="B391" s="357"/>
      <c r="C391" s="357"/>
      <c r="D391" s="357"/>
      <c r="E391" s="357"/>
      <c r="F391" s="357"/>
      <c r="G391" s="357"/>
      <c r="H391" s="372"/>
      <c r="I391" s="372"/>
      <c r="J391" s="372"/>
      <c r="K391" s="357"/>
      <c r="M391" s="358"/>
      <c r="N391" s="358"/>
      <c r="O391" s="358"/>
      <c r="P391" s="358"/>
      <c r="Q391" s="358"/>
      <c r="R391" s="358"/>
      <c r="S391" s="358"/>
      <c r="T391" s="358"/>
      <c r="U391" s="358"/>
      <c r="V391" s="358"/>
      <c r="W391" s="358"/>
      <c r="X391" s="358"/>
    </row>
    <row r="392" spans="1:24" s="377" customFormat="1" ht="15.75" customHeight="1">
      <c r="A392" s="371"/>
      <c r="B392" s="357"/>
      <c r="C392" s="357"/>
      <c r="D392" s="357"/>
      <c r="E392" s="357"/>
      <c r="F392" s="357"/>
      <c r="G392" s="357"/>
      <c r="H392" s="372"/>
      <c r="I392" s="372"/>
      <c r="J392" s="372"/>
      <c r="K392" s="357"/>
      <c r="M392" s="358"/>
      <c r="N392" s="358"/>
      <c r="O392" s="358"/>
      <c r="P392" s="358"/>
      <c r="Q392" s="358"/>
      <c r="R392" s="358"/>
      <c r="S392" s="358"/>
      <c r="T392" s="358"/>
      <c r="U392" s="358"/>
      <c r="V392" s="358"/>
      <c r="W392" s="358"/>
      <c r="X392" s="358"/>
    </row>
    <row r="393" spans="1:24" s="377" customFormat="1" ht="15.75" customHeight="1">
      <c r="A393" s="371"/>
      <c r="B393" s="357"/>
      <c r="C393" s="357"/>
      <c r="D393" s="357"/>
      <c r="E393" s="357"/>
      <c r="F393" s="357"/>
      <c r="G393" s="357"/>
      <c r="H393" s="372"/>
      <c r="I393" s="372"/>
      <c r="J393" s="372"/>
      <c r="K393" s="357"/>
      <c r="M393" s="358"/>
      <c r="N393" s="358"/>
      <c r="O393" s="358"/>
      <c r="P393" s="358"/>
      <c r="Q393" s="358"/>
      <c r="R393" s="358"/>
      <c r="S393" s="358"/>
      <c r="T393" s="358"/>
      <c r="U393" s="358"/>
      <c r="V393" s="358"/>
      <c r="W393" s="358"/>
      <c r="X393" s="358"/>
    </row>
    <row r="394" spans="1:24" s="377" customFormat="1" ht="15.75" customHeight="1">
      <c r="A394" s="371"/>
      <c r="B394" s="357"/>
      <c r="C394" s="357"/>
      <c r="D394" s="357"/>
      <c r="E394" s="357"/>
      <c r="F394" s="357"/>
      <c r="G394" s="357"/>
      <c r="H394" s="372"/>
      <c r="I394" s="372"/>
      <c r="J394" s="372"/>
      <c r="K394" s="357"/>
      <c r="M394" s="358"/>
      <c r="N394" s="358"/>
      <c r="O394" s="358"/>
      <c r="P394" s="358"/>
      <c r="Q394" s="358"/>
      <c r="R394" s="358"/>
      <c r="S394" s="358"/>
      <c r="T394" s="358"/>
      <c r="U394" s="358"/>
      <c r="V394" s="358"/>
      <c r="W394" s="358"/>
      <c r="X394" s="358"/>
    </row>
    <row r="395" spans="1:24" s="377" customFormat="1" ht="15.75" customHeight="1">
      <c r="A395" s="371"/>
      <c r="B395" s="357"/>
      <c r="C395" s="357"/>
      <c r="D395" s="357"/>
      <c r="E395" s="357"/>
      <c r="F395" s="357"/>
      <c r="G395" s="357"/>
      <c r="H395" s="372"/>
      <c r="I395" s="372"/>
      <c r="J395" s="372"/>
      <c r="K395" s="357"/>
      <c r="M395" s="358"/>
      <c r="N395" s="358"/>
      <c r="O395" s="358"/>
      <c r="P395" s="358"/>
      <c r="Q395" s="358"/>
      <c r="R395" s="358"/>
      <c r="S395" s="358"/>
      <c r="T395" s="358"/>
      <c r="U395" s="358"/>
      <c r="V395" s="358"/>
      <c r="W395" s="358"/>
      <c r="X395" s="358"/>
    </row>
    <row r="396" spans="1:24" s="377" customFormat="1" ht="15.75" customHeight="1">
      <c r="A396" s="371"/>
      <c r="B396" s="357"/>
      <c r="C396" s="357"/>
      <c r="D396" s="357"/>
      <c r="E396" s="357"/>
      <c r="F396" s="357"/>
      <c r="G396" s="357"/>
      <c r="H396" s="372"/>
      <c r="I396" s="372"/>
      <c r="J396" s="372"/>
      <c r="K396" s="357"/>
      <c r="M396" s="358"/>
      <c r="N396" s="358"/>
      <c r="O396" s="358"/>
      <c r="P396" s="358"/>
      <c r="Q396" s="358"/>
      <c r="R396" s="358"/>
      <c r="S396" s="358"/>
      <c r="T396" s="358"/>
      <c r="U396" s="358"/>
      <c r="V396" s="358"/>
      <c r="W396" s="358"/>
      <c r="X396" s="358"/>
    </row>
    <row r="397" spans="1:24" s="377" customFormat="1" ht="15.75" customHeight="1">
      <c r="A397" s="371"/>
      <c r="B397" s="357"/>
      <c r="C397" s="357"/>
      <c r="D397" s="357"/>
      <c r="E397" s="357"/>
      <c r="F397" s="357"/>
      <c r="G397" s="357"/>
      <c r="H397" s="372"/>
      <c r="I397" s="372"/>
      <c r="J397" s="372"/>
      <c r="K397" s="357"/>
      <c r="M397" s="358"/>
      <c r="N397" s="358"/>
      <c r="O397" s="358"/>
      <c r="P397" s="358"/>
      <c r="Q397" s="358"/>
      <c r="R397" s="358"/>
      <c r="S397" s="358"/>
      <c r="T397" s="358"/>
      <c r="U397" s="358"/>
      <c r="V397" s="358"/>
      <c r="W397" s="358"/>
      <c r="X397" s="358"/>
    </row>
    <row r="398" spans="1:24" s="377" customFormat="1" ht="15.75" customHeight="1">
      <c r="A398" s="371"/>
      <c r="B398" s="357"/>
      <c r="C398" s="357"/>
      <c r="D398" s="357"/>
      <c r="E398" s="357"/>
      <c r="F398" s="357"/>
      <c r="G398" s="357"/>
      <c r="H398" s="372"/>
      <c r="I398" s="372"/>
      <c r="J398" s="372"/>
      <c r="K398" s="357"/>
      <c r="M398" s="358"/>
      <c r="N398" s="358"/>
      <c r="O398" s="358"/>
      <c r="P398" s="358"/>
      <c r="Q398" s="358"/>
      <c r="R398" s="358"/>
      <c r="S398" s="358"/>
      <c r="T398" s="358"/>
      <c r="U398" s="358"/>
      <c r="V398" s="358"/>
      <c r="W398" s="358"/>
      <c r="X398" s="358"/>
    </row>
    <row r="399" spans="1:24" s="377" customFormat="1" ht="15.75" customHeight="1">
      <c r="A399" s="371"/>
      <c r="B399" s="357"/>
      <c r="C399" s="357"/>
      <c r="D399" s="357"/>
      <c r="E399" s="357"/>
      <c r="F399" s="357"/>
      <c r="G399" s="357"/>
      <c r="H399" s="372"/>
      <c r="I399" s="372"/>
      <c r="J399" s="372"/>
      <c r="K399" s="357"/>
      <c r="M399" s="358"/>
      <c r="N399" s="358"/>
      <c r="O399" s="358"/>
      <c r="P399" s="358"/>
      <c r="Q399" s="358"/>
      <c r="R399" s="358"/>
      <c r="S399" s="358"/>
      <c r="T399" s="358"/>
      <c r="U399" s="358"/>
      <c r="V399" s="358"/>
      <c r="W399" s="358"/>
      <c r="X399" s="358"/>
    </row>
    <row r="400" spans="1:24" s="377" customFormat="1" ht="15.75" customHeight="1">
      <c r="A400" s="371"/>
      <c r="B400" s="357"/>
      <c r="C400" s="357"/>
      <c r="D400" s="357"/>
      <c r="E400" s="357"/>
      <c r="F400" s="357"/>
      <c r="G400" s="357"/>
      <c r="H400" s="372"/>
      <c r="I400" s="372"/>
      <c r="J400" s="372"/>
      <c r="K400" s="357"/>
      <c r="M400" s="358"/>
      <c r="N400" s="358"/>
      <c r="O400" s="358"/>
      <c r="P400" s="358"/>
      <c r="Q400" s="358"/>
      <c r="R400" s="358"/>
      <c r="S400" s="358"/>
      <c r="T400" s="358"/>
      <c r="U400" s="358"/>
      <c r="V400" s="358"/>
      <c r="W400" s="358"/>
      <c r="X400" s="358"/>
    </row>
    <row r="401" spans="1:24" s="377" customFormat="1" ht="15.75" customHeight="1">
      <c r="A401" s="371"/>
      <c r="B401" s="357"/>
      <c r="C401" s="357"/>
      <c r="D401" s="357"/>
      <c r="E401" s="357"/>
      <c r="F401" s="357"/>
      <c r="G401" s="357"/>
      <c r="H401" s="372"/>
      <c r="I401" s="372"/>
      <c r="J401" s="372"/>
      <c r="K401" s="357"/>
      <c r="M401" s="358"/>
      <c r="N401" s="358"/>
      <c r="O401" s="358"/>
      <c r="P401" s="358"/>
      <c r="Q401" s="358"/>
      <c r="R401" s="358"/>
      <c r="S401" s="358"/>
      <c r="T401" s="358"/>
      <c r="U401" s="358"/>
      <c r="V401" s="358"/>
      <c r="W401" s="358"/>
      <c r="X401" s="358"/>
    </row>
    <row r="402" spans="1:24" s="377" customFormat="1" ht="15.75" customHeight="1">
      <c r="A402" s="371"/>
      <c r="B402" s="357"/>
      <c r="C402" s="357"/>
      <c r="D402" s="357"/>
      <c r="E402" s="357"/>
      <c r="F402" s="357"/>
      <c r="G402" s="357"/>
      <c r="H402" s="372"/>
      <c r="I402" s="372"/>
      <c r="J402" s="372"/>
      <c r="K402" s="357"/>
      <c r="M402" s="358"/>
      <c r="N402" s="358"/>
      <c r="O402" s="358"/>
      <c r="P402" s="358"/>
      <c r="Q402" s="358"/>
      <c r="R402" s="358"/>
      <c r="S402" s="358"/>
      <c r="T402" s="358"/>
      <c r="U402" s="358"/>
      <c r="V402" s="358"/>
      <c r="W402" s="358"/>
      <c r="X402" s="358"/>
    </row>
    <row r="403" spans="1:24" s="377" customFormat="1" ht="15.75" customHeight="1">
      <c r="A403" s="371"/>
      <c r="B403" s="357"/>
      <c r="C403" s="357"/>
      <c r="D403" s="357"/>
      <c r="E403" s="357"/>
      <c r="F403" s="357"/>
      <c r="G403" s="357"/>
      <c r="H403" s="372"/>
      <c r="I403" s="372"/>
      <c r="J403" s="372"/>
      <c r="K403" s="357"/>
      <c r="M403" s="358"/>
      <c r="N403" s="358"/>
      <c r="O403" s="358"/>
      <c r="P403" s="358"/>
      <c r="Q403" s="358"/>
      <c r="R403" s="358"/>
      <c r="S403" s="358"/>
      <c r="T403" s="358"/>
      <c r="U403" s="358"/>
      <c r="V403" s="358"/>
      <c r="W403" s="358"/>
      <c r="X403" s="358"/>
    </row>
    <row r="404" spans="1:24" s="377" customFormat="1" ht="15.75" customHeight="1">
      <c r="A404" s="371"/>
      <c r="B404" s="357"/>
      <c r="C404" s="357"/>
      <c r="D404" s="357"/>
      <c r="E404" s="357"/>
      <c r="F404" s="357"/>
      <c r="G404" s="357"/>
      <c r="H404" s="372"/>
      <c r="I404" s="372"/>
      <c r="J404" s="372"/>
      <c r="K404" s="357"/>
      <c r="M404" s="358"/>
      <c r="N404" s="358"/>
      <c r="O404" s="358"/>
      <c r="P404" s="358"/>
      <c r="Q404" s="358"/>
      <c r="R404" s="358"/>
      <c r="S404" s="358"/>
      <c r="T404" s="358"/>
      <c r="U404" s="358"/>
      <c r="V404" s="358"/>
      <c r="W404" s="358"/>
      <c r="X404" s="358"/>
    </row>
    <row r="405" spans="1:24" s="377" customFormat="1" ht="15.75" customHeight="1">
      <c r="A405" s="371"/>
      <c r="B405" s="357"/>
      <c r="C405" s="357"/>
      <c r="D405" s="357"/>
      <c r="E405" s="357"/>
      <c r="F405" s="357"/>
      <c r="G405" s="357"/>
      <c r="H405" s="372"/>
      <c r="I405" s="372"/>
      <c r="J405" s="372"/>
      <c r="K405" s="357"/>
      <c r="M405" s="358"/>
      <c r="N405" s="358"/>
      <c r="O405" s="358"/>
      <c r="P405" s="358"/>
      <c r="Q405" s="358"/>
      <c r="R405" s="358"/>
      <c r="S405" s="358"/>
      <c r="T405" s="358"/>
      <c r="U405" s="358"/>
      <c r="V405" s="358"/>
      <c r="W405" s="358"/>
      <c r="X405" s="358"/>
    </row>
    <row r="406" spans="1:24" s="377" customFormat="1" ht="15.75" customHeight="1">
      <c r="A406" s="371"/>
      <c r="B406" s="357"/>
      <c r="C406" s="357"/>
      <c r="D406" s="357"/>
      <c r="E406" s="357"/>
      <c r="F406" s="357"/>
      <c r="G406" s="357"/>
      <c r="H406" s="372"/>
      <c r="I406" s="372"/>
      <c r="J406" s="372"/>
      <c r="K406" s="357"/>
      <c r="M406" s="358"/>
      <c r="N406" s="358"/>
      <c r="O406" s="358"/>
      <c r="P406" s="358"/>
      <c r="Q406" s="358"/>
      <c r="R406" s="358"/>
      <c r="S406" s="358"/>
      <c r="T406" s="358"/>
      <c r="U406" s="358"/>
      <c r="V406" s="358"/>
      <c r="W406" s="358"/>
      <c r="X406" s="358"/>
    </row>
    <row r="407" spans="1:24" s="377" customFormat="1" ht="15.75" customHeight="1">
      <c r="A407" s="371"/>
      <c r="B407" s="357"/>
      <c r="C407" s="357"/>
      <c r="D407" s="357"/>
      <c r="E407" s="357"/>
      <c r="F407" s="357"/>
      <c r="G407" s="357"/>
      <c r="H407" s="372"/>
      <c r="I407" s="372"/>
      <c r="J407" s="372"/>
      <c r="K407" s="357"/>
      <c r="M407" s="358"/>
      <c r="N407" s="358"/>
      <c r="O407" s="358"/>
      <c r="P407" s="358"/>
      <c r="Q407" s="358"/>
      <c r="R407" s="358"/>
      <c r="S407" s="358"/>
      <c r="T407" s="358"/>
      <c r="U407" s="358"/>
      <c r="V407" s="358"/>
      <c r="W407" s="358"/>
      <c r="X407" s="358"/>
    </row>
    <row r="408" spans="1:24" s="377" customFormat="1" ht="15.75" customHeight="1">
      <c r="A408" s="371"/>
      <c r="B408" s="357"/>
      <c r="C408" s="357"/>
      <c r="D408" s="357"/>
      <c r="E408" s="357"/>
      <c r="F408" s="357"/>
      <c r="G408" s="357"/>
      <c r="H408" s="372"/>
      <c r="I408" s="372"/>
      <c r="J408" s="372"/>
      <c r="K408" s="357"/>
      <c r="M408" s="358"/>
      <c r="N408" s="358"/>
      <c r="O408" s="358"/>
      <c r="P408" s="358"/>
      <c r="Q408" s="358"/>
      <c r="R408" s="358"/>
      <c r="S408" s="358"/>
      <c r="T408" s="358"/>
      <c r="U408" s="358"/>
      <c r="V408" s="358"/>
      <c r="W408" s="358"/>
      <c r="X408" s="358"/>
    </row>
    <row r="409" spans="1:24" s="377" customFormat="1" ht="15.75" customHeight="1">
      <c r="A409" s="371"/>
      <c r="B409" s="357"/>
      <c r="C409" s="357"/>
      <c r="D409" s="357"/>
      <c r="E409" s="357"/>
      <c r="F409" s="357"/>
      <c r="G409" s="357"/>
      <c r="H409" s="372"/>
      <c r="I409" s="372"/>
      <c r="J409" s="372"/>
      <c r="K409" s="357"/>
      <c r="M409" s="358"/>
      <c r="N409" s="358"/>
      <c r="O409" s="358"/>
      <c r="P409" s="358"/>
      <c r="Q409" s="358"/>
      <c r="R409" s="358"/>
      <c r="S409" s="358"/>
      <c r="T409" s="358"/>
      <c r="U409" s="358"/>
      <c r="V409" s="358"/>
      <c r="W409" s="358"/>
      <c r="X409" s="358"/>
    </row>
    <row r="410" spans="1:24" s="377" customFormat="1" ht="15.75" customHeight="1">
      <c r="A410" s="371"/>
      <c r="B410" s="357"/>
      <c r="C410" s="357"/>
      <c r="D410" s="357"/>
      <c r="E410" s="357"/>
      <c r="F410" s="357"/>
      <c r="G410" s="357"/>
      <c r="H410" s="372"/>
      <c r="I410" s="372"/>
      <c r="J410" s="372"/>
      <c r="K410" s="357"/>
      <c r="M410" s="358"/>
      <c r="N410" s="358"/>
      <c r="O410" s="358"/>
      <c r="P410" s="358"/>
      <c r="Q410" s="358"/>
      <c r="R410" s="358"/>
      <c r="S410" s="358"/>
      <c r="T410" s="358"/>
      <c r="U410" s="358"/>
      <c r="V410" s="358"/>
      <c r="W410" s="358"/>
      <c r="X410" s="358"/>
    </row>
    <row r="411" spans="1:24" s="377" customFormat="1" ht="15.75" customHeight="1">
      <c r="A411" s="371"/>
      <c r="B411" s="357"/>
      <c r="C411" s="357"/>
      <c r="D411" s="357"/>
      <c r="E411" s="357"/>
      <c r="F411" s="357"/>
      <c r="G411" s="357"/>
      <c r="H411" s="372"/>
      <c r="I411" s="372"/>
      <c r="J411" s="372"/>
      <c r="K411" s="357"/>
      <c r="M411" s="358"/>
      <c r="N411" s="358"/>
      <c r="O411" s="358"/>
      <c r="P411" s="358"/>
      <c r="Q411" s="358"/>
      <c r="R411" s="358"/>
      <c r="S411" s="358"/>
      <c r="T411" s="358"/>
      <c r="U411" s="358"/>
      <c r="V411" s="358"/>
      <c r="W411" s="358"/>
      <c r="X411" s="358"/>
    </row>
    <row r="412" spans="1:24" s="377" customFormat="1" ht="15.75" customHeight="1">
      <c r="A412" s="371"/>
      <c r="B412" s="357"/>
      <c r="C412" s="357"/>
      <c r="D412" s="357"/>
      <c r="E412" s="357"/>
      <c r="F412" s="357"/>
      <c r="G412" s="357"/>
      <c r="H412" s="372"/>
      <c r="I412" s="372"/>
      <c r="J412" s="372"/>
      <c r="K412" s="357"/>
      <c r="M412" s="358"/>
      <c r="N412" s="358"/>
      <c r="O412" s="358"/>
      <c r="P412" s="358"/>
      <c r="Q412" s="358"/>
      <c r="R412" s="358"/>
      <c r="S412" s="358"/>
      <c r="T412" s="358"/>
      <c r="U412" s="358"/>
      <c r="V412" s="358"/>
      <c r="W412" s="358"/>
      <c r="X412" s="358"/>
    </row>
    <row r="413" spans="1:24" s="377" customFormat="1" ht="15.75" customHeight="1">
      <c r="A413" s="371"/>
      <c r="B413" s="357"/>
      <c r="C413" s="357"/>
      <c r="D413" s="357"/>
      <c r="E413" s="357"/>
      <c r="F413" s="357"/>
      <c r="G413" s="357"/>
      <c r="H413" s="372"/>
      <c r="I413" s="372"/>
      <c r="J413" s="372"/>
      <c r="K413" s="357"/>
      <c r="M413" s="358"/>
      <c r="N413" s="358"/>
      <c r="O413" s="358"/>
      <c r="P413" s="358"/>
      <c r="Q413" s="358"/>
      <c r="R413" s="358"/>
      <c r="S413" s="358"/>
      <c r="T413" s="358"/>
      <c r="U413" s="358"/>
      <c r="V413" s="358"/>
      <c r="W413" s="358"/>
      <c r="X413" s="358"/>
    </row>
    <row r="414" spans="1:24" s="377" customFormat="1" ht="15.75" customHeight="1">
      <c r="A414" s="371"/>
      <c r="B414" s="357"/>
      <c r="C414" s="357"/>
      <c r="D414" s="357"/>
      <c r="E414" s="357"/>
      <c r="F414" s="357"/>
      <c r="G414" s="357"/>
      <c r="H414" s="372"/>
      <c r="I414" s="372"/>
      <c r="J414" s="372"/>
      <c r="K414" s="357"/>
      <c r="M414" s="358"/>
      <c r="N414" s="358"/>
      <c r="O414" s="358"/>
      <c r="P414" s="358"/>
      <c r="Q414" s="358"/>
      <c r="R414" s="358"/>
      <c r="S414" s="358"/>
      <c r="T414" s="358"/>
      <c r="U414" s="358"/>
      <c r="V414" s="358"/>
      <c r="W414" s="358"/>
      <c r="X414" s="358"/>
    </row>
    <row r="415" spans="1:24" s="377" customFormat="1" ht="15.75" customHeight="1">
      <c r="A415" s="371"/>
      <c r="B415" s="357"/>
      <c r="C415" s="357"/>
      <c r="D415" s="357"/>
      <c r="E415" s="357"/>
      <c r="F415" s="357"/>
      <c r="G415" s="357"/>
      <c r="H415" s="372"/>
      <c r="I415" s="372"/>
      <c r="J415" s="372"/>
      <c r="K415" s="357"/>
      <c r="M415" s="358"/>
      <c r="N415" s="358"/>
      <c r="O415" s="358"/>
      <c r="P415" s="358"/>
      <c r="Q415" s="358"/>
      <c r="R415" s="358"/>
      <c r="S415" s="358"/>
      <c r="T415" s="358"/>
      <c r="U415" s="358"/>
      <c r="V415" s="358"/>
      <c r="W415" s="358"/>
      <c r="X415" s="358"/>
    </row>
    <row r="416" spans="1:24" s="377" customFormat="1" ht="15.75" customHeight="1">
      <c r="A416" s="371"/>
      <c r="B416" s="357"/>
      <c r="C416" s="357"/>
      <c r="D416" s="357"/>
      <c r="E416" s="357"/>
      <c r="F416" s="357"/>
      <c r="G416" s="357"/>
      <c r="H416" s="372"/>
      <c r="I416" s="372"/>
      <c r="J416" s="372"/>
      <c r="K416" s="357"/>
      <c r="M416" s="358"/>
      <c r="N416" s="358"/>
      <c r="O416" s="358"/>
      <c r="P416" s="358"/>
      <c r="Q416" s="358"/>
      <c r="R416" s="358"/>
      <c r="S416" s="358"/>
      <c r="T416" s="358"/>
      <c r="U416" s="358"/>
      <c r="V416" s="358"/>
      <c r="W416" s="358"/>
      <c r="X416" s="358"/>
    </row>
    <row r="417" spans="1:24" s="377" customFormat="1" ht="15.75" customHeight="1">
      <c r="A417" s="371"/>
      <c r="B417" s="357"/>
      <c r="C417" s="357"/>
      <c r="D417" s="357"/>
      <c r="E417" s="357"/>
      <c r="F417" s="357"/>
      <c r="G417" s="357"/>
      <c r="H417" s="372"/>
      <c r="I417" s="372"/>
      <c r="J417" s="372"/>
      <c r="K417" s="357"/>
      <c r="M417" s="358"/>
      <c r="N417" s="358"/>
      <c r="O417" s="358"/>
      <c r="P417" s="358"/>
      <c r="Q417" s="358"/>
      <c r="R417" s="358"/>
      <c r="S417" s="358"/>
      <c r="T417" s="358"/>
      <c r="U417" s="358"/>
      <c r="V417" s="358"/>
      <c r="W417" s="358"/>
      <c r="X417" s="358"/>
    </row>
    <row r="418" spans="1:24" s="377" customFormat="1" ht="15.75" customHeight="1">
      <c r="A418" s="371"/>
      <c r="B418" s="357"/>
      <c r="C418" s="357"/>
      <c r="D418" s="357"/>
      <c r="E418" s="357"/>
      <c r="F418" s="357"/>
      <c r="G418" s="357"/>
      <c r="H418" s="372"/>
      <c r="I418" s="372"/>
      <c r="J418" s="372"/>
      <c r="K418" s="357"/>
      <c r="M418" s="358"/>
      <c r="N418" s="358"/>
      <c r="O418" s="358"/>
      <c r="P418" s="358"/>
      <c r="Q418" s="358"/>
      <c r="R418" s="358"/>
      <c r="S418" s="358"/>
      <c r="T418" s="358"/>
      <c r="U418" s="358"/>
      <c r="V418" s="358"/>
      <c r="W418" s="358"/>
      <c r="X418" s="358"/>
    </row>
    <row r="419" spans="1:24" s="377" customFormat="1" ht="15.75" customHeight="1">
      <c r="A419" s="371"/>
      <c r="B419" s="357"/>
      <c r="C419" s="357"/>
      <c r="D419" s="357"/>
      <c r="E419" s="357"/>
      <c r="F419" s="357"/>
      <c r="G419" s="357"/>
      <c r="H419" s="372"/>
      <c r="I419" s="372"/>
      <c r="J419" s="372"/>
      <c r="K419" s="357"/>
      <c r="M419" s="358"/>
      <c r="N419" s="358"/>
      <c r="O419" s="358"/>
      <c r="P419" s="358"/>
      <c r="Q419" s="358"/>
      <c r="R419" s="358"/>
      <c r="S419" s="358"/>
      <c r="T419" s="358"/>
      <c r="U419" s="358"/>
      <c r="V419" s="358"/>
      <c r="W419" s="358"/>
      <c r="X419" s="358"/>
    </row>
    <row r="420" spans="1:24" s="377" customFormat="1" ht="15.75" customHeight="1">
      <c r="A420" s="371"/>
      <c r="B420" s="357"/>
      <c r="C420" s="357"/>
      <c r="D420" s="357"/>
      <c r="E420" s="357"/>
      <c r="F420" s="357"/>
      <c r="G420" s="357"/>
      <c r="H420" s="372"/>
      <c r="I420" s="372"/>
      <c r="J420" s="372"/>
      <c r="K420" s="357"/>
      <c r="M420" s="358"/>
      <c r="N420" s="358"/>
      <c r="O420" s="358"/>
      <c r="P420" s="358"/>
      <c r="Q420" s="358"/>
      <c r="R420" s="358"/>
      <c r="S420" s="358"/>
      <c r="T420" s="358"/>
      <c r="U420" s="358"/>
      <c r="V420" s="358"/>
      <c r="W420" s="358"/>
      <c r="X420" s="358"/>
    </row>
    <row r="421" spans="1:24" s="377" customFormat="1" ht="15.75" customHeight="1">
      <c r="A421" s="371"/>
      <c r="B421" s="357"/>
      <c r="C421" s="357"/>
      <c r="D421" s="357"/>
      <c r="E421" s="357"/>
      <c r="F421" s="357"/>
      <c r="G421" s="357"/>
      <c r="H421" s="372"/>
      <c r="I421" s="372"/>
      <c r="J421" s="372"/>
      <c r="K421" s="357"/>
      <c r="M421" s="358"/>
      <c r="N421" s="358"/>
      <c r="O421" s="358"/>
      <c r="P421" s="358"/>
      <c r="Q421" s="358"/>
      <c r="R421" s="358"/>
      <c r="S421" s="358"/>
      <c r="T421" s="358"/>
      <c r="U421" s="358"/>
      <c r="V421" s="358"/>
      <c r="W421" s="358"/>
      <c r="X421" s="358"/>
    </row>
    <row r="422" spans="1:24" s="377" customFormat="1" ht="15.75" customHeight="1">
      <c r="A422" s="371"/>
      <c r="B422" s="357"/>
      <c r="C422" s="357"/>
      <c r="D422" s="357"/>
      <c r="E422" s="357"/>
      <c r="F422" s="357"/>
      <c r="G422" s="357"/>
      <c r="H422" s="372"/>
      <c r="I422" s="372"/>
      <c r="J422" s="372"/>
      <c r="K422" s="357"/>
      <c r="M422" s="358"/>
      <c r="N422" s="358"/>
      <c r="O422" s="358"/>
      <c r="P422" s="358"/>
      <c r="Q422" s="358"/>
      <c r="R422" s="358"/>
      <c r="S422" s="358"/>
      <c r="T422" s="358"/>
      <c r="U422" s="358"/>
      <c r="V422" s="358"/>
      <c r="W422" s="358"/>
      <c r="X422" s="358"/>
    </row>
    <row r="423" spans="1:24" s="377" customFormat="1" ht="15.75" customHeight="1">
      <c r="A423" s="371"/>
      <c r="B423" s="357"/>
      <c r="C423" s="357"/>
      <c r="D423" s="357"/>
      <c r="E423" s="357"/>
      <c r="F423" s="357"/>
      <c r="G423" s="357"/>
      <c r="H423" s="372"/>
      <c r="I423" s="372"/>
      <c r="J423" s="372"/>
      <c r="K423" s="357"/>
      <c r="M423" s="358"/>
      <c r="N423" s="358"/>
      <c r="O423" s="358"/>
      <c r="P423" s="358"/>
      <c r="Q423" s="358"/>
      <c r="R423" s="358"/>
      <c r="S423" s="358"/>
      <c r="T423" s="358"/>
      <c r="U423" s="358"/>
      <c r="V423" s="358"/>
      <c r="W423" s="358"/>
      <c r="X423" s="358"/>
    </row>
    <row r="424" spans="1:24" s="377" customFormat="1" ht="15.75" customHeight="1">
      <c r="A424" s="371"/>
      <c r="B424" s="357"/>
      <c r="C424" s="357"/>
      <c r="D424" s="357"/>
      <c r="E424" s="357"/>
      <c r="F424" s="357"/>
      <c r="G424" s="357"/>
      <c r="H424" s="372"/>
      <c r="I424" s="372"/>
      <c r="J424" s="372"/>
      <c r="K424" s="357"/>
      <c r="M424" s="358"/>
      <c r="N424" s="358"/>
      <c r="O424" s="358"/>
      <c r="P424" s="358"/>
      <c r="Q424" s="358"/>
      <c r="R424" s="358"/>
      <c r="S424" s="358"/>
      <c r="T424" s="358"/>
      <c r="U424" s="358"/>
      <c r="V424" s="358"/>
      <c r="W424" s="358"/>
      <c r="X424" s="358"/>
    </row>
    <row r="425" spans="1:24" s="377" customFormat="1" ht="15.75" customHeight="1">
      <c r="A425" s="371"/>
      <c r="B425" s="357"/>
      <c r="C425" s="357"/>
      <c r="D425" s="357"/>
      <c r="E425" s="357"/>
      <c r="F425" s="357"/>
      <c r="G425" s="357"/>
      <c r="H425" s="372"/>
      <c r="I425" s="372"/>
      <c r="J425" s="372"/>
      <c r="K425" s="357"/>
      <c r="M425" s="358"/>
      <c r="N425" s="358"/>
      <c r="O425" s="358"/>
      <c r="P425" s="358"/>
      <c r="Q425" s="358"/>
      <c r="R425" s="358"/>
      <c r="S425" s="358"/>
      <c r="T425" s="358"/>
      <c r="U425" s="358"/>
      <c r="V425" s="358"/>
      <c r="W425" s="358"/>
      <c r="X425" s="358"/>
    </row>
    <row r="426" spans="1:24" s="377" customFormat="1" ht="15.75" customHeight="1">
      <c r="A426" s="371"/>
      <c r="B426" s="357"/>
      <c r="C426" s="357"/>
      <c r="D426" s="357"/>
      <c r="E426" s="357"/>
      <c r="F426" s="357"/>
      <c r="G426" s="357"/>
      <c r="H426" s="372"/>
      <c r="I426" s="372"/>
      <c r="J426" s="372"/>
      <c r="K426" s="357"/>
      <c r="M426" s="358"/>
      <c r="N426" s="358"/>
      <c r="O426" s="358"/>
      <c r="P426" s="358"/>
      <c r="Q426" s="358"/>
      <c r="R426" s="358"/>
      <c r="S426" s="358"/>
      <c r="T426" s="358"/>
      <c r="U426" s="358"/>
      <c r="V426" s="358"/>
      <c r="W426" s="358"/>
      <c r="X426" s="358"/>
    </row>
    <row r="427" spans="1:24" s="377" customFormat="1" ht="15.75" customHeight="1">
      <c r="A427" s="371"/>
      <c r="B427" s="357"/>
      <c r="C427" s="357"/>
      <c r="D427" s="357"/>
      <c r="E427" s="357"/>
      <c r="F427" s="357"/>
      <c r="G427" s="357"/>
      <c r="H427" s="372"/>
      <c r="I427" s="372"/>
      <c r="J427" s="372"/>
      <c r="K427" s="357"/>
      <c r="M427" s="358"/>
      <c r="N427" s="358"/>
      <c r="O427" s="358"/>
      <c r="P427" s="358"/>
      <c r="Q427" s="358"/>
      <c r="R427" s="358"/>
      <c r="S427" s="358"/>
      <c r="T427" s="358"/>
      <c r="U427" s="358"/>
      <c r="V427" s="358"/>
      <c r="W427" s="358"/>
      <c r="X427" s="358"/>
    </row>
    <row r="428" spans="1:24" s="377" customFormat="1" ht="15.75" customHeight="1">
      <c r="A428" s="371"/>
      <c r="B428" s="357"/>
      <c r="C428" s="357"/>
      <c r="D428" s="357"/>
      <c r="E428" s="357"/>
      <c r="F428" s="357"/>
      <c r="G428" s="357"/>
      <c r="H428" s="372"/>
      <c r="I428" s="372"/>
      <c r="J428" s="372"/>
      <c r="K428" s="357"/>
      <c r="M428" s="358"/>
      <c r="N428" s="358"/>
      <c r="O428" s="358"/>
      <c r="P428" s="358"/>
      <c r="Q428" s="358"/>
      <c r="R428" s="358"/>
      <c r="S428" s="358"/>
      <c r="T428" s="358"/>
      <c r="U428" s="358"/>
      <c r="V428" s="358"/>
      <c r="W428" s="358"/>
      <c r="X428" s="358"/>
    </row>
    <row r="429" spans="1:24" s="377" customFormat="1" ht="15.75" customHeight="1">
      <c r="A429" s="371"/>
      <c r="B429" s="357"/>
      <c r="C429" s="357"/>
      <c r="D429" s="357"/>
      <c r="E429" s="357"/>
      <c r="F429" s="357"/>
      <c r="G429" s="357"/>
      <c r="H429" s="372"/>
      <c r="I429" s="372"/>
      <c r="J429" s="372"/>
      <c r="K429" s="357"/>
      <c r="M429" s="358"/>
      <c r="N429" s="358"/>
      <c r="O429" s="358"/>
      <c r="P429" s="358"/>
      <c r="Q429" s="358"/>
      <c r="R429" s="358"/>
      <c r="S429" s="358"/>
      <c r="T429" s="358"/>
      <c r="U429" s="358"/>
      <c r="V429" s="358"/>
      <c r="W429" s="358"/>
      <c r="X429" s="358"/>
    </row>
    <row r="430" spans="1:24" s="377" customFormat="1" ht="15.75" customHeight="1">
      <c r="A430" s="371"/>
      <c r="B430" s="357"/>
      <c r="C430" s="357"/>
      <c r="D430" s="357"/>
      <c r="E430" s="357"/>
      <c r="F430" s="357"/>
      <c r="G430" s="357"/>
      <c r="H430" s="372"/>
      <c r="I430" s="372"/>
      <c r="J430" s="372"/>
      <c r="K430" s="357"/>
      <c r="M430" s="358"/>
      <c r="N430" s="358"/>
      <c r="O430" s="358"/>
      <c r="P430" s="358"/>
      <c r="Q430" s="358"/>
      <c r="R430" s="358"/>
      <c r="S430" s="358"/>
      <c r="T430" s="358"/>
      <c r="U430" s="358"/>
      <c r="V430" s="358"/>
      <c r="W430" s="358"/>
      <c r="X430" s="358"/>
    </row>
    <row r="431" spans="1:24" s="377" customFormat="1" ht="15.75" customHeight="1">
      <c r="A431" s="371"/>
      <c r="B431" s="357"/>
      <c r="C431" s="357"/>
      <c r="D431" s="357"/>
      <c r="E431" s="357"/>
      <c r="F431" s="357"/>
      <c r="G431" s="357"/>
      <c r="H431" s="372"/>
      <c r="I431" s="372"/>
      <c r="J431" s="372"/>
      <c r="K431" s="357"/>
      <c r="M431" s="358"/>
      <c r="N431" s="358"/>
      <c r="O431" s="358"/>
      <c r="P431" s="358"/>
      <c r="Q431" s="358"/>
      <c r="R431" s="358"/>
      <c r="S431" s="358"/>
      <c r="T431" s="358"/>
      <c r="U431" s="358"/>
      <c r="V431" s="358"/>
      <c r="W431" s="358"/>
      <c r="X431" s="358"/>
    </row>
    <row r="432" spans="1:24" s="377" customFormat="1" ht="15.75" customHeight="1">
      <c r="A432" s="371"/>
      <c r="B432" s="357"/>
      <c r="C432" s="357"/>
      <c r="D432" s="357"/>
      <c r="E432" s="357"/>
      <c r="F432" s="357"/>
      <c r="G432" s="357"/>
      <c r="H432" s="372"/>
      <c r="I432" s="372"/>
      <c r="J432" s="372"/>
      <c r="K432" s="357"/>
      <c r="M432" s="358"/>
      <c r="N432" s="358"/>
      <c r="O432" s="358"/>
      <c r="P432" s="358"/>
      <c r="Q432" s="358"/>
      <c r="R432" s="358"/>
      <c r="S432" s="358"/>
      <c r="T432" s="358"/>
      <c r="U432" s="358"/>
      <c r="V432" s="358"/>
      <c r="W432" s="358"/>
      <c r="X432" s="358"/>
    </row>
    <row r="433" spans="1:24" s="377" customFormat="1" ht="15.75" customHeight="1">
      <c r="A433" s="371"/>
      <c r="B433" s="357"/>
      <c r="C433" s="357"/>
      <c r="D433" s="357"/>
      <c r="E433" s="357"/>
      <c r="F433" s="357"/>
      <c r="G433" s="357"/>
      <c r="H433" s="372"/>
      <c r="I433" s="372"/>
      <c r="J433" s="372"/>
      <c r="K433" s="357"/>
      <c r="M433" s="358"/>
      <c r="N433" s="358"/>
      <c r="O433" s="358"/>
      <c r="P433" s="358"/>
      <c r="Q433" s="358"/>
      <c r="R433" s="358"/>
      <c r="S433" s="358"/>
      <c r="T433" s="358"/>
      <c r="U433" s="358"/>
      <c r="V433" s="358"/>
      <c r="W433" s="358"/>
      <c r="X433" s="358"/>
    </row>
    <row r="434" spans="1:24" s="377" customFormat="1" ht="15.75" customHeight="1">
      <c r="A434" s="371"/>
      <c r="B434" s="357"/>
      <c r="C434" s="357"/>
      <c r="D434" s="357"/>
      <c r="E434" s="357"/>
      <c r="F434" s="357"/>
      <c r="G434" s="357"/>
      <c r="H434" s="372"/>
      <c r="I434" s="372"/>
      <c r="J434" s="372"/>
      <c r="K434" s="357"/>
      <c r="M434" s="358"/>
      <c r="N434" s="358"/>
      <c r="O434" s="358"/>
      <c r="P434" s="358"/>
      <c r="Q434" s="358"/>
      <c r="R434" s="358"/>
      <c r="S434" s="358"/>
      <c r="T434" s="358"/>
      <c r="U434" s="358"/>
      <c r="V434" s="358"/>
      <c r="W434" s="358"/>
      <c r="X434" s="358"/>
    </row>
    <row r="435" spans="1:24" s="377" customFormat="1" ht="15.75" customHeight="1">
      <c r="A435" s="371"/>
      <c r="B435" s="357"/>
      <c r="C435" s="357"/>
      <c r="D435" s="357"/>
      <c r="E435" s="357"/>
      <c r="F435" s="357"/>
      <c r="G435" s="357"/>
      <c r="H435" s="372"/>
      <c r="I435" s="372"/>
      <c r="J435" s="372"/>
      <c r="K435" s="357"/>
      <c r="M435" s="358"/>
      <c r="N435" s="358"/>
      <c r="O435" s="358"/>
      <c r="P435" s="358"/>
      <c r="Q435" s="358"/>
      <c r="R435" s="358"/>
      <c r="S435" s="358"/>
      <c r="T435" s="358"/>
      <c r="U435" s="358"/>
      <c r="V435" s="358"/>
      <c r="W435" s="358"/>
      <c r="X435" s="358"/>
    </row>
    <row r="436" spans="1:24" s="377" customFormat="1" ht="15.75" customHeight="1">
      <c r="A436" s="371"/>
      <c r="B436" s="357"/>
      <c r="C436" s="357"/>
      <c r="D436" s="357"/>
      <c r="E436" s="357"/>
      <c r="F436" s="357"/>
      <c r="G436" s="357"/>
      <c r="H436" s="372"/>
      <c r="I436" s="372"/>
      <c r="J436" s="372"/>
      <c r="K436" s="357"/>
      <c r="M436" s="358"/>
      <c r="N436" s="358"/>
      <c r="O436" s="358"/>
      <c r="P436" s="358"/>
      <c r="Q436" s="358"/>
      <c r="R436" s="358"/>
      <c r="S436" s="358"/>
      <c r="T436" s="358"/>
      <c r="U436" s="358"/>
      <c r="V436" s="358"/>
      <c r="W436" s="358"/>
      <c r="X436" s="358"/>
    </row>
    <row r="437" spans="1:24" s="377" customFormat="1" ht="15.75" customHeight="1">
      <c r="A437" s="371"/>
      <c r="B437" s="357"/>
      <c r="C437" s="357"/>
      <c r="D437" s="357"/>
      <c r="E437" s="357"/>
      <c r="F437" s="357"/>
      <c r="G437" s="357"/>
      <c r="H437" s="372"/>
      <c r="I437" s="372"/>
      <c r="J437" s="372"/>
      <c r="K437" s="357"/>
      <c r="M437" s="358"/>
      <c r="N437" s="358"/>
      <c r="O437" s="358"/>
      <c r="P437" s="358"/>
      <c r="Q437" s="358"/>
      <c r="R437" s="358"/>
      <c r="S437" s="358"/>
      <c r="T437" s="358"/>
      <c r="U437" s="358"/>
      <c r="V437" s="358"/>
      <c r="W437" s="358"/>
      <c r="X437" s="358"/>
    </row>
    <row r="438" spans="1:24" s="377" customFormat="1" ht="15.75" customHeight="1">
      <c r="A438" s="371"/>
      <c r="B438" s="357"/>
      <c r="C438" s="357"/>
      <c r="D438" s="357"/>
      <c r="E438" s="357"/>
      <c r="F438" s="357"/>
      <c r="G438" s="357"/>
      <c r="H438" s="372"/>
      <c r="I438" s="372"/>
      <c r="J438" s="372"/>
      <c r="K438" s="357"/>
      <c r="M438" s="358"/>
      <c r="N438" s="358"/>
      <c r="O438" s="358"/>
      <c r="P438" s="358"/>
      <c r="Q438" s="358"/>
      <c r="R438" s="358"/>
      <c r="S438" s="358"/>
      <c r="T438" s="358"/>
      <c r="U438" s="358"/>
      <c r="V438" s="358"/>
      <c r="W438" s="358"/>
      <c r="X438" s="358"/>
    </row>
    <row r="439" spans="1:24" s="377" customFormat="1" ht="15.75" customHeight="1">
      <c r="A439" s="371"/>
      <c r="B439" s="357"/>
      <c r="C439" s="357"/>
      <c r="D439" s="357"/>
      <c r="E439" s="357"/>
      <c r="F439" s="357"/>
      <c r="G439" s="357"/>
      <c r="H439" s="372"/>
      <c r="I439" s="372"/>
      <c r="J439" s="372"/>
      <c r="K439" s="357"/>
      <c r="M439" s="358"/>
      <c r="N439" s="358"/>
      <c r="O439" s="358"/>
      <c r="P439" s="358"/>
      <c r="Q439" s="358"/>
      <c r="R439" s="358"/>
      <c r="S439" s="358"/>
      <c r="T439" s="358"/>
      <c r="U439" s="358"/>
      <c r="V439" s="358"/>
      <c r="W439" s="358"/>
      <c r="X439" s="358"/>
    </row>
    <row r="440" spans="1:24" s="377" customFormat="1" ht="15.75" customHeight="1">
      <c r="A440" s="371"/>
      <c r="B440" s="357"/>
      <c r="C440" s="357"/>
      <c r="D440" s="357"/>
      <c r="E440" s="357"/>
      <c r="F440" s="357"/>
      <c r="G440" s="357"/>
      <c r="H440" s="372"/>
      <c r="I440" s="372"/>
      <c r="J440" s="372"/>
      <c r="K440" s="357"/>
      <c r="M440" s="358"/>
      <c r="N440" s="358"/>
      <c r="O440" s="358"/>
      <c r="P440" s="358"/>
      <c r="Q440" s="358"/>
      <c r="R440" s="358"/>
      <c r="S440" s="358"/>
      <c r="T440" s="358"/>
      <c r="U440" s="358"/>
      <c r="V440" s="358"/>
      <c r="W440" s="358"/>
      <c r="X440" s="358"/>
    </row>
    <row r="441" spans="1:24" s="377" customFormat="1" ht="15.75" customHeight="1">
      <c r="A441" s="371"/>
      <c r="B441" s="357"/>
      <c r="C441" s="357"/>
      <c r="D441" s="357"/>
      <c r="E441" s="357"/>
      <c r="F441" s="357"/>
      <c r="G441" s="357"/>
      <c r="H441" s="372"/>
      <c r="I441" s="372"/>
      <c r="J441" s="372"/>
      <c r="K441" s="357"/>
      <c r="M441" s="358"/>
      <c r="N441" s="358"/>
      <c r="O441" s="358"/>
      <c r="P441" s="358"/>
      <c r="Q441" s="358"/>
      <c r="R441" s="358"/>
      <c r="S441" s="358"/>
      <c r="T441" s="358"/>
      <c r="U441" s="358"/>
      <c r="V441" s="358"/>
      <c r="W441" s="358"/>
      <c r="X441" s="358"/>
    </row>
    <row r="442" spans="1:24" s="377" customFormat="1" ht="15.75" customHeight="1">
      <c r="A442" s="371"/>
      <c r="B442" s="357"/>
      <c r="C442" s="357"/>
      <c r="D442" s="357"/>
      <c r="E442" s="357"/>
      <c r="F442" s="357"/>
      <c r="G442" s="357"/>
      <c r="H442" s="372"/>
      <c r="I442" s="372"/>
      <c r="J442" s="372"/>
      <c r="K442" s="357"/>
      <c r="M442" s="358"/>
      <c r="N442" s="358"/>
      <c r="O442" s="358"/>
      <c r="P442" s="358"/>
      <c r="Q442" s="358"/>
      <c r="R442" s="358"/>
      <c r="S442" s="358"/>
      <c r="T442" s="358"/>
      <c r="U442" s="358"/>
      <c r="V442" s="358"/>
      <c r="W442" s="358"/>
      <c r="X442" s="358"/>
    </row>
    <row r="443" spans="1:24" s="377" customFormat="1" ht="15.75" customHeight="1">
      <c r="A443" s="371"/>
      <c r="B443" s="357"/>
      <c r="C443" s="357"/>
      <c r="D443" s="357"/>
      <c r="E443" s="357"/>
      <c r="F443" s="357"/>
      <c r="G443" s="357"/>
      <c r="H443" s="372"/>
      <c r="I443" s="372"/>
      <c r="J443" s="372"/>
      <c r="K443" s="357"/>
      <c r="M443" s="358"/>
      <c r="N443" s="358"/>
      <c r="O443" s="358"/>
      <c r="P443" s="358"/>
      <c r="Q443" s="358"/>
      <c r="R443" s="358"/>
      <c r="S443" s="358"/>
      <c r="T443" s="358"/>
      <c r="U443" s="358"/>
      <c r="V443" s="358"/>
      <c r="W443" s="358"/>
      <c r="X443" s="358"/>
    </row>
    <row r="444" spans="1:24" s="377" customFormat="1" ht="15.75" customHeight="1">
      <c r="A444" s="371"/>
      <c r="B444" s="357"/>
      <c r="C444" s="357"/>
      <c r="D444" s="357"/>
      <c r="E444" s="357"/>
      <c r="F444" s="357"/>
      <c r="G444" s="357"/>
      <c r="H444" s="372"/>
      <c r="I444" s="372"/>
      <c r="J444" s="372"/>
      <c r="K444" s="357"/>
      <c r="M444" s="358"/>
      <c r="N444" s="358"/>
      <c r="O444" s="358"/>
      <c r="P444" s="358"/>
      <c r="Q444" s="358"/>
      <c r="R444" s="358"/>
      <c r="S444" s="358"/>
      <c r="T444" s="358"/>
      <c r="U444" s="358"/>
      <c r="V444" s="358"/>
      <c r="W444" s="358"/>
      <c r="X444" s="358"/>
    </row>
    <row r="445" spans="1:24" s="377" customFormat="1" ht="15.75" customHeight="1">
      <c r="A445" s="371"/>
      <c r="B445" s="357"/>
      <c r="C445" s="357"/>
      <c r="D445" s="357"/>
      <c r="E445" s="357"/>
      <c r="F445" s="357"/>
      <c r="G445" s="357"/>
      <c r="H445" s="372"/>
      <c r="I445" s="372"/>
      <c r="J445" s="372"/>
      <c r="K445" s="357"/>
      <c r="M445" s="358"/>
      <c r="N445" s="358"/>
      <c r="O445" s="358"/>
      <c r="P445" s="358"/>
      <c r="Q445" s="358"/>
      <c r="R445" s="358"/>
      <c r="S445" s="358"/>
      <c r="T445" s="358"/>
      <c r="U445" s="358"/>
      <c r="V445" s="358"/>
      <c r="W445" s="358"/>
      <c r="X445" s="358"/>
    </row>
    <row r="446" spans="1:24" s="377" customFormat="1" ht="15.75" customHeight="1">
      <c r="A446" s="371"/>
      <c r="B446" s="357"/>
      <c r="C446" s="357"/>
      <c r="D446" s="357"/>
      <c r="E446" s="357"/>
      <c r="F446" s="357"/>
      <c r="G446" s="357"/>
      <c r="H446" s="372"/>
      <c r="I446" s="372"/>
      <c r="J446" s="372"/>
      <c r="K446" s="357"/>
      <c r="M446" s="358"/>
      <c r="N446" s="358"/>
      <c r="O446" s="358"/>
      <c r="P446" s="358"/>
      <c r="Q446" s="358"/>
      <c r="R446" s="358"/>
      <c r="S446" s="358"/>
      <c r="T446" s="358"/>
      <c r="U446" s="358"/>
      <c r="V446" s="358"/>
      <c r="W446" s="358"/>
      <c r="X446" s="358"/>
    </row>
    <row r="447" spans="1:24" s="377" customFormat="1" ht="15.75" customHeight="1">
      <c r="A447" s="371"/>
      <c r="B447" s="357"/>
      <c r="C447" s="357"/>
      <c r="D447" s="357"/>
      <c r="E447" s="357"/>
      <c r="F447" s="357"/>
      <c r="G447" s="357"/>
      <c r="H447" s="372"/>
      <c r="I447" s="372"/>
      <c r="J447" s="372"/>
      <c r="K447" s="357"/>
      <c r="M447" s="358"/>
      <c r="N447" s="358"/>
      <c r="O447" s="358"/>
      <c r="P447" s="358"/>
      <c r="Q447" s="358"/>
      <c r="R447" s="358"/>
      <c r="S447" s="358"/>
      <c r="T447" s="358"/>
      <c r="U447" s="358"/>
      <c r="V447" s="358"/>
      <c r="W447" s="358"/>
      <c r="X447" s="358"/>
    </row>
    <row r="448" spans="1:24" s="377" customFormat="1" ht="15.75" customHeight="1">
      <c r="A448" s="371"/>
      <c r="B448" s="357"/>
      <c r="C448" s="357"/>
      <c r="D448" s="357"/>
      <c r="E448" s="357"/>
      <c r="F448" s="357"/>
      <c r="G448" s="357"/>
      <c r="H448" s="372"/>
      <c r="I448" s="372"/>
      <c r="J448" s="372"/>
      <c r="K448" s="357"/>
      <c r="M448" s="358"/>
      <c r="N448" s="358"/>
      <c r="O448" s="358"/>
      <c r="P448" s="358"/>
      <c r="Q448" s="358"/>
      <c r="R448" s="358"/>
      <c r="S448" s="358"/>
      <c r="T448" s="358"/>
      <c r="U448" s="358"/>
      <c r="V448" s="358"/>
      <c r="W448" s="358"/>
      <c r="X448" s="358"/>
    </row>
    <row r="449" spans="1:24" s="377" customFormat="1" ht="15.75" customHeight="1">
      <c r="A449" s="371"/>
      <c r="B449" s="357"/>
      <c r="C449" s="357"/>
      <c r="D449" s="357"/>
      <c r="E449" s="357"/>
      <c r="F449" s="357"/>
      <c r="G449" s="357"/>
      <c r="H449" s="372"/>
      <c r="I449" s="372"/>
      <c r="J449" s="372"/>
      <c r="K449" s="357"/>
      <c r="M449" s="358"/>
      <c r="N449" s="358"/>
      <c r="O449" s="358"/>
      <c r="P449" s="358"/>
      <c r="Q449" s="358"/>
      <c r="R449" s="358"/>
      <c r="S449" s="358"/>
      <c r="T449" s="358"/>
      <c r="U449" s="358"/>
      <c r="V449" s="358"/>
      <c r="W449" s="358"/>
      <c r="X449" s="358"/>
    </row>
    <row r="450" spans="1:24" s="377" customFormat="1" ht="15.75" customHeight="1">
      <c r="A450" s="371"/>
      <c r="B450" s="357"/>
      <c r="C450" s="357"/>
      <c r="D450" s="357"/>
      <c r="E450" s="357"/>
      <c r="F450" s="357"/>
      <c r="G450" s="357"/>
      <c r="H450" s="372"/>
      <c r="I450" s="372"/>
      <c r="J450" s="372"/>
      <c r="K450" s="357"/>
      <c r="M450" s="358"/>
      <c r="N450" s="358"/>
      <c r="O450" s="358"/>
      <c r="P450" s="358"/>
      <c r="Q450" s="358"/>
      <c r="R450" s="358"/>
      <c r="S450" s="358"/>
      <c r="T450" s="358"/>
      <c r="U450" s="358"/>
      <c r="V450" s="358"/>
      <c r="W450" s="358"/>
      <c r="X450" s="358"/>
    </row>
    <row r="451" spans="1:24" s="377" customFormat="1" ht="15.75" customHeight="1">
      <c r="A451" s="371"/>
      <c r="B451" s="357"/>
      <c r="C451" s="357"/>
      <c r="D451" s="357"/>
      <c r="E451" s="357"/>
      <c r="F451" s="357"/>
      <c r="G451" s="357"/>
      <c r="H451" s="372"/>
      <c r="I451" s="372"/>
      <c r="J451" s="372"/>
      <c r="K451" s="357"/>
      <c r="M451" s="358"/>
      <c r="N451" s="358"/>
      <c r="O451" s="358"/>
      <c r="P451" s="358"/>
      <c r="Q451" s="358"/>
      <c r="R451" s="358"/>
      <c r="S451" s="358"/>
      <c r="T451" s="358"/>
      <c r="U451" s="358"/>
      <c r="V451" s="358"/>
      <c r="W451" s="358"/>
      <c r="X451" s="358"/>
    </row>
    <row r="452" spans="1:24" s="377" customFormat="1" ht="15.75" customHeight="1">
      <c r="A452" s="371"/>
      <c r="B452" s="357"/>
      <c r="C452" s="357"/>
      <c r="D452" s="357"/>
      <c r="E452" s="357"/>
      <c r="F452" s="357"/>
      <c r="G452" s="357"/>
      <c r="H452" s="372"/>
      <c r="I452" s="372"/>
      <c r="J452" s="372"/>
      <c r="K452" s="357"/>
      <c r="M452" s="358"/>
      <c r="N452" s="358"/>
      <c r="O452" s="358"/>
      <c r="P452" s="358"/>
      <c r="Q452" s="358"/>
      <c r="R452" s="358"/>
      <c r="S452" s="358"/>
      <c r="T452" s="358"/>
      <c r="U452" s="358"/>
      <c r="V452" s="358"/>
      <c r="W452" s="358"/>
      <c r="X452" s="358"/>
    </row>
    <row r="453" spans="1:24" s="377" customFormat="1" ht="15.75" customHeight="1">
      <c r="A453" s="371"/>
      <c r="B453" s="357"/>
      <c r="C453" s="357"/>
      <c r="D453" s="357"/>
      <c r="E453" s="357"/>
      <c r="F453" s="357"/>
      <c r="G453" s="357"/>
      <c r="H453" s="372"/>
      <c r="I453" s="372"/>
      <c r="J453" s="372"/>
      <c r="K453" s="357"/>
      <c r="M453" s="358"/>
      <c r="N453" s="358"/>
      <c r="O453" s="358"/>
      <c r="P453" s="358"/>
      <c r="Q453" s="358"/>
      <c r="R453" s="358"/>
      <c r="S453" s="358"/>
      <c r="T453" s="358"/>
      <c r="U453" s="358"/>
      <c r="V453" s="358"/>
      <c r="W453" s="358"/>
      <c r="X453" s="358"/>
    </row>
    <row r="454" spans="1:24" s="377" customFormat="1" ht="15.75" customHeight="1">
      <c r="A454" s="371"/>
      <c r="B454" s="357"/>
      <c r="C454" s="357"/>
      <c r="D454" s="357"/>
      <c r="E454" s="357"/>
      <c r="F454" s="357"/>
      <c r="G454" s="357"/>
      <c r="H454" s="372"/>
      <c r="I454" s="372"/>
      <c r="J454" s="372"/>
      <c r="K454" s="357"/>
      <c r="M454" s="358"/>
      <c r="N454" s="358"/>
      <c r="O454" s="358"/>
      <c r="P454" s="358"/>
      <c r="Q454" s="358"/>
      <c r="R454" s="358"/>
      <c r="S454" s="358"/>
      <c r="T454" s="358"/>
      <c r="U454" s="358"/>
      <c r="V454" s="358"/>
      <c r="W454" s="358"/>
      <c r="X454" s="358"/>
    </row>
    <row r="455" spans="1:24" s="377" customFormat="1" ht="15.75" customHeight="1">
      <c r="A455" s="371"/>
      <c r="B455" s="357"/>
      <c r="C455" s="357"/>
      <c r="D455" s="357"/>
      <c r="E455" s="357"/>
      <c r="F455" s="357"/>
      <c r="G455" s="357"/>
      <c r="H455" s="372"/>
      <c r="I455" s="372"/>
      <c r="J455" s="372"/>
      <c r="K455" s="357"/>
      <c r="M455" s="358"/>
      <c r="N455" s="358"/>
      <c r="O455" s="358"/>
      <c r="P455" s="358"/>
      <c r="Q455" s="358"/>
      <c r="R455" s="358"/>
      <c r="S455" s="358"/>
      <c r="T455" s="358"/>
      <c r="U455" s="358"/>
      <c r="V455" s="358"/>
      <c r="W455" s="358"/>
      <c r="X455" s="358"/>
    </row>
    <row r="456" spans="1:24" s="377" customFormat="1" ht="15.75" customHeight="1">
      <c r="A456" s="371"/>
      <c r="B456" s="357"/>
      <c r="C456" s="357"/>
      <c r="D456" s="357"/>
      <c r="E456" s="357"/>
      <c r="F456" s="357"/>
      <c r="G456" s="357"/>
      <c r="H456" s="372"/>
      <c r="I456" s="372"/>
      <c r="J456" s="372"/>
      <c r="K456" s="357"/>
      <c r="M456" s="358"/>
      <c r="N456" s="358"/>
      <c r="O456" s="358"/>
      <c r="P456" s="358"/>
      <c r="Q456" s="358"/>
      <c r="R456" s="358"/>
      <c r="S456" s="358"/>
      <c r="T456" s="358"/>
      <c r="U456" s="358"/>
      <c r="V456" s="358"/>
      <c r="W456" s="358"/>
      <c r="X456" s="358"/>
    </row>
    <row r="457" spans="1:24" s="377" customFormat="1" ht="15.75" customHeight="1">
      <c r="A457" s="371"/>
      <c r="B457" s="357"/>
      <c r="C457" s="357"/>
      <c r="D457" s="357"/>
      <c r="E457" s="357"/>
      <c r="F457" s="357"/>
      <c r="G457" s="357"/>
      <c r="H457" s="372"/>
      <c r="I457" s="372"/>
      <c r="J457" s="372"/>
      <c r="K457" s="357"/>
      <c r="M457" s="358"/>
      <c r="N457" s="358"/>
      <c r="O457" s="358"/>
      <c r="P457" s="358"/>
      <c r="Q457" s="358"/>
      <c r="R457" s="358"/>
      <c r="S457" s="358"/>
      <c r="T457" s="358"/>
      <c r="U457" s="358"/>
      <c r="V457" s="358"/>
      <c r="W457" s="358"/>
      <c r="X457" s="358"/>
    </row>
    <row r="458" spans="1:24" s="377" customFormat="1" ht="15.75" customHeight="1">
      <c r="A458" s="371"/>
      <c r="B458" s="357"/>
      <c r="C458" s="357"/>
      <c r="D458" s="357"/>
      <c r="E458" s="357"/>
      <c r="F458" s="357"/>
      <c r="G458" s="357"/>
      <c r="H458" s="372"/>
      <c r="I458" s="372"/>
      <c r="J458" s="372"/>
      <c r="K458" s="357"/>
      <c r="M458" s="358"/>
      <c r="N458" s="358"/>
      <c r="O458" s="358"/>
      <c r="P458" s="358"/>
      <c r="Q458" s="358"/>
      <c r="R458" s="358"/>
      <c r="S458" s="358"/>
      <c r="T458" s="358"/>
      <c r="U458" s="358"/>
      <c r="V458" s="358"/>
      <c r="W458" s="358"/>
      <c r="X458" s="358"/>
    </row>
    <row r="459" spans="1:24" s="377" customFormat="1" ht="15.75" customHeight="1">
      <c r="A459" s="371"/>
      <c r="B459" s="357"/>
      <c r="C459" s="357"/>
      <c r="D459" s="357"/>
      <c r="E459" s="357"/>
      <c r="F459" s="357"/>
      <c r="G459" s="357"/>
      <c r="H459" s="372"/>
      <c r="I459" s="372"/>
      <c r="J459" s="372"/>
      <c r="K459" s="357"/>
      <c r="M459" s="358"/>
      <c r="N459" s="358"/>
      <c r="O459" s="358"/>
      <c r="P459" s="358"/>
      <c r="Q459" s="358"/>
      <c r="R459" s="358"/>
      <c r="S459" s="358"/>
      <c r="T459" s="358"/>
      <c r="U459" s="358"/>
      <c r="V459" s="358"/>
      <c r="W459" s="358"/>
      <c r="X459" s="358"/>
    </row>
    <row r="460" spans="1:24" s="377" customFormat="1" ht="15.75" customHeight="1">
      <c r="A460" s="371"/>
      <c r="B460" s="357"/>
      <c r="C460" s="357"/>
      <c r="D460" s="357"/>
      <c r="E460" s="357"/>
      <c r="F460" s="357"/>
      <c r="G460" s="357"/>
      <c r="H460" s="372"/>
      <c r="I460" s="372"/>
      <c r="J460" s="372"/>
      <c r="K460" s="357"/>
      <c r="M460" s="358"/>
      <c r="N460" s="358"/>
      <c r="O460" s="358"/>
      <c r="P460" s="358"/>
      <c r="Q460" s="358"/>
      <c r="R460" s="358"/>
      <c r="S460" s="358"/>
      <c r="T460" s="358"/>
      <c r="U460" s="358"/>
      <c r="V460" s="358"/>
      <c r="W460" s="358"/>
      <c r="X460" s="358"/>
    </row>
    <row r="461" spans="1:24" s="377" customFormat="1" ht="15.75" customHeight="1">
      <c r="A461" s="371"/>
      <c r="B461" s="357"/>
      <c r="C461" s="357"/>
      <c r="D461" s="357"/>
      <c r="E461" s="357"/>
      <c r="F461" s="357"/>
      <c r="G461" s="357"/>
      <c r="H461" s="372"/>
      <c r="I461" s="372"/>
      <c r="J461" s="372"/>
      <c r="K461" s="357"/>
      <c r="M461" s="358"/>
      <c r="N461" s="358"/>
      <c r="O461" s="358"/>
      <c r="P461" s="358"/>
      <c r="Q461" s="358"/>
      <c r="R461" s="358"/>
      <c r="S461" s="358"/>
      <c r="T461" s="358"/>
      <c r="U461" s="358"/>
      <c r="V461" s="358"/>
      <c r="W461" s="358"/>
      <c r="X461" s="358"/>
    </row>
    <row r="462" spans="1:24" s="377" customFormat="1" ht="15.75" customHeight="1">
      <c r="A462" s="371"/>
      <c r="B462" s="357"/>
      <c r="C462" s="357"/>
      <c r="D462" s="357"/>
      <c r="E462" s="357"/>
      <c r="F462" s="357"/>
      <c r="G462" s="357"/>
      <c r="H462" s="372"/>
      <c r="I462" s="372"/>
      <c r="J462" s="372"/>
      <c r="K462" s="357"/>
      <c r="M462" s="358"/>
      <c r="N462" s="358"/>
      <c r="O462" s="358"/>
      <c r="P462" s="358"/>
      <c r="Q462" s="358"/>
      <c r="R462" s="358"/>
      <c r="S462" s="358"/>
      <c r="T462" s="358"/>
      <c r="U462" s="358"/>
      <c r="V462" s="358"/>
      <c r="W462" s="358"/>
      <c r="X462" s="358"/>
    </row>
    <row r="463" spans="1:24" s="377" customFormat="1" ht="15.75" customHeight="1">
      <c r="A463" s="371"/>
      <c r="B463" s="357"/>
      <c r="C463" s="357"/>
      <c r="D463" s="357"/>
      <c r="E463" s="357"/>
      <c r="F463" s="357"/>
      <c r="G463" s="357"/>
      <c r="H463" s="372"/>
      <c r="I463" s="372"/>
      <c r="J463" s="372"/>
      <c r="K463" s="357"/>
      <c r="M463" s="358"/>
      <c r="N463" s="358"/>
      <c r="O463" s="358"/>
      <c r="P463" s="358"/>
      <c r="Q463" s="358"/>
      <c r="R463" s="358"/>
      <c r="S463" s="358"/>
      <c r="T463" s="358"/>
      <c r="U463" s="358"/>
      <c r="V463" s="358"/>
      <c r="W463" s="358"/>
      <c r="X463" s="358"/>
    </row>
    <row r="464" spans="1:24" s="377" customFormat="1" ht="15.75" customHeight="1">
      <c r="A464" s="371"/>
      <c r="B464" s="357"/>
      <c r="C464" s="357"/>
      <c r="D464" s="357"/>
      <c r="E464" s="357"/>
      <c r="F464" s="357"/>
      <c r="G464" s="357"/>
      <c r="H464" s="372"/>
      <c r="I464" s="372"/>
      <c r="J464" s="372"/>
      <c r="K464" s="357"/>
      <c r="M464" s="358"/>
      <c r="N464" s="358"/>
      <c r="O464" s="358"/>
      <c r="P464" s="358"/>
      <c r="Q464" s="358"/>
      <c r="R464" s="358"/>
      <c r="S464" s="358"/>
      <c r="T464" s="358"/>
      <c r="U464" s="358"/>
      <c r="V464" s="358"/>
      <c r="W464" s="358"/>
      <c r="X464" s="358"/>
    </row>
    <row r="465" spans="1:24" s="377" customFormat="1" ht="15.75" customHeight="1">
      <c r="A465" s="371"/>
      <c r="B465" s="357"/>
      <c r="C465" s="357"/>
      <c r="D465" s="357"/>
      <c r="E465" s="357"/>
      <c r="F465" s="357"/>
      <c r="G465" s="357"/>
      <c r="H465" s="372"/>
      <c r="I465" s="372"/>
      <c r="J465" s="372"/>
      <c r="K465" s="357"/>
      <c r="M465" s="358"/>
      <c r="N465" s="358"/>
      <c r="O465" s="358"/>
      <c r="P465" s="358"/>
      <c r="Q465" s="358"/>
      <c r="R465" s="358"/>
      <c r="S465" s="358"/>
      <c r="T465" s="358"/>
      <c r="U465" s="358"/>
      <c r="V465" s="358"/>
      <c r="W465" s="358"/>
      <c r="X465" s="358"/>
    </row>
    <row r="466" spans="1:24" s="377" customFormat="1" ht="15.75" customHeight="1">
      <c r="A466" s="371"/>
      <c r="B466" s="357"/>
      <c r="C466" s="357"/>
      <c r="D466" s="357"/>
      <c r="E466" s="357"/>
      <c r="F466" s="357"/>
      <c r="G466" s="357"/>
      <c r="H466" s="372"/>
      <c r="I466" s="372"/>
      <c r="J466" s="372"/>
      <c r="K466" s="357"/>
      <c r="M466" s="358"/>
      <c r="N466" s="358"/>
      <c r="O466" s="358"/>
      <c r="P466" s="358"/>
      <c r="Q466" s="358"/>
      <c r="R466" s="358"/>
      <c r="S466" s="358"/>
      <c r="T466" s="358"/>
      <c r="U466" s="358"/>
      <c r="V466" s="358"/>
      <c r="W466" s="358"/>
      <c r="X466" s="358"/>
    </row>
    <row r="467" spans="1:24" s="377" customFormat="1" ht="15.75" customHeight="1">
      <c r="A467" s="371"/>
      <c r="B467" s="357"/>
      <c r="C467" s="357"/>
      <c r="D467" s="357"/>
      <c r="E467" s="357"/>
      <c r="F467" s="357"/>
      <c r="G467" s="357"/>
      <c r="H467" s="372"/>
      <c r="I467" s="372"/>
      <c r="J467" s="372"/>
      <c r="K467" s="357"/>
      <c r="M467" s="358"/>
      <c r="N467" s="358"/>
      <c r="O467" s="358"/>
      <c r="P467" s="358"/>
      <c r="Q467" s="358"/>
      <c r="R467" s="358"/>
      <c r="S467" s="358"/>
      <c r="T467" s="358"/>
      <c r="U467" s="358"/>
      <c r="V467" s="358"/>
      <c r="W467" s="358"/>
      <c r="X467" s="358"/>
    </row>
    <row r="468" spans="1:24" s="377" customFormat="1" ht="15.75" customHeight="1">
      <c r="A468" s="371"/>
      <c r="B468" s="357"/>
      <c r="C468" s="357"/>
      <c r="D468" s="357"/>
      <c r="E468" s="357"/>
      <c r="F468" s="357"/>
      <c r="G468" s="357"/>
      <c r="H468" s="372"/>
      <c r="I468" s="372"/>
      <c r="J468" s="372"/>
      <c r="K468" s="357"/>
      <c r="M468" s="358"/>
      <c r="N468" s="358"/>
      <c r="O468" s="358"/>
      <c r="P468" s="358"/>
      <c r="Q468" s="358"/>
      <c r="R468" s="358"/>
      <c r="S468" s="358"/>
      <c r="T468" s="358"/>
      <c r="U468" s="358"/>
      <c r="V468" s="358"/>
      <c r="W468" s="358"/>
      <c r="X468" s="358"/>
    </row>
    <row r="469" spans="1:24" s="377" customFormat="1" ht="15.75" customHeight="1">
      <c r="A469" s="371"/>
      <c r="B469" s="357"/>
      <c r="C469" s="357"/>
      <c r="D469" s="357"/>
      <c r="E469" s="357"/>
      <c r="F469" s="357"/>
      <c r="G469" s="357"/>
      <c r="H469" s="372"/>
      <c r="I469" s="372"/>
      <c r="J469" s="372"/>
      <c r="K469" s="357"/>
      <c r="M469" s="358"/>
      <c r="N469" s="358"/>
      <c r="O469" s="358"/>
      <c r="P469" s="358"/>
      <c r="Q469" s="358"/>
      <c r="R469" s="358"/>
      <c r="S469" s="358"/>
      <c r="T469" s="358"/>
      <c r="U469" s="358"/>
      <c r="V469" s="358"/>
      <c r="W469" s="358"/>
      <c r="X469" s="358"/>
    </row>
    <row r="470" spans="1:24" s="377" customFormat="1" ht="15.75" customHeight="1">
      <c r="A470" s="371"/>
      <c r="B470" s="357"/>
      <c r="C470" s="357"/>
      <c r="D470" s="357"/>
      <c r="E470" s="357"/>
      <c r="F470" s="357"/>
      <c r="G470" s="357"/>
      <c r="H470" s="372"/>
      <c r="I470" s="372"/>
      <c r="J470" s="372"/>
      <c r="K470" s="357"/>
      <c r="M470" s="358"/>
      <c r="N470" s="358"/>
      <c r="O470" s="358"/>
      <c r="P470" s="358"/>
      <c r="Q470" s="358"/>
      <c r="R470" s="358"/>
      <c r="S470" s="358"/>
      <c r="T470" s="358"/>
      <c r="U470" s="358"/>
      <c r="V470" s="358"/>
      <c r="W470" s="358"/>
      <c r="X470" s="358"/>
    </row>
    <row r="471" spans="1:24" s="377" customFormat="1" ht="15.75" customHeight="1">
      <c r="A471" s="371"/>
      <c r="B471" s="357"/>
      <c r="C471" s="357"/>
      <c r="D471" s="357"/>
      <c r="E471" s="357"/>
      <c r="F471" s="357"/>
      <c r="G471" s="357"/>
      <c r="H471" s="372"/>
      <c r="I471" s="372"/>
      <c r="J471" s="372"/>
      <c r="K471" s="357"/>
      <c r="M471" s="358"/>
      <c r="N471" s="358"/>
      <c r="O471" s="358"/>
      <c r="P471" s="358"/>
      <c r="Q471" s="358"/>
      <c r="R471" s="358"/>
      <c r="S471" s="358"/>
      <c r="T471" s="358"/>
      <c r="U471" s="358"/>
      <c r="V471" s="358"/>
      <c r="W471" s="358"/>
      <c r="X471" s="358"/>
    </row>
    <row r="472" spans="1:24" s="377" customFormat="1" ht="15.75" customHeight="1">
      <c r="A472" s="371"/>
      <c r="B472" s="357"/>
      <c r="C472" s="357"/>
      <c r="D472" s="357"/>
      <c r="E472" s="357"/>
      <c r="F472" s="357"/>
      <c r="G472" s="357"/>
      <c r="H472" s="372"/>
      <c r="I472" s="372"/>
      <c r="J472" s="372"/>
      <c r="K472" s="357"/>
      <c r="M472" s="358"/>
      <c r="N472" s="358"/>
      <c r="O472" s="358"/>
      <c r="P472" s="358"/>
      <c r="Q472" s="358"/>
      <c r="R472" s="358"/>
      <c r="S472" s="358"/>
      <c r="T472" s="358"/>
      <c r="U472" s="358"/>
      <c r="V472" s="358"/>
      <c r="W472" s="358"/>
      <c r="X472" s="358"/>
    </row>
    <row r="473" spans="1:24" s="377" customFormat="1" ht="15.75" customHeight="1">
      <c r="A473" s="371"/>
      <c r="B473" s="357"/>
      <c r="C473" s="357"/>
      <c r="D473" s="357"/>
      <c r="E473" s="357"/>
      <c r="F473" s="357"/>
      <c r="G473" s="357"/>
      <c r="H473" s="372"/>
      <c r="I473" s="372"/>
      <c r="J473" s="372"/>
      <c r="K473" s="357"/>
      <c r="M473" s="358"/>
      <c r="N473" s="358"/>
      <c r="O473" s="358"/>
      <c r="P473" s="358"/>
      <c r="Q473" s="358"/>
      <c r="R473" s="358"/>
      <c r="S473" s="358"/>
      <c r="T473" s="358"/>
      <c r="U473" s="358"/>
      <c r="V473" s="358"/>
      <c r="W473" s="358"/>
      <c r="X473" s="358"/>
    </row>
    <row r="474" spans="1:24" s="377" customFormat="1" ht="15.75" customHeight="1">
      <c r="A474" s="371"/>
      <c r="B474" s="357"/>
      <c r="C474" s="357"/>
      <c r="D474" s="357"/>
      <c r="E474" s="357"/>
      <c r="F474" s="357"/>
      <c r="G474" s="357"/>
      <c r="H474" s="372"/>
      <c r="I474" s="372"/>
      <c r="J474" s="372"/>
      <c r="K474" s="357"/>
      <c r="M474" s="358"/>
      <c r="N474" s="358"/>
      <c r="O474" s="358"/>
      <c r="P474" s="358"/>
      <c r="Q474" s="358"/>
      <c r="R474" s="358"/>
      <c r="S474" s="358"/>
      <c r="T474" s="358"/>
      <c r="U474" s="358"/>
      <c r="V474" s="358"/>
      <c r="W474" s="358"/>
      <c r="X474" s="358"/>
    </row>
    <row r="475" spans="1:24" s="377" customFormat="1" ht="15.75" customHeight="1">
      <c r="A475" s="371"/>
      <c r="B475" s="357"/>
      <c r="C475" s="357"/>
      <c r="D475" s="357"/>
      <c r="E475" s="357"/>
      <c r="F475" s="357"/>
      <c r="G475" s="357"/>
      <c r="H475" s="372"/>
      <c r="I475" s="372"/>
      <c r="J475" s="372"/>
      <c r="K475" s="357"/>
      <c r="M475" s="358"/>
      <c r="N475" s="358"/>
      <c r="O475" s="358"/>
      <c r="P475" s="358"/>
      <c r="Q475" s="358"/>
      <c r="R475" s="358"/>
      <c r="S475" s="358"/>
      <c r="T475" s="358"/>
      <c r="U475" s="358"/>
      <c r="V475" s="358"/>
      <c r="W475" s="358"/>
      <c r="X475" s="358"/>
    </row>
    <row r="476" spans="1:24" s="377" customFormat="1" ht="15.75" customHeight="1">
      <c r="A476" s="371"/>
      <c r="B476" s="357"/>
      <c r="C476" s="357"/>
      <c r="D476" s="357"/>
      <c r="E476" s="357"/>
      <c r="F476" s="357"/>
      <c r="G476" s="357"/>
      <c r="H476" s="372"/>
      <c r="I476" s="372"/>
      <c r="J476" s="372"/>
      <c r="K476" s="357"/>
      <c r="M476" s="358"/>
      <c r="N476" s="358"/>
      <c r="O476" s="358"/>
      <c r="P476" s="358"/>
      <c r="Q476" s="358"/>
      <c r="R476" s="358"/>
      <c r="S476" s="358"/>
      <c r="T476" s="358"/>
      <c r="U476" s="358"/>
      <c r="V476" s="358"/>
      <c r="W476" s="358"/>
      <c r="X476" s="358"/>
    </row>
    <row r="477" spans="1:24" s="377" customFormat="1" ht="15.75" customHeight="1">
      <c r="A477" s="371"/>
      <c r="B477" s="357"/>
      <c r="C477" s="357"/>
      <c r="D477" s="357"/>
      <c r="E477" s="357"/>
      <c r="F477" s="357"/>
      <c r="G477" s="357"/>
      <c r="H477" s="372"/>
      <c r="I477" s="372"/>
      <c r="J477" s="372"/>
      <c r="K477" s="357"/>
      <c r="M477" s="358"/>
      <c r="N477" s="358"/>
      <c r="O477" s="358"/>
      <c r="P477" s="358"/>
      <c r="Q477" s="358"/>
      <c r="R477" s="358"/>
      <c r="S477" s="358"/>
      <c r="T477" s="358"/>
      <c r="U477" s="358"/>
      <c r="V477" s="358"/>
      <c r="W477" s="358"/>
      <c r="X477" s="358"/>
    </row>
    <row r="478" spans="1:24" s="377" customFormat="1" ht="15.75" customHeight="1">
      <c r="A478" s="371"/>
      <c r="B478" s="357"/>
      <c r="C478" s="357"/>
      <c r="D478" s="357"/>
      <c r="E478" s="357"/>
      <c r="F478" s="357"/>
      <c r="G478" s="357"/>
      <c r="H478" s="372"/>
      <c r="I478" s="372"/>
      <c r="J478" s="372"/>
      <c r="K478" s="357"/>
      <c r="M478" s="358"/>
      <c r="N478" s="358"/>
      <c r="O478" s="358"/>
      <c r="P478" s="358"/>
      <c r="Q478" s="358"/>
      <c r="R478" s="358"/>
      <c r="S478" s="358"/>
      <c r="T478" s="358"/>
      <c r="U478" s="358"/>
      <c r="V478" s="358"/>
      <c r="W478" s="358"/>
      <c r="X478" s="358"/>
    </row>
    <row r="479" spans="1:24" s="377" customFormat="1" ht="15.75" customHeight="1">
      <c r="A479" s="371"/>
      <c r="B479" s="357"/>
      <c r="C479" s="357"/>
      <c r="D479" s="357"/>
      <c r="E479" s="357"/>
      <c r="F479" s="357"/>
      <c r="G479" s="357"/>
      <c r="H479" s="372"/>
      <c r="I479" s="372"/>
      <c r="J479" s="372"/>
      <c r="K479" s="357"/>
      <c r="M479" s="358"/>
      <c r="N479" s="358"/>
      <c r="O479" s="358"/>
      <c r="P479" s="358"/>
      <c r="Q479" s="358"/>
      <c r="R479" s="358"/>
      <c r="S479" s="358"/>
      <c r="T479" s="358"/>
      <c r="U479" s="358"/>
      <c r="V479" s="358"/>
      <c r="W479" s="358"/>
      <c r="X479" s="358"/>
    </row>
    <row r="480" spans="1:24" s="377" customFormat="1" ht="15.75" customHeight="1">
      <c r="A480" s="371"/>
      <c r="B480" s="357"/>
      <c r="C480" s="357"/>
      <c r="D480" s="357"/>
      <c r="E480" s="357"/>
      <c r="F480" s="357"/>
      <c r="G480" s="357"/>
      <c r="H480" s="372"/>
      <c r="I480" s="372"/>
      <c r="J480" s="372"/>
      <c r="K480" s="357"/>
      <c r="M480" s="358"/>
      <c r="N480" s="358"/>
      <c r="O480" s="358"/>
      <c r="P480" s="358"/>
      <c r="Q480" s="358"/>
      <c r="R480" s="358"/>
      <c r="S480" s="358"/>
      <c r="T480" s="358"/>
      <c r="U480" s="358"/>
      <c r="V480" s="358"/>
      <c r="W480" s="358"/>
      <c r="X480" s="358"/>
    </row>
    <row r="481" spans="1:24" s="377" customFormat="1" ht="15.75" customHeight="1">
      <c r="A481" s="371"/>
      <c r="B481" s="357"/>
      <c r="C481" s="357"/>
      <c r="D481" s="357"/>
      <c r="E481" s="357"/>
      <c r="F481" s="357"/>
      <c r="G481" s="357"/>
      <c r="H481" s="372"/>
      <c r="I481" s="372"/>
      <c r="J481" s="372"/>
      <c r="K481" s="357"/>
      <c r="M481" s="358"/>
      <c r="N481" s="358"/>
      <c r="O481" s="358"/>
      <c r="P481" s="358"/>
      <c r="Q481" s="358"/>
      <c r="R481" s="358"/>
      <c r="S481" s="358"/>
      <c r="T481" s="358"/>
      <c r="U481" s="358"/>
      <c r="V481" s="358"/>
      <c r="W481" s="358"/>
      <c r="X481" s="358"/>
    </row>
    <row r="482" spans="1:24" s="377" customFormat="1" ht="15.75" customHeight="1">
      <c r="A482" s="371"/>
      <c r="B482" s="357"/>
      <c r="C482" s="357"/>
      <c r="D482" s="357"/>
      <c r="E482" s="357"/>
      <c r="F482" s="357"/>
      <c r="G482" s="357"/>
      <c r="H482" s="372"/>
      <c r="I482" s="372"/>
      <c r="J482" s="372"/>
      <c r="K482" s="357"/>
      <c r="M482" s="358"/>
      <c r="N482" s="358"/>
      <c r="O482" s="358"/>
      <c r="P482" s="358"/>
      <c r="Q482" s="358"/>
      <c r="R482" s="358"/>
      <c r="S482" s="358"/>
      <c r="T482" s="358"/>
      <c r="U482" s="358"/>
      <c r="V482" s="358"/>
      <c r="W482" s="358"/>
      <c r="X482" s="358"/>
    </row>
    <row r="483" spans="1:24" s="377" customFormat="1" ht="15.75" customHeight="1">
      <c r="A483" s="371"/>
      <c r="B483" s="357"/>
      <c r="C483" s="357"/>
      <c r="D483" s="357"/>
      <c r="E483" s="357"/>
      <c r="F483" s="357"/>
      <c r="G483" s="357"/>
      <c r="H483" s="372"/>
      <c r="I483" s="372"/>
      <c r="J483" s="372"/>
      <c r="K483" s="357"/>
      <c r="M483" s="358"/>
      <c r="N483" s="358"/>
      <c r="O483" s="358"/>
      <c r="P483" s="358"/>
      <c r="Q483" s="358"/>
      <c r="R483" s="358"/>
      <c r="S483" s="358"/>
      <c r="T483" s="358"/>
      <c r="U483" s="358"/>
      <c r="V483" s="358"/>
      <c r="W483" s="358"/>
      <c r="X483" s="358"/>
    </row>
    <row r="484" spans="1:24" s="377" customFormat="1" ht="15.75" customHeight="1">
      <c r="A484" s="371"/>
      <c r="B484" s="357"/>
      <c r="C484" s="357"/>
      <c r="D484" s="357"/>
      <c r="E484" s="357"/>
      <c r="F484" s="357"/>
      <c r="G484" s="357"/>
      <c r="H484" s="372"/>
      <c r="I484" s="372"/>
      <c r="J484" s="372"/>
      <c r="K484" s="357"/>
      <c r="M484" s="358"/>
      <c r="N484" s="358"/>
      <c r="O484" s="358"/>
      <c r="P484" s="358"/>
      <c r="Q484" s="358"/>
      <c r="R484" s="358"/>
      <c r="S484" s="358"/>
      <c r="T484" s="358"/>
      <c r="U484" s="358"/>
      <c r="V484" s="358"/>
      <c r="W484" s="358"/>
      <c r="X484" s="358"/>
    </row>
    <row r="485" spans="1:24" s="377" customFormat="1" ht="15.75" customHeight="1">
      <c r="A485" s="371"/>
      <c r="B485" s="357"/>
      <c r="C485" s="357"/>
      <c r="D485" s="357"/>
      <c r="E485" s="357"/>
      <c r="F485" s="357"/>
      <c r="G485" s="357"/>
      <c r="H485" s="372"/>
      <c r="I485" s="372"/>
      <c r="J485" s="372"/>
      <c r="K485" s="357"/>
      <c r="M485" s="358"/>
      <c r="N485" s="358"/>
      <c r="O485" s="358"/>
      <c r="P485" s="358"/>
      <c r="Q485" s="358"/>
      <c r="R485" s="358"/>
      <c r="S485" s="358"/>
      <c r="T485" s="358"/>
      <c r="U485" s="358"/>
      <c r="V485" s="358"/>
      <c r="W485" s="358"/>
      <c r="X485" s="358"/>
    </row>
    <row r="486" spans="1:24" s="377" customFormat="1" ht="15.75" customHeight="1">
      <c r="A486" s="371"/>
      <c r="B486" s="357"/>
      <c r="C486" s="357"/>
      <c r="D486" s="357"/>
      <c r="E486" s="357"/>
      <c r="F486" s="357"/>
      <c r="G486" s="357"/>
      <c r="H486" s="372"/>
      <c r="I486" s="372"/>
      <c r="J486" s="372"/>
      <c r="K486" s="357"/>
      <c r="M486" s="358"/>
      <c r="N486" s="358"/>
      <c r="O486" s="358"/>
      <c r="P486" s="358"/>
      <c r="Q486" s="358"/>
      <c r="R486" s="358"/>
      <c r="S486" s="358"/>
      <c r="T486" s="358"/>
      <c r="U486" s="358"/>
      <c r="V486" s="358"/>
      <c r="W486" s="358"/>
      <c r="X486" s="358"/>
    </row>
    <row r="487" spans="1:24" s="377" customFormat="1" ht="15.75" customHeight="1">
      <c r="A487" s="371"/>
      <c r="B487" s="357"/>
      <c r="C487" s="357"/>
      <c r="D487" s="357"/>
      <c r="E487" s="357"/>
      <c r="F487" s="357"/>
      <c r="G487" s="357"/>
      <c r="H487" s="372"/>
      <c r="I487" s="372"/>
      <c r="J487" s="372"/>
      <c r="K487" s="357"/>
      <c r="M487" s="358"/>
      <c r="N487" s="358"/>
      <c r="O487" s="358"/>
      <c r="P487" s="358"/>
      <c r="Q487" s="358"/>
      <c r="R487" s="358"/>
      <c r="S487" s="358"/>
      <c r="T487" s="358"/>
      <c r="U487" s="358"/>
      <c r="V487" s="358"/>
      <c r="W487" s="358"/>
      <c r="X487" s="358"/>
    </row>
    <row r="488" spans="1:24" s="377" customFormat="1" ht="15.75" customHeight="1">
      <c r="A488" s="371"/>
      <c r="B488" s="357"/>
      <c r="C488" s="357"/>
      <c r="D488" s="357"/>
      <c r="E488" s="357"/>
      <c r="F488" s="357"/>
      <c r="G488" s="357"/>
      <c r="H488" s="372"/>
      <c r="I488" s="372"/>
      <c r="J488" s="372"/>
      <c r="K488" s="357"/>
      <c r="M488" s="358"/>
      <c r="N488" s="358"/>
      <c r="O488" s="358"/>
      <c r="P488" s="358"/>
      <c r="Q488" s="358"/>
      <c r="R488" s="358"/>
      <c r="S488" s="358"/>
      <c r="T488" s="358"/>
      <c r="U488" s="358"/>
      <c r="V488" s="358"/>
      <c r="W488" s="358"/>
      <c r="X488" s="358"/>
    </row>
    <row r="489" spans="1:24" s="377" customFormat="1" ht="15.75" customHeight="1">
      <c r="A489" s="371"/>
      <c r="B489" s="357"/>
      <c r="C489" s="357"/>
      <c r="D489" s="357"/>
      <c r="E489" s="357"/>
      <c r="F489" s="357"/>
      <c r="G489" s="357"/>
      <c r="H489" s="372"/>
      <c r="I489" s="372"/>
      <c r="J489" s="372"/>
      <c r="K489" s="357"/>
      <c r="M489" s="358"/>
      <c r="N489" s="358"/>
      <c r="O489" s="358"/>
      <c r="P489" s="358"/>
      <c r="Q489" s="358"/>
      <c r="R489" s="358"/>
      <c r="S489" s="358"/>
      <c r="T489" s="358"/>
      <c r="U489" s="358"/>
      <c r="V489" s="358"/>
      <c r="W489" s="358"/>
      <c r="X489" s="358"/>
    </row>
    <row r="490" spans="1:24" s="377" customFormat="1" ht="15.75" customHeight="1">
      <c r="A490" s="371"/>
      <c r="B490" s="357"/>
      <c r="C490" s="357"/>
      <c r="D490" s="357"/>
      <c r="E490" s="357"/>
      <c r="F490" s="357"/>
      <c r="G490" s="357"/>
      <c r="H490" s="372"/>
      <c r="I490" s="372"/>
      <c r="J490" s="372"/>
      <c r="K490" s="357"/>
      <c r="M490" s="358"/>
      <c r="N490" s="358"/>
      <c r="O490" s="358"/>
      <c r="P490" s="358"/>
      <c r="Q490" s="358"/>
      <c r="R490" s="358"/>
      <c r="S490" s="358"/>
      <c r="T490" s="358"/>
      <c r="U490" s="358"/>
      <c r="V490" s="358"/>
      <c r="W490" s="358"/>
      <c r="X490" s="358"/>
    </row>
    <row r="491" spans="1:24" s="377" customFormat="1" ht="15.75" customHeight="1">
      <c r="A491" s="371"/>
      <c r="B491" s="357"/>
      <c r="C491" s="357"/>
      <c r="D491" s="357"/>
      <c r="E491" s="357"/>
      <c r="F491" s="357"/>
      <c r="G491" s="357"/>
      <c r="H491" s="372"/>
      <c r="I491" s="372"/>
      <c r="J491" s="372"/>
      <c r="K491" s="357"/>
      <c r="M491" s="358"/>
      <c r="N491" s="358"/>
      <c r="O491" s="358"/>
      <c r="P491" s="358"/>
      <c r="Q491" s="358"/>
      <c r="R491" s="358"/>
      <c r="S491" s="358"/>
      <c r="T491" s="358"/>
      <c r="U491" s="358"/>
      <c r="V491" s="358"/>
      <c r="W491" s="358"/>
      <c r="X491" s="358"/>
    </row>
    <row r="492" spans="1:24" s="377" customFormat="1" ht="15.75" customHeight="1">
      <c r="A492" s="371"/>
      <c r="B492" s="357"/>
      <c r="C492" s="357"/>
      <c r="D492" s="357"/>
      <c r="E492" s="357"/>
      <c r="F492" s="357"/>
      <c r="G492" s="357"/>
      <c r="H492" s="372"/>
      <c r="I492" s="372"/>
      <c r="J492" s="372"/>
      <c r="K492" s="357"/>
      <c r="M492" s="358"/>
      <c r="N492" s="358"/>
      <c r="O492" s="358"/>
      <c r="P492" s="358"/>
      <c r="Q492" s="358"/>
      <c r="R492" s="358"/>
      <c r="S492" s="358"/>
      <c r="T492" s="358"/>
      <c r="U492" s="358"/>
      <c r="V492" s="358"/>
      <c r="W492" s="358"/>
      <c r="X492" s="358"/>
    </row>
    <row r="493" spans="1:24" s="377" customFormat="1" ht="15.75" customHeight="1">
      <c r="A493" s="371"/>
      <c r="B493" s="357"/>
      <c r="C493" s="357"/>
      <c r="D493" s="357"/>
      <c r="E493" s="357"/>
      <c r="F493" s="357"/>
      <c r="G493" s="357"/>
      <c r="H493" s="372"/>
      <c r="I493" s="372"/>
      <c r="J493" s="372"/>
      <c r="K493" s="357"/>
      <c r="M493" s="358"/>
      <c r="N493" s="358"/>
      <c r="O493" s="358"/>
      <c r="P493" s="358"/>
      <c r="Q493" s="358"/>
      <c r="R493" s="358"/>
      <c r="S493" s="358"/>
      <c r="T493" s="358"/>
      <c r="U493" s="358"/>
      <c r="V493" s="358"/>
      <c r="W493" s="358"/>
      <c r="X493" s="358"/>
    </row>
    <row r="494" spans="1:24" s="377" customFormat="1" ht="15.75" customHeight="1">
      <c r="A494" s="371"/>
      <c r="B494" s="357"/>
      <c r="C494" s="357"/>
      <c r="D494" s="357"/>
      <c r="E494" s="357"/>
      <c r="F494" s="357"/>
      <c r="G494" s="357"/>
      <c r="H494" s="372"/>
      <c r="I494" s="372"/>
      <c r="J494" s="372"/>
      <c r="K494" s="357"/>
      <c r="M494" s="358"/>
      <c r="N494" s="358"/>
      <c r="O494" s="358"/>
      <c r="P494" s="358"/>
      <c r="Q494" s="358"/>
      <c r="R494" s="358"/>
      <c r="S494" s="358"/>
      <c r="T494" s="358"/>
      <c r="U494" s="358"/>
      <c r="V494" s="358"/>
      <c r="W494" s="358"/>
      <c r="X494" s="358"/>
    </row>
    <row r="495" spans="1:24" s="377" customFormat="1" ht="15.75" customHeight="1">
      <c r="A495" s="371"/>
      <c r="B495" s="357"/>
      <c r="C495" s="357"/>
      <c r="D495" s="357"/>
      <c r="E495" s="357"/>
      <c r="F495" s="357"/>
      <c r="G495" s="357"/>
      <c r="H495" s="372"/>
      <c r="I495" s="372"/>
      <c r="J495" s="372"/>
      <c r="K495" s="357"/>
      <c r="M495" s="358"/>
      <c r="N495" s="358"/>
      <c r="O495" s="358"/>
      <c r="P495" s="358"/>
      <c r="Q495" s="358"/>
      <c r="R495" s="358"/>
      <c r="S495" s="358"/>
      <c r="T495" s="358"/>
      <c r="U495" s="358"/>
      <c r="V495" s="358"/>
      <c r="W495" s="358"/>
      <c r="X495" s="358"/>
    </row>
    <row r="496" spans="1:24" s="377" customFormat="1" ht="15.75" customHeight="1">
      <c r="A496" s="371"/>
      <c r="B496" s="357"/>
      <c r="C496" s="357"/>
      <c r="D496" s="357"/>
      <c r="E496" s="357"/>
      <c r="F496" s="357"/>
      <c r="G496" s="357"/>
      <c r="H496" s="372"/>
      <c r="I496" s="372"/>
      <c r="J496" s="372"/>
      <c r="K496" s="357"/>
      <c r="M496" s="358"/>
      <c r="N496" s="358"/>
      <c r="O496" s="358"/>
      <c r="P496" s="358"/>
      <c r="Q496" s="358"/>
      <c r="R496" s="358"/>
      <c r="S496" s="358"/>
      <c r="T496" s="358"/>
      <c r="U496" s="358"/>
      <c r="V496" s="358"/>
      <c r="W496" s="358"/>
      <c r="X496" s="358"/>
    </row>
    <row r="497" spans="1:24" s="377" customFormat="1" ht="15.75" customHeight="1">
      <c r="A497" s="371"/>
      <c r="B497" s="357"/>
      <c r="C497" s="357"/>
      <c r="D497" s="357"/>
      <c r="E497" s="357"/>
      <c r="F497" s="357"/>
      <c r="G497" s="357"/>
      <c r="H497" s="372"/>
      <c r="I497" s="372"/>
      <c r="J497" s="372"/>
      <c r="K497" s="357"/>
      <c r="M497" s="358"/>
      <c r="N497" s="358"/>
      <c r="O497" s="358"/>
      <c r="P497" s="358"/>
      <c r="Q497" s="358"/>
      <c r="R497" s="358"/>
      <c r="S497" s="358"/>
      <c r="T497" s="358"/>
      <c r="U497" s="358"/>
      <c r="V497" s="358"/>
      <c r="W497" s="358"/>
      <c r="X497" s="358"/>
    </row>
    <row r="498" spans="1:24" s="377" customFormat="1" ht="15.75" customHeight="1">
      <c r="A498" s="371"/>
      <c r="B498" s="357"/>
      <c r="C498" s="357"/>
      <c r="D498" s="357"/>
      <c r="E498" s="357"/>
      <c r="F498" s="357"/>
      <c r="G498" s="357"/>
      <c r="H498" s="372"/>
      <c r="I498" s="372"/>
      <c r="J498" s="372"/>
      <c r="K498" s="357"/>
      <c r="M498" s="358"/>
      <c r="N498" s="358"/>
      <c r="O498" s="358"/>
      <c r="P498" s="358"/>
      <c r="Q498" s="358"/>
      <c r="R498" s="358"/>
      <c r="S498" s="358"/>
      <c r="T498" s="358"/>
      <c r="U498" s="358"/>
      <c r="V498" s="358"/>
      <c r="W498" s="358"/>
      <c r="X498" s="358"/>
    </row>
    <row r="499" spans="1:24" s="377" customFormat="1" ht="15.75" customHeight="1">
      <c r="A499" s="371"/>
      <c r="B499" s="357"/>
      <c r="C499" s="357"/>
      <c r="D499" s="357"/>
      <c r="E499" s="357"/>
      <c r="F499" s="357"/>
      <c r="G499" s="357"/>
      <c r="H499" s="372"/>
      <c r="I499" s="372"/>
      <c r="J499" s="372"/>
      <c r="K499" s="357"/>
      <c r="M499" s="358"/>
      <c r="N499" s="358"/>
      <c r="O499" s="358"/>
      <c r="P499" s="358"/>
      <c r="Q499" s="358"/>
      <c r="R499" s="358"/>
      <c r="S499" s="358"/>
      <c r="T499" s="358"/>
      <c r="U499" s="358"/>
      <c r="V499" s="358"/>
      <c r="W499" s="358"/>
      <c r="X499" s="358"/>
    </row>
    <row r="500" spans="1:24" s="377" customFormat="1" ht="15.75" customHeight="1">
      <c r="A500" s="371"/>
      <c r="B500" s="357"/>
      <c r="C500" s="357"/>
      <c r="D500" s="357"/>
      <c r="E500" s="357"/>
      <c r="F500" s="357"/>
      <c r="G500" s="357"/>
      <c r="H500" s="372"/>
      <c r="I500" s="372"/>
      <c r="J500" s="372"/>
      <c r="K500" s="357"/>
      <c r="M500" s="358"/>
      <c r="N500" s="358"/>
      <c r="O500" s="358"/>
      <c r="P500" s="358"/>
      <c r="Q500" s="358"/>
      <c r="R500" s="358"/>
      <c r="S500" s="358"/>
      <c r="T500" s="358"/>
      <c r="U500" s="358"/>
      <c r="V500" s="358"/>
      <c r="W500" s="358"/>
      <c r="X500" s="358"/>
    </row>
    <row r="501" spans="1:24" s="377" customFormat="1" ht="15.75" customHeight="1">
      <c r="A501" s="371"/>
      <c r="B501" s="357"/>
      <c r="C501" s="357"/>
      <c r="D501" s="357"/>
      <c r="E501" s="357"/>
      <c r="F501" s="357"/>
      <c r="G501" s="357"/>
      <c r="H501" s="372"/>
      <c r="I501" s="372"/>
      <c r="J501" s="372"/>
      <c r="K501" s="357"/>
      <c r="M501" s="358"/>
      <c r="N501" s="358"/>
      <c r="O501" s="358"/>
      <c r="P501" s="358"/>
      <c r="Q501" s="358"/>
      <c r="R501" s="358"/>
      <c r="S501" s="358"/>
      <c r="T501" s="358"/>
      <c r="U501" s="358"/>
      <c r="V501" s="358"/>
      <c r="W501" s="358"/>
      <c r="X501" s="358"/>
    </row>
    <row r="502" spans="1:24" s="377" customFormat="1" ht="15.75" customHeight="1">
      <c r="A502" s="371"/>
      <c r="B502" s="357"/>
      <c r="C502" s="357"/>
      <c r="D502" s="357"/>
      <c r="E502" s="357"/>
      <c r="F502" s="357"/>
      <c r="G502" s="357"/>
      <c r="H502" s="372"/>
      <c r="I502" s="372"/>
      <c r="J502" s="372"/>
      <c r="K502" s="357"/>
      <c r="M502" s="358"/>
      <c r="N502" s="358"/>
      <c r="O502" s="358"/>
      <c r="P502" s="358"/>
      <c r="Q502" s="358"/>
      <c r="R502" s="358"/>
      <c r="S502" s="358"/>
      <c r="T502" s="358"/>
      <c r="U502" s="358"/>
      <c r="V502" s="358"/>
      <c r="W502" s="358"/>
      <c r="X502" s="358"/>
    </row>
    <row r="503" spans="1:24" s="377" customFormat="1" ht="15.75" customHeight="1">
      <c r="A503" s="371"/>
      <c r="B503" s="357"/>
      <c r="C503" s="357"/>
      <c r="D503" s="357"/>
      <c r="E503" s="357"/>
      <c r="F503" s="357"/>
      <c r="G503" s="357"/>
      <c r="H503" s="372"/>
      <c r="I503" s="372"/>
      <c r="J503" s="372"/>
      <c r="K503" s="357"/>
      <c r="M503" s="358"/>
      <c r="N503" s="358"/>
      <c r="O503" s="358"/>
      <c r="P503" s="358"/>
      <c r="Q503" s="358"/>
      <c r="R503" s="358"/>
      <c r="S503" s="358"/>
      <c r="T503" s="358"/>
      <c r="U503" s="358"/>
      <c r="V503" s="358"/>
      <c r="W503" s="358"/>
      <c r="X503" s="358"/>
    </row>
    <row r="504" spans="1:24" s="377" customFormat="1" ht="15.75" customHeight="1">
      <c r="A504" s="371"/>
      <c r="B504" s="357"/>
      <c r="C504" s="357"/>
      <c r="D504" s="357"/>
      <c r="E504" s="357"/>
      <c r="F504" s="357"/>
      <c r="G504" s="357"/>
      <c r="H504" s="372"/>
      <c r="I504" s="372"/>
      <c r="J504" s="372"/>
      <c r="K504" s="357"/>
      <c r="M504" s="358"/>
      <c r="N504" s="358"/>
      <c r="O504" s="358"/>
      <c r="P504" s="358"/>
      <c r="Q504" s="358"/>
      <c r="R504" s="358"/>
      <c r="S504" s="358"/>
      <c r="T504" s="358"/>
      <c r="U504" s="358"/>
      <c r="V504" s="358"/>
      <c r="W504" s="358"/>
      <c r="X504" s="358"/>
    </row>
    <row r="505" spans="1:24" s="377" customFormat="1" ht="15.75" customHeight="1">
      <c r="A505" s="371"/>
      <c r="B505" s="357"/>
      <c r="C505" s="357"/>
      <c r="D505" s="357"/>
      <c r="E505" s="357"/>
      <c r="F505" s="357"/>
      <c r="G505" s="357"/>
      <c r="H505" s="372"/>
      <c r="I505" s="372"/>
      <c r="J505" s="372"/>
      <c r="K505" s="357"/>
      <c r="M505" s="358"/>
      <c r="N505" s="358"/>
      <c r="O505" s="358"/>
      <c r="P505" s="358"/>
      <c r="Q505" s="358"/>
      <c r="R505" s="358"/>
      <c r="S505" s="358"/>
      <c r="T505" s="358"/>
      <c r="U505" s="358"/>
      <c r="V505" s="358"/>
      <c r="W505" s="358"/>
      <c r="X505" s="358"/>
    </row>
    <row r="506" spans="1:24" s="377" customFormat="1" ht="15.75" customHeight="1">
      <c r="A506" s="371"/>
      <c r="B506" s="357"/>
      <c r="C506" s="357"/>
      <c r="D506" s="357"/>
      <c r="E506" s="357"/>
      <c r="F506" s="357"/>
      <c r="G506" s="357"/>
      <c r="H506" s="372"/>
      <c r="I506" s="372"/>
      <c r="J506" s="372"/>
      <c r="K506" s="357"/>
      <c r="M506" s="358"/>
      <c r="N506" s="358"/>
      <c r="O506" s="358"/>
      <c r="P506" s="358"/>
      <c r="Q506" s="358"/>
      <c r="R506" s="358"/>
      <c r="S506" s="358"/>
      <c r="T506" s="358"/>
      <c r="U506" s="358"/>
      <c r="V506" s="358"/>
      <c r="W506" s="358"/>
      <c r="X506" s="358"/>
    </row>
    <row r="507" spans="1:24" s="377" customFormat="1" ht="15.75" customHeight="1">
      <c r="A507" s="371"/>
      <c r="B507" s="357"/>
      <c r="C507" s="357"/>
      <c r="D507" s="357"/>
      <c r="E507" s="357"/>
      <c r="F507" s="357"/>
      <c r="G507" s="357"/>
      <c r="H507" s="372"/>
      <c r="I507" s="372"/>
      <c r="J507" s="372"/>
      <c r="K507" s="357"/>
      <c r="M507" s="358"/>
      <c r="N507" s="358"/>
      <c r="O507" s="358"/>
      <c r="P507" s="358"/>
      <c r="Q507" s="358"/>
      <c r="R507" s="358"/>
      <c r="S507" s="358"/>
      <c r="T507" s="358"/>
      <c r="U507" s="358"/>
      <c r="V507" s="358"/>
      <c r="W507" s="358"/>
      <c r="X507" s="358"/>
    </row>
    <row r="508" spans="1:24" s="377" customFormat="1" ht="15.75" customHeight="1">
      <c r="A508" s="371"/>
      <c r="B508" s="357"/>
      <c r="C508" s="357"/>
      <c r="D508" s="357"/>
      <c r="E508" s="357"/>
      <c r="F508" s="357"/>
      <c r="G508" s="357"/>
      <c r="H508" s="372"/>
      <c r="I508" s="372"/>
      <c r="J508" s="372"/>
      <c r="K508" s="357"/>
      <c r="M508" s="358"/>
      <c r="N508" s="358"/>
      <c r="O508" s="358"/>
      <c r="P508" s="358"/>
      <c r="Q508" s="358"/>
      <c r="R508" s="358"/>
      <c r="S508" s="358"/>
      <c r="T508" s="358"/>
      <c r="U508" s="358"/>
      <c r="V508" s="358"/>
      <c r="W508" s="358"/>
      <c r="X508" s="358"/>
    </row>
    <row r="509" spans="1:24" s="377" customFormat="1" ht="15.75" customHeight="1">
      <c r="A509" s="371"/>
      <c r="B509" s="357"/>
      <c r="C509" s="357"/>
      <c r="D509" s="357"/>
      <c r="E509" s="357"/>
      <c r="F509" s="357"/>
      <c r="G509" s="357"/>
      <c r="H509" s="372"/>
      <c r="I509" s="372"/>
      <c r="J509" s="372"/>
      <c r="K509" s="357"/>
      <c r="M509" s="358"/>
      <c r="N509" s="358"/>
      <c r="O509" s="358"/>
      <c r="P509" s="358"/>
      <c r="Q509" s="358"/>
      <c r="R509" s="358"/>
      <c r="S509" s="358"/>
      <c r="T509" s="358"/>
      <c r="U509" s="358"/>
      <c r="V509" s="358"/>
      <c r="W509" s="358"/>
      <c r="X509" s="358"/>
    </row>
    <row r="510" spans="1:24" s="377" customFormat="1" ht="15.75" customHeight="1">
      <c r="A510" s="371"/>
      <c r="B510" s="357"/>
      <c r="C510" s="357"/>
      <c r="D510" s="357"/>
      <c r="E510" s="357"/>
      <c r="F510" s="357"/>
      <c r="G510" s="357"/>
      <c r="H510" s="372"/>
      <c r="I510" s="372"/>
      <c r="J510" s="372"/>
      <c r="K510" s="357"/>
      <c r="M510" s="358"/>
      <c r="N510" s="358"/>
      <c r="O510" s="358"/>
      <c r="P510" s="358"/>
      <c r="Q510" s="358"/>
      <c r="R510" s="358"/>
      <c r="S510" s="358"/>
      <c r="T510" s="358"/>
      <c r="U510" s="358"/>
      <c r="V510" s="358"/>
      <c r="W510" s="358"/>
      <c r="X510" s="358"/>
    </row>
    <row r="511" spans="1:24" s="377" customFormat="1" ht="15.75" customHeight="1">
      <c r="A511" s="371"/>
      <c r="B511" s="357"/>
      <c r="C511" s="357"/>
      <c r="D511" s="357"/>
      <c r="E511" s="357"/>
      <c r="F511" s="357"/>
      <c r="G511" s="357"/>
      <c r="H511" s="372"/>
      <c r="I511" s="372"/>
      <c r="J511" s="372"/>
      <c r="K511" s="357"/>
      <c r="M511" s="358"/>
      <c r="N511" s="358"/>
      <c r="O511" s="358"/>
      <c r="P511" s="358"/>
      <c r="Q511" s="358"/>
      <c r="R511" s="358"/>
      <c r="S511" s="358"/>
      <c r="T511" s="358"/>
      <c r="U511" s="358"/>
      <c r="V511" s="358"/>
      <c r="W511" s="358"/>
      <c r="X511" s="358"/>
    </row>
    <row r="512" spans="1:24" s="377" customFormat="1" ht="15.75" customHeight="1">
      <c r="A512" s="371"/>
      <c r="B512" s="357"/>
      <c r="C512" s="357"/>
      <c r="D512" s="357"/>
      <c r="E512" s="357"/>
      <c r="F512" s="357"/>
      <c r="G512" s="357"/>
      <c r="H512" s="372"/>
      <c r="I512" s="372"/>
      <c r="J512" s="372"/>
      <c r="K512" s="357"/>
      <c r="M512" s="358"/>
      <c r="N512" s="358"/>
      <c r="O512" s="358"/>
      <c r="P512" s="358"/>
      <c r="Q512" s="358"/>
      <c r="R512" s="358"/>
      <c r="S512" s="358"/>
      <c r="T512" s="358"/>
      <c r="U512" s="358"/>
      <c r="V512" s="358"/>
      <c r="W512" s="358"/>
      <c r="X512" s="358"/>
    </row>
    <row r="513" spans="1:24" s="377" customFormat="1" ht="15.75" customHeight="1">
      <c r="A513" s="371"/>
      <c r="B513" s="357"/>
      <c r="C513" s="357"/>
      <c r="D513" s="357"/>
      <c r="E513" s="357"/>
      <c r="F513" s="357"/>
      <c r="G513" s="357"/>
      <c r="H513" s="372"/>
      <c r="I513" s="372"/>
      <c r="J513" s="372"/>
      <c r="K513" s="357"/>
      <c r="M513" s="358"/>
      <c r="N513" s="358"/>
      <c r="O513" s="358"/>
      <c r="P513" s="358"/>
      <c r="Q513" s="358"/>
      <c r="R513" s="358"/>
      <c r="S513" s="358"/>
      <c r="T513" s="358"/>
      <c r="U513" s="358"/>
      <c r="V513" s="358"/>
      <c r="W513" s="358"/>
      <c r="X513" s="358"/>
    </row>
    <row r="514" spans="1:24" s="377" customFormat="1" ht="15.75" customHeight="1">
      <c r="A514" s="371"/>
      <c r="B514" s="357"/>
      <c r="C514" s="357"/>
      <c r="D514" s="357"/>
      <c r="E514" s="357"/>
      <c r="F514" s="357"/>
      <c r="G514" s="357"/>
      <c r="H514" s="372"/>
      <c r="I514" s="372"/>
      <c r="J514" s="372"/>
      <c r="K514" s="357"/>
      <c r="M514" s="358"/>
      <c r="N514" s="358"/>
      <c r="O514" s="358"/>
      <c r="P514" s="358"/>
      <c r="Q514" s="358"/>
      <c r="R514" s="358"/>
      <c r="S514" s="358"/>
      <c r="T514" s="358"/>
      <c r="U514" s="358"/>
      <c r="V514" s="358"/>
      <c r="W514" s="358"/>
      <c r="X514" s="358"/>
    </row>
    <row r="515" spans="1:24" s="377" customFormat="1" ht="15.75" customHeight="1">
      <c r="A515" s="371"/>
      <c r="B515" s="357"/>
      <c r="C515" s="357"/>
      <c r="D515" s="357"/>
      <c r="E515" s="357"/>
      <c r="F515" s="357"/>
      <c r="G515" s="357"/>
      <c r="H515" s="372"/>
      <c r="I515" s="372"/>
      <c r="J515" s="372"/>
      <c r="K515" s="357"/>
      <c r="M515" s="358"/>
      <c r="N515" s="358"/>
      <c r="O515" s="358"/>
      <c r="P515" s="358"/>
      <c r="Q515" s="358"/>
      <c r="R515" s="358"/>
      <c r="S515" s="358"/>
      <c r="T515" s="358"/>
      <c r="U515" s="358"/>
      <c r="V515" s="358"/>
      <c r="W515" s="358"/>
      <c r="X515" s="358"/>
    </row>
    <row r="516" spans="1:24" s="377" customFormat="1" ht="15.75" customHeight="1">
      <c r="A516" s="371"/>
      <c r="B516" s="357"/>
      <c r="C516" s="357"/>
      <c r="D516" s="357"/>
      <c r="E516" s="357"/>
      <c r="F516" s="357"/>
      <c r="G516" s="357"/>
      <c r="H516" s="372"/>
      <c r="I516" s="372"/>
      <c r="J516" s="372"/>
      <c r="K516" s="357"/>
      <c r="M516" s="358"/>
      <c r="N516" s="358"/>
      <c r="O516" s="358"/>
      <c r="P516" s="358"/>
      <c r="Q516" s="358"/>
      <c r="R516" s="358"/>
      <c r="S516" s="358"/>
      <c r="T516" s="358"/>
      <c r="U516" s="358"/>
      <c r="V516" s="358"/>
      <c r="W516" s="358"/>
      <c r="X516" s="358"/>
    </row>
    <row r="517" spans="1:24" s="377" customFormat="1" ht="15.75" customHeight="1">
      <c r="A517" s="371"/>
      <c r="B517" s="357"/>
      <c r="C517" s="357"/>
      <c r="D517" s="357"/>
      <c r="E517" s="357"/>
      <c r="F517" s="357"/>
      <c r="G517" s="357"/>
      <c r="H517" s="372"/>
      <c r="I517" s="372"/>
      <c r="J517" s="372"/>
      <c r="K517" s="357"/>
      <c r="M517" s="358"/>
      <c r="N517" s="358"/>
      <c r="O517" s="358"/>
      <c r="P517" s="358"/>
      <c r="Q517" s="358"/>
      <c r="R517" s="358"/>
      <c r="S517" s="358"/>
      <c r="T517" s="358"/>
      <c r="U517" s="358"/>
      <c r="V517" s="358"/>
      <c r="W517" s="358"/>
      <c r="X517" s="358"/>
    </row>
    <row r="518" spans="1:24" s="377" customFormat="1" ht="15.75" customHeight="1">
      <c r="A518" s="371"/>
      <c r="B518" s="357"/>
      <c r="C518" s="357"/>
      <c r="D518" s="357"/>
      <c r="E518" s="357"/>
      <c r="F518" s="357"/>
      <c r="G518" s="357"/>
      <c r="H518" s="372"/>
      <c r="I518" s="372"/>
      <c r="J518" s="372"/>
      <c r="K518" s="357"/>
      <c r="M518" s="358"/>
      <c r="N518" s="358"/>
      <c r="O518" s="358"/>
      <c r="P518" s="358"/>
      <c r="Q518" s="358"/>
      <c r="R518" s="358"/>
      <c r="S518" s="358"/>
      <c r="T518" s="358"/>
      <c r="U518" s="358"/>
      <c r="V518" s="358"/>
      <c r="W518" s="358"/>
      <c r="X518" s="358"/>
    </row>
    <row r="519" spans="1:24" s="377" customFormat="1" ht="15.75" customHeight="1">
      <c r="A519" s="371"/>
      <c r="B519" s="357"/>
      <c r="C519" s="357"/>
      <c r="D519" s="357"/>
      <c r="E519" s="357"/>
      <c r="F519" s="357"/>
      <c r="G519" s="357"/>
      <c r="H519" s="372"/>
      <c r="I519" s="372"/>
      <c r="J519" s="372"/>
      <c r="K519" s="357"/>
      <c r="M519" s="358"/>
      <c r="N519" s="358"/>
      <c r="O519" s="358"/>
      <c r="P519" s="358"/>
      <c r="Q519" s="358"/>
      <c r="R519" s="358"/>
      <c r="S519" s="358"/>
      <c r="T519" s="358"/>
      <c r="U519" s="358"/>
      <c r="V519" s="358"/>
      <c r="W519" s="358"/>
      <c r="X519" s="358"/>
    </row>
    <row r="520" spans="1:24" s="377" customFormat="1" ht="15.75" customHeight="1">
      <c r="A520" s="371"/>
      <c r="B520" s="357"/>
      <c r="C520" s="357"/>
      <c r="D520" s="357"/>
      <c r="E520" s="357"/>
      <c r="F520" s="357"/>
      <c r="G520" s="357"/>
      <c r="H520" s="372"/>
      <c r="I520" s="372"/>
      <c r="J520" s="372"/>
      <c r="K520" s="357"/>
      <c r="M520" s="358"/>
      <c r="N520" s="358"/>
      <c r="O520" s="358"/>
      <c r="P520" s="358"/>
      <c r="Q520" s="358"/>
      <c r="R520" s="358"/>
      <c r="S520" s="358"/>
      <c r="T520" s="358"/>
      <c r="U520" s="358"/>
      <c r="V520" s="358"/>
      <c r="W520" s="358"/>
      <c r="X520" s="358"/>
    </row>
    <row r="521" spans="1:24" s="377" customFormat="1" ht="15.75" customHeight="1">
      <c r="A521" s="371"/>
      <c r="B521" s="357"/>
      <c r="C521" s="357"/>
      <c r="D521" s="357"/>
      <c r="E521" s="357"/>
      <c r="F521" s="357"/>
      <c r="G521" s="357"/>
      <c r="H521" s="372"/>
      <c r="I521" s="372"/>
      <c r="J521" s="372"/>
      <c r="K521" s="357"/>
      <c r="M521" s="358"/>
      <c r="N521" s="358"/>
      <c r="O521" s="358"/>
      <c r="P521" s="358"/>
      <c r="Q521" s="358"/>
      <c r="R521" s="358"/>
      <c r="S521" s="358"/>
      <c r="T521" s="358"/>
      <c r="U521" s="358"/>
      <c r="V521" s="358"/>
      <c r="W521" s="358"/>
      <c r="X521" s="358"/>
    </row>
    <row r="522" spans="1:24" s="377" customFormat="1" ht="15.75" customHeight="1">
      <c r="A522" s="371"/>
      <c r="B522" s="357"/>
      <c r="C522" s="357"/>
      <c r="D522" s="357"/>
      <c r="E522" s="357"/>
      <c r="F522" s="357"/>
      <c r="G522" s="357"/>
      <c r="H522" s="372"/>
      <c r="I522" s="372"/>
      <c r="J522" s="372"/>
      <c r="K522" s="357"/>
      <c r="M522" s="358"/>
      <c r="N522" s="358"/>
      <c r="O522" s="358"/>
      <c r="P522" s="358"/>
      <c r="Q522" s="358"/>
      <c r="R522" s="358"/>
      <c r="S522" s="358"/>
      <c r="T522" s="358"/>
      <c r="U522" s="358"/>
      <c r="V522" s="358"/>
      <c r="W522" s="358"/>
      <c r="X522" s="358"/>
    </row>
    <row r="523" spans="1:24" s="377" customFormat="1" ht="15.75" customHeight="1">
      <c r="A523" s="371"/>
      <c r="B523" s="357"/>
      <c r="C523" s="357"/>
      <c r="D523" s="357"/>
      <c r="E523" s="357"/>
      <c r="F523" s="357"/>
      <c r="G523" s="357"/>
      <c r="H523" s="372"/>
      <c r="I523" s="372"/>
      <c r="J523" s="372"/>
      <c r="K523" s="357"/>
      <c r="M523" s="358"/>
      <c r="N523" s="358"/>
      <c r="O523" s="358"/>
      <c r="P523" s="358"/>
      <c r="Q523" s="358"/>
      <c r="R523" s="358"/>
      <c r="S523" s="358"/>
      <c r="T523" s="358"/>
      <c r="U523" s="358"/>
      <c r="V523" s="358"/>
      <c r="W523" s="358"/>
      <c r="X523" s="358"/>
    </row>
    <row r="524" spans="1:24" s="377" customFormat="1" ht="15.75" customHeight="1">
      <c r="A524" s="371"/>
      <c r="B524" s="357"/>
      <c r="C524" s="357"/>
      <c r="D524" s="357"/>
      <c r="E524" s="357"/>
      <c r="F524" s="357"/>
      <c r="G524" s="357"/>
      <c r="H524" s="372"/>
      <c r="I524" s="372"/>
      <c r="J524" s="372"/>
      <c r="K524" s="357"/>
      <c r="M524" s="358"/>
      <c r="N524" s="358"/>
      <c r="O524" s="358"/>
      <c r="P524" s="358"/>
      <c r="Q524" s="358"/>
      <c r="R524" s="358"/>
      <c r="S524" s="358"/>
      <c r="T524" s="358"/>
      <c r="U524" s="358"/>
      <c r="V524" s="358"/>
      <c r="W524" s="358"/>
      <c r="X524" s="358"/>
    </row>
    <row r="525" spans="1:24" s="377" customFormat="1" ht="15.75" customHeight="1">
      <c r="A525" s="371"/>
      <c r="B525" s="357"/>
      <c r="C525" s="357"/>
      <c r="D525" s="357"/>
      <c r="E525" s="357"/>
      <c r="F525" s="357"/>
      <c r="G525" s="357"/>
      <c r="H525" s="372"/>
      <c r="I525" s="372"/>
      <c r="J525" s="372"/>
      <c r="K525" s="357"/>
      <c r="M525" s="358"/>
      <c r="N525" s="358"/>
      <c r="O525" s="358"/>
      <c r="P525" s="358"/>
      <c r="Q525" s="358"/>
      <c r="R525" s="358"/>
      <c r="S525" s="358"/>
      <c r="T525" s="358"/>
      <c r="U525" s="358"/>
      <c r="V525" s="358"/>
      <c r="W525" s="358"/>
      <c r="X525" s="358"/>
    </row>
    <row r="526" spans="1:24" s="377" customFormat="1" ht="15.75" customHeight="1">
      <c r="A526" s="371"/>
      <c r="B526" s="357"/>
      <c r="C526" s="357"/>
      <c r="D526" s="357"/>
      <c r="E526" s="357"/>
      <c r="F526" s="357"/>
      <c r="G526" s="357"/>
      <c r="H526" s="372"/>
      <c r="I526" s="372"/>
      <c r="J526" s="372"/>
      <c r="K526" s="357"/>
      <c r="M526" s="358"/>
      <c r="N526" s="358"/>
      <c r="O526" s="358"/>
      <c r="P526" s="358"/>
      <c r="Q526" s="358"/>
      <c r="R526" s="358"/>
      <c r="S526" s="358"/>
      <c r="T526" s="358"/>
      <c r="U526" s="358"/>
      <c r="V526" s="358"/>
      <c r="W526" s="358"/>
      <c r="X526" s="358"/>
    </row>
    <row r="527" spans="1:24" s="377" customFormat="1" ht="15.75" customHeight="1">
      <c r="A527" s="371"/>
      <c r="B527" s="357"/>
      <c r="C527" s="357"/>
      <c r="D527" s="357"/>
      <c r="E527" s="357"/>
      <c r="F527" s="357"/>
      <c r="G527" s="357"/>
      <c r="H527" s="372"/>
      <c r="I527" s="372"/>
      <c r="J527" s="372"/>
      <c r="K527" s="357"/>
      <c r="M527" s="358"/>
      <c r="N527" s="358"/>
      <c r="O527" s="358"/>
      <c r="P527" s="358"/>
      <c r="Q527" s="358"/>
      <c r="R527" s="358"/>
      <c r="S527" s="358"/>
      <c r="T527" s="358"/>
      <c r="U527" s="358"/>
      <c r="V527" s="358"/>
      <c r="W527" s="358"/>
      <c r="X527" s="358"/>
    </row>
    <row r="528" spans="1:24" s="377" customFormat="1" ht="15.75" customHeight="1">
      <c r="A528" s="371"/>
      <c r="B528" s="357"/>
      <c r="C528" s="357"/>
      <c r="D528" s="357"/>
      <c r="E528" s="357"/>
      <c r="F528" s="357"/>
      <c r="G528" s="357"/>
      <c r="H528" s="372"/>
      <c r="I528" s="372"/>
      <c r="J528" s="372"/>
      <c r="K528" s="357"/>
      <c r="M528" s="358"/>
      <c r="N528" s="358"/>
      <c r="O528" s="358"/>
      <c r="P528" s="358"/>
      <c r="Q528" s="358"/>
      <c r="R528" s="358"/>
      <c r="S528" s="358"/>
      <c r="T528" s="358"/>
      <c r="U528" s="358"/>
      <c r="V528" s="358"/>
      <c r="W528" s="358"/>
      <c r="X528" s="358"/>
    </row>
    <row r="529" spans="1:24" s="377" customFormat="1" ht="15.75" customHeight="1">
      <c r="A529" s="371"/>
      <c r="B529" s="357"/>
      <c r="C529" s="357"/>
      <c r="D529" s="357"/>
      <c r="E529" s="357"/>
      <c r="F529" s="357"/>
      <c r="G529" s="357"/>
      <c r="H529" s="372"/>
      <c r="I529" s="372"/>
      <c r="J529" s="372"/>
      <c r="K529" s="357"/>
      <c r="M529" s="358"/>
      <c r="N529" s="358"/>
      <c r="O529" s="358"/>
      <c r="P529" s="358"/>
      <c r="Q529" s="358"/>
      <c r="R529" s="358"/>
      <c r="S529" s="358"/>
      <c r="T529" s="358"/>
      <c r="U529" s="358"/>
      <c r="V529" s="358"/>
      <c r="W529" s="358"/>
      <c r="X529" s="358"/>
    </row>
    <row r="530" spans="1:24" s="377" customFormat="1" ht="15.75" customHeight="1">
      <c r="A530" s="371"/>
      <c r="B530" s="357"/>
      <c r="C530" s="357"/>
      <c r="D530" s="357"/>
      <c r="E530" s="357"/>
      <c r="F530" s="357"/>
      <c r="G530" s="357"/>
      <c r="H530" s="372"/>
      <c r="I530" s="372"/>
      <c r="J530" s="372"/>
      <c r="K530" s="357"/>
      <c r="M530" s="358"/>
      <c r="N530" s="358"/>
      <c r="O530" s="358"/>
      <c r="P530" s="358"/>
      <c r="Q530" s="358"/>
      <c r="R530" s="358"/>
      <c r="S530" s="358"/>
      <c r="T530" s="358"/>
      <c r="U530" s="358"/>
      <c r="V530" s="358"/>
      <c r="W530" s="358"/>
      <c r="X530" s="358"/>
    </row>
    <row r="531" spans="1:24" s="377" customFormat="1" ht="15.75" customHeight="1">
      <c r="A531" s="371"/>
      <c r="B531" s="357"/>
      <c r="C531" s="357"/>
      <c r="D531" s="357"/>
      <c r="E531" s="357"/>
      <c r="F531" s="357"/>
      <c r="G531" s="357"/>
      <c r="H531" s="372"/>
      <c r="I531" s="372"/>
      <c r="J531" s="372"/>
      <c r="K531" s="357"/>
      <c r="M531" s="358"/>
      <c r="N531" s="358"/>
      <c r="O531" s="358"/>
      <c r="P531" s="358"/>
      <c r="Q531" s="358"/>
      <c r="R531" s="358"/>
      <c r="S531" s="358"/>
      <c r="T531" s="358"/>
      <c r="U531" s="358"/>
      <c r="V531" s="358"/>
      <c r="W531" s="358"/>
      <c r="X531" s="358"/>
    </row>
    <row r="532" spans="1:24" s="377" customFormat="1" ht="15.75" customHeight="1">
      <c r="A532" s="371"/>
      <c r="B532" s="357"/>
      <c r="C532" s="357"/>
      <c r="D532" s="357"/>
      <c r="E532" s="357"/>
      <c r="F532" s="357"/>
      <c r="G532" s="357"/>
      <c r="H532" s="372"/>
      <c r="I532" s="372"/>
      <c r="J532" s="372"/>
      <c r="K532" s="357"/>
      <c r="M532" s="358"/>
      <c r="N532" s="358"/>
      <c r="O532" s="358"/>
      <c r="P532" s="358"/>
      <c r="Q532" s="358"/>
      <c r="R532" s="358"/>
      <c r="S532" s="358"/>
      <c r="T532" s="358"/>
      <c r="U532" s="358"/>
      <c r="V532" s="358"/>
      <c r="W532" s="358"/>
      <c r="X532" s="358"/>
    </row>
    <row r="533" spans="1:24" s="377" customFormat="1" ht="15.75" customHeight="1">
      <c r="A533" s="371"/>
      <c r="B533" s="357"/>
      <c r="C533" s="357"/>
      <c r="D533" s="357"/>
      <c r="E533" s="357"/>
      <c r="F533" s="357"/>
      <c r="G533" s="357"/>
      <c r="H533" s="372"/>
      <c r="I533" s="372"/>
      <c r="J533" s="372"/>
      <c r="K533" s="357"/>
      <c r="M533" s="358"/>
      <c r="N533" s="358"/>
      <c r="O533" s="358"/>
      <c r="P533" s="358"/>
      <c r="Q533" s="358"/>
      <c r="R533" s="358"/>
      <c r="S533" s="358"/>
      <c r="T533" s="358"/>
      <c r="U533" s="358"/>
      <c r="V533" s="358"/>
      <c r="W533" s="358"/>
      <c r="X533" s="358"/>
    </row>
    <row r="534" spans="1:24" s="377" customFormat="1" ht="15.75" customHeight="1">
      <c r="A534" s="371"/>
      <c r="B534" s="357"/>
      <c r="C534" s="357"/>
      <c r="D534" s="357"/>
      <c r="E534" s="357"/>
      <c r="F534" s="357"/>
      <c r="G534" s="357"/>
      <c r="H534" s="372"/>
      <c r="I534" s="372"/>
      <c r="J534" s="372"/>
      <c r="K534" s="357"/>
      <c r="M534" s="358"/>
      <c r="N534" s="358"/>
      <c r="O534" s="358"/>
      <c r="P534" s="358"/>
      <c r="Q534" s="358"/>
      <c r="R534" s="358"/>
      <c r="S534" s="358"/>
      <c r="T534" s="358"/>
      <c r="U534" s="358"/>
      <c r="V534" s="358"/>
      <c r="W534" s="358"/>
      <c r="X534" s="358"/>
    </row>
    <row r="535" spans="1:24" s="377" customFormat="1" ht="15.75" customHeight="1">
      <c r="A535" s="371"/>
      <c r="B535" s="357"/>
      <c r="C535" s="357"/>
      <c r="D535" s="357"/>
      <c r="E535" s="357"/>
      <c r="F535" s="357"/>
      <c r="G535" s="357"/>
      <c r="H535" s="372"/>
      <c r="I535" s="372"/>
      <c r="J535" s="372"/>
      <c r="K535" s="357"/>
      <c r="M535" s="358"/>
      <c r="N535" s="358"/>
      <c r="O535" s="358"/>
      <c r="P535" s="358"/>
      <c r="Q535" s="358"/>
      <c r="R535" s="358"/>
      <c r="S535" s="358"/>
      <c r="T535" s="358"/>
      <c r="U535" s="358"/>
      <c r="V535" s="358"/>
      <c r="W535" s="358"/>
      <c r="X535" s="358"/>
    </row>
    <row r="536" spans="1:24" s="377" customFormat="1" ht="15.75" customHeight="1">
      <c r="A536" s="371"/>
      <c r="B536" s="357"/>
      <c r="C536" s="357"/>
      <c r="D536" s="357"/>
      <c r="E536" s="357"/>
      <c r="F536" s="357"/>
      <c r="G536" s="357"/>
      <c r="H536" s="372"/>
      <c r="I536" s="372"/>
      <c r="J536" s="372"/>
      <c r="K536" s="357"/>
      <c r="M536" s="358"/>
      <c r="N536" s="358"/>
      <c r="O536" s="358"/>
      <c r="P536" s="358"/>
      <c r="Q536" s="358"/>
      <c r="R536" s="358"/>
      <c r="S536" s="358"/>
      <c r="T536" s="358"/>
      <c r="U536" s="358"/>
      <c r="V536" s="358"/>
      <c r="W536" s="358"/>
      <c r="X536" s="358"/>
    </row>
    <row r="537" spans="1:24" s="377" customFormat="1" ht="15.75" customHeight="1">
      <c r="A537" s="371"/>
      <c r="B537" s="357"/>
      <c r="C537" s="357"/>
      <c r="D537" s="357"/>
      <c r="E537" s="357"/>
      <c r="F537" s="357"/>
      <c r="G537" s="357"/>
      <c r="H537" s="372"/>
      <c r="I537" s="372"/>
      <c r="J537" s="372"/>
      <c r="K537" s="357"/>
      <c r="M537" s="358"/>
      <c r="N537" s="358"/>
      <c r="O537" s="358"/>
      <c r="P537" s="358"/>
      <c r="Q537" s="358"/>
      <c r="R537" s="358"/>
      <c r="S537" s="358"/>
      <c r="T537" s="358"/>
      <c r="U537" s="358"/>
      <c r="V537" s="358"/>
      <c r="W537" s="358"/>
      <c r="X537" s="358"/>
    </row>
    <row r="538" spans="1:24" s="377" customFormat="1" ht="15.75" customHeight="1">
      <c r="A538" s="371"/>
      <c r="B538" s="357"/>
      <c r="C538" s="357"/>
      <c r="D538" s="357"/>
      <c r="E538" s="357"/>
      <c r="F538" s="357"/>
      <c r="G538" s="357"/>
      <c r="H538" s="372"/>
      <c r="I538" s="372"/>
      <c r="J538" s="372"/>
      <c r="K538" s="357"/>
      <c r="M538" s="358"/>
      <c r="N538" s="358"/>
      <c r="O538" s="358"/>
      <c r="P538" s="358"/>
      <c r="Q538" s="358"/>
      <c r="R538" s="358"/>
      <c r="S538" s="358"/>
      <c r="T538" s="358"/>
      <c r="U538" s="358"/>
      <c r="V538" s="358"/>
      <c r="W538" s="358"/>
      <c r="X538" s="358"/>
    </row>
    <row r="539" spans="1:24" s="377" customFormat="1" ht="15.75" customHeight="1">
      <c r="A539" s="371"/>
      <c r="B539" s="357"/>
      <c r="C539" s="357"/>
      <c r="D539" s="357"/>
      <c r="E539" s="357"/>
      <c r="F539" s="357"/>
      <c r="G539" s="357"/>
      <c r="H539" s="372"/>
      <c r="I539" s="372"/>
      <c r="J539" s="372"/>
      <c r="K539" s="357"/>
      <c r="M539" s="358"/>
      <c r="N539" s="358"/>
      <c r="O539" s="358"/>
      <c r="P539" s="358"/>
      <c r="Q539" s="358"/>
      <c r="R539" s="358"/>
      <c r="S539" s="358"/>
      <c r="T539" s="358"/>
      <c r="U539" s="358"/>
      <c r="V539" s="358"/>
      <c r="W539" s="358"/>
      <c r="X539" s="358"/>
    </row>
    <row r="540" spans="1:24" s="377" customFormat="1" ht="15.75" customHeight="1">
      <c r="A540" s="371"/>
      <c r="B540" s="357"/>
      <c r="C540" s="357"/>
      <c r="D540" s="357"/>
      <c r="E540" s="357"/>
      <c r="F540" s="357"/>
      <c r="G540" s="357"/>
      <c r="H540" s="372"/>
      <c r="I540" s="372"/>
      <c r="J540" s="372"/>
      <c r="K540" s="357"/>
      <c r="M540" s="358"/>
      <c r="N540" s="358"/>
      <c r="O540" s="358"/>
      <c r="P540" s="358"/>
      <c r="Q540" s="358"/>
      <c r="R540" s="358"/>
      <c r="S540" s="358"/>
      <c r="T540" s="358"/>
      <c r="U540" s="358"/>
      <c r="V540" s="358"/>
      <c r="W540" s="358"/>
      <c r="X540" s="358"/>
    </row>
    <row r="541" spans="1:24" s="377" customFormat="1" ht="15.75" customHeight="1">
      <c r="A541" s="371"/>
      <c r="B541" s="357"/>
      <c r="C541" s="357"/>
      <c r="D541" s="357"/>
      <c r="E541" s="357"/>
      <c r="F541" s="357"/>
      <c r="G541" s="357"/>
      <c r="H541" s="372"/>
      <c r="I541" s="372"/>
      <c r="J541" s="372"/>
      <c r="K541" s="357"/>
      <c r="M541" s="358"/>
      <c r="N541" s="358"/>
      <c r="O541" s="358"/>
      <c r="P541" s="358"/>
      <c r="Q541" s="358"/>
      <c r="R541" s="358"/>
      <c r="S541" s="358"/>
      <c r="T541" s="358"/>
      <c r="U541" s="358"/>
      <c r="V541" s="358"/>
      <c r="W541" s="358"/>
      <c r="X541" s="358"/>
    </row>
    <row r="542" spans="1:24" s="377" customFormat="1" ht="15.75" customHeight="1">
      <c r="A542" s="371"/>
      <c r="B542" s="357"/>
      <c r="C542" s="357"/>
      <c r="D542" s="357"/>
      <c r="E542" s="357"/>
      <c r="F542" s="357"/>
      <c r="G542" s="357"/>
      <c r="H542" s="372"/>
      <c r="I542" s="372"/>
      <c r="J542" s="372"/>
      <c r="K542" s="357"/>
      <c r="M542" s="358"/>
      <c r="N542" s="358"/>
      <c r="O542" s="358"/>
      <c r="P542" s="358"/>
      <c r="Q542" s="358"/>
      <c r="R542" s="358"/>
      <c r="S542" s="358"/>
      <c r="T542" s="358"/>
      <c r="U542" s="358"/>
      <c r="V542" s="358"/>
      <c r="W542" s="358"/>
      <c r="X542" s="358"/>
    </row>
    <row r="543" spans="1:24" s="377" customFormat="1" ht="15.75" customHeight="1">
      <c r="A543" s="371"/>
      <c r="B543" s="357"/>
      <c r="C543" s="357"/>
      <c r="D543" s="357"/>
      <c r="E543" s="357"/>
      <c r="F543" s="357"/>
      <c r="G543" s="357"/>
      <c r="H543" s="372"/>
      <c r="I543" s="372"/>
      <c r="J543" s="372"/>
      <c r="K543" s="357"/>
      <c r="M543" s="358"/>
      <c r="N543" s="358"/>
      <c r="O543" s="358"/>
      <c r="P543" s="358"/>
      <c r="Q543" s="358"/>
      <c r="R543" s="358"/>
      <c r="S543" s="358"/>
      <c r="T543" s="358"/>
      <c r="U543" s="358"/>
      <c r="V543" s="358"/>
      <c r="W543" s="358"/>
      <c r="X543" s="358"/>
    </row>
    <row r="544" spans="1:24" s="377" customFormat="1" ht="15.75" customHeight="1">
      <c r="A544" s="371"/>
      <c r="B544" s="357"/>
      <c r="C544" s="357"/>
      <c r="D544" s="357"/>
      <c r="E544" s="357"/>
      <c r="F544" s="357"/>
      <c r="G544" s="357"/>
      <c r="H544" s="372"/>
      <c r="I544" s="372"/>
      <c r="J544" s="372"/>
      <c r="K544" s="357"/>
      <c r="M544" s="358"/>
      <c r="N544" s="358"/>
      <c r="O544" s="358"/>
      <c r="P544" s="358"/>
      <c r="Q544" s="358"/>
      <c r="R544" s="358"/>
      <c r="S544" s="358"/>
      <c r="T544" s="358"/>
      <c r="U544" s="358"/>
      <c r="V544" s="358"/>
      <c r="W544" s="358"/>
      <c r="X544" s="358"/>
    </row>
    <row r="545" spans="1:24" s="377" customFormat="1" ht="15.75" customHeight="1">
      <c r="A545" s="371"/>
      <c r="B545" s="357"/>
      <c r="C545" s="357"/>
      <c r="D545" s="357"/>
      <c r="E545" s="357"/>
      <c r="F545" s="357"/>
      <c r="G545" s="357"/>
      <c r="H545" s="372"/>
      <c r="I545" s="372"/>
      <c r="J545" s="372"/>
      <c r="K545" s="357"/>
      <c r="M545" s="358"/>
      <c r="N545" s="358"/>
      <c r="O545" s="358"/>
      <c r="P545" s="358"/>
      <c r="Q545" s="358"/>
      <c r="R545" s="358"/>
      <c r="S545" s="358"/>
      <c r="T545" s="358"/>
      <c r="U545" s="358"/>
      <c r="V545" s="358"/>
      <c r="W545" s="358"/>
      <c r="X545" s="358"/>
    </row>
    <row r="546" spans="1:24" s="377" customFormat="1" ht="15.75" customHeight="1">
      <c r="A546" s="371"/>
      <c r="B546" s="357"/>
      <c r="C546" s="357"/>
      <c r="D546" s="357"/>
      <c r="E546" s="357"/>
      <c r="F546" s="357"/>
      <c r="G546" s="357"/>
      <c r="H546" s="372"/>
      <c r="I546" s="372"/>
      <c r="J546" s="372"/>
      <c r="K546" s="357"/>
      <c r="M546" s="358"/>
      <c r="N546" s="358"/>
      <c r="O546" s="358"/>
      <c r="P546" s="358"/>
      <c r="Q546" s="358"/>
      <c r="R546" s="358"/>
      <c r="S546" s="358"/>
      <c r="T546" s="358"/>
      <c r="U546" s="358"/>
      <c r="V546" s="358"/>
      <c r="W546" s="358"/>
      <c r="X546" s="358"/>
    </row>
    <row r="547" spans="1:24" s="377" customFormat="1" ht="15.75" customHeight="1">
      <c r="A547" s="371"/>
      <c r="B547" s="357"/>
      <c r="C547" s="357"/>
      <c r="D547" s="357"/>
      <c r="E547" s="357"/>
      <c r="F547" s="357"/>
      <c r="G547" s="357"/>
      <c r="H547" s="372"/>
      <c r="I547" s="372"/>
      <c r="J547" s="372"/>
      <c r="K547" s="357"/>
      <c r="M547" s="358"/>
      <c r="N547" s="358"/>
      <c r="O547" s="358"/>
      <c r="P547" s="358"/>
      <c r="Q547" s="358"/>
      <c r="R547" s="358"/>
      <c r="S547" s="358"/>
      <c r="T547" s="358"/>
      <c r="U547" s="358"/>
      <c r="V547" s="358"/>
      <c r="W547" s="358"/>
      <c r="X547" s="358"/>
    </row>
    <row r="548" spans="1:24" s="377" customFormat="1" ht="15.75" customHeight="1">
      <c r="A548" s="371"/>
      <c r="B548" s="357"/>
      <c r="C548" s="357"/>
      <c r="D548" s="357"/>
      <c r="E548" s="357"/>
      <c r="F548" s="357"/>
      <c r="G548" s="357"/>
      <c r="H548" s="372"/>
      <c r="I548" s="372"/>
      <c r="J548" s="372"/>
      <c r="K548" s="357"/>
      <c r="M548" s="358"/>
      <c r="N548" s="358"/>
      <c r="O548" s="358"/>
      <c r="P548" s="358"/>
      <c r="Q548" s="358"/>
      <c r="R548" s="358"/>
      <c r="S548" s="358"/>
      <c r="T548" s="358"/>
      <c r="U548" s="358"/>
      <c r="V548" s="358"/>
      <c r="W548" s="358"/>
      <c r="X548" s="358"/>
    </row>
    <row r="549" spans="1:24" s="377" customFormat="1" ht="15.75" customHeight="1">
      <c r="A549" s="371"/>
      <c r="B549" s="357"/>
      <c r="C549" s="357"/>
      <c r="D549" s="357"/>
      <c r="E549" s="357"/>
      <c r="F549" s="357"/>
      <c r="G549" s="357"/>
      <c r="H549" s="372"/>
      <c r="I549" s="372"/>
      <c r="J549" s="372"/>
      <c r="K549" s="357"/>
      <c r="M549" s="358"/>
      <c r="N549" s="358"/>
      <c r="O549" s="358"/>
      <c r="P549" s="358"/>
      <c r="Q549" s="358"/>
      <c r="R549" s="358"/>
      <c r="S549" s="358"/>
      <c r="T549" s="358"/>
      <c r="U549" s="358"/>
      <c r="V549" s="358"/>
      <c r="W549" s="358"/>
      <c r="X549" s="358"/>
    </row>
    <row r="550" spans="1:24" s="377" customFormat="1" ht="15.75" customHeight="1">
      <c r="A550" s="371"/>
      <c r="B550" s="357"/>
      <c r="C550" s="357"/>
      <c r="D550" s="357"/>
      <c r="E550" s="357"/>
      <c r="F550" s="357"/>
      <c r="G550" s="357"/>
      <c r="H550" s="372"/>
      <c r="I550" s="372"/>
      <c r="J550" s="372"/>
      <c r="K550" s="357"/>
      <c r="M550" s="358"/>
      <c r="N550" s="358"/>
      <c r="O550" s="358"/>
      <c r="P550" s="358"/>
      <c r="Q550" s="358"/>
      <c r="R550" s="358"/>
      <c r="S550" s="358"/>
      <c r="T550" s="358"/>
      <c r="U550" s="358"/>
      <c r="V550" s="358"/>
      <c r="W550" s="358"/>
      <c r="X550" s="358"/>
    </row>
    <row r="551" spans="1:24" s="377" customFormat="1" ht="15.75" customHeight="1">
      <c r="A551" s="371"/>
      <c r="B551" s="357"/>
      <c r="C551" s="357"/>
      <c r="D551" s="357"/>
      <c r="E551" s="357"/>
      <c r="F551" s="357"/>
      <c r="G551" s="357"/>
      <c r="H551" s="372"/>
      <c r="I551" s="372"/>
      <c r="J551" s="372"/>
      <c r="K551" s="357"/>
      <c r="M551" s="358"/>
      <c r="N551" s="358"/>
      <c r="O551" s="358"/>
      <c r="P551" s="358"/>
      <c r="Q551" s="358"/>
      <c r="R551" s="358"/>
      <c r="S551" s="358"/>
      <c r="T551" s="358"/>
      <c r="U551" s="358"/>
      <c r="V551" s="358"/>
      <c r="W551" s="358"/>
      <c r="X551" s="358"/>
    </row>
    <row r="552" spans="1:24" s="377" customFormat="1" ht="15.75" customHeight="1">
      <c r="A552" s="371"/>
      <c r="B552" s="357"/>
      <c r="C552" s="357"/>
      <c r="D552" s="357"/>
      <c r="E552" s="357"/>
      <c r="F552" s="357"/>
      <c r="G552" s="357"/>
      <c r="H552" s="372"/>
      <c r="I552" s="372"/>
      <c r="J552" s="372"/>
      <c r="K552" s="357"/>
      <c r="M552" s="358"/>
      <c r="N552" s="358"/>
      <c r="O552" s="358"/>
      <c r="P552" s="358"/>
      <c r="Q552" s="358"/>
      <c r="R552" s="358"/>
      <c r="S552" s="358"/>
      <c r="T552" s="358"/>
      <c r="U552" s="358"/>
      <c r="V552" s="358"/>
      <c r="W552" s="358"/>
      <c r="X552" s="358"/>
    </row>
    <row r="553" spans="1:24" s="377" customFormat="1" ht="15.75" customHeight="1">
      <c r="A553" s="371"/>
      <c r="B553" s="357"/>
      <c r="C553" s="357"/>
      <c r="D553" s="357"/>
      <c r="E553" s="357"/>
      <c r="F553" s="357"/>
      <c r="G553" s="357"/>
      <c r="H553" s="372"/>
      <c r="I553" s="372"/>
      <c r="J553" s="372"/>
      <c r="K553" s="357"/>
      <c r="M553" s="358"/>
      <c r="N553" s="358"/>
      <c r="O553" s="358"/>
      <c r="P553" s="358"/>
      <c r="Q553" s="358"/>
      <c r="R553" s="358"/>
      <c r="S553" s="358"/>
      <c r="T553" s="358"/>
      <c r="U553" s="358"/>
      <c r="V553" s="358"/>
      <c r="W553" s="358"/>
      <c r="X553" s="358"/>
    </row>
    <row r="554" spans="1:24" s="377" customFormat="1" ht="15.75" customHeight="1">
      <c r="A554" s="371"/>
      <c r="B554" s="357"/>
      <c r="C554" s="357"/>
      <c r="D554" s="357"/>
      <c r="E554" s="357"/>
      <c r="F554" s="357"/>
      <c r="G554" s="357"/>
      <c r="H554" s="372"/>
      <c r="I554" s="372"/>
      <c r="J554" s="372"/>
      <c r="K554" s="357"/>
      <c r="M554" s="358"/>
      <c r="N554" s="358"/>
      <c r="O554" s="358"/>
      <c r="P554" s="358"/>
      <c r="Q554" s="358"/>
      <c r="R554" s="358"/>
      <c r="S554" s="358"/>
      <c r="T554" s="358"/>
      <c r="U554" s="358"/>
      <c r="V554" s="358"/>
      <c r="W554" s="358"/>
      <c r="X554" s="358"/>
    </row>
    <row r="555" spans="1:24" s="377" customFormat="1" ht="15.75" customHeight="1">
      <c r="A555" s="371"/>
      <c r="B555" s="357"/>
      <c r="C555" s="357"/>
      <c r="D555" s="357"/>
      <c r="E555" s="357"/>
      <c r="F555" s="357"/>
      <c r="G555" s="357"/>
      <c r="H555" s="372"/>
      <c r="I555" s="372"/>
      <c r="J555" s="372"/>
      <c r="K555" s="357"/>
      <c r="M555" s="358"/>
      <c r="N555" s="358"/>
      <c r="O555" s="358"/>
      <c r="P555" s="358"/>
      <c r="Q555" s="358"/>
      <c r="R555" s="358"/>
      <c r="S555" s="358"/>
      <c r="T555" s="358"/>
      <c r="U555" s="358"/>
      <c r="V555" s="358"/>
      <c r="W555" s="358"/>
      <c r="X555" s="358"/>
    </row>
    <row r="556" spans="1:24" s="377" customFormat="1" ht="15.75" customHeight="1">
      <c r="A556" s="371"/>
      <c r="B556" s="357"/>
      <c r="C556" s="357"/>
      <c r="D556" s="357"/>
      <c r="E556" s="357"/>
      <c r="F556" s="357"/>
      <c r="G556" s="357"/>
      <c r="H556" s="372"/>
      <c r="I556" s="372"/>
      <c r="J556" s="372"/>
      <c r="K556" s="357"/>
      <c r="M556" s="358"/>
      <c r="N556" s="358"/>
      <c r="O556" s="358"/>
      <c r="P556" s="358"/>
      <c r="Q556" s="358"/>
      <c r="R556" s="358"/>
      <c r="S556" s="358"/>
      <c r="T556" s="358"/>
      <c r="U556" s="358"/>
      <c r="V556" s="358"/>
      <c r="W556" s="358"/>
      <c r="X556" s="358"/>
    </row>
    <row r="557" spans="1:24" s="377" customFormat="1" ht="15.75" customHeight="1">
      <c r="A557" s="371"/>
      <c r="B557" s="357"/>
      <c r="C557" s="357"/>
      <c r="D557" s="357"/>
      <c r="E557" s="357"/>
      <c r="F557" s="357"/>
      <c r="G557" s="357"/>
      <c r="H557" s="372"/>
      <c r="I557" s="372"/>
      <c r="J557" s="372"/>
      <c r="K557" s="357"/>
      <c r="M557" s="358"/>
      <c r="N557" s="358"/>
      <c r="O557" s="358"/>
      <c r="P557" s="358"/>
      <c r="Q557" s="358"/>
      <c r="R557" s="358"/>
      <c r="S557" s="358"/>
      <c r="T557" s="358"/>
      <c r="U557" s="358"/>
      <c r="V557" s="358"/>
      <c r="W557" s="358"/>
      <c r="X557" s="358"/>
    </row>
    <row r="558" spans="1:24" s="377" customFormat="1" ht="15.75" customHeight="1">
      <c r="A558" s="371"/>
      <c r="B558" s="357"/>
      <c r="C558" s="357"/>
      <c r="D558" s="357"/>
      <c r="E558" s="357"/>
      <c r="F558" s="357"/>
      <c r="G558" s="357"/>
      <c r="H558" s="372"/>
      <c r="I558" s="372"/>
      <c r="J558" s="372"/>
      <c r="K558" s="357"/>
      <c r="M558" s="358"/>
      <c r="N558" s="358"/>
      <c r="O558" s="358"/>
      <c r="P558" s="358"/>
      <c r="Q558" s="358"/>
      <c r="R558" s="358"/>
      <c r="S558" s="358"/>
      <c r="T558" s="358"/>
      <c r="U558" s="358"/>
      <c r="V558" s="358"/>
      <c r="W558" s="358"/>
      <c r="X558" s="358"/>
    </row>
    <row r="559" spans="1:24" s="377" customFormat="1" ht="15.75" customHeight="1">
      <c r="A559" s="371"/>
      <c r="B559" s="357"/>
      <c r="C559" s="357"/>
      <c r="D559" s="357"/>
      <c r="E559" s="357"/>
      <c r="F559" s="357"/>
      <c r="G559" s="357"/>
      <c r="H559" s="372"/>
      <c r="I559" s="372"/>
      <c r="J559" s="372"/>
      <c r="K559" s="357"/>
      <c r="M559" s="358"/>
      <c r="N559" s="358"/>
      <c r="O559" s="358"/>
      <c r="P559" s="358"/>
      <c r="Q559" s="358"/>
      <c r="R559" s="358"/>
      <c r="S559" s="358"/>
      <c r="T559" s="358"/>
      <c r="U559" s="358"/>
      <c r="V559" s="358"/>
      <c r="W559" s="358"/>
      <c r="X559" s="358"/>
    </row>
    <row r="560" spans="1:24" s="377" customFormat="1" ht="15.75" customHeight="1">
      <c r="A560" s="371"/>
      <c r="B560" s="357"/>
      <c r="C560" s="357"/>
      <c r="D560" s="357"/>
      <c r="E560" s="357"/>
      <c r="F560" s="357"/>
      <c r="G560" s="357"/>
      <c r="H560" s="372"/>
      <c r="I560" s="372"/>
      <c r="J560" s="372"/>
      <c r="K560" s="357"/>
      <c r="M560" s="358"/>
      <c r="N560" s="358"/>
      <c r="O560" s="358"/>
      <c r="P560" s="358"/>
      <c r="Q560" s="358"/>
      <c r="R560" s="358"/>
      <c r="S560" s="358"/>
      <c r="T560" s="358"/>
      <c r="U560" s="358"/>
      <c r="V560" s="358"/>
      <c r="W560" s="358"/>
      <c r="X560" s="358"/>
    </row>
    <row r="561" spans="1:24" s="377" customFormat="1" ht="15.75" customHeight="1">
      <c r="A561" s="371"/>
      <c r="B561" s="357"/>
      <c r="C561" s="357"/>
      <c r="D561" s="357"/>
      <c r="E561" s="357"/>
      <c r="F561" s="357"/>
      <c r="G561" s="357"/>
      <c r="H561" s="372"/>
      <c r="I561" s="372"/>
      <c r="J561" s="372"/>
      <c r="K561" s="357"/>
      <c r="M561" s="358"/>
      <c r="N561" s="358"/>
      <c r="O561" s="358"/>
      <c r="P561" s="358"/>
      <c r="Q561" s="358"/>
      <c r="R561" s="358"/>
      <c r="S561" s="358"/>
      <c r="T561" s="358"/>
      <c r="U561" s="358"/>
      <c r="V561" s="358"/>
      <c r="W561" s="358"/>
      <c r="X561" s="358"/>
    </row>
    <row r="562" spans="1:24" s="377" customFormat="1" ht="15.75" customHeight="1">
      <c r="A562" s="371"/>
      <c r="B562" s="357"/>
      <c r="C562" s="357"/>
      <c r="D562" s="357"/>
      <c r="E562" s="357"/>
      <c r="F562" s="357"/>
      <c r="G562" s="357"/>
      <c r="H562" s="372"/>
      <c r="I562" s="372"/>
      <c r="J562" s="372"/>
      <c r="K562" s="357"/>
      <c r="M562" s="358"/>
      <c r="N562" s="358"/>
      <c r="O562" s="358"/>
      <c r="P562" s="358"/>
      <c r="Q562" s="358"/>
      <c r="R562" s="358"/>
      <c r="S562" s="358"/>
      <c r="T562" s="358"/>
      <c r="U562" s="358"/>
      <c r="V562" s="358"/>
      <c r="W562" s="358"/>
      <c r="X562" s="358"/>
    </row>
    <row r="563" spans="1:24" s="377" customFormat="1" ht="15.75" customHeight="1">
      <c r="A563" s="371"/>
      <c r="B563" s="357"/>
      <c r="C563" s="357"/>
      <c r="D563" s="357"/>
      <c r="E563" s="357"/>
      <c r="F563" s="357"/>
      <c r="G563" s="357"/>
      <c r="H563" s="372"/>
      <c r="I563" s="372"/>
      <c r="J563" s="372"/>
      <c r="K563" s="357"/>
      <c r="M563" s="358"/>
      <c r="N563" s="358"/>
      <c r="O563" s="358"/>
      <c r="P563" s="358"/>
      <c r="Q563" s="358"/>
      <c r="R563" s="358"/>
      <c r="S563" s="358"/>
      <c r="T563" s="358"/>
      <c r="U563" s="358"/>
      <c r="V563" s="358"/>
      <c r="W563" s="358"/>
      <c r="X563" s="358"/>
    </row>
    <row r="564" spans="1:24" s="377" customFormat="1" ht="15.75" customHeight="1">
      <c r="A564" s="371"/>
      <c r="B564" s="357"/>
      <c r="C564" s="357"/>
      <c r="D564" s="357"/>
      <c r="E564" s="357"/>
      <c r="F564" s="357"/>
      <c r="G564" s="357"/>
      <c r="H564" s="372"/>
      <c r="I564" s="372"/>
      <c r="J564" s="372"/>
      <c r="K564" s="357"/>
      <c r="M564" s="358"/>
      <c r="N564" s="358"/>
      <c r="O564" s="358"/>
      <c r="P564" s="358"/>
      <c r="Q564" s="358"/>
      <c r="R564" s="358"/>
      <c r="S564" s="358"/>
      <c r="T564" s="358"/>
      <c r="U564" s="358"/>
      <c r="V564" s="358"/>
      <c r="W564" s="358"/>
      <c r="X564" s="358"/>
    </row>
    <row r="565" spans="1:24" s="377" customFormat="1" ht="15.75" customHeight="1">
      <c r="A565" s="371"/>
      <c r="B565" s="357"/>
      <c r="C565" s="357"/>
      <c r="D565" s="357"/>
      <c r="E565" s="357"/>
      <c r="F565" s="357"/>
      <c r="G565" s="357"/>
      <c r="H565" s="372"/>
      <c r="I565" s="372"/>
      <c r="J565" s="372"/>
      <c r="K565" s="357"/>
      <c r="M565" s="358"/>
      <c r="N565" s="358"/>
      <c r="O565" s="358"/>
      <c r="P565" s="358"/>
      <c r="Q565" s="358"/>
      <c r="R565" s="358"/>
      <c r="S565" s="358"/>
      <c r="T565" s="358"/>
      <c r="U565" s="358"/>
      <c r="V565" s="358"/>
      <c r="W565" s="358"/>
      <c r="X565" s="358"/>
    </row>
    <row r="566" spans="1:24" s="377" customFormat="1" ht="15.75" customHeight="1">
      <c r="A566" s="371"/>
      <c r="B566" s="357"/>
      <c r="C566" s="357"/>
      <c r="D566" s="357"/>
      <c r="E566" s="357"/>
      <c r="F566" s="357"/>
      <c r="G566" s="357"/>
      <c r="H566" s="372"/>
      <c r="I566" s="372"/>
      <c r="J566" s="372"/>
      <c r="K566" s="357"/>
      <c r="M566" s="358"/>
      <c r="N566" s="358"/>
      <c r="O566" s="358"/>
      <c r="P566" s="358"/>
      <c r="Q566" s="358"/>
      <c r="R566" s="358"/>
      <c r="S566" s="358"/>
      <c r="T566" s="358"/>
      <c r="U566" s="358"/>
      <c r="V566" s="358"/>
      <c r="W566" s="358"/>
      <c r="X566" s="358"/>
    </row>
    <row r="567" spans="1:24" s="377" customFormat="1" ht="15.75" customHeight="1">
      <c r="A567" s="371"/>
      <c r="B567" s="357"/>
      <c r="C567" s="357"/>
      <c r="D567" s="357"/>
      <c r="E567" s="357"/>
      <c r="F567" s="357"/>
      <c r="G567" s="357"/>
      <c r="H567" s="372"/>
      <c r="I567" s="372"/>
      <c r="J567" s="372"/>
      <c r="K567" s="357"/>
      <c r="M567" s="358"/>
      <c r="N567" s="358"/>
      <c r="O567" s="358"/>
      <c r="P567" s="358"/>
      <c r="Q567" s="358"/>
      <c r="R567" s="358"/>
      <c r="S567" s="358"/>
      <c r="T567" s="358"/>
      <c r="U567" s="358"/>
      <c r="V567" s="358"/>
      <c r="W567" s="358"/>
      <c r="X567" s="358"/>
    </row>
    <row r="568" spans="1:24" s="377" customFormat="1" ht="15.75" customHeight="1">
      <c r="A568" s="371"/>
      <c r="B568" s="357"/>
      <c r="C568" s="357"/>
      <c r="D568" s="357"/>
      <c r="E568" s="357"/>
      <c r="F568" s="357"/>
      <c r="G568" s="357"/>
      <c r="H568" s="372"/>
      <c r="I568" s="372"/>
      <c r="J568" s="372"/>
      <c r="K568" s="357"/>
      <c r="M568" s="358"/>
      <c r="N568" s="358"/>
      <c r="O568" s="358"/>
      <c r="P568" s="358"/>
      <c r="Q568" s="358"/>
      <c r="R568" s="358"/>
      <c r="S568" s="358"/>
      <c r="T568" s="358"/>
      <c r="U568" s="358"/>
      <c r="V568" s="358"/>
      <c r="W568" s="358"/>
      <c r="X568" s="358"/>
    </row>
    <row r="569" spans="1:24" s="377" customFormat="1" ht="15.75" customHeight="1">
      <c r="A569" s="371"/>
      <c r="B569" s="357"/>
      <c r="C569" s="357"/>
      <c r="D569" s="357"/>
      <c r="E569" s="357"/>
      <c r="F569" s="357"/>
      <c r="G569" s="357"/>
      <c r="H569" s="372"/>
      <c r="I569" s="372"/>
      <c r="J569" s="372"/>
      <c r="K569" s="357"/>
      <c r="M569" s="358"/>
      <c r="N569" s="358"/>
      <c r="O569" s="358"/>
      <c r="P569" s="358"/>
      <c r="Q569" s="358"/>
      <c r="R569" s="358"/>
      <c r="S569" s="358"/>
      <c r="T569" s="358"/>
      <c r="U569" s="358"/>
      <c r="V569" s="358"/>
      <c r="W569" s="358"/>
      <c r="X569" s="358"/>
    </row>
    <row r="570" spans="1:24" s="377" customFormat="1" ht="15.75" customHeight="1">
      <c r="A570" s="371"/>
      <c r="B570" s="357"/>
      <c r="C570" s="357"/>
      <c r="D570" s="357"/>
      <c r="E570" s="357"/>
      <c r="F570" s="357"/>
      <c r="G570" s="357"/>
      <c r="H570" s="372"/>
      <c r="I570" s="372"/>
      <c r="J570" s="372"/>
      <c r="K570" s="357"/>
      <c r="M570" s="358"/>
      <c r="N570" s="358"/>
      <c r="O570" s="358"/>
      <c r="P570" s="358"/>
      <c r="Q570" s="358"/>
      <c r="R570" s="358"/>
      <c r="S570" s="358"/>
      <c r="T570" s="358"/>
      <c r="U570" s="358"/>
      <c r="V570" s="358"/>
      <c r="W570" s="358"/>
      <c r="X570" s="358"/>
    </row>
    <row r="571" spans="1:24" s="377" customFormat="1" ht="15.75" customHeight="1">
      <c r="A571" s="371"/>
      <c r="B571" s="357"/>
      <c r="C571" s="357"/>
      <c r="D571" s="357"/>
      <c r="E571" s="357"/>
      <c r="F571" s="357"/>
      <c r="G571" s="357"/>
      <c r="H571" s="372"/>
      <c r="I571" s="372"/>
      <c r="J571" s="372"/>
      <c r="K571" s="357"/>
      <c r="M571" s="358"/>
      <c r="N571" s="358"/>
      <c r="O571" s="358"/>
      <c r="P571" s="358"/>
      <c r="Q571" s="358"/>
      <c r="R571" s="358"/>
      <c r="S571" s="358"/>
      <c r="T571" s="358"/>
      <c r="U571" s="358"/>
      <c r="V571" s="358"/>
      <c r="W571" s="358"/>
      <c r="X571" s="358"/>
    </row>
    <row r="572" spans="1:24" s="377" customFormat="1" ht="15.75" customHeight="1">
      <c r="A572" s="371"/>
      <c r="B572" s="357"/>
      <c r="C572" s="357"/>
      <c r="D572" s="357"/>
      <c r="E572" s="357"/>
      <c r="F572" s="357"/>
      <c r="G572" s="357"/>
      <c r="H572" s="372"/>
      <c r="I572" s="372"/>
      <c r="J572" s="372"/>
      <c r="K572" s="357"/>
      <c r="M572" s="358"/>
      <c r="N572" s="358"/>
      <c r="O572" s="358"/>
      <c r="P572" s="358"/>
      <c r="Q572" s="358"/>
      <c r="R572" s="358"/>
      <c r="S572" s="358"/>
      <c r="T572" s="358"/>
      <c r="U572" s="358"/>
      <c r="V572" s="358"/>
      <c r="W572" s="358"/>
      <c r="X572" s="358"/>
    </row>
    <row r="573" spans="1:24" s="377" customFormat="1" ht="15.75" customHeight="1">
      <c r="A573" s="371"/>
      <c r="B573" s="357"/>
      <c r="C573" s="357"/>
      <c r="D573" s="357"/>
      <c r="E573" s="357"/>
      <c r="F573" s="357"/>
      <c r="G573" s="357"/>
      <c r="H573" s="372"/>
      <c r="I573" s="372"/>
      <c r="J573" s="372"/>
      <c r="K573" s="357"/>
      <c r="M573" s="358"/>
      <c r="N573" s="358"/>
      <c r="O573" s="358"/>
      <c r="P573" s="358"/>
      <c r="Q573" s="358"/>
      <c r="R573" s="358"/>
      <c r="S573" s="358"/>
      <c r="T573" s="358"/>
      <c r="U573" s="358"/>
      <c r="V573" s="358"/>
      <c r="W573" s="358"/>
      <c r="X573" s="358"/>
    </row>
    <row r="574" spans="1:24" s="377" customFormat="1" ht="15.75" customHeight="1">
      <c r="A574" s="371"/>
      <c r="B574" s="357"/>
      <c r="C574" s="357"/>
      <c r="D574" s="357"/>
      <c r="E574" s="357"/>
      <c r="F574" s="357"/>
      <c r="G574" s="357"/>
      <c r="H574" s="372"/>
      <c r="I574" s="372"/>
      <c r="J574" s="372"/>
      <c r="K574" s="357"/>
      <c r="M574" s="358"/>
      <c r="N574" s="358"/>
      <c r="O574" s="358"/>
      <c r="P574" s="358"/>
      <c r="Q574" s="358"/>
      <c r="R574" s="358"/>
      <c r="S574" s="358"/>
      <c r="T574" s="358"/>
      <c r="U574" s="358"/>
      <c r="V574" s="358"/>
      <c r="W574" s="358"/>
      <c r="X574" s="358"/>
    </row>
    <row r="575" spans="1:24" s="377" customFormat="1" ht="15.75" customHeight="1">
      <c r="A575" s="371"/>
      <c r="B575" s="357"/>
      <c r="C575" s="357"/>
      <c r="D575" s="357"/>
      <c r="E575" s="357"/>
      <c r="F575" s="357"/>
      <c r="G575" s="357"/>
      <c r="H575" s="372"/>
      <c r="I575" s="372"/>
      <c r="J575" s="372"/>
      <c r="K575" s="357"/>
      <c r="M575" s="358"/>
      <c r="N575" s="358"/>
      <c r="O575" s="358"/>
      <c r="P575" s="358"/>
      <c r="Q575" s="358"/>
      <c r="R575" s="358"/>
      <c r="S575" s="358"/>
      <c r="T575" s="358"/>
      <c r="U575" s="358"/>
      <c r="V575" s="358"/>
      <c r="W575" s="358"/>
      <c r="X575" s="358"/>
    </row>
    <row r="576" spans="1:24" s="377" customFormat="1" ht="15.75" customHeight="1">
      <c r="A576" s="371"/>
      <c r="B576" s="357"/>
      <c r="C576" s="357"/>
      <c r="D576" s="357"/>
      <c r="E576" s="357"/>
      <c r="F576" s="357"/>
      <c r="G576" s="357"/>
      <c r="H576" s="372"/>
      <c r="I576" s="372"/>
      <c r="J576" s="372"/>
      <c r="K576" s="357"/>
      <c r="M576" s="358"/>
      <c r="N576" s="358"/>
      <c r="O576" s="358"/>
      <c r="P576" s="358"/>
      <c r="Q576" s="358"/>
      <c r="R576" s="358"/>
      <c r="S576" s="358"/>
      <c r="T576" s="358"/>
      <c r="U576" s="358"/>
      <c r="V576" s="358"/>
      <c r="W576" s="358"/>
      <c r="X576" s="358"/>
    </row>
    <row r="577" spans="1:24" s="377" customFormat="1" ht="15.75" customHeight="1">
      <c r="A577" s="371"/>
      <c r="B577" s="357"/>
      <c r="C577" s="357"/>
      <c r="D577" s="357"/>
      <c r="E577" s="357"/>
      <c r="F577" s="357"/>
      <c r="G577" s="357"/>
      <c r="H577" s="372"/>
      <c r="I577" s="372"/>
      <c r="J577" s="372"/>
      <c r="K577" s="357"/>
      <c r="M577" s="358"/>
      <c r="N577" s="358"/>
      <c r="O577" s="358"/>
      <c r="P577" s="358"/>
      <c r="Q577" s="358"/>
      <c r="R577" s="358"/>
      <c r="S577" s="358"/>
      <c r="T577" s="358"/>
      <c r="U577" s="358"/>
      <c r="V577" s="358"/>
      <c r="W577" s="358"/>
      <c r="X577" s="358"/>
    </row>
    <row r="578" spans="1:24" s="377" customFormat="1" ht="15.75" customHeight="1">
      <c r="A578" s="371"/>
      <c r="B578" s="357"/>
      <c r="C578" s="357"/>
      <c r="D578" s="357"/>
      <c r="E578" s="357"/>
      <c r="F578" s="357"/>
      <c r="G578" s="357"/>
      <c r="H578" s="372"/>
      <c r="I578" s="372"/>
      <c r="J578" s="372"/>
      <c r="K578" s="357"/>
      <c r="M578" s="358"/>
      <c r="N578" s="358"/>
      <c r="O578" s="358"/>
      <c r="P578" s="358"/>
      <c r="Q578" s="358"/>
      <c r="R578" s="358"/>
      <c r="S578" s="358"/>
      <c r="T578" s="358"/>
      <c r="U578" s="358"/>
      <c r="V578" s="358"/>
      <c r="W578" s="358"/>
      <c r="X578" s="358"/>
    </row>
    <row r="579" spans="1:24" s="377" customFormat="1" ht="15.75" customHeight="1">
      <c r="A579" s="371"/>
      <c r="B579" s="357"/>
      <c r="C579" s="357"/>
      <c r="D579" s="357"/>
      <c r="E579" s="357"/>
      <c r="F579" s="357"/>
      <c r="G579" s="357"/>
      <c r="H579" s="372"/>
      <c r="I579" s="372"/>
      <c r="J579" s="372"/>
      <c r="K579" s="357"/>
      <c r="M579" s="358"/>
      <c r="N579" s="358"/>
      <c r="O579" s="358"/>
      <c r="P579" s="358"/>
      <c r="Q579" s="358"/>
      <c r="R579" s="358"/>
      <c r="S579" s="358"/>
      <c r="T579" s="358"/>
      <c r="U579" s="358"/>
      <c r="V579" s="358"/>
      <c r="W579" s="358"/>
      <c r="X579" s="358"/>
    </row>
    <row r="580" spans="1:24" s="377" customFormat="1" ht="15.75" customHeight="1">
      <c r="A580" s="371"/>
      <c r="B580" s="357"/>
      <c r="C580" s="357"/>
      <c r="D580" s="357"/>
      <c r="E580" s="357"/>
      <c r="F580" s="357"/>
      <c r="G580" s="357"/>
      <c r="H580" s="372"/>
      <c r="I580" s="372"/>
      <c r="J580" s="372"/>
      <c r="K580" s="357"/>
      <c r="M580" s="358"/>
      <c r="N580" s="358"/>
      <c r="O580" s="358"/>
      <c r="P580" s="358"/>
      <c r="Q580" s="358"/>
      <c r="R580" s="358"/>
      <c r="S580" s="358"/>
      <c r="T580" s="358"/>
      <c r="U580" s="358"/>
      <c r="V580" s="358"/>
      <c r="W580" s="358"/>
      <c r="X580" s="358"/>
    </row>
    <row r="581" spans="1:24" s="377" customFormat="1" ht="15.75" customHeight="1">
      <c r="A581" s="371"/>
      <c r="B581" s="357"/>
      <c r="C581" s="357"/>
      <c r="D581" s="357"/>
      <c r="E581" s="357"/>
      <c r="F581" s="357"/>
      <c r="G581" s="357"/>
      <c r="H581" s="372"/>
      <c r="I581" s="372"/>
      <c r="J581" s="372"/>
      <c r="K581" s="357"/>
      <c r="M581" s="358"/>
      <c r="N581" s="358"/>
      <c r="O581" s="358"/>
      <c r="P581" s="358"/>
      <c r="Q581" s="358"/>
      <c r="R581" s="358"/>
      <c r="S581" s="358"/>
      <c r="T581" s="358"/>
      <c r="U581" s="358"/>
      <c r="V581" s="358"/>
      <c r="W581" s="358"/>
      <c r="X581" s="358"/>
    </row>
    <row r="582" spans="1:24" s="377" customFormat="1" ht="15.75" customHeight="1">
      <c r="A582" s="371"/>
      <c r="B582" s="357"/>
      <c r="C582" s="357"/>
      <c r="D582" s="357"/>
      <c r="E582" s="357"/>
      <c r="F582" s="357"/>
      <c r="G582" s="357"/>
      <c r="H582" s="372"/>
      <c r="I582" s="372"/>
      <c r="J582" s="372"/>
      <c r="K582" s="357"/>
      <c r="M582" s="358"/>
      <c r="N582" s="358"/>
      <c r="O582" s="358"/>
      <c r="P582" s="358"/>
      <c r="Q582" s="358"/>
      <c r="R582" s="358"/>
      <c r="S582" s="358"/>
      <c r="T582" s="358"/>
      <c r="U582" s="358"/>
      <c r="V582" s="358"/>
      <c r="W582" s="358"/>
      <c r="X582" s="358"/>
    </row>
    <row r="583" spans="1:24" s="377" customFormat="1" ht="15.75" customHeight="1">
      <c r="A583" s="371"/>
      <c r="B583" s="357"/>
      <c r="C583" s="357"/>
      <c r="D583" s="357"/>
      <c r="E583" s="357"/>
      <c r="F583" s="357"/>
      <c r="G583" s="357"/>
      <c r="H583" s="372"/>
      <c r="I583" s="372"/>
      <c r="J583" s="372"/>
      <c r="K583" s="357"/>
      <c r="M583" s="358"/>
      <c r="N583" s="358"/>
      <c r="O583" s="358"/>
      <c r="P583" s="358"/>
      <c r="Q583" s="358"/>
      <c r="R583" s="358"/>
      <c r="S583" s="358"/>
      <c r="T583" s="358"/>
      <c r="U583" s="358"/>
      <c r="V583" s="358"/>
      <c r="W583" s="358"/>
      <c r="X583" s="358"/>
    </row>
    <row r="584" spans="1:24" s="377" customFormat="1" ht="15.75" customHeight="1">
      <c r="A584" s="371"/>
      <c r="B584" s="357"/>
      <c r="C584" s="357"/>
      <c r="D584" s="357"/>
      <c r="E584" s="357"/>
      <c r="F584" s="357"/>
      <c r="G584" s="357"/>
      <c r="H584" s="372"/>
      <c r="I584" s="372"/>
      <c r="J584" s="372"/>
      <c r="K584" s="357"/>
      <c r="M584" s="358"/>
      <c r="N584" s="358"/>
      <c r="O584" s="358"/>
      <c r="P584" s="358"/>
      <c r="Q584" s="358"/>
      <c r="R584" s="358"/>
      <c r="S584" s="358"/>
      <c r="T584" s="358"/>
      <c r="U584" s="358"/>
      <c r="V584" s="358"/>
      <c r="W584" s="358"/>
      <c r="X584" s="358"/>
    </row>
    <row r="585" spans="1:24" s="377" customFormat="1" ht="15.75" customHeight="1">
      <c r="A585" s="371"/>
      <c r="B585" s="357"/>
      <c r="C585" s="357"/>
      <c r="D585" s="357"/>
      <c r="E585" s="357"/>
      <c r="F585" s="357"/>
      <c r="G585" s="357"/>
      <c r="H585" s="372"/>
      <c r="I585" s="372"/>
      <c r="J585" s="372"/>
      <c r="K585" s="357"/>
      <c r="M585" s="358"/>
      <c r="N585" s="358"/>
      <c r="O585" s="358"/>
      <c r="P585" s="358"/>
      <c r="Q585" s="358"/>
      <c r="R585" s="358"/>
      <c r="S585" s="358"/>
      <c r="T585" s="358"/>
      <c r="U585" s="358"/>
      <c r="V585" s="358"/>
      <c r="W585" s="358"/>
      <c r="X585" s="358"/>
    </row>
    <row r="586" spans="1:24" s="377" customFormat="1" ht="15.75" customHeight="1">
      <c r="A586" s="371"/>
      <c r="B586" s="357"/>
      <c r="C586" s="357"/>
      <c r="D586" s="357"/>
      <c r="E586" s="357"/>
      <c r="F586" s="357"/>
      <c r="G586" s="357"/>
      <c r="H586" s="372"/>
      <c r="I586" s="372"/>
      <c r="J586" s="372"/>
      <c r="K586" s="357"/>
      <c r="M586" s="358"/>
      <c r="N586" s="358"/>
      <c r="O586" s="358"/>
      <c r="P586" s="358"/>
      <c r="Q586" s="358"/>
      <c r="R586" s="358"/>
      <c r="S586" s="358"/>
      <c r="T586" s="358"/>
      <c r="U586" s="358"/>
      <c r="V586" s="358"/>
      <c r="W586" s="358"/>
      <c r="X586" s="358"/>
    </row>
    <row r="587" spans="1:24" s="377" customFormat="1" ht="15.75" customHeight="1">
      <c r="A587" s="371"/>
      <c r="B587" s="357"/>
      <c r="C587" s="357"/>
      <c r="D587" s="357"/>
      <c r="E587" s="357"/>
      <c r="F587" s="357"/>
      <c r="G587" s="357"/>
      <c r="H587" s="372"/>
      <c r="I587" s="372"/>
      <c r="J587" s="372"/>
      <c r="K587" s="357"/>
      <c r="M587" s="358"/>
      <c r="N587" s="358"/>
      <c r="O587" s="358"/>
      <c r="P587" s="358"/>
      <c r="Q587" s="358"/>
      <c r="R587" s="358"/>
      <c r="S587" s="358"/>
      <c r="T587" s="358"/>
      <c r="U587" s="358"/>
      <c r="V587" s="358"/>
      <c r="W587" s="358"/>
      <c r="X587" s="358"/>
    </row>
    <row r="588" spans="1:24" s="377" customFormat="1" ht="15.75" customHeight="1">
      <c r="A588" s="371"/>
      <c r="B588" s="357"/>
      <c r="C588" s="357"/>
      <c r="D588" s="357"/>
      <c r="E588" s="357"/>
      <c r="F588" s="357"/>
      <c r="G588" s="357"/>
      <c r="H588" s="372"/>
      <c r="I588" s="372"/>
      <c r="J588" s="372"/>
      <c r="K588" s="357"/>
      <c r="M588" s="358"/>
      <c r="N588" s="358"/>
      <c r="O588" s="358"/>
      <c r="P588" s="358"/>
      <c r="Q588" s="358"/>
      <c r="R588" s="358"/>
      <c r="S588" s="358"/>
      <c r="T588" s="358"/>
      <c r="U588" s="358"/>
      <c r="V588" s="358"/>
      <c r="W588" s="358"/>
      <c r="X588" s="358"/>
    </row>
    <row r="589" spans="1:24" s="377" customFormat="1" ht="15.75" customHeight="1">
      <c r="A589" s="371"/>
      <c r="B589" s="357"/>
      <c r="C589" s="357"/>
      <c r="D589" s="357"/>
      <c r="E589" s="357"/>
      <c r="F589" s="357"/>
      <c r="G589" s="357"/>
      <c r="H589" s="372"/>
      <c r="I589" s="372"/>
      <c r="J589" s="372"/>
      <c r="K589" s="357"/>
      <c r="M589" s="358"/>
      <c r="N589" s="358"/>
      <c r="O589" s="358"/>
      <c r="P589" s="358"/>
      <c r="Q589" s="358"/>
      <c r="R589" s="358"/>
      <c r="S589" s="358"/>
      <c r="T589" s="358"/>
      <c r="U589" s="358"/>
      <c r="V589" s="358"/>
      <c r="W589" s="358"/>
      <c r="X589" s="358"/>
    </row>
    <row r="590" spans="1:24" s="377" customFormat="1" ht="15.75" customHeight="1">
      <c r="A590" s="371"/>
      <c r="B590" s="357"/>
      <c r="C590" s="357"/>
      <c r="D590" s="357"/>
      <c r="E590" s="357"/>
      <c r="F590" s="357"/>
      <c r="G590" s="357"/>
      <c r="H590" s="372"/>
      <c r="I590" s="372"/>
      <c r="J590" s="372"/>
      <c r="K590" s="357"/>
      <c r="M590" s="358"/>
      <c r="N590" s="358"/>
      <c r="O590" s="358"/>
      <c r="P590" s="358"/>
      <c r="Q590" s="358"/>
      <c r="R590" s="358"/>
      <c r="S590" s="358"/>
      <c r="T590" s="358"/>
      <c r="U590" s="358"/>
      <c r="V590" s="358"/>
      <c r="W590" s="358"/>
      <c r="X590" s="358"/>
    </row>
    <row r="591" spans="1:24" s="377" customFormat="1" ht="15.75" customHeight="1">
      <c r="A591" s="371"/>
      <c r="B591" s="357"/>
      <c r="C591" s="357"/>
      <c r="D591" s="357"/>
      <c r="E591" s="357"/>
      <c r="F591" s="357"/>
      <c r="G591" s="357"/>
      <c r="H591" s="372"/>
      <c r="I591" s="372"/>
      <c r="J591" s="372"/>
      <c r="K591" s="357"/>
      <c r="M591" s="358"/>
      <c r="N591" s="358"/>
      <c r="O591" s="358"/>
      <c r="P591" s="358"/>
      <c r="Q591" s="358"/>
      <c r="R591" s="358"/>
      <c r="S591" s="358"/>
      <c r="T591" s="358"/>
      <c r="U591" s="358"/>
      <c r="V591" s="358"/>
      <c r="W591" s="358"/>
      <c r="X591" s="358"/>
    </row>
    <row r="592" spans="1:24" s="377" customFormat="1" ht="15.75" customHeight="1">
      <c r="A592" s="371"/>
      <c r="B592" s="357"/>
      <c r="C592" s="357"/>
      <c r="D592" s="357"/>
      <c r="E592" s="357"/>
      <c r="F592" s="357"/>
      <c r="G592" s="357"/>
      <c r="H592" s="372"/>
      <c r="I592" s="372"/>
      <c r="J592" s="372"/>
      <c r="K592" s="357"/>
      <c r="M592" s="358"/>
      <c r="N592" s="358"/>
      <c r="O592" s="358"/>
      <c r="P592" s="358"/>
      <c r="Q592" s="358"/>
      <c r="R592" s="358"/>
      <c r="S592" s="358"/>
      <c r="T592" s="358"/>
      <c r="U592" s="358"/>
      <c r="V592" s="358"/>
      <c r="W592" s="358"/>
      <c r="X592" s="358"/>
    </row>
    <row r="593" spans="1:24" s="377" customFormat="1" ht="15.75" customHeight="1">
      <c r="A593" s="371"/>
      <c r="B593" s="357"/>
      <c r="C593" s="357"/>
      <c r="D593" s="357"/>
      <c r="E593" s="357"/>
      <c r="F593" s="357"/>
      <c r="G593" s="357"/>
      <c r="H593" s="372"/>
      <c r="I593" s="372"/>
      <c r="J593" s="372"/>
      <c r="K593" s="357"/>
      <c r="M593" s="358"/>
      <c r="N593" s="358"/>
      <c r="O593" s="358"/>
      <c r="P593" s="358"/>
      <c r="Q593" s="358"/>
      <c r="R593" s="358"/>
      <c r="S593" s="358"/>
      <c r="T593" s="358"/>
      <c r="U593" s="358"/>
      <c r="V593" s="358"/>
      <c r="W593" s="358"/>
      <c r="X593" s="358"/>
    </row>
    <row r="594" spans="1:24" s="377" customFormat="1" ht="15.75" customHeight="1">
      <c r="A594" s="371"/>
      <c r="B594" s="357"/>
      <c r="C594" s="357"/>
      <c r="D594" s="357"/>
      <c r="E594" s="357"/>
      <c r="F594" s="357"/>
      <c r="G594" s="357"/>
      <c r="H594" s="372"/>
      <c r="I594" s="372"/>
      <c r="J594" s="372"/>
      <c r="K594" s="357"/>
      <c r="M594" s="358"/>
      <c r="N594" s="358"/>
      <c r="O594" s="358"/>
      <c r="P594" s="358"/>
      <c r="Q594" s="358"/>
      <c r="R594" s="358"/>
      <c r="S594" s="358"/>
      <c r="T594" s="358"/>
      <c r="U594" s="358"/>
      <c r="V594" s="358"/>
      <c r="W594" s="358"/>
      <c r="X594" s="358"/>
    </row>
    <row r="595" spans="1:24" s="377" customFormat="1" ht="15.75" customHeight="1">
      <c r="A595" s="371"/>
      <c r="B595" s="357"/>
      <c r="C595" s="357"/>
      <c r="D595" s="357"/>
      <c r="E595" s="357"/>
      <c r="F595" s="357"/>
      <c r="G595" s="357"/>
      <c r="H595" s="372"/>
      <c r="I595" s="372"/>
      <c r="J595" s="372"/>
      <c r="K595" s="357"/>
      <c r="M595" s="358"/>
      <c r="N595" s="358"/>
      <c r="O595" s="358"/>
      <c r="P595" s="358"/>
      <c r="Q595" s="358"/>
      <c r="R595" s="358"/>
      <c r="S595" s="358"/>
      <c r="T595" s="358"/>
      <c r="U595" s="358"/>
      <c r="V595" s="358"/>
      <c r="W595" s="358"/>
      <c r="X595" s="358"/>
    </row>
    <row r="596" spans="1:24" s="377" customFormat="1" ht="15.75" customHeight="1">
      <c r="A596" s="371"/>
      <c r="B596" s="357"/>
      <c r="C596" s="357"/>
      <c r="D596" s="357"/>
      <c r="E596" s="357"/>
      <c r="F596" s="357"/>
      <c r="G596" s="357"/>
      <c r="H596" s="372"/>
      <c r="I596" s="372"/>
      <c r="J596" s="372"/>
      <c r="K596" s="357"/>
      <c r="M596" s="358"/>
      <c r="N596" s="358"/>
      <c r="O596" s="358"/>
      <c r="P596" s="358"/>
      <c r="Q596" s="358"/>
      <c r="R596" s="358"/>
      <c r="S596" s="358"/>
      <c r="T596" s="358"/>
      <c r="U596" s="358"/>
      <c r="V596" s="358"/>
      <c r="W596" s="358"/>
      <c r="X596" s="358"/>
    </row>
    <row r="597" spans="1:24" s="377" customFormat="1" ht="15.75" customHeight="1">
      <c r="A597" s="371"/>
      <c r="B597" s="357"/>
      <c r="C597" s="357"/>
      <c r="D597" s="357"/>
      <c r="E597" s="357"/>
      <c r="F597" s="357"/>
      <c r="G597" s="357"/>
      <c r="H597" s="372"/>
      <c r="I597" s="372"/>
      <c r="J597" s="372"/>
      <c r="K597" s="357"/>
      <c r="M597" s="358"/>
      <c r="N597" s="358"/>
      <c r="O597" s="358"/>
      <c r="P597" s="358"/>
      <c r="Q597" s="358"/>
      <c r="R597" s="358"/>
      <c r="S597" s="358"/>
      <c r="T597" s="358"/>
      <c r="U597" s="358"/>
      <c r="V597" s="358"/>
      <c r="W597" s="358"/>
      <c r="X597" s="358"/>
    </row>
    <row r="598" spans="1:24" s="377" customFormat="1" ht="15.75" customHeight="1">
      <c r="A598" s="371"/>
      <c r="B598" s="357"/>
      <c r="C598" s="357"/>
      <c r="D598" s="357"/>
      <c r="E598" s="357"/>
      <c r="F598" s="357"/>
      <c r="G598" s="357"/>
      <c r="H598" s="372"/>
      <c r="I598" s="372"/>
      <c r="J598" s="372"/>
      <c r="K598" s="357"/>
      <c r="M598" s="358"/>
      <c r="N598" s="358"/>
      <c r="O598" s="358"/>
      <c r="P598" s="358"/>
      <c r="Q598" s="358"/>
      <c r="R598" s="358"/>
      <c r="S598" s="358"/>
      <c r="T598" s="358"/>
      <c r="U598" s="358"/>
      <c r="V598" s="358"/>
      <c r="W598" s="358"/>
      <c r="X598" s="358"/>
    </row>
    <row r="599" spans="1:24" s="377" customFormat="1" ht="15.75" customHeight="1">
      <c r="A599" s="371"/>
      <c r="B599" s="357"/>
      <c r="C599" s="357"/>
      <c r="D599" s="357"/>
      <c r="E599" s="357"/>
      <c r="F599" s="357"/>
      <c r="G599" s="357"/>
      <c r="H599" s="372"/>
      <c r="I599" s="372"/>
      <c r="J599" s="372"/>
      <c r="K599" s="357"/>
      <c r="M599" s="358"/>
      <c r="N599" s="358"/>
      <c r="O599" s="358"/>
      <c r="P599" s="358"/>
      <c r="Q599" s="358"/>
      <c r="R599" s="358"/>
      <c r="S599" s="358"/>
      <c r="T599" s="358"/>
      <c r="U599" s="358"/>
      <c r="V599" s="358"/>
      <c r="W599" s="358"/>
      <c r="X599" s="358"/>
    </row>
    <row r="600" spans="1:24" s="377" customFormat="1" ht="15.75" customHeight="1">
      <c r="A600" s="371"/>
      <c r="B600" s="357"/>
      <c r="C600" s="357"/>
      <c r="D600" s="357"/>
      <c r="E600" s="357"/>
      <c r="F600" s="357"/>
      <c r="G600" s="357"/>
      <c r="H600" s="372"/>
      <c r="I600" s="372"/>
      <c r="J600" s="372"/>
      <c r="K600" s="357"/>
      <c r="M600" s="358"/>
      <c r="N600" s="358"/>
      <c r="O600" s="358"/>
      <c r="P600" s="358"/>
      <c r="Q600" s="358"/>
      <c r="R600" s="358"/>
      <c r="S600" s="358"/>
      <c r="T600" s="358"/>
      <c r="U600" s="358"/>
      <c r="V600" s="358"/>
      <c r="W600" s="358"/>
      <c r="X600" s="358"/>
    </row>
    <row r="601" spans="1:24" s="377" customFormat="1" ht="15.75" customHeight="1">
      <c r="A601" s="371"/>
      <c r="B601" s="357"/>
      <c r="C601" s="357"/>
      <c r="D601" s="357"/>
      <c r="E601" s="357"/>
      <c r="F601" s="357"/>
      <c r="G601" s="357"/>
      <c r="H601" s="372"/>
      <c r="I601" s="372"/>
      <c r="J601" s="372"/>
      <c r="K601" s="357"/>
      <c r="M601" s="358"/>
      <c r="N601" s="358"/>
      <c r="O601" s="358"/>
      <c r="P601" s="358"/>
      <c r="Q601" s="358"/>
      <c r="R601" s="358"/>
      <c r="S601" s="358"/>
      <c r="T601" s="358"/>
      <c r="U601" s="358"/>
      <c r="V601" s="358"/>
      <c r="W601" s="358"/>
      <c r="X601" s="358"/>
    </row>
    <row r="602" spans="1:24" s="377" customFormat="1" ht="15.75" customHeight="1">
      <c r="A602" s="371"/>
      <c r="B602" s="357"/>
      <c r="C602" s="357"/>
      <c r="D602" s="357"/>
      <c r="E602" s="357"/>
      <c r="F602" s="357"/>
      <c r="G602" s="357"/>
      <c r="H602" s="372"/>
      <c r="I602" s="372"/>
      <c r="J602" s="372"/>
      <c r="K602" s="357"/>
      <c r="M602" s="358"/>
      <c r="N602" s="358"/>
      <c r="O602" s="358"/>
      <c r="P602" s="358"/>
      <c r="Q602" s="358"/>
      <c r="R602" s="358"/>
      <c r="S602" s="358"/>
      <c r="T602" s="358"/>
      <c r="U602" s="358"/>
      <c r="V602" s="358"/>
      <c r="W602" s="358"/>
      <c r="X602" s="358"/>
    </row>
    <row r="603" spans="1:24" s="377" customFormat="1" ht="15.75" customHeight="1">
      <c r="A603" s="371"/>
      <c r="B603" s="357"/>
      <c r="C603" s="357"/>
      <c r="D603" s="357"/>
      <c r="E603" s="357"/>
      <c r="F603" s="357"/>
      <c r="G603" s="357"/>
      <c r="H603" s="372"/>
      <c r="I603" s="372"/>
      <c r="J603" s="372"/>
      <c r="K603" s="357"/>
      <c r="M603" s="358"/>
      <c r="N603" s="358"/>
      <c r="O603" s="358"/>
      <c r="P603" s="358"/>
      <c r="Q603" s="358"/>
      <c r="R603" s="358"/>
      <c r="S603" s="358"/>
      <c r="T603" s="358"/>
      <c r="U603" s="358"/>
      <c r="V603" s="358"/>
      <c r="W603" s="358"/>
      <c r="X603" s="358"/>
    </row>
    <row r="604" spans="1:24" s="377" customFormat="1" ht="15.75" customHeight="1">
      <c r="A604" s="371"/>
      <c r="B604" s="357"/>
      <c r="C604" s="357"/>
      <c r="D604" s="357"/>
      <c r="E604" s="357"/>
      <c r="F604" s="357"/>
      <c r="G604" s="357"/>
      <c r="H604" s="372"/>
      <c r="I604" s="372"/>
      <c r="J604" s="372"/>
      <c r="K604" s="357"/>
      <c r="M604" s="358"/>
      <c r="N604" s="358"/>
      <c r="O604" s="358"/>
      <c r="P604" s="358"/>
      <c r="Q604" s="358"/>
      <c r="R604" s="358"/>
      <c r="S604" s="358"/>
      <c r="T604" s="358"/>
      <c r="U604" s="358"/>
      <c r="V604" s="358"/>
      <c r="W604" s="358"/>
      <c r="X604" s="358"/>
    </row>
    <row r="605" spans="1:24" s="377" customFormat="1" ht="15.75" customHeight="1">
      <c r="A605" s="371"/>
      <c r="B605" s="357"/>
      <c r="C605" s="357"/>
      <c r="D605" s="357"/>
      <c r="E605" s="357"/>
      <c r="F605" s="357"/>
      <c r="G605" s="357"/>
      <c r="H605" s="372"/>
      <c r="I605" s="372"/>
      <c r="J605" s="372"/>
      <c r="K605" s="357"/>
      <c r="M605" s="358"/>
      <c r="N605" s="358"/>
      <c r="O605" s="358"/>
      <c r="P605" s="358"/>
      <c r="Q605" s="358"/>
      <c r="R605" s="358"/>
      <c r="S605" s="358"/>
      <c r="T605" s="358"/>
      <c r="U605" s="358"/>
      <c r="V605" s="358"/>
      <c r="W605" s="358"/>
      <c r="X605" s="358"/>
    </row>
    <row r="606" spans="1:24" s="377" customFormat="1" ht="15.75" customHeight="1">
      <c r="A606" s="371"/>
      <c r="B606" s="357"/>
      <c r="C606" s="357"/>
      <c r="D606" s="357"/>
      <c r="E606" s="357"/>
      <c r="F606" s="357"/>
      <c r="G606" s="357"/>
      <c r="H606" s="372"/>
      <c r="I606" s="372"/>
      <c r="J606" s="372"/>
      <c r="K606" s="357"/>
      <c r="M606" s="358"/>
      <c r="N606" s="358"/>
      <c r="O606" s="358"/>
      <c r="P606" s="358"/>
      <c r="Q606" s="358"/>
      <c r="R606" s="358"/>
      <c r="S606" s="358"/>
      <c r="T606" s="358"/>
      <c r="U606" s="358"/>
      <c r="V606" s="358"/>
      <c r="W606" s="358"/>
      <c r="X606" s="358"/>
    </row>
    <row r="607" spans="1:24" s="377" customFormat="1" ht="15.75" customHeight="1">
      <c r="A607" s="371"/>
      <c r="B607" s="357"/>
      <c r="C607" s="357"/>
      <c r="D607" s="357"/>
      <c r="E607" s="357"/>
      <c r="F607" s="357"/>
      <c r="G607" s="357"/>
      <c r="H607" s="372"/>
      <c r="I607" s="372"/>
      <c r="J607" s="372"/>
      <c r="K607" s="357"/>
      <c r="M607" s="358"/>
      <c r="N607" s="358"/>
      <c r="O607" s="358"/>
      <c r="P607" s="358"/>
      <c r="Q607" s="358"/>
      <c r="R607" s="358"/>
      <c r="S607" s="358"/>
      <c r="T607" s="358"/>
      <c r="U607" s="358"/>
      <c r="V607" s="358"/>
      <c r="W607" s="358"/>
      <c r="X607" s="358"/>
    </row>
    <row r="608" spans="1:24" s="377" customFormat="1" ht="15.75" customHeight="1">
      <c r="A608" s="371"/>
      <c r="B608" s="357"/>
      <c r="C608" s="357"/>
      <c r="D608" s="357"/>
      <c r="E608" s="357"/>
      <c r="F608" s="357"/>
      <c r="G608" s="357"/>
      <c r="H608" s="372"/>
      <c r="I608" s="372"/>
      <c r="J608" s="372"/>
      <c r="K608" s="357"/>
      <c r="M608" s="358"/>
      <c r="N608" s="358"/>
      <c r="O608" s="358"/>
      <c r="P608" s="358"/>
      <c r="Q608" s="358"/>
      <c r="R608" s="358"/>
      <c r="S608" s="358"/>
      <c r="T608" s="358"/>
      <c r="U608" s="358"/>
      <c r="V608" s="358"/>
      <c r="W608" s="358"/>
      <c r="X608" s="358"/>
    </row>
    <row r="609" spans="1:24" s="377" customFormat="1" ht="15.75" customHeight="1">
      <c r="A609" s="371"/>
      <c r="B609" s="357"/>
      <c r="C609" s="357"/>
      <c r="D609" s="357"/>
      <c r="E609" s="357"/>
      <c r="F609" s="357"/>
      <c r="G609" s="357"/>
      <c r="H609" s="372"/>
      <c r="I609" s="372"/>
      <c r="J609" s="372"/>
      <c r="K609" s="357"/>
      <c r="M609" s="358"/>
      <c r="N609" s="358"/>
      <c r="O609" s="358"/>
      <c r="P609" s="358"/>
      <c r="Q609" s="358"/>
      <c r="R609" s="358"/>
      <c r="S609" s="358"/>
      <c r="T609" s="358"/>
      <c r="U609" s="358"/>
      <c r="V609" s="358"/>
      <c r="W609" s="358"/>
      <c r="X609" s="358"/>
    </row>
    <row r="610" spans="1:24" s="377" customFormat="1" ht="15.75" customHeight="1">
      <c r="A610" s="371"/>
      <c r="B610" s="357"/>
      <c r="C610" s="357"/>
      <c r="D610" s="357"/>
      <c r="E610" s="357"/>
      <c r="F610" s="357"/>
      <c r="G610" s="357"/>
      <c r="H610" s="372"/>
      <c r="I610" s="372"/>
      <c r="J610" s="372"/>
      <c r="K610" s="357"/>
      <c r="M610" s="358"/>
      <c r="N610" s="358"/>
      <c r="O610" s="358"/>
      <c r="P610" s="358"/>
      <c r="Q610" s="358"/>
      <c r="R610" s="358"/>
      <c r="S610" s="358"/>
      <c r="T610" s="358"/>
      <c r="U610" s="358"/>
      <c r="V610" s="358"/>
      <c r="W610" s="358"/>
      <c r="X610" s="358"/>
    </row>
    <row r="611" spans="1:24" s="377" customFormat="1" ht="15.75" customHeight="1">
      <c r="A611" s="371"/>
      <c r="B611" s="357"/>
      <c r="C611" s="357"/>
      <c r="D611" s="357"/>
      <c r="E611" s="357"/>
      <c r="F611" s="357"/>
      <c r="G611" s="357"/>
      <c r="H611" s="372"/>
      <c r="I611" s="372"/>
      <c r="J611" s="372"/>
      <c r="K611" s="357"/>
      <c r="M611" s="358"/>
      <c r="N611" s="358"/>
      <c r="O611" s="358"/>
      <c r="P611" s="358"/>
      <c r="Q611" s="358"/>
      <c r="R611" s="358"/>
      <c r="S611" s="358"/>
      <c r="T611" s="358"/>
      <c r="U611" s="358"/>
      <c r="V611" s="358"/>
      <c r="W611" s="358"/>
      <c r="X611" s="358"/>
    </row>
    <row r="612" spans="1:24" s="377" customFormat="1" ht="15.75" customHeight="1">
      <c r="A612" s="371"/>
      <c r="B612" s="357"/>
      <c r="C612" s="357"/>
      <c r="D612" s="357"/>
      <c r="E612" s="357"/>
      <c r="F612" s="357"/>
      <c r="G612" s="357"/>
      <c r="H612" s="372"/>
      <c r="I612" s="372"/>
      <c r="J612" s="372"/>
      <c r="K612" s="357"/>
      <c r="M612" s="358"/>
      <c r="N612" s="358"/>
      <c r="O612" s="358"/>
      <c r="P612" s="358"/>
      <c r="Q612" s="358"/>
      <c r="R612" s="358"/>
      <c r="S612" s="358"/>
      <c r="T612" s="358"/>
      <c r="U612" s="358"/>
      <c r="V612" s="358"/>
      <c r="W612" s="358"/>
      <c r="X612" s="358"/>
    </row>
    <row r="613" spans="1:24" s="377" customFormat="1" ht="15.75" customHeight="1">
      <c r="A613" s="371"/>
      <c r="B613" s="357"/>
      <c r="C613" s="357"/>
      <c r="D613" s="357"/>
      <c r="E613" s="357"/>
      <c r="F613" s="357"/>
      <c r="G613" s="357"/>
      <c r="H613" s="372"/>
      <c r="I613" s="372"/>
      <c r="J613" s="372"/>
      <c r="K613" s="357"/>
      <c r="M613" s="358"/>
      <c r="N613" s="358"/>
      <c r="O613" s="358"/>
      <c r="P613" s="358"/>
      <c r="Q613" s="358"/>
      <c r="R613" s="358"/>
      <c r="S613" s="358"/>
      <c r="T613" s="358"/>
      <c r="U613" s="358"/>
      <c r="V613" s="358"/>
      <c r="W613" s="358"/>
      <c r="X613" s="358"/>
    </row>
    <row r="614" spans="1:24" s="377" customFormat="1" ht="15.75" customHeight="1">
      <c r="A614" s="371"/>
      <c r="B614" s="357"/>
      <c r="C614" s="357"/>
      <c r="D614" s="357"/>
      <c r="E614" s="357"/>
      <c r="F614" s="357"/>
      <c r="G614" s="357"/>
      <c r="H614" s="372"/>
      <c r="I614" s="372"/>
      <c r="J614" s="372"/>
      <c r="K614" s="357"/>
      <c r="M614" s="358"/>
      <c r="N614" s="358"/>
      <c r="O614" s="358"/>
      <c r="P614" s="358"/>
      <c r="Q614" s="358"/>
      <c r="R614" s="358"/>
      <c r="S614" s="358"/>
      <c r="T614" s="358"/>
      <c r="U614" s="358"/>
      <c r="V614" s="358"/>
      <c r="W614" s="358"/>
      <c r="X614" s="358"/>
    </row>
    <row r="615" spans="1:24" s="377" customFormat="1" ht="15.75" customHeight="1">
      <c r="A615" s="371"/>
      <c r="B615" s="357"/>
      <c r="C615" s="357"/>
      <c r="D615" s="357"/>
      <c r="E615" s="357"/>
      <c r="F615" s="357"/>
      <c r="G615" s="357"/>
      <c r="H615" s="372"/>
      <c r="I615" s="372"/>
      <c r="J615" s="372"/>
      <c r="K615" s="357"/>
      <c r="M615" s="358"/>
      <c r="N615" s="358"/>
      <c r="O615" s="358"/>
      <c r="P615" s="358"/>
      <c r="Q615" s="358"/>
      <c r="R615" s="358"/>
      <c r="S615" s="358"/>
      <c r="T615" s="358"/>
      <c r="U615" s="358"/>
      <c r="V615" s="358"/>
      <c r="W615" s="358"/>
      <c r="X615" s="358"/>
    </row>
    <row r="616" spans="1:24" s="377" customFormat="1" ht="15.75" customHeight="1">
      <c r="A616" s="371"/>
      <c r="B616" s="357"/>
      <c r="C616" s="357"/>
      <c r="D616" s="357"/>
      <c r="E616" s="357"/>
      <c r="F616" s="357"/>
      <c r="G616" s="357"/>
      <c r="H616" s="372"/>
      <c r="I616" s="372"/>
      <c r="J616" s="372"/>
      <c r="K616" s="357"/>
      <c r="M616" s="358"/>
      <c r="N616" s="358"/>
      <c r="O616" s="358"/>
      <c r="P616" s="358"/>
      <c r="Q616" s="358"/>
      <c r="R616" s="358"/>
      <c r="S616" s="358"/>
      <c r="T616" s="358"/>
      <c r="U616" s="358"/>
      <c r="V616" s="358"/>
      <c r="W616" s="358"/>
      <c r="X616" s="358"/>
    </row>
    <row r="617" spans="1:24" s="377" customFormat="1" ht="15.75" customHeight="1">
      <c r="A617" s="371"/>
      <c r="B617" s="357"/>
      <c r="C617" s="357"/>
      <c r="D617" s="357"/>
      <c r="E617" s="357"/>
      <c r="F617" s="357"/>
      <c r="G617" s="357"/>
      <c r="H617" s="372"/>
      <c r="I617" s="372"/>
      <c r="J617" s="372"/>
      <c r="K617" s="357"/>
      <c r="M617" s="358"/>
      <c r="N617" s="358"/>
      <c r="O617" s="358"/>
      <c r="P617" s="358"/>
      <c r="Q617" s="358"/>
      <c r="R617" s="358"/>
      <c r="S617" s="358"/>
      <c r="T617" s="358"/>
      <c r="U617" s="358"/>
      <c r="V617" s="358"/>
      <c r="W617" s="358"/>
      <c r="X617" s="358"/>
    </row>
    <row r="618" spans="1:24" s="377" customFormat="1" ht="15.75" customHeight="1">
      <c r="A618" s="371"/>
      <c r="B618" s="357"/>
      <c r="C618" s="357"/>
      <c r="D618" s="357"/>
      <c r="E618" s="357"/>
      <c r="F618" s="357"/>
      <c r="G618" s="357"/>
      <c r="H618" s="372"/>
      <c r="I618" s="372"/>
      <c r="J618" s="372"/>
      <c r="K618" s="357"/>
      <c r="M618" s="358"/>
      <c r="N618" s="358"/>
      <c r="O618" s="358"/>
      <c r="P618" s="358"/>
      <c r="Q618" s="358"/>
      <c r="R618" s="358"/>
      <c r="S618" s="358"/>
      <c r="T618" s="358"/>
      <c r="U618" s="358"/>
      <c r="V618" s="358"/>
      <c r="W618" s="358"/>
      <c r="X618" s="358"/>
    </row>
    <row r="619" spans="1:24" s="377" customFormat="1" ht="15.75" customHeight="1">
      <c r="A619" s="371"/>
      <c r="B619" s="357"/>
      <c r="C619" s="357"/>
      <c r="D619" s="357"/>
      <c r="E619" s="357"/>
      <c r="F619" s="357"/>
      <c r="G619" s="357"/>
      <c r="H619" s="372"/>
      <c r="I619" s="372"/>
      <c r="J619" s="372"/>
      <c r="K619" s="357"/>
      <c r="M619" s="358"/>
      <c r="N619" s="358"/>
      <c r="O619" s="358"/>
      <c r="P619" s="358"/>
      <c r="Q619" s="358"/>
      <c r="R619" s="358"/>
      <c r="S619" s="358"/>
      <c r="T619" s="358"/>
      <c r="U619" s="358"/>
      <c r="V619" s="358"/>
      <c r="W619" s="358"/>
      <c r="X619" s="358"/>
    </row>
    <row r="620" spans="1:24" s="377" customFormat="1" ht="15.75" customHeight="1">
      <c r="A620" s="371"/>
      <c r="B620" s="357"/>
      <c r="C620" s="357"/>
      <c r="D620" s="357"/>
      <c r="E620" s="357"/>
      <c r="F620" s="357"/>
      <c r="G620" s="357"/>
      <c r="H620" s="372"/>
      <c r="I620" s="372"/>
      <c r="J620" s="372"/>
      <c r="K620" s="357"/>
      <c r="M620" s="358"/>
      <c r="N620" s="358"/>
      <c r="O620" s="358"/>
      <c r="P620" s="358"/>
      <c r="Q620" s="358"/>
      <c r="R620" s="358"/>
      <c r="S620" s="358"/>
      <c r="T620" s="358"/>
      <c r="U620" s="358"/>
      <c r="V620" s="358"/>
      <c r="W620" s="358"/>
      <c r="X620" s="358"/>
    </row>
    <row r="621" spans="1:24" s="377" customFormat="1" ht="15.75" customHeight="1">
      <c r="A621" s="371"/>
      <c r="B621" s="357"/>
      <c r="C621" s="357"/>
      <c r="D621" s="357"/>
      <c r="E621" s="357"/>
      <c r="F621" s="357"/>
      <c r="G621" s="357"/>
      <c r="H621" s="372"/>
      <c r="I621" s="372"/>
      <c r="J621" s="372"/>
      <c r="K621" s="357"/>
      <c r="M621" s="358"/>
      <c r="N621" s="358"/>
      <c r="O621" s="358"/>
      <c r="P621" s="358"/>
      <c r="Q621" s="358"/>
      <c r="R621" s="358"/>
      <c r="S621" s="358"/>
      <c r="T621" s="358"/>
      <c r="U621" s="358"/>
      <c r="V621" s="358"/>
      <c r="W621" s="358"/>
      <c r="X621" s="358"/>
    </row>
    <row r="622" spans="1:24" s="377" customFormat="1" ht="15.75" customHeight="1">
      <c r="A622" s="371"/>
      <c r="B622" s="357"/>
      <c r="C622" s="357"/>
      <c r="D622" s="357"/>
      <c r="E622" s="357"/>
      <c r="F622" s="357"/>
      <c r="G622" s="357"/>
      <c r="H622" s="372"/>
      <c r="I622" s="372"/>
      <c r="J622" s="372"/>
      <c r="K622" s="357"/>
      <c r="M622" s="358"/>
      <c r="N622" s="358"/>
      <c r="O622" s="358"/>
      <c r="P622" s="358"/>
      <c r="Q622" s="358"/>
      <c r="R622" s="358"/>
      <c r="S622" s="358"/>
      <c r="T622" s="358"/>
      <c r="U622" s="358"/>
      <c r="V622" s="358"/>
      <c r="W622" s="358"/>
      <c r="X622" s="358"/>
    </row>
    <row r="623" spans="1:24" s="377" customFormat="1" ht="15.75" customHeight="1">
      <c r="A623" s="371"/>
      <c r="B623" s="357"/>
      <c r="C623" s="357"/>
      <c r="D623" s="357"/>
      <c r="E623" s="357"/>
      <c r="F623" s="357"/>
      <c r="G623" s="357"/>
      <c r="H623" s="372"/>
      <c r="I623" s="372"/>
      <c r="J623" s="372"/>
      <c r="K623" s="357"/>
      <c r="M623" s="358"/>
      <c r="N623" s="358"/>
      <c r="O623" s="358"/>
      <c r="P623" s="358"/>
      <c r="Q623" s="358"/>
      <c r="R623" s="358"/>
      <c r="S623" s="358"/>
      <c r="T623" s="358"/>
      <c r="U623" s="358"/>
      <c r="V623" s="358"/>
      <c r="W623" s="358"/>
      <c r="X623" s="358"/>
    </row>
    <row r="624" spans="1:24" s="377" customFormat="1" ht="15.75" customHeight="1">
      <c r="A624" s="371"/>
      <c r="B624" s="357"/>
      <c r="C624" s="357"/>
      <c r="D624" s="357"/>
      <c r="E624" s="357"/>
      <c r="F624" s="357"/>
      <c r="G624" s="357"/>
      <c r="H624" s="372"/>
      <c r="I624" s="372"/>
      <c r="J624" s="372"/>
      <c r="K624" s="357"/>
      <c r="M624" s="358"/>
      <c r="N624" s="358"/>
      <c r="O624" s="358"/>
      <c r="P624" s="358"/>
      <c r="Q624" s="358"/>
      <c r="R624" s="358"/>
      <c r="S624" s="358"/>
      <c r="T624" s="358"/>
      <c r="U624" s="358"/>
      <c r="V624" s="358"/>
      <c r="W624" s="358"/>
      <c r="X624" s="358"/>
    </row>
    <row r="625" spans="1:24" s="377" customFormat="1" ht="15.75" customHeight="1">
      <c r="A625" s="371"/>
      <c r="B625" s="357"/>
      <c r="C625" s="357"/>
      <c r="D625" s="357"/>
      <c r="E625" s="357"/>
      <c r="F625" s="357"/>
      <c r="G625" s="357"/>
      <c r="H625" s="372"/>
      <c r="I625" s="372"/>
      <c r="J625" s="372"/>
      <c r="K625" s="357"/>
      <c r="M625" s="358"/>
      <c r="N625" s="358"/>
      <c r="O625" s="358"/>
      <c r="P625" s="358"/>
      <c r="Q625" s="358"/>
      <c r="R625" s="358"/>
      <c r="S625" s="358"/>
      <c r="T625" s="358"/>
      <c r="U625" s="358"/>
      <c r="V625" s="358"/>
      <c r="W625" s="358"/>
      <c r="X625" s="358"/>
    </row>
    <row r="626" spans="1:24" s="377" customFormat="1" ht="15.75" customHeight="1">
      <c r="A626" s="371"/>
      <c r="B626" s="357"/>
      <c r="C626" s="357"/>
      <c r="D626" s="357"/>
      <c r="E626" s="357"/>
      <c r="F626" s="357"/>
      <c r="G626" s="357"/>
      <c r="H626" s="372"/>
      <c r="I626" s="372"/>
      <c r="J626" s="372"/>
      <c r="K626" s="357"/>
      <c r="M626" s="358"/>
      <c r="N626" s="358"/>
      <c r="O626" s="358"/>
      <c r="P626" s="358"/>
      <c r="Q626" s="358"/>
      <c r="R626" s="358"/>
      <c r="S626" s="358"/>
      <c r="T626" s="358"/>
      <c r="U626" s="358"/>
      <c r="V626" s="358"/>
      <c r="W626" s="358"/>
      <c r="X626" s="358"/>
    </row>
    <row r="627" spans="1:24" s="377" customFormat="1" ht="15.75" customHeight="1">
      <c r="A627" s="371"/>
      <c r="B627" s="357"/>
      <c r="C627" s="357"/>
      <c r="D627" s="357"/>
      <c r="E627" s="357"/>
      <c r="F627" s="357"/>
      <c r="G627" s="357"/>
      <c r="H627" s="372"/>
      <c r="I627" s="372"/>
      <c r="J627" s="372"/>
      <c r="K627" s="357"/>
      <c r="M627" s="358"/>
      <c r="N627" s="358"/>
      <c r="O627" s="358"/>
      <c r="P627" s="358"/>
      <c r="Q627" s="358"/>
      <c r="R627" s="358"/>
      <c r="S627" s="358"/>
      <c r="T627" s="358"/>
      <c r="U627" s="358"/>
      <c r="V627" s="358"/>
      <c r="W627" s="358"/>
      <c r="X627" s="358"/>
    </row>
    <row r="628" spans="1:24" s="377" customFormat="1" ht="15.75" customHeight="1">
      <c r="A628" s="371"/>
      <c r="B628" s="357"/>
      <c r="C628" s="357"/>
      <c r="D628" s="357"/>
      <c r="E628" s="357"/>
      <c r="F628" s="357"/>
      <c r="G628" s="357"/>
      <c r="H628" s="372"/>
      <c r="I628" s="372"/>
      <c r="J628" s="372"/>
      <c r="K628" s="357"/>
      <c r="M628" s="358"/>
      <c r="N628" s="358"/>
      <c r="O628" s="358"/>
      <c r="P628" s="358"/>
      <c r="Q628" s="358"/>
      <c r="R628" s="358"/>
      <c r="S628" s="358"/>
      <c r="T628" s="358"/>
      <c r="U628" s="358"/>
      <c r="V628" s="358"/>
      <c r="W628" s="358"/>
      <c r="X628" s="358"/>
    </row>
    <row r="629" spans="1:24" s="377" customFormat="1" ht="15.75" customHeight="1">
      <c r="A629" s="371"/>
      <c r="B629" s="357"/>
      <c r="C629" s="357"/>
      <c r="D629" s="357"/>
      <c r="E629" s="357"/>
      <c r="F629" s="357"/>
      <c r="G629" s="357"/>
      <c r="H629" s="372"/>
      <c r="I629" s="372"/>
      <c r="J629" s="372"/>
      <c r="K629" s="357"/>
      <c r="M629" s="358"/>
      <c r="N629" s="358"/>
      <c r="O629" s="358"/>
      <c r="P629" s="358"/>
      <c r="Q629" s="358"/>
      <c r="R629" s="358"/>
      <c r="S629" s="358"/>
      <c r="T629" s="358"/>
      <c r="U629" s="358"/>
      <c r="V629" s="358"/>
      <c r="W629" s="358"/>
      <c r="X629" s="358"/>
    </row>
    <row r="630" spans="1:24" s="377" customFormat="1" ht="15.75" customHeight="1">
      <c r="A630" s="371"/>
      <c r="B630" s="357"/>
      <c r="C630" s="357"/>
      <c r="D630" s="357"/>
      <c r="E630" s="357"/>
      <c r="F630" s="357"/>
      <c r="G630" s="357"/>
      <c r="H630" s="372"/>
      <c r="I630" s="372"/>
      <c r="J630" s="372"/>
      <c r="K630" s="357"/>
      <c r="M630" s="358"/>
      <c r="N630" s="358"/>
      <c r="O630" s="358"/>
      <c r="P630" s="358"/>
      <c r="Q630" s="358"/>
      <c r="R630" s="358"/>
      <c r="S630" s="358"/>
      <c r="T630" s="358"/>
      <c r="U630" s="358"/>
      <c r="V630" s="358"/>
      <c r="W630" s="358"/>
      <c r="X630" s="358"/>
    </row>
    <row r="631" spans="1:24" s="377" customFormat="1" ht="15.75" customHeight="1">
      <c r="A631" s="371"/>
      <c r="B631" s="357"/>
      <c r="C631" s="357"/>
      <c r="D631" s="357"/>
      <c r="E631" s="357"/>
      <c r="F631" s="357"/>
      <c r="G631" s="357"/>
      <c r="H631" s="372"/>
      <c r="I631" s="372"/>
      <c r="J631" s="372"/>
      <c r="K631" s="357"/>
      <c r="M631" s="358"/>
      <c r="N631" s="358"/>
      <c r="O631" s="358"/>
      <c r="P631" s="358"/>
      <c r="Q631" s="358"/>
      <c r="R631" s="358"/>
      <c r="S631" s="358"/>
      <c r="T631" s="358"/>
      <c r="U631" s="358"/>
      <c r="V631" s="358"/>
      <c r="W631" s="358"/>
      <c r="X631" s="358"/>
    </row>
    <row r="632" spans="1:24" s="377" customFormat="1" ht="15.75" customHeight="1">
      <c r="A632" s="371"/>
      <c r="B632" s="357"/>
      <c r="C632" s="357"/>
      <c r="D632" s="357"/>
      <c r="E632" s="357"/>
      <c r="F632" s="357"/>
      <c r="G632" s="357"/>
      <c r="H632" s="372"/>
      <c r="I632" s="372"/>
      <c r="J632" s="372"/>
      <c r="K632" s="357"/>
      <c r="M632" s="358"/>
      <c r="N632" s="358"/>
      <c r="O632" s="358"/>
      <c r="P632" s="358"/>
      <c r="Q632" s="358"/>
      <c r="R632" s="358"/>
      <c r="S632" s="358"/>
      <c r="T632" s="358"/>
      <c r="U632" s="358"/>
      <c r="V632" s="358"/>
      <c r="W632" s="358"/>
      <c r="X632" s="358"/>
    </row>
    <row r="633" spans="1:24" s="377" customFormat="1" ht="15.75" customHeight="1">
      <c r="A633" s="371"/>
      <c r="B633" s="357"/>
      <c r="C633" s="357"/>
      <c r="D633" s="357"/>
      <c r="E633" s="357"/>
      <c r="F633" s="357"/>
      <c r="G633" s="357"/>
      <c r="H633" s="372"/>
      <c r="I633" s="372"/>
      <c r="J633" s="372"/>
      <c r="K633" s="357"/>
      <c r="M633" s="358"/>
      <c r="N633" s="358"/>
      <c r="O633" s="358"/>
      <c r="P633" s="358"/>
      <c r="Q633" s="358"/>
      <c r="R633" s="358"/>
      <c r="S633" s="358"/>
      <c r="T633" s="358"/>
      <c r="U633" s="358"/>
      <c r="V633" s="358"/>
      <c r="W633" s="358"/>
      <c r="X633" s="358"/>
    </row>
    <row r="634" spans="1:24" s="377" customFormat="1" ht="15.75" customHeight="1">
      <c r="A634" s="371"/>
      <c r="B634" s="357"/>
      <c r="C634" s="357"/>
      <c r="D634" s="357"/>
      <c r="E634" s="357"/>
      <c r="F634" s="357"/>
      <c r="G634" s="357"/>
      <c r="H634" s="372"/>
      <c r="I634" s="372"/>
      <c r="J634" s="372"/>
      <c r="K634" s="357"/>
      <c r="M634" s="358"/>
      <c r="N634" s="358"/>
      <c r="O634" s="358"/>
      <c r="P634" s="358"/>
      <c r="Q634" s="358"/>
      <c r="R634" s="358"/>
      <c r="S634" s="358"/>
      <c r="T634" s="358"/>
      <c r="U634" s="358"/>
      <c r="V634" s="358"/>
      <c r="W634" s="358"/>
      <c r="X634" s="358"/>
    </row>
    <row r="635" spans="1:24" s="377" customFormat="1" ht="15.75" customHeight="1">
      <c r="A635" s="371"/>
      <c r="B635" s="357"/>
      <c r="C635" s="357"/>
      <c r="D635" s="357"/>
      <c r="E635" s="357"/>
      <c r="F635" s="357"/>
      <c r="G635" s="357"/>
      <c r="H635" s="372"/>
      <c r="I635" s="372"/>
      <c r="J635" s="372"/>
      <c r="K635" s="357"/>
      <c r="M635" s="358"/>
      <c r="N635" s="358"/>
      <c r="O635" s="358"/>
      <c r="P635" s="358"/>
      <c r="Q635" s="358"/>
      <c r="R635" s="358"/>
      <c r="S635" s="358"/>
      <c r="T635" s="358"/>
      <c r="U635" s="358"/>
      <c r="V635" s="358"/>
      <c r="W635" s="358"/>
      <c r="X635" s="358"/>
    </row>
    <row r="636" spans="1:24" s="377" customFormat="1" ht="15.75" customHeight="1">
      <c r="A636" s="371"/>
      <c r="B636" s="357"/>
      <c r="C636" s="357"/>
      <c r="D636" s="357"/>
      <c r="E636" s="357"/>
      <c r="F636" s="357"/>
      <c r="G636" s="357"/>
      <c r="H636" s="372"/>
      <c r="I636" s="372"/>
      <c r="J636" s="372"/>
      <c r="K636" s="357"/>
      <c r="M636" s="358"/>
      <c r="N636" s="358"/>
      <c r="O636" s="358"/>
      <c r="P636" s="358"/>
      <c r="Q636" s="358"/>
      <c r="R636" s="358"/>
      <c r="S636" s="358"/>
      <c r="T636" s="358"/>
      <c r="U636" s="358"/>
      <c r="V636" s="358"/>
      <c r="W636" s="358"/>
      <c r="X636" s="358"/>
    </row>
    <row r="637" spans="1:24" s="377" customFormat="1" ht="15.75" customHeight="1">
      <c r="A637" s="371"/>
      <c r="B637" s="357"/>
      <c r="C637" s="357"/>
      <c r="D637" s="357"/>
      <c r="E637" s="357"/>
      <c r="F637" s="357"/>
      <c r="G637" s="357"/>
      <c r="H637" s="372"/>
      <c r="I637" s="372"/>
      <c r="J637" s="372"/>
      <c r="K637" s="357"/>
      <c r="M637" s="358"/>
      <c r="N637" s="358"/>
      <c r="O637" s="358"/>
      <c r="P637" s="358"/>
      <c r="Q637" s="358"/>
      <c r="R637" s="358"/>
      <c r="S637" s="358"/>
      <c r="T637" s="358"/>
      <c r="U637" s="358"/>
      <c r="V637" s="358"/>
      <c r="W637" s="358"/>
      <c r="X637" s="358"/>
    </row>
    <row r="638" spans="1:24" s="377" customFormat="1" ht="15.75" customHeight="1">
      <c r="A638" s="371"/>
      <c r="B638" s="357"/>
      <c r="C638" s="357"/>
      <c r="D638" s="357"/>
      <c r="E638" s="357"/>
      <c r="F638" s="357"/>
      <c r="G638" s="357"/>
      <c r="H638" s="372"/>
      <c r="I638" s="372"/>
      <c r="J638" s="372"/>
      <c r="K638" s="357"/>
      <c r="M638" s="358"/>
      <c r="N638" s="358"/>
      <c r="O638" s="358"/>
      <c r="P638" s="358"/>
      <c r="Q638" s="358"/>
      <c r="R638" s="358"/>
      <c r="S638" s="358"/>
      <c r="T638" s="358"/>
      <c r="U638" s="358"/>
      <c r="V638" s="358"/>
      <c r="W638" s="358"/>
      <c r="X638" s="358"/>
    </row>
    <row r="639" spans="1:24" s="377" customFormat="1" ht="15.75" customHeight="1">
      <c r="A639" s="371"/>
      <c r="B639" s="357"/>
      <c r="C639" s="357"/>
      <c r="D639" s="357"/>
      <c r="E639" s="357"/>
      <c r="F639" s="357"/>
      <c r="G639" s="357"/>
      <c r="H639" s="372"/>
      <c r="I639" s="372"/>
      <c r="J639" s="372"/>
      <c r="K639" s="357"/>
      <c r="M639" s="358"/>
      <c r="N639" s="358"/>
      <c r="O639" s="358"/>
      <c r="P639" s="358"/>
      <c r="Q639" s="358"/>
      <c r="R639" s="358"/>
      <c r="S639" s="358"/>
      <c r="T639" s="358"/>
      <c r="U639" s="358"/>
      <c r="V639" s="358"/>
      <c r="W639" s="358"/>
      <c r="X639" s="358"/>
    </row>
    <row r="640" spans="1:24" s="377" customFormat="1" ht="15.75" customHeight="1">
      <c r="A640" s="371"/>
      <c r="B640" s="357"/>
      <c r="C640" s="357"/>
      <c r="D640" s="357"/>
      <c r="E640" s="357"/>
      <c r="F640" s="357"/>
      <c r="G640" s="357"/>
      <c r="H640" s="372"/>
      <c r="I640" s="372"/>
      <c r="J640" s="372"/>
      <c r="K640" s="357"/>
      <c r="M640" s="358"/>
      <c r="N640" s="358"/>
      <c r="O640" s="358"/>
      <c r="P640" s="358"/>
      <c r="Q640" s="358"/>
      <c r="R640" s="358"/>
      <c r="S640" s="358"/>
      <c r="T640" s="358"/>
      <c r="U640" s="358"/>
      <c r="V640" s="358"/>
      <c r="W640" s="358"/>
      <c r="X640" s="358"/>
    </row>
    <row r="641" spans="1:24" s="377" customFormat="1" ht="15.75" customHeight="1">
      <c r="A641" s="371"/>
      <c r="B641" s="357"/>
      <c r="C641" s="357"/>
      <c r="D641" s="357"/>
      <c r="E641" s="357"/>
      <c r="F641" s="357"/>
      <c r="G641" s="357"/>
      <c r="H641" s="372"/>
      <c r="I641" s="372"/>
      <c r="J641" s="372"/>
      <c r="K641" s="357"/>
      <c r="M641" s="358"/>
      <c r="N641" s="358"/>
      <c r="O641" s="358"/>
      <c r="P641" s="358"/>
      <c r="Q641" s="358"/>
      <c r="R641" s="358"/>
      <c r="S641" s="358"/>
      <c r="T641" s="358"/>
      <c r="U641" s="358"/>
      <c r="V641" s="358"/>
      <c r="W641" s="358"/>
      <c r="X641" s="358"/>
    </row>
    <row r="642" spans="1:24" s="377" customFormat="1" ht="15.75" customHeight="1">
      <c r="A642" s="371"/>
      <c r="B642" s="357"/>
      <c r="C642" s="357"/>
      <c r="D642" s="357"/>
      <c r="E642" s="357"/>
      <c r="F642" s="357"/>
      <c r="G642" s="357"/>
      <c r="H642" s="372"/>
      <c r="I642" s="372"/>
      <c r="J642" s="372"/>
      <c r="K642" s="357"/>
      <c r="M642" s="358"/>
      <c r="N642" s="358"/>
      <c r="O642" s="358"/>
      <c r="P642" s="358"/>
      <c r="Q642" s="358"/>
      <c r="R642" s="358"/>
      <c r="S642" s="358"/>
      <c r="T642" s="358"/>
      <c r="U642" s="358"/>
      <c r="V642" s="358"/>
      <c r="W642" s="358"/>
      <c r="X642" s="358"/>
    </row>
    <row r="643" spans="1:24" s="377" customFormat="1" ht="15.75" customHeight="1">
      <c r="A643" s="371"/>
      <c r="B643" s="357"/>
      <c r="C643" s="357"/>
      <c r="D643" s="357"/>
      <c r="E643" s="357"/>
      <c r="F643" s="357"/>
      <c r="G643" s="357"/>
      <c r="H643" s="372"/>
      <c r="I643" s="372"/>
      <c r="J643" s="372"/>
      <c r="K643" s="357"/>
      <c r="M643" s="358"/>
      <c r="N643" s="358"/>
      <c r="O643" s="358"/>
      <c r="P643" s="358"/>
      <c r="Q643" s="358"/>
      <c r="R643" s="358"/>
      <c r="S643" s="358"/>
      <c r="T643" s="358"/>
      <c r="U643" s="358"/>
      <c r="V643" s="358"/>
      <c r="W643" s="358"/>
      <c r="X643" s="358"/>
    </row>
    <row r="644" spans="1:24" s="377" customFormat="1" ht="15.75" customHeight="1">
      <c r="A644" s="371"/>
      <c r="B644" s="357"/>
      <c r="C644" s="357"/>
      <c r="D644" s="357"/>
      <c r="E644" s="357"/>
      <c r="F644" s="357"/>
      <c r="G644" s="357"/>
      <c r="H644" s="372"/>
      <c r="I644" s="372"/>
      <c r="J644" s="372"/>
      <c r="K644" s="357"/>
      <c r="M644" s="358"/>
      <c r="N644" s="358"/>
      <c r="O644" s="358"/>
      <c r="P644" s="358"/>
      <c r="Q644" s="358"/>
      <c r="R644" s="358"/>
      <c r="S644" s="358"/>
      <c r="T644" s="358"/>
      <c r="U644" s="358"/>
      <c r="V644" s="358"/>
      <c r="W644" s="358"/>
      <c r="X644" s="358"/>
    </row>
    <row r="645" spans="1:24" s="377" customFormat="1" ht="15.75" customHeight="1">
      <c r="A645" s="371"/>
      <c r="B645" s="357"/>
      <c r="C645" s="357"/>
      <c r="D645" s="357"/>
      <c r="E645" s="357"/>
      <c r="F645" s="357"/>
      <c r="G645" s="357"/>
      <c r="H645" s="372"/>
      <c r="I645" s="372"/>
      <c r="J645" s="372"/>
      <c r="K645" s="357"/>
      <c r="M645" s="358"/>
      <c r="N645" s="358"/>
      <c r="O645" s="358"/>
      <c r="P645" s="358"/>
      <c r="Q645" s="358"/>
      <c r="R645" s="358"/>
      <c r="S645" s="358"/>
      <c r="T645" s="358"/>
      <c r="U645" s="358"/>
      <c r="V645" s="358"/>
      <c r="W645" s="358"/>
      <c r="X645" s="358"/>
    </row>
    <row r="646" spans="1:24" s="377" customFormat="1" ht="15.75" customHeight="1">
      <c r="A646" s="371"/>
      <c r="B646" s="357"/>
      <c r="C646" s="357"/>
      <c r="D646" s="357"/>
      <c r="E646" s="357"/>
      <c r="F646" s="357"/>
      <c r="G646" s="357"/>
      <c r="H646" s="372"/>
      <c r="I646" s="372"/>
      <c r="J646" s="372"/>
      <c r="K646" s="357"/>
      <c r="M646" s="358"/>
      <c r="N646" s="358"/>
      <c r="O646" s="358"/>
      <c r="P646" s="358"/>
      <c r="Q646" s="358"/>
      <c r="R646" s="358"/>
      <c r="S646" s="358"/>
      <c r="T646" s="358"/>
      <c r="U646" s="358"/>
      <c r="V646" s="358"/>
      <c r="W646" s="358"/>
      <c r="X646" s="358"/>
    </row>
    <row r="647" spans="1:24" s="377" customFormat="1" ht="15.75" customHeight="1">
      <c r="A647" s="371"/>
      <c r="B647" s="357"/>
      <c r="C647" s="357"/>
      <c r="D647" s="357"/>
      <c r="E647" s="357"/>
      <c r="F647" s="357"/>
      <c r="G647" s="357"/>
      <c r="H647" s="372"/>
      <c r="I647" s="372"/>
      <c r="J647" s="372"/>
      <c r="K647" s="357"/>
      <c r="M647" s="358"/>
      <c r="N647" s="358"/>
      <c r="O647" s="358"/>
      <c r="P647" s="358"/>
      <c r="Q647" s="358"/>
      <c r="R647" s="358"/>
      <c r="S647" s="358"/>
      <c r="T647" s="358"/>
      <c r="U647" s="358"/>
      <c r="V647" s="358"/>
      <c r="W647" s="358"/>
      <c r="X647" s="358"/>
    </row>
    <row r="648" spans="1:24" s="377" customFormat="1" ht="15.75" customHeight="1">
      <c r="A648" s="371"/>
      <c r="B648" s="357"/>
      <c r="C648" s="357"/>
      <c r="D648" s="357"/>
      <c r="E648" s="357"/>
      <c r="F648" s="357"/>
      <c r="G648" s="357"/>
      <c r="H648" s="372"/>
      <c r="I648" s="372"/>
      <c r="J648" s="372"/>
      <c r="K648" s="357"/>
      <c r="M648" s="358"/>
      <c r="N648" s="358"/>
      <c r="O648" s="358"/>
      <c r="P648" s="358"/>
      <c r="Q648" s="358"/>
      <c r="R648" s="358"/>
      <c r="S648" s="358"/>
      <c r="T648" s="358"/>
      <c r="U648" s="358"/>
      <c r="V648" s="358"/>
      <c r="W648" s="358"/>
      <c r="X648" s="358"/>
    </row>
    <row r="649" spans="1:24" s="377" customFormat="1" ht="15.75" customHeight="1">
      <c r="A649" s="371"/>
      <c r="B649" s="357"/>
      <c r="C649" s="357"/>
      <c r="D649" s="357"/>
      <c r="E649" s="357"/>
      <c r="F649" s="357"/>
      <c r="G649" s="357"/>
      <c r="H649" s="372"/>
      <c r="I649" s="372"/>
      <c r="J649" s="372"/>
      <c r="K649" s="357"/>
      <c r="M649" s="358"/>
      <c r="N649" s="358"/>
      <c r="O649" s="358"/>
      <c r="P649" s="358"/>
      <c r="Q649" s="358"/>
      <c r="R649" s="358"/>
      <c r="S649" s="358"/>
      <c r="T649" s="358"/>
      <c r="U649" s="358"/>
      <c r="V649" s="358"/>
      <c r="W649" s="358"/>
      <c r="X649" s="358"/>
    </row>
    <row r="650" spans="1:24" s="377" customFormat="1" ht="15.75" customHeight="1">
      <c r="A650" s="371"/>
      <c r="B650" s="357"/>
      <c r="C650" s="357"/>
      <c r="D650" s="357"/>
      <c r="E650" s="357"/>
      <c r="F650" s="357"/>
      <c r="G650" s="357"/>
      <c r="H650" s="372"/>
      <c r="I650" s="372"/>
      <c r="J650" s="372"/>
      <c r="K650" s="357"/>
      <c r="M650" s="358"/>
      <c r="N650" s="358"/>
      <c r="O650" s="358"/>
      <c r="P650" s="358"/>
      <c r="Q650" s="358"/>
      <c r="R650" s="358"/>
      <c r="S650" s="358"/>
      <c r="T650" s="358"/>
      <c r="U650" s="358"/>
      <c r="V650" s="358"/>
      <c r="W650" s="358"/>
      <c r="X650" s="358"/>
    </row>
    <row r="651" spans="1:24" s="377" customFormat="1" ht="15.75" customHeight="1">
      <c r="A651" s="371"/>
      <c r="B651" s="357"/>
      <c r="C651" s="357"/>
      <c r="D651" s="357"/>
      <c r="E651" s="357"/>
      <c r="F651" s="357"/>
      <c r="G651" s="357"/>
      <c r="H651" s="372"/>
      <c r="I651" s="372"/>
      <c r="J651" s="372"/>
      <c r="K651" s="357"/>
      <c r="M651" s="358"/>
      <c r="N651" s="358"/>
      <c r="O651" s="358"/>
      <c r="P651" s="358"/>
      <c r="Q651" s="358"/>
      <c r="R651" s="358"/>
      <c r="S651" s="358"/>
      <c r="T651" s="358"/>
      <c r="U651" s="358"/>
      <c r="V651" s="358"/>
      <c r="W651" s="358"/>
      <c r="X651" s="358"/>
    </row>
    <row r="652" spans="1:24" s="377" customFormat="1" ht="15.75" customHeight="1">
      <c r="A652" s="371"/>
      <c r="B652" s="357"/>
      <c r="C652" s="357"/>
      <c r="D652" s="357"/>
      <c r="E652" s="357"/>
      <c r="F652" s="357"/>
      <c r="G652" s="357"/>
      <c r="H652" s="372"/>
      <c r="I652" s="372"/>
      <c r="J652" s="372"/>
      <c r="K652" s="357"/>
      <c r="M652" s="358"/>
      <c r="N652" s="358"/>
      <c r="O652" s="358"/>
      <c r="P652" s="358"/>
      <c r="Q652" s="358"/>
      <c r="R652" s="358"/>
      <c r="S652" s="358"/>
      <c r="T652" s="358"/>
      <c r="U652" s="358"/>
      <c r="V652" s="358"/>
      <c r="W652" s="358"/>
      <c r="X652" s="358"/>
    </row>
    <row r="653" spans="1:24" s="377" customFormat="1" ht="15.75" customHeight="1">
      <c r="A653" s="371"/>
      <c r="B653" s="357"/>
      <c r="C653" s="357"/>
      <c r="D653" s="357"/>
      <c r="E653" s="357"/>
      <c r="F653" s="357"/>
      <c r="G653" s="357"/>
      <c r="H653" s="372"/>
      <c r="I653" s="372"/>
      <c r="J653" s="372"/>
      <c r="K653" s="357"/>
      <c r="M653" s="358"/>
      <c r="N653" s="358"/>
      <c r="O653" s="358"/>
      <c r="P653" s="358"/>
      <c r="Q653" s="358"/>
      <c r="R653" s="358"/>
      <c r="S653" s="358"/>
      <c r="T653" s="358"/>
      <c r="U653" s="358"/>
      <c r="V653" s="358"/>
      <c r="W653" s="358"/>
      <c r="X653" s="358"/>
    </row>
    <row r="654" spans="1:24" s="377" customFormat="1" ht="15.75" customHeight="1">
      <c r="A654" s="371"/>
      <c r="B654" s="357"/>
      <c r="C654" s="357"/>
      <c r="D654" s="357"/>
      <c r="E654" s="357"/>
      <c r="F654" s="357"/>
      <c r="G654" s="357"/>
      <c r="H654" s="372"/>
      <c r="I654" s="372"/>
      <c r="J654" s="372"/>
      <c r="K654" s="357"/>
      <c r="M654" s="358"/>
      <c r="N654" s="358"/>
      <c r="O654" s="358"/>
      <c r="P654" s="358"/>
      <c r="Q654" s="358"/>
      <c r="R654" s="358"/>
      <c r="S654" s="358"/>
      <c r="T654" s="358"/>
      <c r="U654" s="358"/>
      <c r="V654" s="358"/>
      <c r="W654" s="358"/>
      <c r="X654" s="358"/>
    </row>
    <row r="655" spans="1:24" s="377" customFormat="1" ht="15.75" customHeight="1">
      <c r="A655" s="371"/>
      <c r="B655" s="357"/>
      <c r="C655" s="357"/>
      <c r="D655" s="357"/>
      <c r="E655" s="357"/>
      <c r="F655" s="357"/>
      <c r="G655" s="357"/>
      <c r="H655" s="372"/>
      <c r="I655" s="372"/>
      <c r="J655" s="372"/>
      <c r="K655" s="357"/>
      <c r="M655" s="358"/>
      <c r="N655" s="358"/>
      <c r="O655" s="358"/>
      <c r="P655" s="358"/>
      <c r="Q655" s="358"/>
      <c r="R655" s="358"/>
      <c r="S655" s="358"/>
      <c r="T655" s="358"/>
      <c r="U655" s="358"/>
      <c r="V655" s="358"/>
      <c r="W655" s="358"/>
      <c r="X655" s="358"/>
    </row>
    <row r="656" spans="1:24" s="377" customFormat="1" ht="15.75" customHeight="1">
      <c r="A656" s="371"/>
      <c r="B656" s="357"/>
      <c r="C656" s="357"/>
      <c r="D656" s="357"/>
      <c r="E656" s="357"/>
      <c r="F656" s="357"/>
      <c r="G656" s="357"/>
      <c r="H656" s="372"/>
      <c r="I656" s="372"/>
      <c r="J656" s="372"/>
      <c r="K656" s="357"/>
      <c r="M656" s="358"/>
      <c r="N656" s="358"/>
      <c r="O656" s="358"/>
      <c r="P656" s="358"/>
      <c r="Q656" s="358"/>
      <c r="R656" s="358"/>
      <c r="S656" s="358"/>
      <c r="T656" s="358"/>
      <c r="U656" s="358"/>
      <c r="V656" s="358"/>
      <c r="W656" s="358"/>
      <c r="X656" s="358"/>
    </row>
    <row r="657" spans="1:24" s="377" customFormat="1" ht="15.75" customHeight="1">
      <c r="A657" s="371"/>
      <c r="B657" s="357"/>
      <c r="C657" s="357"/>
      <c r="D657" s="357"/>
      <c r="E657" s="357"/>
      <c r="F657" s="357"/>
      <c r="G657" s="357"/>
      <c r="H657" s="372"/>
      <c r="I657" s="372"/>
      <c r="J657" s="372"/>
      <c r="K657" s="357"/>
      <c r="M657" s="358"/>
      <c r="N657" s="358"/>
      <c r="O657" s="358"/>
      <c r="P657" s="358"/>
      <c r="Q657" s="358"/>
      <c r="R657" s="358"/>
      <c r="S657" s="358"/>
      <c r="T657" s="358"/>
      <c r="U657" s="358"/>
      <c r="V657" s="358"/>
      <c r="W657" s="358"/>
      <c r="X657" s="358"/>
    </row>
    <row r="658" spans="1:24" s="377" customFormat="1" ht="15.75" customHeight="1">
      <c r="A658" s="371"/>
      <c r="B658" s="357"/>
      <c r="C658" s="357"/>
      <c r="D658" s="357"/>
      <c r="E658" s="357"/>
      <c r="F658" s="357"/>
      <c r="G658" s="357"/>
      <c r="H658" s="372"/>
      <c r="I658" s="372"/>
      <c r="J658" s="372"/>
      <c r="K658" s="357"/>
      <c r="M658" s="358"/>
      <c r="N658" s="358"/>
      <c r="O658" s="358"/>
      <c r="P658" s="358"/>
      <c r="Q658" s="358"/>
      <c r="R658" s="358"/>
      <c r="S658" s="358"/>
      <c r="T658" s="358"/>
      <c r="U658" s="358"/>
      <c r="V658" s="358"/>
      <c r="W658" s="358"/>
      <c r="X658" s="358"/>
    </row>
    <row r="659" spans="1:24" s="377" customFormat="1" ht="15.75" customHeight="1">
      <c r="A659" s="371"/>
      <c r="B659" s="357"/>
      <c r="C659" s="357"/>
      <c r="D659" s="357"/>
      <c r="E659" s="357"/>
      <c r="F659" s="357"/>
      <c r="G659" s="357"/>
      <c r="H659" s="372"/>
      <c r="I659" s="372"/>
      <c r="J659" s="372"/>
      <c r="K659" s="357"/>
      <c r="M659" s="358"/>
      <c r="N659" s="358"/>
      <c r="O659" s="358"/>
      <c r="P659" s="358"/>
      <c r="Q659" s="358"/>
      <c r="R659" s="358"/>
      <c r="S659" s="358"/>
      <c r="T659" s="358"/>
      <c r="U659" s="358"/>
      <c r="V659" s="358"/>
      <c r="W659" s="358"/>
      <c r="X659" s="358"/>
    </row>
    <row r="660" spans="1:24" s="377" customFormat="1" ht="15.75" customHeight="1">
      <c r="A660" s="371"/>
      <c r="B660" s="357"/>
      <c r="C660" s="357"/>
      <c r="D660" s="357"/>
      <c r="E660" s="357"/>
      <c r="F660" s="357"/>
      <c r="G660" s="357"/>
      <c r="H660" s="372"/>
      <c r="I660" s="372"/>
      <c r="J660" s="372"/>
      <c r="K660" s="357"/>
      <c r="M660" s="358"/>
      <c r="N660" s="358"/>
      <c r="O660" s="358"/>
      <c r="P660" s="358"/>
      <c r="Q660" s="358"/>
      <c r="R660" s="358"/>
      <c r="S660" s="358"/>
      <c r="T660" s="358"/>
      <c r="U660" s="358"/>
      <c r="V660" s="358"/>
      <c r="W660" s="358"/>
      <c r="X660" s="358"/>
    </row>
    <row r="661" spans="1:24" s="377" customFormat="1" ht="15.75" customHeight="1">
      <c r="A661" s="371"/>
      <c r="B661" s="357"/>
      <c r="C661" s="357"/>
      <c r="D661" s="357"/>
      <c r="E661" s="357"/>
      <c r="F661" s="357"/>
      <c r="G661" s="357"/>
      <c r="H661" s="372"/>
      <c r="I661" s="372"/>
      <c r="J661" s="372"/>
      <c r="K661" s="357"/>
      <c r="M661" s="358"/>
      <c r="N661" s="358"/>
      <c r="O661" s="358"/>
      <c r="P661" s="358"/>
      <c r="Q661" s="358"/>
      <c r="R661" s="358"/>
      <c r="S661" s="358"/>
      <c r="T661" s="358"/>
      <c r="U661" s="358"/>
      <c r="V661" s="358"/>
      <c r="W661" s="358"/>
      <c r="X661" s="358"/>
    </row>
    <row r="662" spans="1:24" s="377" customFormat="1" ht="15.75" customHeight="1">
      <c r="A662" s="371"/>
      <c r="B662" s="357"/>
      <c r="C662" s="357"/>
      <c r="D662" s="357"/>
      <c r="E662" s="357"/>
      <c r="F662" s="357"/>
      <c r="G662" s="357"/>
      <c r="H662" s="372"/>
      <c r="I662" s="372"/>
      <c r="J662" s="372"/>
      <c r="K662" s="357"/>
      <c r="M662" s="358"/>
      <c r="N662" s="358"/>
      <c r="O662" s="358"/>
      <c r="P662" s="358"/>
      <c r="Q662" s="358"/>
      <c r="R662" s="358"/>
      <c r="S662" s="358"/>
      <c r="T662" s="358"/>
      <c r="U662" s="358"/>
      <c r="V662" s="358"/>
      <c r="W662" s="358"/>
      <c r="X662" s="358"/>
    </row>
    <row r="663" spans="1:24" s="377" customFormat="1" ht="15.75" customHeight="1">
      <c r="A663" s="371"/>
      <c r="B663" s="357"/>
      <c r="C663" s="357"/>
      <c r="D663" s="357"/>
      <c r="E663" s="357"/>
      <c r="F663" s="357"/>
      <c r="G663" s="357"/>
      <c r="H663" s="372"/>
      <c r="I663" s="372"/>
      <c r="J663" s="372"/>
      <c r="K663" s="357"/>
      <c r="M663" s="358"/>
      <c r="N663" s="358"/>
      <c r="O663" s="358"/>
      <c r="P663" s="358"/>
      <c r="Q663" s="358"/>
      <c r="R663" s="358"/>
      <c r="S663" s="358"/>
      <c r="T663" s="358"/>
      <c r="U663" s="358"/>
      <c r="V663" s="358"/>
      <c r="W663" s="358"/>
      <c r="X663" s="358"/>
    </row>
    <row r="664" spans="1:24" s="377" customFormat="1" ht="15.75" customHeight="1">
      <c r="A664" s="371"/>
      <c r="B664" s="357"/>
      <c r="C664" s="357"/>
      <c r="D664" s="357"/>
      <c r="E664" s="357"/>
      <c r="F664" s="357"/>
      <c r="G664" s="357"/>
      <c r="H664" s="372"/>
      <c r="I664" s="372"/>
      <c r="J664" s="372"/>
      <c r="K664" s="357"/>
      <c r="M664" s="358"/>
      <c r="N664" s="358"/>
      <c r="O664" s="358"/>
      <c r="P664" s="358"/>
      <c r="Q664" s="358"/>
      <c r="R664" s="358"/>
      <c r="S664" s="358"/>
      <c r="T664" s="358"/>
      <c r="U664" s="358"/>
      <c r="V664" s="358"/>
      <c r="W664" s="358"/>
      <c r="X664" s="358"/>
    </row>
    <row r="665" spans="1:24" s="377" customFormat="1" ht="15.75" customHeight="1">
      <c r="A665" s="371"/>
      <c r="B665" s="357"/>
      <c r="C665" s="357"/>
      <c r="D665" s="357"/>
      <c r="E665" s="357"/>
      <c r="F665" s="357"/>
      <c r="G665" s="357"/>
      <c r="H665" s="372"/>
      <c r="I665" s="372"/>
      <c r="J665" s="372"/>
      <c r="K665" s="357"/>
      <c r="M665" s="358"/>
      <c r="N665" s="358"/>
      <c r="O665" s="358"/>
      <c r="P665" s="358"/>
      <c r="Q665" s="358"/>
      <c r="R665" s="358"/>
      <c r="S665" s="358"/>
      <c r="T665" s="358"/>
      <c r="U665" s="358"/>
      <c r="V665" s="358"/>
      <c r="W665" s="358"/>
      <c r="X665" s="358"/>
    </row>
    <row r="666" spans="1:24" s="377" customFormat="1" ht="15.75" customHeight="1">
      <c r="A666" s="371"/>
      <c r="B666" s="357"/>
      <c r="C666" s="357"/>
      <c r="D666" s="357"/>
      <c r="E666" s="357"/>
      <c r="F666" s="357"/>
      <c r="G666" s="357"/>
      <c r="H666" s="372"/>
      <c r="I666" s="372"/>
      <c r="J666" s="372"/>
      <c r="K666" s="357"/>
      <c r="M666" s="358"/>
      <c r="N666" s="358"/>
      <c r="O666" s="358"/>
      <c r="P666" s="358"/>
      <c r="Q666" s="358"/>
      <c r="R666" s="358"/>
      <c r="S666" s="358"/>
      <c r="T666" s="358"/>
      <c r="U666" s="358"/>
      <c r="V666" s="358"/>
      <c r="W666" s="358"/>
      <c r="X666" s="358"/>
    </row>
    <row r="667" spans="1:24" s="377" customFormat="1" ht="15.75" customHeight="1">
      <c r="A667" s="371"/>
      <c r="B667" s="357"/>
      <c r="C667" s="357"/>
      <c r="D667" s="357"/>
      <c r="E667" s="357"/>
      <c r="F667" s="357"/>
      <c r="G667" s="357"/>
      <c r="H667" s="372"/>
      <c r="I667" s="372"/>
      <c r="J667" s="372"/>
      <c r="K667" s="357"/>
      <c r="M667" s="358"/>
      <c r="N667" s="358"/>
      <c r="O667" s="358"/>
      <c r="P667" s="358"/>
      <c r="Q667" s="358"/>
      <c r="R667" s="358"/>
      <c r="S667" s="358"/>
      <c r="T667" s="358"/>
      <c r="U667" s="358"/>
      <c r="V667" s="358"/>
      <c r="W667" s="358"/>
      <c r="X667" s="358"/>
    </row>
    <row r="668" spans="1:24" s="377" customFormat="1" ht="15.75" customHeight="1">
      <c r="A668" s="371"/>
      <c r="B668" s="357"/>
      <c r="C668" s="357"/>
      <c r="D668" s="357"/>
      <c r="E668" s="357"/>
      <c r="F668" s="357"/>
      <c r="G668" s="357"/>
      <c r="H668" s="372"/>
      <c r="I668" s="372"/>
      <c r="J668" s="372"/>
      <c r="K668" s="357"/>
      <c r="M668" s="358"/>
      <c r="N668" s="358"/>
      <c r="O668" s="358"/>
      <c r="P668" s="358"/>
      <c r="Q668" s="358"/>
      <c r="R668" s="358"/>
      <c r="S668" s="358"/>
      <c r="T668" s="358"/>
      <c r="U668" s="358"/>
      <c r="V668" s="358"/>
      <c r="W668" s="358"/>
      <c r="X668" s="358"/>
    </row>
    <row r="669" spans="1:24" s="377" customFormat="1" ht="15.75" customHeight="1">
      <c r="A669" s="371"/>
      <c r="B669" s="357"/>
      <c r="C669" s="357"/>
      <c r="D669" s="357"/>
      <c r="E669" s="357"/>
      <c r="F669" s="357"/>
      <c r="G669" s="357"/>
      <c r="H669" s="372"/>
      <c r="I669" s="372"/>
      <c r="J669" s="372"/>
      <c r="K669" s="357"/>
      <c r="M669" s="358"/>
      <c r="N669" s="358"/>
      <c r="O669" s="358"/>
      <c r="P669" s="358"/>
      <c r="Q669" s="358"/>
      <c r="R669" s="358"/>
      <c r="S669" s="358"/>
      <c r="T669" s="358"/>
      <c r="U669" s="358"/>
      <c r="V669" s="358"/>
      <c r="W669" s="358"/>
      <c r="X669" s="358"/>
    </row>
    <row r="670" spans="1:24" s="377" customFormat="1" ht="15.75" customHeight="1">
      <c r="A670" s="371"/>
      <c r="B670" s="357"/>
      <c r="C670" s="357"/>
      <c r="D670" s="357"/>
      <c r="E670" s="357"/>
      <c r="F670" s="357"/>
      <c r="G670" s="357"/>
      <c r="H670" s="372"/>
      <c r="I670" s="372"/>
      <c r="J670" s="372"/>
      <c r="K670" s="357"/>
      <c r="M670" s="358"/>
      <c r="N670" s="358"/>
      <c r="O670" s="358"/>
      <c r="P670" s="358"/>
      <c r="Q670" s="358"/>
      <c r="R670" s="358"/>
      <c r="S670" s="358"/>
      <c r="T670" s="358"/>
      <c r="U670" s="358"/>
      <c r="V670" s="358"/>
      <c r="W670" s="358"/>
      <c r="X670" s="358"/>
    </row>
    <row r="671" spans="1:24" s="377" customFormat="1" ht="15.75" customHeight="1">
      <c r="A671" s="371"/>
      <c r="B671" s="357"/>
      <c r="C671" s="357"/>
      <c r="D671" s="357"/>
      <c r="E671" s="357"/>
      <c r="F671" s="357"/>
      <c r="G671" s="357"/>
      <c r="H671" s="372"/>
      <c r="I671" s="372"/>
      <c r="J671" s="372"/>
      <c r="K671" s="357"/>
      <c r="M671" s="358"/>
      <c r="N671" s="358"/>
      <c r="O671" s="358"/>
      <c r="P671" s="358"/>
      <c r="Q671" s="358"/>
      <c r="R671" s="358"/>
      <c r="S671" s="358"/>
      <c r="T671" s="358"/>
      <c r="U671" s="358"/>
      <c r="V671" s="358"/>
      <c r="W671" s="358"/>
      <c r="X671" s="358"/>
    </row>
    <row r="672" spans="1:24" s="377" customFormat="1" ht="15.75" customHeight="1">
      <c r="A672" s="371"/>
      <c r="B672" s="357"/>
      <c r="C672" s="357"/>
      <c r="D672" s="357"/>
      <c r="E672" s="357"/>
      <c r="F672" s="357"/>
      <c r="G672" s="357"/>
      <c r="H672" s="372"/>
      <c r="I672" s="372"/>
      <c r="J672" s="372"/>
      <c r="K672" s="357"/>
      <c r="M672" s="358"/>
      <c r="N672" s="358"/>
      <c r="O672" s="358"/>
      <c r="P672" s="358"/>
      <c r="Q672" s="358"/>
      <c r="R672" s="358"/>
      <c r="S672" s="358"/>
      <c r="T672" s="358"/>
      <c r="U672" s="358"/>
      <c r="V672" s="358"/>
      <c r="W672" s="358"/>
      <c r="X672" s="358"/>
    </row>
    <row r="673" spans="1:24" s="377" customFormat="1" ht="15.75" customHeight="1">
      <c r="A673" s="371"/>
      <c r="B673" s="357"/>
      <c r="C673" s="357"/>
      <c r="D673" s="357"/>
      <c r="E673" s="357"/>
      <c r="F673" s="357"/>
      <c r="G673" s="357"/>
      <c r="H673" s="372"/>
      <c r="I673" s="372"/>
      <c r="J673" s="372"/>
      <c r="K673" s="357"/>
      <c r="M673" s="358"/>
      <c r="N673" s="358"/>
      <c r="O673" s="358"/>
      <c r="P673" s="358"/>
      <c r="Q673" s="358"/>
      <c r="R673" s="358"/>
      <c r="S673" s="358"/>
      <c r="T673" s="358"/>
      <c r="U673" s="358"/>
      <c r="V673" s="358"/>
      <c r="W673" s="358"/>
      <c r="X673" s="358"/>
    </row>
    <row r="674" spans="1:24" s="377" customFormat="1" ht="15.75" customHeight="1">
      <c r="A674" s="371"/>
      <c r="B674" s="357"/>
      <c r="C674" s="357"/>
      <c r="D674" s="357"/>
      <c r="E674" s="357"/>
      <c r="F674" s="357"/>
      <c r="G674" s="357"/>
      <c r="H674" s="372"/>
      <c r="I674" s="372"/>
      <c r="J674" s="372"/>
      <c r="K674" s="357"/>
      <c r="M674" s="358"/>
      <c r="N674" s="358"/>
      <c r="O674" s="358"/>
      <c r="P674" s="358"/>
      <c r="Q674" s="358"/>
      <c r="R674" s="358"/>
      <c r="S674" s="358"/>
      <c r="T674" s="358"/>
      <c r="U674" s="358"/>
      <c r="V674" s="358"/>
      <c r="W674" s="358"/>
      <c r="X674" s="358"/>
    </row>
    <row r="675" spans="1:24" s="377" customFormat="1" ht="15.75" customHeight="1">
      <c r="A675" s="371"/>
      <c r="B675" s="357"/>
      <c r="C675" s="357"/>
      <c r="D675" s="357"/>
      <c r="E675" s="357"/>
      <c r="F675" s="357"/>
      <c r="G675" s="357"/>
      <c r="H675" s="372"/>
      <c r="I675" s="372"/>
      <c r="J675" s="372"/>
      <c r="K675" s="357"/>
      <c r="M675" s="358"/>
      <c r="N675" s="358"/>
      <c r="O675" s="358"/>
      <c r="P675" s="358"/>
      <c r="Q675" s="358"/>
      <c r="R675" s="358"/>
      <c r="S675" s="358"/>
      <c r="T675" s="358"/>
      <c r="U675" s="358"/>
      <c r="V675" s="358"/>
      <c r="W675" s="358"/>
      <c r="X675" s="358"/>
    </row>
    <row r="676" spans="1:24" s="377" customFormat="1" ht="15.75" customHeight="1">
      <c r="A676" s="371"/>
      <c r="B676" s="357"/>
      <c r="C676" s="357"/>
      <c r="D676" s="357"/>
      <c r="E676" s="357"/>
      <c r="F676" s="357"/>
      <c r="G676" s="357"/>
      <c r="H676" s="372"/>
      <c r="I676" s="372"/>
      <c r="J676" s="372"/>
      <c r="K676" s="357"/>
      <c r="M676" s="358"/>
      <c r="N676" s="358"/>
      <c r="O676" s="358"/>
      <c r="P676" s="358"/>
      <c r="Q676" s="358"/>
      <c r="R676" s="358"/>
      <c r="S676" s="358"/>
      <c r="T676" s="358"/>
      <c r="U676" s="358"/>
      <c r="V676" s="358"/>
      <c r="W676" s="358"/>
      <c r="X676" s="358"/>
    </row>
    <row r="677" spans="1:24" s="377" customFormat="1" ht="15.75" customHeight="1">
      <c r="A677" s="371"/>
      <c r="B677" s="357"/>
      <c r="C677" s="357"/>
      <c r="D677" s="357"/>
      <c r="E677" s="357"/>
      <c r="F677" s="357"/>
      <c r="G677" s="357"/>
      <c r="H677" s="372"/>
      <c r="I677" s="372"/>
      <c r="J677" s="372"/>
      <c r="K677" s="357"/>
      <c r="M677" s="358"/>
      <c r="N677" s="358"/>
      <c r="O677" s="358"/>
      <c r="P677" s="358"/>
      <c r="Q677" s="358"/>
      <c r="R677" s="358"/>
      <c r="S677" s="358"/>
      <c r="T677" s="358"/>
      <c r="U677" s="358"/>
      <c r="V677" s="358"/>
      <c r="W677" s="358"/>
      <c r="X677" s="358"/>
    </row>
    <row r="678" spans="1:24" s="377" customFormat="1" ht="15.75" customHeight="1">
      <c r="A678" s="371"/>
      <c r="B678" s="357"/>
      <c r="C678" s="357"/>
      <c r="D678" s="357"/>
      <c r="E678" s="357"/>
      <c r="F678" s="357"/>
      <c r="G678" s="357"/>
      <c r="H678" s="372"/>
      <c r="I678" s="372"/>
      <c r="J678" s="372"/>
      <c r="K678" s="357"/>
      <c r="M678" s="358"/>
      <c r="N678" s="358"/>
      <c r="O678" s="358"/>
      <c r="P678" s="358"/>
      <c r="Q678" s="358"/>
      <c r="R678" s="358"/>
      <c r="S678" s="358"/>
      <c r="T678" s="358"/>
      <c r="U678" s="358"/>
      <c r="V678" s="358"/>
      <c r="W678" s="358"/>
      <c r="X678" s="358"/>
    </row>
    <row r="679" spans="1:24" s="377" customFormat="1" ht="15.75" customHeight="1">
      <c r="A679" s="371"/>
      <c r="B679" s="357"/>
      <c r="C679" s="357"/>
      <c r="D679" s="357"/>
      <c r="E679" s="357"/>
      <c r="F679" s="357"/>
      <c r="G679" s="357"/>
      <c r="H679" s="372"/>
      <c r="I679" s="372"/>
      <c r="J679" s="372"/>
      <c r="K679" s="357"/>
      <c r="M679" s="358"/>
      <c r="N679" s="358"/>
      <c r="O679" s="358"/>
      <c r="P679" s="358"/>
      <c r="Q679" s="358"/>
      <c r="R679" s="358"/>
      <c r="S679" s="358"/>
      <c r="T679" s="358"/>
      <c r="U679" s="358"/>
      <c r="V679" s="358"/>
      <c r="W679" s="358"/>
      <c r="X679" s="358"/>
    </row>
    <row r="680" spans="1:24" s="377" customFormat="1" ht="15.75" customHeight="1">
      <c r="A680" s="371"/>
      <c r="B680" s="357"/>
      <c r="C680" s="357"/>
      <c r="D680" s="357"/>
      <c r="E680" s="357"/>
      <c r="F680" s="357"/>
      <c r="G680" s="357"/>
      <c r="H680" s="372"/>
      <c r="I680" s="372"/>
      <c r="J680" s="372"/>
      <c r="K680" s="357"/>
      <c r="M680" s="358"/>
      <c r="N680" s="358"/>
      <c r="O680" s="358"/>
      <c r="P680" s="358"/>
      <c r="Q680" s="358"/>
      <c r="R680" s="358"/>
      <c r="S680" s="358"/>
      <c r="T680" s="358"/>
      <c r="U680" s="358"/>
      <c r="V680" s="358"/>
      <c r="W680" s="358"/>
      <c r="X680" s="358"/>
    </row>
    <row r="681" spans="1:24" s="377" customFormat="1" ht="15.75" customHeight="1">
      <c r="A681" s="371"/>
      <c r="B681" s="357"/>
      <c r="C681" s="357"/>
      <c r="D681" s="357"/>
      <c r="E681" s="357"/>
      <c r="F681" s="357"/>
      <c r="G681" s="357"/>
      <c r="H681" s="372"/>
      <c r="I681" s="372"/>
      <c r="J681" s="372"/>
      <c r="K681" s="357"/>
      <c r="M681" s="358"/>
      <c r="N681" s="358"/>
      <c r="O681" s="358"/>
      <c r="P681" s="358"/>
      <c r="Q681" s="358"/>
      <c r="R681" s="358"/>
      <c r="S681" s="358"/>
      <c r="T681" s="358"/>
      <c r="U681" s="358"/>
      <c r="V681" s="358"/>
      <c r="W681" s="358"/>
      <c r="X681" s="358"/>
    </row>
    <row r="682" spans="1:24" s="377" customFormat="1" ht="15.75" customHeight="1">
      <c r="A682" s="371"/>
      <c r="B682" s="357"/>
      <c r="C682" s="357"/>
      <c r="D682" s="357"/>
      <c r="E682" s="357"/>
      <c r="F682" s="357"/>
      <c r="G682" s="357"/>
      <c r="H682" s="372"/>
      <c r="I682" s="372"/>
      <c r="J682" s="372"/>
      <c r="K682" s="357"/>
      <c r="M682" s="358"/>
      <c r="N682" s="358"/>
      <c r="O682" s="358"/>
      <c r="P682" s="358"/>
      <c r="Q682" s="358"/>
      <c r="R682" s="358"/>
      <c r="S682" s="358"/>
      <c r="T682" s="358"/>
      <c r="U682" s="358"/>
      <c r="V682" s="358"/>
      <c r="W682" s="358"/>
      <c r="X682" s="358"/>
    </row>
    <row r="683" spans="1:24" s="377" customFormat="1" ht="15.75" customHeight="1">
      <c r="A683" s="371"/>
      <c r="B683" s="357"/>
      <c r="C683" s="357"/>
      <c r="D683" s="357"/>
      <c r="E683" s="357"/>
      <c r="F683" s="357"/>
      <c r="G683" s="357"/>
      <c r="H683" s="372"/>
      <c r="I683" s="372"/>
      <c r="J683" s="372"/>
      <c r="K683" s="357"/>
      <c r="M683" s="358"/>
      <c r="N683" s="358"/>
      <c r="O683" s="358"/>
      <c r="P683" s="358"/>
      <c r="Q683" s="358"/>
      <c r="R683" s="358"/>
      <c r="S683" s="358"/>
      <c r="T683" s="358"/>
      <c r="U683" s="358"/>
      <c r="V683" s="358"/>
      <c r="W683" s="358"/>
      <c r="X683" s="358"/>
    </row>
    <row r="684" spans="1:24" s="377" customFormat="1" ht="15.75" customHeight="1">
      <c r="A684" s="371"/>
      <c r="B684" s="357"/>
      <c r="C684" s="357"/>
      <c r="D684" s="357"/>
      <c r="E684" s="357"/>
      <c r="F684" s="357"/>
      <c r="G684" s="357"/>
      <c r="H684" s="372"/>
      <c r="I684" s="372"/>
      <c r="J684" s="372"/>
      <c r="K684" s="357"/>
      <c r="M684" s="358"/>
      <c r="N684" s="358"/>
      <c r="O684" s="358"/>
      <c r="P684" s="358"/>
      <c r="Q684" s="358"/>
      <c r="R684" s="358"/>
      <c r="S684" s="358"/>
      <c r="T684" s="358"/>
      <c r="U684" s="358"/>
      <c r="V684" s="358"/>
      <c r="W684" s="358"/>
      <c r="X684" s="358"/>
    </row>
    <row r="685" spans="1:24" s="377" customFormat="1" ht="15.75" customHeight="1">
      <c r="A685" s="371"/>
      <c r="B685" s="357"/>
      <c r="C685" s="357"/>
      <c r="D685" s="357"/>
      <c r="E685" s="357"/>
      <c r="F685" s="357"/>
      <c r="G685" s="357"/>
      <c r="H685" s="372"/>
      <c r="I685" s="372"/>
      <c r="J685" s="372"/>
      <c r="K685" s="357"/>
      <c r="M685" s="358"/>
      <c r="N685" s="358"/>
      <c r="O685" s="358"/>
      <c r="P685" s="358"/>
      <c r="Q685" s="358"/>
      <c r="R685" s="358"/>
      <c r="S685" s="358"/>
      <c r="T685" s="358"/>
      <c r="U685" s="358"/>
      <c r="V685" s="358"/>
      <c r="W685" s="358"/>
      <c r="X685" s="358"/>
    </row>
    <row r="686" spans="1:24" s="377" customFormat="1" ht="15.75" customHeight="1">
      <c r="A686" s="371"/>
      <c r="B686" s="357"/>
      <c r="C686" s="357"/>
      <c r="D686" s="357"/>
      <c r="E686" s="357"/>
      <c r="F686" s="357"/>
      <c r="G686" s="357"/>
      <c r="H686" s="372"/>
      <c r="I686" s="372"/>
      <c r="J686" s="372"/>
      <c r="K686" s="357"/>
      <c r="M686" s="358"/>
      <c r="N686" s="358"/>
      <c r="O686" s="358"/>
      <c r="P686" s="358"/>
      <c r="Q686" s="358"/>
      <c r="R686" s="358"/>
      <c r="S686" s="358"/>
      <c r="T686" s="358"/>
      <c r="U686" s="358"/>
      <c r="V686" s="358"/>
      <c r="W686" s="358"/>
      <c r="X686" s="358"/>
    </row>
    <row r="687" spans="1:24" s="377" customFormat="1" ht="15.75" customHeight="1">
      <c r="A687" s="371"/>
      <c r="B687" s="357"/>
      <c r="C687" s="357"/>
      <c r="D687" s="357"/>
      <c r="E687" s="357"/>
      <c r="F687" s="357"/>
      <c r="G687" s="357"/>
      <c r="H687" s="372"/>
      <c r="I687" s="372"/>
      <c r="J687" s="372"/>
      <c r="K687" s="357"/>
      <c r="M687" s="358"/>
      <c r="N687" s="358"/>
      <c r="O687" s="358"/>
      <c r="P687" s="358"/>
      <c r="Q687" s="358"/>
      <c r="R687" s="358"/>
      <c r="S687" s="358"/>
      <c r="T687" s="358"/>
      <c r="U687" s="358"/>
      <c r="V687" s="358"/>
      <c r="W687" s="358"/>
      <c r="X687" s="358"/>
    </row>
    <row r="688" spans="1:24" s="377" customFormat="1" ht="15.75" customHeight="1">
      <c r="A688" s="371"/>
      <c r="B688" s="357"/>
      <c r="C688" s="357"/>
      <c r="D688" s="357"/>
      <c r="E688" s="357"/>
      <c r="F688" s="357"/>
      <c r="G688" s="357"/>
      <c r="H688" s="372"/>
      <c r="I688" s="372"/>
      <c r="J688" s="372"/>
      <c r="K688" s="357"/>
      <c r="M688" s="358"/>
      <c r="N688" s="358"/>
      <c r="O688" s="358"/>
      <c r="P688" s="358"/>
      <c r="Q688" s="358"/>
      <c r="R688" s="358"/>
      <c r="S688" s="358"/>
      <c r="T688" s="358"/>
      <c r="U688" s="358"/>
      <c r="V688" s="358"/>
      <c r="W688" s="358"/>
      <c r="X688" s="358"/>
    </row>
    <row r="689" spans="1:24" s="377" customFormat="1" ht="15.75" customHeight="1">
      <c r="A689" s="371"/>
      <c r="B689" s="357"/>
      <c r="C689" s="357"/>
      <c r="D689" s="357"/>
      <c r="E689" s="357"/>
      <c r="F689" s="357"/>
      <c r="G689" s="357"/>
      <c r="H689" s="372"/>
      <c r="I689" s="372"/>
      <c r="J689" s="372"/>
      <c r="K689" s="357"/>
      <c r="M689" s="358"/>
      <c r="N689" s="358"/>
      <c r="O689" s="358"/>
      <c r="P689" s="358"/>
      <c r="Q689" s="358"/>
      <c r="R689" s="358"/>
      <c r="S689" s="358"/>
      <c r="T689" s="358"/>
      <c r="U689" s="358"/>
      <c r="V689" s="358"/>
      <c r="W689" s="358"/>
      <c r="X689" s="358"/>
    </row>
    <row r="690" spans="1:24" s="377" customFormat="1" ht="15.75" customHeight="1">
      <c r="A690" s="371"/>
      <c r="B690" s="357"/>
      <c r="C690" s="357"/>
      <c r="D690" s="357"/>
      <c r="E690" s="357"/>
      <c r="F690" s="357"/>
      <c r="G690" s="357"/>
      <c r="H690" s="372"/>
      <c r="I690" s="372"/>
      <c r="J690" s="372"/>
      <c r="K690" s="357"/>
      <c r="M690" s="358"/>
      <c r="N690" s="358"/>
      <c r="O690" s="358"/>
      <c r="P690" s="358"/>
      <c r="Q690" s="358"/>
      <c r="R690" s="358"/>
      <c r="S690" s="358"/>
      <c r="T690" s="358"/>
      <c r="U690" s="358"/>
      <c r="V690" s="358"/>
      <c r="W690" s="358"/>
      <c r="X690" s="358"/>
    </row>
    <row r="691" spans="1:24" s="377" customFormat="1" ht="15.75" customHeight="1">
      <c r="A691" s="371"/>
      <c r="B691" s="357"/>
      <c r="C691" s="357"/>
      <c r="D691" s="357"/>
      <c r="E691" s="357"/>
      <c r="F691" s="357"/>
      <c r="G691" s="357"/>
      <c r="H691" s="372"/>
      <c r="I691" s="372"/>
      <c r="J691" s="372"/>
      <c r="K691" s="357"/>
      <c r="M691" s="358"/>
      <c r="N691" s="358"/>
      <c r="O691" s="358"/>
      <c r="P691" s="358"/>
      <c r="Q691" s="358"/>
      <c r="R691" s="358"/>
      <c r="S691" s="358"/>
      <c r="T691" s="358"/>
      <c r="U691" s="358"/>
      <c r="V691" s="358"/>
      <c r="W691" s="358"/>
      <c r="X691" s="358"/>
    </row>
    <row r="692" spans="1:24" s="377" customFormat="1" ht="15.75" customHeight="1">
      <c r="A692" s="371"/>
      <c r="B692" s="357"/>
      <c r="C692" s="357"/>
      <c r="D692" s="357"/>
      <c r="E692" s="357"/>
      <c r="F692" s="357"/>
      <c r="G692" s="357"/>
      <c r="H692" s="372"/>
      <c r="I692" s="372"/>
      <c r="J692" s="372"/>
      <c r="K692" s="357"/>
      <c r="M692" s="358"/>
      <c r="N692" s="358"/>
      <c r="O692" s="358"/>
      <c r="P692" s="358"/>
      <c r="Q692" s="358"/>
      <c r="R692" s="358"/>
      <c r="S692" s="358"/>
      <c r="T692" s="358"/>
      <c r="U692" s="358"/>
      <c r="V692" s="358"/>
      <c r="W692" s="358"/>
      <c r="X692" s="358"/>
    </row>
    <row r="693" spans="1:24" s="377" customFormat="1" ht="15.75" customHeight="1">
      <c r="A693" s="371"/>
      <c r="B693" s="357"/>
      <c r="C693" s="357"/>
      <c r="D693" s="357"/>
      <c r="E693" s="357"/>
      <c r="F693" s="357"/>
      <c r="G693" s="357"/>
      <c r="H693" s="372"/>
      <c r="I693" s="372"/>
      <c r="J693" s="372"/>
      <c r="K693" s="357"/>
      <c r="M693" s="358"/>
      <c r="N693" s="358"/>
      <c r="O693" s="358"/>
      <c r="P693" s="358"/>
      <c r="Q693" s="358"/>
      <c r="R693" s="358"/>
      <c r="S693" s="358"/>
      <c r="T693" s="358"/>
      <c r="U693" s="358"/>
      <c r="V693" s="358"/>
      <c r="W693" s="358"/>
      <c r="X693" s="358"/>
    </row>
    <row r="694" spans="1:24" s="377" customFormat="1" ht="15.75" customHeight="1">
      <c r="A694" s="371"/>
      <c r="B694" s="357"/>
      <c r="C694" s="357"/>
      <c r="D694" s="357"/>
      <c r="E694" s="357"/>
      <c r="F694" s="357"/>
      <c r="G694" s="357"/>
      <c r="H694" s="372"/>
      <c r="I694" s="372"/>
      <c r="J694" s="372"/>
      <c r="K694" s="357"/>
      <c r="M694" s="358"/>
      <c r="N694" s="358"/>
      <c r="O694" s="358"/>
      <c r="P694" s="358"/>
      <c r="Q694" s="358"/>
      <c r="R694" s="358"/>
      <c r="S694" s="358"/>
      <c r="T694" s="358"/>
      <c r="U694" s="358"/>
      <c r="V694" s="358"/>
      <c r="W694" s="358"/>
      <c r="X694" s="358"/>
    </row>
    <row r="695" spans="1:24" s="377" customFormat="1" ht="15.75" customHeight="1">
      <c r="A695" s="371"/>
      <c r="B695" s="357"/>
      <c r="C695" s="357"/>
      <c r="D695" s="357"/>
      <c r="E695" s="357"/>
      <c r="F695" s="357"/>
      <c r="G695" s="357"/>
      <c r="H695" s="372"/>
      <c r="I695" s="372"/>
      <c r="J695" s="372"/>
      <c r="K695" s="357"/>
      <c r="M695" s="358"/>
      <c r="N695" s="358"/>
      <c r="O695" s="358"/>
      <c r="P695" s="358"/>
      <c r="Q695" s="358"/>
      <c r="R695" s="358"/>
      <c r="S695" s="358"/>
      <c r="T695" s="358"/>
      <c r="U695" s="358"/>
      <c r="V695" s="358"/>
      <c r="W695" s="358"/>
      <c r="X695" s="358"/>
    </row>
    <row r="696" spans="1:24" s="377" customFormat="1" ht="15.75" customHeight="1">
      <c r="A696" s="371"/>
      <c r="B696" s="357"/>
      <c r="C696" s="357"/>
      <c r="D696" s="357"/>
      <c r="E696" s="357"/>
      <c r="F696" s="357"/>
      <c r="G696" s="357"/>
      <c r="H696" s="372"/>
      <c r="I696" s="372"/>
      <c r="J696" s="372"/>
      <c r="K696" s="357"/>
      <c r="M696" s="358"/>
      <c r="N696" s="358"/>
      <c r="O696" s="358"/>
      <c r="P696" s="358"/>
      <c r="Q696" s="358"/>
      <c r="R696" s="358"/>
      <c r="S696" s="358"/>
      <c r="T696" s="358"/>
      <c r="U696" s="358"/>
      <c r="V696" s="358"/>
      <c r="W696" s="358"/>
      <c r="X696" s="358"/>
    </row>
    <row r="697" spans="1:24" s="377" customFormat="1" ht="15.75" customHeight="1">
      <c r="A697" s="371"/>
      <c r="B697" s="357"/>
      <c r="C697" s="357"/>
      <c r="D697" s="357"/>
      <c r="E697" s="357"/>
      <c r="F697" s="357"/>
      <c r="G697" s="357"/>
      <c r="H697" s="372"/>
      <c r="I697" s="372"/>
      <c r="J697" s="372"/>
      <c r="K697" s="357"/>
      <c r="M697" s="358"/>
      <c r="N697" s="358"/>
      <c r="O697" s="358"/>
      <c r="P697" s="358"/>
      <c r="Q697" s="358"/>
      <c r="R697" s="358"/>
      <c r="S697" s="358"/>
      <c r="T697" s="358"/>
      <c r="U697" s="358"/>
      <c r="V697" s="358"/>
      <c r="W697" s="358"/>
      <c r="X697" s="358"/>
    </row>
    <row r="698" spans="1:24" s="377" customFormat="1" ht="15.75" customHeight="1">
      <c r="A698" s="371"/>
      <c r="B698" s="357"/>
      <c r="C698" s="357"/>
      <c r="D698" s="357"/>
      <c r="E698" s="357"/>
      <c r="F698" s="357"/>
      <c r="G698" s="357"/>
      <c r="H698" s="372"/>
      <c r="I698" s="372"/>
      <c r="J698" s="372"/>
      <c r="K698" s="357"/>
      <c r="M698" s="358"/>
      <c r="N698" s="358"/>
      <c r="O698" s="358"/>
      <c r="P698" s="358"/>
      <c r="Q698" s="358"/>
      <c r="R698" s="358"/>
      <c r="S698" s="358"/>
      <c r="T698" s="358"/>
      <c r="U698" s="358"/>
      <c r="V698" s="358"/>
      <c r="W698" s="358"/>
      <c r="X698" s="358"/>
    </row>
    <row r="699" spans="1:24" s="377" customFormat="1" ht="15.75" customHeight="1">
      <c r="A699" s="371"/>
      <c r="B699" s="357"/>
      <c r="C699" s="357"/>
      <c r="D699" s="357"/>
      <c r="E699" s="357"/>
      <c r="F699" s="357"/>
      <c r="G699" s="357"/>
      <c r="H699" s="372"/>
      <c r="I699" s="372"/>
      <c r="J699" s="372"/>
      <c r="K699" s="357"/>
      <c r="M699" s="358"/>
      <c r="N699" s="358"/>
      <c r="O699" s="358"/>
      <c r="P699" s="358"/>
      <c r="Q699" s="358"/>
      <c r="R699" s="358"/>
      <c r="S699" s="358"/>
      <c r="T699" s="358"/>
      <c r="U699" s="358"/>
      <c r="V699" s="358"/>
      <c r="W699" s="358"/>
      <c r="X699" s="358"/>
    </row>
    <row r="700" spans="1:24" s="377" customFormat="1" ht="15.75" customHeight="1">
      <c r="A700" s="371"/>
      <c r="B700" s="357"/>
      <c r="C700" s="357"/>
      <c r="D700" s="357"/>
      <c r="E700" s="357"/>
      <c r="F700" s="357"/>
      <c r="G700" s="357"/>
      <c r="H700" s="372"/>
      <c r="I700" s="372"/>
      <c r="J700" s="372"/>
      <c r="K700" s="357"/>
      <c r="M700" s="358"/>
      <c r="N700" s="358"/>
      <c r="O700" s="358"/>
      <c r="P700" s="358"/>
      <c r="Q700" s="358"/>
      <c r="R700" s="358"/>
      <c r="S700" s="358"/>
      <c r="T700" s="358"/>
      <c r="U700" s="358"/>
      <c r="V700" s="358"/>
      <c r="W700" s="358"/>
      <c r="X700" s="358"/>
    </row>
    <row r="701" spans="1:24" s="377" customFormat="1" ht="15.75" customHeight="1">
      <c r="A701" s="371"/>
      <c r="B701" s="357"/>
      <c r="C701" s="357"/>
      <c r="D701" s="357"/>
      <c r="E701" s="357"/>
      <c r="F701" s="357"/>
      <c r="G701" s="357"/>
      <c r="H701" s="372"/>
      <c r="I701" s="372"/>
      <c r="J701" s="372"/>
      <c r="K701" s="357"/>
      <c r="M701" s="358"/>
      <c r="N701" s="358"/>
      <c r="O701" s="358"/>
      <c r="P701" s="358"/>
      <c r="Q701" s="358"/>
      <c r="R701" s="358"/>
      <c r="S701" s="358"/>
      <c r="T701" s="358"/>
      <c r="U701" s="358"/>
      <c r="V701" s="358"/>
      <c r="W701" s="358"/>
      <c r="X701" s="358"/>
    </row>
    <row r="702" spans="1:24" s="377" customFormat="1" ht="15.75" customHeight="1">
      <c r="A702" s="371"/>
      <c r="B702" s="357"/>
      <c r="C702" s="357"/>
      <c r="D702" s="357"/>
      <c r="E702" s="357"/>
      <c r="F702" s="357"/>
      <c r="G702" s="357"/>
      <c r="H702" s="372"/>
      <c r="I702" s="372"/>
      <c r="J702" s="372"/>
      <c r="K702" s="357"/>
      <c r="M702" s="358"/>
      <c r="N702" s="358"/>
      <c r="O702" s="358"/>
      <c r="P702" s="358"/>
      <c r="Q702" s="358"/>
      <c r="R702" s="358"/>
      <c r="S702" s="358"/>
      <c r="T702" s="358"/>
      <c r="U702" s="358"/>
      <c r="V702" s="358"/>
      <c r="W702" s="358"/>
      <c r="X702" s="358"/>
    </row>
    <row r="703" spans="1:24" s="377" customFormat="1" ht="15.75" customHeight="1">
      <c r="A703" s="371"/>
      <c r="B703" s="357"/>
      <c r="C703" s="357"/>
      <c r="D703" s="357"/>
      <c r="E703" s="357"/>
      <c r="F703" s="357"/>
      <c r="G703" s="357"/>
      <c r="H703" s="372"/>
      <c r="I703" s="372"/>
      <c r="J703" s="372"/>
      <c r="K703" s="357"/>
      <c r="M703" s="358"/>
      <c r="N703" s="358"/>
      <c r="O703" s="358"/>
      <c r="P703" s="358"/>
      <c r="Q703" s="358"/>
      <c r="R703" s="358"/>
      <c r="S703" s="358"/>
      <c r="T703" s="358"/>
      <c r="U703" s="358"/>
      <c r="V703" s="358"/>
      <c r="W703" s="358"/>
      <c r="X703" s="358"/>
    </row>
    <row r="704" spans="1:24" s="377" customFormat="1" ht="15.75" customHeight="1">
      <c r="A704" s="371"/>
      <c r="B704" s="357"/>
      <c r="C704" s="357"/>
      <c r="D704" s="357"/>
      <c r="E704" s="357"/>
      <c r="F704" s="357"/>
      <c r="G704" s="357"/>
      <c r="H704" s="372"/>
      <c r="I704" s="372"/>
      <c r="J704" s="372"/>
      <c r="K704" s="357"/>
      <c r="M704" s="358"/>
      <c r="N704" s="358"/>
      <c r="O704" s="358"/>
      <c r="P704" s="358"/>
      <c r="Q704" s="358"/>
      <c r="R704" s="358"/>
      <c r="S704" s="358"/>
      <c r="T704" s="358"/>
      <c r="U704" s="358"/>
      <c r="V704" s="358"/>
      <c r="W704" s="358"/>
      <c r="X704" s="358"/>
    </row>
    <row r="705" spans="1:24" s="377" customFormat="1" ht="15.75" customHeight="1">
      <c r="A705" s="371"/>
      <c r="B705" s="357"/>
      <c r="C705" s="357"/>
      <c r="D705" s="357"/>
      <c r="E705" s="357"/>
      <c r="F705" s="357"/>
      <c r="G705" s="357"/>
      <c r="H705" s="372"/>
      <c r="I705" s="372"/>
      <c r="J705" s="372"/>
      <c r="K705" s="357"/>
      <c r="M705" s="358"/>
      <c r="N705" s="358"/>
      <c r="O705" s="358"/>
      <c r="P705" s="358"/>
      <c r="Q705" s="358"/>
      <c r="R705" s="358"/>
      <c r="S705" s="358"/>
      <c r="T705" s="358"/>
      <c r="U705" s="358"/>
      <c r="V705" s="358"/>
      <c r="W705" s="358"/>
      <c r="X705" s="358"/>
    </row>
    <row r="706" spans="1:24" s="377" customFormat="1" ht="15.75" customHeight="1">
      <c r="A706" s="371"/>
      <c r="B706" s="357"/>
      <c r="C706" s="357"/>
      <c r="D706" s="357"/>
      <c r="E706" s="357"/>
      <c r="F706" s="357"/>
      <c r="G706" s="357"/>
      <c r="H706" s="372"/>
      <c r="I706" s="372"/>
      <c r="J706" s="372"/>
      <c r="K706" s="357"/>
      <c r="M706" s="358"/>
      <c r="N706" s="358"/>
      <c r="O706" s="358"/>
      <c r="P706" s="358"/>
      <c r="Q706" s="358"/>
      <c r="R706" s="358"/>
      <c r="S706" s="358"/>
      <c r="T706" s="358"/>
      <c r="U706" s="358"/>
      <c r="V706" s="358"/>
      <c r="W706" s="358"/>
      <c r="X706" s="358"/>
    </row>
    <row r="707" spans="1:24" s="377" customFormat="1" ht="15.75" customHeight="1">
      <c r="A707" s="371"/>
      <c r="B707" s="357"/>
      <c r="C707" s="357"/>
      <c r="D707" s="357"/>
      <c r="E707" s="357"/>
      <c r="F707" s="357"/>
      <c r="G707" s="357"/>
      <c r="H707" s="372"/>
      <c r="I707" s="372"/>
      <c r="J707" s="372"/>
      <c r="K707" s="357"/>
      <c r="M707" s="358"/>
      <c r="N707" s="358"/>
      <c r="O707" s="358"/>
      <c r="P707" s="358"/>
      <c r="Q707" s="358"/>
      <c r="R707" s="358"/>
      <c r="S707" s="358"/>
      <c r="T707" s="358"/>
      <c r="U707" s="358"/>
      <c r="V707" s="358"/>
      <c r="W707" s="358"/>
      <c r="X707" s="358"/>
    </row>
    <row r="708" spans="1:24" s="377" customFormat="1" ht="15.75" customHeight="1">
      <c r="A708" s="371"/>
      <c r="B708" s="357"/>
      <c r="C708" s="357"/>
      <c r="D708" s="357"/>
      <c r="E708" s="357"/>
      <c r="F708" s="357"/>
      <c r="G708" s="357"/>
      <c r="H708" s="372"/>
      <c r="I708" s="372"/>
      <c r="J708" s="372"/>
      <c r="K708" s="357"/>
      <c r="M708" s="358"/>
      <c r="N708" s="358"/>
      <c r="O708" s="358"/>
      <c r="P708" s="358"/>
      <c r="Q708" s="358"/>
      <c r="R708" s="358"/>
      <c r="S708" s="358"/>
      <c r="T708" s="358"/>
      <c r="U708" s="358"/>
      <c r="V708" s="358"/>
      <c r="W708" s="358"/>
      <c r="X708" s="358"/>
    </row>
    <row r="709" spans="1:24" s="377" customFormat="1" ht="15.75" customHeight="1">
      <c r="A709" s="371"/>
      <c r="B709" s="357"/>
      <c r="C709" s="357"/>
      <c r="D709" s="357"/>
      <c r="E709" s="357"/>
      <c r="F709" s="357"/>
      <c r="G709" s="357"/>
      <c r="H709" s="372"/>
      <c r="I709" s="372"/>
      <c r="J709" s="372"/>
      <c r="K709" s="357"/>
      <c r="M709" s="358"/>
      <c r="N709" s="358"/>
      <c r="O709" s="358"/>
      <c r="P709" s="358"/>
      <c r="Q709" s="358"/>
      <c r="R709" s="358"/>
      <c r="S709" s="358"/>
      <c r="T709" s="358"/>
      <c r="U709" s="358"/>
      <c r="V709" s="358"/>
      <c r="W709" s="358"/>
      <c r="X709" s="358"/>
    </row>
    <row r="710" spans="1:24" s="377" customFormat="1" ht="15.75" customHeight="1">
      <c r="A710" s="371"/>
      <c r="B710" s="357"/>
      <c r="C710" s="357"/>
      <c r="D710" s="357"/>
      <c r="E710" s="357"/>
      <c r="F710" s="357"/>
      <c r="G710" s="357"/>
      <c r="H710" s="372"/>
      <c r="I710" s="372"/>
      <c r="J710" s="372"/>
      <c r="K710" s="357"/>
      <c r="M710" s="358"/>
      <c r="N710" s="358"/>
      <c r="O710" s="358"/>
      <c r="P710" s="358"/>
      <c r="Q710" s="358"/>
      <c r="R710" s="358"/>
      <c r="S710" s="358"/>
      <c r="T710" s="358"/>
      <c r="U710" s="358"/>
      <c r="V710" s="358"/>
      <c r="W710" s="358"/>
      <c r="X710" s="358"/>
    </row>
    <row r="711" spans="1:24" s="377" customFormat="1" ht="15.75" customHeight="1">
      <c r="A711" s="371"/>
      <c r="B711" s="357"/>
      <c r="C711" s="357"/>
      <c r="D711" s="357"/>
      <c r="E711" s="357"/>
      <c r="F711" s="357"/>
      <c r="G711" s="357"/>
      <c r="H711" s="372"/>
      <c r="I711" s="372"/>
      <c r="J711" s="372"/>
      <c r="K711" s="357"/>
      <c r="M711" s="358"/>
      <c r="N711" s="358"/>
      <c r="O711" s="358"/>
      <c r="P711" s="358"/>
      <c r="Q711" s="358"/>
      <c r="R711" s="358"/>
      <c r="S711" s="358"/>
      <c r="T711" s="358"/>
      <c r="U711" s="358"/>
      <c r="V711" s="358"/>
      <c r="W711" s="358"/>
      <c r="X711" s="358"/>
    </row>
    <row r="712" spans="1:24" s="377" customFormat="1" ht="15.75" customHeight="1">
      <c r="A712" s="371"/>
      <c r="B712" s="357"/>
      <c r="C712" s="357"/>
      <c r="D712" s="357"/>
      <c r="E712" s="357"/>
      <c r="F712" s="357"/>
      <c r="G712" s="357"/>
      <c r="H712" s="372"/>
      <c r="I712" s="372"/>
      <c r="J712" s="372"/>
      <c r="K712" s="357"/>
      <c r="M712" s="358"/>
      <c r="N712" s="358"/>
      <c r="O712" s="358"/>
      <c r="P712" s="358"/>
      <c r="Q712" s="358"/>
      <c r="R712" s="358"/>
      <c r="S712" s="358"/>
      <c r="T712" s="358"/>
      <c r="U712" s="358"/>
      <c r="V712" s="358"/>
      <c r="W712" s="358"/>
      <c r="X712" s="358"/>
    </row>
    <row r="713" spans="1:24" s="377" customFormat="1" ht="15.75" customHeight="1">
      <c r="A713" s="371"/>
      <c r="B713" s="357"/>
      <c r="C713" s="357"/>
      <c r="D713" s="357"/>
      <c r="E713" s="357"/>
      <c r="F713" s="357"/>
      <c r="G713" s="357"/>
      <c r="H713" s="372"/>
      <c r="I713" s="372"/>
      <c r="J713" s="372"/>
      <c r="K713" s="357"/>
      <c r="M713" s="358"/>
      <c r="N713" s="358"/>
      <c r="O713" s="358"/>
      <c r="P713" s="358"/>
      <c r="Q713" s="358"/>
      <c r="R713" s="358"/>
      <c r="S713" s="358"/>
      <c r="T713" s="358"/>
      <c r="U713" s="358"/>
      <c r="V713" s="358"/>
      <c r="W713" s="358"/>
      <c r="X713" s="358"/>
    </row>
    <row r="714" spans="1:24" s="377" customFormat="1" ht="15.75" customHeight="1">
      <c r="A714" s="371"/>
      <c r="B714" s="357"/>
      <c r="C714" s="357"/>
      <c r="D714" s="357"/>
      <c r="E714" s="357"/>
      <c r="F714" s="357"/>
      <c r="G714" s="357"/>
      <c r="H714" s="372"/>
      <c r="I714" s="372"/>
      <c r="J714" s="372"/>
      <c r="K714" s="357"/>
      <c r="M714" s="358"/>
      <c r="N714" s="358"/>
      <c r="O714" s="358"/>
      <c r="P714" s="358"/>
      <c r="Q714" s="358"/>
      <c r="R714" s="358"/>
      <c r="S714" s="358"/>
      <c r="T714" s="358"/>
      <c r="U714" s="358"/>
      <c r="V714" s="358"/>
      <c r="W714" s="358"/>
      <c r="X714" s="358"/>
    </row>
    <row r="715" spans="1:24" s="377" customFormat="1" ht="15.75" customHeight="1">
      <c r="A715" s="371"/>
      <c r="B715" s="357"/>
      <c r="C715" s="357"/>
      <c r="D715" s="357"/>
      <c r="E715" s="357"/>
      <c r="F715" s="357"/>
      <c r="G715" s="357"/>
      <c r="H715" s="372"/>
      <c r="I715" s="372"/>
      <c r="J715" s="372"/>
      <c r="K715" s="357"/>
      <c r="M715" s="358"/>
      <c r="N715" s="358"/>
      <c r="O715" s="358"/>
      <c r="P715" s="358"/>
      <c r="Q715" s="358"/>
      <c r="R715" s="358"/>
      <c r="S715" s="358"/>
      <c r="T715" s="358"/>
      <c r="U715" s="358"/>
      <c r="V715" s="358"/>
      <c r="W715" s="358"/>
      <c r="X715" s="358"/>
    </row>
    <row r="716" spans="1:24" s="377" customFormat="1" ht="15.75" customHeight="1">
      <c r="A716" s="371"/>
      <c r="B716" s="357"/>
      <c r="C716" s="357"/>
      <c r="D716" s="357"/>
      <c r="E716" s="357"/>
      <c r="F716" s="357"/>
      <c r="G716" s="357"/>
      <c r="H716" s="372"/>
      <c r="I716" s="372"/>
      <c r="J716" s="372"/>
      <c r="K716" s="357"/>
      <c r="M716" s="358"/>
      <c r="N716" s="358"/>
      <c r="O716" s="358"/>
      <c r="P716" s="358"/>
      <c r="Q716" s="358"/>
      <c r="R716" s="358"/>
      <c r="S716" s="358"/>
      <c r="T716" s="358"/>
      <c r="U716" s="358"/>
      <c r="V716" s="358"/>
      <c r="W716" s="358"/>
      <c r="X716" s="358"/>
    </row>
    <row r="717" spans="1:24" s="377" customFormat="1" ht="15.75" customHeight="1">
      <c r="A717" s="371"/>
      <c r="B717" s="357"/>
      <c r="C717" s="357"/>
      <c r="D717" s="357"/>
      <c r="E717" s="357"/>
      <c r="F717" s="357"/>
      <c r="G717" s="357"/>
      <c r="H717" s="372"/>
      <c r="I717" s="372"/>
      <c r="J717" s="372"/>
      <c r="K717" s="357"/>
      <c r="M717" s="358"/>
      <c r="N717" s="358"/>
      <c r="O717" s="358"/>
      <c r="P717" s="358"/>
      <c r="Q717" s="358"/>
      <c r="R717" s="358"/>
      <c r="S717" s="358"/>
      <c r="T717" s="358"/>
      <c r="U717" s="358"/>
      <c r="V717" s="358"/>
      <c r="W717" s="358"/>
      <c r="X717" s="358"/>
    </row>
    <row r="718" spans="1:24" s="377" customFormat="1" ht="15.75" customHeight="1">
      <c r="A718" s="371"/>
      <c r="B718" s="357"/>
      <c r="C718" s="357"/>
      <c r="D718" s="357"/>
      <c r="E718" s="357"/>
      <c r="F718" s="357"/>
      <c r="G718" s="357"/>
      <c r="H718" s="372"/>
      <c r="I718" s="372"/>
      <c r="J718" s="372"/>
      <c r="K718" s="357"/>
      <c r="M718" s="358"/>
      <c r="N718" s="358"/>
      <c r="O718" s="358"/>
      <c r="P718" s="358"/>
      <c r="Q718" s="358"/>
      <c r="R718" s="358"/>
      <c r="S718" s="358"/>
      <c r="T718" s="358"/>
      <c r="U718" s="358"/>
      <c r="V718" s="358"/>
      <c r="W718" s="358"/>
      <c r="X718" s="358"/>
    </row>
    <row r="719" spans="1:24" s="377" customFormat="1" ht="15.75" customHeight="1">
      <c r="A719" s="371"/>
      <c r="B719" s="357"/>
      <c r="C719" s="357"/>
      <c r="D719" s="357"/>
      <c r="E719" s="357"/>
      <c r="F719" s="357"/>
      <c r="G719" s="357"/>
      <c r="H719" s="372"/>
      <c r="I719" s="372"/>
      <c r="J719" s="372"/>
      <c r="K719" s="357"/>
      <c r="M719" s="358"/>
      <c r="N719" s="358"/>
      <c r="O719" s="358"/>
      <c r="P719" s="358"/>
      <c r="Q719" s="358"/>
      <c r="R719" s="358"/>
      <c r="S719" s="358"/>
      <c r="T719" s="358"/>
      <c r="U719" s="358"/>
      <c r="V719" s="358"/>
      <c r="W719" s="358"/>
      <c r="X719" s="358"/>
    </row>
    <row r="720" spans="1:24" s="377" customFormat="1" ht="15.75" customHeight="1">
      <c r="A720" s="371"/>
      <c r="B720" s="357"/>
      <c r="C720" s="357"/>
      <c r="D720" s="357"/>
      <c r="E720" s="357"/>
      <c r="F720" s="357"/>
      <c r="G720" s="357"/>
      <c r="H720" s="372"/>
      <c r="I720" s="372"/>
      <c r="J720" s="372"/>
      <c r="K720" s="357"/>
      <c r="M720" s="358"/>
      <c r="N720" s="358"/>
      <c r="O720" s="358"/>
      <c r="P720" s="358"/>
      <c r="Q720" s="358"/>
      <c r="R720" s="358"/>
      <c r="S720" s="358"/>
      <c r="T720" s="358"/>
      <c r="U720" s="358"/>
      <c r="V720" s="358"/>
      <c r="W720" s="358"/>
      <c r="X720" s="358"/>
    </row>
    <row r="721" spans="1:24" s="377" customFormat="1" ht="15.75" customHeight="1">
      <c r="A721" s="371"/>
      <c r="B721" s="357"/>
      <c r="C721" s="357"/>
      <c r="D721" s="357"/>
      <c r="E721" s="357"/>
      <c r="F721" s="357"/>
      <c r="G721" s="357"/>
      <c r="H721" s="372"/>
      <c r="I721" s="372"/>
      <c r="J721" s="372"/>
      <c r="K721" s="357"/>
      <c r="M721" s="358"/>
      <c r="N721" s="358"/>
      <c r="O721" s="358"/>
      <c r="P721" s="358"/>
      <c r="Q721" s="358"/>
      <c r="R721" s="358"/>
      <c r="S721" s="358"/>
      <c r="T721" s="358"/>
      <c r="U721" s="358"/>
      <c r="V721" s="358"/>
      <c r="W721" s="358"/>
      <c r="X721" s="358"/>
    </row>
    <row r="722" spans="1:24" s="377" customFormat="1" ht="15.75" customHeight="1">
      <c r="A722" s="371"/>
      <c r="B722" s="357"/>
      <c r="C722" s="357"/>
      <c r="D722" s="357"/>
      <c r="E722" s="357"/>
      <c r="F722" s="357"/>
      <c r="G722" s="357"/>
      <c r="H722" s="372"/>
      <c r="I722" s="372"/>
      <c r="J722" s="372"/>
      <c r="K722" s="357"/>
      <c r="M722" s="358"/>
      <c r="N722" s="358"/>
      <c r="O722" s="358"/>
      <c r="P722" s="358"/>
      <c r="Q722" s="358"/>
      <c r="R722" s="358"/>
      <c r="S722" s="358"/>
      <c r="T722" s="358"/>
      <c r="U722" s="358"/>
      <c r="V722" s="358"/>
      <c r="W722" s="358"/>
      <c r="X722" s="358"/>
    </row>
    <row r="723" spans="1:24" s="377" customFormat="1" ht="15.75" customHeight="1">
      <c r="A723" s="371"/>
      <c r="B723" s="357"/>
      <c r="C723" s="357"/>
      <c r="D723" s="357"/>
      <c r="E723" s="357"/>
      <c r="F723" s="357"/>
      <c r="G723" s="357"/>
      <c r="H723" s="372"/>
      <c r="I723" s="372"/>
      <c r="J723" s="372"/>
      <c r="K723" s="357"/>
      <c r="M723" s="358"/>
      <c r="N723" s="358"/>
      <c r="O723" s="358"/>
      <c r="P723" s="358"/>
      <c r="Q723" s="358"/>
      <c r="R723" s="358"/>
      <c r="S723" s="358"/>
      <c r="T723" s="358"/>
      <c r="U723" s="358"/>
      <c r="V723" s="358"/>
      <c r="W723" s="358"/>
      <c r="X723" s="358"/>
    </row>
    <row r="724" spans="1:24" s="377" customFormat="1" ht="15.75" customHeight="1">
      <c r="A724" s="371"/>
      <c r="B724" s="357"/>
      <c r="C724" s="357"/>
      <c r="D724" s="357"/>
      <c r="E724" s="357"/>
      <c r="F724" s="357"/>
      <c r="G724" s="357"/>
      <c r="H724" s="372"/>
      <c r="I724" s="372"/>
      <c r="J724" s="372"/>
      <c r="K724" s="357"/>
      <c r="M724" s="358"/>
      <c r="N724" s="358"/>
      <c r="O724" s="358"/>
      <c r="P724" s="358"/>
      <c r="Q724" s="358"/>
      <c r="R724" s="358"/>
      <c r="S724" s="358"/>
      <c r="T724" s="358"/>
      <c r="U724" s="358"/>
      <c r="V724" s="358"/>
      <c r="W724" s="358"/>
      <c r="X724" s="358"/>
    </row>
    <row r="725" spans="1:24" s="377" customFormat="1" ht="15.75" customHeight="1">
      <c r="A725" s="371"/>
      <c r="B725" s="357"/>
      <c r="C725" s="357"/>
      <c r="D725" s="357"/>
      <c r="E725" s="357"/>
      <c r="F725" s="357"/>
      <c r="G725" s="357"/>
      <c r="H725" s="372"/>
      <c r="I725" s="372"/>
      <c r="J725" s="372"/>
      <c r="K725" s="357"/>
      <c r="M725" s="358"/>
      <c r="N725" s="358"/>
      <c r="O725" s="358"/>
      <c r="P725" s="358"/>
      <c r="Q725" s="358"/>
      <c r="R725" s="358"/>
      <c r="S725" s="358"/>
      <c r="T725" s="358"/>
      <c r="U725" s="358"/>
      <c r="V725" s="358"/>
      <c r="W725" s="358"/>
      <c r="X725" s="358"/>
    </row>
    <row r="726" spans="1:24" s="377" customFormat="1" ht="15.75" customHeight="1">
      <c r="A726" s="371"/>
      <c r="B726" s="357"/>
      <c r="C726" s="357"/>
      <c r="D726" s="357"/>
      <c r="E726" s="357"/>
      <c r="F726" s="357"/>
      <c r="G726" s="357"/>
      <c r="H726" s="372"/>
      <c r="I726" s="372"/>
      <c r="J726" s="372"/>
      <c r="K726" s="357"/>
      <c r="M726" s="358"/>
      <c r="N726" s="358"/>
      <c r="O726" s="358"/>
      <c r="P726" s="358"/>
      <c r="Q726" s="358"/>
      <c r="R726" s="358"/>
      <c r="S726" s="358"/>
      <c r="T726" s="358"/>
      <c r="U726" s="358"/>
      <c r="V726" s="358"/>
      <c r="W726" s="358"/>
      <c r="X726" s="358"/>
    </row>
    <row r="727" spans="1:24" s="377" customFormat="1" ht="15.75" customHeight="1">
      <c r="A727" s="371"/>
      <c r="B727" s="357"/>
      <c r="C727" s="357"/>
      <c r="D727" s="357"/>
      <c r="E727" s="357"/>
      <c r="F727" s="357"/>
      <c r="G727" s="357"/>
      <c r="H727" s="372"/>
      <c r="I727" s="372"/>
      <c r="J727" s="372"/>
      <c r="K727" s="357"/>
      <c r="M727" s="358"/>
      <c r="N727" s="358"/>
      <c r="O727" s="358"/>
      <c r="P727" s="358"/>
      <c r="Q727" s="358"/>
      <c r="R727" s="358"/>
      <c r="S727" s="358"/>
      <c r="T727" s="358"/>
      <c r="U727" s="358"/>
      <c r="V727" s="358"/>
      <c r="W727" s="358"/>
      <c r="X727" s="358"/>
    </row>
    <row r="728" spans="1:24" s="377" customFormat="1" ht="15.75" customHeight="1">
      <c r="A728" s="371"/>
      <c r="B728" s="357"/>
      <c r="C728" s="357"/>
      <c r="D728" s="357"/>
      <c r="E728" s="357"/>
      <c r="F728" s="357"/>
      <c r="G728" s="357"/>
      <c r="H728" s="372"/>
      <c r="I728" s="372"/>
      <c r="J728" s="372"/>
      <c r="K728" s="357"/>
      <c r="M728" s="358"/>
      <c r="N728" s="358"/>
      <c r="O728" s="358"/>
      <c r="P728" s="358"/>
      <c r="Q728" s="358"/>
      <c r="R728" s="358"/>
      <c r="S728" s="358"/>
      <c r="T728" s="358"/>
      <c r="U728" s="358"/>
      <c r="V728" s="358"/>
      <c r="W728" s="358"/>
      <c r="X728" s="358"/>
    </row>
    <row r="729" spans="1:24" s="377" customFormat="1" ht="15.75" customHeight="1">
      <c r="A729" s="371"/>
      <c r="B729" s="357"/>
      <c r="C729" s="357"/>
      <c r="D729" s="357"/>
      <c r="E729" s="357"/>
      <c r="F729" s="357"/>
      <c r="G729" s="357"/>
      <c r="H729" s="372"/>
      <c r="I729" s="372"/>
      <c r="J729" s="372"/>
      <c r="K729" s="357"/>
      <c r="M729" s="358"/>
      <c r="N729" s="358"/>
      <c r="O729" s="358"/>
      <c r="P729" s="358"/>
      <c r="Q729" s="358"/>
      <c r="R729" s="358"/>
      <c r="S729" s="358"/>
      <c r="T729" s="358"/>
      <c r="U729" s="358"/>
      <c r="V729" s="358"/>
      <c r="W729" s="358"/>
      <c r="X729" s="358"/>
    </row>
    <row r="730" spans="1:24" s="377" customFormat="1" ht="15.75" customHeight="1">
      <c r="A730" s="371"/>
      <c r="B730" s="357"/>
      <c r="C730" s="357"/>
      <c r="D730" s="357"/>
      <c r="E730" s="357"/>
      <c r="F730" s="357"/>
      <c r="G730" s="357"/>
      <c r="H730" s="372"/>
      <c r="I730" s="372"/>
      <c r="J730" s="372"/>
      <c r="K730" s="357"/>
      <c r="M730" s="358"/>
      <c r="N730" s="358"/>
      <c r="O730" s="358"/>
      <c r="P730" s="358"/>
      <c r="Q730" s="358"/>
      <c r="R730" s="358"/>
      <c r="S730" s="358"/>
      <c r="T730" s="358"/>
      <c r="U730" s="358"/>
      <c r="V730" s="358"/>
      <c r="W730" s="358"/>
      <c r="X730" s="358"/>
    </row>
    <row r="731" spans="1:24" s="377" customFormat="1" ht="15.75" customHeight="1">
      <c r="A731" s="371"/>
      <c r="B731" s="357"/>
      <c r="C731" s="357"/>
      <c r="D731" s="357"/>
      <c r="E731" s="357"/>
      <c r="F731" s="357"/>
      <c r="G731" s="357"/>
      <c r="H731" s="372"/>
      <c r="I731" s="372"/>
      <c r="J731" s="372"/>
      <c r="K731" s="357"/>
      <c r="M731" s="358"/>
      <c r="N731" s="358"/>
      <c r="O731" s="358"/>
      <c r="P731" s="358"/>
      <c r="Q731" s="358"/>
      <c r="R731" s="358"/>
      <c r="S731" s="358"/>
      <c r="T731" s="358"/>
      <c r="U731" s="358"/>
      <c r="V731" s="358"/>
      <c r="W731" s="358"/>
      <c r="X731" s="358"/>
    </row>
    <row r="732" spans="1:24" s="377" customFormat="1" ht="15.75" customHeight="1">
      <c r="A732" s="371"/>
      <c r="B732" s="357"/>
      <c r="C732" s="357"/>
      <c r="D732" s="357"/>
      <c r="E732" s="357"/>
      <c r="F732" s="357"/>
      <c r="G732" s="357"/>
      <c r="H732" s="372"/>
      <c r="I732" s="372"/>
      <c r="J732" s="372"/>
      <c r="K732" s="357"/>
      <c r="M732" s="358"/>
      <c r="N732" s="358"/>
      <c r="O732" s="358"/>
      <c r="P732" s="358"/>
      <c r="Q732" s="358"/>
      <c r="R732" s="358"/>
      <c r="S732" s="358"/>
      <c r="T732" s="358"/>
      <c r="U732" s="358"/>
      <c r="V732" s="358"/>
      <c r="W732" s="358"/>
      <c r="X732" s="358"/>
    </row>
    <row r="733" spans="1:24" s="377" customFormat="1" ht="15.75" customHeight="1">
      <c r="A733" s="371"/>
      <c r="B733" s="357"/>
      <c r="C733" s="357"/>
      <c r="D733" s="357"/>
      <c r="E733" s="357"/>
      <c r="F733" s="357"/>
      <c r="G733" s="357"/>
      <c r="H733" s="372"/>
      <c r="I733" s="372"/>
      <c r="J733" s="372"/>
      <c r="K733" s="357"/>
      <c r="M733" s="358"/>
      <c r="N733" s="358"/>
      <c r="O733" s="358"/>
      <c r="P733" s="358"/>
      <c r="Q733" s="358"/>
      <c r="R733" s="358"/>
      <c r="S733" s="358"/>
      <c r="T733" s="358"/>
      <c r="U733" s="358"/>
      <c r="V733" s="358"/>
      <c r="W733" s="358"/>
      <c r="X733" s="358"/>
    </row>
    <row r="734" spans="1:24" s="377" customFormat="1" ht="15.75" customHeight="1">
      <c r="A734" s="371"/>
      <c r="B734" s="357"/>
      <c r="C734" s="357"/>
      <c r="D734" s="357"/>
      <c r="E734" s="357"/>
      <c r="F734" s="357"/>
      <c r="G734" s="357"/>
      <c r="H734" s="372"/>
      <c r="I734" s="372"/>
      <c r="J734" s="372"/>
      <c r="K734" s="357"/>
      <c r="M734" s="358"/>
      <c r="N734" s="358"/>
      <c r="O734" s="358"/>
      <c r="P734" s="358"/>
      <c r="Q734" s="358"/>
      <c r="R734" s="358"/>
      <c r="S734" s="358"/>
      <c r="T734" s="358"/>
      <c r="U734" s="358"/>
      <c r="V734" s="358"/>
      <c r="W734" s="358"/>
      <c r="X734" s="358"/>
    </row>
    <row r="735" spans="1:24" s="377" customFormat="1" ht="15.75" customHeight="1">
      <c r="A735" s="371"/>
      <c r="B735" s="357"/>
      <c r="C735" s="357"/>
      <c r="D735" s="357"/>
      <c r="E735" s="357"/>
      <c r="F735" s="357"/>
      <c r="G735" s="357"/>
      <c r="H735" s="372"/>
      <c r="I735" s="372"/>
      <c r="J735" s="372"/>
      <c r="K735" s="357"/>
      <c r="M735" s="358"/>
      <c r="N735" s="358"/>
      <c r="O735" s="358"/>
      <c r="P735" s="358"/>
      <c r="Q735" s="358"/>
      <c r="R735" s="358"/>
      <c r="S735" s="358"/>
      <c r="T735" s="358"/>
      <c r="U735" s="358"/>
      <c r="V735" s="358"/>
      <c r="W735" s="358"/>
      <c r="X735" s="358"/>
    </row>
    <row r="736" spans="1:24" s="377" customFormat="1" ht="15.75" customHeight="1">
      <c r="A736" s="371"/>
      <c r="B736" s="357"/>
      <c r="C736" s="357"/>
      <c r="D736" s="357"/>
      <c r="E736" s="357"/>
      <c r="F736" s="357"/>
      <c r="G736" s="357"/>
      <c r="H736" s="372"/>
      <c r="I736" s="372"/>
      <c r="J736" s="372"/>
      <c r="K736" s="357"/>
      <c r="M736" s="358"/>
      <c r="N736" s="358"/>
      <c r="O736" s="358"/>
      <c r="P736" s="358"/>
      <c r="Q736" s="358"/>
      <c r="R736" s="358"/>
      <c r="S736" s="358"/>
      <c r="T736" s="358"/>
      <c r="U736" s="358"/>
      <c r="V736" s="358"/>
      <c r="W736" s="358"/>
      <c r="X736" s="358"/>
    </row>
    <row r="737" spans="1:24" s="377" customFormat="1" ht="15.75" customHeight="1">
      <c r="A737" s="371"/>
      <c r="B737" s="357"/>
      <c r="C737" s="357"/>
      <c r="D737" s="357"/>
      <c r="E737" s="357"/>
      <c r="F737" s="357"/>
      <c r="G737" s="357"/>
      <c r="H737" s="372"/>
      <c r="I737" s="372"/>
      <c r="J737" s="372"/>
      <c r="K737" s="357"/>
      <c r="M737" s="358"/>
      <c r="N737" s="358"/>
      <c r="O737" s="358"/>
      <c r="P737" s="358"/>
      <c r="Q737" s="358"/>
      <c r="R737" s="358"/>
      <c r="S737" s="358"/>
      <c r="T737" s="358"/>
      <c r="U737" s="358"/>
      <c r="V737" s="358"/>
      <c r="W737" s="358"/>
      <c r="X737" s="358"/>
    </row>
    <row r="738" spans="1:24" s="377" customFormat="1" ht="15.75" customHeight="1">
      <c r="A738" s="371"/>
      <c r="B738" s="357"/>
      <c r="C738" s="357"/>
      <c r="D738" s="357"/>
      <c r="E738" s="357"/>
      <c r="F738" s="357"/>
      <c r="G738" s="357"/>
      <c r="H738" s="372"/>
      <c r="I738" s="372"/>
      <c r="J738" s="372"/>
      <c r="K738" s="357"/>
      <c r="M738" s="358"/>
      <c r="N738" s="358"/>
      <c r="O738" s="358"/>
      <c r="P738" s="358"/>
      <c r="Q738" s="358"/>
      <c r="R738" s="358"/>
      <c r="S738" s="358"/>
      <c r="T738" s="358"/>
      <c r="U738" s="358"/>
      <c r="V738" s="358"/>
      <c r="W738" s="358"/>
      <c r="X738" s="358"/>
    </row>
    <row r="739" spans="1:24" s="377" customFormat="1" ht="15.75" customHeight="1">
      <c r="A739" s="371"/>
      <c r="B739" s="357"/>
      <c r="C739" s="357"/>
      <c r="D739" s="357"/>
      <c r="E739" s="357"/>
      <c r="F739" s="357"/>
      <c r="G739" s="357"/>
      <c r="H739" s="372"/>
      <c r="I739" s="372"/>
      <c r="J739" s="372"/>
      <c r="K739" s="357"/>
      <c r="M739" s="358"/>
      <c r="N739" s="358"/>
      <c r="O739" s="358"/>
      <c r="P739" s="358"/>
      <c r="Q739" s="358"/>
      <c r="R739" s="358"/>
      <c r="S739" s="358"/>
      <c r="T739" s="358"/>
      <c r="U739" s="358"/>
      <c r="V739" s="358"/>
      <c r="W739" s="358"/>
      <c r="X739" s="358"/>
    </row>
    <row r="740" spans="1:24" s="377" customFormat="1" ht="15.75" customHeight="1">
      <c r="A740" s="371"/>
      <c r="B740" s="357"/>
      <c r="C740" s="357"/>
      <c r="D740" s="357"/>
      <c r="E740" s="357"/>
      <c r="F740" s="357"/>
      <c r="G740" s="357"/>
      <c r="H740" s="372"/>
      <c r="I740" s="372"/>
      <c r="J740" s="372"/>
      <c r="K740" s="357"/>
      <c r="M740" s="358"/>
      <c r="N740" s="358"/>
      <c r="O740" s="358"/>
      <c r="P740" s="358"/>
      <c r="Q740" s="358"/>
      <c r="R740" s="358"/>
      <c r="S740" s="358"/>
      <c r="T740" s="358"/>
      <c r="U740" s="358"/>
      <c r="V740" s="358"/>
      <c r="W740" s="358"/>
      <c r="X740" s="358"/>
    </row>
    <row r="741" spans="1:24" s="377" customFormat="1" ht="15.75" customHeight="1">
      <c r="A741" s="371"/>
      <c r="B741" s="357"/>
      <c r="C741" s="357"/>
      <c r="D741" s="357"/>
      <c r="E741" s="357"/>
      <c r="F741" s="357"/>
      <c r="G741" s="357"/>
      <c r="H741" s="372"/>
      <c r="I741" s="372"/>
      <c r="J741" s="372"/>
      <c r="K741" s="357"/>
      <c r="M741" s="358"/>
      <c r="N741" s="358"/>
      <c r="O741" s="358"/>
      <c r="P741" s="358"/>
      <c r="Q741" s="358"/>
      <c r="R741" s="358"/>
      <c r="S741" s="358"/>
      <c r="T741" s="358"/>
      <c r="U741" s="358"/>
      <c r="V741" s="358"/>
      <c r="W741" s="358"/>
      <c r="X741" s="358"/>
    </row>
    <row r="742" spans="1:24" s="377" customFormat="1" ht="15.75" customHeight="1">
      <c r="A742" s="371"/>
      <c r="B742" s="357"/>
      <c r="C742" s="357"/>
      <c r="D742" s="357"/>
      <c r="E742" s="357"/>
      <c r="F742" s="357"/>
      <c r="G742" s="357"/>
      <c r="H742" s="372"/>
      <c r="I742" s="372"/>
      <c r="J742" s="372"/>
      <c r="K742" s="357"/>
      <c r="M742" s="358"/>
      <c r="N742" s="358"/>
      <c r="O742" s="358"/>
      <c r="P742" s="358"/>
      <c r="Q742" s="358"/>
      <c r="R742" s="358"/>
      <c r="S742" s="358"/>
      <c r="T742" s="358"/>
      <c r="U742" s="358"/>
      <c r="V742" s="358"/>
      <c r="W742" s="358"/>
      <c r="X742" s="358"/>
    </row>
    <row r="743" spans="1:24" s="377" customFormat="1" ht="15.75" customHeight="1">
      <c r="A743" s="371"/>
      <c r="B743" s="357"/>
      <c r="C743" s="357"/>
      <c r="D743" s="357"/>
      <c r="E743" s="357"/>
      <c r="F743" s="357"/>
      <c r="G743" s="357"/>
      <c r="H743" s="372"/>
      <c r="I743" s="372"/>
      <c r="J743" s="372"/>
      <c r="K743" s="357"/>
      <c r="M743" s="358"/>
      <c r="N743" s="358"/>
      <c r="O743" s="358"/>
      <c r="P743" s="358"/>
      <c r="Q743" s="358"/>
      <c r="R743" s="358"/>
      <c r="S743" s="358"/>
      <c r="T743" s="358"/>
      <c r="U743" s="358"/>
      <c r="V743" s="358"/>
      <c r="W743" s="358"/>
      <c r="X743" s="358"/>
    </row>
    <row r="744" spans="1:24" s="377" customFormat="1" ht="15.75" customHeight="1">
      <c r="A744" s="371"/>
      <c r="B744" s="357"/>
      <c r="C744" s="357"/>
      <c r="D744" s="357"/>
      <c r="E744" s="357"/>
      <c r="F744" s="357"/>
      <c r="G744" s="357"/>
      <c r="H744" s="372"/>
      <c r="I744" s="372"/>
      <c r="J744" s="372"/>
      <c r="K744" s="357"/>
      <c r="M744" s="358"/>
      <c r="N744" s="358"/>
      <c r="O744" s="358"/>
      <c r="P744" s="358"/>
      <c r="Q744" s="358"/>
      <c r="R744" s="358"/>
      <c r="S744" s="358"/>
      <c r="T744" s="358"/>
      <c r="U744" s="358"/>
      <c r="V744" s="358"/>
      <c r="W744" s="358"/>
      <c r="X744" s="358"/>
    </row>
    <row r="745" spans="1:24" s="377" customFormat="1" ht="15.75" customHeight="1">
      <c r="A745" s="371"/>
      <c r="B745" s="357"/>
      <c r="C745" s="357"/>
      <c r="D745" s="357"/>
      <c r="E745" s="357"/>
      <c r="F745" s="357"/>
      <c r="G745" s="357"/>
      <c r="H745" s="372"/>
      <c r="I745" s="372"/>
      <c r="J745" s="372"/>
      <c r="K745" s="357"/>
      <c r="M745" s="358"/>
      <c r="N745" s="358"/>
      <c r="O745" s="358"/>
      <c r="P745" s="358"/>
      <c r="Q745" s="358"/>
      <c r="R745" s="358"/>
      <c r="S745" s="358"/>
      <c r="T745" s="358"/>
      <c r="U745" s="358"/>
      <c r="V745" s="358"/>
      <c r="W745" s="358"/>
      <c r="X745" s="358"/>
    </row>
    <row r="746" spans="1:24" s="377" customFormat="1" ht="15.75" customHeight="1">
      <c r="A746" s="371"/>
      <c r="B746" s="357"/>
      <c r="C746" s="357"/>
      <c r="D746" s="357"/>
      <c r="E746" s="357"/>
      <c r="F746" s="357"/>
      <c r="G746" s="357"/>
      <c r="H746" s="372"/>
      <c r="I746" s="372"/>
      <c r="J746" s="372"/>
      <c r="K746" s="357"/>
      <c r="M746" s="358"/>
      <c r="N746" s="358"/>
      <c r="O746" s="358"/>
      <c r="P746" s="358"/>
      <c r="Q746" s="358"/>
      <c r="R746" s="358"/>
      <c r="S746" s="358"/>
      <c r="T746" s="358"/>
      <c r="U746" s="358"/>
      <c r="V746" s="358"/>
      <c r="W746" s="358"/>
      <c r="X746" s="358"/>
    </row>
    <row r="747" spans="1:24" s="377" customFormat="1" ht="15.75" customHeight="1">
      <c r="A747" s="371"/>
      <c r="B747" s="357"/>
      <c r="C747" s="357"/>
      <c r="D747" s="357"/>
      <c r="E747" s="357"/>
      <c r="F747" s="357"/>
      <c r="G747" s="357"/>
      <c r="H747" s="372"/>
      <c r="I747" s="372"/>
      <c r="J747" s="372"/>
      <c r="K747" s="357"/>
      <c r="M747" s="358"/>
      <c r="N747" s="358"/>
      <c r="O747" s="358"/>
      <c r="P747" s="358"/>
      <c r="Q747" s="358"/>
      <c r="R747" s="358"/>
      <c r="S747" s="358"/>
      <c r="T747" s="358"/>
      <c r="U747" s="358"/>
      <c r="V747" s="358"/>
      <c r="W747" s="358"/>
      <c r="X747" s="358"/>
    </row>
    <row r="748" spans="1:24" s="377" customFormat="1" ht="15.75" customHeight="1">
      <c r="A748" s="371"/>
      <c r="B748" s="357"/>
      <c r="C748" s="357"/>
      <c r="D748" s="357"/>
      <c r="E748" s="357"/>
      <c r="F748" s="357"/>
      <c r="G748" s="357"/>
      <c r="H748" s="372"/>
      <c r="I748" s="372"/>
      <c r="J748" s="372"/>
      <c r="K748" s="357"/>
      <c r="M748" s="358"/>
      <c r="N748" s="358"/>
      <c r="O748" s="358"/>
      <c r="P748" s="358"/>
      <c r="Q748" s="358"/>
      <c r="R748" s="358"/>
      <c r="S748" s="358"/>
      <c r="T748" s="358"/>
      <c r="U748" s="358"/>
      <c r="V748" s="358"/>
      <c r="W748" s="358"/>
      <c r="X748" s="358"/>
    </row>
    <row r="749" spans="1:24" s="377" customFormat="1" ht="15.75" customHeight="1">
      <c r="A749" s="371"/>
      <c r="B749" s="357"/>
      <c r="C749" s="357"/>
      <c r="D749" s="357"/>
      <c r="E749" s="357"/>
      <c r="F749" s="357"/>
      <c r="G749" s="357"/>
      <c r="H749" s="372"/>
      <c r="I749" s="372"/>
      <c r="J749" s="372"/>
      <c r="K749" s="357"/>
      <c r="M749" s="358"/>
      <c r="N749" s="358"/>
      <c r="O749" s="358"/>
      <c r="P749" s="358"/>
      <c r="Q749" s="358"/>
      <c r="R749" s="358"/>
      <c r="S749" s="358"/>
      <c r="T749" s="358"/>
      <c r="U749" s="358"/>
      <c r="V749" s="358"/>
      <c r="W749" s="358"/>
      <c r="X749" s="358"/>
    </row>
    <row r="750" spans="1:24" s="377" customFormat="1" ht="15.75" customHeight="1">
      <c r="A750" s="371"/>
      <c r="B750" s="357"/>
      <c r="C750" s="357"/>
      <c r="D750" s="357"/>
      <c r="E750" s="357"/>
      <c r="F750" s="357"/>
      <c r="G750" s="357"/>
      <c r="H750" s="372"/>
      <c r="I750" s="372"/>
      <c r="J750" s="372"/>
      <c r="K750" s="357"/>
      <c r="M750" s="358"/>
      <c r="N750" s="358"/>
      <c r="O750" s="358"/>
      <c r="P750" s="358"/>
      <c r="Q750" s="358"/>
      <c r="R750" s="358"/>
      <c r="S750" s="358"/>
      <c r="T750" s="358"/>
      <c r="U750" s="358"/>
      <c r="V750" s="358"/>
      <c r="W750" s="358"/>
      <c r="X750" s="358"/>
    </row>
    <row r="751" spans="1:24" s="377" customFormat="1" ht="15.75" customHeight="1">
      <c r="A751" s="371"/>
      <c r="B751" s="357"/>
      <c r="C751" s="357"/>
      <c r="D751" s="357"/>
      <c r="E751" s="357"/>
      <c r="F751" s="357"/>
      <c r="G751" s="357"/>
      <c r="H751" s="372"/>
      <c r="I751" s="372"/>
      <c r="J751" s="372"/>
      <c r="K751" s="357"/>
      <c r="M751" s="358"/>
      <c r="N751" s="358"/>
      <c r="O751" s="358"/>
      <c r="P751" s="358"/>
      <c r="Q751" s="358"/>
      <c r="R751" s="358"/>
      <c r="S751" s="358"/>
      <c r="T751" s="358"/>
      <c r="U751" s="358"/>
      <c r="V751" s="358"/>
      <c r="W751" s="358"/>
      <c r="X751" s="358"/>
    </row>
    <row r="752" spans="1:24" s="377" customFormat="1" ht="15.75" customHeight="1">
      <c r="A752" s="371"/>
      <c r="B752" s="357"/>
      <c r="C752" s="357"/>
      <c r="D752" s="357"/>
      <c r="E752" s="357"/>
      <c r="F752" s="357"/>
      <c r="G752" s="357"/>
      <c r="H752" s="372"/>
      <c r="I752" s="372"/>
      <c r="J752" s="372"/>
      <c r="K752" s="357"/>
      <c r="M752" s="358"/>
      <c r="N752" s="358"/>
      <c r="O752" s="358"/>
      <c r="P752" s="358"/>
      <c r="Q752" s="358"/>
      <c r="R752" s="358"/>
      <c r="S752" s="358"/>
      <c r="T752" s="358"/>
      <c r="U752" s="358"/>
      <c r="V752" s="358"/>
      <c r="W752" s="358"/>
      <c r="X752" s="358"/>
    </row>
    <row r="753" spans="1:24" s="377" customFormat="1" ht="15.75" customHeight="1">
      <c r="A753" s="371"/>
      <c r="B753" s="357"/>
      <c r="C753" s="357"/>
      <c r="D753" s="357"/>
      <c r="E753" s="357"/>
      <c r="F753" s="357"/>
      <c r="G753" s="357"/>
      <c r="H753" s="372"/>
      <c r="I753" s="372"/>
      <c r="J753" s="372"/>
      <c r="K753" s="357"/>
      <c r="M753" s="358"/>
      <c r="N753" s="358"/>
      <c r="O753" s="358"/>
      <c r="P753" s="358"/>
      <c r="Q753" s="358"/>
      <c r="R753" s="358"/>
      <c r="S753" s="358"/>
      <c r="T753" s="358"/>
      <c r="U753" s="358"/>
      <c r="V753" s="358"/>
      <c r="W753" s="358"/>
      <c r="X753" s="358"/>
    </row>
    <row r="754" spans="1:24" s="377" customFormat="1" ht="15.75" customHeight="1">
      <c r="A754" s="371"/>
      <c r="B754" s="357"/>
      <c r="C754" s="357"/>
      <c r="D754" s="357"/>
      <c r="E754" s="357"/>
      <c r="F754" s="357"/>
      <c r="G754" s="357"/>
      <c r="H754" s="372"/>
      <c r="I754" s="372"/>
      <c r="J754" s="372"/>
      <c r="K754" s="357"/>
      <c r="M754" s="358"/>
      <c r="N754" s="358"/>
      <c r="O754" s="358"/>
      <c r="P754" s="358"/>
      <c r="Q754" s="358"/>
      <c r="R754" s="358"/>
      <c r="S754" s="358"/>
      <c r="T754" s="358"/>
      <c r="U754" s="358"/>
      <c r="V754" s="358"/>
      <c r="W754" s="358"/>
      <c r="X754" s="358"/>
    </row>
    <row r="755" spans="1:24" s="377" customFormat="1" ht="15.75" customHeight="1">
      <c r="A755" s="371"/>
      <c r="B755" s="357"/>
      <c r="C755" s="357"/>
      <c r="D755" s="357"/>
      <c r="E755" s="357"/>
      <c r="F755" s="357"/>
      <c r="G755" s="357"/>
      <c r="H755" s="372"/>
      <c r="I755" s="372"/>
      <c r="J755" s="372"/>
      <c r="K755" s="357"/>
      <c r="M755" s="358"/>
      <c r="N755" s="358"/>
      <c r="O755" s="358"/>
      <c r="P755" s="358"/>
      <c r="Q755" s="358"/>
      <c r="R755" s="358"/>
      <c r="S755" s="358"/>
      <c r="T755" s="358"/>
      <c r="U755" s="358"/>
      <c r="V755" s="358"/>
      <c r="W755" s="358"/>
      <c r="X755" s="358"/>
    </row>
    <row r="756" spans="1:24" s="377" customFormat="1" ht="15.75" customHeight="1">
      <c r="A756" s="371"/>
      <c r="B756" s="357"/>
      <c r="C756" s="357"/>
      <c r="D756" s="357"/>
      <c r="E756" s="357"/>
      <c r="F756" s="357"/>
      <c r="G756" s="357"/>
      <c r="H756" s="372"/>
      <c r="I756" s="372"/>
      <c r="J756" s="372"/>
      <c r="K756" s="357"/>
      <c r="M756" s="358"/>
      <c r="N756" s="358"/>
      <c r="O756" s="358"/>
      <c r="P756" s="358"/>
      <c r="Q756" s="358"/>
      <c r="R756" s="358"/>
      <c r="S756" s="358"/>
      <c r="T756" s="358"/>
      <c r="U756" s="358"/>
      <c r="V756" s="358"/>
      <c r="W756" s="358"/>
      <c r="X756" s="358"/>
    </row>
    <row r="757" spans="1:24" s="377" customFormat="1" ht="15.75" customHeight="1">
      <c r="A757" s="371"/>
      <c r="B757" s="357"/>
      <c r="C757" s="357"/>
      <c r="D757" s="357"/>
      <c r="E757" s="357"/>
      <c r="F757" s="357"/>
      <c r="G757" s="357"/>
      <c r="H757" s="372"/>
      <c r="I757" s="372"/>
      <c r="J757" s="372"/>
      <c r="K757" s="357"/>
      <c r="M757" s="358"/>
      <c r="N757" s="358"/>
      <c r="O757" s="358"/>
      <c r="P757" s="358"/>
      <c r="Q757" s="358"/>
      <c r="R757" s="358"/>
      <c r="S757" s="358"/>
      <c r="T757" s="358"/>
      <c r="U757" s="358"/>
      <c r="V757" s="358"/>
      <c r="W757" s="358"/>
      <c r="X757" s="358"/>
    </row>
    <row r="758" spans="1:24" s="377" customFormat="1" ht="15.75" customHeight="1">
      <c r="A758" s="371"/>
      <c r="B758" s="357"/>
      <c r="C758" s="357"/>
      <c r="D758" s="357"/>
      <c r="E758" s="357"/>
      <c r="F758" s="357"/>
      <c r="G758" s="357"/>
      <c r="H758" s="372"/>
      <c r="I758" s="372"/>
      <c r="J758" s="372"/>
      <c r="K758" s="357"/>
      <c r="M758" s="358"/>
      <c r="N758" s="358"/>
      <c r="O758" s="358"/>
      <c r="P758" s="358"/>
      <c r="Q758" s="358"/>
      <c r="R758" s="358"/>
      <c r="S758" s="358"/>
      <c r="T758" s="358"/>
      <c r="U758" s="358"/>
      <c r="V758" s="358"/>
      <c r="W758" s="358"/>
      <c r="X758" s="358"/>
    </row>
    <row r="759" spans="1:24" s="377" customFormat="1" ht="15.75" customHeight="1">
      <c r="A759" s="371"/>
      <c r="B759" s="357"/>
      <c r="C759" s="357"/>
      <c r="D759" s="357"/>
      <c r="E759" s="357"/>
      <c r="F759" s="357"/>
      <c r="G759" s="357"/>
      <c r="H759" s="372"/>
      <c r="I759" s="372"/>
      <c r="J759" s="372"/>
      <c r="K759" s="357"/>
      <c r="M759" s="358"/>
      <c r="N759" s="358"/>
      <c r="O759" s="358"/>
      <c r="P759" s="358"/>
      <c r="Q759" s="358"/>
      <c r="R759" s="358"/>
      <c r="S759" s="358"/>
      <c r="T759" s="358"/>
      <c r="U759" s="358"/>
      <c r="V759" s="358"/>
      <c r="W759" s="358"/>
      <c r="X759" s="358"/>
    </row>
    <row r="760" spans="1:24" s="377" customFormat="1" ht="15.75" customHeight="1">
      <c r="A760" s="371"/>
      <c r="B760" s="357"/>
      <c r="C760" s="357"/>
      <c r="D760" s="357"/>
      <c r="E760" s="357"/>
      <c r="F760" s="357"/>
      <c r="G760" s="357"/>
      <c r="H760" s="372"/>
      <c r="I760" s="372"/>
      <c r="J760" s="372"/>
      <c r="K760" s="357"/>
      <c r="M760" s="358"/>
      <c r="N760" s="358"/>
      <c r="O760" s="358"/>
      <c r="P760" s="358"/>
      <c r="Q760" s="358"/>
      <c r="R760" s="358"/>
      <c r="S760" s="358"/>
      <c r="T760" s="358"/>
      <c r="U760" s="358"/>
      <c r="V760" s="358"/>
      <c r="W760" s="358"/>
      <c r="X760" s="358"/>
    </row>
    <row r="761" spans="1:24" s="377" customFormat="1" ht="15.75" customHeight="1">
      <c r="A761" s="371"/>
      <c r="B761" s="357"/>
      <c r="C761" s="357"/>
      <c r="D761" s="357"/>
      <c r="E761" s="357"/>
      <c r="F761" s="357"/>
      <c r="G761" s="357"/>
      <c r="H761" s="372"/>
      <c r="I761" s="372"/>
      <c r="J761" s="372"/>
      <c r="K761" s="357"/>
      <c r="M761" s="358"/>
      <c r="N761" s="358"/>
      <c r="O761" s="358"/>
      <c r="P761" s="358"/>
      <c r="Q761" s="358"/>
      <c r="R761" s="358"/>
      <c r="S761" s="358"/>
      <c r="T761" s="358"/>
      <c r="U761" s="358"/>
      <c r="V761" s="358"/>
      <c r="W761" s="358"/>
      <c r="X761" s="358"/>
    </row>
    <row r="762" spans="1:24" s="377" customFormat="1" ht="15.75" customHeight="1">
      <c r="A762" s="371"/>
      <c r="B762" s="357"/>
      <c r="C762" s="357"/>
      <c r="D762" s="357"/>
      <c r="E762" s="357"/>
      <c r="F762" s="357"/>
      <c r="G762" s="357"/>
      <c r="H762" s="372"/>
      <c r="I762" s="372"/>
      <c r="J762" s="372"/>
      <c r="K762" s="357"/>
      <c r="M762" s="358"/>
      <c r="N762" s="358"/>
      <c r="O762" s="358"/>
      <c r="P762" s="358"/>
      <c r="Q762" s="358"/>
      <c r="R762" s="358"/>
      <c r="S762" s="358"/>
      <c r="T762" s="358"/>
      <c r="U762" s="358"/>
      <c r="V762" s="358"/>
      <c r="W762" s="358"/>
      <c r="X762" s="358"/>
    </row>
    <row r="763" spans="1:24" s="377" customFormat="1" ht="15.75" customHeight="1">
      <c r="A763" s="371"/>
      <c r="B763" s="357"/>
      <c r="C763" s="357"/>
      <c r="D763" s="357"/>
      <c r="E763" s="357"/>
      <c r="F763" s="357"/>
      <c r="G763" s="357"/>
      <c r="H763" s="372"/>
      <c r="I763" s="372"/>
      <c r="J763" s="372"/>
      <c r="K763" s="357"/>
      <c r="M763" s="358"/>
      <c r="N763" s="358"/>
      <c r="O763" s="358"/>
      <c r="P763" s="358"/>
      <c r="Q763" s="358"/>
      <c r="R763" s="358"/>
      <c r="S763" s="358"/>
      <c r="T763" s="358"/>
      <c r="U763" s="358"/>
      <c r="V763" s="358"/>
      <c r="W763" s="358"/>
      <c r="X763" s="358"/>
    </row>
    <row r="764" spans="1:24" s="377" customFormat="1" ht="15.75" customHeight="1">
      <c r="A764" s="371"/>
      <c r="B764" s="357"/>
      <c r="C764" s="357"/>
      <c r="D764" s="357"/>
      <c r="E764" s="357"/>
      <c r="F764" s="357"/>
      <c r="G764" s="357"/>
      <c r="H764" s="372"/>
      <c r="I764" s="372"/>
      <c r="J764" s="372"/>
      <c r="K764" s="357"/>
      <c r="M764" s="358"/>
      <c r="N764" s="358"/>
      <c r="O764" s="358"/>
      <c r="P764" s="358"/>
      <c r="Q764" s="358"/>
      <c r="R764" s="358"/>
      <c r="S764" s="358"/>
      <c r="T764" s="358"/>
      <c r="U764" s="358"/>
      <c r="V764" s="358"/>
      <c r="W764" s="358"/>
      <c r="X764" s="358"/>
    </row>
    <row r="765" spans="1:24" s="377" customFormat="1" ht="15.75" customHeight="1">
      <c r="A765" s="371"/>
      <c r="B765" s="357"/>
      <c r="C765" s="357"/>
      <c r="D765" s="357"/>
      <c r="E765" s="357"/>
      <c r="F765" s="357"/>
      <c r="G765" s="357"/>
      <c r="H765" s="372"/>
      <c r="I765" s="372"/>
      <c r="J765" s="372"/>
      <c r="K765" s="357"/>
      <c r="M765" s="358"/>
      <c r="N765" s="358"/>
      <c r="O765" s="358"/>
      <c r="P765" s="358"/>
      <c r="Q765" s="358"/>
      <c r="R765" s="358"/>
      <c r="S765" s="358"/>
      <c r="T765" s="358"/>
      <c r="U765" s="358"/>
      <c r="V765" s="358"/>
      <c r="W765" s="358"/>
      <c r="X765" s="358"/>
    </row>
    <row r="766" spans="1:24" s="377" customFormat="1" ht="15.75" customHeight="1">
      <c r="A766" s="371"/>
      <c r="B766" s="357"/>
      <c r="C766" s="357"/>
      <c r="D766" s="357"/>
      <c r="E766" s="357"/>
      <c r="F766" s="357"/>
      <c r="G766" s="357"/>
      <c r="H766" s="372"/>
      <c r="I766" s="372"/>
      <c r="J766" s="372"/>
      <c r="K766" s="357"/>
      <c r="M766" s="358"/>
      <c r="N766" s="358"/>
      <c r="O766" s="358"/>
      <c r="P766" s="358"/>
      <c r="Q766" s="358"/>
      <c r="R766" s="358"/>
      <c r="S766" s="358"/>
      <c r="T766" s="358"/>
      <c r="U766" s="358"/>
      <c r="V766" s="358"/>
      <c r="W766" s="358"/>
      <c r="X766" s="358"/>
    </row>
    <row r="767" spans="1:24" s="377" customFormat="1" ht="15.75" customHeight="1">
      <c r="A767" s="371"/>
      <c r="B767" s="357"/>
      <c r="C767" s="357"/>
      <c r="D767" s="357"/>
      <c r="E767" s="357"/>
      <c r="F767" s="357"/>
      <c r="G767" s="357"/>
      <c r="H767" s="372"/>
      <c r="I767" s="372"/>
      <c r="J767" s="372"/>
      <c r="K767" s="357"/>
      <c r="M767" s="358"/>
      <c r="N767" s="358"/>
      <c r="O767" s="358"/>
      <c r="P767" s="358"/>
      <c r="Q767" s="358"/>
      <c r="R767" s="358"/>
      <c r="S767" s="358"/>
      <c r="T767" s="358"/>
      <c r="U767" s="358"/>
      <c r="V767" s="358"/>
      <c r="W767" s="358"/>
      <c r="X767" s="358"/>
    </row>
    <row r="768" spans="1:24" s="377" customFormat="1" ht="15.75" customHeight="1">
      <c r="A768" s="371"/>
      <c r="B768" s="357"/>
      <c r="C768" s="357"/>
      <c r="D768" s="357"/>
      <c r="E768" s="357"/>
      <c r="F768" s="357"/>
      <c r="G768" s="357"/>
      <c r="H768" s="372"/>
      <c r="I768" s="372"/>
      <c r="J768" s="372"/>
      <c r="K768" s="357"/>
      <c r="M768" s="358"/>
      <c r="N768" s="358"/>
      <c r="O768" s="358"/>
      <c r="P768" s="358"/>
      <c r="Q768" s="358"/>
      <c r="R768" s="358"/>
      <c r="S768" s="358"/>
      <c r="T768" s="358"/>
      <c r="U768" s="358"/>
      <c r="V768" s="358"/>
      <c r="W768" s="358"/>
      <c r="X768" s="358"/>
    </row>
    <row r="769" spans="1:24" s="377" customFormat="1" ht="15.75" customHeight="1">
      <c r="A769" s="371"/>
      <c r="B769" s="357"/>
      <c r="C769" s="357"/>
      <c r="D769" s="357"/>
      <c r="E769" s="357"/>
      <c r="F769" s="357"/>
      <c r="G769" s="357"/>
      <c r="H769" s="372"/>
      <c r="I769" s="372"/>
      <c r="J769" s="372"/>
      <c r="K769" s="357"/>
      <c r="M769" s="358"/>
      <c r="N769" s="358"/>
      <c r="O769" s="358"/>
      <c r="P769" s="358"/>
      <c r="Q769" s="358"/>
      <c r="R769" s="358"/>
      <c r="S769" s="358"/>
      <c r="T769" s="358"/>
      <c r="U769" s="358"/>
      <c r="V769" s="358"/>
      <c r="W769" s="358"/>
      <c r="X769" s="358"/>
    </row>
    <row r="770" spans="1:24" s="377" customFormat="1" ht="15.75" customHeight="1">
      <c r="A770" s="371"/>
      <c r="B770" s="357"/>
      <c r="C770" s="357"/>
      <c r="D770" s="357"/>
      <c r="E770" s="357"/>
      <c r="F770" s="357"/>
      <c r="G770" s="357"/>
      <c r="H770" s="372"/>
      <c r="I770" s="372"/>
      <c r="J770" s="372"/>
      <c r="K770" s="357"/>
      <c r="M770" s="358"/>
      <c r="N770" s="358"/>
      <c r="O770" s="358"/>
      <c r="P770" s="358"/>
      <c r="Q770" s="358"/>
      <c r="R770" s="358"/>
      <c r="S770" s="358"/>
      <c r="T770" s="358"/>
      <c r="U770" s="358"/>
      <c r="V770" s="358"/>
      <c r="W770" s="358"/>
      <c r="X770" s="358"/>
    </row>
    <row r="771" spans="1:24" s="377" customFormat="1" ht="15.75" customHeight="1">
      <c r="A771" s="371"/>
      <c r="B771" s="357"/>
      <c r="C771" s="357"/>
      <c r="D771" s="357"/>
      <c r="E771" s="357"/>
      <c r="F771" s="357"/>
      <c r="G771" s="357"/>
      <c r="H771" s="372"/>
      <c r="I771" s="372"/>
      <c r="J771" s="372"/>
      <c r="K771" s="357"/>
      <c r="M771" s="358"/>
      <c r="N771" s="358"/>
      <c r="O771" s="358"/>
      <c r="P771" s="358"/>
      <c r="Q771" s="358"/>
      <c r="R771" s="358"/>
      <c r="S771" s="358"/>
      <c r="T771" s="358"/>
      <c r="U771" s="358"/>
      <c r="V771" s="358"/>
      <c r="W771" s="358"/>
      <c r="X771" s="358"/>
    </row>
    <row r="772" spans="1:24" s="377" customFormat="1" ht="15.75" customHeight="1">
      <c r="A772" s="371"/>
      <c r="B772" s="357"/>
      <c r="C772" s="357"/>
      <c r="D772" s="357"/>
      <c r="E772" s="357"/>
      <c r="F772" s="357"/>
      <c r="G772" s="357"/>
      <c r="H772" s="372"/>
      <c r="I772" s="372"/>
      <c r="J772" s="372"/>
      <c r="K772" s="357"/>
      <c r="M772" s="358"/>
      <c r="N772" s="358"/>
      <c r="O772" s="358"/>
      <c r="P772" s="358"/>
      <c r="Q772" s="358"/>
      <c r="R772" s="358"/>
      <c r="S772" s="358"/>
      <c r="T772" s="358"/>
      <c r="U772" s="358"/>
      <c r="V772" s="358"/>
      <c r="W772" s="358"/>
      <c r="X772" s="358"/>
    </row>
    <row r="773" spans="1:24" s="377" customFormat="1" ht="15.75" customHeight="1">
      <c r="A773" s="371"/>
      <c r="B773" s="357"/>
      <c r="C773" s="357"/>
      <c r="D773" s="357"/>
      <c r="E773" s="357"/>
      <c r="F773" s="357"/>
      <c r="G773" s="357"/>
      <c r="H773" s="372"/>
      <c r="I773" s="372"/>
      <c r="J773" s="372"/>
      <c r="K773" s="357"/>
      <c r="M773" s="358"/>
      <c r="N773" s="358"/>
      <c r="O773" s="358"/>
      <c r="P773" s="358"/>
      <c r="Q773" s="358"/>
      <c r="R773" s="358"/>
      <c r="S773" s="358"/>
      <c r="T773" s="358"/>
      <c r="U773" s="358"/>
      <c r="V773" s="358"/>
      <c r="W773" s="358"/>
      <c r="X773" s="358"/>
    </row>
    <row r="774" spans="1:24" s="377" customFormat="1" ht="15.75" customHeight="1">
      <c r="A774" s="371"/>
      <c r="B774" s="357"/>
      <c r="C774" s="357"/>
      <c r="D774" s="357"/>
      <c r="E774" s="357"/>
      <c r="F774" s="357"/>
      <c r="G774" s="357"/>
      <c r="H774" s="372"/>
      <c r="I774" s="372"/>
      <c r="J774" s="372"/>
      <c r="K774" s="357"/>
      <c r="M774" s="358"/>
      <c r="N774" s="358"/>
      <c r="O774" s="358"/>
      <c r="P774" s="358"/>
      <c r="Q774" s="358"/>
      <c r="R774" s="358"/>
      <c r="S774" s="358"/>
      <c r="T774" s="358"/>
      <c r="U774" s="358"/>
      <c r="V774" s="358"/>
      <c r="W774" s="358"/>
      <c r="X774" s="358"/>
    </row>
    <row r="775" spans="1:24" s="377" customFormat="1" ht="15.75" customHeight="1">
      <c r="A775" s="371"/>
      <c r="B775" s="357"/>
      <c r="C775" s="357"/>
      <c r="D775" s="357"/>
      <c r="E775" s="357"/>
      <c r="F775" s="357"/>
      <c r="G775" s="357"/>
      <c r="H775" s="372"/>
      <c r="I775" s="372"/>
      <c r="J775" s="372"/>
      <c r="K775" s="357"/>
      <c r="M775" s="358"/>
      <c r="N775" s="358"/>
      <c r="O775" s="358"/>
      <c r="P775" s="358"/>
      <c r="Q775" s="358"/>
      <c r="R775" s="358"/>
      <c r="S775" s="358"/>
      <c r="T775" s="358"/>
      <c r="U775" s="358"/>
      <c r="V775" s="358"/>
      <c r="W775" s="358"/>
      <c r="X775" s="358"/>
    </row>
    <row r="776" spans="1:24" s="377" customFormat="1" ht="15.75" customHeight="1">
      <c r="A776" s="371"/>
      <c r="B776" s="357"/>
      <c r="C776" s="357"/>
      <c r="D776" s="357"/>
      <c r="E776" s="357"/>
      <c r="F776" s="357"/>
      <c r="G776" s="357"/>
      <c r="H776" s="372"/>
      <c r="I776" s="372"/>
      <c r="J776" s="372"/>
      <c r="K776" s="357"/>
      <c r="M776" s="358"/>
      <c r="N776" s="358"/>
      <c r="O776" s="358"/>
      <c r="P776" s="358"/>
      <c r="Q776" s="358"/>
      <c r="R776" s="358"/>
      <c r="S776" s="358"/>
      <c r="T776" s="358"/>
      <c r="U776" s="358"/>
      <c r="V776" s="358"/>
      <c r="W776" s="358"/>
      <c r="X776" s="358"/>
    </row>
    <row r="777" spans="1:24" s="377" customFormat="1" ht="15.75" customHeight="1">
      <c r="A777" s="371"/>
      <c r="B777" s="357"/>
      <c r="C777" s="357"/>
      <c r="D777" s="357"/>
      <c r="E777" s="357"/>
      <c r="F777" s="357"/>
      <c r="G777" s="357"/>
      <c r="H777" s="372"/>
      <c r="I777" s="372"/>
      <c r="J777" s="372"/>
      <c r="K777" s="357"/>
      <c r="M777" s="358"/>
      <c r="N777" s="358"/>
      <c r="O777" s="358"/>
      <c r="P777" s="358"/>
      <c r="Q777" s="358"/>
      <c r="R777" s="358"/>
      <c r="S777" s="358"/>
      <c r="T777" s="358"/>
      <c r="U777" s="358"/>
      <c r="V777" s="358"/>
      <c r="W777" s="358"/>
      <c r="X777" s="358"/>
    </row>
    <row r="778" spans="1:24" s="377" customFormat="1" ht="15.75" customHeight="1">
      <c r="A778" s="371"/>
      <c r="B778" s="357"/>
      <c r="C778" s="357"/>
      <c r="D778" s="357"/>
      <c r="E778" s="357"/>
      <c r="F778" s="357"/>
      <c r="G778" s="357"/>
      <c r="H778" s="372"/>
      <c r="I778" s="372"/>
      <c r="J778" s="372"/>
      <c r="K778" s="357"/>
      <c r="M778" s="358"/>
      <c r="N778" s="358"/>
      <c r="O778" s="358"/>
      <c r="P778" s="358"/>
      <c r="Q778" s="358"/>
      <c r="R778" s="358"/>
      <c r="S778" s="358"/>
      <c r="T778" s="358"/>
      <c r="U778" s="358"/>
      <c r="V778" s="358"/>
      <c r="W778" s="358"/>
      <c r="X778" s="358"/>
    </row>
    <row r="779" spans="1:24" s="377" customFormat="1" ht="15.75" customHeight="1">
      <c r="A779" s="371"/>
      <c r="B779" s="357"/>
      <c r="C779" s="357"/>
      <c r="D779" s="357"/>
      <c r="E779" s="357"/>
      <c r="F779" s="357"/>
      <c r="G779" s="357"/>
      <c r="H779" s="372"/>
      <c r="I779" s="372"/>
      <c r="J779" s="372"/>
      <c r="K779" s="357"/>
      <c r="M779" s="358"/>
      <c r="N779" s="358"/>
      <c r="O779" s="358"/>
      <c r="P779" s="358"/>
      <c r="Q779" s="358"/>
      <c r="R779" s="358"/>
      <c r="S779" s="358"/>
      <c r="T779" s="358"/>
      <c r="U779" s="358"/>
      <c r="V779" s="358"/>
      <c r="W779" s="358"/>
      <c r="X779" s="358"/>
    </row>
    <row r="780" spans="1:24" s="377" customFormat="1" ht="15.75" customHeight="1">
      <c r="A780" s="371"/>
      <c r="B780" s="357"/>
      <c r="C780" s="357"/>
      <c r="D780" s="357"/>
      <c r="E780" s="357"/>
      <c r="F780" s="357"/>
      <c r="G780" s="357"/>
      <c r="H780" s="372"/>
      <c r="I780" s="372"/>
      <c r="J780" s="372"/>
      <c r="K780" s="357"/>
      <c r="M780" s="358"/>
      <c r="N780" s="358"/>
      <c r="O780" s="358"/>
      <c r="P780" s="358"/>
      <c r="Q780" s="358"/>
      <c r="R780" s="358"/>
      <c r="S780" s="358"/>
      <c r="T780" s="358"/>
      <c r="U780" s="358"/>
      <c r="V780" s="358"/>
      <c r="W780" s="358"/>
      <c r="X780" s="358"/>
    </row>
    <row r="781" spans="1:24" s="377" customFormat="1" ht="15.75" customHeight="1">
      <c r="A781" s="371"/>
      <c r="B781" s="357"/>
      <c r="C781" s="357"/>
      <c r="D781" s="357"/>
      <c r="E781" s="357"/>
      <c r="F781" s="357"/>
      <c r="G781" s="357"/>
      <c r="H781" s="372"/>
      <c r="I781" s="372"/>
      <c r="J781" s="372"/>
      <c r="K781" s="357"/>
      <c r="M781" s="358"/>
      <c r="N781" s="358"/>
      <c r="O781" s="358"/>
      <c r="P781" s="358"/>
      <c r="Q781" s="358"/>
      <c r="R781" s="358"/>
      <c r="S781" s="358"/>
      <c r="T781" s="358"/>
      <c r="U781" s="358"/>
      <c r="V781" s="358"/>
      <c r="W781" s="358"/>
      <c r="X781" s="358"/>
    </row>
    <row r="782" spans="1:24" s="377" customFormat="1" ht="15.75" customHeight="1">
      <c r="A782" s="371"/>
      <c r="B782" s="357"/>
      <c r="C782" s="357"/>
      <c r="D782" s="357"/>
      <c r="E782" s="357"/>
      <c r="F782" s="357"/>
      <c r="G782" s="357"/>
      <c r="H782" s="372"/>
      <c r="I782" s="372"/>
      <c r="J782" s="372"/>
      <c r="K782" s="357"/>
      <c r="M782" s="358"/>
      <c r="N782" s="358"/>
      <c r="O782" s="358"/>
      <c r="P782" s="358"/>
      <c r="Q782" s="358"/>
      <c r="R782" s="358"/>
      <c r="S782" s="358"/>
      <c r="T782" s="358"/>
      <c r="U782" s="358"/>
      <c r="V782" s="358"/>
      <c r="W782" s="358"/>
      <c r="X782" s="358"/>
    </row>
    <row r="783" spans="1:24" s="377" customFormat="1" ht="15.75" customHeight="1">
      <c r="A783" s="371"/>
      <c r="B783" s="357"/>
      <c r="C783" s="357"/>
      <c r="D783" s="357"/>
      <c r="E783" s="357"/>
      <c r="F783" s="357"/>
      <c r="G783" s="357"/>
      <c r="H783" s="372"/>
      <c r="I783" s="372"/>
      <c r="J783" s="372"/>
      <c r="K783" s="357"/>
      <c r="M783" s="358"/>
      <c r="N783" s="358"/>
      <c r="O783" s="358"/>
      <c r="P783" s="358"/>
      <c r="Q783" s="358"/>
      <c r="R783" s="358"/>
      <c r="S783" s="358"/>
      <c r="T783" s="358"/>
      <c r="U783" s="358"/>
      <c r="V783" s="358"/>
      <c r="W783" s="358"/>
      <c r="X783" s="358"/>
    </row>
    <row r="784" spans="1:24" s="377" customFormat="1" ht="15.75" customHeight="1">
      <c r="A784" s="371"/>
      <c r="B784" s="357"/>
      <c r="C784" s="357"/>
      <c r="D784" s="357"/>
      <c r="E784" s="357"/>
      <c r="F784" s="357"/>
      <c r="G784" s="357"/>
      <c r="H784" s="372"/>
      <c r="I784" s="372"/>
      <c r="J784" s="372"/>
      <c r="K784" s="357"/>
      <c r="M784" s="358"/>
      <c r="N784" s="358"/>
      <c r="O784" s="358"/>
      <c r="P784" s="358"/>
      <c r="Q784" s="358"/>
      <c r="R784" s="358"/>
      <c r="S784" s="358"/>
      <c r="T784" s="358"/>
      <c r="U784" s="358"/>
      <c r="V784" s="358"/>
      <c r="W784" s="358"/>
      <c r="X784" s="358"/>
    </row>
    <row r="785" spans="1:24" s="377" customFormat="1" ht="15.75" customHeight="1">
      <c r="A785" s="371"/>
      <c r="B785" s="357"/>
      <c r="C785" s="357"/>
      <c r="D785" s="357"/>
      <c r="E785" s="357"/>
      <c r="F785" s="357"/>
      <c r="G785" s="357"/>
      <c r="H785" s="372"/>
      <c r="I785" s="372"/>
      <c r="J785" s="372"/>
      <c r="K785" s="357"/>
      <c r="M785" s="358"/>
      <c r="N785" s="358"/>
      <c r="O785" s="358"/>
      <c r="P785" s="358"/>
      <c r="Q785" s="358"/>
      <c r="R785" s="358"/>
      <c r="S785" s="358"/>
      <c r="T785" s="358"/>
      <c r="U785" s="358"/>
      <c r="V785" s="358"/>
      <c r="W785" s="358"/>
      <c r="X785" s="358"/>
    </row>
    <row r="786" spans="1:24" s="377" customFormat="1" ht="15.75" customHeight="1">
      <c r="A786" s="371"/>
      <c r="B786" s="357"/>
      <c r="C786" s="357"/>
      <c r="D786" s="357"/>
      <c r="E786" s="357"/>
      <c r="F786" s="357"/>
      <c r="G786" s="357"/>
      <c r="H786" s="372"/>
      <c r="I786" s="372"/>
      <c r="J786" s="372"/>
      <c r="K786" s="357"/>
      <c r="M786" s="358"/>
      <c r="N786" s="358"/>
      <c r="O786" s="358"/>
      <c r="P786" s="358"/>
      <c r="Q786" s="358"/>
      <c r="R786" s="358"/>
      <c r="S786" s="358"/>
      <c r="T786" s="358"/>
      <c r="U786" s="358"/>
      <c r="V786" s="358"/>
      <c r="W786" s="358"/>
      <c r="X786" s="358"/>
    </row>
    <row r="787" spans="1:24" s="377" customFormat="1" ht="15.75" customHeight="1">
      <c r="A787" s="371"/>
      <c r="B787" s="357"/>
      <c r="C787" s="357"/>
      <c r="D787" s="357"/>
      <c r="E787" s="357"/>
      <c r="F787" s="357"/>
      <c r="G787" s="357"/>
      <c r="H787" s="372"/>
      <c r="I787" s="372"/>
      <c r="J787" s="372"/>
      <c r="K787" s="357"/>
      <c r="M787" s="358"/>
      <c r="N787" s="358"/>
      <c r="O787" s="358"/>
      <c r="P787" s="358"/>
      <c r="Q787" s="358"/>
      <c r="R787" s="358"/>
      <c r="S787" s="358"/>
      <c r="T787" s="358"/>
      <c r="U787" s="358"/>
      <c r="V787" s="358"/>
      <c r="W787" s="358"/>
      <c r="X787" s="358"/>
    </row>
    <row r="788" spans="1:24" s="377" customFormat="1" ht="15.75" customHeight="1">
      <c r="A788" s="371"/>
      <c r="B788" s="357"/>
      <c r="C788" s="357"/>
      <c r="D788" s="357"/>
      <c r="E788" s="357"/>
      <c r="F788" s="357"/>
      <c r="G788" s="357"/>
      <c r="H788" s="372"/>
      <c r="I788" s="372"/>
      <c r="J788" s="372"/>
      <c r="K788" s="357"/>
      <c r="M788" s="358"/>
      <c r="N788" s="358"/>
      <c r="O788" s="358"/>
      <c r="P788" s="358"/>
      <c r="Q788" s="358"/>
      <c r="R788" s="358"/>
      <c r="S788" s="358"/>
      <c r="T788" s="358"/>
      <c r="U788" s="358"/>
      <c r="V788" s="358"/>
      <c r="W788" s="358"/>
      <c r="X788" s="358"/>
    </row>
    <row r="789" spans="1:24" s="377" customFormat="1" ht="15.75" customHeight="1">
      <c r="A789" s="371"/>
      <c r="B789" s="357"/>
      <c r="C789" s="357"/>
      <c r="D789" s="357"/>
      <c r="E789" s="357"/>
      <c r="F789" s="357"/>
      <c r="G789" s="357"/>
      <c r="H789" s="372"/>
      <c r="I789" s="372"/>
      <c r="J789" s="372"/>
      <c r="K789" s="357"/>
      <c r="M789" s="358"/>
      <c r="N789" s="358"/>
      <c r="O789" s="358"/>
      <c r="P789" s="358"/>
      <c r="Q789" s="358"/>
      <c r="R789" s="358"/>
      <c r="S789" s="358"/>
      <c r="T789" s="358"/>
      <c r="U789" s="358"/>
      <c r="V789" s="358"/>
      <c r="W789" s="358"/>
      <c r="X789" s="358"/>
    </row>
    <row r="790" spans="1:24" s="377" customFormat="1" ht="15.75" customHeight="1">
      <c r="A790" s="371"/>
      <c r="B790" s="357"/>
      <c r="C790" s="357"/>
      <c r="D790" s="357"/>
      <c r="E790" s="357"/>
      <c r="F790" s="357"/>
      <c r="G790" s="357"/>
      <c r="H790" s="372"/>
      <c r="I790" s="372"/>
      <c r="J790" s="372"/>
      <c r="K790" s="357"/>
      <c r="M790" s="358"/>
      <c r="N790" s="358"/>
      <c r="O790" s="358"/>
      <c r="P790" s="358"/>
      <c r="Q790" s="358"/>
      <c r="R790" s="358"/>
      <c r="S790" s="358"/>
      <c r="T790" s="358"/>
      <c r="U790" s="358"/>
      <c r="V790" s="358"/>
      <c r="W790" s="358"/>
      <c r="X790" s="358"/>
    </row>
    <row r="791" spans="1:24" s="377" customFormat="1" ht="15.75" customHeight="1">
      <c r="A791" s="371"/>
      <c r="B791" s="357"/>
      <c r="C791" s="357"/>
      <c r="D791" s="357"/>
      <c r="E791" s="357"/>
      <c r="F791" s="357"/>
      <c r="G791" s="357"/>
      <c r="H791" s="372"/>
      <c r="I791" s="372"/>
      <c r="J791" s="372"/>
      <c r="K791" s="357"/>
      <c r="M791" s="358"/>
      <c r="N791" s="358"/>
      <c r="O791" s="358"/>
      <c r="P791" s="358"/>
      <c r="Q791" s="358"/>
      <c r="R791" s="358"/>
      <c r="S791" s="358"/>
      <c r="T791" s="358"/>
      <c r="U791" s="358"/>
      <c r="V791" s="358"/>
      <c r="W791" s="358"/>
      <c r="X791" s="358"/>
    </row>
    <row r="792" spans="1:24" s="377" customFormat="1" ht="15.75" customHeight="1">
      <c r="A792" s="371"/>
      <c r="B792" s="357"/>
      <c r="C792" s="357"/>
      <c r="D792" s="357"/>
      <c r="E792" s="357"/>
      <c r="F792" s="357"/>
      <c r="G792" s="357"/>
      <c r="H792" s="372"/>
      <c r="I792" s="372"/>
      <c r="J792" s="372"/>
      <c r="K792" s="357"/>
      <c r="M792" s="358"/>
      <c r="N792" s="358"/>
      <c r="O792" s="358"/>
      <c r="P792" s="358"/>
      <c r="Q792" s="358"/>
      <c r="R792" s="358"/>
      <c r="S792" s="358"/>
      <c r="T792" s="358"/>
      <c r="U792" s="358"/>
      <c r="V792" s="358"/>
      <c r="W792" s="358"/>
      <c r="X792" s="358"/>
    </row>
    <row r="793" spans="1:24" s="377" customFormat="1" ht="15.75" customHeight="1">
      <c r="A793" s="371"/>
      <c r="B793" s="357"/>
      <c r="C793" s="357"/>
      <c r="D793" s="357"/>
      <c r="E793" s="357"/>
      <c r="F793" s="357"/>
      <c r="G793" s="357"/>
      <c r="H793" s="372"/>
      <c r="I793" s="372"/>
      <c r="J793" s="372"/>
      <c r="K793" s="357"/>
      <c r="M793" s="358"/>
      <c r="N793" s="358"/>
      <c r="O793" s="358"/>
      <c r="P793" s="358"/>
      <c r="Q793" s="358"/>
      <c r="R793" s="358"/>
      <c r="S793" s="358"/>
      <c r="T793" s="358"/>
      <c r="U793" s="358"/>
      <c r="V793" s="358"/>
      <c r="W793" s="358"/>
      <c r="X793" s="358"/>
    </row>
    <row r="794" spans="1:24" s="377" customFormat="1" ht="15.75" customHeight="1">
      <c r="A794" s="371"/>
      <c r="B794" s="357"/>
      <c r="C794" s="357"/>
      <c r="D794" s="357"/>
      <c r="E794" s="357"/>
      <c r="F794" s="357"/>
      <c r="G794" s="357"/>
      <c r="H794" s="372"/>
      <c r="I794" s="372"/>
      <c r="J794" s="372"/>
      <c r="K794" s="357"/>
      <c r="M794" s="358"/>
      <c r="N794" s="358"/>
      <c r="O794" s="358"/>
      <c r="P794" s="358"/>
      <c r="Q794" s="358"/>
      <c r="R794" s="358"/>
      <c r="S794" s="358"/>
      <c r="T794" s="358"/>
      <c r="U794" s="358"/>
      <c r="V794" s="358"/>
      <c r="W794" s="358"/>
      <c r="X794" s="358"/>
    </row>
    <row r="795" spans="1:24" s="377" customFormat="1" ht="15.75" customHeight="1">
      <c r="A795" s="371"/>
      <c r="B795" s="357"/>
      <c r="C795" s="357"/>
      <c r="D795" s="357"/>
      <c r="E795" s="357"/>
      <c r="F795" s="357"/>
      <c r="G795" s="357"/>
      <c r="H795" s="372"/>
      <c r="I795" s="372"/>
      <c r="J795" s="372"/>
      <c r="K795" s="357"/>
      <c r="M795" s="358"/>
      <c r="N795" s="358"/>
      <c r="O795" s="358"/>
      <c r="P795" s="358"/>
      <c r="Q795" s="358"/>
      <c r="R795" s="358"/>
      <c r="S795" s="358"/>
      <c r="T795" s="358"/>
      <c r="U795" s="358"/>
      <c r="V795" s="358"/>
      <c r="W795" s="358"/>
      <c r="X795" s="358"/>
    </row>
    <row r="796" spans="1:24" s="377" customFormat="1" ht="15.75" customHeight="1">
      <c r="A796" s="371"/>
      <c r="B796" s="357"/>
      <c r="C796" s="357"/>
      <c r="D796" s="357"/>
      <c r="E796" s="357"/>
      <c r="F796" s="357"/>
      <c r="G796" s="357"/>
      <c r="H796" s="372"/>
      <c r="I796" s="372"/>
      <c r="J796" s="372"/>
      <c r="K796" s="357"/>
      <c r="M796" s="358"/>
      <c r="N796" s="358"/>
      <c r="O796" s="358"/>
      <c r="P796" s="358"/>
      <c r="Q796" s="358"/>
      <c r="R796" s="358"/>
      <c r="S796" s="358"/>
      <c r="T796" s="358"/>
      <c r="U796" s="358"/>
      <c r="V796" s="358"/>
      <c r="W796" s="358"/>
      <c r="X796" s="358"/>
    </row>
    <row r="797" spans="1:24" s="377" customFormat="1" ht="15.75" customHeight="1">
      <c r="A797" s="371"/>
      <c r="B797" s="357"/>
      <c r="C797" s="357"/>
      <c r="D797" s="357"/>
      <c r="E797" s="357"/>
      <c r="F797" s="357"/>
      <c r="G797" s="357"/>
      <c r="H797" s="372"/>
      <c r="I797" s="372"/>
      <c r="J797" s="372"/>
      <c r="K797" s="357"/>
      <c r="M797" s="358"/>
      <c r="N797" s="358"/>
      <c r="O797" s="358"/>
      <c r="P797" s="358"/>
      <c r="Q797" s="358"/>
      <c r="R797" s="358"/>
      <c r="S797" s="358"/>
      <c r="T797" s="358"/>
      <c r="U797" s="358"/>
      <c r="V797" s="358"/>
      <c r="W797" s="358"/>
      <c r="X797" s="358"/>
    </row>
    <row r="798" spans="1:24" s="377" customFormat="1" ht="15.75" customHeight="1">
      <c r="A798" s="371"/>
      <c r="B798" s="357"/>
      <c r="C798" s="357"/>
      <c r="D798" s="357"/>
      <c r="E798" s="357"/>
      <c r="F798" s="357"/>
      <c r="G798" s="357"/>
      <c r="H798" s="372"/>
      <c r="I798" s="372"/>
      <c r="J798" s="372"/>
      <c r="K798" s="357"/>
      <c r="M798" s="358"/>
      <c r="N798" s="358"/>
      <c r="O798" s="358"/>
      <c r="P798" s="358"/>
      <c r="Q798" s="358"/>
      <c r="R798" s="358"/>
      <c r="S798" s="358"/>
      <c r="T798" s="358"/>
      <c r="U798" s="358"/>
      <c r="V798" s="358"/>
      <c r="W798" s="358"/>
      <c r="X798" s="358"/>
    </row>
    <row r="799" spans="1:24" s="377" customFormat="1" ht="15.75" customHeight="1">
      <c r="A799" s="371"/>
      <c r="B799" s="357"/>
      <c r="C799" s="357"/>
      <c r="D799" s="357"/>
      <c r="E799" s="357"/>
      <c r="F799" s="357"/>
      <c r="G799" s="357"/>
      <c r="H799" s="372"/>
      <c r="I799" s="372"/>
      <c r="J799" s="372"/>
      <c r="K799" s="357"/>
      <c r="M799" s="358"/>
      <c r="N799" s="358"/>
      <c r="O799" s="358"/>
      <c r="P799" s="358"/>
      <c r="Q799" s="358"/>
      <c r="R799" s="358"/>
      <c r="S799" s="358"/>
      <c r="T799" s="358"/>
      <c r="U799" s="358"/>
      <c r="V799" s="358"/>
      <c r="W799" s="358"/>
      <c r="X799" s="358"/>
    </row>
    <row r="800" spans="1:24" s="377" customFormat="1" ht="15.75" customHeight="1">
      <c r="A800" s="371"/>
      <c r="B800" s="357"/>
      <c r="C800" s="357"/>
      <c r="D800" s="357"/>
      <c r="E800" s="357"/>
      <c r="F800" s="357"/>
      <c r="G800" s="357"/>
      <c r="H800" s="372"/>
      <c r="I800" s="372"/>
      <c r="J800" s="372"/>
      <c r="K800" s="357"/>
      <c r="M800" s="358"/>
      <c r="N800" s="358"/>
      <c r="O800" s="358"/>
      <c r="P800" s="358"/>
      <c r="Q800" s="358"/>
      <c r="R800" s="358"/>
      <c r="S800" s="358"/>
      <c r="T800" s="358"/>
      <c r="U800" s="358"/>
      <c r="V800" s="358"/>
      <c r="W800" s="358"/>
      <c r="X800" s="358"/>
    </row>
    <row r="801" spans="1:24" s="377" customFormat="1" ht="15.75" customHeight="1">
      <c r="A801" s="371"/>
      <c r="B801" s="357"/>
      <c r="C801" s="357"/>
      <c r="D801" s="357"/>
      <c r="E801" s="357"/>
      <c r="F801" s="357"/>
      <c r="G801" s="357"/>
      <c r="H801" s="372"/>
      <c r="I801" s="372"/>
      <c r="J801" s="372"/>
      <c r="K801" s="357"/>
      <c r="M801" s="358"/>
      <c r="N801" s="358"/>
      <c r="O801" s="358"/>
      <c r="P801" s="358"/>
      <c r="Q801" s="358"/>
      <c r="R801" s="358"/>
      <c r="S801" s="358"/>
      <c r="T801" s="358"/>
      <c r="U801" s="358"/>
      <c r="V801" s="358"/>
      <c r="W801" s="358"/>
      <c r="X801" s="358"/>
    </row>
    <row r="802" spans="1:24" s="377" customFormat="1" ht="15.75" customHeight="1">
      <c r="A802" s="371"/>
      <c r="B802" s="357"/>
      <c r="C802" s="357"/>
      <c r="D802" s="357"/>
      <c r="E802" s="357"/>
      <c r="F802" s="357"/>
      <c r="G802" s="357"/>
      <c r="H802" s="372"/>
      <c r="I802" s="372"/>
      <c r="J802" s="372"/>
      <c r="K802" s="357"/>
      <c r="M802" s="358"/>
      <c r="N802" s="358"/>
      <c r="O802" s="358"/>
      <c r="P802" s="358"/>
      <c r="Q802" s="358"/>
      <c r="R802" s="358"/>
      <c r="S802" s="358"/>
      <c r="T802" s="358"/>
      <c r="U802" s="358"/>
      <c r="V802" s="358"/>
      <c r="W802" s="358"/>
      <c r="X802" s="358"/>
    </row>
    <row r="803" spans="1:24" s="377" customFormat="1" ht="15.75" customHeight="1">
      <c r="A803" s="371"/>
      <c r="B803" s="357"/>
      <c r="C803" s="357"/>
      <c r="D803" s="357"/>
      <c r="E803" s="357"/>
      <c r="F803" s="357"/>
      <c r="G803" s="357"/>
      <c r="H803" s="372"/>
      <c r="I803" s="372"/>
      <c r="J803" s="372"/>
      <c r="K803" s="357"/>
      <c r="M803" s="358"/>
      <c r="N803" s="358"/>
      <c r="O803" s="358"/>
      <c r="P803" s="358"/>
      <c r="Q803" s="358"/>
      <c r="R803" s="358"/>
      <c r="S803" s="358"/>
      <c r="T803" s="358"/>
      <c r="U803" s="358"/>
      <c r="V803" s="358"/>
      <c r="W803" s="358"/>
      <c r="X803" s="358"/>
    </row>
    <row r="804" spans="1:24" s="377" customFormat="1" ht="15.75" customHeight="1">
      <c r="A804" s="371"/>
      <c r="B804" s="357"/>
      <c r="C804" s="357"/>
      <c r="D804" s="357"/>
      <c r="E804" s="357"/>
      <c r="F804" s="357"/>
      <c r="G804" s="357"/>
      <c r="H804" s="372"/>
      <c r="I804" s="372"/>
      <c r="J804" s="372"/>
      <c r="K804" s="357"/>
      <c r="M804" s="358"/>
      <c r="N804" s="358"/>
      <c r="O804" s="358"/>
      <c r="P804" s="358"/>
      <c r="Q804" s="358"/>
      <c r="R804" s="358"/>
      <c r="S804" s="358"/>
      <c r="T804" s="358"/>
      <c r="U804" s="358"/>
      <c r="V804" s="358"/>
      <c r="W804" s="358"/>
      <c r="X804" s="358"/>
    </row>
    <row r="805" spans="1:24" s="377" customFormat="1" ht="15.75" customHeight="1">
      <c r="A805" s="371"/>
      <c r="B805" s="357"/>
      <c r="C805" s="357"/>
      <c r="D805" s="357"/>
      <c r="E805" s="357"/>
      <c r="F805" s="357"/>
      <c r="G805" s="357"/>
      <c r="H805" s="372"/>
      <c r="I805" s="372"/>
      <c r="J805" s="372"/>
      <c r="K805" s="357"/>
      <c r="M805" s="358"/>
      <c r="N805" s="358"/>
      <c r="O805" s="358"/>
      <c r="P805" s="358"/>
      <c r="Q805" s="358"/>
      <c r="R805" s="358"/>
      <c r="S805" s="358"/>
      <c r="T805" s="358"/>
      <c r="U805" s="358"/>
      <c r="V805" s="358"/>
      <c r="W805" s="358"/>
      <c r="X805" s="358"/>
    </row>
    <row r="806" spans="1:24" s="377" customFormat="1" ht="15.75" customHeight="1">
      <c r="A806" s="371"/>
      <c r="B806" s="357"/>
      <c r="C806" s="357"/>
      <c r="D806" s="357"/>
      <c r="E806" s="357"/>
      <c r="F806" s="357"/>
      <c r="G806" s="357"/>
      <c r="H806" s="372"/>
      <c r="I806" s="372"/>
      <c r="J806" s="372"/>
      <c r="K806" s="357"/>
      <c r="M806" s="358"/>
      <c r="N806" s="358"/>
      <c r="O806" s="358"/>
      <c r="P806" s="358"/>
      <c r="Q806" s="358"/>
      <c r="R806" s="358"/>
      <c r="S806" s="358"/>
      <c r="T806" s="358"/>
      <c r="U806" s="358"/>
      <c r="V806" s="358"/>
      <c r="W806" s="358"/>
      <c r="X806" s="358"/>
    </row>
    <row r="807" spans="1:24" s="377" customFormat="1" ht="15.75" customHeight="1">
      <c r="A807" s="371"/>
      <c r="B807" s="357"/>
      <c r="C807" s="357"/>
      <c r="D807" s="357"/>
      <c r="E807" s="357"/>
      <c r="F807" s="357"/>
      <c r="G807" s="357"/>
      <c r="H807" s="372"/>
      <c r="I807" s="372"/>
      <c r="J807" s="372"/>
      <c r="K807" s="357"/>
      <c r="M807" s="358"/>
      <c r="N807" s="358"/>
      <c r="O807" s="358"/>
      <c r="P807" s="358"/>
      <c r="Q807" s="358"/>
      <c r="R807" s="358"/>
      <c r="S807" s="358"/>
      <c r="T807" s="358"/>
      <c r="U807" s="358"/>
      <c r="V807" s="358"/>
      <c r="W807" s="358"/>
      <c r="X807" s="358"/>
    </row>
    <row r="808" spans="1:24" s="377" customFormat="1" ht="15.75" customHeight="1">
      <c r="A808" s="371"/>
      <c r="B808" s="357"/>
      <c r="C808" s="357"/>
      <c r="D808" s="357"/>
      <c r="E808" s="357"/>
      <c r="F808" s="357"/>
      <c r="G808" s="357"/>
      <c r="H808" s="372"/>
      <c r="I808" s="372"/>
      <c r="J808" s="372"/>
      <c r="K808" s="357"/>
      <c r="M808" s="358"/>
      <c r="N808" s="358"/>
      <c r="O808" s="358"/>
      <c r="P808" s="358"/>
      <c r="Q808" s="358"/>
      <c r="R808" s="358"/>
      <c r="S808" s="358"/>
      <c r="T808" s="358"/>
      <c r="U808" s="358"/>
      <c r="V808" s="358"/>
      <c r="W808" s="358"/>
      <c r="X808" s="358"/>
    </row>
    <row r="809" spans="1:24" s="377" customFormat="1" ht="15.75" customHeight="1">
      <c r="A809" s="371"/>
      <c r="B809" s="357"/>
      <c r="C809" s="357"/>
      <c r="D809" s="357"/>
      <c r="E809" s="357"/>
      <c r="F809" s="357"/>
      <c r="G809" s="357"/>
      <c r="H809" s="372"/>
      <c r="I809" s="372"/>
      <c r="J809" s="372"/>
      <c r="K809" s="357"/>
      <c r="M809" s="358"/>
      <c r="N809" s="358"/>
      <c r="O809" s="358"/>
      <c r="P809" s="358"/>
      <c r="Q809" s="358"/>
      <c r="R809" s="358"/>
      <c r="S809" s="358"/>
      <c r="T809" s="358"/>
      <c r="U809" s="358"/>
      <c r="V809" s="358"/>
      <c r="W809" s="358"/>
      <c r="X809" s="358"/>
    </row>
    <row r="810" spans="1:24" s="377" customFormat="1" ht="15.75" customHeight="1">
      <c r="A810" s="371"/>
      <c r="B810" s="357"/>
      <c r="C810" s="357"/>
      <c r="D810" s="357"/>
      <c r="E810" s="357"/>
      <c r="F810" s="357"/>
      <c r="G810" s="357"/>
      <c r="H810" s="372"/>
      <c r="I810" s="372"/>
      <c r="J810" s="372"/>
      <c r="K810" s="357"/>
      <c r="M810" s="358"/>
      <c r="N810" s="358"/>
      <c r="O810" s="358"/>
      <c r="P810" s="358"/>
      <c r="Q810" s="358"/>
      <c r="R810" s="358"/>
      <c r="S810" s="358"/>
      <c r="T810" s="358"/>
      <c r="U810" s="358"/>
      <c r="V810" s="358"/>
      <c r="W810" s="358"/>
      <c r="X810" s="358"/>
    </row>
    <row r="811" spans="1:24" s="377" customFormat="1" ht="15.75" customHeight="1">
      <c r="A811" s="371"/>
      <c r="B811" s="357"/>
      <c r="C811" s="357"/>
      <c r="D811" s="357"/>
      <c r="E811" s="357"/>
      <c r="F811" s="357"/>
      <c r="G811" s="357"/>
      <c r="H811" s="372"/>
      <c r="I811" s="372"/>
      <c r="J811" s="372"/>
      <c r="K811" s="357"/>
      <c r="M811" s="358"/>
      <c r="N811" s="358"/>
      <c r="O811" s="358"/>
      <c r="P811" s="358"/>
      <c r="Q811" s="358"/>
      <c r="R811" s="358"/>
      <c r="S811" s="358"/>
      <c r="T811" s="358"/>
      <c r="U811" s="358"/>
      <c r="V811" s="358"/>
      <c r="W811" s="358"/>
      <c r="X811" s="358"/>
    </row>
    <row r="812" spans="1:24" s="377" customFormat="1" ht="15.75" customHeight="1">
      <c r="A812" s="371"/>
      <c r="B812" s="357"/>
      <c r="C812" s="357"/>
      <c r="D812" s="357"/>
      <c r="E812" s="357"/>
      <c r="F812" s="357"/>
      <c r="G812" s="357"/>
      <c r="H812" s="372"/>
      <c r="I812" s="372"/>
      <c r="J812" s="372"/>
      <c r="K812" s="357"/>
      <c r="M812" s="358"/>
      <c r="N812" s="358"/>
      <c r="O812" s="358"/>
      <c r="P812" s="358"/>
      <c r="Q812" s="358"/>
      <c r="R812" s="358"/>
      <c r="S812" s="358"/>
      <c r="T812" s="358"/>
      <c r="U812" s="358"/>
      <c r="V812" s="358"/>
      <c r="W812" s="358"/>
      <c r="X812" s="358"/>
    </row>
    <row r="813" spans="1:24" s="377" customFormat="1" ht="15.75" customHeight="1">
      <c r="A813" s="371"/>
      <c r="B813" s="357"/>
      <c r="C813" s="357"/>
      <c r="D813" s="357"/>
      <c r="E813" s="357"/>
      <c r="F813" s="357"/>
      <c r="G813" s="357"/>
      <c r="H813" s="372"/>
      <c r="I813" s="372"/>
      <c r="J813" s="372"/>
      <c r="K813" s="357"/>
      <c r="M813" s="358"/>
      <c r="N813" s="358"/>
      <c r="O813" s="358"/>
      <c r="P813" s="358"/>
      <c r="Q813" s="358"/>
      <c r="R813" s="358"/>
      <c r="S813" s="358"/>
      <c r="T813" s="358"/>
      <c r="U813" s="358"/>
      <c r="V813" s="358"/>
      <c r="W813" s="358"/>
      <c r="X813" s="358"/>
    </row>
    <row r="814" spans="1:24" s="377" customFormat="1" ht="15.75" customHeight="1">
      <c r="A814" s="371"/>
      <c r="B814" s="357"/>
      <c r="C814" s="357"/>
      <c r="D814" s="357"/>
      <c r="E814" s="357"/>
      <c r="F814" s="357"/>
      <c r="G814" s="357"/>
      <c r="H814" s="372"/>
      <c r="I814" s="372"/>
      <c r="J814" s="372"/>
      <c r="K814" s="357"/>
      <c r="M814" s="358"/>
      <c r="N814" s="358"/>
      <c r="O814" s="358"/>
      <c r="P814" s="358"/>
      <c r="Q814" s="358"/>
      <c r="R814" s="358"/>
      <c r="S814" s="358"/>
      <c r="T814" s="358"/>
      <c r="U814" s="358"/>
      <c r="V814" s="358"/>
      <c r="W814" s="358"/>
      <c r="X814" s="358"/>
    </row>
    <row r="815" spans="1:24" s="377" customFormat="1" ht="15.75" customHeight="1">
      <c r="A815" s="371"/>
      <c r="B815" s="357"/>
      <c r="C815" s="357"/>
      <c r="D815" s="357"/>
      <c r="E815" s="357"/>
      <c r="F815" s="357"/>
      <c r="G815" s="357"/>
      <c r="H815" s="372"/>
      <c r="I815" s="372"/>
      <c r="J815" s="372"/>
      <c r="K815" s="357"/>
      <c r="M815" s="358"/>
      <c r="N815" s="358"/>
      <c r="O815" s="358"/>
      <c r="P815" s="358"/>
      <c r="Q815" s="358"/>
      <c r="R815" s="358"/>
      <c r="S815" s="358"/>
      <c r="T815" s="358"/>
      <c r="U815" s="358"/>
      <c r="V815" s="358"/>
      <c r="W815" s="358"/>
      <c r="X815" s="358"/>
    </row>
    <row r="816" spans="1:24" s="377" customFormat="1" ht="15.75" customHeight="1">
      <c r="A816" s="371"/>
      <c r="B816" s="357"/>
      <c r="C816" s="357"/>
      <c r="D816" s="357"/>
      <c r="E816" s="357"/>
      <c r="F816" s="357"/>
      <c r="G816" s="357"/>
      <c r="H816" s="372"/>
      <c r="I816" s="372"/>
      <c r="J816" s="372"/>
      <c r="K816" s="357"/>
      <c r="M816" s="358"/>
      <c r="N816" s="358"/>
      <c r="O816" s="358"/>
      <c r="P816" s="358"/>
      <c r="Q816" s="358"/>
      <c r="R816" s="358"/>
      <c r="S816" s="358"/>
      <c r="T816" s="358"/>
      <c r="U816" s="358"/>
      <c r="V816" s="358"/>
      <c r="W816" s="358"/>
      <c r="X816" s="358"/>
    </row>
    <row r="817" spans="1:24" s="377" customFormat="1" ht="15.75" customHeight="1">
      <c r="A817" s="371"/>
      <c r="B817" s="357"/>
      <c r="C817" s="357"/>
      <c r="D817" s="357"/>
      <c r="E817" s="357"/>
      <c r="F817" s="357"/>
      <c r="G817" s="357"/>
      <c r="H817" s="372"/>
      <c r="I817" s="372"/>
      <c r="J817" s="372"/>
      <c r="K817" s="357"/>
      <c r="M817" s="358"/>
      <c r="N817" s="358"/>
      <c r="O817" s="358"/>
      <c r="P817" s="358"/>
      <c r="Q817" s="358"/>
      <c r="R817" s="358"/>
      <c r="S817" s="358"/>
      <c r="T817" s="358"/>
      <c r="U817" s="358"/>
      <c r="V817" s="358"/>
      <c r="W817" s="358"/>
      <c r="X817" s="358"/>
    </row>
    <row r="818" spans="1:24" s="377" customFormat="1" ht="15.75" customHeight="1">
      <c r="A818" s="371"/>
      <c r="B818" s="357"/>
      <c r="C818" s="357"/>
      <c r="D818" s="357"/>
      <c r="E818" s="357"/>
      <c r="F818" s="357"/>
      <c r="G818" s="357"/>
      <c r="H818" s="372"/>
      <c r="I818" s="372"/>
      <c r="J818" s="372"/>
      <c r="K818" s="357"/>
      <c r="M818" s="358"/>
      <c r="N818" s="358"/>
      <c r="O818" s="358"/>
      <c r="P818" s="358"/>
      <c r="Q818" s="358"/>
      <c r="R818" s="358"/>
      <c r="S818" s="358"/>
      <c r="T818" s="358"/>
      <c r="U818" s="358"/>
      <c r="V818" s="358"/>
      <c r="W818" s="358"/>
      <c r="X818" s="358"/>
    </row>
    <row r="819" spans="1:24" s="377" customFormat="1" ht="15.75" customHeight="1">
      <c r="A819" s="371"/>
      <c r="B819" s="357"/>
      <c r="C819" s="357"/>
      <c r="D819" s="357"/>
      <c r="E819" s="357"/>
      <c r="F819" s="357"/>
      <c r="G819" s="357"/>
      <c r="H819" s="372"/>
      <c r="I819" s="372"/>
      <c r="J819" s="372"/>
      <c r="K819" s="357"/>
      <c r="M819" s="358"/>
      <c r="N819" s="358"/>
      <c r="O819" s="358"/>
      <c r="P819" s="358"/>
      <c r="Q819" s="358"/>
      <c r="R819" s="358"/>
      <c r="S819" s="358"/>
      <c r="T819" s="358"/>
      <c r="U819" s="358"/>
      <c r="V819" s="358"/>
      <c r="W819" s="358"/>
      <c r="X819" s="358"/>
    </row>
    <row r="820" spans="1:24" s="377" customFormat="1" ht="15.75" customHeight="1">
      <c r="A820" s="371"/>
      <c r="B820" s="357"/>
      <c r="C820" s="357"/>
      <c r="D820" s="357"/>
      <c r="E820" s="357"/>
      <c r="F820" s="357"/>
      <c r="G820" s="357"/>
      <c r="H820" s="372"/>
      <c r="I820" s="372"/>
      <c r="J820" s="372"/>
      <c r="K820" s="357"/>
      <c r="M820" s="358"/>
      <c r="N820" s="358"/>
      <c r="O820" s="358"/>
      <c r="P820" s="358"/>
      <c r="Q820" s="358"/>
      <c r="R820" s="358"/>
      <c r="S820" s="358"/>
      <c r="T820" s="358"/>
      <c r="U820" s="358"/>
      <c r="V820" s="358"/>
      <c r="W820" s="358"/>
      <c r="X820" s="358"/>
    </row>
    <row r="821" spans="1:24" s="377" customFormat="1" ht="15.75" customHeight="1">
      <c r="A821" s="371"/>
      <c r="B821" s="357"/>
      <c r="C821" s="357"/>
      <c r="D821" s="357"/>
      <c r="E821" s="357"/>
      <c r="F821" s="357"/>
      <c r="G821" s="357"/>
      <c r="H821" s="372"/>
      <c r="I821" s="372"/>
      <c r="J821" s="372"/>
      <c r="K821" s="357"/>
      <c r="M821" s="358"/>
      <c r="N821" s="358"/>
      <c r="O821" s="358"/>
      <c r="P821" s="358"/>
      <c r="Q821" s="358"/>
      <c r="R821" s="358"/>
      <c r="S821" s="358"/>
      <c r="T821" s="358"/>
      <c r="U821" s="358"/>
      <c r="V821" s="358"/>
      <c r="W821" s="358"/>
      <c r="X821" s="358"/>
    </row>
    <row r="822" spans="1:24" s="377" customFormat="1" ht="15.75" customHeight="1">
      <c r="A822" s="371"/>
      <c r="B822" s="357"/>
      <c r="C822" s="357"/>
      <c r="D822" s="357"/>
      <c r="E822" s="357"/>
      <c r="F822" s="357"/>
      <c r="G822" s="357"/>
      <c r="H822" s="372"/>
      <c r="I822" s="372"/>
      <c r="J822" s="372"/>
      <c r="K822" s="357"/>
      <c r="M822" s="358"/>
      <c r="N822" s="358"/>
      <c r="O822" s="358"/>
      <c r="P822" s="358"/>
      <c r="Q822" s="358"/>
      <c r="R822" s="358"/>
      <c r="S822" s="358"/>
      <c r="T822" s="358"/>
      <c r="U822" s="358"/>
      <c r="V822" s="358"/>
      <c r="W822" s="358"/>
      <c r="X822" s="358"/>
    </row>
    <row r="823" spans="1:24" s="377" customFormat="1" ht="15.75" customHeight="1">
      <c r="A823" s="371"/>
      <c r="B823" s="357"/>
      <c r="C823" s="357"/>
      <c r="D823" s="357"/>
      <c r="E823" s="357"/>
      <c r="F823" s="357"/>
      <c r="G823" s="357"/>
      <c r="H823" s="372"/>
      <c r="I823" s="372"/>
      <c r="J823" s="372"/>
      <c r="K823" s="357"/>
      <c r="M823" s="358"/>
      <c r="N823" s="358"/>
      <c r="O823" s="358"/>
      <c r="P823" s="358"/>
      <c r="Q823" s="358"/>
      <c r="R823" s="358"/>
      <c r="S823" s="358"/>
      <c r="T823" s="358"/>
      <c r="U823" s="358"/>
      <c r="V823" s="358"/>
      <c r="W823" s="358"/>
      <c r="X823" s="358"/>
    </row>
    <row r="824" spans="1:24" s="377" customFormat="1" ht="15.75" customHeight="1">
      <c r="A824" s="371"/>
      <c r="B824" s="357"/>
      <c r="C824" s="357"/>
      <c r="D824" s="357"/>
      <c r="E824" s="357"/>
      <c r="F824" s="357"/>
      <c r="G824" s="357"/>
      <c r="H824" s="372"/>
      <c r="I824" s="372"/>
      <c r="J824" s="372"/>
      <c r="K824" s="357"/>
      <c r="M824" s="358"/>
      <c r="N824" s="358"/>
      <c r="O824" s="358"/>
      <c r="P824" s="358"/>
      <c r="Q824" s="358"/>
      <c r="R824" s="358"/>
      <c r="S824" s="358"/>
      <c r="T824" s="358"/>
      <c r="U824" s="358"/>
      <c r="V824" s="358"/>
      <c r="W824" s="358"/>
      <c r="X824" s="358"/>
    </row>
    <row r="825" spans="1:24" s="377" customFormat="1" ht="15.75" customHeight="1">
      <c r="A825" s="371"/>
      <c r="B825" s="357"/>
      <c r="C825" s="357"/>
      <c r="D825" s="357"/>
      <c r="E825" s="357"/>
      <c r="F825" s="357"/>
      <c r="G825" s="357"/>
      <c r="H825" s="372"/>
      <c r="I825" s="372"/>
      <c r="J825" s="372"/>
      <c r="K825" s="357"/>
      <c r="M825" s="358"/>
      <c r="N825" s="358"/>
      <c r="O825" s="358"/>
      <c r="P825" s="358"/>
      <c r="Q825" s="358"/>
      <c r="R825" s="358"/>
      <c r="S825" s="358"/>
      <c r="T825" s="358"/>
      <c r="U825" s="358"/>
      <c r="V825" s="358"/>
      <c r="W825" s="358"/>
      <c r="X825" s="358"/>
    </row>
    <row r="826" spans="1:24" s="377" customFormat="1" ht="15.75" customHeight="1">
      <c r="A826" s="371"/>
      <c r="B826" s="357"/>
      <c r="C826" s="357"/>
      <c r="D826" s="357"/>
      <c r="E826" s="357"/>
      <c r="F826" s="357"/>
      <c r="G826" s="357"/>
      <c r="H826" s="372"/>
      <c r="I826" s="372"/>
      <c r="J826" s="372"/>
      <c r="K826" s="357"/>
      <c r="M826" s="358"/>
      <c r="N826" s="358"/>
      <c r="O826" s="358"/>
      <c r="P826" s="358"/>
      <c r="Q826" s="358"/>
      <c r="R826" s="358"/>
      <c r="S826" s="358"/>
      <c r="T826" s="358"/>
      <c r="U826" s="358"/>
      <c r="V826" s="358"/>
      <c r="W826" s="358"/>
      <c r="X826" s="358"/>
    </row>
    <row r="827" spans="1:24" s="377" customFormat="1" ht="15.75" customHeight="1">
      <c r="A827" s="371"/>
      <c r="B827" s="357"/>
      <c r="C827" s="357"/>
      <c r="D827" s="357"/>
      <c r="E827" s="357"/>
      <c r="F827" s="357"/>
      <c r="G827" s="357"/>
      <c r="H827" s="372"/>
      <c r="I827" s="372"/>
      <c r="J827" s="372"/>
      <c r="K827" s="357"/>
      <c r="M827" s="358"/>
      <c r="N827" s="358"/>
      <c r="O827" s="358"/>
      <c r="P827" s="358"/>
      <c r="Q827" s="358"/>
      <c r="R827" s="358"/>
      <c r="S827" s="358"/>
      <c r="T827" s="358"/>
      <c r="U827" s="358"/>
      <c r="V827" s="358"/>
      <c r="W827" s="358"/>
      <c r="X827" s="358"/>
    </row>
    <row r="828" spans="1:24" s="377" customFormat="1" ht="15.75" customHeight="1">
      <c r="A828" s="371"/>
      <c r="B828" s="357"/>
      <c r="C828" s="357"/>
      <c r="D828" s="357"/>
      <c r="E828" s="357"/>
      <c r="F828" s="357"/>
      <c r="G828" s="357"/>
      <c r="H828" s="372"/>
      <c r="I828" s="372"/>
      <c r="J828" s="372"/>
      <c r="K828" s="357"/>
      <c r="M828" s="358"/>
      <c r="N828" s="358"/>
      <c r="O828" s="358"/>
      <c r="P828" s="358"/>
      <c r="Q828" s="358"/>
      <c r="R828" s="358"/>
      <c r="S828" s="358"/>
      <c r="T828" s="358"/>
      <c r="U828" s="358"/>
      <c r="V828" s="358"/>
      <c r="W828" s="358"/>
      <c r="X828" s="358"/>
    </row>
    <row r="829" spans="1:24" s="377" customFormat="1" ht="15.75" customHeight="1">
      <c r="A829" s="371"/>
      <c r="B829" s="357"/>
      <c r="C829" s="357"/>
      <c r="D829" s="357"/>
      <c r="E829" s="357"/>
      <c r="F829" s="357"/>
      <c r="G829" s="357"/>
      <c r="H829" s="372"/>
      <c r="I829" s="372"/>
      <c r="J829" s="372"/>
      <c r="K829" s="357"/>
      <c r="M829" s="358"/>
      <c r="N829" s="358"/>
      <c r="O829" s="358"/>
      <c r="P829" s="358"/>
      <c r="Q829" s="358"/>
      <c r="R829" s="358"/>
      <c r="S829" s="358"/>
      <c r="T829" s="358"/>
      <c r="U829" s="358"/>
      <c r="V829" s="358"/>
      <c r="W829" s="358"/>
      <c r="X829" s="358"/>
    </row>
    <row r="830" spans="1:24" s="377" customFormat="1" ht="15.75" customHeight="1">
      <c r="A830" s="371"/>
      <c r="B830" s="357"/>
      <c r="C830" s="357"/>
      <c r="D830" s="357"/>
      <c r="E830" s="357"/>
      <c r="F830" s="357"/>
      <c r="G830" s="357"/>
      <c r="H830" s="372"/>
      <c r="I830" s="372"/>
      <c r="J830" s="372"/>
      <c r="K830" s="357"/>
      <c r="M830" s="358"/>
      <c r="N830" s="358"/>
      <c r="O830" s="358"/>
      <c r="P830" s="358"/>
      <c r="Q830" s="358"/>
      <c r="R830" s="358"/>
      <c r="S830" s="358"/>
      <c r="T830" s="358"/>
      <c r="U830" s="358"/>
      <c r="V830" s="358"/>
      <c r="W830" s="358"/>
      <c r="X830" s="358"/>
    </row>
    <row r="831" spans="1:24" s="377" customFormat="1" ht="15.75" customHeight="1">
      <c r="A831" s="371"/>
      <c r="B831" s="357"/>
      <c r="C831" s="357"/>
      <c r="D831" s="357"/>
      <c r="E831" s="357"/>
      <c r="F831" s="357"/>
      <c r="G831" s="357"/>
      <c r="H831" s="372"/>
      <c r="I831" s="372"/>
      <c r="J831" s="372"/>
      <c r="K831" s="357"/>
      <c r="M831" s="358"/>
      <c r="N831" s="358"/>
      <c r="O831" s="358"/>
      <c r="P831" s="358"/>
      <c r="Q831" s="358"/>
      <c r="R831" s="358"/>
      <c r="S831" s="358"/>
      <c r="T831" s="358"/>
      <c r="U831" s="358"/>
      <c r="V831" s="358"/>
      <c r="W831" s="358"/>
      <c r="X831" s="358"/>
    </row>
    <row r="832" spans="1:24" s="377" customFormat="1" ht="15.75" customHeight="1">
      <c r="A832" s="371"/>
      <c r="B832" s="357"/>
      <c r="C832" s="357"/>
      <c r="D832" s="357"/>
      <c r="E832" s="357"/>
      <c r="F832" s="357"/>
      <c r="G832" s="357"/>
      <c r="H832" s="372"/>
      <c r="I832" s="372"/>
      <c r="J832" s="372"/>
      <c r="K832" s="357"/>
      <c r="M832" s="358"/>
      <c r="N832" s="358"/>
      <c r="O832" s="358"/>
      <c r="P832" s="358"/>
      <c r="Q832" s="358"/>
      <c r="R832" s="358"/>
      <c r="S832" s="358"/>
      <c r="T832" s="358"/>
      <c r="U832" s="358"/>
      <c r="V832" s="358"/>
      <c r="W832" s="358"/>
      <c r="X832" s="358"/>
    </row>
    <row r="833" spans="1:24" s="377" customFormat="1" ht="15.75" customHeight="1">
      <c r="A833" s="371"/>
      <c r="B833" s="357"/>
      <c r="C833" s="357"/>
      <c r="D833" s="357"/>
      <c r="E833" s="357"/>
      <c r="F833" s="357"/>
      <c r="G833" s="357"/>
      <c r="H833" s="372"/>
      <c r="I833" s="372"/>
      <c r="J833" s="372"/>
      <c r="K833" s="357"/>
      <c r="M833" s="358"/>
      <c r="N833" s="358"/>
      <c r="O833" s="358"/>
      <c r="P833" s="358"/>
      <c r="Q833" s="358"/>
      <c r="R833" s="358"/>
      <c r="S833" s="358"/>
      <c r="T833" s="358"/>
      <c r="U833" s="358"/>
      <c r="V833" s="358"/>
      <c r="W833" s="358"/>
      <c r="X833" s="358"/>
    </row>
    <row r="834" spans="1:24" s="377" customFormat="1" ht="15.75" customHeight="1">
      <c r="A834" s="371"/>
      <c r="B834" s="357"/>
      <c r="C834" s="357"/>
      <c r="D834" s="357"/>
      <c r="E834" s="357"/>
      <c r="F834" s="357"/>
      <c r="G834" s="357"/>
      <c r="H834" s="372"/>
      <c r="I834" s="372"/>
      <c r="J834" s="372"/>
      <c r="K834" s="357"/>
      <c r="M834" s="358"/>
      <c r="N834" s="358"/>
      <c r="O834" s="358"/>
      <c r="P834" s="358"/>
      <c r="Q834" s="358"/>
      <c r="R834" s="358"/>
      <c r="S834" s="358"/>
      <c r="T834" s="358"/>
      <c r="U834" s="358"/>
      <c r="V834" s="358"/>
      <c r="W834" s="358"/>
      <c r="X834" s="358"/>
    </row>
    <row r="835" spans="1:24" s="377" customFormat="1" ht="15.75" customHeight="1">
      <c r="A835" s="371"/>
      <c r="B835" s="357"/>
      <c r="C835" s="357"/>
      <c r="D835" s="357"/>
      <c r="E835" s="357"/>
      <c r="F835" s="357"/>
      <c r="G835" s="357"/>
      <c r="H835" s="372"/>
      <c r="I835" s="372"/>
      <c r="J835" s="372"/>
      <c r="K835" s="357"/>
      <c r="M835" s="358"/>
      <c r="N835" s="358"/>
      <c r="O835" s="358"/>
      <c r="P835" s="358"/>
      <c r="Q835" s="358"/>
      <c r="R835" s="358"/>
      <c r="S835" s="358"/>
      <c r="T835" s="358"/>
      <c r="U835" s="358"/>
      <c r="V835" s="358"/>
      <c r="W835" s="358"/>
      <c r="X835" s="358"/>
    </row>
    <row r="836" spans="1:24" s="377" customFormat="1" ht="15.75" customHeight="1">
      <c r="A836" s="371"/>
      <c r="B836" s="357"/>
      <c r="C836" s="357"/>
      <c r="D836" s="357"/>
      <c r="E836" s="357"/>
      <c r="F836" s="357"/>
      <c r="G836" s="357"/>
      <c r="H836" s="372"/>
      <c r="I836" s="372"/>
      <c r="J836" s="372"/>
      <c r="K836" s="357"/>
      <c r="M836" s="358"/>
      <c r="N836" s="358"/>
      <c r="O836" s="358"/>
      <c r="P836" s="358"/>
      <c r="Q836" s="358"/>
      <c r="R836" s="358"/>
      <c r="S836" s="358"/>
      <c r="T836" s="358"/>
      <c r="U836" s="358"/>
      <c r="V836" s="358"/>
      <c r="W836" s="358"/>
      <c r="X836" s="358"/>
    </row>
    <row r="837" spans="1:24" s="377" customFormat="1" ht="15.75" customHeight="1">
      <c r="A837" s="371"/>
      <c r="B837" s="357"/>
      <c r="C837" s="357"/>
      <c r="D837" s="357"/>
      <c r="E837" s="357"/>
      <c r="F837" s="357"/>
      <c r="G837" s="357"/>
      <c r="H837" s="372"/>
      <c r="I837" s="372"/>
      <c r="J837" s="372"/>
      <c r="K837" s="357"/>
      <c r="M837" s="358"/>
      <c r="N837" s="358"/>
      <c r="O837" s="358"/>
      <c r="P837" s="358"/>
      <c r="Q837" s="358"/>
      <c r="R837" s="358"/>
      <c r="S837" s="358"/>
      <c r="T837" s="358"/>
      <c r="U837" s="358"/>
      <c r="V837" s="358"/>
      <c r="W837" s="358"/>
      <c r="X837" s="358"/>
    </row>
    <row r="838" spans="1:24" s="377" customFormat="1" ht="15.75" customHeight="1">
      <c r="A838" s="371"/>
      <c r="B838" s="357"/>
      <c r="C838" s="357"/>
      <c r="D838" s="357"/>
      <c r="E838" s="357"/>
      <c r="F838" s="357"/>
      <c r="G838" s="357"/>
      <c r="H838" s="372"/>
      <c r="I838" s="372"/>
      <c r="J838" s="372"/>
      <c r="K838" s="357"/>
      <c r="M838" s="358"/>
      <c r="N838" s="358"/>
      <c r="O838" s="358"/>
      <c r="P838" s="358"/>
      <c r="Q838" s="358"/>
      <c r="R838" s="358"/>
      <c r="S838" s="358"/>
      <c r="T838" s="358"/>
      <c r="U838" s="358"/>
      <c r="V838" s="358"/>
      <c r="W838" s="358"/>
      <c r="X838" s="358"/>
    </row>
    <row r="839" spans="1:24" s="377" customFormat="1" ht="15.75" customHeight="1">
      <c r="A839" s="371"/>
      <c r="B839" s="357"/>
      <c r="C839" s="357"/>
      <c r="D839" s="357"/>
      <c r="E839" s="357"/>
      <c r="F839" s="357"/>
      <c r="G839" s="357"/>
      <c r="H839" s="372"/>
      <c r="I839" s="372"/>
      <c r="J839" s="372"/>
      <c r="K839" s="357"/>
      <c r="M839" s="358"/>
      <c r="N839" s="358"/>
      <c r="O839" s="358"/>
      <c r="P839" s="358"/>
      <c r="Q839" s="358"/>
      <c r="R839" s="358"/>
      <c r="S839" s="358"/>
      <c r="T839" s="358"/>
      <c r="U839" s="358"/>
      <c r="V839" s="358"/>
      <c r="W839" s="358"/>
      <c r="X839" s="358"/>
    </row>
    <row r="840" spans="1:24" s="377" customFormat="1" ht="15.75" customHeight="1">
      <c r="A840" s="371"/>
      <c r="B840" s="357"/>
      <c r="C840" s="357"/>
      <c r="D840" s="357"/>
      <c r="E840" s="357"/>
      <c r="F840" s="357"/>
      <c r="G840" s="357"/>
      <c r="H840" s="372"/>
      <c r="I840" s="372"/>
      <c r="J840" s="372"/>
      <c r="K840" s="357"/>
      <c r="M840" s="358"/>
      <c r="N840" s="358"/>
      <c r="O840" s="358"/>
      <c r="P840" s="358"/>
      <c r="Q840" s="358"/>
      <c r="R840" s="358"/>
      <c r="S840" s="358"/>
      <c r="T840" s="358"/>
      <c r="U840" s="358"/>
      <c r="V840" s="358"/>
      <c r="W840" s="358"/>
      <c r="X840" s="358"/>
    </row>
    <row r="841" spans="1:24" s="377" customFormat="1" ht="15.75" customHeight="1">
      <c r="A841" s="371"/>
      <c r="B841" s="357"/>
      <c r="C841" s="357"/>
      <c r="D841" s="357"/>
      <c r="E841" s="357"/>
      <c r="F841" s="357"/>
      <c r="G841" s="357"/>
      <c r="H841" s="372"/>
      <c r="I841" s="372"/>
      <c r="J841" s="372"/>
      <c r="K841" s="357"/>
      <c r="M841" s="358"/>
      <c r="N841" s="358"/>
      <c r="O841" s="358"/>
      <c r="P841" s="358"/>
      <c r="Q841" s="358"/>
      <c r="R841" s="358"/>
      <c r="S841" s="358"/>
      <c r="T841" s="358"/>
      <c r="U841" s="358"/>
      <c r="V841" s="358"/>
      <c r="W841" s="358"/>
      <c r="X841" s="358"/>
    </row>
    <row r="842" spans="1:24" s="377" customFormat="1" ht="15.75" customHeight="1">
      <c r="A842" s="371"/>
      <c r="B842" s="357"/>
      <c r="C842" s="357"/>
      <c r="D842" s="357"/>
      <c r="E842" s="357"/>
      <c r="F842" s="357"/>
      <c r="G842" s="357"/>
      <c r="H842" s="372"/>
      <c r="I842" s="372"/>
      <c r="J842" s="372"/>
      <c r="K842" s="357"/>
      <c r="M842" s="358"/>
      <c r="N842" s="358"/>
      <c r="O842" s="358"/>
      <c r="P842" s="358"/>
      <c r="Q842" s="358"/>
      <c r="R842" s="358"/>
      <c r="S842" s="358"/>
      <c r="T842" s="358"/>
      <c r="U842" s="358"/>
      <c r="V842" s="358"/>
      <c r="W842" s="358"/>
      <c r="X842" s="358"/>
    </row>
    <row r="843" spans="1:24" s="377" customFormat="1" ht="15.75" customHeight="1">
      <c r="A843" s="371"/>
      <c r="B843" s="357"/>
      <c r="C843" s="357"/>
      <c r="D843" s="357"/>
      <c r="E843" s="357"/>
      <c r="F843" s="357"/>
      <c r="G843" s="357"/>
      <c r="H843" s="372"/>
      <c r="I843" s="372"/>
      <c r="J843" s="372"/>
      <c r="K843" s="357"/>
      <c r="M843" s="358"/>
      <c r="N843" s="358"/>
      <c r="O843" s="358"/>
      <c r="P843" s="358"/>
      <c r="Q843" s="358"/>
      <c r="R843" s="358"/>
      <c r="S843" s="358"/>
      <c r="T843" s="358"/>
      <c r="U843" s="358"/>
      <c r="V843" s="358"/>
      <c r="W843" s="358"/>
      <c r="X843" s="358"/>
    </row>
    <row r="844" spans="1:24" s="377" customFormat="1" ht="15.75" customHeight="1">
      <c r="A844" s="371"/>
      <c r="B844" s="357"/>
      <c r="C844" s="357"/>
      <c r="D844" s="357"/>
      <c r="E844" s="357"/>
      <c r="F844" s="357"/>
      <c r="G844" s="357"/>
      <c r="H844" s="372"/>
      <c r="I844" s="372"/>
      <c r="J844" s="372"/>
      <c r="K844" s="357"/>
      <c r="M844" s="358"/>
      <c r="N844" s="358"/>
      <c r="O844" s="358"/>
      <c r="P844" s="358"/>
      <c r="Q844" s="358"/>
      <c r="R844" s="358"/>
      <c r="S844" s="358"/>
      <c r="T844" s="358"/>
      <c r="U844" s="358"/>
      <c r="V844" s="358"/>
      <c r="W844" s="358"/>
      <c r="X844" s="358"/>
    </row>
    <row r="845" spans="1:24" s="377" customFormat="1" ht="15.75" customHeight="1">
      <c r="A845" s="371"/>
      <c r="B845" s="357"/>
      <c r="C845" s="357"/>
      <c r="D845" s="357"/>
      <c r="E845" s="357"/>
      <c r="F845" s="357"/>
      <c r="G845" s="357"/>
      <c r="H845" s="372"/>
      <c r="I845" s="372"/>
      <c r="J845" s="372"/>
      <c r="K845" s="357"/>
      <c r="M845" s="358"/>
      <c r="N845" s="358"/>
      <c r="O845" s="358"/>
      <c r="P845" s="358"/>
      <c r="Q845" s="358"/>
      <c r="R845" s="358"/>
      <c r="S845" s="358"/>
      <c r="T845" s="358"/>
      <c r="U845" s="358"/>
      <c r="V845" s="358"/>
      <c r="W845" s="358"/>
      <c r="X845" s="358"/>
    </row>
    <row r="846" spans="1:24" s="377" customFormat="1" ht="15.75" customHeight="1">
      <c r="A846" s="371"/>
      <c r="B846" s="357"/>
      <c r="C846" s="357"/>
      <c r="D846" s="357"/>
      <c r="E846" s="357"/>
      <c r="F846" s="357"/>
      <c r="G846" s="357"/>
      <c r="H846" s="372"/>
      <c r="I846" s="372"/>
      <c r="J846" s="372"/>
      <c r="K846" s="357"/>
      <c r="M846" s="358"/>
      <c r="N846" s="358"/>
      <c r="O846" s="358"/>
      <c r="P846" s="358"/>
      <c r="Q846" s="358"/>
      <c r="R846" s="358"/>
      <c r="S846" s="358"/>
      <c r="T846" s="358"/>
      <c r="U846" s="358"/>
      <c r="V846" s="358"/>
      <c r="W846" s="358"/>
      <c r="X846" s="358"/>
    </row>
    <row r="847" spans="1:24" s="377" customFormat="1" ht="15.75" customHeight="1">
      <c r="A847" s="371"/>
      <c r="B847" s="357"/>
      <c r="C847" s="357"/>
      <c r="D847" s="357"/>
      <c r="E847" s="357"/>
      <c r="F847" s="357"/>
      <c r="G847" s="357"/>
      <c r="H847" s="372"/>
      <c r="I847" s="372"/>
      <c r="J847" s="372"/>
      <c r="K847" s="357"/>
      <c r="M847" s="358"/>
      <c r="N847" s="358"/>
      <c r="O847" s="358"/>
      <c r="P847" s="358"/>
      <c r="Q847" s="358"/>
      <c r="R847" s="358"/>
      <c r="S847" s="358"/>
      <c r="T847" s="358"/>
      <c r="U847" s="358"/>
      <c r="V847" s="358"/>
      <c r="W847" s="358"/>
      <c r="X847" s="358"/>
    </row>
    <row r="848" spans="1:24" s="377" customFormat="1" ht="15.75" customHeight="1">
      <c r="A848" s="371"/>
      <c r="B848" s="357"/>
      <c r="C848" s="357"/>
      <c r="D848" s="357"/>
      <c r="E848" s="357"/>
      <c r="F848" s="357"/>
      <c r="G848" s="357"/>
      <c r="H848" s="372"/>
      <c r="I848" s="372"/>
      <c r="J848" s="372"/>
      <c r="K848" s="357"/>
      <c r="M848" s="358"/>
      <c r="N848" s="358"/>
      <c r="O848" s="358"/>
      <c r="P848" s="358"/>
      <c r="Q848" s="358"/>
      <c r="R848" s="358"/>
      <c r="S848" s="358"/>
      <c r="T848" s="358"/>
      <c r="U848" s="358"/>
      <c r="V848" s="358"/>
      <c r="W848" s="358"/>
      <c r="X848" s="358"/>
    </row>
    <row r="849" spans="1:24" s="377" customFormat="1" ht="15.75" customHeight="1">
      <c r="A849" s="371"/>
      <c r="B849" s="357"/>
      <c r="C849" s="357"/>
      <c r="D849" s="357"/>
      <c r="E849" s="357"/>
      <c r="F849" s="357"/>
      <c r="G849" s="357"/>
      <c r="H849" s="372"/>
      <c r="I849" s="372"/>
      <c r="J849" s="372"/>
      <c r="K849" s="357"/>
      <c r="M849" s="358"/>
      <c r="N849" s="358"/>
      <c r="O849" s="358"/>
      <c r="P849" s="358"/>
      <c r="Q849" s="358"/>
      <c r="R849" s="358"/>
      <c r="S849" s="358"/>
      <c r="T849" s="358"/>
      <c r="U849" s="358"/>
      <c r="V849" s="358"/>
      <c r="W849" s="358"/>
      <c r="X849" s="358"/>
    </row>
    <row r="850" spans="1:24" s="377" customFormat="1" ht="15.75" customHeight="1">
      <c r="A850" s="371"/>
      <c r="B850" s="357"/>
      <c r="C850" s="357"/>
      <c r="D850" s="357"/>
      <c r="E850" s="357"/>
      <c r="F850" s="357"/>
      <c r="G850" s="357"/>
      <c r="H850" s="372"/>
      <c r="I850" s="372"/>
      <c r="J850" s="372"/>
      <c r="K850" s="357"/>
      <c r="M850" s="358"/>
      <c r="N850" s="358"/>
      <c r="O850" s="358"/>
      <c r="P850" s="358"/>
      <c r="Q850" s="358"/>
      <c r="R850" s="358"/>
      <c r="S850" s="358"/>
      <c r="T850" s="358"/>
      <c r="U850" s="358"/>
      <c r="V850" s="358"/>
      <c r="W850" s="358"/>
      <c r="X850" s="358"/>
    </row>
    <row r="851" spans="1:24" s="377" customFormat="1" ht="15.75" customHeight="1">
      <c r="A851" s="371"/>
      <c r="B851" s="357"/>
      <c r="C851" s="357"/>
      <c r="D851" s="357"/>
      <c r="E851" s="357"/>
      <c r="F851" s="357"/>
      <c r="G851" s="357"/>
      <c r="H851" s="372"/>
      <c r="I851" s="372"/>
      <c r="J851" s="372"/>
      <c r="K851" s="357"/>
      <c r="M851" s="358"/>
      <c r="N851" s="358"/>
      <c r="O851" s="358"/>
      <c r="P851" s="358"/>
      <c r="Q851" s="358"/>
      <c r="R851" s="358"/>
      <c r="S851" s="358"/>
      <c r="T851" s="358"/>
      <c r="U851" s="358"/>
      <c r="V851" s="358"/>
      <c r="W851" s="358"/>
      <c r="X851" s="358"/>
    </row>
    <row r="852" spans="1:24" s="377" customFormat="1" ht="15.75" customHeight="1">
      <c r="A852" s="371"/>
      <c r="B852" s="357"/>
      <c r="C852" s="357"/>
      <c r="D852" s="357"/>
      <c r="E852" s="357"/>
      <c r="F852" s="357"/>
      <c r="G852" s="357"/>
      <c r="H852" s="372"/>
      <c r="I852" s="372"/>
      <c r="J852" s="372"/>
      <c r="K852" s="357"/>
      <c r="M852" s="358"/>
      <c r="N852" s="358"/>
      <c r="O852" s="358"/>
      <c r="P852" s="358"/>
      <c r="Q852" s="358"/>
      <c r="R852" s="358"/>
      <c r="S852" s="358"/>
      <c r="T852" s="358"/>
      <c r="U852" s="358"/>
      <c r="V852" s="358"/>
      <c r="W852" s="358"/>
      <c r="X852" s="358"/>
    </row>
    <row r="853" spans="1:24" s="377" customFormat="1" ht="15.75" customHeight="1">
      <c r="A853" s="371"/>
      <c r="B853" s="357"/>
      <c r="C853" s="357"/>
      <c r="D853" s="357"/>
      <c r="E853" s="357"/>
      <c r="F853" s="357"/>
      <c r="G853" s="357"/>
      <c r="H853" s="372"/>
      <c r="I853" s="372"/>
      <c r="J853" s="372"/>
      <c r="K853" s="357"/>
      <c r="M853" s="358"/>
      <c r="N853" s="358"/>
      <c r="O853" s="358"/>
      <c r="P853" s="358"/>
      <c r="Q853" s="358"/>
      <c r="R853" s="358"/>
      <c r="S853" s="358"/>
      <c r="T853" s="358"/>
      <c r="U853" s="358"/>
      <c r="V853" s="358"/>
      <c r="W853" s="358"/>
      <c r="X853" s="358"/>
    </row>
    <row r="854" spans="1:24" s="377" customFormat="1" ht="15.75" customHeight="1">
      <c r="A854" s="371"/>
      <c r="B854" s="357"/>
      <c r="C854" s="357"/>
      <c r="D854" s="357"/>
      <c r="E854" s="357"/>
      <c r="F854" s="357"/>
      <c r="G854" s="357"/>
      <c r="H854" s="372"/>
      <c r="I854" s="372"/>
      <c r="J854" s="372"/>
      <c r="K854" s="357"/>
      <c r="M854" s="358"/>
      <c r="N854" s="358"/>
      <c r="O854" s="358"/>
      <c r="P854" s="358"/>
      <c r="Q854" s="358"/>
      <c r="R854" s="358"/>
      <c r="S854" s="358"/>
      <c r="T854" s="358"/>
      <c r="U854" s="358"/>
      <c r="V854" s="358"/>
      <c r="W854" s="358"/>
      <c r="X854" s="358"/>
    </row>
    <row r="855" spans="1:24" s="377" customFormat="1" ht="15.75" customHeight="1">
      <c r="A855" s="371"/>
      <c r="B855" s="357"/>
      <c r="C855" s="357"/>
      <c r="D855" s="357"/>
      <c r="E855" s="357"/>
      <c r="F855" s="357"/>
      <c r="G855" s="357"/>
      <c r="H855" s="372"/>
      <c r="I855" s="372"/>
      <c r="J855" s="372"/>
      <c r="K855" s="357"/>
      <c r="M855" s="358"/>
      <c r="N855" s="358"/>
      <c r="O855" s="358"/>
      <c r="P855" s="358"/>
      <c r="Q855" s="358"/>
      <c r="R855" s="358"/>
      <c r="S855" s="358"/>
      <c r="T855" s="358"/>
      <c r="U855" s="358"/>
      <c r="V855" s="358"/>
      <c r="W855" s="358"/>
      <c r="X855" s="358"/>
    </row>
    <row r="856" spans="1:24" s="377" customFormat="1" ht="15.75" customHeight="1">
      <c r="A856" s="371"/>
      <c r="B856" s="357"/>
      <c r="C856" s="357"/>
      <c r="D856" s="357"/>
      <c r="E856" s="357"/>
      <c r="F856" s="357"/>
      <c r="G856" s="357"/>
      <c r="H856" s="372"/>
      <c r="I856" s="372"/>
      <c r="J856" s="372"/>
      <c r="K856" s="357"/>
      <c r="M856" s="358"/>
      <c r="N856" s="358"/>
      <c r="O856" s="358"/>
      <c r="P856" s="358"/>
      <c r="Q856" s="358"/>
      <c r="R856" s="358"/>
      <c r="S856" s="358"/>
      <c r="T856" s="358"/>
      <c r="U856" s="358"/>
      <c r="V856" s="358"/>
      <c r="W856" s="358"/>
      <c r="X856" s="358"/>
    </row>
    <row r="857" spans="1:24" s="377" customFormat="1" ht="15.75" customHeight="1">
      <c r="A857" s="371"/>
      <c r="B857" s="357"/>
      <c r="C857" s="357"/>
      <c r="D857" s="357"/>
      <c r="E857" s="357"/>
      <c r="F857" s="357"/>
      <c r="G857" s="357"/>
      <c r="H857" s="372"/>
      <c r="I857" s="372"/>
      <c r="J857" s="372"/>
      <c r="K857" s="357"/>
      <c r="M857" s="358"/>
      <c r="N857" s="358"/>
      <c r="O857" s="358"/>
      <c r="P857" s="358"/>
      <c r="Q857" s="358"/>
      <c r="R857" s="358"/>
      <c r="S857" s="358"/>
      <c r="T857" s="358"/>
      <c r="U857" s="358"/>
      <c r="V857" s="358"/>
      <c r="W857" s="358"/>
      <c r="X857" s="358"/>
    </row>
    <row r="858" spans="1:24" s="377" customFormat="1" ht="15.75" customHeight="1">
      <c r="A858" s="371"/>
      <c r="B858" s="357"/>
      <c r="C858" s="357"/>
      <c r="D858" s="357"/>
      <c r="E858" s="357"/>
      <c r="F858" s="357"/>
      <c r="G858" s="357"/>
      <c r="H858" s="372"/>
      <c r="I858" s="372"/>
      <c r="J858" s="372"/>
      <c r="K858" s="357"/>
      <c r="M858" s="358"/>
      <c r="N858" s="358"/>
      <c r="O858" s="358"/>
      <c r="P858" s="358"/>
      <c r="Q858" s="358"/>
      <c r="R858" s="358"/>
      <c r="S858" s="358"/>
      <c r="T858" s="358"/>
      <c r="U858" s="358"/>
      <c r="V858" s="358"/>
      <c r="W858" s="358"/>
      <c r="X858" s="358"/>
    </row>
    <row r="859" spans="1:24" s="377" customFormat="1" ht="15.75" customHeight="1">
      <c r="A859" s="371"/>
      <c r="B859" s="357"/>
      <c r="C859" s="357"/>
      <c r="D859" s="357"/>
      <c r="E859" s="357"/>
      <c r="F859" s="357"/>
      <c r="G859" s="357"/>
      <c r="H859" s="372"/>
      <c r="I859" s="372"/>
      <c r="J859" s="372"/>
      <c r="K859" s="357"/>
      <c r="M859" s="358"/>
      <c r="N859" s="358"/>
      <c r="O859" s="358"/>
      <c r="P859" s="358"/>
      <c r="Q859" s="358"/>
      <c r="R859" s="358"/>
      <c r="S859" s="358"/>
      <c r="T859" s="358"/>
      <c r="U859" s="358"/>
      <c r="V859" s="358"/>
      <c r="W859" s="358"/>
      <c r="X859" s="358"/>
    </row>
    <row r="860" spans="1:24" s="377" customFormat="1" ht="15.75" customHeight="1">
      <c r="A860" s="371"/>
      <c r="B860" s="357"/>
      <c r="C860" s="357"/>
      <c r="D860" s="357"/>
      <c r="E860" s="357"/>
      <c r="F860" s="357"/>
      <c r="G860" s="357"/>
      <c r="H860" s="372"/>
      <c r="I860" s="372"/>
      <c r="J860" s="372"/>
      <c r="K860" s="357"/>
      <c r="M860" s="358"/>
      <c r="N860" s="358"/>
      <c r="O860" s="358"/>
      <c r="P860" s="358"/>
      <c r="Q860" s="358"/>
      <c r="R860" s="358"/>
      <c r="S860" s="358"/>
      <c r="T860" s="358"/>
      <c r="U860" s="358"/>
      <c r="V860" s="358"/>
      <c r="W860" s="358"/>
      <c r="X860" s="358"/>
    </row>
    <row r="861" spans="1:24" s="377" customFormat="1" ht="15.75" customHeight="1">
      <c r="A861" s="371"/>
      <c r="B861" s="357"/>
      <c r="C861" s="357"/>
      <c r="D861" s="357"/>
      <c r="E861" s="357"/>
      <c r="F861" s="357"/>
      <c r="G861" s="357"/>
      <c r="H861" s="372"/>
      <c r="I861" s="372"/>
      <c r="J861" s="372"/>
      <c r="K861" s="357"/>
      <c r="M861" s="358"/>
      <c r="N861" s="358"/>
      <c r="O861" s="358"/>
      <c r="P861" s="358"/>
      <c r="Q861" s="358"/>
      <c r="R861" s="358"/>
      <c r="S861" s="358"/>
      <c r="T861" s="358"/>
      <c r="U861" s="358"/>
      <c r="V861" s="358"/>
      <c r="W861" s="358"/>
      <c r="X861" s="358"/>
    </row>
    <row r="862" spans="1:24" s="377" customFormat="1" ht="15.75" customHeight="1">
      <c r="A862" s="371"/>
      <c r="B862" s="357"/>
      <c r="C862" s="357"/>
      <c r="D862" s="357"/>
      <c r="E862" s="357"/>
      <c r="F862" s="357"/>
      <c r="G862" s="357"/>
      <c r="H862" s="372"/>
      <c r="I862" s="372"/>
      <c r="J862" s="372"/>
      <c r="K862" s="357"/>
      <c r="M862" s="358"/>
      <c r="N862" s="358"/>
      <c r="O862" s="358"/>
      <c r="P862" s="358"/>
      <c r="Q862" s="358"/>
      <c r="R862" s="358"/>
      <c r="S862" s="358"/>
      <c r="T862" s="358"/>
      <c r="U862" s="358"/>
      <c r="V862" s="358"/>
      <c r="W862" s="358"/>
      <c r="X862" s="358"/>
    </row>
    <row r="863" spans="1:24" s="377" customFormat="1" ht="15.75" customHeight="1">
      <c r="A863" s="371"/>
      <c r="B863" s="357"/>
      <c r="C863" s="357"/>
      <c r="D863" s="357"/>
      <c r="E863" s="357"/>
      <c r="F863" s="357"/>
      <c r="G863" s="357"/>
      <c r="H863" s="372"/>
      <c r="I863" s="372"/>
      <c r="J863" s="372"/>
      <c r="K863" s="357"/>
      <c r="M863" s="358"/>
      <c r="N863" s="358"/>
      <c r="O863" s="358"/>
      <c r="P863" s="358"/>
      <c r="Q863" s="358"/>
      <c r="R863" s="358"/>
      <c r="S863" s="358"/>
      <c r="T863" s="358"/>
      <c r="U863" s="358"/>
      <c r="V863" s="358"/>
      <c r="W863" s="358"/>
      <c r="X863" s="358"/>
    </row>
    <row r="864" spans="1:24" s="377" customFormat="1" ht="15.75" customHeight="1">
      <c r="A864" s="371"/>
      <c r="B864" s="357"/>
      <c r="C864" s="357"/>
      <c r="D864" s="357"/>
      <c r="E864" s="357"/>
      <c r="F864" s="357"/>
      <c r="G864" s="357"/>
      <c r="H864" s="372"/>
      <c r="I864" s="372"/>
      <c r="J864" s="372"/>
      <c r="K864" s="357"/>
      <c r="M864" s="358"/>
      <c r="N864" s="358"/>
      <c r="O864" s="358"/>
      <c r="P864" s="358"/>
      <c r="Q864" s="358"/>
      <c r="R864" s="358"/>
      <c r="S864" s="358"/>
      <c r="T864" s="358"/>
      <c r="U864" s="358"/>
      <c r="V864" s="358"/>
      <c r="W864" s="358"/>
      <c r="X864" s="358"/>
    </row>
    <row r="865" spans="1:24" s="377" customFormat="1" ht="15.75" customHeight="1">
      <c r="A865" s="371"/>
      <c r="B865" s="357"/>
      <c r="C865" s="357"/>
      <c r="D865" s="357"/>
      <c r="E865" s="357"/>
      <c r="F865" s="357"/>
      <c r="G865" s="357"/>
      <c r="H865" s="372"/>
      <c r="I865" s="372"/>
      <c r="J865" s="372"/>
      <c r="K865" s="357"/>
      <c r="M865" s="358"/>
      <c r="N865" s="358"/>
      <c r="O865" s="358"/>
      <c r="P865" s="358"/>
      <c r="Q865" s="358"/>
      <c r="R865" s="358"/>
      <c r="S865" s="358"/>
      <c r="T865" s="358"/>
      <c r="U865" s="358"/>
      <c r="V865" s="358"/>
      <c r="W865" s="358"/>
      <c r="X865" s="358"/>
    </row>
    <row r="866" spans="1:24" s="377" customFormat="1" ht="15.75" customHeight="1">
      <c r="A866" s="371"/>
      <c r="B866" s="357"/>
      <c r="C866" s="357"/>
      <c r="D866" s="357"/>
      <c r="E866" s="357"/>
      <c r="F866" s="357"/>
      <c r="G866" s="357"/>
      <c r="H866" s="372"/>
      <c r="I866" s="372"/>
      <c r="J866" s="372"/>
      <c r="K866" s="357"/>
      <c r="M866" s="358"/>
      <c r="N866" s="358"/>
      <c r="O866" s="358"/>
      <c r="P866" s="358"/>
      <c r="Q866" s="358"/>
      <c r="R866" s="358"/>
      <c r="S866" s="358"/>
      <c r="T866" s="358"/>
      <c r="U866" s="358"/>
      <c r="V866" s="358"/>
      <c r="W866" s="358"/>
      <c r="X866" s="358"/>
    </row>
    <row r="867" spans="1:24" s="377" customFormat="1" ht="15.75" customHeight="1">
      <c r="A867" s="371"/>
      <c r="B867" s="357"/>
      <c r="C867" s="357"/>
      <c r="D867" s="357"/>
      <c r="E867" s="357"/>
      <c r="F867" s="357"/>
      <c r="G867" s="357"/>
      <c r="H867" s="372"/>
      <c r="I867" s="372"/>
      <c r="J867" s="372"/>
      <c r="K867" s="357"/>
      <c r="M867" s="358"/>
      <c r="N867" s="358"/>
      <c r="O867" s="358"/>
      <c r="P867" s="358"/>
      <c r="Q867" s="358"/>
      <c r="R867" s="358"/>
      <c r="S867" s="358"/>
      <c r="T867" s="358"/>
      <c r="U867" s="358"/>
      <c r="V867" s="358"/>
      <c r="W867" s="358"/>
      <c r="X867" s="358"/>
    </row>
    <row r="868" spans="1:24" s="377" customFormat="1" ht="15.75" customHeight="1">
      <c r="A868" s="371"/>
      <c r="B868" s="357"/>
      <c r="C868" s="357"/>
      <c r="D868" s="357"/>
      <c r="E868" s="357"/>
      <c r="F868" s="357"/>
      <c r="G868" s="357"/>
      <c r="H868" s="372"/>
      <c r="I868" s="372"/>
      <c r="J868" s="372"/>
      <c r="K868" s="357"/>
      <c r="M868" s="358"/>
      <c r="N868" s="358"/>
      <c r="O868" s="358"/>
      <c r="P868" s="358"/>
      <c r="Q868" s="358"/>
      <c r="R868" s="358"/>
      <c r="S868" s="358"/>
      <c r="T868" s="358"/>
      <c r="U868" s="358"/>
      <c r="V868" s="358"/>
      <c r="W868" s="358"/>
      <c r="X868" s="358"/>
    </row>
    <row r="869" spans="1:24" s="377" customFormat="1" ht="15.75" customHeight="1">
      <c r="A869" s="371"/>
      <c r="B869" s="357"/>
      <c r="C869" s="357"/>
      <c r="D869" s="357"/>
      <c r="E869" s="357"/>
      <c r="F869" s="357"/>
      <c r="G869" s="357"/>
      <c r="H869" s="372"/>
      <c r="I869" s="372"/>
      <c r="J869" s="372"/>
      <c r="K869" s="357"/>
      <c r="M869" s="358"/>
      <c r="N869" s="358"/>
      <c r="O869" s="358"/>
      <c r="P869" s="358"/>
      <c r="Q869" s="358"/>
      <c r="R869" s="358"/>
      <c r="S869" s="358"/>
      <c r="T869" s="358"/>
      <c r="U869" s="358"/>
      <c r="V869" s="358"/>
      <c r="W869" s="358"/>
      <c r="X869" s="358"/>
    </row>
    <row r="870" spans="1:24" s="377" customFormat="1" ht="15.75" customHeight="1">
      <c r="A870" s="371"/>
      <c r="B870" s="357"/>
      <c r="C870" s="357"/>
      <c r="D870" s="357"/>
      <c r="E870" s="357"/>
      <c r="F870" s="357"/>
      <c r="G870" s="357"/>
      <c r="H870" s="372"/>
      <c r="I870" s="372"/>
      <c r="J870" s="372"/>
      <c r="K870" s="357"/>
      <c r="M870" s="358"/>
      <c r="N870" s="358"/>
      <c r="O870" s="358"/>
      <c r="P870" s="358"/>
      <c r="Q870" s="358"/>
      <c r="R870" s="358"/>
      <c r="S870" s="358"/>
      <c r="T870" s="358"/>
      <c r="U870" s="358"/>
      <c r="V870" s="358"/>
      <c r="W870" s="358"/>
      <c r="X870" s="358"/>
    </row>
    <row r="871" spans="1:24" s="377" customFormat="1" ht="15.75" customHeight="1">
      <c r="A871" s="371"/>
      <c r="B871" s="357"/>
      <c r="C871" s="357"/>
      <c r="D871" s="357"/>
      <c r="E871" s="357"/>
      <c r="F871" s="357"/>
      <c r="G871" s="357"/>
      <c r="H871" s="372"/>
      <c r="I871" s="372"/>
      <c r="J871" s="372"/>
      <c r="K871" s="357"/>
      <c r="M871" s="358"/>
      <c r="N871" s="358"/>
      <c r="O871" s="358"/>
      <c r="P871" s="358"/>
      <c r="Q871" s="358"/>
      <c r="R871" s="358"/>
      <c r="S871" s="358"/>
      <c r="T871" s="358"/>
      <c r="U871" s="358"/>
      <c r="V871" s="358"/>
      <c r="W871" s="358"/>
      <c r="X871" s="358"/>
    </row>
    <row r="872" spans="1:24" s="377" customFormat="1" ht="15.75" customHeight="1">
      <c r="A872" s="371"/>
      <c r="B872" s="357"/>
      <c r="C872" s="357"/>
      <c r="D872" s="357"/>
      <c r="E872" s="357"/>
      <c r="F872" s="357"/>
      <c r="G872" s="357"/>
      <c r="H872" s="372"/>
      <c r="I872" s="372"/>
      <c r="J872" s="372"/>
      <c r="K872" s="357"/>
      <c r="M872" s="358"/>
      <c r="N872" s="358"/>
      <c r="O872" s="358"/>
      <c r="P872" s="358"/>
      <c r="Q872" s="358"/>
      <c r="R872" s="358"/>
      <c r="S872" s="358"/>
      <c r="T872" s="358"/>
      <c r="U872" s="358"/>
      <c r="V872" s="358"/>
      <c r="W872" s="358"/>
      <c r="X872" s="358"/>
    </row>
    <row r="873" spans="1:24" s="377" customFormat="1" ht="15.75" customHeight="1">
      <c r="A873" s="371"/>
      <c r="B873" s="357"/>
      <c r="C873" s="357"/>
      <c r="D873" s="357"/>
      <c r="E873" s="357"/>
      <c r="F873" s="357"/>
      <c r="G873" s="357"/>
      <c r="H873" s="372"/>
      <c r="I873" s="372"/>
      <c r="J873" s="372"/>
      <c r="K873" s="357"/>
      <c r="M873" s="358"/>
      <c r="N873" s="358"/>
      <c r="O873" s="358"/>
      <c r="P873" s="358"/>
      <c r="Q873" s="358"/>
      <c r="R873" s="358"/>
      <c r="S873" s="358"/>
      <c r="T873" s="358"/>
      <c r="U873" s="358"/>
      <c r="V873" s="358"/>
      <c r="W873" s="358"/>
      <c r="X873" s="358"/>
    </row>
    <row r="874" spans="1:24" s="377" customFormat="1" ht="15.75" customHeight="1">
      <c r="A874" s="371"/>
      <c r="B874" s="357"/>
      <c r="C874" s="357"/>
      <c r="D874" s="357"/>
      <c r="E874" s="357"/>
      <c r="F874" s="357"/>
      <c r="G874" s="357"/>
      <c r="H874" s="372"/>
      <c r="I874" s="372"/>
      <c r="J874" s="372"/>
      <c r="K874" s="357"/>
      <c r="M874" s="358"/>
      <c r="N874" s="358"/>
      <c r="O874" s="358"/>
      <c r="P874" s="358"/>
      <c r="Q874" s="358"/>
      <c r="R874" s="358"/>
      <c r="S874" s="358"/>
      <c r="T874" s="358"/>
      <c r="U874" s="358"/>
      <c r="V874" s="358"/>
      <c r="W874" s="358"/>
      <c r="X874" s="358"/>
    </row>
    <row r="875" spans="1:24" s="377" customFormat="1" ht="15.75" customHeight="1">
      <c r="A875" s="371"/>
      <c r="B875" s="357"/>
      <c r="C875" s="357"/>
      <c r="D875" s="357"/>
      <c r="E875" s="357"/>
      <c r="F875" s="357"/>
      <c r="G875" s="357"/>
      <c r="H875" s="372"/>
      <c r="I875" s="372"/>
      <c r="J875" s="372"/>
      <c r="K875" s="357"/>
      <c r="M875" s="358"/>
      <c r="N875" s="358"/>
      <c r="O875" s="358"/>
      <c r="P875" s="358"/>
      <c r="Q875" s="358"/>
      <c r="R875" s="358"/>
      <c r="S875" s="358"/>
      <c r="T875" s="358"/>
      <c r="U875" s="358"/>
      <c r="V875" s="358"/>
      <c r="W875" s="358"/>
      <c r="X875" s="358"/>
    </row>
    <row r="876" spans="1:24" s="377" customFormat="1" ht="15.75" customHeight="1">
      <c r="A876" s="371"/>
      <c r="B876" s="357"/>
      <c r="C876" s="357"/>
      <c r="D876" s="357"/>
      <c r="E876" s="357"/>
      <c r="F876" s="357"/>
      <c r="G876" s="357"/>
      <c r="H876" s="372"/>
      <c r="I876" s="372"/>
      <c r="J876" s="372"/>
      <c r="K876" s="357"/>
      <c r="M876" s="358"/>
      <c r="N876" s="358"/>
      <c r="O876" s="358"/>
      <c r="P876" s="358"/>
      <c r="Q876" s="358"/>
      <c r="R876" s="358"/>
      <c r="S876" s="358"/>
      <c r="T876" s="358"/>
      <c r="U876" s="358"/>
      <c r="V876" s="358"/>
      <c r="W876" s="358"/>
      <c r="X876" s="358"/>
    </row>
    <row r="877" spans="1:24" s="377" customFormat="1" ht="15.75" customHeight="1">
      <c r="A877" s="371"/>
      <c r="B877" s="357"/>
      <c r="C877" s="357"/>
      <c r="D877" s="357"/>
      <c r="E877" s="357"/>
      <c r="F877" s="357"/>
      <c r="G877" s="357"/>
      <c r="H877" s="372"/>
      <c r="I877" s="372"/>
      <c r="J877" s="372"/>
      <c r="K877" s="357"/>
      <c r="M877" s="358"/>
      <c r="N877" s="358"/>
      <c r="O877" s="358"/>
      <c r="P877" s="358"/>
      <c r="Q877" s="358"/>
      <c r="R877" s="358"/>
      <c r="S877" s="358"/>
      <c r="T877" s="358"/>
      <c r="U877" s="358"/>
      <c r="V877" s="358"/>
      <c r="W877" s="358"/>
      <c r="X877" s="358"/>
    </row>
    <row r="878" spans="1:24" s="377" customFormat="1" ht="15.75" customHeight="1">
      <c r="A878" s="371"/>
      <c r="B878" s="357"/>
      <c r="C878" s="357"/>
      <c r="D878" s="357"/>
      <c r="E878" s="357"/>
      <c r="F878" s="357"/>
      <c r="G878" s="357"/>
      <c r="H878" s="372"/>
      <c r="I878" s="372"/>
      <c r="J878" s="372"/>
      <c r="K878" s="357"/>
      <c r="M878" s="358"/>
      <c r="N878" s="358"/>
      <c r="O878" s="358"/>
      <c r="P878" s="358"/>
      <c r="Q878" s="358"/>
      <c r="R878" s="358"/>
      <c r="S878" s="358"/>
      <c r="T878" s="358"/>
      <c r="U878" s="358"/>
      <c r="V878" s="358"/>
      <c r="W878" s="358"/>
      <c r="X878" s="358"/>
    </row>
    <row r="879" spans="1:24" s="377" customFormat="1" ht="15.75" customHeight="1">
      <c r="A879" s="371"/>
      <c r="B879" s="357"/>
      <c r="C879" s="357"/>
      <c r="D879" s="357"/>
      <c r="E879" s="357"/>
      <c r="F879" s="357"/>
      <c r="G879" s="357"/>
      <c r="H879" s="372"/>
      <c r="I879" s="372"/>
      <c r="J879" s="372"/>
      <c r="K879" s="357"/>
      <c r="M879" s="358"/>
      <c r="N879" s="358"/>
      <c r="O879" s="358"/>
      <c r="P879" s="358"/>
      <c r="Q879" s="358"/>
      <c r="R879" s="358"/>
      <c r="S879" s="358"/>
      <c r="T879" s="358"/>
      <c r="U879" s="358"/>
      <c r="V879" s="358"/>
      <c r="W879" s="358"/>
      <c r="X879" s="358"/>
    </row>
    <row r="880" spans="1:24" s="377" customFormat="1" ht="15.75" customHeight="1">
      <c r="A880" s="371"/>
      <c r="B880" s="357"/>
      <c r="C880" s="357"/>
      <c r="D880" s="357"/>
      <c r="E880" s="357"/>
      <c r="F880" s="357"/>
      <c r="G880" s="357"/>
      <c r="H880" s="372"/>
      <c r="I880" s="372"/>
      <c r="J880" s="372"/>
      <c r="K880" s="357"/>
      <c r="M880" s="358"/>
      <c r="N880" s="358"/>
      <c r="O880" s="358"/>
      <c r="P880" s="358"/>
      <c r="Q880" s="358"/>
      <c r="R880" s="358"/>
      <c r="S880" s="358"/>
      <c r="T880" s="358"/>
      <c r="U880" s="358"/>
      <c r="V880" s="358"/>
      <c r="W880" s="358"/>
      <c r="X880" s="358"/>
    </row>
    <row r="881" spans="1:24" s="377" customFormat="1" ht="15.75" customHeight="1">
      <c r="A881" s="371"/>
      <c r="B881" s="357"/>
      <c r="C881" s="357"/>
      <c r="D881" s="357"/>
      <c r="E881" s="357"/>
      <c r="F881" s="357"/>
      <c r="G881" s="357"/>
      <c r="H881" s="372"/>
      <c r="I881" s="372"/>
      <c r="J881" s="372"/>
      <c r="K881" s="357"/>
      <c r="M881" s="358"/>
      <c r="N881" s="358"/>
      <c r="O881" s="358"/>
      <c r="P881" s="358"/>
      <c r="Q881" s="358"/>
      <c r="R881" s="358"/>
      <c r="S881" s="358"/>
      <c r="T881" s="358"/>
      <c r="U881" s="358"/>
      <c r="V881" s="358"/>
      <c r="W881" s="358"/>
      <c r="X881" s="358"/>
    </row>
    <row r="882" spans="1:24" s="377" customFormat="1" ht="15.75" customHeight="1">
      <c r="A882" s="371"/>
      <c r="B882" s="357"/>
      <c r="C882" s="357"/>
      <c r="D882" s="357"/>
      <c r="E882" s="357"/>
      <c r="F882" s="357"/>
      <c r="G882" s="357"/>
      <c r="H882" s="372"/>
      <c r="I882" s="372"/>
      <c r="J882" s="372"/>
      <c r="K882" s="357"/>
      <c r="M882" s="358"/>
      <c r="N882" s="358"/>
      <c r="O882" s="358"/>
      <c r="P882" s="358"/>
      <c r="Q882" s="358"/>
      <c r="R882" s="358"/>
      <c r="S882" s="358"/>
      <c r="T882" s="358"/>
      <c r="U882" s="358"/>
      <c r="V882" s="358"/>
      <c r="W882" s="358"/>
      <c r="X882" s="358"/>
    </row>
    <row r="883" spans="1:24" s="377" customFormat="1" ht="15.75" customHeight="1">
      <c r="A883" s="371"/>
      <c r="B883" s="357"/>
      <c r="C883" s="357"/>
      <c r="D883" s="357"/>
      <c r="E883" s="357"/>
      <c r="F883" s="357"/>
      <c r="G883" s="357"/>
      <c r="H883" s="372"/>
      <c r="I883" s="372"/>
      <c r="J883" s="372"/>
      <c r="K883" s="357"/>
      <c r="M883" s="358"/>
      <c r="N883" s="358"/>
      <c r="O883" s="358"/>
      <c r="P883" s="358"/>
      <c r="Q883" s="358"/>
      <c r="R883" s="358"/>
      <c r="S883" s="358"/>
      <c r="T883" s="358"/>
      <c r="U883" s="358"/>
      <c r="V883" s="358"/>
      <c r="W883" s="358"/>
      <c r="X883" s="358"/>
    </row>
    <row r="884" spans="1:24" s="377" customFormat="1" ht="15.75" customHeight="1">
      <c r="A884" s="371"/>
      <c r="B884" s="357"/>
      <c r="C884" s="357"/>
      <c r="D884" s="357"/>
      <c r="E884" s="357"/>
      <c r="F884" s="357"/>
      <c r="G884" s="357"/>
      <c r="H884" s="372"/>
      <c r="I884" s="372"/>
      <c r="J884" s="372"/>
      <c r="K884" s="357"/>
      <c r="M884" s="358"/>
      <c r="N884" s="358"/>
      <c r="O884" s="358"/>
      <c r="P884" s="358"/>
      <c r="Q884" s="358"/>
      <c r="R884" s="358"/>
      <c r="S884" s="358"/>
      <c r="T884" s="358"/>
      <c r="U884" s="358"/>
      <c r="V884" s="358"/>
      <c r="W884" s="358"/>
      <c r="X884" s="358"/>
    </row>
    <row r="885" spans="1:24" s="377" customFormat="1" ht="15.75" customHeight="1">
      <c r="A885" s="371"/>
      <c r="B885" s="357"/>
      <c r="C885" s="357"/>
      <c r="D885" s="357"/>
      <c r="E885" s="357"/>
      <c r="F885" s="357"/>
      <c r="G885" s="357"/>
      <c r="H885" s="372"/>
      <c r="I885" s="372"/>
      <c r="J885" s="372"/>
      <c r="K885" s="357"/>
      <c r="M885" s="358"/>
      <c r="N885" s="358"/>
      <c r="O885" s="358"/>
      <c r="P885" s="358"/>
      <c r="Q885" s="358"/>
      <c r="R885" s="358"/>
      <c r="S885" s="358"/>
      <c r="T885" s="358"/>
      <c r="U885" s="358"/>
      <c r="V885" s="358"/>
      <c r="W885" s="358"/>
      <c r="X885" s="358"/>
    </row>
    <row r="886" spans="1:24" s="377" customFormat="1" ht="15.75" customHeight="1">
      <c r="A886" s="371"/>
      <c r="B886" s="357"/>
      <c r="C886" s="357"/>
      <c r="D886" s="357"/>
      <c r="E886" s="357"/>
      <c r="F886" s="357"/>
      <c r="G886" s="357"/>
      <c r="H886" s="372"/>
      <c r="I886" s="372"/>
      <c r="J886" s="372"/>
      <c r="K886" s="357"/>
      <c r="M886" s="358"/>
      <c r="N886" s="358"/>
      <c r="O886" s="358"/>
      <c r="P886" s="358"/>
      <c r="Q886" s="358"/>
      <c r="R886" s="358"/>
      <c r="S886" s="358"/>
      <c r="T886" s="358"/>
      <c r="U886" s="358"/>
      <c r="V886" s="358"/>
      <c r="W886" s="358"/>
      <c r="X886" s="358"/>
    </row>
    <row r="887" spans="1:24" s="377" customFormat="1" ht="15.75" customHeight="1">
      <c r="A887" s="371"/>
      <c r="B887" s="357"/>
      <c r="C887" s="357"/>
      <c r="D887" s="357"/>
      <c r="E887" s="357"/>
      <c r="F887" s="357"/>
      <c r="G887" s="357"/>
      <c r="H887" s="372"/>
      <c r="I887" s="372"/>
      <c r="J887" s="372"/>
      <c r="K887" s="357"/>
      <c r="M887" s="358"/>
      <c r="N887" s="358"/>
      <c r="O887" s="358"/>
      <c r="P887" s="358"/>
      <c r="Q887" s="358"/>
      <c r="R887" s="358"/>
      <c r="S887" s="358"/>
      <c r="T887" s="358"/>
      <c r="U887" s="358"/>
      <c r="V887" s="358"/>
      <c r="W887" s="358"/>
      <c r="X887" s="358"/>
    </row>
    <row r="888" spans="1:24" s="377" customFormat="1" ht="15.75" customHeight="1">
      <c r="A888" s="371"/>
      <c r="B888" s="357"/>
      <c r="C888" s="357"/>
      <c r="D888" s="357"/>
      <c r="E888" s="357"/>
      <c r="F888" s="357"/>
      <c r="G888" s="357"/>
      <c r="H888" s="372"/>
      <c r="I888" s="372"/>
      <c r="J888" s="372"/>
      <c r="K888" s="357"/>
      <c r="M888" s="358"/>
      <c r="N888" s="358"/>
      <c r="O888" s="358"/>
      <c r="P888" s="358"/>
      <c r="Q888" s="358"/>
      <c r="R888" s="358"/>
      <c r="S888" s="358"/>
      <c r="T888" s="358"/>
      <c r="U888" s="358"/>
      <c r="V888" s="358"/>
      <c r="W888" s="358"/>
      <c r="X888" s="358"/>
    </row>
    <row r="889" spans="1:24" s="377" customFormat="1" ht="15.75" customHeight="1">
      <c r="A889" s="371"/>
      <c r="B889" s="357"/>
      <c r="C889" s="357"/>
      <c r="D889" s="357"/>
      <c r="E889" s="357"/>
      <c r="F889" s="357"/>
      <c r="G889" s="357"/>
      <c r="H889" s="372"/>
      <c r="I889" s="372"/>
      <c r="J889" s="372"/>
      <c r="K889" s="357"/>
      <c r="M889" s="358"/>
      <c r="N889" s="358"/>
      <c r="O889" s="358"/>
      <c r="P889" s="358"/>
      <c r="Q889" s="358"/>
      <c r="R889" s="358"/>
      <c r="S889" s="358"/>
      <c r="T889" s="358"/>
      <c r="U889" s="358"/>
      <c r="V889" s="358"/>
      <c r="W889" s="358"/>
      <c r="X889" s="358"/>
    </row>
    <row r="890" spans="1:24" s="377" customFormat="1" ht="15.75" customHeight="1">
      <c r="A890" s="371"/>
      <c r="B890" s="357"/>
      <c r="C890" s="357"/>
      <c r="D890" s="357"/>
      <c r="E890" s="357"/>
      <c r="F890" s="357"/>
      <c r="G890" s="357"/>
      <c r="H890" s="372"/>
      <c r="I890" s="372"/>
      <c r="J890" s="372"/>
      <c r="K890" s="357"/>
      <c r="M890" s="358"/>
      <c r="N890" s="358"/>
      <c r="O890" s="358"/>
      <c r="P890" s="358"/>
      <c r="Q890" s="358"/>
      <c r="R890" s="358"/>
      <c r="S890" s="358"/>
      <c r="T890" s="358"/>
      <c r="U890" s="358"/>
      <c r="V890" s="358"/>
      <c r="W890" s="358"/>
      <c r="X890" s="358"/>
    </row>
    <row r="891" spans="1:24" s="377" customFormat="1" ht="15.75" customHeight="1">
      <c r="A891" s="371"/>
      <c r="B891" s="357"/>
      <c r="C891" s="357"/>
      <c r="D891" s="357"/>
      <c r="E891" s="357"/>
      <c r="F891" s="357"/>
      <c r="G891" s="357"/>
      <c r="H891" s="372"/>
      <c r="I891" s="372"/>
      <c r="J891" s="372"/>
      <c r="K891" s="357"/>
      <c r="M891" s="358"/>
      <c r="N891" s="358"/>
      <c r="O891" s="358"/>
      <c r="P891" s="358"/>
      <c r="Q891" s="358"/>
      <c r="R891" s="358"/>
      <c r="S891" s="358"/>
      <c r="T891" s="358"/>
      <c r="U891" s="358"/>
      <c r="V891" s="358"/>
      <c r="W891" s="358"/>
      <c r="X891" s="358"/>
    </row>
    <row r="892" spans="1:24" s="377" customFormat="1" ht="15.75" customHeight="1">
      <c r="A892" s="371"/>
      <c r="B892" s="357"/>
      <c r="C892" s="357"/>
      <c r="D892" s="357"/>
      <c r="E892" s="357"/>
      <c r="F892" s="357"/>
      <c r="G892" s="357"/>
      <c r="H892" s="372"/>
      <c r="I892" s="372"/>
      <c r="J892" s="372"/>
      <c r="K892" s="357"/>
      <c r="M892" s="358"/>
      <c r="N892" s="358"/>
      <c r="O892" s="358"/>
      <c r="P892" s="358"/>
      <c r="Q892" s="358"/>
      <c r="R892" s="358"/>
      <c r="S892" s="358"/>
      <c r="T892" s="358"/>
      <c r="U892" s="358"/>
      <c r="V892" s="358"/>
      <c r="W892" s="358"/>
      <c r="X892" s="358"/>
    </row>
    <row r="893" spans="1:24" s="377" customFormat="1" ht="15.75" customHeight="1">
      <c r="A893" s="371"/>
      <c r="B893" s="357"/>
      <c r="C893" s="357"/>
      <c r="D893" s="357"/>
      <c r="E893" s="357"/>
      <c r="F893" s="357"/>
      <c r="G893" s="357"/>
      <c r="H893" s="372"/>
      <c r="I893" s="372"/>
      <c r="J893" s="372"/>
      <c r="K893" s="357"/>
      <c r="M893" s="358"/>
      <c r="N893" s="358"/>
      <c r="O893" s="358"/>
      <c r="P893" s="358"/>
      <c r="Q893" s="358"/>
      <c r="R893" s="358"/>
      <c r="S893" s="358"/>
      <c r="T893" s="358"/>
      <c r="U893" s="358"/>
      <c r="V893" s="358"/>
      <c r="W893" s="358"/>
      <c r="X893" s="358"/>
    </row>
    <row r="894" spans="1:24" s="377" customFormat="1" ht="15.75" customHeight="1">
      <c r="A894" s="371"/>
      <c r="B894" s="357"/>
      <c r="C894" s="357"/>
      <c r="D894" s="357"/>
      <c r="E894" s="357"/>
      <c r="F894" s="357"/>
      <c r="G894" s="357"/>
      <c r="H894" s="372"/>
      <c r="I894" s="372"/>
      <c r="J894" s="372"/>
      <c r="K894" s="357"/>
      <c r="M894" s="358"/>
      <c r="N894" s="358"/>
      <c r="O894" s="358"/>
      <c r="P894" s="358"/>
      <c r="Q894" s="358"/>
      <c r="R894" s="358"/>
      <c r="S894" s="358"/>
      <c r="T894" s="358"/>
      <c r="U894" s="358"/>
      <c r="V894" s="358"/>
      <c r="W894" s="358"/>
      <c r="X894" s="358"/>
    </row>
    <row r="895" spans="1:24" s="377" customFormat="1" ht="15.75" customHeight="1">
      <c r="A895" s="371"/>
      <c r="B895" s="357"/>
      <c r="C895" s="357"/>
      <c r="D895" s="357"/>
      <c r="E895" s="357"/>
      <c r="F895" s="357"/>
      <c r="G895" s="357"/>
      <c r="H895" s="372"/>
      <c r="I895" s="372"/>
      <c r="J895" s="372"/>
      <c r="K895" s="357"/>
      <c r="M895" s="358"/>
      <c r="N895" s="358"/>
      <c r="O895" s="358"/>
      <c r="P895" s="358"/>
      <c r="Q895" s="358"/>
      <c r="R895" s="358"/>
      <c r="S895" s="358"/>
      <c r="T895" s="358"/>
      <c r="U895" s="358"/>
      <c r="V895" s="358"/>
      <c r="W895" s="358"/>
      <c r="X895" s="358"/>
    </row>
    <row r="896" spans="1:24" s="377" customFormat="1" ht="15.75" customHeight="1">
      <c r="A896" s="371"/>
      <c r="B896" s="357"/>
      <c r="C896" s="357"/>
      <c r="D896" s="357"/>
      <c r="E896" s="357"/>
      <c r="F896" s="357"/>
      <c r="G896" s="357"/>
      <c r="H896" s="372"/>
      <c r="I896" s="372"/>
      <c r="J896" s="372"/>
      <c r="K896" s="357"/>
      <c r="M896" s="358"/>
      <c r="N896" s="358"/>
      <c r="O896" s="358"/>
      <c r="P896" s="358"/>
      <c r="Q896" s="358"/>
      <c r="R896" s="358"/>
      <c r="S896" s="358"/>
      <c r="T896" s="358"/>
      <c r="U896" s="358"/>
      <c r="V896" s="358"/>
      <c r="W896" s="358"/>
      <c r="X896" s="358"/>
    </row>
    <row r="897" spans="1:24" s="377" customFormat="1" ht="15.75" customHeight="1">
      <c r="A897" s="371"/>
      <c r="B897" s="357"/>
      <c r="C897" s="357"/>
      <c r="D897" s="357"/>
      <c r="E897" s="357"/>
      <c r="F897" s="357"/>
      <c r="G897" s="357"/>
      <c r="H897" s="372"/>
      <c r="I897" s="372"/>
      <c r="J897" s="372"/>
      <c r="K897" s="357"/>
      <c r="M897" s="358"/>
      <c r="N897" s="358"/>
      <c r="O897" s="358"/>
      <c r="P897" s="358"/>
      <c r="Q897" s="358"/>
      <c r="R897" s="358"/>
      <c r="S897" s="358"/>
      <c r="T897" s="358"/>
      <c r="U897" s="358"/>
      <c r="V897" s="358"/>
      <c r="W897" s="358"/>
      <c r="X897" s="358"/>
    </row>
    <row r="898" spans="1:24" s="377" customFormat="1" ht="15.75" customHeight="1">
      <c r="A898" s="371"/>
      <c r="B898" s="357"/>
      <c r="C898" s="357"/>
      <c r="D898" s="357"/>
      <c r="E898" s="357"/>
      <c r="F898" s="357"/>
      <c r="G898" s="357"/>
      <c r="H898" s="372"/>
      <c r="I898" s="372"/>
      <c r="J898" s="372"/>
      <c r="K898" s="357"/>
      <c r="M898" s="358"/>
      <c r="N898" s="358"/>
      <c r="O898" s="358"/>
      <c r="P898" s="358"/>
      <c r="Q898" s="358"/>
      <c r="R898" s="358"/>
      <c r="S898" s="358"/>
      <c r="T898" s="358"/>
      <c r="U898" s="358"/>
      <c r="V898" s="358"/>
      <c r="W898" s="358"/>
      <c r="X898" s="358"/>
    </row>
    <row r="899" spans="1:24" s="377" customFormat="1" ht="15.75" customHeight="1">
      <c r="A899" s="371"/>
      <c r="B899" s="357"/>
      <c r="C899" s="357"/>
      <c r="D899" s="357"/>
      <c r="E899" s="357"/>
      <c r="F899" s="357"/>
      <c r="G899" s="357"/>
      <c r="H899" s="372"/>
      <c r="I899" s="372"/>
      <c r="J899" s="372"/>
      <c r="K899" s="357"/>
      <c r="M899" s="358"/>
      <c r="N899" s="358"/>
      <c r="O899" s="358"/>
      <c r="P899" s="358"/>
      <c r="Q899" s="358"/>
      <c r="R899" s="358"/>
      <c r="S899" s="358"/>
      <c r="T899" s="358"/>
      <c r="U899" s="358"/>
      <c r="V899" s="358"/>
      <c r="W899" s="358"/>
      <c r="X899" s="358"/>
    </row>
    <row r="900" spans="1:24" s="377" customFormat="1" ht="15.75" customHeight="1">
      <c r="A900" s="371"/>
      <c r="B900" s="357"/>
      <c r="C900" s="357"/>
      <c r="D900" s="357"/>
      <c r="E900" s="357"/>
      <c r="F900" s="357"/>
      <c r="G900" s="357"/>
      <c r="H900" s="372"/>
      <c r="I900" s="372"/>
      <c r="J900" s="372"/>
      <c r="K900" s="357"/>
      <c r="M900" s="358"/>
      <c r="N900" s="358"/>
      <c r="O900" s="358"/>
      <c r="P900" s="358"/>
      <c r="Q900" s="358"/>
      <c r="R900" s="358"/>
      <c r="S900" s="358"/>
      <c r="T900" s="358"/>
      <c r="U900" s="358"/>
      <c r="V900" s="358"/>
      <c r="W900" s="358"/>
      <c r="X900" s="358"/>
    </row>
    <row r="901" spans="1:24" s="377" customFormat="1" ht="15.75" customHeight="1">
      <c r="A901" s="371"/>
      <c r="B901" s="357"/>
      <c r="C901" s="357"/>
      <c r="D901" s="357"/>
      <c r="E901" s="357"/>
      <c r="F901" s="357"/>
      <c r="G901" s="357"/>
      <c r="H901" s="372"/>
      <c r="I901" s="372"/>
      <c r="J901" s="372"/>
      <c r="K901" s="357"/>
      <c r="M901" s="358"/>
      <c r="N901" s="358"/>
      <c r="O901" s="358"/>
      <c r="P901" s="358"/>
      <c r="Q901" s="358"/>
      <c r="R901" s="358"/>
      <c r="S901" s="358"/>
      <c r="T901" s="358"/>
      <c r="U901" s="358"/>
      <c r="V901" s="358"/>
      <c r="W901" s="358"/>
      <c r="X901" s="358"/>
    </row>
    <row r="902" spans="1:24" s="377" customFormat="1" ht="15.75" customHeight="1">
      <c r="A902" s="371"/>
      <c r="B902" s="357"/>
      <c r="C902" s="357"/>
      <c r="D902" s="357"/>
      <c r="E902" s="357"/>
      <c r="F902" s="357"/>
      <c r="G902" s="357"/>
      <c r="H902" s="372"/>
      <c r="I902" s="372"/>
      <c r="J902" s="372"/>
      <c r="K902" s="357"/>
      <c r="M902" s="358"/>
      <c r="N902" s="358"/>
      <c r="O902" s="358"/>
      <c r="P902" s="358"/>
      <c r="Q902" s="358"/>
      <c r="R902" s="358"/>
      <c r="S902" s="358"/>
      <c r="T902" s="358"/>
      <c r="U902" s="358"/>
      <c r="V902" s="358"/>
      <c r="W902" s="358"/>
      <c r="X902" s="358"/>
    </row>
    <row r="903" spans="1:24" s="377" customFormat="1" ht="15.75" customHeight="1">
      <c r="A903" s="371"/>
      <c r="B903" s="357"/>
      <c r="C903" s="357"/>
      <c r="D903" s="357"/>
      <c r="E903" s="357"/>
      <c r="F903" s="357"/>
      <c r="G903" s="357"/>
      <c r="H903" s="372"/>
      <c r="I903" s="372"/>
      <c r="J903" s="372"/>
      <c r="K903" s="357"/>
      <c r="M903" s="358"/>
      <c r="N903" s="358"/>
      <c r="O903" s="358"/>
      <c r="P903" s="358"/>
      <c r="Q903" s="358"/>
      <c r="R903" s="358"/>
      <c r="S903" s="358"/>
      <c r="T903" s="358"/>
      <c r="U903" s="358"/>
      <c r="V903" s="358"/>
      <c r="W903" s="358"/>
      <c r="X903" s="358"/>
    </row>
    <row r="904" spans="1:24" s="377" customFormat="1" ht="15.75" customHeight="1">
      <c r="A904" s="371"/>
      <c r="B904" s="357"/>
      <c r="C904" s="357"/>
      <c r="D904" s="357"/>
      <c r="E904" s="357"/>
      <c r="F904" s="357"/>
      <c r="G904" s="357"/>
      <c r="H904" s="372"/>
      <c r="I904" s="372"/>
      <c r="J904" s="372"/>
      <c r="K904" s="357"/>
      <c r="M904" s="358"/>
      <c r="N904" s="358"/>
      <c r="O904" s="358"/>
      <c r="P904" s="358"/>
      <c r="Q904" s="358"/>
      <c r="R904" s="358"/>
      <c r="S904" s="358"/>
      <c r="T904" s="358"/>
      <c r="U904" s="358"/>
      <c r="V904" s="358"/>
      <c r="W904" s="358"/>
      <c r="X904" s="358"/>
    </row>
    <row r="905" spans="1:24" s="377" customFormat="1" ht="15.75" customHeight="1">
      <c r="A905" s="371"/>
      <c r="B905" s="357"/>
      <c r="C905" s="357"/>
      <c r="D905" s="357"/>
      <c r="E905" s="357"/>
      <c r="F905" s="357"/>
      <c r="G905" s="357"/>
      <c r="H905" s="372"/>
      <c r="I905" s="372"/>
      <c r="J905" s="372"/>
      <c r="K905" s="357"/>
      <c r="M905" s="358"/>
      <c r="N905" s="358"/>
      <c r="O905" s="358"/>
      <c r="P905" s="358"/>
      <c r="Q905" s="358"/>
      <c r="R905" s="358"/>
      <c r="S905" s="358"/>
      <c r="T905" s="358"/>
      <c r="U905" s="358"/>
      <c r="V905" s="358"/>
      <c r="W905" s="358"/>
      <c r="X905" s="358"/>
    </row>
    <row r="906" spans="1:24" s="377" customFormat="1" ht="15.75" customHeight="1">
      <c r="A906" s="371"/>
      <c r="B906" s="357"/>
      <c r="C906" s="357"/>
      <c r="D906" s="357"/>
      <c r="E906" s="357"/>
      <c r="F906" s="357"/>
      <c r="G906" s="357"/>
      <c r="H906" s="372"/>
      <c r="I906" s="372"/>
      <c r="J906" s="372"/>
      <c r="K906" s="357"/>
      <c r="M906" s="358"/>
      <c r="N906" s="358"/>
      <c r="O906" s="358"/>
      <c r="P906" s="358"/>
      <c r="Q906" s="358"/>
      <c r="R906" s="358"/>
      <c r="S906" s="358"/>
      <c r="T906" s="358"/>
      <c r="U906" s="358"/>
      <c r="V906" s="358"/>
      <c r="W906" s="358"/>
      <c r="X906" s="358"/>
    </row>
    <row r="907" spans="1:24" s="377" customFormat="1" ht="15.75" customHeight="1">
      <c r="A907" s="371"/>
      <c r="B907" s="357"/>
      <c r="C907" s="357"/>
      <c r="D907" s="357"/>
      <c r="E907" s="357"/>
      <c r="F907" s="357"/>
      <c r="G907" s="357"/>
      <c r="H907" s="372"/>
      <c r="I907" s="372"/>
      <c r="J907" s="372"/>
      <c r="K907" s="357"/>
      <c r="M907" s="358"/>
      <c r="N907" s="358"/>
      <c r="O907" s="358"/>
      <c r="P907" s="358"/>
      <c r="Q907" s="358"/>
      <c r="R907" s="358"/>
      <c r="S907" s="358"/>
      <c r="T907" s="358"/>
      <c r="U907" s="358"/>
      <c r="V907" s="358"/>
      <c r="W907" s="358"/>
      <c r="X907" s="358"/>
    </row>
    <row r="908" spans="1:24" s="377" customFormat="1" ht="15.75" customHeight="1">
      <c r="A908" s="371"/>
      <c r="B908" s="357"/>
      <c r="C908" s="357"/>
      <c r="D908" s="357"/>
      <c r="E908" s="357"/>
      <c r="F908" s="357"/>
      <c r="G908" s="357"/>
      <c r="H908" s="372"/>
      <c r="I908" s="372"/>
      <c r="J908" s="372"/>
      <c r="K908" s="357"/>
      <c r="M908" s="358"/>
      <c r="N908" s="358"/>
      <c r="O908" s="358"/>
      <c r="P908" s="358"/>
      <c r="Q908" s="358"/>
      <c r="R908" s="358"/>
      <c r="S908" s="358"/>
      <c r="T908" s="358"/>
      <c r="U908" s="358"/>
      <c r="V908" s="358"/>
      <c r="W908" s="358"/>
      <c r="X908" s="358"/>
    </row>
    <row r="909" spans="1:24" s="377" customFormat="1" ht="15.75" customHeight="1">
      <c r="A909" s="371"/>
      <c r="B909" s="357"/>
      <c r="C909" s="357"/>
      <c r="D909" s="357"/>
      <c r="E909" s="357"/>
      <c r="F909" s="357"/>
      <c r="G909" s="357"/>
      <c r="H909" s="372"/>
      <c r="I909" s="372"/>
      <c r="J909" s="372"/>
      <c r="K909" s="357"/>
      <c r="M909" s="358"/>
      <c r="N909" s="358"/>
      <c r="O909" s="358"/>
      <c r="P909" s="358"/>
      <c r="Q909" s="358"/>
      <c r="R909" s="358"/>
      <c r="S909" s="358"/>
      <c r="T909" s="358"/>
      <c r="U909" s="358"/>
      <c r="V909" s="358"/>
      <c r="W909" s="358"/>
      <c r="X909" s="358"/>
    </row>
    <row r="910" spans="1:24" s="377" customFormat="1" ht="15.75" customHeight="1">
      <c r="A910" s="371"/>
      <c r="B910" s="357"/>
      <c r="C910" s="357"/>
      <c r="D910" s="357"/>
      <c r="E910" s="357"/>
      <c r="F910" s="357"/>
      <c r="G910" s="357"/>
      <c r="H910" s="372"/>
      <c r="I910" s="372"/>
      <c r="J910" s="372"/>
      <c r="K910" s="357"/>
      <c r="M910" s="358"/>
      <c r="N910" s="358"/>
      <c r="O910" s="358"/>
      <c r="P910" s="358"/>
      <c r="Q910" s="358"/>
      <c r="R910" s="358"/>
      <c r="S910" s="358"/>
      <c r="T910" s="358"/>
      <c r="U910" s="358"/>
      <c r="V910" s="358"/>
      <c r="W910" s="358"/>
      <c r="X910" s="358"/>
    </row>
    <row r="911" spans="1:24" s="377" customFormat="1" ht="15.75" customHeight="1">
      <c r="A911" s="371"/>
      <c r="B911" s="357"/>
      <c r="C911" s="357"/>
      <c r="D911" s="357"/>
      <c r="E911" s="357"/>
      <c r="F911" s="357"/>
      <c r="G911" s="357"/>
      <c r="H911" s="372"/>
      <c r="I911" s="372"/>
      <c r="J911" s="372"/>
      <c r="K911" s="357"/>
      <c r="M911" s="358"/>
      <c r="N911" s="358"/>
      <c r="O911" s="358"/>
      <c r="P911" s="358"/>
      <c r="Q911" s="358"/>
      <c r="R911" s="358"/>
      <c r="S911" s="358"/>
      <c r="T911" s="358"/>
      <c r="U911" s="358"/>
      <c r="V911" s="358"/>
      <c r="W911" s="358"/>
      <c r="X911" s="358"/>
    </row>
  </sheetData>
  <mergeCells count="1">
    <mergeCell ref="A1:K1"/>
  </mergeCells>
  <conditionalFormatting sqref="A14:J18 K14:K20 A3:K13">
    <cfRule type="expression" dxfId="6" priority="3">
      <formula>IF($F3="M",FALSE,TRUE)</formula>
    </cfRule>
  </conditionalFormatting>
  <conditionalFormatting sqref="A19:J19">
    <cfRule type="expression" dxfId="5" priority="2">
      <formula>IF($F19="M",FALSE,TRUE)</formula>
    </cfRule>
  </conditionalFormatting>
  <conditionalFormatting sqref="A20:J20">
    <cfRule type="expression" dxfId="4" priority="1">
      <formula>IF($F20="M",FALSE,TRUE)</formula>
    </cfRule>
  </conditionalFormatting>
  <pageMargins left="0.25" right="0.25" top="0.75" bottom="0.75" header="0.3" footer="0.3"/>
  <pageSetup paperSize="9" scale="91" fitToHeight="0" orientation="landscape" horizontalDpi="0" verticalDpi="0" r:id="rId1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K15"/>
  <sheetViews>
    <sheetView zoomScale="110" zoomScaleNormal="110" zoomScaleSheetLayoutView="95" zoomScalePageLayoutView="95" workbookViewId="0">
      <selection activeCell="A3" sqref="A3:XFD14"/>
    </sheetView>
  </sheetViews>
  <sheetFormatPr defaultRowHeight="13.2"/>
  <cols>
    <col min="1" max="1" width="9.44140625" style="396" customWidth="1"/>
    <col min="2" max="2" width="23.21875" style="396" hidden="1" customWidth="1"/>
    <col min="3" max="8" width="11.33203125" style="396" customWidth="1"/>
    <col min="9" max="9" width="8.5546875" style="396" customWidth="1"/>
    <col min="10" max="63" width="3.5546875" style="396" customWidth="1"/>
    <col min="64" max="64" width="10" style="396" customWidth="1"/>
    <col min="65" max="65" width="21.5546875" style="396" customWidth="1"/>
    <col min="66" max="66" width="6.6640625" style="396" customWidth="1"/>
    <col min="67" max="69" width="8.88671875" style="396"/>
    <col min="70" max="1025" width="11.33203125" style="396" customWidth="1"/>
    <col min="1026" max="16384" width="8.88671875" style="24"/>
  </cols>
  <sheetData>
    <row r="1" spans="1:81" s="396" customFormat="1">
      <c r="A1" s="396" t="s">
        <v>152</v>
      </c>
      <c r="B1" s="395" t="s">
        <v>2491</v>
      </c>
      <c r="C1" s="395" t="s">
        <v>176</v>
      </c>
      <c r="D1" s="395" t="s">
        <v>175</v>
      </c>
      <c r="E1" s="395" t="s">
        <v>1564</v>
      </c>
      <c r="F1" s="395" t="s">
        <v>916</v>
      </c>
      <c r="G1" s="395" t="s">
        <v>1992</v>
      </c>
      <c r="H1" s="396" t="s">
        <v>1985</v>
      </c>
      <c r="I1" s="396" t="s">
        <v>2492</v>
      </c>
      <c r="J1" s="396">
        <v>31</v>
      </c>
      <c r="K1" s="396">
        <v>32</v>
      </c>
      <c r="L1" s="396">
        <v>33</v>
      </c>
      <c r="M1" s="396">
        <v>34</v>
      </c>
      <c r="N1" s="396">
        <v>35</v>
      </c>
      <c r="O1" s="396">
        <v>36</v>
      </c>
      <c r="P1" s="396">
        <v>37</v>
      </c>
      <c r="Q1" s="396">
        <v>38</v>
      </c>
      <c r="R1" s="396">
        <v>39</v>
      </c>
      <c r="S1" s="396">
        <v>41</v>
      </c>
      <c r="T1" s="396">
        <v>42</v>
      </c>
      <c r="U1" s="396">
        <v>43</v>
      </c>
      <c r="V1" s="396">
        <v>44</v>
      </c>
      <c r="W1" s="396">
        <v>45</v>
      </c>
      <c r="X1" s="396">
        <v>46</v>
      </c>
      <c r="Y1" s="396">
        <v>47</v>
      </c>
      <c r="Z1" s="396">
        <v>48</v>
      </c>
      <c r="AA1" s="396">
        <v>49</v>
      </c>
      <c r="AB1" s="396">
        <v>51</v>
      </c>
      <c r="AC1" s="396">
        <v>52</v>
      </c>
      <c r="AD1" s="396">
        <v>53</v>
      </c>
      <c r="AE1" s="396">
        <v>54</v>
      </c>
      <c r="AF1" s="396">
        <v>55</v>
      </c>
      <c r="AG1" s="396">
        <v>56</v>
      </c>
      <c r="AH1" s="396">
        <v>57</v>
      </c>
      <c r="AI1" s="396">
        <v>58</v>
      </c>
      <c r="AJ1" s="396">
        <v>59</v>
      </c>
      <c r="AK1" s="396">
        <v>61</v>
      </c>
      <c r="AL1" s="396">
        <v>62</v>
      </c>
      <c r="AM1" s="396">
        <v>63</v>
      </c>
      <c r="AN1" s="396">
        <v>64</v>
      </c>
      <c r="AO1" s="396">
        <v>65</v>
      </c>
      <c r="AP1" s="396">
        <v>66</v>
      </c>
      <c r="AQ1" s="396">
        <v>67</v>
      </c>
      <c r="AR1" s="396">
        <v>68</v>
      </c>
      <c r="AS1" s="396">
        <v>69</v>
      </c>
      <c r="AT1" s="396">
        <v>71</v>
      </c>
      <c r="AU1" s="396">
        <v>72</v>
      </c>
      <c r="AV1" s="396">
        <v>73</v>
      </c>
      <c r="AW1" s="396">
        <v>74</v>
      </c>
      <c r="AX1" s="396">
        <v>75</v>
      </c>
      <c r="AY1" s="396">
        <v>76</v>
      </c>
      <c r="AZ1" s="396">
        <v>77</v>
      </c>
      <c r="BA1" s="396">
        <v>78</v>
      </c>
      <c r="BB1" s="396">
        <v>81</v>
      </c>
      <c r="BC1" s="396">
        <v>82</v>
      </c>
      <c r="BD1" s="396">
        <v>83</v>
      </c>
      <c r="BE1" s="396">
        <v>84</v>
      </c>
      <c r="BF1" s="396">
        <v>85</v>
      </c>
      <c r="BG1" s="396">
        <v>86</v>
      </c>
      <c r="BH1" s="396">
        <v>91</v>
      </c>
      <c r="BI1" s="396">
        <v>92</v>
      </c>
      <c r="BJ1" s="396">
        <v>93</v>
      </c>
      <c r="BK1" s="396">
        <v>94</v>
      </c>
      <c r="BL1" s="396" t="s">
        <v>2493</v>
      </c>
      <c r="BM1" s="400" t="s">
        <v>2494</v>
      </c>
      <c r="BN1" s="401" t="s">
        <v>1419</v>
      </c>
      <c r="BP1" s="398">
        <v>0.34375</v>
      </c>
      <c r="BR1" s="15" t="s">
        <v>77</v>
      </c>
      <c r="BS1" s="15" t="s">
        <v>78</v>
      </c>
      <c r="BT1" s="9" t="s">
        <v>105</v>
      </c>
      <c r="BU1" s="9" t="s">
        <v>106</v>
      </c>
      <c r="BV1" s="9" t="s">
        <v>81</v>
      </c>
      <c r="BW1" s="9" t="s">
        <v>79</v>
      </c>
      <c r="BX1" s="9" t="s">
        <v>47</v>
      </c>
      <c r="BY1" s="9" t="s">
        <v>1843</v>
      </c>
      <c r="BZ1" s="9" t="s">
        <v>44</v>
      </c>
      <c r="CA1" s="9" t="s">
        <v>45</v>
      </c>
      <c r="CB1" s="9" t="s">
        <v>35</v>
      </c>
      <c r="CC1" s="9" t="s">
        <v>46</v>
      </c>
    </row>
    <row r="2" spans="1:81" s="396" customFormat="1">
      <c r="A2" s="395">
        <v>1</v>
      </c>
      <c r="B2" s="395">
        <v>8</v>
      </c>
      <c r="C2" s="395" t="s">
        <v>20</v>
      </c>
      <c r="D2" s="395" t="s">
        <v>283</v>
      </c>
      <c r="E2" s="396">
        <v>1979</v>
      </c>
      <c r="F2" s="396" t="s">
        <v>269</v>
      </c>
      <c r="G2" s="399" t="s">
        <v>2495</v>
      </c>
      <c r="H2" s="398">
        <v>0.78668981481481504</v>
      </c>
      <c r="I2" s="398">
        <v>0.76111111111111096</v>
      </c>
      <c r="J2" s="395">
        <v>1</v>
      </c>
      <c r="K2" s="395"/>
      <c r="L2" s="395"/>
      <c r="M2" s="395">
        <v>1</v>
      </c>
      <c r="N2" s="395">
        <v>1</v>
      </c>
      <c r="O2" s="395"/>
      <c r="P2" s="395">
        <v>1</v>
      </c>
      <c r="Q2" s="395">
        <v>1</v>
      </c>
      <c r="R2" s="395"/>
      <c r="S2" s="395">
        <v>1</v>
      </c>
      <c r="T2" s="395">
        <v>1</v>
      </c>
      <c r="U2" s="395"/>
      <c r="V2" s="395"/>
      <c r="W2" s="395">
        <v>1</v>
      </c>
      <c r="X2" s="395">
        <v>1</v>
      </c>
      <c r="Y2" s="395">
        <v>1</v>
      </c>
      <c r="Z2" s="395"/>
      <c r="AA2" s="395"/>
      <c r="AB2" s="395">
        <v>1</v>
      </c>
      <c r="AC2" s="395">
        <v>1</v>
      </c>
      <c r="AD2" s="395"/>
      <c r="AE2" s="395">
        <v>1</v>
      </c>
      <c r="AF2" s="395"/>
      <c r="AG2" s="395">
        <v>1</v>
      </c>
      <c r="AH2" s="395"/>
      <c r="AI2" s="395">
        <v>1</v>
      </c>
      <c r="AJ2" s="395">
        <v>1</v>
      </c>
      <c r="AK2" s="395">
        <v>1</v>
      </c>
      <c r="AL2" s="395">
        <v>1</v>
      </c>
      <c r="AM2" s="395"/>
      <c r="AN2" s="395"/>
      <c r="AO2" s="395">
        <v>1</v>
      </c>
      <c r="AP2" s="395">
        <v>1</v>
      </c>
      <c r="AQ2" s="395">
        <v>1</v>
      </c>
      <c r="AR2" s="395"/>
      <c r="AS2" s="395"/>
      <c r="AT2" s="395"/>
      <c r="AU2" s="395">
        <v>1</v>
      </c>
      <c r="AV2" s="395">
        <v>1</v>
      </c>
      <c r="AW2" s="395">
        <v>1</v>
      </c>
      <c r="AX2" s="395">
        <v>1</v>
      </c>
      <c r="AY2" s="395">
        <v>1</v>
      </c>
      <c r="AZ2" s="395"/>
      <c r="BA2" s="395"/>
      <c r="BB2" s="395">
        <v>1</v>
      </c>
      <c r="BC2" s="395">
        <v>1</v>
      </c>
      <c r="BD2" s="395">
        <v>1</v>
      </c>
      <c r="BE2" s="395">
        <v>1</v>
      </c>
      <c r="BF2" s="395">
        <v>1</v>
      </c>
      <c r="BG2" s="395">
        <v>1</v>
      </c>
      <c r="BH2" s="395">
        <v>1</v>
      </c>
      <c r="BI2" s="395">
        <v>1</v>
      </c>
      <c r="BJ2" s="395">
        <v>1</v>
      </c>
      <c r="BK2" s="395">
        <v>1</v>
      </c>
      <c r="BL2" s="395">
        <f t="shared" ref="BL2" si="0">30*(J2+K2+L2+M2+N2+O2+P2+Q2+R2)+40*(S2+T2+U2+V2+W2+X2+Y2+Z2+AA2)+50*(AB2+AC2+AD2+AE2+AF2+AG2+AH2+AI2+AJ2)+60*(AK2+AL2+AM2+AN2+AO2+AP2+AQ2+AR2+AS2)+70*(AT2+AU2+AV2+AW2+AX2+AY2+AZ2+BA2)+80*(BB2+BC2+BD2+BE2+BF2+BG2)+90*(BH2+BI2+BJ2+BK2)</f>
        <v>2140</v>
      </c>
      <c r="BM2" s="397">
        <f t="shared" ref="BM2" si="1">IF(HOUR(BO2)=0,IF(SECOND(BO2)&gt;0,MINUTE(BO2)+1,MINUTE(BO2)),10000)</f>
        <v>37</v>
      </c>
      <c r="BN2" s="397">
        <f t="shared" ref="BN2" si="2">BL2-BM2</f>
        <v>2103</v>
      </c>
      <c r="BO2" s="398">
        <f t="shared" ref="BO2" si="3">IF(I2-H2&lt;0,IF(H2-I2&gt;0,H2-I2,0),0)</f>
        <v>2.5578703703704075E-2</v>
      </c>
      <c r="BP2" s="398">
        <f>H2-$BP$1</f>
        <v>0.44293981481481504</v>
      </c>
      <c r="BR2" s="15">
        <f>VLOOKUP(BS2,id!$A:$C,3,0)</f>
        <v>21</v>
      </c>
      <c r="BS2" s="15" t="str">
        <f>BT2&amp;BU2&amp;BW2</f>
        <v>BrudłoPaweł1979</v>
      </c>
      <c r="BT2" s="9" t="str">
        <f>D2</f>
        <v>Brudło</v>
      </c>
      <c r="BU2" s="9" t="str">
        <f>C2</f>
        <v>Paweł</v>
      </c>
      <c r="BV2" s="213" t="str">
        <f>G2</f>
        <v>KTE Tranp</v>
      </c>
      <c r="BW2" s="9">
        <f>E2</f>
        <v>1979</v>
      </c>
      <c r="BX2" s="9"/>
      <c r="BY2" s="9">
        <v>100</v>
      </c>
      <c r="BZ2" s="9"/>
      <c r="CA2" s="9"/>
      <c r="CB2" s="9"/>
      <c r="CC2" s="9"/>
    </row>
    <row r="3" spans="1:81" s="396" customFormat="1">
      <c r="A3" s="396">
        <v>1</v>
      </c>
      <c r="B3" s="396">
        <v>103</v>
      </c>
      <c r="C3" s="396" t="s">
        <v>40</v>
      </c>
      <c r="D3" s="396" t="s">
        <v>733</v>
      </c>
      <c r="E3" s="396">
        <v>1984</v>
      </c>
      <c r="F3" s="396" t="s">
        <v>216</v>
      </c>
      <c r="G3" s="396" t="s">
        <v>732</v>
      </c>
      <c r="H3" s="398">
        <v>0.78931712962962997</v>
      </c>
      <c r="I3" s="398">
        <v>0.76041666666666696</v>
      </c>
      <c r="P3" s="396">
        <v>1</v>
      </c>
      <c r="Q3" s="396">
        <v>1</v>
      </c>
      <c r="W3" s="396">
        <v>1</v>
      </c>
      <c r="AA3" s="396">
        <v>1</v>
      </c>
      <c r="AD3" s="396">
        <v>1</v>
      </c>
      <c r="AH3" s="396">
        <v>1</v>
      </c>
      <c r="AK3" s="396">
        <v>1</v>
      </c>
      <c r="AN3" s="396">
        <v>1</v>
      </c>
      <c r="AP3" s="396">
        <v>1</v>
      </c>
      <c r="AQ3" s="396">
        <v>1</v>
      </c>
      <c r="AR3" s="396">
        <v>1</v>
      </c>
      <c r="AS3" s="396">
        <v>1</v>
      </c>
      <c r="AT3" s="396">
        <v>1</v>
      </c>
      <c r="AV3" s="396">
        <v>1</v>
      </c>
      <c r="AX3" s="396">
        <v>1</v>
      </c>
      <c r="AZ3" s="396">
        <v>1</v>
      </c>
      <c r="BA3" s="396">
        <v>1</v>
      </c>
      <c r="BB3" s="396">
        <v>1</v>
      </c>
      <c r="BC3" s="396">
        <v>1</v>
      </c>
      <c r="BD3" s="396">
        <v>1</v>
      </c>
      <c r="BF3" s="396">
        <v>1</v>
      </c>
      <c r="BH3" s="396">
        <v>1</v>
      </c>
      <c r="BI3" s="396">
        <v>1</v>
      </c>
      <c r="BJ3" s="396">
        <v>1</v>
      </c>
      <c r="BK3" s="396">
        <v>1</v>
      </c>
      <c r="BL3" s="396">
        <f t="shared" ref="BL3:BL15" si="4">30*(J3+K3+L3+M3+N3+O3+P3+Q3+R3)+40*(S3+T3+U3+V3+W3+X3+Y3+Z3+AA3)+50*(AB3+AC3+AD3+AE3+AF3+AG3+AH3+AI3+AJ3)+60*(AK3+AL3+AM3+AN3+AO3+AP3+AQ3+AR3+AS3)+70*(AT3+AU3+AV3+AW3+AX3+AY3+AZ3+BA3)+80*(BB3+BC3+BD3+BE3+BF3+BG3)+90*(BH3+BI3+BJ3+BK3)</f>
        <v>1630</v>
      </c>
      <c r="BM3" s="400">
        <f t="shared" ref="BM3:BM15" si="5">IF(HOUR(BO3)=0,IF(SECOND(BO3)&gt;0,MINUTE(BO3)+1,MINUTE(BO3)),10000)</f>
        <v>42</v>
      </c>
      <c r="BN3" s="401">
        <f t="shared" ref="BN3:BN15" si="6">BL3-BM3</f>
        <v>1588</v>
      </c>
      <c r="BO3" s="398">
        <f t="shared" ref="BO3:BO15" si="7">IF(I3-H3&lt;0,IF(H3-I3&gt;0,H3-I3,0),0)</f>
        <v>2.8900462962963003E-2</v>
      </c>
      <c r="BP3" s="398">
        <f>H3-$BP$1</f>
        <v>0.44556712962962997</v>
      </c>
      <c r="BR3" s="15">
        <f>VLOOKUP(BS3,id!$A:$C,3,0)</f>
        <v>553</v>
      </c>
      <c r="BS3" s="15" t="str">
        <f>BT3&amp;BU3&amp;BW3</f>
        <v>DudekMagdalena1984</v>
      </c>
      <c r="BT3" s="9" t="str">
        <f>D3</f>
        <v>Dudek</v>
      </c>
      <c r="BU3" s="9" t="str">
        <f>C3</f>
        <v>Magdalena</v>
      </c>
      <c r="BV3" s="213" t="str">
        <f>G3</f>
        <v>Motorola Bike Team</v>
      </c>
      <c r="BW3" s="9">
        <f>E3</f>
        <v>1984</v>
      </c>
      <c r="BX3" s="9">
        <v>100</v>
      </c>
      <c r="BY3" s="9">
        <f>BY2*IF(CB3&lt;1,CB3,IF(CC3&lt;1,CC3,IF(CA3&lt;1,CA3,IF(BZ3&lt;1,BZ3,1))))</f>
        <v>75.511174512601045</v>
      </c>
      <c r="BZ3" s="9">
        <f>BP2/BP3</f>
        <v>0.99410343663142553</v>
      </c>
      <c r="CA3" s="9">
        <v>1</v>
      </c>
      <c r="CB3" s="9">
        <f>BN3/BN2</f>
        <v>0.75511174512601043</v>
      </c>
      <c r="CC3" s="9">
        <v>1</v>
      </c>
    </row>
    <row r="4" spans="1:81" s="396" customFormat="1">
      <c r="A4" s="396">
        <v>2</v>
      </c>
      <c r="B4" s="396">
        <v>29</v>
      </c>
      <c r="C4" s="396" t="s">
        <v>824</v>
      </c>
      <c r="D4" s="396" t="s">
        <v>825</v>
      </c>
      <c r="E4" s="396">
        <v>1982</v>
      </c>
      <c r="F4" s="396" t="s">
        <v>216</v>
      </c>
      <c r="G4" s="399" t="s">
        <v>823</v>
      </c>
      <c r="H4" s="398">
        <v>0.77995370370370398</v>
      </c>
      <c r="I4" s="398">
        <v>0.76041666666666696</v>
      </c>
      <c r="L4" s="396">
        <v>1</v>
      </c>
      <c r="Q4" s="396">
        <v>1</v>
      </c>
      <c r="W4" s="396">
        <v>1</v>
      </c>
      <c r="AA4" s="396">
        <v>1</v>
      </c>
      <c r="AC4" s="396">
        <v>1</v>
      </c>
      <c r="AK4" s="396">
        <v>1</v>
      </c>
      <c r="AP4" s="396">
        <v>1</v>
      </c>
      <c r="AR4" s="396">
        <v>1</v>
      </c>
      <c r="AU4" s="396">
        <v>1</v>
      </c>
      <c r="AV4" s="396">
        <v>1</v>
      </c>
      <c r="AW4" s="396">
        <v>1</v>
      </c>
      <c r="AX4" s="396">
        <v>1</v>
      </c>
      <c r="AZ4" s="396">
        <v>1</v>
      </c>
      <c r="BA4" s="396">
        <v>1</v>
      </c>
      <c r="BB4" s="396">
        <v>1</v>
      </c>
      <c r="BC4" s="396">
        <v>1</v>
      </c>
      <c r="BD4" s="396">
        <v>1</v>
      </c>
      <c r="BE4" s="396">
        <v>1</v>
      </c>
      <c r="BF4" s="396">
        <v>1</v>
      </c>
      <c r="BH4" s="396">
        <v>1</v>
      </c>
      <c r="BI4" s="396">
        <v>1</v>
      </c>
      <c r="BJ4" s="396">
        <v>1</v>
      </c>
      <c r="BK4" s="396">
        <v>1</v>
      </c>
      <c r="BL4" s="396">
        <f t="shared" si="4"/>
        <v>1550</v>
      </c>
      <c r="BM4" s="400">
        <f t="shared" si="5"/>
        <v>29</v>
      </c>
      <c r="BN4" s="401">
        <f t="shared" si="6"/>
        <v>1521</v>
      </c>
      <c r="BO4" s="398">
        <f t="shared" si="7"/>
        <v>1.9537037037037019E-2</v>
      </c>
      <c r="BP4" s="398">
        <f t="shared" ref="BP4:BP6" si="8">H4-$BP$1</f>
        <v>0.43620370370370398</v>
      </c>
      <c r="BR4" s="15">
        <f>VLOOKUP(BS4,id!$A:$C,3,0)</f>
        <v>159</v>
      </c>
      <c r="BS4" s="15" t="str">
        <f t="shared" ref="BS4:BS6" si="9">BT4&amp;BU4&amp;BW4</f>
        <v>CzarnyBasia1982</v>
      </c>
      <c r="BT4" s="9" t="str">
        <f t="shared" ref="BT4:BT6" si="10">D4</f>
        <v>Czarny</v>
      </c>
      <c r="BU4" s="9" t="str">
        <f t="shared" ref="BU4:BU6" si="11">C4</f>
        <v>Basia</v>
      </c>
      <c r="BV4" s="213" t="str">
        <f t="shared" ref="BV4:BV6" si="12">G4</f>
        <v>Szkoła Fechtunku ARAMIS</v>
      </c>
      <c r="BW4" s="9">
        <f t="shared" ref="BW4:BW6" si="13">E4</f>
        <v>1982</v>
      </c>
      <c r="BX4" s="9">
        <f t="shared" ref="BX4:BX6" si="14">BX3*IF(CB4&lt;1,CB4,IF(CC4&lt;1,CC4,IF(CA4&lt;1,CA4,IF(BZ4&lt;1,BZ4,1))))</f>
        <v>95.780856423173802</v>
      </c>
      <c r="BY4" s="9">
        <f>BY3*IF(CB4&lt;1,CB4,IF(CC4&lt;1,CC4,IF(CA4&lt;1,CA4,IF(BZ4&lt;1,BZ4,1))))</f>
        <v>72.325249643366618</v>
      </c>
      <c r="BZ4" s="9">
        <f>BP3/BP4</f>
        <v>1.0214657185310976</v>
      </c>
      <c r="CA4" s="9">
        <v>1</v>
      </c>
      <c r="CB4" s="9">
        <f>BN4/BN3</f>
        <v>0.95780856423173799</v>
      </c>
      <c r="CC4" s="9">
        <v>1</v>
      </c>
    </row>
    <row r="5" spans="1:81" s="396" customFormat="1">
      <c r="A5" s="396">
        <v>3</v>
      </c>
      <c r="B5" s="396">
        <v>3</v>
      </c>
      <c r="C5" s="396" t="s">
        <v>67</v>
      </c>
      <c r="D5" s="396" t="s">
        <v>66</v>
      </c>
      <c r="E5" s="396">
        <v>1981</v>
      </c>
      <c r="F5" s="396" t="s">
        <v>1883</v>
      </c>
      <c r="G5" s="399" t="s">
        <v>151</v>
      </c>
      <c r="H5" s="398">
        <v>0.78847222222222202</v>
      </c>
      <c r="I5" s="398">
        <v>0.76041666666666696</v>
      </c>
      <c r="W5" s="396">
        <v>1</v>
      </c>
      <c r="AD5" s="396">
        <v>1</v>
      </c>
      <c r="AF5" s="396">
        <v>1</v>
      </c>
      <c r="AH5" s="396">
        <v>1</v>
      </c>
      <c r="AN5" s="396">
        <v>1</v>
      </c>
      <c r="AP5" s="396">
        <v>1</v>
      </c>
      <c r="AR5" s="396">
        <v>1</v>
      </c>
      <c r="AS5" s="396">
        <v>1</v>
      </c>
      <c r="AT5" s="396">
        <v>1</v>
      </c>
      <c r="AV5" s="396">
        <v>1</v>
      </c>
      <c r="AW5" s="396">
        <v>1</v>
      </c>
      <c r="AX5" s="396">
        <v>1</v>
      </c>
      <c r="AZ5" s="396">
        <v>1</v>
      </c>
      <c r="BA5" s="396">
        <v>1</v>
      </c>
      <c r="BB5" s="396">
        <v>1</v>
      </c>
      <c r="BC5" s="396">
        <v>1</v>
      </c>
      <c r="BD5" s="396">
        <v>1</v>
      </c>
      <c r="BF5" s="396">
        <v>1</v>
      </c>
      <c r="BH5" s="396">
        <v>1</v>
      </c>
      <c r="BI5" s="396">
        <v>1</v>
      </c>
      <c r="BJ5" s="396">
        <v>1</v>
      </c>
      <c r="BK5" s="396">
        <v>1</v>
      </c>
      <c r="BL5" s="396">
        <f t="shared" si="4"/>
        <v>1530</v>
      </c>
      <c r="BM5" s="400">
        <f t="shared" si="5"/>
        <v>41</v>
      </c>
      <c r="BN5" s="401">
        <f t="shared" si="6"/>
        <v>1489</v>
      </c>
      <c r="BO5" s="398">
        <f t="shared" si="7"/>
        <v>2.8055555555555056E-2</v>
      </c>
      <c r="BP5" s="398">
        <f t="shared" si="8"/>
        <v>0.44472222222222202</v>
      </c>
      <c r="BR5" s="15">
        <f>VLOOKUP(BS5,id!$A:$C,3,0)</f>
        <v>58</v>
      </c>
      <c r="BS5" s="15" t="str">
        <f t="shared" si="9"/>
        <v>BlankDanuta1981</v>
      </c>
      <c r="BT5" s="9" t="str">
        <f t="shared" si="10"/>
        <v>Blank</v>
      </c>
      <c r="BU5" s="9" t="str">
        <f t="shared" si="11"/>
        <v>Danuta</v>
      </c>
      <c r="BV5" s="213" t="str">
        <f t="shared" si="12"/>
        <v>Towanda</v>
      </c>
      <c r="BW5" s="9">
        <f t="shared" si="13"/>
        <v>1981</v>
      </c>
      <c r="BX5" s="9">
        <f t="shared" si="14"/>
        <v>93.765743073047858</v>
      </c>
      <c r="BY5" s="9">
        <f t="shared" ref="BY5:BY15" si="15">BY4*IF(CB5&lt;1,CB5,IF(CC5&lt;1,CC5,IF(CA5&lt;1,CA5,IF(BZ5&lt;1,BZ5,1))))</f>
        <v>70.803613884926293</v>
      </c>
      <c r="BZ5" s="9">
        <f t="shared" ref="BZ5:BZ6" si="16">BP4/BP5</f>
        <v>0.9808453050176984</v>
      </c>
      <c r="CA5" s="9">
        <v>1</v>
      </c>
      <c r="CB5" s="9">
        <f t="shared" ref="CB5:CB6" si="17">BN5/BN4</f>
        <v>0.97896120973044054</v>
      </c>
      <c r="CC5" s="9">
        <v>1</v>
      </c>
    </row>
    <row r="6" spans="1:81" s="396" customFormat="1">
      <c r="A6" s="396">
        <v>3</v>
      </c>
      <c r="B6" s="396">
        <v>92</v>
      </c>
      <c r="C6" s="396" t="s">
        <v>350</v>
      </c>
      <c r="D6" s="396" t="s">
        <v>246</v>
      </c>
      <c r="E6" s="396">
        <v>1975</v>
      </c>
      <c r="F6" s="396" t="s">
        <v>1506</v>
      </c>
      <c r="G6" s="396" t="s">
        <v>351</v>
      </c>
      <c r="H6" s="398">
        <v>0.78847222222222202</v>
      </c>
      <c r="I6" s="398">
        <v>0.76041666666666696</v>
      </c>
      <c r="W6" s="396">
        <v>1</v>
      </c>
      <c r="AD6" s="396">
        <v>1</v>
      </c>
      <c r="AF6" s="396">
        <v>1</v>
      </c>
      <c r="AH6" s="396">
        <v>1</v>
      </c>
      <c r="AN6" s="396">
        <v>1</v>
      </c>
      <c r="AP6" s="396">
        <v>1</v>
      </c>
      <c r="AR6" s="396">
        <v>1</v>
      </c>
      <c r="AS6" s="396">
        <v>1</v>
      </c>
      <c r="AT6" s="396">
        <v>1</v>
      </c>
      <c r="AV6" s="396">
        <v>1</v>
      </c>
      <c r="AW6" s="396">
        <v>1</v>
      </c>
      <c r="AX6" s="396">
        <v>1</v>
      </c>
      <c r="AZ6" s="396">
        <v>1</v>
      </c>
      <c r="BA6" s="396">
        <v>1</v>
      </c>
      <c r="BB6" s="396">
        <v>1</v>
      </c>
      <c r="BC6" s="396">
        <v>1</v>
      </c>
      <c r="BD6" s="396">
        <v>1</v>
      </c>
      <c r="BF6" s="396">
        <v>1</v>
      </c>
      <c r="BH6" s="396">
        <v>1</v>
      </c>
      <c r="BI6" s="396">
        <v>1</v>
      </c>
      <c r="BJ6" s="396">
        <v>1</v>
      </c>
      <c r="BK6" s="396">
        <v>1</v>
      </c>
      <c r="BL6" s="396">
        <f t="shared" si="4"/>
        <v>1530</v>
      </c>
      <c r="BM6" s="400">
        <f t="shared" si="5"/>
        <v>41</v>
      </c>
      <c r="BN6" s="401">
        <f t="shared" si="6"/>
        <v>1489</v>
      </c>
      <c r="BO6" s="398">
        <f t="shared" si="7"/>
        <v>2.8055555555555056E-2</v>
      </c>
      <c r="BP6" s="398">
        <f t="shared" si="8"/>
        <v>0.44472222222222202</v>
      </c>
      <c r="BR6" s="15">
        <f>VLOOKUP(BS6,id!$A:$C,3,0)</f>
        <v>160</v>
      </c>
      <c r="BS6" s="15" t="str">
        <f t="shared" si="9"/>
        <v>AdamczykEwa1975</v>
      </c>
      <c r="BT6" s="9" t="str">
        <f t="shared" si="10"/>
        <v>Adamczyk</v>
      </c>
      <c r="BU6" s="9" t="str">
        <f t="shared" si="11"/>
        <v>Ewa</v>
      </c>
      <c r="BV6" s="213" t="str">
        <f t="shared" si="12"/>
        <v>Zbieranina z Niesięcina</v>
      </c>
      <c r="BW6" s="9">
        <f t="shared" si="13"/>
        <v>1975</v>
      </c>
      <c r="BX6" s="9">
        <f t="shared" si="14"/>
        <v>93.765743073047858</v>
      </c>
      <c r="BY6" s="9">
        <f t="shared" si="15"/>
        <v>70.803613884926293</v>
      </c>
      <c r="BZ6" s="9">
        <f t="shared" si="16"/>
        <v>1</v>
      </c>
      <c r="CA6" s="9">
        <v>1</v>
      </c>
      <c r="CB6" s="9">
        <f t="shared" si="17"/>
        <v>1</v>
      </c>
      <c r="CC6" s="9">
        <v>1</v>
      </c>
    </row>
    <row r="7" spans="1:81" s="396" customFormat="1">
      <c r="A7" s="396">
        <v>5</v>
      </c>
      <c r="B7" s="396">
        <v>84</v>
      </c>
      <c r="C7" s="396" t="s">
        <v>2483</v>
      </c>
      <c r="D7" s="396" t="s">
        <v>192</v>
      </c>
      <c r="E7" s="396">
        <v>1974</v>
      </c>
      <c r="F7" s="396" t="s">
        <v>2450</v>
      </c>
      <c r="G7" s="396" t="s">
        <v>191</v>
      </c>
      <c r="H7" s="398">
        <v>0.77783564814814798</v>
      </c>
      <c r="I7" s="398">
        <v>0.76041666666666696</v>
      </c>
      <c r="J7" s="396">
        <v>1</v>
      </c>
      <c r="K7" s="396">
        <v>1</v>
      </c>
      <c r="L7" s="396">
        <v>1</v>
      </c>
      <c r="N7" s="396">
        <v>1</v>
      </c>
      <c r="Q7" s="396">
        <v>1</v>
      </c>
      <c r="T7" s="396">
        <v>1</v>
      </c>
      <c r="U7" s="396">
        <v>1</v>
      </c>
      <c r="AC7" s="396">
        <v>1</v>
      </c>
      <c r="AG7" s="396">
        <v>1</v>
      </c>
      <c r="AI7" s="396">
        <v>1</v>
      </c>
      <c r="AK7" s="396">
        <v>1</v>
      </c>
      <c r="AU7" s="396">
        <v>1</v>
      </c>
      <c r="AV7" s="396">
        <v>1</v>
      </c>
      <c r="AW7" s="396">
        <v>1</v>
      </c>
      <c r="AY7" s="396">
        <v>1</v>
      </c>
      <c r="BA7" s="396">
        <v>1</v>
      </c>
      <c r="BC7" s="396">
        <v>1</v>
      </c>
      <c r="BE7" s="396">
        <v>1</v>
      </c>
      <c r="BF7" s="396">
        <v>1</v>
      </c>
      <c r="BH7" s="396">
        <v>1</v>
      </c>
      <c r="BI7" s="396">
        <v>1</v>
      </c>
      <c r="BJ7" s="396">
        <v>1</v>
      </c>
      <c r="BK7" s="396">
        <v>1</v>
      </c>
      <c r="BL7" s="396">
        <f t="shared" si="4"/>
        <v>1390</v>
      </c>
      <c r="BM7" s="400">
        <f t="shared" si="5"/>
        <v>26</v>
      </c>
      <c r="BN7" s="401">
        <f t="shared" si="6"/>
        <v>1364</v>
      </c>
      <c r="BO7" s="398">
        <f t="shared" si="7"/>
        <v>1.7418981481481022E-2</v>
      </c>
      <c r="BP7" s="398">
        <f t="shared" ref="BP7:BP15" si="18">H7-$BP$1</f>
        <v>0.43408564814814798</v>
      </c>
      <c r="BR7" s="15">
        <f>VLOOKUP(BS7,id!$A:$C,3,0)</f>
        <v>549</v>
      </c>
      <c r="BS7" s="15" t="str">
        <f t="shared" ref="BS7:BS15" si="19">BT7&amp;BU7&amp;BW7</f>
        <v>HajdukLidia1974</v>
      </c>
      <c r="BT7" s="9" t="str">
        <f t="shared" ref="BT7:BT15" si="20">D7</f>
        <v>Hajduk</v>
      </c>
      <c r="BU7" s="9" t="str">
        <f t="shared" ref="BU7:BU15" si="21">C7</f>
        <v>Lidia</v>
      </c>
      <c r="BV7" s="213" t="str">
        <f t="shared" ref="BV7:BV15" si="22">G7</f>
        <v>Bez Skorka</v>
      </c>
      <c r="BW7" s="9">
        <f t="shared" ref="BW7:BW15" si="23">E7</f>
        <v>1974</v>
      </c>
      <c r="BX7" s="9">
        <f t="shared" ref="BX7:BX15" si="24">BX6*IF(CB7&lt;1,CB7,IF(CC7&lt;1,CC7,IF(CA7&lt;1,CA7,IF(BZ7&lt;1,BZ7,1))))</f>
        <v>85.89420654911838</v>
      </c>
      <c r="BY7" s="9">
        <f t="shared" si="15"/>
        <v>64.85972420351878</v>
      </c>
      <c r="BZ7" s="9">
        <f t="shared" ref="BZ7:BZ15" si="25">BP6/BP7</f>
        <v>1.024503399546727</v>
      </c>
      <c r="CA7" s="9">
        <v>2</v>
      </c>
      <c r="CB7" s="9">
        <f t="shared" ref="CB7:CB15" si="26">BN7/BN6</f>
        <v>0.916051040967092</v>
      </c>
      <c r="CC7" s="9">
        <v>2</v>
      </c>
    </row>
    <row r="8" spans="1:81" s="396" customFormat="1">
      <c r="A8" s="396">
        <v>6</v>
      </c>
      <c r="B8" s="396">
        <v>237</v>
      </c>
      <c r="C8" s="396" t="s">
        <v>40</v>
      </c>
      <c r="D8" s="396" t="s">
        <v>917</v>
      </c>
      <c r="E8" s="396">
        <v>1975</v>
      </c>
      <c r="F8" s="396" t="s">
        <v>2427</v>
      </c>
      <c r="G8" s="396" t="s">
        <v>918</v>
      </c>
      <c r="H8" s="402">
        <v>0.78368055555555605</v>
      </c>
      <c r="I8" s="398">
        <v>0.76041666666666696</v>
      </c>
      <c r="K8" s="396">
        <v>1</v>
      </c>
      <c r="Q8" s="396">
        <v>1</v>
      </c>
      <c r="U8" s="396">
        <v>1</v>
      </c>
      <c r="Y8" s="396">
        <v>1</v>
      </c>
      <c r="AB8" s="396">
        <v>1</v>
      </c>
      <c r="AD8" s="396">
        <v>1</v>
      </c>
      <c r="AF8" s="396">
        <v>1</v>
      </c>
      <c r="AH8" s="396">
        <v>1</v>
      </c>
      <c r="AK8" s="396">
        <v>1</v>
      </c>
      <c r="AN8" s="396">
        <v>1</v>
      </c>
      <c r="AP8" s="396">
        <v>1</v>
      </c>
      <c r="AR8" s="396">
        <v>1</v>
      </c>
      <c r="AT8" s="396">
        <v>1</v>
      </c>
      <c r="AV8" s="396">
        <v>1</v>
      </c>
      <c r="AW8" s="396">
        <v>1</v>
      </c>
      <c r="AZ8" s="396">
        <v>1</v>
      </c>
      <c r="BA8" s="396">
        <v>1</v>
      </c>
      <c r="BB8" s="396">
        <v>1</v>
      </c>
      <c r="BD8" s="396">
        <v>1</v>
      </c>
      <c r="BG8" s="396">
        <v>1</v>
      </c>
      <c r="BH8" s="396">
        <v>1</v>
      </c>
      <c r="BJ8" s="396">
        <v>1</v>
      </c>
      <c r="BL8" s="396">
        <f t="shared" si="4"/>
        <v>1350</v>
      </c>
      <c r="BM8" s="400">
        <f t="shared" si="5"/>
        <v>34</v>
      </c>
      <c r="BN8" s="401">
        <f t="shared" si="6"/>
        <v>1316</v>
      </c>
      <c r="BO8" s="398">
        <f t="shared" si="7"/>
        <v>2.3263888888889084E-2</v>
      </c>
      <c r="BP8" s="398">
        <f t="shared" si="18"/>
        <v>0.43993055555555605</v>
      </c>
      <c r="BR8" s="15">
        <f>VLOOKUP(BS8,id!$A:$C,3,0)</f>
        <v>554</v>
      </c>
      <c r="BS8" s="15" t="str">
        <f t="shared" si="19"/>
        <v>StachuraMagdalena1975</v>
      </c>
      <c r="BT8" s="9" t="str">
        <f t="shared" si="20"/>
        <v>Stachura</v>
      </c>
      <c r="BU8" s="9" t="str">
        <f t="shared" si="21"/>
        <v>Magdalena</v>
      </c>
      <c r="BV8" s="213" t="str">
        <f t="shared" si="22"/>
        <v>Wodzionka</v>
      </c>
      <c r="BW8" s="9">
        <f t="shared" si="23"/>
        <v>1975</v>
      </c>
      <c r="BX8" s="9">
        <f t="shared" si="24"/>
        <v>82.871536523929464</v>
      </c>
      <c r="BY8" s="9">
        <f t="shared" si="15"/>
        <v>62.577270565858299</v>
      </c>
      <c r="BZ8" s="9">
        <f t="shared" si="25"/>
        <v>0.98671402262562335</v>
      </c>
      <c r="CA8" s="9">
        <v>3</v>
      </c>
      <c r="CB8" s="9">
        <f t="shared" si="26"/>
        <v>0.96480938416422291</v>
      </c>
      <c r="CC8" s="9">
        <v>3</v>
      </c>
    </row>
    <row r="9" spans="1:81" s="396" customFormat="1">
      <c r="A9" s="396">
        <v>7</v>
      </c>
      <c r="B9" s="396">
        <v>209</v>
      </c>
      <c r="C9" s="396" t="s">
        <v>919</v>
      </c>
      <c r="D9" s="396" t="s">
        <v>920</v>
      </c>
      <c r="E9" s="396">
        <v>1983</v>
      </c>
      <c r="F9" s="396" t="s">
        <v>216</v>
      </c>
      <c r="G9" s="396" t="s">
        <v>921</v>
      </c>
      <c r="H9" s="398">
        <v>0.79418981481481499</v>
      </c>
      <c r="I9" s="398">
        <v>0.76041666666666696</v>
      </c>
      <c r="K9" s="396">
        <v>1</v>
      </c>
      <c r="L9" s="396">
        <v>1</v>
      </c>
      <c r="U9" s="396">
        <v>1</v>
      </c>
      <c r="AD9" s="396">
        <v>1</v>
      </c>
      <c r="AP9" s="396">
        <v>1</v>
      </c>
      <c r="AQ9" s="396">
        <v>1</v>
      </c>
      <c r="AR9" s="396">
        <v>1</v>
      </c>
      <c r="AT9" s="396">
        <v>1</v>
      </c>
      <c r="AV9" s="396">
        <v>1</v>
      </c>
      <c r="AX9" s="396">
        <v>1</v>
      </c>
      <c r="AZ9" s="396">
        <v>1</v>
      </c>
      <c r="BA9" s="396">
        <v>1</v>
      </c>
      <c r="BC9" s="396">
        <v>1</v>
      </c>
      <c r="BD9" s="396">
        <v>1</v>
      </c>
      <c r="BF9" s="396">
        <v>1</v>
      </c>
      <c r="BH9" s="396">
        <v>1</v>
      </c>
      <c r="BJ9" s="396">
        <v>1</v>
      </c>
      <c r="BL9" s="396">
        <f t="shared" si="4"/>
        <v>1100</v>
      </c>
      <c r="BM9" s="400">
        <f t="shared" si="5"/>
        <v>49</v>
      </c>
      <c r="BN9" s="401">
        <f t="shared" si="6"/>
        <v>1051</v>
      </c>
      <c r="BO9" s="398">
        <f t="shared" si="7"/>
        <v>3.3773148148148024E-2</v>
      </c>
      <c r="BP9" s="398">
        <f t="shared" si="18"/>
        <v>0.45043981481481499</v>
      </c>
      <c r="BR9" s="15">
        <f>VLOOKUP(BS9,id!$A:$C,3,0)</f>
        <v>555</v>
      </c>
      <c r="BS9" s="15" t="str">
        <f t="shared" si="19"/>
        <v>ChmielarzAzja1983</v>
      </c>
      <c r="BT9" s="9" t="str">
        <f t="shared" si="20"/>
        <v>Chmielarz</v>
      </c>
      <c r="BU9" s="9" t="str">
        <f t="shared" si="21"/>
        <v>Azja</v>
      </c>
      <c r="BV9" s="213" t="str">
        <f t="shared" si="22"/>
        <v>Lider Bajk eMTeBe</v>
      </c>
      <c r="BW9" s="9">
        <f t="shared" si="23"/>
        <v>1983</v>
      </c>
      <c r="BX9" s="9">
        <f t="shared" si="24"/>
        <v>66.183879093198982</v>
      </c>
      <c r="BY9" s="9">
        <f t="shared" si="15"/>
        <v>49.976224441274368</v>
      </c>
      <c r="BZ9" s="9">
        <f t="shared" si="25"/>
        <v>0.97666889357109887</v>
      </c>
      <c r="CA9" s="9">
        <v>4</v>
      </c>
      <c r="CB9" s="9">
        <f t="shared" si="26"/>
        <v>0.79863221884498481</v>
      </c>
      <c r="CC9" s="9">
        <v>4</v>
      </c>
    </row>
    <row r="10" spans="1:81" s="396" customFormat="1">
      <c r="A10" s="396">
        <v>8</v>
      </c>
      <c r="B10" s="396">
        <v>112</v>
      </c>
      <c r="C10" s="396" t="s">
        <v>40</v>
      </c>
      <c r="D10" s="396" t="s">
        <v>2520</v>
      </c>
      <c r="E10" s="396">
        <v>1983</v>
      </c>
      <c r="F10" s="396" t="s">
        <v>2521</v>
      </c>
      <c r="H10" s="398">
        <v>0.75465277777777795</v>
      </c>
      <c r="I10" s="398">
        <v>0.76041666666666696</v>
      </c>
      <c r="K10" s="396">
        <v>1</v>
      </c>
      <c r="V10" s="396">
        <v>1</v>
      </c>
      <c r="Y10" s="396">
        <v>1</v>
      </c>
      <c r="AD10" s="396">
        <v>1</v>
      </c>
      <c r="AF10" s="396">
        <v>1</v>
      </c>
      <c r="AH10" s="396">
        <v>1</v>
      </c>
      <c r="AN10" s="396">
        <v>1</v>
      </c>
      <c r="AP10" s="396">
        <v>1</v>
      </c>
      <c r="AR10" s="396">
        <v>1</v>
      </c>
      <c r="AT10" s="396">
        <v>1</v>
      </c>
      <c r="AV10" s="396">
        <v>1</v>
      </c>
      <c r="AZ10" s="396">
        <v>1</v>
      </c>
      <c r="BD10" s="396">
        <v>1</v>
      </c>
      <c r="BH10" s="396">
        <v>1</v>
      </c>
      <c r="BJ10" s="396">
        <v>1</v>
      </c>
      <c r="BL10" s="396">
        <f t="shared" si="4"/>
        <v>910</v>
      </c>
      <c r="BM10" s="400">
        <f t="shared" si="5"/>
        <v>0</v>
      </c>
      <c r="BN10" s="401">
        <f t="shared" si="6"/>
        <v>910</v>
      </c>
      <c r="BO10" s="398">
        <f t="shared" si="7"/>
        <v>0</v>
      </c>
      <c r="BP10" s="398">
        <f t="shared" si="18"/>
        <v>0.41090277777777795</v>
      </c>
      <c r="BR10" s="15">
        <f>VLOOKUP(BS10,id!$A:$C,3,0)</f>
        <v>556</v>
      </c>
      <c r="BS10" s="15" t="str">
        <f t="shared" si="19"/>
        <v>NieduziakMagdalena1983</v>
      </c>
      <c r="BT10" s="9" t="str">
        <f t="shared" si="20"/>
        <v>Nieduziak</v>
      </c>
      <c r="BU10" s="9" t="str">
        <f t="shared" si="21"/>
        <v>Magdalena</v>
      </c>
      <c r="BV10" s="213">
        <f t="shared" si="22"/>
        <v>0</v>
      </c>
      <c r="BW10" s="9">
        <f t="shared" si="23"/>
        <v>1983</v>
      </c>
      <c r="BX10" s="9">
        <f t="shared" si="24"/>
        <v>57.304785894206539</v>
      </c>
      <c r="BY10" s="9">
        <f t="shared" si="15"/>
        <v>43.271516880646693</v>
      </c>
      <c r="BZ10" s="9">
        <f t="shared" si="25"/>
        <v>1.0962199312714775</v>
      </c>
      <c r="CA10" s="9">
        <v>5</v>
      </c>
      <c r="CB10" s="9">
        <f t="shared" si="26"/>
        <v>0.86584205518553758</v>
      </c>
      <c r="CC10" s="9">
        <v>5</v>
      </c>
    </row>
    <row r="11" spans="1:81" s="396" customFormat="1">
      <c r="A11" s="396">
        <v>9</v>
      </c>
      <c r="B11" s="396">
        <v>9</v>
      </c>
      <c r="C11" s="396" t="s">
        <v>1014</v>
      </c>
      <c r="D11" s="396" t="s">
        <v>2436</v>
      </c>
      <c r="E11" s="396">
        <v>1970</v>
      </c>
      <c r="F11" s="396" t="s">
        <v>1228</v>
      </c>
      <c r="G11" s="399"/>
      <c r="H11" s="398">
        <v>0.65061342592592597</v>
      </c>
      <c r="I11" s="398">
        <v>0.76041666666666696</v>
      </c>
      <c r="K11" s="396">
        <v>1</v>
      </c>
      <c r="U11" s="396">
        <v>1</v>
      </c>
      <c r="AB11" s="396">
        <v>1</v>
      </c>
      <c r="AD11" s="396">
        <v>1</v>
      </c>
      <c r="AH11" s="396">
        <v>1</v>
      </c>
      <c r="AN11" s="396">
        <v>1</v>
      </c>
      <c r="AR11" s="396">
        <v>1</v>
      </c>
      <c r="AT11" s="396">
        <v>1</v>
      </c>
      <c r="AV11" s="396">
        <v>1</v>
      </c>
      <c r="AZ11" s="396">
        <v>1</v>
      </c>
      <c r="BA11" s="396">
        <v>1</v>
      </c>
      <c r="BD11" s="396">
        <v>1</v>
      </c>
      <c r="BF11" s="396">
        <v>1</v>
      </c>
      <c r="BJ11" s="396">
        <v>1</v>
      </c>
      <c r="BL11" s="396">
        <f t="shared" si="4"/>
        <v>870</v>
      </c>
      <c r="BM11" s="400">
        <f t="shared" si="5"/>
        <v>0</v>
      </c>
      <c r="BN11" s="401">
        <f t="shared" si="6"/>
        <v>870</v>
      </c>
      <c r="BO11" s="398">
        <f t="shared" si="7"/>
        <v>0</v>
      </c>
      <c r="BP11" s="398">
        <f t="shared" si="18"/>
        <v>0.30686342592592597</v>
      </c>
      <c r="BR11" s="15">
        <f>VLOOKUP(BS11,id!$A:$C,3,0)</f>
        <v>541</v>
      </c>
      <c r="BS11" s="15" t="str">
        <f t="shared" si="19"/>
        <v>FałowskaWioletta1970</v>
      </c>
      <c r="BT11" s="9" t="str">
        <f t="shared" si="20"/>
        <v>Fałowska</v>
      </c>
      <c r="BU11" s="9" t="str">
        <f t="shared" si="21"/>
        <v>Wioletta</v>
      </c>
      <c r="BV11" s="213">
        <f t="shared" si="22"/>
        <v>0</v>
      </c>
      <c r="BW11" s="9">
        <f t="shared" si="23"/>
        <v>1970</v>
      </c>
      <c r="BX11" s="9">
        <f t="shared" si="24"/>
        <v>54.785894206549109</v>
      </c>
      <c r="BY11" s="9">
        <f t="shared" si="15"/>
        <v>41.36947218259629</v>
      </c>
      <c r="BZ11" s="9">
        <f t="shared" si="25"/>
        <v>1.3390412250594053</v>
      </c>
      <c r="CA11" s="9">
        <v>6</v>
      </c>
      <c r="CB11" s="9">
        <f t="shared" si="26"/>
        <v>0.95604395604395609</v>
      </c>
      <c r="CC11" s="9">
        <v>6</v>
      </c>
    </row>
    <row r="12" spans="1:81" s="396" customFormat="1">
      <c r="A12" s="396">
        <v>10</v>
      </c>
      <c r="B12" s="396">
        <v>125</v>
      </c>
      <c r="C12" s="396" t="s">
        <v>2339</v>
      </c>
      <c r="D12" s="396" t="s">
        <v>260</v>
      </c>
      <c r="E12" s="396">
        <v>1980</v>
      </c>
      <c r="F12" s="396" t="s">
        <v>2522</v>
      </c>
      <c r="H12" s="398">
        <v>0.78778935185185195</v>
      </c>
      <c r="I12" s="398">
        <v>0.76041666666666696</v>
      </c>
      <c r="K12" s="396">
        <v>1</v>
      </c>
      <c r="N12" s="396">
        <v>1</v>
      </c>
      <c r="U12" s="396">
        <v>1</v>
      </c>
      <c r="AD12" s="396">
        <v>1</v>
      </c>
      <c r="AK12" s="396">
        <v>1</v>
      </c>
      <c r="AP12" s="396">
        <v>1</v>
      </c>
      <c r="AS12" s="396">
        <v>1</v>
      </c>
      <c r="AT12" s="396">
        <v>1</v>
      </c>
      <c r="AW12" s="396">
        <v>1</v>
      </c>
      <c r="AZ12" s="396">
        <v>1</v>
      </c>
      <c r="BA12" s="396">
        <v>1</v>
      </c>
      <c r="BB12" s="396">
        <v>1</v>
      </c>
      <c r="BD12" s="396">
        <v>1</v>
      </c>
      <c r="BJ12" s="396">
        <v>1</v>
      </c>
      <c r="BL12" s="396">
        <f t="shared" si="4"/>
        <v>860</v>
      </c>
      <c r="BM12" s="400">
        <f t="shared" si="5"/>
        <v>40</v>
      </c>
      <c r="BN12" s="401">
        <f t="shared" si="6"/>
        <v>820</v>
      </c>
      <c r="BO12" s="398">
        <f t="shared" si="7"/>
        <v>2.7372685185184986E-2</v>
      </c>
      <c r="BP12" s="398">
        <f t="shared" si="18"/>
        <v>0.44403935185185195</v>
      </c>
      <c r="BR12" s="15">
        <f>VLOOKUP(BS12,id!$A:$C,3,0)</f>
        <v>557</v>
      </c>
      <c r="BS12" s="15" t="str">
        <f t="shared" si="19"/>
        <v>KotIwona1980</v>
      </c>
      <c r="BT12" s="9" t="str">
        <f t="shared" si="20"/>
        <v>Kot</v>
      </c>
      <c r="BU12" s="9" t="str">
        <f t="shared" si="21"/>
        <v>Iwona</v>
      </c>
      <c r="BV12" s="213">
        <f t="shared" si="22"/>
        <v>0</v>
      </c>
      <c r="BW12" s="9">
        <f t="shared" si="23"/>
        <v>1980</v>
      </c>
      <c r="BX12" s="9">
        <f t="shared" si="24"/>
        <v>51.637279596977322</v>
      </c>
      <c r="BY12" s="9">
        <f t="shared" si="15"/>
        <v>38.991916310033282</v>
      </c>
      <c r="BZ12" s="9">
        <f t="shared" si="25"/>
        <v>0.69107259220643813</v>
      </c>
      <c r="CA12" s="9">
        <v>7</v>
      </c>
      <c r="CB12" s="9">
        <f t="shared" si="26"/>
        <v>0.94252873563218387</v>
      </c>
      <c r="CC12" s="9">
        <v>7</v>
      </c>
    </row>
    <row r="13" spans="1:81" s="396" customFormat="1">
      <c r="A13" s="396">
        <v>11</v>
      </c>
      <c r="B13" s="396">
        <v>90</v>
      </c>
      <c r="C13" s="396" t="s">
        <v>2523</v>
      </c>
      <c r="D13" s="396" t="s">
        <v>2524</v>
      </c>
      <c r="E13" s="396">
        <v>1986</v>
      </c>
      <c r="F13" s="396" t="s">
        <v>2505</v>
      </c>
      <c r="H13" s="398">
        <v>0.78085648148148101</v>
      </c>
      <c r="I13" s="398">
        <v>0.76041666666666696</v>
      </c>
      <c r="V13" s="396">
        <v>1</v>
      </c>
      <c r="AP13" s="396">
        <v>1</v>
      </c>
      <c r="AR13" s="396">
        <v>1</v>
      </c>
      <c r="AV13" s="396">
        <v>1</v>
      </c>
      <c r="AW13" s="396">
        <v>1</v>
      </c>
      <c r="AZ13" s="396">
        <v>1</v>
      </c>
      <c r="BB13" s="396">
        <v>1</v>
      </c>
      <c r="BD13" s="396">
        <v>1</v>
      </c>
      <c r="BF13" s="396">
        <v>1</v>
      </c>
      <c r="BJ13" s="396">
        <v>1</v>
      </c>
      <c r="BL13" s="396">
        <f t="shared" si="4"/>
        <v>700</v>
      </c>
      <c r="BM13" s="400">
        <f t="shared" si="5"/>
        <v>30</v>
      </c>
      <c r="BN13" s="401">
        <f t="shared" si="6"/>
        <v>670</v>
      </c>
      <c r="BO13" s="398">
        <f t="shared" si="7"/>
        <v>2.043981481481405E-2</v>
      </c>
      <c r="BP13" s="398">
        <f t="shared" si="18"/>
        <v>0.43710648148148101</v>
      </c>
      <c r="BR13" s="15">
        <f>VLOOKUP(BS13,id!$A:$C,3,0)</f>
        <v>558</v>
      </c>
      <c r="BS13" s="15" t="str">
        <f t="shared" si="19"/>
        <v>KlichSonia1986</v>
      </c>
      <c r="BT13" s="9" t="str">
        <f t="shared" si="20"/>
        <v>Klich</v>
      </c>
      <c r="BU13" s="9" t="str">
        <f t="shared" si="21"/>
        <v>Sonia</v>
      </c>
      <c r="BV13" s="213">
        <f t="shared" si="22"/>
        <v>0</v>
      </c>
      <c r="BW13" s="9">
        <f t="shared" si="23"/>
        <v>1986</v>
      </c>
      <c r="BX13" s="9">
        <f t="shared" si="24"/>
        <v>42.191435768261954</v>
      </c>
      <c r="BY13" s="9">
        <f t="shared" si="15"/>
        <v>31.859248692344266</v>
      </c>
      <c r="BZ13" s="9">
        <f t="shared" si="25"/>
        <v>1.0158608271990692</v>
      </c>
      <c r="CA13" s="9">
        <v>8</v>
      </c>
      <c r="CB13" s="9">
        <f t="shared" si="26"/>
        <v>0.81707317073170727</v>
      </c>
      <c r="CC13" s="9">
        <v>8</v>
      </c>
    </row>
    <row r="14" spans="1:81" s="396" customFormat="1">
      <c r="A14" s="396">
        <v>12</v>
      </c>
      <c r="B14" s="396">
        <v>113</v>
      </c>
      <c r="C14" s="396" t="s">
        <v>1099</v>
      </c>
      <c r="D14" s="396" t="s">
        <v>2525</v>
      </c>
      <c r="E14" s="396">
        <v>1966</v>
      </c>
      <c r="F14" s="396" t="s">
        <v>315</v>
      </c>
      <c r="G14" s="396" t="s">
        <v>2507</v>
      </c>
      <c r="H14" s="398">
        <v>0.76003472222222201</v>
      </c>
      <c r="I14" s="398">
        <v>0.76041666666666696</v>
      </c>
      <c r="R14" s="396">
        <v>1</v>
      </c>
      <c r="U14" s="396">
        <v>1</v>
      </c>
      <c r="Z14" s="396">
        <v>1</v>
      </c>
      <c r="AA14" s="396">
        <v>1</v>
      </c>
      <c r="AD14" s="396">
        <v>1</v>
      </c>
      <c r="AK14" s="396">
        <v>1</v>
      </c>
      <c r="AM14" s="396">
        <v>1</v>
      </c>
      <c r="AP14" s="396">
        <v>1</v>
      </c>
      <c r="AR14" s="396">
        <v>1</v>
      </c>
      <c r="AS14" s="396">
        <v>1</v>
      </c>
      <c r="AT14" s="396">
        <v>1</v>
      </c>
      <c r="BL14" s="396">
        <f t="shared" si="4"/>
        <v>570</v>
      </c>
      <c r="BM14" s="400">
        <f t="shared" si="5"/>
        <v>0</v>
      </c>
      <c r="BN14" s="401">
        <f t="shared" si="6"/>
        <v>570</v>
      </c>
      <c r="BO14" s="398">
        <f t="shared" si="7"/>
        <v>0</v>
      </c>
      <c r="BP14" s="398">
        <f t="shared" si="18"/>
        <v>0.41628472222222201</v>
      </c>
      <c r="BR14" s="15">
        <f>VLOOKUP(BS14,id!$A:$C,3,0)</f>
        <v>559</v>
      </c>
      <c r="BS14" s="15" t="str">
        <f t="shared" si="19"/>
        <v>Dziedzic -JabsJustyna1966</v>
      </c>
      <c r="BT14" s="9" t="str">
        <f t="shared" si="20"/>
        <v>Dziedzic -Jabs</v>
      </c>
      <c r="BU14" s="9" t="str">
        <f t="shared" si="21"/>
        <v>Justyna</v>
      </c>
      <c r="BV14" s="213" t="str">
        <f t="shared" si="22"/>
        <v>Stare Niedobre Małżeństwo</v>
      </c>
      <c r="BW14" s="9">
        <f t="shared" si="23"/>
        <v>1966</v>
      </c>
      <c r="BX14" s="9">
        <f t="shared" si="24"/>
        <v>35.89420654911838</v>
      </c>
      <c r="BY14" s="9">
        <f t="shared" si="15"/>
        <v>27.104136947218258</v>
      </c>
      <c r="BZ14" s="9">
        <f t="shared" si="25"/>
        <v>1.0500180721216665</v>
      </c>
      <c r="CA14" s="9">
        <v>9</v>
      </c>
      <c r="CB14" s="9">
        <f t="shared" si="26"/>
        <v>0.85074626865671643</v>
      </c>
      <c r="CC14" s="9">
        <v>9</v>
      </c>
    </row>
    <row r="15" spans="1:81" s="396" customFormat="1">
      <c r="A15" s="396" t="s">
        <v>1610</v>
      </c>
      <c r="B15" s="396">
        <v>13</v>
      </c>
      <c r="C15" s="396" t="s">
        <v>247</v>
      </c>
      <c r="D15" s="396" t="s">
        <v>248</v>
      </c>
      <c r="E15" s="396">
        <v>1979</v>
      </c>
      <c r="F15" s="396" t="s">
        <v>216</v>
      </c>
      <c r="G15" s="399" t="s">
        <v>245</v>
      </c>
      <c r="I15" s="398">
        <v>0.76041666666666696</v>
      </c>
      <c r="BL15" s="396">
        <f t="shared" si="4"/>
        <v>0</v>
      </c>
      <c r="BM15" s="400">
        <f t="shared" si="5"/>
        <v>0</v>
      </c>
      <c r="BN15" s="401">
        <f t="shared" si="6"/>
        <v>0</v>
      </c>
      <c r="BO15" s="398">
        <f t="shared" si="7"/>
        <v>0</v>
      </c>
      <c r="BP15" s="398">
        <f t="shared" si="18"/>
        <v>-0.34375</v>
      </c>
      <c r="BR15" s="15">
        <f>VLOOKUP(BS15,id!$A:$C,3,0)</f>
        <v>424</v>
      </c>
      <c r="BS15" s="15" t="str">
        <f t="shared" si="19"/>
        <v>Motyl-AdamczykAgata1979</v>
      </c>
      <c r="BT15" s="9" t="str">
        <f t="shared" si="20"/>
        <v>Motyl-Adamczyk</v>
      </c>
      <c r="BU15" s="9" t="str">
        <f t="shared" si="21"/>
        <v>Agata</v>
      </c>
      <c r="BV15" s="213" t="str">
        <f t="shared" si="22"/>
        <v>Zdezorientowani</v>
      </c>
      <c r="BW15" s="9">
        <f t="shared" si="23"/>
        <v>1979</v>
      </c>
      <c r="BX15" s="9">
        <f t="shared" si="24"/>
        <v>0</v>
      </c>
      <c r="BY15" s="9">
        <f t="shared" si="15"/>
        <v>0</v>
      </c>
      <c r="BZ15" s="9">
        <f t="shared" si="25"/>
        <v>-1.2110101010101004</v>
      </c>
      <c r="CA15" s="9">
        <v>10</v>
      </c>
      <c r="CB15" s="9">
        <f t="shared" si="26"/>
        <v>0</v>
      </c>
      <c r="CC15" s="9">
        <v>10</v>
      </c>
    </row>
  </sheetData>
  <conditionalFormatting sqref="BP1">
    <cfRule type="expression" priority="3">
      <formula>MOD(wiersz(),2)=1</formula>
    </cfRule>
  </conditionalFormatting>
  <conditionalFormatting sqref="BP3:BP15">
    <cfRule type="expression" priority="4">
      <formula>MOD(wiersz(),2)=1</formula>
    </cfRule>
  </conditionalFormatting>
  <conditionalFormatting sqref="A2">
    <cfRule type="expression" priority="1">
      <formula>MOD(wiersz(),2)=1</formula>
    </cfRule>
  </conditionalFormatting>
  <conditionalFormatting sqref="H2:BP2 B2:D2">
    <cfRule type="expression" priority="2">
      <formula>MOD(wiersz(),2)=1</formula>
    </cfRule>
  </conditionalFormatting>
  <pageMargins left="0.78749999999999998" right="0.78749999999999998" top="1.05277777777778" bottom="1.05277777777778" header="0.78749999999999998" footer="0.78749999999999998"/>
  <pageSetup paperSize="9" scale="27" firstPageNumber="0" orientation="portrait" horizontalDpi="300" verticalDpi="300" r:id="rId1"/>
  <headerFooter>
    <oddHeader>&amp;C&amp;"Times New Roman,Normalny"&amp;12&amp;A</oddHeader>
    <oddFooter>&amp;C&amp;"Times New Roman,Normalny"&amp;12Strona &amp;P</oddFooter>
  </headerFooter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ML57"/>
  <sheetViews>
    <sheetView topLeftCell="A28" zoomScale="110" zoomScaleNormal="110" zoomScaleSheetLayoutView="95" zoomScalePageLayoutView="95" workbookViewId="0">
      <selection activeCell="A2" sqref="A2:XFD53"/>
    </sheetView>
  </sheetViews>
  <sheetFormatPr defaultRowHeight="13.2"/>
  <cols>
    <col min="1" max="3" width="8.88671875" style="396"/>
    <col min="4" max="4" width="23" style="396" customWidth="1"/>
    <col min="5" max="8" width="8.88671875" style="396"/>
    <col min="9" max="10" width="9.109375" style="396" customWidth="1"/>
    <col min="11" max="63" width="3.5546875" style="396" customWidth="1"/>
    <col min="64" max="64" width="10.88671875" style="396" customWidth="1"/>
    <col min="65" max="65" width="6.88671875" style="400" customWidth="1"/>
    <col min="66" max="66" width="8.21875" style="400" customWidth="1"/>
    <col min="67" max="68" width="8.88671875" style="398"/>
    <col min="69" max="1026" width="8.88671875" style="396"/>
    <col min="1027" max="16384" width="8.88671875" style="24"/>
  </cols>
  <sheetData>
    <row r="1" spans="1:81">
      <c r="A1" s="395" t="s">
        <v>152</v>
      </c>
      <c r="B1" s="395" t="s">
        <v>2491</v>
      </c>
      <c r="C1" s="395" t="s">
        <v>176</v>
      </c>
      <c r="D1" s="395" t="s">
        <v>175</v>
      </c>
      <c r="E1" s="395" t="s">
        <v>1685</v>
      </c>
      <c r="H1" s="395" t="s">
        <v>1985</v>
      </c>
      <c r="I1" s="395" t="s">
        <v>2492</v>
      </c>
      <c r="J1" s="395">
        <v>31</v>
      </c>
      <c r="K1" s="395">
        <v>32</v>
      </c>
      <c r="L1" s="395">
        <v>33</v>
      </c>
      <c r="M1" s="395">
        <v>34</v>
      </c>
      <c r="N1" s="395">
        <v>35</v>
      </c>
      <c r="O1" s="395">
        <v>36</v>
      </c>
      <c r="P1" s="395">
        <v>37</v>
      </c>
      <c r="Q1" s="395">
        <v>38</v>
      </c>
      <c r="R1" s="395">
        <v>39</v>
      </c>
      <c r="S1" s="395">
        <v>41</v>
      </c>
      <c r="T1" s="395">
        <v>42</v>
      </c>
      <c r="U1" s="395">
        <v>43</v>
      </c>
      <c r="V1" s="395">
        <v>44</v>
      </c>
      <c r="W1" s="395">
        <v>45</v>
      </c>
      <c r="X1" s="395">
        <v>46</v>
      </c>
      <c r="Y1" s="395">
        <v>47</v>
      </c>
      <c r="Z1" s="395">
        <v>48</v>
      </c>
      <c r="AA1" s="395">
        <v>49</v>
      </c>
      <c r="AB1" s="395">
        <v>51</v>
      </c>
      <c r="AC1" s="395">
        <v>52</v>
      </c>
      <c r="AD1" s="395">
        <v>53</v>
      </c>
      <c r="AE1" s="395">
        <v>54</v>
      </c>
      <c r="AF1" s="395">
        <v>55</v>
      </c>
      <c r="AG1" s="395">
        <v>56</v>
      </c>
      <c r="AH1" s="395">
        <v>57</v>
      </c>
      <c r="AI1" s="395">
        <v>58</v>
      </c>
      <c r="AJ1" s="395">
        <v>59</v>
      </c>
      <c r="AK1" s="395">
        <v>61</v>
      </c>
      <c r="AL1" s="395">
        <v>62</v>
      </c>
      <c r="AM1" s="395">
        <v>63</v>
      </c>
      <c r="AN1" s="395">
        <v>64</v>
      </c>
      <c r="AO1" s="395">
        <v>65</v>
      </c>
      <c r="AP1" s="395">
        <v>66</v>
      </c>
      <c r="AQ1" s="395">
        <v>67</v>
      </c>
      <c r="AR1" s="395">
        <v>68</v>
      </c>
      <c r="AS1" s="395">
        <v>69</v>
      </c>
      <c r="AT1" s="395">
        <v>71</v>
      </c>
      <c r="AU1" s="395">
        <v>72</v>
      </c>
      <c r="AV1" s="395">
        <v>73</v>
      </c>
      <c r="AW1" s="395">
        <v>74</v>
      </c>
      <c r="AX1" s="395">
        <v>75</v>
      </c>
      <c r="AY1" s="395">
        <v>76</v>
      </c>
      <c r="AZ1" s="395">
        <v>77</v>
      </c>
      <c r="BA1" s="395">
        <v>78</v>
      </c>
      <c r="BB1" s="395">
        <v>81</v>
      </c>
      <c r="BC1" s="395">
        <v>82</v>
      </c>
      <c r="BD1" s="395">
        <v>83</v>
      </c>
      <c r="BE1" s="395">
        <v>84</v>
      </c>
      <c r="BF1" s="395">
        <v>85</v>
      </c>
      <c r="BG1" s="395">
        <v>86</v>
      </c>
      <c r="BH1" s="395">
        <v>91</v>
      </c>
      <c r="BI1" s="395">
        <v>92</v>
      </c>
      <c r="BJ1" s="395">
        <v>93</v>
      </c>
      <c r="BK1" s="395">
        <v>94</v>
      </c>
      <c r="BL1" s="395" t="s">
        <v>2493</v>
      </c>
      <c r="BM1" s="397" t="s">
        <v>2494</v>
      </c>
      <c r="BN1" s="397" t="s">
        <v>1419</v>
      </c>
      <c r="BP1" s="398">
        <v>0.34375</v>
      </c>
      <c r="BR1" s="15" t="s">
        <v>77</v>
      </c>
      <c r="BS1" s="15" t="s">
        <v>78</v>
      </c>
      <c r="BT1" s="9" t="s">
        <v>105</v>
      </c>
      <c r="BU1" s="9" t="s">
        <v>106</v>
      </c>
      <c r="BV1" s="9" t="s">
        <v>81</v>
      </c>
      <c r="BW1" s="9" t="s">
        <v>79</v>
      </c>
      <c r="BX1" s="9" t="s">
        <v>47</v>
      </c>
      <c r="BY1" s="9"/>
      <c r="BZ1" s="9" t="s">
        <v>44</v>
      </c>
      <c r="CA1" s="9" t="s">
        <v>45</v>
      </c>
      <c r="CB1" s="9" t="s">
        <v>35</v>
      </c>
      <c r="CC1" s="9" t="s">
        <v>46</v>
      </c>
    </row>
    <row r="2" spans="1:81" s="396" customFormat="1">
      <c r="A2" s="395">
        <v>1</v>
      </c>
      <c r="B2" s="395">
        <v>8</v>
      </c>
      <c r="C2" s="395" t="s">
        <v>20</v>
      </c>
      <c r="D2" s="395" t="s">
        <v>283</v>
      </c>
      <c r="E2" s="396">
        <v>1979</v>
      </c>
      <c r="F2" s="396" t="s">
        <v>269</v>
      </c>
      <c r="G2" s="399" t="s">
        <v>2495</v>
      </c>
      <c r="H2" s="398">
        <v>0.78668981481481504</v>
      </c>
      <c r="I2" s="398">
        <v>0.76111111111111096</v>
      </c>
      <c r="J2" s="395">
        <v>1</v>
      </c>
      <c r="K2" s="395"/>
      <c r="L2" s="395"/>
      <c r="M2" s="395">
        <v>1</v>
      </c>
      <c r="N2" s="395">
        <v>1</v>
      </c>
      <c r="O2" s="395"/>
      <c r="P2" s="395">
        <v>1</v>
      </c>
      <c r="Q2" s="395">
        <v>1</v>
      </c>
      <c r="R2" s="395"/>
      <c r="S2" s="395">
        <v>1</v>
      </c>
      <c r="T2" s="395">
        <v>1</v>
      </c>
      <c r="U2" s="395"/>
      <c r="V2" s="395"/>
      <c r="W2" s="395">
        <v>1</v>
      </c>
      <c r="X2" s="395">
        <v>1</v>
      </c>
      <c r="Y2" s="395">
        <v>1</v>
      </c>
      <c r="Z2" s="395"/>
      <c r="AA2" s="395"/>
      <c r="AB2" s="395">
        <v>1</v>
      </c>
      <c r="AC2" s="395">
        <v>1</v>
      </c>
      <c r="AD2" s="395"/>
      <c r="AE2" s="395">
        <v>1</v>
      </c>
      <c r="AF2" s="395"/>
      <c r="AG2" s="395">
        <v>1</v>
      </c>
      <c r="AH2" s="395"/>
      <c r="AI2" s="395">
        <v>1</v>
      </c>
      <c r="AJ2" s="395">
        <v>1</v>
      </c>
      <c r="AK2" s="395">
        <v>1</v>
      </c>
      <c r="AL2" s="395">
        <v>1</v>
      </c>
      <c r="AM2" s="395"/>
      <c r="AN2" s="395"/>
      <c r="AO2" s="395">
        <v>1</v>
      </c>
      <c r="AP2" s="395">
        <v>1</v>
      </c>
      <c r="AQ2" s="395">
        <v>1</v>
      </c>
      <c r="AR2" s="395"/>
      <c r="AS2" s="395"/>
      <c r="AT2" s="395"/>
      <c r="AU2" s="395">
        <v>1</v>
      </c>
      <c r="AV2" s="395">
        <v>1</v>
      </c>
      <c r="AW2" s="395">
        <v>1</v>
      </c>
      <c r="AX2" s="395">
        <v>1</v>
      </c>
      <c r="AY2" s="395">
        <v>1</v>
      </c>
      <c r="AZ2" s="395"/>
      <c r="BA2" s="395"/>
      <c r="BB2" s="395">
        <v>1</v>
      </c>
      <c r="BC2" s="395">
        <v>1</v>
      </c>
      <c r="BD2" s="395">
        <v>1</v>
      </c>
      <c r="BE2" s="395">
        <v>1</v>
      </c>
      <c r="BF2" s="395">
        <v>1</v>
      </c>
      <c r="BG2" s="395">
        <v>1</v>
      </c>
      <c r="BH2" s="395">
        <v>1</v>
      </c>
      <c r="BI2" s="395">
        <v>1</v>
      </c>
      <c r="BJ2" s="395">
        <v>1</v>
      </c>
      <c r="BK2" s="395">
        <v>1</v>
      </c>
      <c r="BL2" s="395">
        <f t="shared" ref="BL2:BL57" si="0">30*(J2+K2+L2+M2+N2+O2+P2+Q2+R2)+40*(S2+T2+U2+V2+W2+X2+Y2+Z2+AA2)+50*(AB2+AC2+AD2+AE2+AF2+AG2+AH2+AI2+AJ2)+60*(AK2+AL2+AM2+AN2+AO2+AP2+AQ2+AR2+AS2)+70*(AT2+AU2+AV2+AW2+AX2+AY2+AZ2+BA2)+80*(BB2+BC2+BD2+BE2+BF2+BG2)+90*(BH2+BI2+BJ2+BK2)</f>
        <v>2140</v>
      </c>
      <c r="BM2" s="397">
        <f t="shared" ref="BM2:BM53" si="1">IF(HOUR(BO2)=0,IF(SECOND(BO2)&gt;0,MINUTE(BO2)+1,MINUTE(BO2)),10000)</f>
        <v>37</v>
      </c>
      <c r="BN2" s="397">
        <f t="shared" ref="BN2:BN53" si="2">BL2-BM2</f>
        <v>2103</v>
      </c>
      <c r="BO2" s="398">
        <f t="shared" ref="BO2:BO55" si="3">IF(I2-H2&lt;0,IF(H2-I2&gt;0,H2-I2,0),0)</f>
        <v>2.5578703703704075E-2</v>
      </c>
      <c r="BP2" s="398">
        <f>H2-$BP$1</f>
        <v>0.44293981481481504</v>
      </c>
      <c r="BR2" s="15">
        <f>VLOOKUP(BS2,id!$A:$C,3,0)</f>
        <v>21</v>
      </c>
      <c r="BS2" s="15" t="str">
        <f>BT2&amp;BU2&amp;BW2</f>
        <v>BrudłoPaweł1979</v>
      </c>
      <c r="BT2" s="9" t="str">
        <f>D2</f>
        <v>Brudło</v>
      </c>
      <c r="BU2" s="9" t="str">
        <f>C2</f>
        <v>Paweł</v>
      </c>
      <c r="BV2" s="213" t="str">
        <f>G2</f>
        <v>KTE Tranp</v>
      </c>
      <c r="BW2" s="9">
        <f>E2</f>
        <v>1979</v>
      </c>
      <c r="BX2" s="9">
        <v>100</v>
      </c>
      <c r="BY2" s="9"/>
      <c r="BZ2" s="9"/>
      <c r="CA2" s="9"/>
      <c r="CB2" s="9"/>
      <c r="CC2" s="9"/>
    </row>
    <row r="3" spans="1:81">
      <c r="A3" s="395">
        <v>2</v>
      </c>
      <c r="B3" s="395">
        <v>126</v>
      </c>
      <c r="C3" s="395" t="s">
        <v>89</v>
      </c>
      <c r="D3" s="395" t="s">
        <v>316</v>
      </c>
      <c r="E3" s="396">
        <v>1984</v>
      </c>
      <c r="F3" s="396" t="s">
        <v>315</v>
      </c>
      <c r="H3" s="398">
        <v>0.79645833333333305</v>
      </c>
      <c r="I3" s="398">
        <v>0.76111111111111096</v>
      </c>
      <c r="J3" s="395">
        <v>1</v>
      </c>
      <c r="K3" s="395"/>
      <c r="L3" s="395">
        <v>1</v>
      </c>
      <c r="M3" s="395">
        <v>1</v>
      </c>
      <c r="N3" s="395"/>
      <c r="O3" s="395">
        <v>1</v>
      </c>
      <c r="P3" s="395">
        <v>1</v>
      </c>
      <c r="Q3" s="395"/>
      <c r="R3" s="395"/>
      <c r="S3" s="395">
        <v>1</v>
      </c>
      <c r="T3" s="395"/>
      <c r="U3" s="395"/>
      <c r="V3" s="395">
        <v>1</v>
      </c>
      <c r="W3" s="395">
        <v>1</v>
      </c>
      <c r="X3" s="395">
        <v>1</v>
      </c>
      <c r="Y3" s="395"/>
      <c r="Z3" s="395"/>
      <c r="AA3" s="395"/>
      <c r="AB3" s="395"/>
      <c r="AC3" s="395">
        <v>1</v>
      </c>
      <c r="AD3" s="395">
        <v>1</v>
      </c>
      <c r="AE3" s="395">
        <v>1</v>
      </c>
      <c r="AF3" s="395">
        <v>1</v>
      </c>
      <c r="AG3" s="395">
        <v>1</v>
      </c>
      <c r="AH3" s="395">
        <v>1</v>
      </c>
      <c r="AI3" s="395">
        <v>1</v>
      </c>
      <c r="AJ3" s="395"/>
      <c r="AK3" s="395"/>
      <c r="AL3" s="395">
        <v>1</v>
      </c>
      <c r="AM3" s="395"/>
      <c r="AN3" s="395">
        <v>1</v>
      </c>
      <c r="AO3" s="395">
        <v>1</v>
      </c>
      <c r="AP3" s="395"/>
      <c r="AQ3" s="395">
        <v>1</v>
      </c>
      <c r="AR3" s="395">
        <v>1</v>
      </c>
      <c r="AS3" s="395"/>
      <c r="AT3" s="395"/>
      <c r="AU3" s="395">
        <v>1</v>
      </c>
      <c r="AV3" s="395">
        <v>1</v>
      </c>
      <c r="AW3" s="395"/>
      <c r="AX3" s="395">
        <v>1</v>
      </c>
      <c r="AY3" s="395">
        <v>1</v>
      </c>
      <c r="AZ3" s="395">
        <v>1</v>
      </c>
      <c r="BA3" s="395"/>
      <c r="BB3" s="395"/>
      <c r="BC3" s="395">
        <v>1</v>
      </c>
      <c r="BD3" s="395"/>
      <c r="BE3" s="395">
        <v>1</v>
      </c>
      <c r="BF3" s="395">
        <v>1</v>
      </c>
      <c r="BG3" s="395">
        <v>1</v>
      </c>
      <c r="BH3" s="395">
        <v>1</v>
      </c>
      <c r="BI3" s="395">
        <v>1</v>
      </c>
      <c r="BJ3" s="395">
        <v>1</v>
      </c>
      <c r="BK3" s="395">
        <v>1</v>
      </c>
      <c r="BL3" s="395">
        <f t="shared" si="0"/>
        <v>1990</v>
      </c>
      <c r="BM3" s="397">
        <f t="shared" si="1"/>
        <v>51</v>
      </c>
      <c r="BN3" s="397">
        <f t="shared" si="2"/>
        <v>1939</v>
      </c>
      <c r="BO3" s="398">
        <f t="shared" si="3"/>
        <v>3.5347222222222086E-2</v>
      </c>
      <c r="BP3" s="398">
        <f t="shared" ref="BP3:BP57" si="4">H3-$BP$1</f>
        <v>0.45270833333333305</v>
      </c>
      <c r="BR3" s="15">
        <f>VLOOKUP(BS3,id!$A:$C,3,0)</f>
        <v>108</v>
      </c>
      <c r="BS3" s="15" t="str">
        <f t="shared" ref="BS3:BS8" si="5">BT3&amp;BU3&amp;BW3</f>
        <v>WojciechowskiAdam1984</v>
      </c>
      <c r="BT3" s="9" t="str">
        <f t="shared" ref="BT3:BT8" si="6">D3</f>
        <v>Wojciechowski</v>
      </c>
      <c r="BU3" s="9" t="str">
        <f t="shared" ref="BU3:BU8" si="7">C3</f>
        <v>Adam</v>
      </c>
      <c r="BV3" s="213">
        <f t="shared" ref="BV3:BV8" si="8">G3</f>
        <v>0</v>
      </c>
      <c r="BW3" s="9">
        <f t="shared" ref="BW3:BW8" si="9">E3</f>
        <v>1984</v>
      </c>
      <c r="BX3" s="9">
        <f t="shared" ref="BX3:BX8" si="10">BX2*IF(CB3&lt;1,CB3,IF(CC3&lt;1,CC3,IF(CA3&lt;1,CA3,IF(BZ3&lt;1,BZ3,1))))</f>
        <v>92.201616737993348</v>
      </c>
      <c r="BY3" s="9"/>
      <c r="BZ3" s="9">
        <f>BP2/BP3</f>
        <v>0.97842204837142821</v>
      </c>
      <c r="CA3" s="9">
        <v>1</v>
      </c>
      <c r="CB3" s="9">
        <f>BN3/BN2</f>
        <v>0.92201616737993342</v>
      </c>
      <c r="CC3" s="9">
        <v>1</v>
      </c>
    </row>
    <row r="4" spans="1:81">
      <c r="A4" s="395">
        <v>3</v>
      </c>
      <c r="B4" s="395">
        <v>27</v>
      </c>
      <c r="C4" s="395" t="s">
        <v>19</v>
      </c>
      <c r="D4" s="395" t="s">
        <v>318</v>
      </c>
      <c r="E4" s="396">
        <v>1979</v>
      </c>
      <c r="F4" s="396" t="s">
        <v>269</v>
      </c>
      <c r="G4" s="399" t="s">
        <v>310</v>
      </c>
      <c r="H4" s="398">
        <v>0.79285879629629596</v>
      </c>
      <c r="I4" s="398">
        <v>0.76111111111111096</v>
      </c>
      <c r="J4" s="395">
        <v>1</v>
      </c>
      <c r="K4" s="395"/>
      <c r="L4" s="395"/>
      <c r="M4" s="395"/>
      <c r="N4" s="395"/>
      <c r="O4" s="395"/>
      <c r="P4" s="395">
        <v>1</v>
      </c>
      <c r="Q4" s="395">
        <v>1</v>
      </c>
      <c r="R4" s="395"/>
      <c r="S4" s="395">
        <v>1</v>
      </c>
      <c r="T4" s="395"/>
      <c r="U4" s="395"/>
      <c r="V4" s="395"/>
      <c r="W4" s="395">
        <v>1</v>
      </c>
      <c r="X4" s="395"/>
      <c r="Y4" s="395"/>
      <c r="Z4" s="395"/>
      <c r="AA4" s="395"/>
      <c r="AB4" s="395"/>
      <c r="AC4" s="395">
        <v>1</v>
      </c>
      <c r="AD4" s="395"/>
      <c r="AE4" s="395">
        <v>1</v>
      </c>
      <c r="AF4" s="395"/>
      <c r="AG4" s="395">
        <v>1</v>
      </c>
      <c r="AH4" s="395"/>
      <c r="AI4" s="395">
        <v>1</v>
      </c>
      <c r="AJ4" s="395">
        <v>1</v>
      </c>
      <c r="AK4" s="395">
        <v>1</v>
      </c>
      <c r="AL4" s="395">
        <v>1</v>
      </c>
      <c r="AM4" s="395"/>
      <c r="AN4" s="395"/>
      <c r="AO4" s="395">
        <v>1</v>
      </c>
      <c r="AP4" s="395">
        <v>1</v>
      </c>
      <c r="AQ4" s="395">
        <v>1</v>
      </c>
      <c r="AR4" s="395"/>
      <c r="AS4" s="395"/>
      <c r="AT4" s="395">
        <v>1</v>
      </c>
      <c r="AU4" s="395">
        <v>1</v>
      </c>
      <c r="AV4" s="395">
        <v>1</v>
      </c>
      <c r="AW4" s="395">
        <v>1</v>
      </c>
      <c r="AX4" s="395">
        <v>1</v>
      </c>
      <c r="AY4" s="395">
        <v>1</v>
      </c>
      <c r="AZ4" s="395"/>
      <c r="BA4" s="395"/>
      <c r="BB4" s="395">
        <v>1</v>
      </c>
      <c r="BC4" s="395">
        <v>1</v>
      </c>
      <c r="BD4" s="395">
        <v>1</v>
      </c>
      <c r="BE4" s="395">
        <v>1</v>
      </c>
      <c r="BF4" s="395">
        <v>1</v>
      </c>
      <c r="BG4" s="395">
        <v>1</v>
      </c>
      <c r="BH4" s="395">
        <v>1</v>
      </c>
      <c r="BI4" s="395">
        <v>1</v>
      </c>
      <c r="BJ4" s="395">
        <v>1</v>
      </c>
      <c r="BK4" s="395">
        <v>1</v>
      </c>
      <c r="BL4" s="395">
        <f t="shared" si="0"/>
        <v>1980</v>
      </c>
      <c r="BM4" s="397">
        <f t="shared" si="1"/>
        <v>46</v>
      </c>
      <c r="BN4" s="397">
        <f t="shared" si="2"/>
        <v>1934</v>
      </c>
      <c r="BO4" s="398">
        <f t="shared" si="3"/>
        <v>3.1747685185185004E-2</v>
      </c>
      <c r="BP4" s="398">
        <f t="shared" si="4"/>
        <v>0.44910879629629596</v>
      </c>
      <c r="BR4" s="15">
        <f>VLOOKUP(BS4,id!$A:$C,3,0)</f>
        <v>109</v>
      </c>
      <c r="BS4" s="15" t="str">
        <f t="shared" si="5"/>
        <v>BuciakPiotr1979</v>
      </c>
      <c r="BT4" s="9" t="str">
        <f t="shared" si="6"/>
        <v>Buciak</v>
      </c>
      <c r="BU4" s="9" t="str">
        <f t="shared" si="7"/>
        <v>Piotr</v>
      </c>
      <c r="BV4" s="213" t="str">
        <f t="shared" si="8"/>
        <v>Team 360°</v>
      </c>
      <c r="BW4" s="9">
        <f t="shared" si="9"/>
        <v>1979</v>
      </c>
      <c r="BX4" s="9">
        <f t="shared" si="10"/>
        <v>91.963861150737046</v>
      </c>
      <c r="BY4" s="9"/>
      <c r="BZ4" s="9">
        <f t="shared" ref="BZ4:BZ8" si="11">BP3/BP4</f>
        <v>1.0080148442130765</v>
      </c>
      <c r="CA4" s="9">
        <v>1</v>
      </c>
      <c r="CB4" s="9">
        <f t="shared" ref="CB4:CB8" si="12">BN4/BN3</f>
        <v>0.99742135121196496</v>
      </c>
      <c r="CC4" s="9">
        <v>1</v>
      </c>
    </row>
    <row r="5" spans="1:81">
      <c r="A5" s="395">
        <v>4</v>
      </c>
      <c r="B5" s="395">
        <v>67</v>
      </c>
      <c r="C5" s="395" t="s">
        <v>166</v>
      </c>
      <c r="D5" s="395" t="s">
        <v>167</v>
      </c>
      <c r="E5" s="396">
        <v>1970</v>
      </c>
      <c r="F5" s="396" t="s">
        <v>2496</v>
      </c>
      <c r="G5" s="399" t="s">
        <v>2497</v>
      </c>
      <c r="H5" s="398">
        <v>0.80141203703703701</v>
      </c>
      <c r="I5" s="398">
        <v>0.76111111111111096</v>
      </c>
      <c r="J5" s="398"/>
      <c r="K5" s="395">
        <v>1</v>
      </c>
      <c r="L5" s="395"/>
      <c r="M5" s="395"/>
      <c r="N5" s="395"/>
      <c r="O5" s="395"/>
      <c r="P5" s="395">
        <v>1</v>
      </c>
      <c r="Q5" s="395"/>
      <c r="R5" s="395"/>
      <c r="S5" s="395"/>
      <c r="T5" s="395"/>
      <c r="U5" s="395"/>
      <c r="V5" s="395"/>
      <c r="W5" s="395">
        <v>1</v>
      </c>
      <c r="X5" s="395"/>
      <c r="Y5" s="395"/>
      <c r="Z5" s="395">
        <v>1</v>
      </c>
      <c r="AA5" s="395">
        <v>1</v>
      </c>
      <c r="AB5" s="395"/>
      <c r="AC5" s="395">
        <v>1</v>
      </c>
      <c r="AD5" s="395">
        <v>1</v>
      </c>
      <c r="AE5" s="395"/>
      <c r="AF5" s="395">
        <v>1</v>
      </c>
      <c r="AG5" s="395"/>
      <c r="AH5" s="395">
        <v>1</v>
      </c>
      <c r="AI5" s="395"/>
      <c r="AJ5" s="395"/>
      <c r="AK5" s="395"/>
      <c r="AL5" s="395"/>
      <c r="AM5" s="395">
        <v>1</v>
      </c>
      <c r="AN5" s="395">
        <v>1</v>
      </c>
      <c r="AO5" s="395"/>
      <c r="AP5" s="395">
        <v>1</v>
      </c>
      <c r="AQ5" s="395">
        <v>1</v>
      </c>
      <c r="AR5" s="395">
        <v>1</v>
      </c>
      <c r="AS5" s="395">
        <v>1</v>
      </c>
      <c r="AT5" s="395">
        <v>1</v>
      </c>
      <c r="AU5" s="395">
        <v>1</v>
      </c>
      <c r="AV5" s="395">
        <v>1</v>
      </c>
      <c r="AW5" s="395">
        <v>1</v>
      </c>
      <c r="AX5" s="395">
        <v>1</v>
      </c>
      <c r="AY5" s="395"/>
      <c r="AZ5" s="395">
        <v>1</v>
      </c>
      <c r="BA5" s="395">
        <v>1</v>
      </c>
      <c r="BB5" s="395">
        <v>1</v>
      </c>
      <c r="BC5" s="395">
        <v>1</v>
      </c>
      <c r="BD5" s="395">
        <v>1</v>
      </c>
      <c r="BE5" s="395">
        <v>1</v>
      </c>
      <c r="BF5" s="395">
        <v>1</v>
      </c>
      <c r="BG5" s="395"/>
      <c r="BH5" s="395">
        <v>1</v>
      </c>
      <c r="BI5" s="395">
        <v>1</v>
      </c>
      <c r="BJ5" s="395">
        <v>1</v>
      </c>
      <c r="BK5" s="395">
        <v>1</v>
      </c>
      <c r="BL5" s="395">
        <f t="shared" si="0"/>
        <v>1990</v>
      </c>
      <c r="BM5" s="397">
        <f t="shared" si="1"/>
        <v>59</v>
      </c>
      <c r="BN5" s="397">
        <f t="shared" si="2"/>
        <v>1931</v>
      </c>
      <c r="BO5" s="398">
        <f t="shared" si="3"/>
        <v>4.0300925925926046E-2</v>
      </c>
      <c r="BP5" s="398">
        <f t="shared" si="4"/>
        <v>0.45766203703703701</v>
      </c>
      <c r="BR5" s="15">
        <f>VLOOKUP(BS5,id!$A:$C,3,0)</f>
        <v>28</v>
      </c>
      <c r="BS5" s="15" t="str">
        <f t="shared" si="5"/>
        <v>HołdakowskiWojciech1970</v>
      </c>
      <c r="BT5" s="9" t="str">
        <f t="shared" si="6"/>
        <v>Hołdakowski</v>
      </c>
      <c r="BU5" s="9" t="str">
        <f t="shared" si="7"/>
        <v>Wojciech</v>
      </c>
      <c r="BV5" s="213" t="str">
        <f t="shared" si="8"/>
        <v>nie zrzeszony</v>
      </c>
      <c r="BW5" s="9">
        <f t="shared" si="9"/>
        <v>1970</v>
      </c>
      <c r="BX5" s="9">
        <f t="shared" si="10"/>
        <v>91.82120779838327</v>
      </c>
      <c r="BY5" s="9"/>
      <c r="BZ5" s="9">
        <f t="shared" si="11"/>
        <v>0.98131101107682905</v>
      </c>
      <c r="CA5" s="9">
        <v>1</v>
      </c>
      <c r="CB5" s="9">
        <f t="shared" si="12"/>
        <v>0.9984488107549121</v>
      </c>
      <c r="CC5" s="9">
        <v>1</v>
      </c>
    </row>
    <row r="6" spans="1:81">
      <c r="A6" s="395">
        <v>4</v>
      </c>
      <c r="B6" s="395">
        <v>253</v>
      </c>
      <c r="C6" s="395" t="s">
        <v>257</v>
      </c>
      <c r="D6" s="395" t="s">
        <v>261</v>
      </c>
      <c r="E6" s="396">
        <v>1979</v>
      </c>
      <c r="F6" s="396" t="s">
        <v>1513</v>
      </c>
      <c r="G6" s="399" t="s">
        <v>252</v>
      </c>
      <c r="H6" s="398">
        <v>0.80141203703703701</v>
      </c>
      <c r="I6" s="398">
        <v>0.76111111111111096</v>
      </c>
      <c r="J6" s="395"/>
      <c r="K6" s="395">
        <v>1</v>
      </c>
      <c r="L6" s="395"/>
      <c r="M6" s="395"/>
      <c r="N6" s="395"/>
      <c r="O6" s="395"/>
      <c r="P6" s="395">
        <v>1</v>
      </c>
      <c r="Q6" s="395"/>
      <c r="R6" s="395"/>
      <c r="S6" s="395"/>
      <c r="T6" s="395"/>
      <c r="U6" s="395"/>
      <c r="V6" s="395"/>
      <c r="W6" s="395">
        <v>1</v>
      </c>
      <c r="X6" s="395"/>
      <c r="Y6" s="395"/>
      <c r="Z6" s="395">
        <v>1</v>
      </c>
      <c r="AA6" s="395">
        <v>1</v>
      </c>
      <c r="AB6" s="395"/>
      <c r="AC6" s="395">
        <v>1</v>
      </c>
      <c r="AD6" s="395">
        <v>1</v>
      </c>
      <c r="AE6" s="395"/>
      <c r="AF6" s="395">
        <v>1</v>
      </c>
      <c r="AG6" s="395"/>
      <c r="AH6" s="395">
        <v>1</v>
      </c>
      <c r="AI6" s="395"/>
      <c r="AJ6" s="395"/>
      <c r="AK6" s="395"/>
      <c r="AL6" s="395"/>
      <c r="AM6" s="395">
        <v>1</v>
      </c>
      <c r="AN6" s="395">
        <v>1</v>
      </c>
      <c r="AO6" s="395"/>
      <c r="AP6" s="395">
        <v>1</v>
      </c>
      <c r="AQ6" s="395">
        <v>1</v>
      </c>
      <c r="AR6" s="395">
        <v>1</v>
      </c>
      <c r="AS6" s="395">
        <v>1</v>
      </c>
      <c r="AT6" s="395">
        <v>1</v>
      </c>
      <c r="AU6" s="395">
        <v>1</v>
      </c>
      <c r="AV6" s="395">
        <v>1</v>
      </c>
      <c r="AW6" s="395">
        <v>1</v>
      </c>
      <c r="AX6" s="395">
        <v>1</v>
      </c>
      <c r="AY6" s="395"/>
      <c r="AZ6" s="395">
        <v>1</v>
      </c>
      <c r="BA6" s="395">
        <v>1</v>
      </c>
      <c r="BB6" s="395">
        <v>1</v>
      </c>
      <c r="BC6" s="395">
        <v>1</v>
      </c>
      <c r="BD6" s="395">
        <v>1</v>
      </c>
      <c r="BE6" s="395">
        <v>1</v>
      </c>
      <c r="BF6" s="395">
        <v>1</v>
      </c>
      <c r="BG6" s="395"/>
      <c r="BH6" s="395">
        <v>1</v>
      </c>
      <c r="BI6" s="395">
        <v>1</v>
      </c>
      <c r="BJ6" s="395">
        <v>1</v>
      </c>
      <c r="BK6" s="395">
        <v>1</v>
      </c>
      <c r="BL6" s="395">
        <f t="shared" si="0"/>
        <v>1990</v>
      </c>
      <c r="BM6" s="397">
        <f t="shared" si="1"/>
        <v>59</v>
      </c>
      <c r="BN6" s="397">
        <f t="shared" si="2"/>
        <v>1931</v>
      </c>
      <c r="BO6" s="398">
        <f t="shared" si="3"/>
        <v>4.0300925925926046E-2</v>
      </c>
      <c r="BP6" s="398">
        <f t="shared" si="4"/>
        <v>0.45766203703703701</v>
      </c>
      <c r="BR6" s="15">
        <f>VLOOKUP(BS6,id!$A:$C,3,0)</f>
        <v>145</v>
      </c>
      <c r="BS6" s="15" t="str">
        <f t="shared" si="5"/>
        <v>WalentowskiRadosław1979</v>
      </c>
      <c r="BT6" s="9" t="str">
        <f t="shared" si="6"/>
        <v>Walentowski</v>
      </c>
      <c r="BU6" s="9" t="str">
        <f t="shared" si="7"/>
        <v>Radosław</v>
      </c>
      <c r="BV6" s="213" t="str">
        <f t="shared" si="8"/>
        <v>LosMaruderos</v>
      </c>
      <c r="BW6" s="9">
        <f t="shared" si="9"/>
        <v>1979</v>
      </c>
      <c r="BX6" s="9">
        <f t="shared" si="10"/>
        <v>91.82120779838327</v>
      </c>
      <c r="BY6" s="9"/>
      <c r="BZ6" s="9">
        <f t="shared" si="11"/>
        <v>1</v>
      </c>
      <c r="CA6" s="9">
        <v>1</v>
      </c>
      <c r="CB6" s="9">
        <f t="shared" si="12"/>
        <v>1</v>
      </c>
      <c r="CC6" s="9">
        <v>1</v>
      </c>
    </row>
    <row r="7" spans="1:81">
      <c r="A7" s="395">
        <v>5</v>
      </c>
      <c r="B7" s="395">
        <v>203</v>
      </c>
      <c r="C7" s="395" t="s">
        <v>20</v>
      </c>
      <c r="D7" s="395" t="s">
        <v>277</v>
      </c>
      <c r="E7" s="396">
        <v>1987</v>
      </c>
      <c r="F7" s="396" t="s">
        <v>262</v>
      </c>
      <c r="G7" s="396" t="s">
        <v>276</v>
      </c>
      <c r="H7" s="398">
        <v>0.801643518518519</v>
      </c>
      <c r="I7" s="398">
        <v>0.76111111111111096</v>
      </c>
      <c r="J7" s="395">
        <v>1</v>
      </c>
      <c r="K7" s="395">
        <v>1</v>
      </c>
      <c r="L7" s="395">
        <v>1</v>
      </c>
      <c r="M7" s="395"/>
      <c r="N7" s="395"/>
      <c r="O7" s="395">
        <v>1</v>
      </c>
      <c r="P7" s="395">
        <v>1</v>
      </c>
      <c r="Q7" s="395"/>
      <c r="R7" s="395"/>
      <c r="S7" s="395"/>
      <c r="T7" s="395"/>
      <c r="U7" s="395"/>
      <c r="V7" s="395"/>
      <c r="W7" s="395">
        <v>1</v>
      </c>
      <c r="X7" s="395"/>
      <c r="Y7" s="395"/>
      <c r="Z7" s="395">
        <v>1</v>
      </c>
      <c r="AA7" s="395"/>
      <c r="AB7" s="395"/>
      <c r="AC7" s="395">
        <v>1</v>
      </c>
      <c r="AD7" s="395">
        <v>1</v>
      </c>
      <c r="AE7" s="395"/>
      <c r="AF7" s="395">
        <v>1</v>
      </c>
      <c r="AG7" s="395"/>
      <c r="AH7" s="395">
        <v>1</v>
      </c>
      <c r="AI7" s="395">
        <v>1</v>
      </c>
      <c r="AJ7" s="395"/>
      <c r="AK7" s="395"/>
      <c r="AL7" s="395"/>
      <c r="AM7" s="395">
        <v>1</v>
      </c>
      <c r="AN7" s="395">
        <v>1</v>
      </c>
      <c r="AO7" s="395"/>
      <c r="AP7" s="395">
        <v>1</v>
      </c>
      <c r="AQ7" s="395">
        <v>1</v>
      </c>
      <c r="AR7" s="395">
        <v>1</v>
      </c>
      <c r="AS7" s="395"/>
      <c r="AT7" s="395">
        <v>1</v>
      </c>
      <c r="AU7" s="395">
        <v>1</v>
      </c>
      <c r="AV7" s="395">
        <v>1</v>
      </c>
      <c r="AW7" s="395">
        <v>1</v>
      </c>
      <c r="AX7" s="395">
        <v>1</v>
      </c>
      <c r="AY7" s="395"/>
      <c r="AZ7" s="395">
        <v>1</v>
      </c>
      <c r="BA7" s="395">
        <v>1</v>
      </c>
      <c r="BB7" s="395"/>
      <c r="BC7" s="395">
        <v>1</v>
      </c>
      <c r="BD7" s="395">
        <v>1</v>
      </c>
      <c r="BE7" s="395">
        <v>1</v>
      </c>
      <c r="BF7" s="395">
        <v>1</v>
      </c>
      <c r="BG7" s="395"/>
      <c r="BH7" s="395">
        <v>1</v>
      </c>
      <c r="BI7" s="395">
        <v>1</v>
      </c>
      <c r="BJ7" s="395">
        <v>1</v>
      </c>
      <c r="BK7" s="395">
        <v>1</v>
      </c>
      <c r="BL7" s="395">
        <f t="shared" si="0"/>
        <v>1950</v>
      </c>
      <c r="BM7" s="397">
        <f t="shared" si="1"/>
        <v>59</v>
      </c>
      <c r="BN7" s="397">
        <f t="shared" si="2"/>
        <v>1891</v>
      </c>
      <c r="BO7" s="398">
        <f t="shared" si="3"/>
        <v>4.0532407407408044E-2</v>
      </c>
      <c r="BP7" s="398">
        <f t="shared" si="4"/>
        <v>0.457893518518519</v>
      </c>
      <c r="BR7" s="15">
        <f>VLOOKUP(BS7,id!$A:$C,3,0)</f>
        <v>526</v>
      </c>
      <c r="BS7" s="15" t="str">
        <f t="shared" si="5"/>
        <v>BanaszkiewiczPaweł1987</v>
      </c>
      <c r="BT7" s="9" t="str">
        <f t="shared" si="6"/>
        <v>Banaszkiewicz</v>
      </c>
      <c r="BU7" s="9" t="str">
        <f t="shared" si="7"/>
        <v>Paweł</v>
      </c>
      <c r="BV7" s="213" t="str">
        <f t="shared" si="8"/>
        <v>KTR BikeOrient</v>
      </c>
      <c r="BW7" s="9">
        <f t="shared" si="9"/>
        <v>1987</v>
      </c>
      <c r="BX7" s="9">
        <f t="shared" si="10"/>
        <v>89.919163100332867</v>
      </c>
      <c r="BY7" s="9"/>
      <c r="BZ7" s="9">
        <f t="shared" si="11"/>
        <v>0.99949446438501477</v>
      </c>
      <c r="CA7" s="9">
        <v>1</v>
      </c>
      <c r="CB7" s="9">
        <f t="shared" si="12"/>
        <v>0.97928534438114967</v>
      </c>
      <c r="CC7" s="9">
        <v>1</v>
      </c>
    </row>
    <row r="8" spans="1:81">
      <c r="A8" s="395">
        <v>6</v>
      </c>
      <c r="B8" s="395">
        <v>1</v>
      </c>
      <c r="C8" s="395" t="s">
        <v>96</v>
      </c>
      <c r="D8" s="395" t="s">
        <v>85</v>
      </c>
      <c r="E8" s="395">
        <v>1984</v>
      </c>
      <c r="F8" s="395" t="s">
        <v>262</v>
      </c>
      <c r="G8" s="399" t="s">
        <v>2277</v>
      </c>
      <c r="H8" s="398">
        <v>0.78565972222222202</v>
      </c>
      <c r="I8" s="398">
        <v>0.76111111111111096</v>
      </c>
      <c r="J8" s="395"/>
      <c r="K8" s="395">
        <v>1</v>
      </c>
      <c r="L8" s="395"/>
      <c r="M8" s="395"/>
      <c r="N8" s="395"/>
      <c r="O8" s="395"/>
      <c r="P8" s="395"/>
      <c r="Q8" s="395">
        <v>1</v>
      </c>
      <c r="R8" s="395">
        <v>1</v>
      </c>
      <c r="S8" s="395"/>
      <c r="T8" s="395"/>
      <c r="U8" s="395">
        <v>1</v>
      </c>
      <c r="V8" s="395"/>
      <c r="W8" s="395"/>
      <c r="X8" s="395"/>
      <c r="Y8" s="395"/>
      <c r="Z8" s="395"/>
      <c r="AA8" s="395">
        <v>1</v>
      </c>
      <c r="AB8" s="395"/>
      <c r="AC8" s="395">
        <v>1</v>
      </c>
      <c r="AD8" s="395">
        <v>1</v>
      </c>
      <c r="AE8" s="395"/>
      <c r="AF8" s="395"/>
      <c r="AG8" s="395"/>
      <c r="AH8" s="395">
        <v>1</v>
      </c>
      <c r="AI8" s="395"/>
      <c r="AJ8" s="395"/>
      <c r="AK8" s="395">
        <v>1</v>
      </c>
      <c r="AL8" s="395"/>
      <c r="AM8" s="395"/>
      <c r="AN8" s="395">
        <v>1</v>
      </c>
      <c r="AO8" s="395"/>
      <c r="AP8" s="395">
        <v>1</v>
      </c>
      <c r="AQ8" s="395"/>
      <c r="AR8" s="395">
        <v>1</v>
      </c>
      <c r="AS8" s="395">
        <v>1</v>
      </c>
      <c r="AT8" s="395">
        <v>1</v>
      </c>
      <c r="AU8" s="395">
        <v>1</v>
      </c>
      <c r="AV8" s="395">
        <v>1</v>
      </c>
      <c r="AW8" s="395">
        <v>1</v>
      </c>
      <c r="AX8" s="395">
        <v>1</v>
      </c>
      <c r="AY8" s="395"/>
      <c r="AZ8" s="395">
        <v>1</v>
      </c>
      <c r="BA8" s="395">
        <v>1</v>
      </c>
      <c r="BB8" s="395">
        <v>1</v>
      </c>
      <c r="BC8" s="395">
        <v>1</v>
      </c>
      <c r="BD8" s="395">
        <v>1</v>
      </c>
      <c r="BE8" s="395">
        <v>1</v>
      </c>
      <c r="BF8" s="395">
        <v>1</v>
      </c>
      <c r="BG8" s="395"/>
      <c r="BH8" s="395">
        <v>1</v>
      </c>
      <c r="BI8" s="395">
        <v>1</v>
      </c>
      <c r="BJ8" s="395">
        <v>1</v>
      </c>
      <c r="BK8" s="395">
        <v>1</v>
      </c>
      <c r="BL8" s="395">
        <f t="shared" si="0"/>
        <v>1870</v>
      </c>
      <c r="BM8" s="397">
        <f t="shared" si="1"/>
        <v>36</v>
      </c>
      <c r="BN8" s="397">
        <f t="shared" si="2"/>
        <v>1834</v>
      </c>
      <c r="BO8" s="398">
        <f t="shared" si="3"/>
        <v>2.4548611111111063E-2</v>
      </c>
      <c r="BP8" s="398">
        <f t="shared" si="4"/>
        <v>0.44190972222222202</v>
      </c>
      <c r="BR8" s="15">
        <f>VLOOKUP(BS8,id!$A:$C,3,0)</f>
        <v>480</v>
      </c>
      <c r="BS8" s="15" t="str">
        <f t="shared" si="5"/>
        <v>WieczorekJarosław1984</v>
      </c>
      <c r="BT8" s="9" t="str">
        <f t="shared" si="6"/>
        <v>Wieczorek</v>
      </c>
      <c r="BU8" s="9" t="str">
        <f t="shared" si="7"/>
        <v>Jarosław</v>
      </c>
      <c r="BV8" s="213" t="str">
        <f t="shared" si="8"/>
        <v>Rajd Liczyrzepy / Europa Ubezpieczenia</v>
      </c>
      <c r="BW8" s="9">
        <f t="shared" si="9"/>
        <v>1984</v>
      </c>
      <c r="BX8" s="9">
        <f t="shared" si="10"/>
        <v>87.20874940561103</v>
      </c>
      <c r="BY8" s="9"/>
      <c r="BZ8" s="9">
        <f t="shared" si="11"/>
        <v>1.0361698226866782</v>
      </c>
      <c r="CA8" s="9">
        <v>1</v>
      </c>
      <c r="CB8" s="9">
        <f t="shared" si="12"/>
        <v>0.96985721840296135</v>
      </c>
      <c r="CC8" s="9">
        <v>1</v>
      </c>
    </row>
    <row r="9" spans="1:81">
      <c r="A9" s="395">
        <v>7</v>
      </c>
      <c r="B9" s="395">
        <v>32</v>
      </c>
      <c r="C9" s="395" t="s">
        <v>26</v>
      </c>
      <c r="D9" s="395" t="s">
        <v>60</v>
      </c>
      <c r="E9" s="396">
        <v>1969</v>
      </c>
      <c r="F9" s="396" t="s">
        <v>262</v>
      </c>
      <c r="G9" s="399"/>
      <c r="H9" s="398">
        <v>0.78704861111111102</v>
      </c>
      <c r="I9" s="398">
        <v>0.76111111111111096</v>
      </c>
      <c r="J9" s="395">
        <v>1</v>
      </c>
      <c r="K9" s="395">
        <v>1</v>
      </c>
      <c r="L9" s="395"/>
      <c r="M9" s="395"/>
      <c r="N9" s="395"/>
      <c r="O9" s="395">
        <v>1</v>
      </c>
      <c r="P9" s="395"/>
      <c r="Q9" s="395"/>
      <c r="R9" s="395"/>
      <c r="S9" s="395"/>
      <c r="T9" s="395"/>
      <c r="U9" s="395">
        <v>1</v>
      </c>
      <c r="V9" s="395"/>
      <c r="W9" s="395">
        <v>1</v>
      </c>
      <c r="X9" s="395"/>
      <c r="Y9" s="395"/>
      <c r="Z9" s="395">
        <v>1</v>
      </c>
      <c r="AA9" s="395"/>
      <c r="AB9" s="395"/>
      <c r="AC9" s="395"/>
      <c r="AD9" s="395">
        <v>1</v>
      </c>
      <c r="AE9" s="395"/>
      <c r="AF9" s="395"/>
      <c r="AG9" s="395"/>
      <c r="AH9" s="395">
        <v>1</v>
      </c>
      <c r="AI9" s="395">
        <v>1</v>
      </c>
      <c r="AJ9" s="395"/>
      <c r="AK9" s="395"/>
      <c r="AL9" s="395"/>
      <c r="AM9" s="395"/>
      <c r="AN9" s="395">
        <v>1</v>
      </c>
      <c r="AO9" s="395"/>
      <c r="AP9" s="395">
        <v>1</v>
      </c>
      <c r="AQ9" s="395">
        <v>1</v>
      </c>
      <c r="AR9" s="395">
        <v>1</v>
      </c>
      <c r="AS9" s="395"/>
      <c r="AT9" s="395">
        <v>1</v>
      </c>
      <c r="AU9" s="395">
        <v>1</v>
      </c>
      <c r="AV9" s="395">
        <v>1</v>
      </c>
      <c r="AW9" s="395">
        <v>1</v>
      </c>
      <c r="AX9" s="395">
        <v>1</v>
      </c>
      <c r="AY9" s="395"/>
      <c r="AZ9" s="395">
        <v>1</v>
      </c>
      <c r="BA9" s="395">
        <v>1</v>
      </c>
      <c r="BB9" s="395">
        <v>1</v>
      </c>
      <c r="BC9" s="395">
        <v>1</v>
      </c>
      <c r="BD9" s="395">
        <v>1</v>
      </c>
      <c r="BE9" s="395">
        <v>1</v>
      </c>
      <c r="BF9" s="395">
        <v>1</v>
      </c>
      <c r="BG9" s="395"/>
      <c r="BH9" s="395">
        <v>1</v>
      </c>
      <c r="BI9" s="395">
        <v>1</v>
      </c>
      <c r="BJ9" s="395">
        <v>1</v>
      </c>
      <c r="BK9" s="395">
        <v>1</v>
      </c>
      <c r="BL9" s="395">
        <f t="shared" si="0"/>
        <v>1850</v>
      </c>
      <c r="BM9" s="397">
        <f t="shared" si="1"/>
        <v>38</v>
      </c>
      <c r="BN9" s="397">
        <f t="shared" si="2"/>
        <v>1812</v>
      </c>
      <c r="BO9" s="398">
        <f t="shared" si="3"/>
        <v>2.5937500000000058E-2</v>
      </c>
      <c r="BP9" s="398">
        <f t="shared" si="4"/>
        <v>0.44329861111111102</v>
      </c>
      <c r="BR9" s="15">
        <f>VLOOKUP(BS9,id!$A:$C,3,0)</f>
        <v>7</v>
      </c>
      <c r="BS9" s="15" t="str">
        <f t="shared" ref="BS9:BS57" si="13">BT9&amp;BU9&amp;BW9</f>
        <v>SzawdzinKrzysztof1969</v>
      </c>
      <c r="BT9" s="9" t="str">
        <f t="shared" ref="BT9:BT57" si="14">D9</f>
        <v>Szawdzin</v>
      </c>
      <c r="BU9" s="9" t="str">
        <f t="shared" ref="BU9:BU57" si="15">C9</f>
        <v>Krzysztof</v>
      </c>
      <c r="BV9" s="213">
        <f t="shared" ref="BV9:BV57" si="16">G9</f>
        <v>0</v>
      </c>
      <c r="BW9" s="9">
        <f t="shared" ref="BW9:BW57" si="17">E9</f>
        <v>1969</v>
      </c>
      <c r="BX9" s="9">
        <f t="shared" ref="BX9:BX53" si="18">BX8*IF(CB9&lt;1,CB9,IF(CC9&lt;1,CC9,IF(CA9&lt;1,CA9,IF(BZ9&lt;1,BZ9,1))))</f>
        <v>86.162624821683309</v>
      </c>
      <c r="BY9" s="9"/>
      <c r="BZ9" s="9">
        <f t="shared" ref="BZ9:BZ57" si="19">BP8/BP9</f>
        <v>0.99686692253465947</v>
      </c>
      <c r="CA9" s="9">
        <v>2</v>
      </c>
      <c r="CB9" s="9">
        <f t="shared" ref="CB9:CB57" si="20">BN9/BN8</f>
        <v>0.98800436205016362</v>
      </c>
      <c r="CC9" s="9">
        <v>2</v>
      </c>
    </row>
    <row r="10" spans="1:81">
      <c r="A10" s="395">
        <v>8</v>
      </c>
      <c r="B10" s="395">
        <v>82</v>
      </c>
      <c r="C10" s="395" t="s">
        <v>288</v>
      </c>
      <c r="D10" s="395" t="s">
        <v>314</v>
      </c>
      <c r="E10" s="396">
        <v>1972</v>
      </c>
      <c r="F10" s="396" t="s">
        <v>1615</v>
      </c>
      <c r="G10" s="396" t="s">
        <v>158</v>
      </c>
      <c r="H10" s="398">
        <v>0.79940972222222195</v>
      </c>
      <c r="I10" s="398">
        <v>0.76111111111111096</v>
      </c>
      <c r="J10" s="395"/>
      <c r="K10" s="395"/>
      <c r="L10" s="395"/>
      <c r="M10" s="395">
        <v>1</v>
      </c>
      <c r="N10" s="395"/>
      <c r="O10" s="395">
        <v>1</v>
      </c>
      <c r="P10" s="395"/>
      <c r="Q10" s="395"/>
      <c r="R10" s="395"/>
      <c r="S10" s="395">
        <v>1</v>
      </c>
      <c r="T10" s="395"/>
      <c r="U10" s="395"/>
      <c r="V10" s="395"/>
      <c r="W10" s="395"/>
      <c r="X10" s="395"/>
      <c r="Y10" s="395"/>
      <c r="Z10" s="395"/>
      <c r="AA10" s="395"/>
      <c r="AB10" s="395"/>
      <c r="AC10" s="395">
        <v>1</v>
      </c>
      <c r="AD10" s="395"/>
      <c r="AE10" s="395">
        <v>1</v>
      </c>
      <c r="AF10" s="395"/>
      <c r="AG10" s="395">
        <v>1</v>
      </c>
      <c r="AH10" s="395"/>
      <c r="AI10" s="395"/>
      <c r="AJ10" s="395">
        <v>1</v>
      </c>
      <c r="AK10" s="395"/>
      <c r="AL10" s="395">
        <v>1</v>
      </c>
      <c r="AM10" s="395">
        <v>1</v>
      </c>
      <c r="AN10" s="395"/>
      <c r="AO10" s="395">
        <v>1</v>
      </c>
      <c r="AP10" s="395">
        <v>1</v>
      </c>
      <c r="AQ10" s="395">
        <v>1</v>
      </c>
      <c r="AR10" s="395"/>
      <c r="AS10" s="395"/>
      <c r="AT10" s="395">
        <v>1</v>
      </c>
      <c r="AU10" s="395">
        <v>1</v>
      </c>
      <c r="AV10" s="395">
        <v>1</v>
      </c>
      <c r="AW10" s="395">
        <v>1</v>
      </c>
      <c r="AX10" s="395">
        <v>1</v>
      </c>
      <c r="AY10" s="395">
        <v>1</v>
      </c>
      <c r="AZ10" s="395"/>
      <c r="BA10" s="395"/>
      <c r="BB10" s="395">
        <v>1</v>
      </c>
      <c r="BC10" s="395">
        <v>1</v>
      </c>
      <c r="BD10" s="395">
        <v>1</v>
      </c>
      <c r="BE10" s="395">
        <v>1</v>
      </c>
      <c r="BF10" s="395">
        <v>1</v>
      </c>
      <c r="BG10" s="395">
        <v>1</v>
      </c>
      <c r="BH10" s="395">
        <v>1</v>
      </c>
      <c r="BI10" s="395">
        <v>1</v>
      </c>
      <c r="BJ10" s="395">
        <v>1</v>
      </c>
      <c r="BK10" s="395">
        <v>1</v>
      </c>
      <c r="BL10" s="395">
        <f t="shared" si="0"/>
        <v>1860</v>
      </c>
      <c r="BM10" s="397">
        <f t="shared" si="1"/>
        <v>56</v>
      </c>
      <c r="BN10" s="397">
        <f t="shared" si="2"/>
        <v>1804</v>
      </c>
      <c r="BO10" s="398">
        <f t="shared" si="3"/>
        <v>3.8298611111110992E-2</v>
      </c>
      <c r="BP10" s="398">
        <f t="shared" si="4"/>
        <v>0.45565972222222195</v>
      </c>
      <c r="BR10" s="15">
        <f>VLOOKUP(BS10,id!$A:$C,3,0)</f>
        <v>27</v>
      </c>
      <c r="BS10" s="15" t="str">
        <f t="shared" si="13"/>
        <v>BoberBartłomiej1972</v>
      </c>
      <c r="BT10" s="9" t="str">
        <f t="shared" si="14"/>
        <v>Bober</v>
      </c>
      <c r="BU10" s="9" t="str">
        <f t="shared" si="15"/>
        <v>Bartłomiej</v>
      </c>
      <c r="BV10" s="213" t="str">
        <f t="shared" si="16"/>
        <v>Harpagan</v>
      </c>
      <c r="BW10" s="9">
        <f t="shared" si="17"/>
        <v>1972</v>
      </c>
      <c r="BX10" s="9">
        <f t="shared" si="18"/>
        <v>85.782215882073231</v>
      </c>
      <c r="BY10" s="9"/>
      <c r="BZ10" s="9">
        <f t="shared" si="19"/>
        <v>0.97287205669435384</v>
      </c>
      <c r="CA10" s="9">
        <v>3</v>
      </c>
      <c r="CB10" s="9">
        <f t="shared" si="20"/>
        <v>0.99558498896247238</v>
      </c>
      <c r="CC10" s="9">
        <v>3</v>
      </c>
    </row>
    <row r="11" spans="1:81">
      <c r="A11" s="395">
        <v>9</v>
      </c>
      <c r="B11" s="395">
        <v>6</v>
      </c>
      <c r="C11" s="395" t="s">
        <v>50</v>
      </c>
      <c r="D11" s="395" t="s">
        <v>132</v>
      </c>
      <c r="E11" s="396">
        <v>1970</v>
      </c>
      <c r="F11" s="396" t="s">
        <v>1228</v>
      </c>
      <c r="G11" s="399"/>
      <c r="H11" s="398">
        <v>0.78674768518518501</v>
      </c>
      <c r="I11" s="398">
        <v>0.76111111111111096</v>
      </c>
      <c r="J11" s="395"/>
      <c r="K11" s="395">
        <v>1</v>
      </c>
      <c r="L11" s="395"/>
      <c r="M11" s="395"/>
      <c r="N11" s="395"/>
      <c r="O11" s="395"/>
      <c r="P11" s="395"/>
      <c r="Q11" s="395">
        <v>1</v>
      </c>
      <c r="R11" s="395"/>
      <c r="S11" s="395"/>
      <c r="T11" s="395"/>
      <c r="U11" s="395"/>
      <c r="V11" s="395"/>
      <c r="W11" s="395"/>
      <c r="X11" s="395"/>
      <c r="Y11" s="395"/>
      <c r="Z11" s="395">
        <v>1</v>
      </c>
      <c r="AA11" s="395">
        <v>1</v>
      </c>
      <c r="AB11" s="395"/>
      <c r="AC11" s="395">
        <v>1</v>
      </c>
      <c r="AD11" s="395">
        <v>1</v>
      </c>
      <c r="AE11" s="395"/>
      <c r="AF11" s="395"/>
      <c r="AG11" s="395"/>
      <c r="AH11" s="395">
        <v>1</v>
      </c>
      <c r="AI11" s="395"/>
      <c r="AJ11" s="395"/>
      <c r="AK11" s="395">
        <v>1</v>
      </c>
      <c r="AL11" s="395"/>
      <c r="AM11" s="395">
        <v>1</v>
      </c>
      <c r="AN11" s="395">
        <v>1</v>
      </c>
      <c r="AO11" s="395"/>
      <c r="AP11" s="395"/>
      <c r="AQ11" s="395"/>
      <c r="AR11" s="395">
        <v>1</v>
      </c>
      <c r="AS11" s="395">
        <v>1</v>
      </c>
      <c r="AT11" s="395">
        <v>1</v>
      </c>
      <c r="AU11" s="395">
        <v>1</v>
      </c>
      <c r="AV11" s="395">
        <v>1</v>
      </c>
      <c r="AW11" s="395">
        <v>1</v>
      </c>
      <c r="AX11" s="395">
        <v>1</v>
      </c>
      <c r="AY11" s="395"/>
      <c r="AZ11" s="395">
        <v>1</v>
      </c>
      <c r="BA11" s="395">
        <v>1</v>
      </c>
      <c r="BB11" s="395">
        <v>1</v>
      </c>
      <c r="BC11" s="395">
        <v>1</v>
      </c>
      <c r="BD11" s="395">
        <v>1</v>
      </c>
      <c r="BE11" s="395">
        <v>1</v>
      </c>
      <c r="BF11" s="395">
        <v>1</v>
      </c>
      <c r="BG11" s="395"/>
      <c r="BH11" s="395">
        <v>1</v>
      </c>
      <c r="BI11" s="395">
        <v>1</v>
      </c>
      <c r="BJ11" s="395">
        <v>1</v>
      </c>
      <c r="BK11" s="395">
        <v>1</v>
      </c>
      <c r="BL11" s="395">
        <f t="shared" si="0"/>
        <v>1840</v>
      </c>
      <c r="BM11" s="397">
        <f t="shared" si="1"/>
        <v>37</v>
      </c>
      <c r="BN11" s="397">
        <f t="shared" si="2"/>
        <v>1803</v>
      </c>
      <c r="BO11" s="398">
        <f t="shared" si="3"/>
        <v>2.5636574074074048E-2</v>
      </c>
      <c r="BP11" s="398">
        <f t="shared" si="4"/>
        <v>0.44299768518518501</v>
      </c>
      <c r="BR11" s="15">
        <f>VLOOKUP(BS11,id!$A:$C,3,0)</f>
        <v>8</v>
      </c>
      <c r="BS11" s="15" t="str">
        <f t="shared" si="13"/>
        <v>FałowskiRafał1970</v>
      </c>
      <c r="BT11" s="9" t="str">
        <f t="shared" si="14"/>
        <v>Fałowski</v>
      </c>
      <c r="BU11" s="9" t="str">
        <f t="shared" si="15"/>
        <v>Rafał</v>
      </c>
      <c r="BV11" s="213">
        <f t="shared" si="16"/>
        <v>0</v>
      </c>
      <c r="BW11" s="9">
        <f t="shared" si="17"/>
        <v>1970</v>
      </c>
      <c r="BX11" s="9">
        <f t="shared" si="18"/>
        <v>85.734664764621968</v>
      </c>
      <c r="BY11" s="9"/>
      <c r="BZ11" s="9">
        <f t="shared" si="19"/>
        <v>1.0285826257348136</v>
      </c>
      <c r="CA11" s="9">
        <v>4</v>
      </c>
      <c r="CB11" s="9">
        <f t="shared" si="20"/>
        <v>0.99944567627494452</v>
      </c>
      <c r="CC11" s="9">
        <v>4</v>
      </c>
    </row>
    <row r="12" spans="1:81">
      <c r="A12" s="395">
        <v>10</v>
      </c>
      <c r="B12" s="395">
        <v>76</v>
      </c>
      <c r="C12" s="395" t="s">
        <v>19</v>
      </c>
      <c r="D12" s="395" t="s">
        <v>277</v>
      </c>
      <c r="E12" s="396">
        <v>1985</v>
      </c>
      <c r="F12" s="396" t="s">
        <v>216</v>
      </c>
      <c r="G12" s="396" t="s">
        <v>276</v>
      </c>
      <c r="H12" s="398">
        <v>0.80168981481481505</v>
      </c>
      <c r="I12" s="398">
        <v>0.76111111111111096</v>
      </c>
      <c r="J12" s="395">
        <v>1</v>
      </c>
      <c r="K12" s="395">
        <v>1</v>
      </c>
      <c r="L12" s="395">
        <v>1</v>
      </c>
      <c r="M12" s="395"/>
      <c r="N12" s="395"/>
      <c r="O12" s="395">
        <v>1</v>
      </c>
      <c r="P12" s="395">
        <v>1</v>
      </c>
      <c r="Q12" s="395"/>
      <c r="R12" s="395"/>
      <c r="S12" s="395"/>
      <c r="T12" s="395"/>
      <c r="U12" s="395"/>
      <c r="V12" s="395"/>
      <c r="W12" s="395">
        <v>1</v>
      </c>
      <c r="X12" s="395"/>
      <c r="Y12" s="395"/>
      <c r="Z12" s="395">
        <v>1</v>
      </c>
      <c r="AA12" s="395"/>
      <c r="AB12" s="395"/>
      <c r="AC12" s="395">
        <v>1</v>
      </c>
      <c r="AD12" s="395">
        <v>1</v>
      </c>
      <c r="AE12" s="395"/>
      <c r="AF12" s="395"/>
      <c r="AG12" s="395"/>
      <c r="AH12" s="395"/>
      <c r="AI12" s="395">
        <v>1</v>
      </c>
      <c r="AJ12" s="395"/>
      <c r="AK12" s="395"/>
      <c r="AL12" s="395"/>
      <c r="AM12" s="395">
        <v>1</v>
      </c>
      <c r="AN12" s="395"/>
      <c r="AO12" s="395"/>
      <c r="AP12" s="395">
        <v>1</v>
      </c>
      <c r="AQ12" s="395">
        <v>1</v>
      </c>
      <c r="AR12" s="395">
        <v>1</v>
      </c>
      <c r="AS12" s="395"/>
      <c r="AT12" s="395">
        <v>1</v>
      </c>
      <c r="AU12" s="395">
        <v>1</v>
      </c>
      <c r="AV12" s="395">
        <v>1</v>
      </c>
      <c r="AW12" s="395">
        <v>1</v>
      </c>
      <c r="AX12" s="395">
        <v>1</v>
      </c>
      <c r="AY12" s="395"/>
      <c r="AZ12" s="395">
        <v>1</v>
      </c>
      <c r="BA12" s="395">
        <v>1</v>
      </c>
      <c r="BB12" s="395"/>
      <c r="BC12" s="395">
        <v>1</v>
      </c>
      <c r="BD12" s="395">
        <v>1</v>
      </c>
      <c r="BE12" s="395">
        <v>1</v>
      </c>
      <c r="BF12" s="395">
        <v>1</v>
      </c>
      <c r="BG12" s="395"/>
      <c r="BH12" s="395">
        <v>1</v>
      </c>
      <c r="BI12" s="395">
        <v>1</v>
      </c>
      <c r="BJ12" s="395">
        <v>1</v>
      </c>
      <c r="BK12" s="395">
        <v>1</v>
      </c>
      <c r="BL12" s="395">
        <f t="shared" si="0"/>
        <v>1790</v>
      </c>
      <c r="BM12" s="397">
        <f t="shared" si="1"/>
        <v>59</v>
      </c>
      <c r="BN12" s="397">
        <f t="shared" si="2"/>
        <v>1731</v>
      </c>
      <c r="BO12" s="398">
        <f t="shared" si="3"/>
        <v>4.0578703703704089E-2</v>
      </c>
      <c r="BP12" s="398">
        <f t="shared" si="4"/>
        <v>0.45793981481481505</v>
      </c>
      <c r="BR12" s="15">
        <f>VLOOKUP(BS12,id!$A:$C,3,0)</f>
        <v>5</v>
      </c>
      <c r="BS12" s="15" t="str">
        <f t="shared" si="13"/>
        <v>BanaszkiewiczPiotr1985</v>
      </c>
      <c r="BT12" s="9" t="str">
        <f t="shared" si="14"/>
        <v>Banaszkiewicz</v>
      </c>
      <c r="BU12" s="9" t="str">
        <f t="shared" si="15"/>
        <v>Piotr</v>
      </c>
      <c r="BV12" s="213" t="str">
        <f t="shared" si="16"/>
        <v>KTR BikeOrient</v>
      </c>
      <c r="BW12" s="9">
        <f t="shared" si="17"/>
        <v>1985</v>
      </c>
      <c r="BX12" s="9">
        <f t="shared" si="18"/>
        <v>82.310984308131239</v>
      </c>
      <c r="BY12" s="9"/>
      <c r="BZ12" s="9">
        <f t="shared" si="19"/>
        <v>0.96737097507961289</v>
      </c>
      <c r="CA12" s="9">
        <v>5</v>
      </c>
      <c r="CB12" s="9">
        <f t="shared" si="20"/>
        <v>0.96006655574043265</v>
      </c>
      <c r="CC12" s="9">
        <v>5</v>
      </c>
    </row>
    <row r="13" spans="1:81">
      <c r="A13" s="395">
        <v>11</v>
      </c>
      <c r="B13" s="395">
        <v>139</v>
      </c>
      <c r="C13" s="395" t="s">
        <v>65</v>
      </c>
      <c r="D13" s="395" t="s">
        <v>1518</v>
      </c>
      <c r="E13" s="396">
        <v>1986</v>
      </c>
      <c r="F13" s="396" t="s">
        <v>254</v>
      </c>
      <c r="G13" s="396" t="s">
        <v>1511</v>
      </c>
      <c r="H13" s="398">
        <v>0.80204861111111103</v>
      </c>
      <c r="I13" s="398">
        <v>0.76111111111111096</v>
      </c>
      <c r="J13" s="395"/>
      <c r="K13" s="395">
        <v>1</v>
      </c>
      <c r="L13" s="395">
        <v>1</v>
      </c>
      <c r="M13" s="395"/>
      <c r="N13" s="395">
        <v>1</v>
      </c>
      <c r="O13" s="395"/>
      <c r="P13" s="395"/>
      <c r="Q13" s="395"/>
      <c r="R13" s="395"/>
      <c r="S13" s="395"/>
      <c r="T13" s="395"/>
      <c r="U13" s="395">
        <v>1</v>
      </c>
      <c r="V13" s="395"/>
      <c r="W13" s="395"/>
      <c r="X13" s="395"/>
      <c r="Y13" s="395">
        <v>1</v>
      </c>
      <c r="Z13" s="395"/>
      <c r="AA13" s="395"/>
      <c r="AB13" s="395"/>
      <c r="AC13" s="395">
        <v>1</v>
      </c>
      <c r="AD13" s="395">
        <v>1</v>
      </c>
      <c r="AE13" s="395"/>
      <c r="AF13" s="395"/>
      <c r="AG13" s="395"/>
      <c r="AH13" s="395"/>
      <c r="AI13" s="395"/>
      <c r="AJ13" s="395"/>
      <c r="AK13" s="395">
        <v>1</v>
      </c>
      <c r="AL13" s="395"/>
      <c r="AM13" s="395"/>
      <c r="AN13" s="395"/>
      <c r="AO13" s="395"/>
      <c r="AP13" s="395">
        <v>1</v>
      </c>
      <c r="AQ13" s="395">
        <v>1</v>
      </c>
      <c r="AR13" s="395">
        <v>1</v>
      </c>
      <c r="AS13" s="395"/>
      <c r="AT13" s="395">
        <v>1</v>
      </c>
      <c r="AU13" s="395">
        <v>1</v>
      </c>
      <c r="AV13" s="395">
        <v>1</v>
      </c>
      <c r="AW13" s="395">
        <v>1</v>
      </c>
      <c r="AX13" s="395">
        <v>1</v>
      </c>
      <c r="AY13" s="395"/>
      <c r="AZ13" s="395">
        <v>1</v>
      </c>
      <c r="BA13" s="395">
        <v>1</v>
      </c>
      <c r="BB13" s="395">
        <v>1</v>
      </c>
      <c r="BC13" s="395">
        <v>1</v>
      </c>
      <c r="BD13" s="395">
        <v>1</v>
      </c>
      <c r="BE13" s="395">
        <v>1</v>
      </c>
      <c r="BF13" s="395">
        <v>1</v>
      </c>
      <c r="BG13" s="395"/>
      <c r="BH13" s="395">
        <v>1</v>
      </c>
      <c r="BI13" s="395">
        <v>1</v>
      </c>
      <c r="BJ13" s="395">
        <v>1</v>
      </c>
      <c r="BK13" s="395">
        <v>1</v>
      </c>
      <c r="BL13" s="395">
        <f t="shared" si="0"/>
        <v>1760</v>
      </c>
      <c r="BM13" s="397">
        <f t="shared" si="1"/>
        <v>59</v>
      </c>
      <c r="BN13" s="397">
        <f t="shared" si="2"/>
        <v>1701</v>
      </c>
      <c r="BO13" s="398">
        <f t="shared" si="3"/>
        <v>4.0937500000000071E-2</v>
      </c>
      <c r="BP13" s="398">
        <f t="shared" si="4"/>
        <v>0.45829861111111103</v>
      </c>
      <c r="BR13" s="15">
        <f>VLOOKUP(BS13,id!$A:$C,3,0)</f>
        <v>138</v>
      </c>
      <c r="BS13" s="15" t="str">
        <f t="shared" si="13"/>
        <v>BedykMichał1986</v>
      </c>
      <c r="BT13" s="9" t="str">
        <f t="shared" si="14"/>
        <v>Bedyk</v>
      </c>
      <c r="BU13" s="9" t="str">
        <f t="shared" si="15"/>
        <v>Michał</v>
      </c>
      <c r="BV13" s="213" t="str">
        <f t="shared" si="16"/>
        <v>IT Orient</v>
      </c>
      <c r="BW13" s="9">
        <f t="shared" si="17"/>
        <v>1986</v>
      </c>
      <c r="BX13" s="9">
        <f t="shared" si="18"/>
        <v>80.88445078459344</v>
      </c>
      <c r="BY13" s="9"/>
      <c r="BZ13" s="9">
        <f t="shared" si="19"/>
        <v>0.99921711240750632</v>
      </c>
      <c r="CA13" s="9">
        <v>6</v>
      </c>
      <c r="CB13" s="9">
        <f t="shared" si="20"/>
        <v>0.98266897746967075</v>
      </c>
      <c r="CC13" s="9">
        <v>6</v>
      </c>
    </row>
    <row r="14" spans="1:81">
      <c r="A14" s="395">
        <v>12</v>
      </c>
      <c r="B14" s="395">
        <v>53</v>
      </c>
      <c r="C14" s="395" t="s">
        <v>21</v>
      </c>
      <c r="D14" s="395" t="s">
        <v>27</v>
      </c>
      <c r="E14" s="396">
        <v>1969</v>
      </c>
      <c r="F14" s="396" t="s">
        <v>269</v>
      </c>
      <c r="G14" s="399" t="s">
        <v>186</v>
      </c>
      <c r="H14" s="398">
        <v>0.79861111111111105</v>
      </c>
      <c r="I14" s="398">
        <v>0.76111111111111096</v>
      </c>
      <c r="J14" s="395"/>
      <c r="K14" s="395">
        <v>1</v>
      </c>
      <c r="L14" s="395"/>
      <c r="M14" s="395"/>
      <c r="N14" s="395"/>
      <c r="O14" s="395"/>
      <c r="P14" s="395">
        <v>1</v>
      </c>
      <c r="Q14" s="395">
        <v>1</v>
      </c>
      <c r="R14" s="395"/>
      <c r="S14" s="395"/>
      <c r="T14" s="395"/>
      <c r="U14" s="395"/>
      <c r="V14" s="395"/>
      <c r="W14" s="395">
        <v>1</v>
      </c>
      <c r="X14" s="395"/>
      <c r="Y14" s="395"/>
      <c r="Z14" s="395"/>
      <c r="AA14" s="395"/>
      <c r="AB14" s="395"/>
      <c r="AC14" s="395"/>
      <c r="AD14" s="395">
        <v>1</v>
      </c>
      <c r="AE14" s="395"/>
      <c r="AF14" s="395">
        <v>1</v>
      </c>
      <c r="AG14" s="395"/>
      <c r="AH14" s="395">
        <v>1</v>
      </c>
      <c r="AI14" s="395"/>
      <c r="AJ14" s="395"/>
      <c r="AK14" s="395">
        <v>1</v>
      </c>
      <c r="AL14" s="395"/>
      <c r="AM14" s="395"/>
      <c r="AN14" s="395">
        <v>1</v>
      </c>
      <c r="AO14" s="395"/>
      <c r="AP14" s="395">
        <v>1</v>
      </c>
      <c r="AQ14" s="395">
        <v>1</v>
      </c>
      <c r="AR14" s="395">
        <v>1</v>
      </c>
      <c r="AS14" s="395">
        <v>1</v>
      </c>
      <c r="AT14" s="395">
        <v>1</v>
      </c>
      <c r="AU14" s="395"/>
      <c r="AV14" s="395">
        <v>1</v>
      </c>
      <c r="AW14" s="395">
        <v>1</v>
      </c>
      <c r="AX14" s="395">
        <v>1</v>
      </c>
      <c r="AY14" s="395"/>
      <c r="AZ14" s="395">
        <v>1</v>
      </c>
      <c r="BA14" s="395">
        <v>1</v>
      </c>
      <c r="BB14" s="395">
        <v>1</v>
      </c>
      <c r="BC14" s="395">
        <v>1</v>
      </c>
      <c r="BD14" s="395">
        <v>1</v>
      </c>
      <c r="BE14" s="395"/>
      <c r="BF14" s="395">
        <v>1</v>
      </c>
      <c r="BG14" s="395"/>
      <c r="BH14" s="395">
        <v>1</v>
      </c>
      <c r="BI14" s="395">
        <v>1</v>
      </c>
      <c r="BJ14" s="395">
        <v>1</v>
      </c>
      <c r="BK14" s="395">
        <v>1</v>
      </c>
      <c r="BL14" s="395">
        <f t="shared" si="0"/>
        <v>1740</v>
      </c>
      <c r="BM14" s="397">
        <f t="shared" si="1"/>
        <v>54</v>
      </c>
      <c r="BN14" s="397">
        <f t="shared" si="2"/>
        <v>1686</v>
      </c>
      <c r="BO14" s="398">
        <f t="shared" si="3"/>
        <v>3.7500000000000089E-2</v>
      </c>
      <c r="BP14" s="398">
        <f t="shared" si="4"/>
        <v>0.45486111111111105</v>
      </c>
      <c r="BR14" s="15">
        <f>VLOOKUP(BS14,id!$A:$C,3,0)</f>
        <v>31</v>
      </c>
      <c r="BS14" s="15" t="str">
        <f t="shared" si="13"/>
        <v>WitkowskiMarcin1969</v>
      </c>
      <c r="BT14" s="9" t="str">
        <f t="shared" si="14"/>
        <v>Witkowski</v>
      </c>
      <c r="BU14" s="9" t="str">
        <f t="shared" si="15"/>
        <v>Marcin</v>
      </c>
      <c r="BV14" s="213" t="str">
        <f t="shared" si="16"/>
        <v>SONY MTB TEAM</v>
      </c>
      <c r="BW14" s="9">
        <f t="shared" si="17"/>
        <v>1969</v>
      </c>
      <c r="BX14" s="9">
        <f t="shared" si="18"/>
        <v>80.171184022824534</v>
      </c>
      <c r="BY14" s="9"/>
      <c r="BZ14" s="9">
        <f t="shared" si="19"/>
        <v>1.0075572519083968</v>
      </c>
      <c r="CA14" s="9">
        <v>7</v>
      </c>
      <c r="CB14" s="9">
        <f t="shared" si="20"/>
        <v>0.99118165784832446</v>
      </c>
      <c r="CC14" s="9">
        <v>7</v>
      </c>
    </row>
    <row r="15" spans="1:81">
      <c r="A15" s="395">
        <v>13</v>
      </c>
      <c r="B15" s="395">
        <v>2</v>
      </c>
      <c r="C15" s="395" t="s">
        <v>23</v>
      </c>
      <c r="D15" s="395" t="s">
        <v>93</v>
      </c>
      <c r="E15" s="396">
        <v>1974</v>
      </c>
      <c r="F15" s="396" t="s">
        <v>1512</v>
      </c>
      <c r="G15" s="399" t="s">
        <v>200</v>
      </c>
      <c r="H15" s="398">
        <v>0.7940625</v>
      </c>
      <c r="I15" s="398">
        <v>0.76111111111111096</v>
      </c>
      <c r="J15" s="395"/>
      <c r="K15" s="395"/>
      <c r="L15" s="395"/>
      <c r="M15" s="395"/>
      <c r="N15" s="395"/>
      <c r="O15" s="395"/>
      <c r="P15" s="395"/>
      <c r="Q15" s="395"/>
      <c r="R15" s="395"/>
      <c r="S15" s="395"/>
      <c r="T15" s="395"/>
      <c r="U15" s="395"/>
      <c r="V15" s="395"/>
      <c r="W15" s="395"/>
      <c r="X15" s="395"/>
      <c r="Y15" s="395"/>
      <c r="Z15" s="395"/>
      <c r="AA15" s="395"/>
      <c r="AB15" s="395"/>
      <c r="AC15" s="395">
        <v>1</v>
      </c>
      <c r="AD15" s="395">
        <v>1</v>
      </c>
      <c r="AE15" s="395"/>
      <c r="AF15" s="395">
        <v>1</v>
      </c>
      <c r="AG15" s="395"/>
      <c r="AH15" s="395">
        <v>1</v>
      </c>
      <c r="AI15" s="395"/>
      <c r="AJ15" s="395"/>
      <c r="AK15" s="395"/>
      <c r="AL15" s="395"/>
      <c r="AM15" s="395"/>
      <c r="AN15" s="395">
        <v>1</v>
      </c>
      <c r="AO15" s="395"/>
      <c r="AP15" s="395">
        <v>1</v>
      </c>
      <c r="AQ15" s="395">
        <v>1</v>
      </c>
      <c r="AR15" s="395">
        <v>1</v>
      </c>
      <c r="AS15" s="395">
        <v>1</v>
      </c>
      <c r="AT15" s="395">
        <v>1</v>
      </c>
      <c r="AU15" s="395">
        <v>1</v>
      </c>
      <c r="AV15" s="395">
        <v>1</v>
      </c>
      <c r="AW15" s="395">
        <v>1</v>
      </c>
      <c r="AX15" s="395">
        <v>1</v>
      </c>
      <c r="AY15" s="395"/>
      <c r="AZ15" s="395">
        <v>1</v>
      </c>
      <c r="BA15" s="395">
        <v>1</v>
      </c>
      <c r="BB15" s="395"/>
      <c r="BC15" s="395">
        <v>1</v>
      </c>
      <c r="BD15" s="395">
        <v>1</v>
      </c>
      <c r="BE15" s="395">
        <v>1</v>
      </c>
      <c r="BF15" s="395">
        <v>1</v>
      </c>
      <c r="BG15" s="395"/>
      <c r="BH15" s="395">
        <v>1</v>
      </c>
      <c r="BI15" s="395">
        <v>1</v>
      </c>
      <c r="BJ15" s="395">
        <v>1</v>
      </c>
      <c r="BK15" s="395">
        <v>1</v>
      </c>
      <c r="BL15" s="395">
        <f t="shared" si="0"/>
        <v>1670</v>
      </c>
      <c r="BM15" s="397">
        <f t="shared" si="1"/>
        <v>48</v>
      </c>
      <c r="BN15" s="397">
        <f t="shared" si="2"/>
        <v>1622</v>
      </c>
      <c r="BO15" s="398">
        <f t="shared" si="3"/>
        <v>3.2951388888889044E-2</v>
      </c>
      <c r="BP15" s="398">
        <f t="shared" si="4"/>
        <v>0.4503125</v>
      </c>
      <c r="BR15" s="15">
        <f>VLOOKUP(BS15,id!$A:$C,3,0)</f>
        <v>45</v>
      </c>
      <c r="BS15" s="15" t="str">
        <f t="shared" si="13"/>
        <v>RygalskiGrzegorz1974</v>
      </c>
      <c r="BT15" s="9" t="str">
        <f t="shared" si="14"/>
        <v>Rygalski</v>
      </c>
      <c r="BU15" s="9" t="str">
        <f t="shared" si="15"/>
        <v>Grzegorz</v>
      </c>
      <c r="BV15" s="213" t="str">
        <f t="shared" si="16"/>
        <v>Welocypedy</v>
      </c>
      <c r="BW15" s="9">
        <f t="shared" si="17"/>
        <v>1974</v>
      </c>
      <c r="BX15" s="9">
        <f t="shared" si="18"/>
        <v>77.127912505943883</v>
      </c>
      <c r="BY15" s="9"/>
      <c r="BZ15" s="9">
        <f t="shared" si="19"/>
        <v>1.0101010101010099</v>
      </c>
      <c r="CA15" s="9">
        <v>8</v>
      </c>
      <c r="CB15" s="9">
        <f t="shared" si="20"/>
        <v>0.96204033214709372</v>
      </c>
      <c r="CC15" s="9">
        <v>8</v>
      </c>
    </row>
    <row r="16" spans="1:81">
      <c r="A16" s="395">
        <v>14</v>
      </c>
      <c r="B16" s="395">
        <v>129</v>
      </c>
      <c r="C16" s="395" t="s">
        <v>53</v>
      </c>
      <c r="D16" s="395" t="s">
        <v>91</v>
      </c>
      <c r="E16" s="396">
        <v>1982</v>
      </c>
      <c r="F16" s="396" t="s">
        <v>269</v>
      </c>
      <c r="G16" s="396" t="s">
        <v>200</v>
      </c>
      <c r="H16" s="398">
        <v>0.79409722222222201</v>
      </c>
      <c r="I16" s="398">
        <v>0.76111111111111096</v>
      </c>
      <c r="J16" s="395"/>
      <c r="K16" s="395"/>
      <c r="L16" s="395"/>
      <c r="M16" s="395"/>
      <c r="N16" s="395"/>
      <c r="O16" s="395"/>
      <c r="P16" s="395"/>
      <c r="Q16" s="395"/>
      <c r="R16" s="395"/>
      <c r="S16" s="395"/>
      <c r="T16" s="395"/>
      <c r="U16" s="395"/>
      <c r="V16" s="395"/>
      <c r="W16" s="395"/>
      <c r="X16" s="395"/>
      <c r="Y16" s="395"/>
      <c r="Z16" s="395"/>
      <c r="AA16" s="395"/>
      <c r="AB16" s="395"/>
      <c r="AC16" s="395">
        <v>1</v>
      </c>
      <c r="AD16" s="395">
        <v>1</v>
      </c>
      <c r="AE16" s="395"/>
      <c r="AF16" s="395">
        <v>1</v>
      </c>
      <c r="AG16" s="395"/>
      <c r="AH16" s="395">
        <v>1</v>
      </c>
      <c r="AI16" s="395"/>
      <c r="AJ16" s="395"/>
      <c r="AK16" s="395"/>
      <c r="AL16" s="395"/>
      <c r="AM16" s="395"/>
      <c r="AN16" s="395">
        <v>1</v>
      </c>
      <c r="AO16" s="395"/>
      <c r="AP16" s="395">
        <v>1</v>
      </c>
      <c r="AQ16" s="395">
        <v>1</v>
      </c>
      <c r="AR16" s="395">
        <v>1</v>
      </c>
      <c r="AS16" s="395">
        <v>1</v>
      </c>
      <c r="AT16" s="395">
        <v>1</v>
      </c>
      <c r="AU16" s="395">
        <v>1</v>
      </c>
      <c r="AV16" s="395">
        <v>1</v>
      </c>
      <c r="AW16" s="395">
        <v>1</v>
      </c>
      <c r="AX16" s="395">
        <v>1</v>
      </c>
      <c r="AY16" s="395"/>
      <c r="AZ16" s="395">
        <v>1</v>
      </c>
      <c r="BA16" s="395">
        <v>1</v>
      </c>
      <c r="BB16" s="395"/>
      <c r="BC16" s="395">
        <v>1</v>
      </c>
      <c r="BD16" s="395">
        <v>1</v>
      </c>
      <c r="BE16" s="395">
        <v>1</v>
      </c>
      <c r="BF16" s="395">
        <v>1</v>
      </c>
      <c r="BG16" s="395"/>
      <c r="BH16" s="395">
        <v>1</v>
      </c>
      <c r="BI16" s="395">
        <v>1</v>
      </c>
      <c r="BJ16" s="395">
        <v>1</v>
      </c>
      <c r="BK16" s="395">
        <v>1</v>
      </c>
      <c r="BL16" s="395">
        <f t="shared" si="0"/>
        <v>1670</v>
      </c>
      <c r="BM16" s="397">
        <f t="shared" si="1"/>
        <v>48</v>
      </c>
      <c r="BN16" s="397">
        <f t="shared" si="2"/>
        <v>1622</v>
      </c>
      <c r="BO16" s="398">
        <f t="shared" si="3"/>
        <v>3.2986111111111049E-2</v>
      </c>
      <c r="BP16" s="398">
        <f t="shared" si="4"/>
        <v>0.45034722222222201</v>
      </c>
      <c r="BR16" s="15">
        <f>VLOOKUP(BS16,id!$A:$C,3,0)</f>
        <v>46</v>
      </c>
      <c r="BS16" s="15" t="str">
        <f t="shared" si="13"/>
        <v>StefańskiTomasz1982</v>
      </c>
      <c r="BT16" s="9" t="str">
        <f t="shared" si="14"/>
        <v>Stefański</v>
      </c>
      <c r="BU16" s="9" t="str">
        <f t="shared" si="15"/>
        <v>Tomasz</v>
      </c>
      <c r="BV16" s="213" t="str">
        <f t="shared" si="16"/>
        <v>Welocypedy</v>
      </c>
      <c r="BW16" s="9">
        <f t="shared" si="17"/>
        <v>1982</v>
      </c>
      <c r="BX16" s="9">
        <f t="shared" si="18"/>
        <v>77.121965866583409</v>
      </c>
      <c r="BY16" s="9"/>
      <c r="BZ16" s="9">
        <f t="shared" si="19"/>
        <v>0.99992289899768749</v>
      </c>
      <c r="CA16" s="9">
        <v>9</v>
      </c>
      <c r="CB16" s="9">
        <f t="shared" si="20"/>
        <v>1</v>
      </c>
      <c r="CC16" s="9">
        <v>9</v>
      </c>
    </row>
    <row r="17" spans="1:81">
      <c r="A17" s="395">
        <v>15</v>
      </c>
      <c r="B17" s="395">
        <v>100</v>
      </c>
      <c r="C17" s="395" t="s">
        <v>76</v>
      </c>
      <c r="D17" s="395" t="s">
        <v>260</v>
      </c>
      <c r="E17" s="396">
        <v>1984</v>
      </c>
      <c r="F17" s="396" t="s">
        <v>216</v>
      </c>
      <c r="G17" s="396" t="s">
        <v>259</v>
      </c>
      <c r="H17" s="398">
        <v>0.78935185185185197</v>
      </c>
      <c r="I17" s="398">
        <v>0.76111111111111096</v>
      </c>
      <c r="J17" s="395"/>
      <c r="K17" s="395"/>
      <c r="L17" s="395"/>
      <c r="M17" s="395"/>
      <c r="N17" s="395"/>
      <c r="O17" s="395"/>
      <c r="P17" s="395">
        <v>1</v>
      </c>
      <c r="Q17" s="395">
        <v>1</v>
      </c>
      <c r="R17" s="395"/>
      <c r="S17" s="395"/>
      <c r="T17" s="395"/>
      <c r="U17" s="395"/>
      <c r="V17" s="395"/>
      <c r="W17" s="395">
        <v>1</v>
      </c>
      <c r="X17" s="395"/>
      <c r="Y17" s="395"/>
      <c r="Z17" s="395"/>
      <c r="AA17" s="395">
        <v>1</v>
      </c>
      <c r="AB17" s="395"/>
      <c r="AC17" s="395"/>
      <c r="AD17" s="395">
        <v>1</v>
      </c>
      <c r="AE17" s="395"/>
      <c r="AF17" s="395"/>
      <c r="AG17" s="395"/>
      <c r="AH17" s="395">
        <v>1</v>
      </c>
      <c r="AI17" s="395"/>
      <c r="AJ17" s="395"/>
      <c r="AK17" s="395">
        <v>1</v>
      </c>
      <c r="AL17" s="395"/>
      <c r="AM17" s="395"/>
      <c r="AN17" s="395">
        <v>1</v>
      </c>
      <c r="AO17" s="395"/>
      <c r="AP17" s="395">
        <v>1</v>
      </c>
      <c r="AQ17" s="395">
        <v>1</v>
      </c>
      <c r="AR17" s="395">
        <v>1</v>
      </c>
      <c r="AS17" s="395">
        <v>1</v>
      </c>
      <c r="AT17" s="395">
        <v>1</v>
      </c>
      <c r="AU17" s="395"/>
      <c r="AV17" s="395">
        <v>1</v>
      </c>
      <c r="AW17" s="395"/>
      <c r="AX17" s="395">
        <v>1</v>
      </c>
      <c r="AY17" s="395"/>
      <c r="AZ17" s="395">
        <v>1</v>
      </c>
      <c r="BA17" s="395">
        <v>1</v>
      </c>
      <c r="BB17" s="395">
        <v>1</v>
      </c>
      <c r="BC17" s="395">
        <v>1</v>
      </c>
      <c r="BD17" s="395">
        <v>1</v>
      </c>
      <c r="BE17" s="395"/>
      <c r="BF17" s="395">
        <v>1</v>
      </c>
      <c r="BG17" s="395"/>
      <c r="BH17" s="395">
        <v>1</v>
      </c>
      <c r="BI17" s="395">
        <v>1</v>
      </c>
      <c r="BJ17" s="395">
        <v>1</v>
      </c>
      <c r="BK17" s="395">
        <v>1</v>
      </c>
      <c r="BL17" s="395">
        <f t="shared" si="0"/>
        <v>1630</v>
      </c>
      <c r="BM17" s="397">
        <f t="shared" si="1"/>
        <v>41</v>
      </c>
      <c r="BN17" s="397">
        <f t="shared" si="2"/>
        <v>1589</v>
      </c>
      <c r="BO17" s="398">
        <f t="shared" si="3"/>
        <v>2.824074074074101E-2</v>
      </c>
      <c r="BP17" s="398">
        <f t="shared" si="4"/>
        <v>0.44560185185185197</v>
      </c>
      <c r="BR17" s="15">
        <f>VLOOKUP(BS17,id!$A:$C,3,0)</f>
        <v>141</v>
      </c>
      <c r="BS17" s="15" t="str">
        <f t="shared" si="13"/>
        <v>KotMaciej1984</v>
      </c>
      <c r="BT17" s="9" t="str">
        <f t="shared" si="14"/>
        <v>Kot</v>
      </c>
      <c r="BU17" s="9" t="str">
        <f t="shared" si="15"/>
        <v>Maciej</v>
      </c>
      <c r="BV17" s="213" t="str">
        <f t="shared" si="16"/>
        <v>bajkers.com</v>
      </c>
      <c r="BW17" s="9">
        <f t="shared" si="17"/>
        <v>1984</v>
      </c>
      <c r="BX17" s="9">
        <f t="shared" si="18"/>
        <v>75.552899976572775</v>
      </c>
      <c r="BY17" s="9"/>
      <c r="BZ17" s="9">
        <f t="shared" si="19"/>
        <v>1.0106493506493499</v>
      </c>
      <c r="CA17" s="9">
        <v>10</v>
      </c>
      <c r="CB17" s="9">
        <f t="shared" si="20"/>
        <v>0.97965474722564738</v>
      </c>
      <c r="CC17" s="9">
        <v>10</v>
      </c>
    </row>
    <row r="18" spans="1:81">
      <c r="A18" s="395">
        <v>16</v>
      </c>
      <c r="B18" s="395">
        <v>73</v>
      </c>
      <c r="C18" s="395" t="s">
        <v>53</v>
      </c>
      <c r="D18" s="395" t="s">
        <v>75</v>
      </c>
      <c r="E18" s="396">
        <v>1963</v>
      </c>
      <c r="F18" s="396" t="s">
        <v>238</v>
      </c>
      <c r="G18" s="396" t="s">
        <v>239</v>
      </c>
      <c r="H18" s="398">
        <v>0.79950231481481504</v>
      </c>
      <c r="I18" s="398">
        <v>0.76111111111111096</v>
      </c>
      <c r="J18" s="395">
        <v>1</v>
      </c>
      <c r="K18" s="395"/>
      <c r="L18" s="395">
        <v>1</v>
      </c>
      <c r="M18" s="395"/>
      <c r="N18" s="395"/>
      <c r="O18" s="395">
        <v>1</v>
      </c>
      <c r="P18" s="395"/>
      <c r="Q18" s="395"/>
      <c r="R18" s="395"/>
      <c r="S18" s="395"/>
      <c r="T18" s="395"/>
      <c r="U18" s="395"/>
      <c r="V18" s="395"/>
      <c r="W18" s="395">
        <v>1</v>
      </c>
      <c r="X18" s="395"/>
      <c r="Y18" s="395"/>
      <c r="Z18" s="395"/>
      <c r="AA18" s="395"/>
      <c r="AB18" s="395"/>
      <c r="AC18" s="395">
        <v>1</v>
      </c>
      <c r="AD18" s="395"/>
      <c r="AE18" s="395"/>
      <c r="AF18" s="395"/>
      <c r="AG18" s="395"/>
      <c r="AH18" s="395"/>
      <c r="AI18" s="395">
        <v>1</v>
      </c>
      <c r="AJ18" s="395"/>
      <c r="AK18" s="395"/>
      <c r="AL18" s="395"/>
      <c r="AM18" s="395">
        <v>1</v>
      </c>
      <c r="AN18" s="395"/>
      <c r="AO18" s="395"/>
      <c r="AP18" s="395">
        <v>1</v>
      </c>
      <c r="AQ18" s="395">
        <v>1</v>
      </c>
      <c r="AR18" s="395">
        <v>1</v>
      </c>
      <c r="AS18" s="395"/>
      <c r="AT18" s="395"/>
      <c r="AU18" s="395">
        <v>1</v>
      </c>
      <c r="AV18" s="395">
        <v>1</v>
      </c>
      <c r="AW18" s="395"/>
      <c r="AX18" s="395">
        <v>1</v>
      </c>
      <c r="AY18" s="395"/>
      <c r="AZ18" s="395">
        <v>1</v>
      </c>
      <c r="BA18" s="395">
        <v>1</v>
      </c>
      <c r="BB18" s="395">
        <v>1</v>
      </c>
      <c r="BC18" s="395">
        <v>1</v>
      </c>
      <c r="BD18" s="395">
        <v>1</v>
      </c>
      <c r="BE18" s="395">
        <v>1</v>
      </c>
      <c r="BF18" s="395">
        <v>1</v>
      </c>
      <c r="BG18" s="395"/>
      <c r="BH18" s="395">
        <v>1</v>
      </c>
      <c r="BI18" s="395">
        <v>1</v>
      </c>
      <c r="BJ18" s="395">
        <v>1</v>
      </c>
      <c r="BK18" s="395">
        <v>1</v>
      </c>
      <c r="BL18" s="395">
        <f t="shared" si="0"/>
        <v>1580</v>
      </c>
      <c r="BM18" s="397">
        <f t="shared" si="1"/>
        <v>56</v>
      </c>
      <c r="BN18" s="397">
        <f t="shared" si="2"/>
        <v>1524</v>
      </c>
      <c r="BO18" s="398">
        <f t="shared" si="3"/>
        <v>3.839120370370408E-2</v>
      </c>
      <c r="BP18" s="398">
        <f t="shared" si="4"/>
        <v>0.45575231481481504</v>
      </c>
      <c r="BR18" s="15">
        <f>VLOOKUP(BS18,id!$A:$C,3,0)</f>
        <v>6</v>
      </c>
      <c r="BS18" s="15" t="str">
        <f t="shared" si="13"/>
        <v>SójkaTomasz1963</v>
      </c>
      <c r="BT18" s="9" t="str">
        <f t="shared" si="14"/>
        <v>Sójka</v>
      </c>
      <c r="BU18" s="9" t="str">
        <f t="shared" si="15"/>
        <v>Tomasz</v>
      </c>
      <c r="BV18" s="213" t="str">
        <f t="shared" si="16"/>
        <v>RKS Fiedorek</v>
      </c>
      <c r="BW18" s="9">
        <f t="shared" si="17"/>
        <v>1963</v>
      </c>
      <c r="BX18" s="9">
        <f t="shared" si="18"/>
        <v>72.462315647763944</v>
      </c>
      <c r="BY18" s="9"/>
      <c r="BZ18" s="9">
        <f t="shared" si="19"/>
        <v>0.97772811539731297</v>
      </c>
      <c r="CA18" s="9">
        <v>11</v>
      </c>
      <c r="CB18" s="9">
        <f t="shared" si="20"/>
        <v>0.95909376966645687</v>
      </c>
      <c r="CC18" s="9">
        <v>11</v>
      </c>
    </row>
    <row r="19" spans="1:81">
      <c r="A19" s="395">
        <v>17</v>
      </c>
      <c r="B19" s="395">
        <v>30</v>
      </c>
      <c r="C19" s="395" t="s">
        <v>23</v>
      </c>
      <c r="D19" s="395" t="s">
        <v>825</v>
      </c>
      <c r="E19" s="396">
        <v>1984</v>
      </c>
      <c r="F19" s="396" t="s">
        <v>216</v>
      </c>
      <c r="G19" s="399" t="s">
        <v>823</v>
      </c>
      <c r="H19" s="398">
        <v>0.77998842592592599</v>
      </c>
      <c r="I19" s="398">
        <v>0.76111111111111096</v>
      </c>
      <c r="J19" s="395"/>
      <c r="K19" s="395"/>
      <c r="L19" s="395">
        <v>1</v>
      </c>
      <c r="M19" s="395"/>
      <c r="N19" s="395"/>
      <c r="O19" s="395"/>
      <c r="P19" s="395"/>
      <c r="Q19" s="395">
        <v>1</v>
      </c>
      <c r="R19" s="395"/>
      <c r="S19" s="395"/>
      <c r="T19" s="395"/>
      <c r="U19" s="395"/>
      <c r="V19" s="395"/>
      <c r="W19" s="395">
        <v>1</v>
      </c>
      <c r="X19" s="395"/>
      <c r="Y19" s="395"/>
      <c r="Z19" s="395"/>
      <c r="AA19" s="395">
        <v>1</v>
      </c>
      <c r="AB19" s="395"/>
      <c r="AC19" s="395">
        <v>1</v>
      </c>
      <c r="AD19" s="395"/>
      <c r="AE19" s="395"/>
      <c r="AF19" s="395"/>
      <c r="AG19" s="395"/>
      <c r="AH19" s="395"/>
      <c r="AI19" s="395"/>
      <c r="AJ19" s="395"/>
      <c r="AK19" s="395">
        <v>1</v>
      </c>
      <c r="AL19" s="395"/>
      <c r="AM19" s="395"/>
      <c r="AN19" s="395"/>
      <c r="AO19" s="395"/>
      <c r="AP19" s="395">
        <v>1</v>
      </c>
      <c r="AQ19" s="395"/>
      <c r="AR19" s="395">
        <v>1</v>
      </c>
      <c r="AS19" s="395"/>
      <c r="AT19" s="395"/>
      <c r="AU19" s="395">
        <v>1</v>
      </c>
      <c r="AV19" s="395">
        <v>1</v>
      </c>
      <c r="AW19" s="395">
        <v>1</v>
      </c>
      <c r="AX19" s="395">
        <v>1</v>
      </c>
      <c r="AY19" s="395"/>
      <c r="AZ19" s="395">
        <v>1</v>
      </c>
      <c r="BA19" s="395">
        <v>1</v>
      </c>
      <c r="BB19" s="395">
        <v>1</v>
      </c>
      <c r="BC19" s="395">
        <v>1</v>
      </c>
      <c r="BD19" s="395">
        <v>1</v>
      </c>
      <c r="BE19" s="395">
        <v>1</v>
      </c>
      <c r="BF19" s="395">
        <v>1</v>
      </c>
      <c r="BG19" s="395"/>
      <c r="BH19" s="395">
        <v>1</v>
      </c>
      <c r="BI19" s="395">
        <v>1</v>
      </c>
      <c r="BJ19" s="395">
        <v>1</v>
      </c>
      <c r="BK19" s="395">
        <v>1</v>
      </c>
      <c r="BL19" s="395">
        <f t="shared" si="0"/>
        <v>1550</v>
      </c>
      <c r="BM19" s="397">
        <f t="shared" si="1"/>
        <v>28</v>
      </c>
      <c r="BN19" s="397">
        <f t="shared" si="2"/>
        <v>1522</v>
      </c>
      <c r="BO19" s="398">
        <f t="shared" si="3"/>
        <v>1.8877314814815027E-2</v>
      </c>
      <c r="BP19" s="398">
        <f t="shared" si="4"/>
        <v>0.43623842592592599</v>
      </c>
      <c r="BR19" s="15">
        <f>VLOOKUP(BS19,id!$A:$C,3,0)</f>
        <v>144</v>
      </c>
      <c r="BS19" s="15" t="str">
        <f t="shared" si="13"/>
        <v>CzarnyGrzegorz1984</v>
      </c>
      <c r="BT19" s="9" t="str">
        <f t="shared" si="14"/>
        <v>Czarny</v>
      </c>
      <c r="BU19" s="9" t="str">
        <f t="shared" si="15"/>
        <v>Grzegorz</v>
      </c>
      <c r="BV19" s="213" t="str">
        <f t="shared" si="16"/>
        <v>Szkoła Fechtunku ARAMIS</v>
      </c>
      <c r="BW19" s="9">
        <f t="shared" si="17"/>
        <v>1984</v>
      </c>
      <c r="BX19" s="9">
        <f t="shared" si="18"/>
        <v>72.367220745339054</v>
      </c>
      <c r="BY19" s="9"/>
      <c r="BZ19" s="9">
        <f t="shared" si="19"/>
        <v>1.0447321641771248</v>
      </c>
      <c r="CA19" s="9">
        <v>12</v>
      </c>
      <c r="CB19" s="9">
        <f t="shared" si="20"/>
        <v>0.99868766404199472</v>
      </c>
      <c r="CC19" s="9">
        <v>12</v>
      </c>
    </row>
    <row r="20" spans="1:81">
      <c r="A20" s="395">
        <v>18</v>
      </c>
      <c r="B20" s="395">
        <v>221</v>
      </c>
      <c r="C20" s="395" t="s">
        <v>414</v>
      </c>
      <c r="D20" s="395" t="s">
        <v>1149</v>
      </c>
      <c r="E20" s="396">
        <v>1978</v>
      </c>
      <c r="F20" s="396" t="s">
        <v>269</v>
      </c>
      <c r="G20" s="396" t="s">
        <v>2498</v>
      </c>
      <c r="H20" s="398">
        <v>0.76613425925925904</v>
      </c>
      <c r="I20" s="398">
        <v>0.76111111111111096</v>
      </c>
      <c r="J20" s="395">
        <v>1</v>
      </c>
      <c r="K20" s="395"/>
      <c r="L20" s="395"/>
      <c r="M20" s="395">
        <v>1</v>
      </c>
      <c r="N20" s="395"/>
      <c r="O20" s="395"/>
      <c r="P20" s="395"/>
      <c r="Q20" s="395"/>
      <c r="R20" s="395"/>
      <c r="S20" s="395">
        <v>1</v>
      </c>
      <c r="T20" s="395">
        <v>1</v>
      </c>
      <c r="U20" s="395"/>
      <c r="V20" s="395">
        <v>1</v>
      </c>
      <c r="W20" s="395"/>
      <c r="X20" s="395">
        <v>1</v>
      </c>
      <c r="Y20" s="395"/>
      <c r="Z20" s="395"/>
      <c r="AA20" s="395"/>
      <c r="AB20" s="395"/>
      <c r="AC20" s="395">
        <v>1</v>
      </c>
      <c r="AD20" s="395"/>
      <c r="AE20" s="395">
        <v>1</v>
      </c>
      <c r="AF20" s="395"/>
      <c r="AG20" s="395"/>
      <c r="AH20" s="395"/>
      <c r="AI20" s="395">
        <v>1</v>
      </c>
      <c r="AJ20" s="395">
        <v>1</v>
      </c>
      <c r="AK20" s="395"/>
      <c r="AL20" s="395">
        <v>1</v>
      </c>
      <c r="AM20" s="395"/>
      <c r="AN20" s="395"/>
      <c r="AO20" s="395">
        <v>1</v>
      </c>
      <c r="AP20" s="395"/>
      <c r="AQ20" s="395"/>
      <c r="AR20" s="395"/>
      <c r="AS20" s="395"/>
      <c r="AT20" s="395"/>
      <c r="AU20" s="395">
        <v>1</v>
      </c>
      <c r="AV20" s="395">
        <v>1</v>
      </c>
      <c r="AW20" s="395"/>
      <c r="AX20" s="395"/>
      <c r="AY20" s="395">
        <v>1</v>
      </c>
      <c r="AZ20" s="395"/>
      <c r="BA20" s="395"/>
      <c r="BB20" s="395"/>
      <c r="BC20" s="395">
        <v>1</v>
      </c>
      <c r="BD20" s="395">
        <v>1</v>
      </c>
      <c r="BE20" s="395">
        <v>1</v>
      </c>
      <c r="BF20" s="395">
        <v>1</v>
      </c>
      <c r="BG20" s="395">
        <v>1</v>
      </c>
      <c r="BH20" s="395">
        <v>1</v>
      </c>
      <c r="BI20" s="395">
        <v>1</v>
      </c>
      <c r="BJ20" s="395">
        <v>1</v>
      </c>
      <c r="BK20" s="395">
        <v>1</v>
      </c>
      <c r="BL20" s="395">
        <f t="shared" si="0"/>
        <v>1510</v>
      </c>
      <c r="BM20" s="397">
        <f t="shared" si="1"/>
        <v>8</v>
      </c>
      <c r="BN20" s="397">
        <f t="shared" si="2"/>
        <v>1502</v>
      </c>
      <c r="BO20" s="398">
        <f t="shared" si="3"/>
        <v>5.0231481481480822E-3</v>
      </c>
      <c r="BP20" s="398">
        <f t="shared" si="4"/>
        <v>0.42238425925925904</v>
      </c>
      <c r="BR20" s="15">
        <f>VLOOKUP(BS20,id!$A:$C,3,0)</f>
        <v>561</v>
      </c>
      <c r="BS20" s="15" t="str">
        <f t="shared" si="13"/>
        <v>CyganSzymon1978</v>
      </c>
      <c r="BT20" s="9" t="str">
        <f t="shared" si="14"/>
        <v>Cygan</v>
      </c>
      <c r="BU20" s="9" t="str">
        <f t="shared" si="15"/>
        <v>Szymon</v>
      </c>
      <c r="BV20" s="213" t="str">
        <f t="shared" si="16"/>
        <v>KK Cyklon Warszawa</v>
      </c>
      <c r="BW20" s="9">
        <f t="shared" si="17"/>
        <v>1978</v>
      </c>
      <c r="BX20" s="9">
        <f t="shared" si="18"/>
        <v>71.416271721090183</v>
      </c>
      <c r="BY20" s="9"/>
      <c r="BZ20" s="9">
        <f t="shared" si="19"/>
        <v>1.0327999123143536</v>
      </c>
      <c r="CA20" s="9">
        <v>13</v>
      </c>
      <c r="CB20" s="9">
        <f t="shared" si="20"/>
        <v>0.98685939553219448</v>
      </c>
      <c r="CC20" s="9">
        <v>13</v>
      </c>
    </row>
    <row r="21" spans="1:81">
      <c r="A21" s="395">
        <v>19</v>
      </c>
      <c r="B21" s="395">
        <v>137</v>
      </c>
      <c r="C21" s="395" t="s">
        <v>30</v>
      </c>
      <c r="D21" s="395" t="s">
        <v>33</v>
      </c>
      <c r="E21" s="396">
        <v>1965</v>
      </c>
      <c r="F21" s="396" t="s">
        <v>269</v>
      </c>
      <c r="H21" s="398">
        <v>0.79974537037036997</v>
      </c>
      <c r="I21" s="398">
        <v>0.76111111111111096</v>
      </c>
      <c r="J21" s="395"/>
      <c r="K21" s="395"/>
      <c r="L21" s="395"/>
      <c r="M21" s="395"/>
      <c r="N21" s="395"/>
      <c r="O21" s="395"/>
      <c r="P21" s="395"/>
      <c r="Q21" s="395"/>
      <c r="R21" s="395"/>
      <c r="S21" s="395"/>
      <c r="T21" s="395"/>
      <c r="U21" s="395"/>
      <c r="V21" s="395"/>
      <c r="W21" s="395">
        <v>1</v>
      </c>
      <c r="X21" s="395"/>
      <c r="Y21" s="395">
        <v>1</v>
      </c>
      <c r="Z21" s="395"/>
      <c r="AA21" s="395"/>
      <c r="AB21" s="395">
        <v>1</v>
      </c>
      <c r="AC21" s="395"/>
      <c r="AD21" s="395">
        <v>1</v>
      </c>
      <c r="AE21" s="395"/>
      <c r="AF21" s="395"/>
      <c r="AG21" s="395"/>
      <c r="AH21" s="395">
        <v>1</v>
      </c>
      <c r="AI21" s="395"/>
      <c r="AJ21" s="395"/>
      <c r="AK21" s="395">
        <v>1</v>
      </c>
      <c r="AL21" s="395"/>
      <c r="AM21" s="395"/>
      <c r="AN21" s="395">
        <v>1</v>
      </c>
      <c r="AO21" s="395"/>
      <c r="AP21" s="395">
        <v>1</v>
      </c>
      <c r="AQ21" s="395">
        <v>1</v>
      </c>
      <c r="AR21" s="395">
        <v>1</v>
      </c>
      <c r="AS21" s="395"/>
      <c r="AT21" s="395">
        <v>1</v>
      </c>
      <c r="AU21" s="395"/>
      <c r="AV21" s="395">
        <v>1</v>
      </c>
      <c r="AW21" s="395">
        <v>1</v>
      </c>
      <c r="AX21" s="395">
        <v>1</v>
      </c>
      <c r="AY21" s="395"/>
      <c r="AZ21" s="395">
        <v>1</v>
      </c>
      <c r="BA21" s="395">
        <v>1</v>
      </c>
      <c r="BB21" s="395"/>
      <c r="BC21" s="395">
        <v>1</v>
      </c>
      <c r="BD21" s="395">
        <v>1</v>
      </c>
      <c r="BE21" s="395"/>
      <c r="BF21" s="395">
        <v>1</v>
      </c>
      <c r="BG21" s="395"/>
      <c r="BH21" s="395">
        <v>1</v>
      </c>
      <c r="BI21" s="395">
        <v>1</v>
      </c>
      <c r="BJ21" s="395">
        <v>1</v>
      </c>
      <c r="BK21" s="395">
        <v>1</v>
      </c>
      <c r="BL21" s="395">
        <f t="shared" si="0"/>
        <v>1550</v>
      </c>
      <c r="BM21" s="397">
        <f t="shared" si="1"/>
        <v>56</v>
      </c>
      <c r="BN21" s="397">
        <f t="shared" si="2"/>
        <v>1494</v>
      </c>
      <c r="BO21" s="398">
        <f t="shared" si="3"/>
        <v>3.8634259259259007E-2</v>
      </c>
      <c r="BP21" s="398">
        <f t="shared" si="4"/>
        <v>0.45599537037036997</v>
      </c>
      <c r="BR21" s="15">
        <f>VLOOKUP(BS21,id!$A:$C,3,0)</f>
        <v>16</v>
      </c>
      <c r="BS21" s="15" t="str">
        <f t="shared" si="13"/>
        <v>SmejdaAndrzej1965</v>
      </c>
      <c r="BT21" s="9" t="str">
        <f t="shared" si="14"/>
        <v>Smejda</v>
      </c>
      <c r="BU21" s="9" t="str">
        <f t="shared" si="15"/>
        <v>Andrzej</v>
      </c>
      <c r="BV21" s="213">
        <f t="shared" si="16"/>
        <v>0</v>
      </c>
      <c r="BW21" s="9">
        <f t="shared" si="17"/>
        <v>1965</v>
      </c>
      <c r="BX21" s="9">
        <f t="shared" si="18"/>
        <v>71.035892111390638</v>
      </c>
      <c r="BY21" s="9"/>
      <c r="BZ21" s="9">
        <f t="shared" si="19"/>
        <v>0.92629067465353609</v>
      </c>
      <c r="CA21" s="9">
        <v>14</v>
      </c>
      <c r="CB21" s="9">
        <f t="shared" si="20"/>
        <v>0.9946737683089214</v>
      </c>
      <c r="CC21" s="9">
        <v>14</v>
      </c>
    </row>
    <row r="22" spans="1:81">
      <c r="A22" s="395">
        <v>20</v>
      </c>
      <c r="B22" s="395">
        <v>93</v>
      </c>
      <c r="C22" s="395" t="s">
        <v>352</v>
      </c>
      <c r="D22" s="395" t="s">
        <v>246</v>
      </c>
      <c r="E22" s="396">
        <v>1967</v>
      </c>
      <c r="F22" s="396" t="s">
        <v>1506</v>
      </c>
      <c r="G22" s="396" t="s">
        <v>351</v>
      </c>
      <c r="H22" s="398">
        <v>0.78848379629629595</v>
      </c>
      <c r="I22" s="398">
        <v>0.76111111111111096</v>
      </c>
      <c r="J22" s="395"/>
      <c r="K22" s="395"/>
      <c r="L22" s="395"/>
      <c r="M22" s="395"/>
      <c r="N22" s="395"/>
      <c r="O22" s="395"/>
      <c r="P22" s="395"/>
      <c r="Q22" s="395"/>
      <c r="R22" s="395"/>
      <c r="S22" s="395"/>
      <c r="T22" s="395"/>
      <c r="U22" s="395"/>
      <c r="V22" s="395"/>
      <c r="W22" s="395">
        <v>1</v>
      </c>
      <c r="X22" s="395"/>
      <c r="Y22" s="395"/>
      <c r="Z22" s="395"/>
      <c r="AA22" s="395"/>
      <c r="AB22" s="395"/>
      <c r="AC22" s="395"/>
      <c r="AD22" s="395">
        <v>1</v>
      </c>
      <c r="AE22" s="395"/>
      <c r="AF22" s="395">
        <v>1</v>
      </c>
      <c r="AG22" s="395"/>
      <c r="AH22" s="395">
        <v>1</v>
      </c>
      <c r="AI22" s="395"/>
      <c r="AJ22" s="395"/>
      <c r="AK22" s="395"/>
      <c r="AL22" s="395"/>
      <c r="AM22" s="395"/>
      <c r="AN22" s="395">
        <v>1</v>
      </c>
      <c r="AO22" s="395"/>
      <c r="AP22" s="395">
        <v>1</v>
      </c>
      <c r="AQ22" s="395"/>
      <c r="AR22" s="395">
        <v>1</v>
      </c>
      <c r="AS22" s="395">
        <v>1</v>
      </c>
      <c r="AT22" s="395">
        <v>1</v>
      </c>
      <c r="AU22" s="395"/>
      <c r="AV22" s="395">
        <v>1</v>
      </c>
      <c r="AW22" s="395">
        <v>1</v>
      </c>
      <c r="AX22" s="395">
        <v>1</v>
      </c>
      <c r="AY22" s="395"/>
      <c r="AZ22" s="395">
        <v>1</v>
      </c>
      <c r="BA22" s="395">
        <v>1</v>
      </c>
      <c r="BB22" s="395">
        <v>1</v>
      </c>
      <c r="BC22" s="395">
        <v>1</v>
      </c>
      <c r="BD22" s="395">
        <v>1</v>
      </c>
      <c r="BE22" s="395"/>
      <c r="BF22" s="395">
        <v>1</v>
      </c>
      <c r="BG22" s="395"/>
      <c r="BH22" s="395">
        <v>1</v>
      </c>
      <c r="BI22" s="395">
        <v>1</v>
      </c>
      <c r="BJ22" s="395">
        <v>1</v>
      </c>
      <c r="BK22" s="395">
        <v>1</v>
      </c>
      <c r="BL22" s="395">
        <f t="shared" si="0"/>
        <v>1530</v>
      </c>
      <c r="BM22" s="397">
        <f t="shared" si="1"/>
        <v>40</v>
      </c>
      <c r="BN22" s="397">
        <f t="shared" si="2"/>
        <v>1490</v>
      </c>
      <c r="BO22" s="398">
        <f t="shared" si="3"/>
        <v>2.7372685185184986E-2</v>
      </c>
      <c r="BP22" s="398">
        <f t="shared" si="4"/>
        <v>0.44473379629629595</v>
      </c>
      <c r="BR22" s="15">
        <f>VLOOKUP(BS22,id!$A:$C,3,0)</f>
        <v>39</v>
      </c>
      <c r="BS22" s="15" t="str">
        <f t="shared" si="13"/>
        <v>AdamczykJarek1967</v>
      </c>
      <c r="BT22" s="9" t="str">
        <f t="shared" si="14"/>
        <v>Adamczyk</v>
      </c>
      <c r="BU22" s="9" t="str">
        <f t="shared" si="15"/>
        <v>Jarek</v>
      </c>
      <c r="BV22" s="213" t="str">
        <f t="shared" si="16"/>
        <v>Zbieranina z Niesięcina</v>
      </c>
      <c r="BW22" s="9">
        <f t="shared" si="17"/>
        <v>1967</v>
      </c>
      <c r="BX22" s="9">
        <f t="shared" si="18"/>
        <v>70.845702306540858</v>
      </c>
      <c r="BY22" s="9"/>
      <c r="BZ22" s="9">
        <f t="shared" si="19"/>
        <v>1.0253220559531555</v>
      </c>
      <c r="CA22" s="9">
        <v>15</v>
      </c>
      <c r="CB22" s="9">
        <f t="shared" si="20"/>
        <v>0.99732262382864789</v>
      </c>
      <c r="CC22" s="9">
        <v>15</v>
      </c>
    </row>
    <row r="23" spans="1:81">
      <c r="A23" s="395">
        <v>21</v>
      </c>
      <c r="B23" s="395">
        <v>19</v>
      </c>
      <c r="C23" s="395" t="s">
        <v>20</v>
      </c>
      <c r="D23" s="395" t="s">
        <v>2357</v>
      </c>
      <c r="E23" s="396">
        <v>1983</v>
      </c>
      <c r="F23" s="396" t="s">
        <v>262</v>
      </c>
      <c r="G23" s="399" t="s">
        <v>2499</v>
      </c>
      <c r="H23" s="398">
        <v>0.79409722222222201</v>
      </c>
      <c r="I23" s="398">
        <v>0.76111111111111096</v>
      </c>
      <c r="J23" s="395"/>
      <c r="K23" s="395">
        <v>1</v>
      </c>
      <c r="L23" s="395"/>
      <c r="M23" s="395"/>
      <c r="N23" s="395"/>
      <c r="O23" s="395"/>
      <c r="P23" s="395"/>
      <c r="Q23" s="395">
        <v>1</v>
      </c>
      <c r="R23" s="395"/>
      <c r="S23" s="395"/>
      <c r="T23" s="395"/>
      <c r="U23" s="395">
        <v>1</v>
      </c>
      <c r="V23" s="395"/>
      <c r="W23" s="395">
        <v>1</v>
      </c>
      <c r="X23" s="395"/>
      <c r="Y23" s="395"/>
      <c r="Z23" s="395"/>
      <c r="AA23" s="395">
        <v>1</v>
      </c>
      <c r="AB23" s="395"/>
      <c r="AC23" s="395"/>
      <c r="AD23" s="395">
        <v>1</v>
      </c>
      <c r="AE23" s="395"/>
      <c r="AF23" s="395"/>
      <c r="AG23" s="395"/>
      <c r="AH23" s="395">
        <v>1</v>
      </c>
      <c r="AI23" s="395"/>
      <c r="AJ23" s="395"/>
      <c r="AK23" s="395">
        <v>1</v>
      </c>
      <c r="AL23" s="395"/>
      <c r="AM23" s="395"/>
      <c r="AN23" s="395">
        <v>1</v>
      </c>
      <c r="AO23" s="395"/>
      <c r="AP23" s="395">
        <v>1</v>
      </c>
      <c r="AQ23" s="395"/>
      <c r="AR23" s="395">
        <v>1</v>
      </c>
      <c r="AS23" s="395"/>
      <c r="AT23" s="395">
        <v>1</v>
      </c>
      <c r="AU23" s="395"/>
      <c r="AV23" s="395">
        <v>1</v>
      </c>
      <c r="AW23" s="395">
        <v>1</v>
      </c>
      <c r="AX23" s="395">
        <v>1</v>
      </c>
      <c r="AY23" s="395"/>
      <c r="AZ23" s="395">
        <v>1</v>
      </c>
      <c r="BA23" s="395"/>
      <c r="BB23" s="395"/>
      <c r="BC23" s="395">
        <v>1</v>
      </c>
      <c r="BD23" s="395">
        <v>1</v>
      </c>
      <c r="BE23" s="395"/>
      <c r="BF23" s="395">
        <v>1</v>
      </c>
      <c r="BG23" s="395"/>
      <c r="BH23" s="395">
        <v>1</v>
      </c>
      <c r="BI23" s="395">
        <v>1</v>
      </c>
      <c r="BJ23" s="395">
        <v>1</v>
      </c>
      <c r="BK23" s="395">
        <v>1</v>
      </c>
      <c r="BL23" s="395">
        <f t="shared" si="0"/>
        <v>1470</v>
      </c>
      <c r="BM23" s="397">
        <f t="shared" si="1"/>
        <v>48</v>
      </c>
      <c r="BN23" s="397">
        <f t="shared" si="2"/>
        <v>1422</v>
      </c>
      <c r="BO23" s="398">
        <f t="shared" si="3"/>
        <v>3.2986111111111049E-2</v>
      </c>
      <c r="BP23" s="398">
        <f t="shared" si="4"/>
        <v>0.45034722222222201</v>
      </c>
      <c r="BR23" s="15">
        <f>VLOOKUP(BS23,id!$A:$C,3,0)</f>
        <v>492</v>
      </c>
      <c r="BS23" s="15" t="str">
        <f t="shared" si="13"/>
        <v>FirutaPaweł1983</v>
      </c>
      <c r="BT23" s="9" t="str">
        <f t="shared" si="14"/>
        <v>Firuta</v>
      </c>
      <c r="BU23" s="9" t="str">
        <f t="shared" si="15"/>
        <v>Paweł</v>
      </c>
      <c r="BV23" s="213" t="str">
        <f t="shared" si="16"/>
        <v>PG KMP WROCŁAW</v>
      </c>
      <c r="BW23" s="9">
        <f t="shared" si="17"/>
        <v>1983</v>
      </c>
      <c r="BX23" s="9">
        <f t="shared" si="18"/>
        <v>67.612475624094699</v>
      </c>
      <c r="BY23" s="9"/>
      <c r="BZ23" s="9">
        <f t="shared" si="19"/>
        <v>0.98753533795939319</v>
      </c>
      <c r="CA23" s="9">
        <v>16</v>
      </c>
      <c r="CB23" s="9">
        <f t="shared" si="20"/>
        <v>0.95436241610738259</v>
      </c>
      <c r="CC23" s="9">
        <v>16</v>
      </c>
    </row>
    <row r="24" spans="1:81">
      <c r="A24" s="395">
        <v>22</v>
      </c>
      <c r="B24" s="395">
        <v>47</v>
      </c>
      <c r="C24" s="395" t="s">
        <v>399</v>
      </c>
      <c r="D24" s="395" t="s">
        <v>854</v>
      </c>
      <c r="E24" s="396">
        <v>1966</v>
      </c>
      <c r="F24" s="396" t="s">
        <v>888</v>
      </c>
      <c r="G24" s="399" t="s">
        <v>889</v>
      </c>
      <c r="H24" s="398">
        <v>0.78281250000000002</v>
      </c>
      <c r="I24" s="398">
        <v>0.76111111111111096</v>
      </c>
      <c r="J24" s="395"/>
      <c r="K24" s="395"/>
      <c r="L24" s="395"/>
      <c r="M24" s="395"/>
      <c r="N24" s="395"/>
      <c r="O24" s="395"/>
      <c r="P24" s="395"/>
      <c r="Q24" s="395"/>
      <c r="R24" s="395"/>
      <c r="S24" s="395"/>
      <c r="T24" s="395"/>
      <c r="U24" s="395"/>
      <c r="V24" s="395"/>
      <c r="W24" s="395"/>
      <c r="X24" s="395"/>
      <c r="Y24" s="395"/>
      <c r="Z24" s="395"/>
      <c r="AA24" s="395"/>
      <c r="AB24" s="395"/>
      <c r="AC24" s="395"/>
      <c r="AD24" s="395">
        <v>1</v>
      </c>
      <c r="AE24" s="395"/>
      <c r="AF24" s="395"/>
      <c r="AG24" s="395"/>
      <c r="AH24" s="395">
        <v>1</v>
      </c>
      <c r="AI24" s="395"/>
      <c r="AJ24" s="395"/>
      <c r="AK24" s="395">
        <v>1</v>
      </c>
      <c r="AL24" s="395"/>
      <c r="AM24" s="395"/>
      <c r="AN24" s="395">
        <v>1</v>
      </c>
      <c r="AO24" s="395"/>
      <c r="AP24" s="395">
        <v>1</v>
      </c>
      <c r="AQ24" s="395">
        <v>1</v>
      </c>
      <c r="AR24" s="395">
        <v>1</v>
      </c>
      <c r="AS24" s="395">
        <v>1</v>
      </c>
      <c r="AT24" s="395">
        <v>1</v>
      </c>
      <c r="AU24" s="395"/>
      <c r="AV24" s="395">
        <v>1</v>
      </c>
      <c r="AW24" s="395">
        <v>1</v>
      </c>
      <c r="AX24" s="395"/>
      <c r="AY24" s="395"/>
      <c r="AZ24" s="395">
        <v>1</v>
      </c>
      <c r="BA24" s="395">
        <v>1</v>
      </c>
      <c r="BB24" s="395">
        <v>1</v>
      </c>
      <c r="BC24" s="395">
        <v>1</v>
      </c>
      <c r="BD24" s="395">
        <v>1</v>
      </c>
      <c r="BE24" s="395"/>
      <c r="BF24" s="395">
        <v>1</v>
      </c>
      <c r="BG24" s="395"/>
      <c r="BH24" s="395">
        <v>1</v>
      </c>
      <c r="BI24" s="395"/>
      <c r="BJ24" s="395">
        <v>1</v>
      </c>
      <c r="BK24" s="395">
        <v>1</v>
      </c>
      <c r="BL24" s="395">
        <f t="shared" si="0"/>
        <v>1400</v>
      </c>
      <c r="BM24" s="397">
        <f t="shared" si="1"/>
        <v>32</v>
      </c>
      <c r="BN24" s="397">
        <f t="shared" si="2"/>
        <v>1368</v>
      </c>
      <c r="BO24" s="398">
        <f t="shared" si="3"/>
        <v>2.1701388888889062E-2</v>
      </c>
      <c r="BP24" s="398">
        <f t="shared" si="4"/>
        <v>0.43906250000000002</v>
      </c>
      <c r="BR24" s="15">
        <f>VLOOKUP(BS24,id!$A:$C,3,0)</f>
        <v>14</v>
      </c>
      <c r="BS24" s="15" t="str">
        <f t="shared" si="13"/>
        <v>RudnickiMariusz1966</v>
      </c>
      <c r="BT24" s="9" t="str">
        <f t="shared" si="14"/>
        <v>Rudnicki</v>
      </c>
      <c r="BU24" s="9" t="str">
        <f t="shared" si="15"/>
        <v>Mariusz</v>
      </c>
      <c r="BV24" s="213" t="str">
        <f t="shared" si="16"/>
        <v>Orient Express</v>
      </c>
      <c r="BW24" s="9">
        <f t="shared" si="17"/>
        <v>1966</v>
      </c>
      <c r="BX24" s="9">
        <f t="shared" si="18"/>
        <v>65.044913258622756</v>
      </c>
      <c r="BY24" s="9"/>
      <c r="BZ24" s="9">
        <f t="shared" si="19"/>
        <v>1.0257018584420714</v>
      </c>
      <c r="CA24" s="9">
        <v>17</v>
      </c>
      <c r="CB24" s="9">
        <f t="shared" si="20"/>
        <v>0.96202531645569622</v>
      </c>
      <c r="CC24" s="9">
        <v>17</v>
      </c>
    </row>
    <row r="25" spans="1:81">
      <c r="A25" s="395">
        <v>23</v>
      </c>
      <c r="B25" s="395">
        <v>48</v>
      </c>
      <c r="C25" s="395" t="s">
        <v>26</v>
      </c>
      <c r="D25" s="395" t="s">
        <v>855</v>
      </c>
      <c r="E25" s="396">
        <v>1963</v>
      </c>
      <c r="F25" s="396" t="s">
        <v>888</v>
      </c>
      <c r="G25" s="399" t="s">
        <v>889</v>
      </c>
      <c r="H25" s="398">
        <v>0.78283564814814799</v>
      </c>
      <c r="I25" s="398">
        <v>0.76111111111111096</v>
      </c>
      <c r="J25" s="395"/>
      <c r="K25" s="395"/>
      <c r="L25" s="395"/>
      <c r="M25" s="395"/>
      <c r="N25" s="395"/>
      <c r="O25" s="395"/>
      <c r="P25" s="395"/>
      <c r="Q25" s="395"/>
      <c r="R25" s="395"/>
      <c r="S25" s="395"/>
      <c r="T25" s="395"/>
      <c r="U25" s="395"/>
      <c r="V25" s="395"/>
      <c r="W25" s="395"/>
      <c r="X25" s="395"/>
      <c r="Y25" s="395"/>
      <c r="Z25" s="395"/>
      <c r="AA25" s="395"/>
      <c r="AB25" s="395"/>
      <c r="AC25" s="395"/>
      <c r="AD25" s="395">
        <v>1</v>
      </c>
      <c r="AE25" s="395"/>
      <c r="AF25" s="395"/>
      <c r="AG25" s="395"/>
      <c r="AH25" s="395">
        <v>1</v>
      </c>
      <c r="AI25" s="395"/>
      <c r="AJ25" s="395"/>
      <c r="AK25" s="395">
        <v>1</v>
      </c>
      <c r="AL25" s="395"/>
      <c r="AM25" s="395"/>
      <c r="AN25" s="395">
        <v>1</v>
      </c>
      <c r="AO25" s="395"/>
      <c r="AP25" s="395">
        <v>1</v>
      </c>
      <c r="AQ25" s="395">
        <v>1</v>
      </c>
      <c r="AR25" s="395">
        <v>1</v>
      </c>
      <c r="AS25" s="395">
        <v>1</v>
      </c>
      <c r="AT25" s="395">
        <v>1</v>
      </c>
      <c r="AU25" s="395"/>
      <c r="AV25" s="395">
        <v>1</v>
      </c>
      <c r="AW25" s="395">
        <v>1</v>
      </c>
      <c r="AX25" s="395"/>
      <c r="AY25" s="395"/>
      <c r="AZ25" s="395">
        <v>1</v>
      </c>
      <c r="BA25" s="395">
        <v>1</v>
      </c>
      <c r="BB25" s="395">
        <v>1</v>
      </c>
      <c r="BC25" s="395">
        <v>1</v>
      </c>
      <c r="BD25" s="395">
        <v>1</v>
      </c>
      <c r="BE25" s="395"/>
      <c r="BF25" s="395">
        <v>1</v>
      </c>
      <c r="BG25" s="395"/>
      <c r="BH25" s="395">
        <v>1</v>
      </c>
      <c r="BI25" s="395"/>
      <c r="BJ25" s="395">
        <v>1</v>
      </c>
      <c r="BK25" s="395">
        <v>1</v>
      </c>
      <c r="BL25" s="395">
        <f t="shared" si="0"/>
        <v>1400</v>
      </c>
      <c r="BM25" s="397">
        <f t="shared" si="1"/>
        <v>32</v>
      </c>
      <c r="BN25" s="397">
        <f t="shared" si="2"/>
        <v>1368</v>
      </c>
      <c r="BO25" s="398">
        <f t="shared" si="3"/>
        <v>2.1724537037037028E-2</v>
      </c>
      <c r="BP25" s="398">
        <f t="shared" si="4"/>
        <v>0.43908564814814799</v>
      </c>
      <c r="BR25" s="15">
        <f>VLOOKUP(BS25,id!$A:$C,3,0)</f>
        <v>75</v>
      </c>
      <c r="BS25" s="15" t="str">
        <f t="shared" si="13"/>
        <v>KowalskiKrzysztof1963</v>
      </c>
      <c r="BT25" s="9" t="str">
        <f t="shared" si="14"/>
        <v>Kowalski</v>
      </c>
      <c r="BU25" s="9" t="str">
        <f t="shared" si="15"/>
        <v>Krzysztof</v>
      </c>
      <c r="BV25" s="213" t="str">
        <f t="shared" si="16"/>
        <v>Orient Express</v>
      </c>
      <c r="BW25" s="9">
        <f t="shared" si="17"/>
        <v>1963</v>
      </c>
      <c r="BX25" s="9">
        <f t="shared" si="18"/>
        <v>65.041484157046028</v>
      </c>
      <c r="BY25" s="9"/>
      <c r="BZ25" s="9">
        <f t="shared" si="19"/>
        <v>0.99994728101853114</v>
      </c>
      <c r="CA25" s="9">
        <v>18</v>
      </c>
      <c r="CB25" s="9">
        <f t="shared" si="20"/>
        <v>1</v>
      </c>
      <c r="CC25" s="9">
        <v>18</v>
      </c>
    </row>
    <row r="26" spans="1:81">
      <c r="A26" s="395">
        <v>24</v>
      </c>
      <c r="B26" s="395">
        <v>85</v>
      </c>
      <c r="C26" s="395" t="s">
        <v>25</v>
      </c>
      <c r="D26" s="395" t="s">
        <v>192</v>
      </c>
      <c r="E26" s="396">
        <v>1975</v>
      </c>
      <c r="F26" s="396" t="s">
        <v>2450</v>
      </c>
      <c r="G26" s="396" t="s">
        <v>191</v>
      </c>
      <c r="H26" s="398">
        <v>0.77787037037036999</v>
      </c>
      <c r="I26" s="398">
        <v>0.76111111111111096</v>
      </c>
      <c r="J26" s="395">
        <v>1</v>
      </c>
      <c r="K26" s="395">
        <v>1</v>
      </c>
      <c r="L26" s="395">
        <v>1</v>
      </c>
      <c r="M26" s="395"/>
      <c r="N26" s="395">
        <v>1</v>
      </c>
      <c r="O26" s="395"/>
      <c r="P26" s="395"/>
      <c r="Q26" s="395">
        <v>1</v>
      </c>
      <c r="R26" s="395"/>
      <c r="S26" s="395"/>
      <c r="T26" s="395">
        <v>1</v>
      </c>
      <c r="U26" s="395">
        <v>1</v>
      </c>
      <c r="V26" s="395"/>
      <c r="W26" s="395"/>
      <c r="X26" s="395"/>
      <c r="Y26" s="395"/>
      <c r="Z26" s="395"/>
      <c r="AA26" s="395"/>
      <c r="AB26" s="395"/>
      <c r="AC26" s="395">
        <v>1</v>
      </c>
      <c r="AD26" s="395"/>
      <c r="AE26" s="395"/>
      <c r="AF26" s="395"/>
      <c r="AG26" s="395">
        <v>1</v>
      </c>
      <c r="AH26" s="395"/>
      <c r="AI26" s="395">
        <v>1</v>
      </c>
      <c r="AJ26" s="395"/>
      <c r="AK26" s="395">
        <v>1</v>
      </c>
      <c r="AL26" s="395"/>
      <c r="AM26" s="395"/>
      <c r="AN26" s="395"/>
      <c r="AO26" s="395"/>
      <c r="AP26" s="395"/>
      <c r="AQ26" s="395"/>
      <c r="AR26" s="395"/>
      <c r="AS26" s="395"/>
      <c r="AT26" s="395"/>
      <c r="AU26" s="395">
        <v>1</v>
      </c>
      <c r="AV26" s="395">
        <v>1</v>
      </c>
      <c r="AW26" s="395">
        <v>1</v>
      </c>
      <c r="AX26" s="395"/>
      <c r="AY26" s="395">
        <v>1</v>
      </c>
      <c r="AZ26" s="395"/>
      <c r="BA26" s="395">
        <v>1</v>
      </c>
      <c r="BB26" s="395"/>
      <c r="BC26" s="395">
        <v>1</v>
      </c>
      <c r="BD26" s="395"/>
      <c r="BE26" s="395">
        <v>1</v>
      </c>
      <c r="BF26" s="395">
        <v>1</v>
      </c>
      <c r="BG26" s="395"/>
      <c r="BH26" s="395">
        <v>1</v>
      </c>
      <c r="BI26" s="395">
        <v>1</v>
      </c>
      <c r="BJ26" s="395">
        <v>1</v>
      </c>
      <c r="BK26" s="395">
        <v>1</v>
      </c>
      <c r="BL26" s="395">
        <f t="shared" si="0"/>
        <v>1390</v>
      </c>
      <c r="BM26" s="397">
        <f t="shared" si="1"/>
        <v>25</v>
      </c>
      <c r="BN26" s="397">
        <f t="shared" si="2"/>
        <v>1365</v>
      </c>
      <c r="BO26" s="398">
        <f t="shared" si="3"/>
        <v>1.6759259259259029E-2</v>
      </c>
      <c r="BP26" s="398">
        <f t="shared" si="4"/>
        <v>0.43412037037036999</v>
      </c>
      <c r="BR26" s="15">
        <f>VLOOKUP(BS26,id!$A:$C,3,0)</f>
        <v>539</v>
      </c>
      <c r="BS26" s="15" t="str">
        <f t="shared" si="13"/>
        <v>HajdukJacek1975</v>
      </c>
      <c r="BT26" s="9" t="str">
        <f t="shared" si="14"/>
        <v>Hajduk</v>
      </c>
      <c r="BU26" s="9" t="str">
        <f t="shared" si="15"/>
        <v>Jacek</v>
      </c>
      <c r="BV26" s="213" t="str">
        <f t="shared" si="16"/>
        <v>Bez Skorka</v>
      </c>
      <c r="BW26" s="9">
        <f t="shared" si="17"/>
        <v>1975</v>
      </c>
      <c r="BX26" s="9">
        <f t="shared" si="18"/>
        <v>64.898849323368296</v>
      </c>
      <c r="BY26" s="9"/>
      <c r="BZ26" s="9">
        <f t="shared" si="19"/>
        <v>1.0114375599872032</v>
      </c>
      <c r="CA26" s="9">
        <v>19</v>
      </c>
      <c r="CB26" s="9">
        <f t="shared" si="20"/>
        <v>0.9978070175438597</v>
      </c>
      <c r="CC26" s="9">
        <v>19</v>
      </c>
    </row>
    <row r="27" spans="1:81">
      <c r="A27" s="395">
        <v>25</v>
      </c>
      <c r="B27" s="395">
        <v>66</v>
      </c>
      <c r="C27" s="395" t="s">
        <v>166</v>
      </c>
      <c r="D27" s="395" t="s">
        <v>935</v>
      </c>
      <c r="E27" s="396">
        <v>1970</v>
      </c>
      <c r="F27" s="396" t="s">
        <v>2313</v>
      </c>
      <c r="G27" s="396" t="s">
        <v>2312</v>
      </c>
      <c r="H27" s="398">
        <v>0.78369212962962997</v>
      </c>
      <c r="I27" s="398">
        <v>0.76111111111111096</v>
      </c>
      <c r="J27" s="395"/>
      <c r="K27" s="395">
        <v>1</v>
      </c>
      <c r="L27" s="395"/>
      <c r="M27" s="395"/>
      <c r="N27" s="395"/>
      <c r="O27" s="395"/>
      <c r="P27" s="395"/>
      <c r="Q27" s="395">
        <v>1</v>
      </c>
      <c r="R27" s="395"/>
      <c r="S27" s="395"/>
      <c r="T27" s="395"/>
      <c r="U27" s="395">
        <v>1</v>
      </c>
      <c r="V27" s="395"/>
      <c r="W27" s="395"/>
      <c r="X27" s="395"/>
      <c r="Y27" s="395">
        <v>1</v>
      </c>
      <c r="Z27" s="395"/>
      <c r="AA27" s="395"/>
      <c r="AB27" s="395">
        <v>1</v>
      </c>
      <c r="AC27" s="395"/>
      <c r="AD27" s="395">
        <v>1</v>
      </c>
      <c r="AE27" s="395"/>
      <c r="AF27" s="395">
        <v>1</v>
      </c>
      <c r="AG27" s="395"/>
      <c r="AH27" s="395">
        <v>1</v>
      </c>
      <c r="AI27" s="395"/>
      <c r="AJ27" s="395"/>
      <c r="AK27" s="395">
        <v>1</v>
      </c>
      <c r="AL27" s="395"/>
      <c r="AM27" s="395"/>
      <c r="AN27" s="395">
        <v>1</v>
      </c>
      <c r="AO27" s="395"/>
      <c r="AP27" s="395">
        <v>1</v>
      </c>
      <c r="AQ27" s="395"/>
      <c r="AR27" s="395">
        <v>1</v>
      </c>
      <c r="AS27" s="395"/>
      <c r="AT27" s="395">
        <v>1</v>
      </c>
      <c r="AU27" s="395"/>
      <c r="AV27" s="395">
        <v>1</v>
      </c>
      <c r="AW27" s="395">
        <v>1</v>
      </c>
      <c r="AX27" s="395"/>
      <c r="AY27" s="395"/>
      <c r="AZ27" s="395">
        <v>1</v>
      </c>
      <c r="BA27" s="395">
        <v>1</v>
      </c>
      <c r="BB27" s="395">
        <v>1</v>
      </c>
      <c r="BC27" s="395"/>
      <c r="BD27" s="395">
        <v>1</v>
      </c>
      <c r="BE27" s="395"/>
      <c r="BF27" s="395">
        <v>1</v>
      </c>
      <c r="BG27" s="395"/>
      <c r="BH27" s="395">
        <v>1</v>
      </c>
      <c r="BI27" s="395"/>
      <c r="BJ27" s="395">
        <v>1</v>
      </c>
      <c r="BK27" s="395"/>
      <c r="BL27" s="395">
        <f t="shared" si="0"/>
        <v>1350</v>
      </c>
      <c r="BM27" s="397">
        <f t="shared" si="1"/>
        <v>33</v>
      </c>
      <c r="BN27" s="397">
        <f t="shared" si="2"/>
        <v>1317</v>
      </c>
      <c r="BO27" s="398">
        <f t="shared" si="3"/>
        <v>2.2581018518519014E-2</v>
      </c>
      <c r="BP27" s="398">
        <f t="shared" si="4"/>
        <v>0.43994212962962997</v>
      </c>
      <c r="BR27" s="15">
        <f>VLOOKUP(BS27,id!$A:$C,3,0)</f>
        <v>495</v>
      </c>
      <c r="BS27" s="15" t="str">
        <f t="shared" si="13"/>
        <v>PasiecznikWojciech1970</v>
      </c>
      <c r="BT27" s="9" t="str">
        <f t="shared" si="14"/>
        <v>Pasiecznik</v>
      </c>
      <c r="BU27" s="9" t="str">
        <f t="shared" si="15"/>
        <v>Wojciech</v>
      </c>
      <c r="BV27" s="213" t="str">
        <f t="shared" si="16"/>
        <v>Förhudsförträngning</v>
      </c>
      <c r="BW27" s="9">
        <f t="shared" si="17"/>
        <v>1970</v>
      </c>
      <c r="BX27" s="9">
        <f t="shared" si="18"/>
        <v>62.616691984524579</v>
      </c>
      <c r="BY27" s="9"/>
      <c r="BZ27" s="9">
        <f t="shared" si="19"/>
        <v>0.98676698850332634</v>
      </c>
      <c r="CA27" s="9">
        <v>20</v>
      </c>
      <c r="CB27" s="9">
        <f t="shared" si="20"/>
        <v>0.96483516483516485</v>
      </c>
      <c r="CC27" s="9">
        <v>20</v>
      </c>
    </row>
    <row r="28" spans="1:81">
      <c r="A28" s="395">
        <v>26</v>
      </c>
      <c r="B28" s="395">
        <v>238</v>
      </c>
      <c r="C28" s="395" t="s">
        <v>76</v>
      </c>
      <c r="D28" s="395" t="s">
        <v>934</v>
      </c>
      <c r="E28" s="396">
        <v>1975</v>
      </c>
      <c r="F28" s="396" t="s">
        <v>2427</v>
      </c>
      <c r="G28" s="396" t="s">
        <v>918</v>
      </c>
      <c r="H28" s="398">
        <v>0.790023148148148</v>
      </c>
      <c r="I28" s="398">
        <v>0.76111111111111096</v>
      </c>
      <c r="J28" s="395"/>
      <c r="K28" s="395">
        <v>1</v>
      </c>
      <c r="L28" s="395"/>
      <c r="M28" s="395"/>
      <c r="N28" s="395"/>
      <c r="O28" s="395"/>
      <c r="P28" s="395"/>
      <c r="Q28" s="395">
        <v>1</v>
      </c>
      <c r="R28" s="395"/>
      <c r="S28" s="395"/>
      <c r="T28" s="395"/>
      <c r="U28" s="395">
        <v>1</v>
      </c>
      <c r="V28" s="395"/>
      <c r="W28" s="395"/>
      <c r="X28" s="395"/>
      <c r="Y28" s="395">
        <v>1</v>
      </c>
      <c r="Z28" s="395"/>
      <c r="AA28" s="395"/>
      <c r="AB28" s="395">
        <v>1</v>
      </c>
      <c r="AC28" s="395"/>
      <c r="AD28" s="395">
        <v>1</v>
      </c>
      <c r="AE28" s="395"/>
      <c r="AF28" s="395">
        <v>1</v>
      </c>
      <c r="AG28" s="395"/>
      <c r="AH28" s="395">
        <v>1</v>
      </c>
      <c r="AI28" s="395"/>
      <c r="AJ28" s="395"/>
      <c r="AK28" s="395">
        <v>1</v>
      </c>
      <c r="AL28" s="395"/>
      <c r="AM28" s="395"/>
      <c r="AN28" s="395">
        <v>1</v>
      </c>
      <c r="AO28" s="395"/>
      <c r="AP28" s="395">
        <v>1</v>
      </c>
      <c r="AQ28" s="395"/>
      <c r="AR28" s="395">
        <v>1</v>
      </c>
      <c r="AS28" s="395"/>
      <c r="AT28" s="395">
        <v>1</v>
      </c>
      <c r="AU28" s="395"/>
      <c r="AV28" s="395">
        <v>1</v>
      </c>
      <c r="AW28" s="395">
        <v>1</v>
      </c>
      <c r="AX28" s="395"/>
      <c r="AY28" s="395"/>
      <c r="AZ28" s="395">
        <v>1</v>
      </c>
      <c r="BA28" s="395">
        <v>1</v>
      </c>
      <c r="BB28" s="395">
        <v>1</v>
      </c>
      <c r="BC28" s="395"/>
      <c r="BD28" s="395">
        <v>1</v>
      </c>
      <c r="BE28" s="395"/>
      <c r="BF28" s="395">
        <v>1</v>
      </c>
      <c r="BG28" s="395"/>
      <c r="BH28" s="395">
        <v>1</v>
      </c>
      <c r="BI28" s="395"/>
      <c r="BJ28" s="395">
        <v>1</v>
      </c>
      <c r="BK28" s="395"/>
      <c r="BL28" s="395">
        <f t="shared" si="0"/>
        <v>1350</v>
      </c>
      <c r="BM28" s="397">
        <f t="shared" si="1"/>
        <v>42</v>
      </c>
      <c r="BN28" s="397">
        <f t="shared" si="2"/>
        <v>1308</v>
      </c>
      <c r="BO28" s="398">
        <f t="shared" si="3"/>
        <v>2.8912037037037042E-2</v>
      </c>
      <c r="BP28" s="398">
        <f t="shared" si="4"/>
        <v>0.446273148148148</v>
      </c>
      <c r="BR28" s="15">
        <f>VLOOKUP(BS28,id!$A:$C,3,0)</f>
        <v>562</v>
      </c>
      <c r="BS28" s="15" t="str">
        <f t="shared" si="13"/>
        <v>WideraMaciej1975</v>
      </c>
      <c r="BT28" s="9" t="str">
        <f t="shared" si="14"/>
        <v>Widera</v>
      </c>
      <c r="BU28" s="9" t="str">
        <f t="shared" si="15"/>
        <v>Maciej</v>
      </c>
      <c r="BV28" s="213" t="str">
        <f t="shared" si="16"/>
        <v>Wodzionka</v>
      </c>
      <c r="BW28" s="9">
        <f t="shared" si="17"/>
        <v>1975</v>
      </c>
      <c r="BX28" s="9">
        <f t="shared" si="18"/>
        <v>62.188787483491382</v>
      </c>
      <c r="BY28" s="9"/>
      <c r="BZ28" s="9">
        <f t="shared" si="19"/>
        <v>0.98581357954250848</v>
      </c>
      <c r="CA28" s="9">
        <v>21</v>
      </c>
      <c r="CB28" s="9">
        <f t="shared" si="20"/>
        <v>0.99316628701594534</v>
      </c>
      <c r="CC28" s="9">
        <v>21</v>
      </c>
    </row>
    <row r="29" spans="1:81">
      <c r="A29" s="395">
        <v>27</v>
      </c>
      <c r="B29" s="395">
        <v>119</v>
      </c>
      <c r="C29" s="395" t="s">
        <v>23</v>
      </c>
      <c r="D29" s="395" t="s">
        <v>1953</v>
      </c>
      <c r="E29" s="396">
        <v>1980</v>
      </c>
      <c r="F29" s="396" t="s">
        <v>216</v>
      </c>
      <c r="G29" s="396" t="s">
        <v>1972</v>
      </c>
      <c r="H29" s="398">
        <v>0.79128472222222201</v>
      </c>
      <c r="I29" s="398">
        <v>0.76111111111111096</v>
      </c>
      <c r="J29" s="395"/>
      <c r="K29" s="395"/>
      <c r="L29" s="395">
        <v>1</v>
      </c>
      <c r="M29" s="395"/>
      <c r="N29" s="395"/>
      <c r="O29" s="395"/>
      <c r="P29" s="395">
        <v>1</v>
      </c>
      <c r="Q29" s="395"/>
      <c r="R29" s="395"/>
      <c r="S29" s="395"/>
      <c r="T29" s="395"/>
      <c r="U29" s="395"/>
      <c r="V29" s="395"/>
      <c r="W29" s="395">
        <v>1</v>
      </c>
      <c r="X29" s="395"/>
      <c r="Y29" s="395"/>
      <c r="Z29" s="395"/>
      <c r="AA29" s="395"/>
      <c r="AB29" s="395"/>
      <c r="AC29" s="395"/>
      <c r="AD29" s="395">
        <v>1</v>
      </c>
      <c r="AE29" s="395"/>
      <c r="AF29" s="395"/>
      <c r="AG29" s="395"/>
      <c r="AH29" s="395">
        <v>1</v>
      </c>
      <c r="AI29" s="395"/>
      <c r="AJ29" s="395"/>
      <c r="AK29" s="395"/>
      <c r="AL29" s="395"/>
      <c r="AM29" s="395"/>
      <c r="AN29" s="395">
        <v>1</v>
      </c>
      <c r="AO29" s="395"/>
      <c r="AP29" s="395"/>
      <c r="AQ29" s="395">
        <v>1</v>
      </c>
      <c r="AR29" s="395">
        <v>1</v>
      </c>
      <c r="AS29" s="395"/>
      <c r="AT29" s="395">
        <v>1</v>
      </c>
      <c r="AU29" s="395"/>
      <c r="AV29" s="395">
        <v>1</v>
      </c>
      <c r="AW29" s="395">
        <v>1</v>
      </c>
      <c r="AX29" s="395">
        <v>1</v>
      </c>
      <c r="AY29" s="395"/>
      <c r="AZ29" s="395">
        <v>1</v>
      </c>
      <c r="BA29" s="395"/>
      <c r="BB29" s="395"/>
      <c r="BC29" s="395">
        <v>1</v>
      </c>
      <c r="BD29" s="395">
        <v>1</v>
      </c>
      <c r="BE29" s="395"/>
      <c r="BF29" s="395">
        <v>1</v>
      </c>
      <c r="BG29" s="395"/>
      <c r="BH29" s="395">
        <v>1</v>
      </c>
      <c r="BI29" s="395">
        <v>1</v>
      </c>
      <c r="BJ29" s="395">
        <v>1</v>
      </c>
      <c r="BK29" s="395">
        <v>1</v>
      </c>
      <c r="BL29" s="395">
        <f t="shared" si="0"/>
        <v>1330</v>
      </c>
      <c r="BM29" s="397">
        <f t="shared" si="1"/>
        <v>44</v>
      </c>
      <c r="BN29" s="397">
        <f t="shared" si="2"/>
        <v>1286</v>
      </c>
      <c r="BO29" s="398">
        <f t="shared" si="3"/>
        <v>3.0173611111111054E-2</v>
      </c>
      <c r="BP29" s="398">
        <f t="shared" si="4"/>
        <v>0.44753472222222201</v>
      </c>
      <c r="BR29" s="15">
        <f>VLOOKUP(BS29,id!$A:$C,3,0)</f>
        <v>413</v>
      </c>
      <c r="BS29" s="15" t="str">
        <f t="shared" si="13"/>
        <v>KwaśnikGrzegorz1980</v>
      </c>
      <c r="BT29" s="9" t="str">
        <f t="shared" si="14"/>
        <v>Kwaśnik</v>
      </c>
      <c r="BU29" s="9" t="str">
        <f t="shared" si="15"/>
        <v>Grzegorz</v>
      </c>
      <c r="BV29" s="213" t="str">
        <f t="shared" si="16"/>
        <v>Midlife Crisis</v>
      </c>
      <c r="BW29" s="9">
        <f t="shared" si="17"/>
        <v>1980</v>
      </c>
      <c r="BX29" s="9">
        <f t="shared" si="18"/>
        <v>61.142798703188006</v>
      </c>
      <c r="BY29" s="9"/>
      <c r="BZ29" s="9">
        <f t="shared" si="19"/>
        <v>0.99718105878397612</v>
      </c>
      <c r="CA29" s="9">
        <v>22</v>
      </c>
      <c r="CB29" s="9">
        <f t="shared" si="20"/>
        <v>0.98318042813455653</v>
      </c>
      <c r="CC29" s="9">
        <v>22</v>
      </c>
    </row>
    <row r="30" spans="1:81">
      <c r="A30" s="395">
        <v>28</v>
      </c>
      <c r="B30" s="395">
        <v>120</v>
      </c>
      <c r="C30" s="395" t="s">
        <v>101</v>
      </c>
      <c r="D30" s="395" t="s">
        <v>984</v>
      </c>
      <c r="E30" s="396">
        <v>1980</v>
      </c>
      <c r="F30" s="396" t="s">
        <v>216</v>
      </c>
      <c r="G30" s="396" t="s">
        <v>1972</v>
      </c>
      <c r="H30" s="398">
        <v>0.79136574074074095</v>
      </c>
      <c r="I30" s="398">
        <v>0.76111111111111096</v>
      </c>
      <c r="J30" s="395"/>
      <c r="K30" s="395"/>
      <c r="L30" s="395">
        <v>1</v>
      </c>
      <c r="M30" s="395"/>
      <c r="N30" s="395"/>
      <c r="O30" s="395"/>
      <c r="P30" s="395">
        <v>1</v>
      </c>
      <c r="Q30" s="395"/>
      <c r="R30" s="395"/>
      <c r="S30" s="395"/>
      <c r="T30" s="395"/>
      <c r="U30" s="395"/>
      <c r="V30" s="395"/>
      <c r="W30" s="395">
        <v>1</v>
      </c>
      <c r="X30" s="395"/>
      <c r="Y30" s="395"/>
      <c r="Z30" s="395"/>
      <c r="AA30" s="395"/>
      <c r="AB30" s="395"/>
      <c r="AC30" s="395"/>
      <c r="AD30" s="395">
        <v>1</v>
      </c>
      <c r="AE30" s="395"/>
      <c r="AF30" s="395"/>
      <c r="AG30" s="395"/>
      <c r="AH30" s="395">
        <v>1</v>
      </c>
      <c r="AI30" s="395"/>
      <c r="AJ30" s="395"/>
      <c r="AK30" s="395"/>
      <c r="AL30" s="395"/>
      <c r="AM30" s="395"/>
      <c r="AN30" s="395">
        <v>1</v>
      </c>
      <c r="AO30" s="395"/>
      <c r="AP30" s="395"/>
      <c r="AQ30" s="395">
        <v>1</v>
      </c>
      <c r="AR30" s="395">
        <v>1</v>
      </c>
      <c r="AS30" s="395"/>
      <c r="AT30" s="395">
        <v>1</v>
      </c>
      <c r="AU30" s="395"/>
      <c r="AV30" s="395">
        <v>1</v>
      </c>
      <c r="AW30" s="395">
        <v>1</v>
      </c>
      <c r="AX30" s="395">
        <v>1</v>
      </c>
      <c r="AY30" s="395"/>
      <c r="AZ30" s="395">
        <v>1</v>
      </c>
      <c r="BA30" s="395"/>
      <c r="BB30" s="395"/>
      <c r="BC30" s="395">
        <v>1</v>
      </c>
      <c r="BD30" s="395">
        <v>1</v>
      </c>
      <c r="BE30" s="395"/>
      <c r="BF30" s="395">
        <v>1</v>
      </c>
      <c r="BG30" s="395"/>
      <c r="BH30" s="395">
        <v>1</v>
      </c>
      <c r="BI30" s="395">
        <v>1</v>
      </c>
      <c r="BJ30" s="395">
        <v>1</v>
      </c>
      <c r="BK30" s="395">
        <v>1</v>
      </c>
      <c r="BL30" s="395">
        <f t="shared" si="0"/>
        <v>1330</v>
      </c>
      <c r="BM30" s="397">
        <f t="shared" si="1"/>
        <v>44</v>
      </c>
      <c r="BN30" s="397">
        <f t="shared" si="2"/>
        <v>1286</v>
      </c>
      <c r="BO30" s="398">
        <f t="shared" si="3"/>
        <v>3.0254629629629992E-2</v>
      </c>
      <c r="BP30" s="398">
        <f t="shared" si="4"/>
        <v>0.44761574074074095</v>
      </c>
      <c r="BR30" s="15">
        <f>VLOOKUP(BS30,id!$A:$C,3,0)</f>
        <v>414</v>
      </c>
      <c r="BS30" s="15" t="str">
        <f t="shared" si="13"/>
        <v>WalczakKarol1980</v>
      </c>
      <c r="BT30" s="9" t="str">
        <f t="shared" si="14"/>
        <v>Walczak</v>
      </c>
      <c r="BU30" s="9" t="str">
        <f t="shared" si="15"/>
        <v>Karol</v>
      </c>
      <c r="BV30" s="213" t="str">
        <f t="shared" si="16"/>
        <v>Midlife Crisis</v>
      </c>
      <c r="BW30" s="9">
        <f t="shared" si="17"/>
        <v>1980</v>
      </c>
      <c r="BX30" s="9">
        <f t="shared" si="18"/>
        <v>61.131731847136798</v>
      </c>
      <c r="BY30" s="9"/>
      <c r="BZ30" s="9">
        <f t="shared" si="19"/>
        <v>0.99981899984485612</v>
      </c>
      <c r="CA30" s="9">
        <v>23</v>
      </c>
      <c r="CB30" s="9">
        <f t="shared" si="20"/>
        <v>1</v>
      </c>
      <c r="CC30" s="9">
        <v>23</v>
      </c>
    </row>
    <row r="31" spans="1:81">
      <c r="A31" s="395">
        <v>29</v>
      </c>
      <c r="B31" s="395">
        <v>229</v>
      </c>
      <c r="C31" s="395" t="s">
        <v>19</v>
      </c>
      <c r="D31" s="395" t="s">
        <v>622</v>
      </c>
      <c r="E31" s="396">
        <v>1971</v>
      </c>
      <c r="F31" s="396" t="s">
        <v>1650</v>
      </c>
      <c r="G31" s="396" t="s">
        <v>619</v>
      </c>
      <c r="H31" s="398">
        <v>0.79836805555555601</v>
      </c>
      <c r="I31" s="398">
        <v>0.76111111111111096</v>
      </c>
      <c r="J31" s="395"/>
      <c r="K31" s="395">
        <v>1</v>
      </c>
      <c r="L31" s="395"/>
      <c r="M31" s="395">
        <v>1</v>
      </c>
      <c r="N31" s="395">
        <v>1</v>
      </c>
      <c r="O31" s="395"/>
      <c r="P31" s="395"/>
      <c r="Q31" s="395">
        <v>1</v>
      </c>
      <c r="R31" s="395"/>
      <c r="S31" s="395">
        <v>1</v>
      </c>
      <c r="T31" s="395"/>
      <c r="U31" s="395">
        <v>1</v>
      </c>
      <c r="V31" s="395">
        <v>1</v>
      </c>
      <c r="W31" s="395"/>
      <c r="X31" s="395">
        <v>1</v>
      </c>
      <c r="Y31" s="395"/>
      <c r="Z31" s="395"/>
      <c r="AA31" s="395"/>
      <c r="AB31" s="395"/>
      <c r="AC31" s="395"/>
      <c r="AD31" s="395">
        <v>1</v>
      </c>
      <c r="AE31" s="395">
        <v>1</v>
      </c>
      <c r="AF31" s="395"/>
      <c r="AG31" s="395"/>
      <c r="AH31" s="395"/>
      <c r="AI31" s="395"/>
      <c r="AJ31" s="395">
        <v>1</v>
      </c>
      <c r="AK31" s="395">
        <v>1</v>
      </c>
      <c r="AL31" s="395">
        <v>1</v>
      </c>
      <c r="AM31" s="395"/>
      <c r="AN31" s="395"/>
      <c r="AO31" s="395">
        <v>1</v>
      </c>
      <c r="AP31" s="395">
        <v>1</v>
      </c>
      <c r="AQ31" s="395"/>
      <c r="AR31" s="395">
        <v>1</v>
      </c>
      <c r="AS31" s="395"/>
      <c r="AT31" s="395"/>
      <c r="AU31" s="395"/>
      <c r="AV31" s="395"/>
      <c r="AW31" s="395">
        <v>1</v>
      </c>
      <c r="AX31" s="395"/>
      <c r="AY31" s="395"/>
      <c r="AZ31" s="395">
        <v>1</v>
      </c>
      <c r="BA31" s="395">
        <v>1</v>
      </c>
      <c r="BB31" s="395"/>
      <c r="BC31" s="395"/>
      <c r="BD31" s="395">
        <v>1</v>
      </c>
      <c r="BE31" s="395"/>
      <c r="BF31" s="395">
        <v>1</v>
      </c>
      <c r="BG31" s="395">
        <v>1</v>
      </c>
      <c r="BH31" s="395"/>
      <c r="BI31" s="395"/>
      <c r="BJ31" s="395">
        <v>1</v>
      </c>
      <c r="BK31" s="395"/>
      <c r="BL31" s="395">
        <f t="shared" si="0"/>
        <v>1270</v>
      </c>
      <c r="BM31" s="397">
        <f t="shared" si="1"/>
        <v>54</v>
      </c>
      <c r="BN31" s="397">
        <f t="shared" si="2"/>
        <v>1216</v>
      </c>
      <c r="BO31" s="398">
        <f t="shared" si="3"/>
        <v>3.725694444444505E-2</v>
      </c>
      <c r="BP31" s="398">
        <f t="shared" si="4"/>
        <v>0.45461805555555601</v>
      </c>
      <c r="BR31" s="15">
        <f>VLOOKUP(BS31,id!$A:$C,3,0)</f>
        <v>198</v>
      </c>
      <c r="BS31" s="15" t="str">
        <f t="shared" si="13"/>
        <v>KoperskiPiotr1971</v>
      </c>
      <c r="BT31" s="9" t="str">
        <f t="shared" si="14"/>
        <v>Koperski</v>
      </c>
      <c r="BU31" s="9" t="str">
        <f t="shared" si="15"/>
        <v>Piotr</v>
      </c>
      <c r="BV31" s="213" t="str">
        <f t="shared" si="16"/>
        <v>Tańczący z kompasem</v>
      </c>
      <c r="BW31" s="9">
        <f t="shared" si="17"/>
        <v>1971</v>
      </c>
      <c r="BX31" s="9">
        <f t="shared" si="18"/>
        <v>57.804188122953612</v>
      </c>
      <c r="BY31" s="9"/>
      <c r="BZ31" s="9">
        <f t="shared" si="19"/>
        <v>0.98459736755008986</v>
      </c>
      <c r="CA31" s="9">
        <v>24</v>
      </c>
      <c r="CB31" s="9">
        <f t="shared" si="20"/>
        <v>0.94556765163297041</v>
      </c>
      <c r="CC31" s="9">
        <v>24</v>
      </c>
    </row>
    <row r="32" spans="1:81">
      <c r="A32" s="395">
        <v>30</v>
      </c>
      <c r="B32" s="395">
        <v>208</v>
      </c>
      <c r="C32" s="395" t="s">
        <v>25</v>
      </c>
      <c r="D32" s="395" t="s">
        <v>623</v>
      </c>
      <c r="E32" s="396">
        <v>1971</v>
      </c>
      <c r="F32" s="396" t="s">
        <v>1649</v>
      </c>
      <c r="G32" s="396" t="s">
        <v>619</v>
      </c>
      <c r="H32" s="398">
        <v>0.79843750000000002</v>
      </c>
      <c r="I32" s="398">
        <v>0.76111111111111096</v>
      </c>
      <c r="J32" s="395"/>
      <c r="K32" s="395">
        <v>1</v>
      </c>
      <c r="L32" s="395"/>
      <c r="M32" s="395">
        <v>1</v>
      </c>
      <c r="N32" s="395">
        <v>1</v>
      </c>
      <c r="O32" s="395"/>
      <c r="P32" s="395"/>
      <c r="Q32" s="395">
        <v>1</v>
      </c>
      <c r="R32" s="395"/>
      <c r="S32" s="395">
        <v>1</v>
      </c>
      <c r="T32" s="395"/>
      <c r="U32" s="395">
        <v>1</v>
      </c>
      <c r="V32" s="395">
        <v>1</v>
      </c>
      <c r="W32" s="395"/>
      <c r="X32" s="395">
        <v>1</v>
      </c>
      <c r="Y32" s="395"/>
      <c r="Z32" s="395"/>
      <c r="AA32" s="395"/>
      <c r="AB32" s="395"/>
      <c r="AC32" s="395"/>
      <c r="AD32" s="395">
        <v>1</v>
      </c>
      <c r="AE32" s="395">
        <v>1</v>
      </c>
      <c r="AF32" s="395"/>
      <c r="AG32" s="395"/>
      <c r="AH32" s="395"/>
      <c r="AI32" s="395"/>
      <c r="AJ32" s="395">
        <v>1</v>
      </c>
      <c r="AK32" s="395">
        <v>1</v>
      </c>
      <c r="AL32" s="395">
        <v>1</v>
      </c>
      <c r="AM32" s="395"/>
      <c r="AN32" s="395"/>
      <c r="AO32" s="395">
        <v>1</v>
      </c>
      <c r="AP32" s="395">
        <v>1</v>
      </c>
      <c r="AQ32" s="395"/>
      <c r="AR32" s="395">
        <v>1</v>
      </c>
      <c r="AS32" s="395"/>
      <c r="AT32" s="395"/>
      <c r="AU32" s="395"/>
      <c r="AV32" s="395"/>
      <c r="AW32" s="395">
        <v>1</v>
      </c>
      <c r="AX32" s="395"/>
      <c r="AY32" s="395"/>
      <c r="AZ32" s="395">
        <v>1</v>
      </c>
      <c r="BA32" s="395">
        <v>1</v>
      </c>
      <c r="BB32" s="395"/>
      <c r="BC32" s="395"/>
      <c r="BD32" s="395">
        <v>1</v>
      </c>
      <c r="BE32" s="395"/>
      <c r="BF32" s="395">
        <v>1</v>
      </c>
      <c r="BG32" s="395">
        <v>1</v>
      </c>
      <c r="BH32" s="395"/>
      <c r="BI32" s="395"/>
      <c r="BJ32" s="395">
        <v>1</v>
      </c>
      <c r="BK32" s="395"/>
      <c r="BL32" s="395">
        <f t="shared" si="0"/>
        <v>1270</v>
      </c>
      <c r="BM32" s="397">
        <f t="shared" si="1"/>
        <v>54</v>
      </c>
      <c r="BN32" s="397">
        <f t="shared" si="2"/>
        <v>1216</v>
      </c>
      <c r="BO32" s="398">
        <f t="shared" si="3"/>
        <v>3.7326388888889062E-2</v>
      </c>
      <c r="BP32" s="398">
        <f t="shared" si="4"/>
        <v>0.45468750000000002</v>
      </c>
      <c r="BR32" s="15">
        <f>VLOOKUP(BS32,id!$A:$C,3,0)</f>
        <v>199</v>
      </c>
      <c r="BS32" s="15" t="str">
        <f t="shared" si="13"/>
        <v>KostrzewaJacek1971</v>
      </c>
      <c r="BT32" s="9" t="str">
        <f t="shared" si="14"/>
        <v>Kostrzewa</v>
      </c>
      <c r="BU32" s="9" t="str">
        <f t="shared" si="15"/>
        <v>Jacek</v>
      </c>
      <c r="BV32" s="213" t="str">
        <f t="shared" si="16"/>
        <v>Tańczący z kompasem</v>
      </c>
      <c r="BW32" s="9">
        <f t="shared" si="17"/>
        <v>1971</v>
      </c>
      <c r="BX32" s="9">
        <f t="shared" si="18"/>
        <v>57.795359686432406</v>
      </c>
      <c r="BY32" s="9"/>
      <c r="BZ32" s="9">
        <f t="shared" si="19"/>
        <v>0.99984726995036366</v>
      </c>
      <c r="CA32" s="9">
        <v>25</v>
      </c>
      <c r="CB32" s="9">
        <f t="shared" si="20"/>
        <v>1</v>
      </c>
      <c r="CC32" s="9">
        <v>25</v>
      </c>
    </row>
    <row r="33" spans="1:81">
      <c r="A33" s="395">
        <v>31</v>
      </c>
      <c r="B33" s="395">
        <v>240</v>
      </c>
      <c r="C33" s="395" t="s">
        <v>53</v>
      </c>
      <c r="D33" s="395" t="s">
        <v>932</v>
      </c>
      <c r="E33" s="396">
        <v>1972</v>
      </c>
      <c r="F33" s="396" t="s">
        <v>2500</v>
      </c>
      <c r="G33" s="396" t="s">
        <v>933</v>
      </c>
      <c r="H33" s="398">
        <v>0.78511574074074097</v>
      </c>
      <c r="I33" s="398">
        <v>0.76111111111111096</v>
      </c>
      <c r="J33" s="395"/>
      <c r="K33" s="395"/>
      <c r="L33" s="395"/>
      <c r="M33" s="395"/>
      <c r="N33" s="395"/>
      <c r="O33" s="395"/>
      <c r="P33" s="395"/>
      <c r="Q33" s="395"/>
      <c r="R33" s="395"/>
      <c r="S33" s="395"/>
      <c r="T33" s="395"/>
      <c r="U33" s="395"/>
      <c r="V33" s="395"/>
      <c r="W33" s="395"/>
      <c r="X33" s="395"/>
      <c r="Y33" s="395"/>
      <c r="Z33" s="395"/>
      <c r="AA33" s="395"/>
      <c r="AB33" s="395"/>
      <c r="AC33" s="395"/>
      <c r="AD33" s="395">
        <v>1</v>
      </c>
      <c r="AE33" s="395"/>
      <c r="AF33" s="395"/>
      <c r="AG33" s="395"/>
      <c r="AH33" s="395">
        <v>1</v>
      </c>
      <c r="AI33" s="395"/>
      <c r="AJ33" s="395"/>
      <c r="AK33" s="395">
        <v>1</v>
      </c>
      <c r="AL33" s="395"/>
      <c r="AM33" s="395"/>
      <c r="AN33" s="395">
        <v>1</v>
      </c>
      <c r="AO33" s="395"/>
      <c r="AP33" s="395">
        <v>1</v>
      </c>
      <c r="AQ33" s="395">
        <v>1</v>
      </c>
      <c r="AR33" s="395">
        <v>1</v>
      </c>
      <c r="AS33" s="395">
        <v>1</v>
      </c>
      <c r="AT33" s="395">
        <v>1</v>
      </c>
      <c r="AU33" s="395"/>
      <c r="AV33" s="395">
        <v>1</v>
      </c>
      <c r="AW33" s="395"/>
      <c r="AX33" s="395"/>
      <c r="AY33" s="395"/>
      <c r="AZ33" s="395">
        <v>1</v>
      </c>
      <c r="BA33" s="395">
        <v>1</v>
      </c>
      <c r="BB33" s="395"/>
      <c r="BC33" s="395">
        <v>1</v>
      </c>
      <c r="BD33" s="395">
        <v>1</v>
      </c>
      <c r="BE33" s="395"/>
      <c r="BF33" s="395">
        <v>1</v>
      </c>
      <c r="BG33" s="395"/>
      <c r="BH33" s="395">
        <v>1</v>
      </c>
      <c r="BI33" s="395"/>
      <c r="BJ33" s="395">
        <v>1</v>
      </c>
      <c r="BK33" s="395">
        <v>1</v>
      </c>
      <c r="BL33" s="395">
        <f t="shared" si="0"/>
        <v>1250</v>
      </c>
      <c r="BM33" s="397">
        <f t="shared" si="1"/>
        <v>35</v>
      </c>
      <c r="BN33" s="397">
        <f t="shared" si="2"/>
        <v>1215</v>
      </c>
      <c r="BO33" s="398">
        <f t="shared" si="3"/>
        <v>2.4004629629630014E-2</v>
      </c>
      <c r="BP33" s="398">
        <f t="shared" si="4"/>
        <v>0.44136574074074097</v>
      </c>
      <c r="BR33" s="15">
        <f>VLOOKUP(BS33,id!$A:$C,3,0)</f>
        <v>563</v>
      </c>
      <c r="BS33" s="15" t="str">
        <f t="shared" si="13"/>
        <v>BergierTomasz1972</v>
      </c>
      <c r="BT33" s="9" t="str">
        <f t="shared" si="14"/>
        <v>Bergier</v>
      </c>
      <c r="BU33" s="9" t="str">
        <f t="shared" si="15"/>
        <v>Tomasz</v>
      </c>
      <c r="BV33" s="213" t="str">
        <f t="shared" si="16"/>
        <v>Zgórmysyny</v>
      </c>
      <c r="BW33" s="9">
        <f t="shared" si="17"/>
        <v>1972</v>
      </c>
      <c r="BX33" s="9">
        <f t="shared" si="18"/>
        <v>57.747830607742905</v>
      </c>
      <c r="BY33" s="9"/>
      <c r="BZ33" s="9">
        <f t="shared" si="19"/>
        <v>1.0301830387580633</v>
      </c>
      <c r="CA33" s="9">
        <v>26</v>
      </c>
      <c r="CB33" s="9">
        <f t="shared" si="20"/>
        <v>0.99917763157894735</v>
      </c>
      <c r="CC33" s="9">
        <v>26</v>
      </c>
    </row>
    <row r="34" spans="1:81">
      <c r="A34" s="395">
        <v>32</v>
      </c>
      <c r="B34" s="395">
        <v>239</v>
      </c>
      <c r="C34" s="395" t="s">
        <v>414</v>
      </c>
      <c r="D34" s="395" t="s">
        <v>2501</v>
      </c>
      <c r="E34" s="396">
        <v>1981</v>
      </c>
      <c r="F34" s="396" t="s">
        <v>2236</v>
      </c>
      <c r="H34" s="398">
        <v>0.77478009259259295</v>
      </c>
      <c r="I34" s="398">
        <v>0.76111111111111096</v>
      </c>
      <c r="J34" s="395">
        <v>1</v>
      </c>
      <c r="K34" s="395"/>
      <c r="L34" s="395"/>
      <c r="M34" s="395"/>
      <c r="N34" s="395">
        <v>1</v>
      </c>
      <c r="O34" s="395"/>
      <c r="P34" s="395"/>
      <c r="Q34" s="395"/>
      <c r="R34" s="395">
        <v>1</v>
      </c>
      <c r="S34" s="395"/>
      <c r="T34" s="395">
        <v>1</v>
      </c>
      <c r="U34" s="395">
        <v>1</v>
      </c>
      <c r="V34" s="395"/>
      <c r="W34" s="395"/>
      <c r="X34" s="395"/>
      <c r="Y34" s="395"/>
      <c r="Z34" s="395"/>
      <c r="AA34" s="395">
        <v>1</v>
      </c>
      <c r="AB34" s="395"/>
      <c r="AC34" s="395"/>
      <c r="AD34" s="395"/>
      <c r="AE34" s="395"/>
      <c r="AF34" s="395"/>
      <c r="AG34" s="395">
        <v>1</v>
      </c>
      <c r="AH34" s="395"/>
      <c r="AI34" s="395">
        <v>1</v>
      </c>
      <c r="AJ34" s="395"/>
      <c r="AK34" s="395"/>
      <c r="AL34" s="395"/>
      <c r="AM34" s="395"/>
      <c r="AN34" s="395"/>
      <c r="AO34" s="395"/>
      <c r="AP34" s="395">
        <v>1</v>
      </c>
      <c r="AQ34" s="395">
        <v>1</v>
      </c>
      <c r="AR34" s="395">
        <v>1</v>
      </c>
      <c r="AS34" s="395"/>
      <c r="AT34" s="395"/>
      <c r="AU34" s="395"/>
      <c r="AV34" s="395"/>
      <c r="AW34" s="395"/>
      <c r="AX34" s="395">
        <v>1</v>
      </c>
      <c r="AY34" s="395"/>
      <c r="AZ34" s="395">
        <v>1</v>
      </c>
      <c r="BA34" s="395">
        <v>1</v>
      </c>
      <c r="BB34" s="395">
        <v>1</v>
      </c>
      <c r="BC34" s="395"/>
      <c r="BD34" s="395">
        <v>1</v>
      </c>
      <c r="BE34" s="395">
        <v>1</v>
      </c>
      <c r="BF34" s="395"/>
      <c r="BG34" s="395"/>
      <c r="BH34" s="395"/>
      <c r="BI34" s="395">
        <v>1</v>
      </c>
      <c r="BJ34" s="395">
        <v>1</v>
      </c>
      <c r="BK34" s="395">
        <v>1</v>
      </c>
      <c r="BL34" s="395">
        <f t="shared" si="0"/>
        <v>1210</v>
      </c>
      <c r="BM34" s="397">
        <f t="shared" si="1"/>
        <v>20</v>
      </c>
      <c r="BN34" s="397">
        <f t="shared" si="2"/>
        <v>1190</v>
      </c>
      <c r="BO34" s="398">
        <f t="shared" si="3"/>
        <v>1.366898148148199E-2</v>
      </c>
      <c r="BP34" s="398">
        <f t="shared" si="4"/>
        <v>0.43103009259259295</v>
      </c>
      <c r="BR34" s="15">
        <f>VLOOKUP(BS34,id!$A:$C,3,0)</f>
        <v>564</v>
      </c>
      <c r="BS34" s="15" t="str">
        <f t="shared" si="13"/>
        <v>SujkowskiSzymon1981</v>
      </c>
      <c r="BT34" s="9" t="str">
        <f t="shared" si="14"/>
        <v>Sujkowski</v>
      </c>
      <c r="BU34" s="9" t="str">
        <f t="shared" si="15"/>
        <v>Szymon</v>
      </c>
      <c r="BV34" s="213">
        <f t="shared" si="16"/>
        <v>0</v>
      </c>
      <c r="BW34" s="9">
        <f t="shared" si="17"/>
        <v>1981</v>
      </c>
      <c r="BX34" s="9">
        <f t="shared" si="18"/>
        <v>56.559603640505394</v>
      </c>
      <c r="BY34" s="9"/>
      <c r="BZ34" s="9">
        <f t="shared" si="19"/>
        <v>1.0239789479337287</v>
      </c>
      <c r="CA34" s="9">
        <v>27</v>
      </c>
      <c r="CB34" s="9">
        <f t="shared" si="20"/>
        <v>0.97942386831275718</v>
      </c>
      <c r="CC34" s="9">
        <v>27</v>
      </c>
    </row>
    <row r="35" spans="1:81">
      <c r="A35" s="395">
        <v>33</v>
      </c>
      <c r="B35" s="395">
        <v>36</v>
      </c>
      <c r="C35" s="395" t="s">
        <v>166</v>
      </c>
      <c r="D35" s="395" t="s">
        <v>973</v>
      </c>
      <c r="E35" s="396">
        <v>1979</v>
      </c>
      <c r="F35" s="396" t="s">
        <v>1261</v>
      </c>
      <c r="G35" s="399" t="s">
        <v>1260</v>
      </c>
      <c r="H35" s="398">
        <v>0.78215277777777803</v>
      </c>
      <c r="I35" s="398">
        <v>0.76111111111111096</v>
      </c>
      <c r="J35" s="395"/>
      <c r="K35" s="395">
        <v>1</v>
      </c>
      <c r="L35" s="395"/>
      <c r="M35" s="395"/>
      <c r="N35" s="395"/>
      <c r="O35" s="395"/>
      <c r="P35" s="395"/>
      <c r="Q35" s="395">
        <v>1</v>
      </c>
      <c r="R35" s="395">
        <v>1</v>
      </c>
      <c r="S35" s="395"/>
      <c r="T35" s="395"/>
      <c r="U35" s="395">
        <v>1</v>
      </c>
      <c r="V35" s="395"/>
      <c r="W35" s="395"/>
      <c r="X35" s="395">
        <v>1</v>
      </c>
      <c r="Y35" s="395">
        <v>1</v>
      </c>
      <c r="Z35" s="395">
        <v>1</v>
      </c>
      <c r="AA35" s="395">
        <v>1</v>
      </c>
      <c r="AB35" s="395">
        <v>1</v>
      </c>
      <c r="AC35" s="395"/>
      <c r="AD35" s="395"/>
      <c r="AE35" s="395"/>
      <c r="AF35" s="395"/>
      <c r="AG35" s="395">
        <v>1</v>
      </c>
      <c r="AH35" s="395"/>
      <c r="AI35" s="395"/>
      <c r="AJ35" s="395"/>
      <c r="AK35" s="395"/>
      <c r="AL35" s="395"/>
      <c r="AM35" s="395"/>
      <c r="AN35" s="395"/>
      <c r="AO35" s="395"/>
      <c r="AP35" s="395">
        <v>1</v>
      </c>
      <c r="AQ35" s="395">
        <v>1</v>
      </c>
      <c r="AR35" s="395"/>
      <c r="AS35" s="395">
        <v>1</v>
      </c>
      <c r="AT35" s="395"/>
      <c r="AU35" s="395"/>
      <c r="AV35" s="395">
        <v>1</v>
      </c>
      <c r="AW35" s="395">
        <v>1</v>
      </c>
      <c r="AX35" s="395">
        <v>1</v>
      </c>
      <c r="AY35" s="395"/>
      <c r="AZ35" s="395"/>
      <c r="BA35" s="395">
        <v>1</v>
      </c>
      <c r="BB35" s="395">
        <v>1</v>
      </c>
      <c r="BC35" s="395"/>
      <c r="BD35" s="395">
        <v>1</v>
      </c>
      <c r="BE35" s="395"/>
      <c r="BF35" s="395">
        <v>1</v>
      </c>
      <c r="BG35" s="395"/>
      <c r="BH35" s="395"/>
      <c r="BI35" s="395"/>
      <c r="BJ35" s="395">
        <v>1</v>
      </c>
      <c r="BK35" s="395"/>
      <c r="BL35" s="395">
        <f t="shared" si="0"/>
        <v>1180</v>
      </c>
      <c r="BM35" s="397">
        <f t="shared" si="1"/>
        <v>31</v>
      </c>
      <c r="BN35" s="397">
        <f t="shared" si="2"/>
        <v>1149</v>
      </c>
      <c r="BO35" s="398">
        <f t="shared" si="3"/>
        <v>2.1041666666667069E-2</v>
      </c>
      <c r="BP35" s="398">
        <f t="shared" si="4"/>
        <v>0.43840277777777803</v>
      </c>
      <c r="BR35" s="15">
        <f>VLOOKUP(BS35,id!$A:$C,3,0)</f>
        <v>12</v>
      </c>
      <c r="BS35" s="15" t="str">
        <f t="shared" si="13"/>
        <v>KapustkaWojciech1979</v>
      </c>
      <c r="BT35" s="9" t="str">
        <f t="shared" si="14"/>
        <v>Kapustka</v>
      </c>
      <c r="BU35" s="9" t="str">
        <f t="shared" si="15"/>
        <v>Wojciech</v>
      </c>
      <c r="BV35" s="213" t="str">
        <f t="shared" si="16"/>
        <v>ArsBona</v>
      </c>
      <c r="BW35" s="9">
        <f t="shared" si="17"/>
        <v>1979</v>
      </c>
      <c r="BX35" s="9">
        <f t="shared" si="18"/>
        <v>54.610911414235879</v>
      </c>
      <c r="BY35" s="9"/>
      <c r="BZ35" s="9">
        <f t="shared" si="19"/>
        <v>0.98318285020328444</v>
      </c>
      <c r="CA35" s="9">
        <v>28</v>
      </c>
      <c r="CB35" s="9">
        <f t="shared" si="20"/>
        <v>0.96554621848739497</v>
      </c>
      <c r="CC35" s="9">
        <v>28</v>
      </c>
    </row>
    <row r="36" spans="1:81">
      <c r="A36" s="395">
        <v>34</v>
      </c>
      <c r="B36" s="395">
        <v>228</v>
      </c>
      <c r="C36" s="395" t="s">
        <v>19</v>
      </c>
      <c r="D36" s="395" t="s">
        <v>1301</v>
      </c>
      <c r="E36" s="396">
        <v>1976</v>
      </c>
      <c r="F36" s="396" t="s">
        <v>1625</v>
      </c>
      <c r="H36" s="398">
        <v>0.76315972222222195</v>
      </c>
      <c r="I36" s="398">
        <v>0.76111111111111096</v>
      </c>
      <c r="J36" s="395"/>
      <c r="K36" s="395">
        <v>1</v>
      </c>
      <c r="L36" s="395"/>
      <c r="M36" s="395">
        <v>1</v>
      </c>
      <c r="N36" s="395"/>
      <c r="O36" s="395"/>
      <c r="P36" s="395"/>
      <c r="Q36" s="395"/>
      <c r="R36" s="395"/>
      <c r="S36" s="395">
        <v>1</v>
      </c>
      <c r="T36" s="395"/>
      <c r="U36" s="395"/>
      <c r="V36" s="395"/>
      <c r="W36" s="395"/>
      <c r="X36" s="395">
        <v>1</v>
      </c>
      <c r="Y36" s="395"/>
      <c r="Z36" s="395">
        <v>1</v>
      </c>
      <c r="AA36" s="395"/>
      <c r="AB36" s="395"/>
      <c r="AC36" s="395"/>
      <c r="AD36" s="395"/>
      <c r="AE36" s="395">
        <v>1</v>
      </c>
      <c r="AF36" s="395"/>
      <c r="AG36" s="395">
        <v>1</v>
      </c>
      <c r="AH36" s="395"/>
      <c r="AI36" s="395"/>
      <c r="AJ36" s="395">
        <v>1</v>
      </c>
      <c r="AK36" s="395"/>
      <c r="AL36" s="395">
        <v>1</v>
      </c>
      <c r="AM36" s="395"/>
      <c r="AN36" s="395"/>
      <c r="AO36" s="395">
        <v>1</v>
      </c>
      <c r="AP36" s="395">
        <v>1</v>
      </c>
      <c r="AQ36" s="395"/>
      <c r="AR36" s="395"/>
      <c r="AS36" s="395">
        <v>1</v>
      </c>
      <c r="AT36" s="395"/>
      <c r="AU36" s="395"/>
      <c r="AV36" s="395"/>
      <c r="AW36" s="395">
        <v>1</v>
      </c>
      <c r="AX36" s="395"/>
      <c r="AY36" s="395">
        <v>1</v>
      </c>
      <c r="AZ36" s="395"/>
      <c r="BA36" s="395">
        <v>1</v>
      </c>
      <c r="BB36" s="395">
        <v>1</v>
      </c>
      <c r="BC36" s="395"/>
      <c r="BD36" s="395">
        <v>1</v>
      </c>
      <c r="BE36" s="395"/>
      <c r="BF36" s="395"/>
      <c r="BG36" s="395">
        <v>1</v>
      </c>
      <c r="BH36" s="395"/>
      <c r="BI36" s="395"/>
      <c r="BJ36" s="395">
        <v>1</v>
      </c>
      <c r="BK36" s="395"/>
      <c r="BL36" s="395">
        <f t="shared" si="0"/>
        <v>1110</v>
      </c>
      <c r="BM36" s="397">
        <f t="shared" si="1"/>
        <v>3</v>
      </c>
      <c r="BN36" s="397">
        <f t="shared" si="2"/>
        <v>1107</v>
      </c>
      <c r="BO36" s="398">
        <f t="shared" si="3"/>
        <v>2.0486111111109873E-3</v>
      </c>
      <c r="BP36" s="398">
        <f t="shared" si="4"/>
        <v>0.41940972222222195</v>
      </c>
      <c r="BR36" s="15">
        <f>VLOOKUP(BS36,id!$A:$C,3,0)</f>
        <v>42</v>
      </c>
      <c r="BS36" s="15" t="str">
        <f t="shared" si="13"/>
        <v>NiewęgłowskiPiotr1976</v>
      </c>
      <c r="BT36" s="9" t="str">
        <f t="shared" si="14"/>
        <v>Niewęgłowski</v>
      </c>
      <c r="BU36" s="9" t="str">
        <f t="shared" si="15"/>
        <v>Piotr</v>
      </c>
      <c r="BV36" s="213">
        <f t="shared" si="16"/>
        <v>0</v>
      </c>
      <c r="BW36" s="9">
        <f t="shared" si="17"/>
        <v>1976</v>
      </c>
      <c r="BX36" s="9">
        <f t="shared" si="18"/>
        <v>52.614690109276864</v>
      </c>
      <c r="BY36" s="9"/>
      <c r="BZ36" s="9">
        <f t="shared" si="19"/>
        <v>1.0452852057289523</v>
      </c>
      <c r="CA36" s="9">
        <v>29</v>
      </c>
      <c r="CB36" s="9">
        <f t="shared" si="20"/>
        <v>0.96344647519582249</v>
      </c>
      <c r="CC36" s="9">
        <v>29</v>
      </c>
    </row>
    <row r="37" spans="1:81">
      <c r="A37" s="395">
        <v>35</v>
      </c>
      <c r="B37" s="395">
        <v>254</v>
      </c>
      <c r="C37" s="395" t="s">
        <v>26</v>
      </c>
      <c r="D37" s="395" t="s">
        <v>253</v>
      </c>
      <c r="E37" s="396">
        <v>1975</v>
      </c>
      <c r="F37" s="396" t="s">
        <v>1513</v>
      </c>
      <c r="G37" s="396" t="s">
        <v>252</v>
      </c>
      <c r="H37" s="398">
        <v>0.78854166666666703</v>
      </c>
      <c r="I37" s="398">
        <v>0.76111111111111096</v>
      </c>
      <c r="J37" s="395"/>
      <c r="K37" s="395"/>
      <c r="L37" s="395"/>
      <c r="M37" s="395"/>
      <c r="N37" s="395">
        <v>1</v>
      </c>
      <c r="O37" s="395"/>
      <c r="P37" s="395"/>
      <c r="Q37" s="395"/>
      <c r="R37" s="395"/>
      <c r="S37" s="395"/>
      <c r="T37" s="395"/>
      <c r="U37" s="395"/>
      <c r="V37" s="395">
        <v>1</v>
      </c>
      <c r="W37" s="395"/>
      <c r="X37" s="395"/>
      <c r="Y37" s="395"/>
      <c r="Z37" s="395"/>
      <c r="AA37" s="395"/>
      <c r="AB37" s="395"/>
      <c r="AC37" s="395"/>
      <c r="AD37" s="395">
        <v>1</v>
      </c>
      <c r="AE37" s="395"/>
      <c r="AF37" s="395"/>
      <c r="AG37" s="395"/>
      <c r="AH37" s="395">
        <v>1</v>
      </c>
      <c r="AI37" s="395"/>
      <c r="AJ37" s="395">
        <v>1</v>
      </c>
      <c r="AK37" s="395">
        <v>1</v>
      </c>
      <c r="AL37" s="395">
        <v>1</v>
      </c>
      <c r="AM37" s="395"/>
      <c r="AN37" s="395">
        <v>1</v>
      </c>
      <c r="AO37" s="395"/>
      <c r="AP37" s="395">
        <v>1</v>
      </c>
      <c r="AQ37" s="395"/>
      <c r="AR37" s="395">
        <v>1</v>
      </c>
      <c r="AS37" s="395">
        <v>1</v>
      </c>
      <c r="AT37" s="395">
        <v>1</v>
      </c>
      <c r="AU37" s="395"/>
      <c r="AV37" s="395"/>
      <c r="AW37" s="395"/>
      <c r="AX37" s="395"/>
      <c r="AY37" s="395"/>
      <c r="AZ37" s="395">
        <v>1</v>
      </c>
      <c r="BA37" s="395">
        <v>1</v>
      </c>
      <c r="BB37" s="395">
        <v>1</v>
      </c>
      <c r="BC37" s="395"/>
      <c r="BD37" s="395">
        <v>1</v>
      </c>
      <c r="BE37" s="395"/>
      <c r="BF37" s="395">
        <v>1</v>
      </c>
      <c r="BG37" s="395"/>
      <c r="BH37" s="395"/>
      <c r="BI37" s="395"/>
      <c r="BJ37" s="395">
        <v>1</v>
      </c>
      <c r="BK37" s="395"/>
      <c r="BL37" s="395">
        <f t="shared" si="0"/>
        <v>1120</v>
      </c>
      <c r="BM37" s="397">
        <f t="shared" si="1"/>
        <v>40</v>
      </c>
      <c r="BN37" s="397">
        <f t="shared" si="2"/>
        <v>1080</v>
      </c>
      <c r="BO37" s="398">
        <f t="shared" si="3"/>
        <v>2.7430555555556069E-2</v>
      </c>
      <c r="BP37" s="398">
        <f t="shared" si="4"/>
        <v>0.44479166666666703</v>
      </c>
      <c r="BR37" s="15">
        <f>VLOOKUP(BS37,id!$A:$C,3,0)</f>
        <v>487</v>
      </c>
      <c r="BS37" s="15" t="str">
        <f t="shared" si="13"/>
        <v>Melon-MikaKrzysztof1975</v>
      </c>
      <c r="BT37" s="9" t="str">
        <f t="shared" si="14"/>
        <v>Melon-Mika</v>
      </c>
      <c r="BU37" s="9" t="str">
        <f t="shared" si="15"/>
        <v>Krzysztof</v>
      </c>
      <c r="BV37" s="213" t="str">
        <f t="shared" si="16"/>
        <v>LosMaruderos</v>
      </c>
      <c r="BW37" s="9">
        <f t="shared" si="17"/>
        <v>1975</v>
      </c>
      <c r="BX37" s="9">
        <f t="shared" si="18"/>
        <v>51.331404984660352</v>
      </c>
      <c r="BY37" s="9"/>
      <c r="BZ37" s="9">
        <f t="shared" si="19"/>
        <v>0.94293520686963173</v>
      </c>
      <c r="CA37" s="9">
        <v>30</v>
      </c>
      <c r="CB37" s="9">
        <f t="shared" si="20"/>
        <v>0.97560975609756095</v>
      </c>
      <c r="CC37" s="9">
        <v>30</v>
      </c>
    </row>
    <row r="38" spans="1:81">
      <c r="A38" s="395">
        <v>36</v>
      </c>
      <c r="B38" s="395">
        <v>202</v>
      </c>
      <c r="C38" s="395" t="s">
        <v>154</v>
      </c>
      <c r="D38" s="395" t="s">
        <v>241</v>
      </c>
      <c r="E38" s="396">
        <v>1973</v>
      </c>
      <c r="F38" s="396" t="s">
        <v>221</v>
      </c>
      <c r="H38" s="398">
        <v>0.77622685185185203</v>
      </c>
      <c r="I38" s="398">
        <v>0.76111111111111096</v>
      </c>
      <c r="J38" s="395"/>
      <c r="K38" s="395">
        <v>1</v>
      </c>
      <c r="L38" s="395"/>
      <c r="M38" s="395">
        <v>1</v>
      </c>
      <c r="N38" s="395"/>
      <c r="O38" s="395">
        <v>1</v>
      </c>
      <c r="P38" s="395"/>
      <c r="Q38" s="395">
        <v>1</v>
      </c>
      <c r="R38" s="395"/>
      <c r="S38" s="395">
        <v>1</v>
      </c>
      <c r="T38" s="395"/>
      <c r="U38" s="395">
        <v>1</v>
      </c>
      <c r="V38" s="395"/>
      <c r="W38" s="395"/>
      <c r="X38" s="395">
        <v>1</v>
      </c>
      <c r="Y38" s="395"/>
      <c r="Z38" s="395">
        <v>1</v>
      </c>
      <c r="AA38" s="395"/>
      <c r="AB38" s="395"/>
      <c r="AC38" s="395"/>
      <c r="AD38" s="395"/>
      <c r="AE38" s="395">
        <v>1</v>
      </c>
      <c r="AF38" s="395"/>
      <c r="AG38" s="395">
        <v>1</v>
      </c>
      <c r="AH38" s="395"/>
      <c r="AI38" s="395">
        <v>1</v>
      </c>
      <c r="AJ38" s="395">
        <v>1</v>
      </c>
      <c r="AK38" s="395">
        <v>1</v>
      </c>
      <c r="AL38" s="395">
        <v>1</v>
      </c>
      <c r="AM38" s="395"/>
      <c r="AN38" s="395"/>
      <c r="AO38" s="395">
        <v>1</v>
      </c>
      <c r="AP38" s="395"/>
      <c r="AQ38" s="395"/>
      <c r="AR38" s="395"/>
      <c r="AS38" s="395"/>
      <c r="AT38" s="395"/>
      <c r="AU38" s="395"/>
      <c r="AV38" s="395"/>
      <c r="AW38" s="395">
        <v>1</v>
      </c>
      <c r="AX38" s="395">
        <v>1</v>
      </c>
      <c r="AY38" s="395">
        <v>1</v>
      </c>
      <c r="AZ38" s="395"/>
      <c r="BA38" s="395">
        <v>1</v>
      </c>
      <c r="BB38" s="395">
        <v>1</v>
      </c>
      <c r="BC38" s="395"/>
      <c r="BD38" s="395"/>
      <c r="BE38" s="395"/>
      <c r="BF38" s="395"/>
      <c r="BG38" s="395">
        <v>1</v>
      </c>
      <c r="BH38" s="395"/>
      <c r="BI38" s="395"/>
      <c r="BJ38" s="395"/>
      <c r="BK38" s="395"/>
      <c r="BL38" s="395">
        <f t="shared" si="0"/>
        <v>1100</v>
      </c>
      <c r="BM38" s="397">
        <f t="shared" si="1"/>
        <v>22</v>
      </c>
      <c r="BN38" s="397">
        <f t="shared" si="2"/>
        <v>1078</v>
      </c>
      <c r="BO38" s="398">
        <f t="shared" si="3"/>
        <v>1.5115740740741068E-2</v>
      </c>
      <c r="BP38" s="398">
        <f t="shared" si="4"/>
        <v>0.43247685185185203</v>
      </c>
      <c r="BR38" s="15">
        <f>VLOOKUP(BS38,id!$A:$C,3,0)</f>
        <v>20</v>
      </c>
      <c r="BS38" s="15" t="str">
        <f t="shared" si="13"/>
        <v>StaszewskiDaniel1973</v>
      </c>
      <c r="BT38" s="9" t="str">
        <f t="shared" si="14"/>
        <v>Staszewski</v>
      </c>
      <c r="BU38" s="9" t="str">
        <f t="shared" si="15"/>
        <v>Daniel</v>
      </c>
      <c r="BV38" s="213">
        <f t="shared" si="16"/>
        <v>0</v>
      </c>
      <c r="BW38" s="9">
        <f t="shared" si="17"/>
        <v>1973</v>
      </c>
      <c r="BX38" s="9">
        <f t="shared" si="18"/>
        <v>51.236346827281352</v>
      </c>
      <c r="BY38" s="9"/>
      <c r="BZ38" s="9">
        <f t="shared" si="19"/>
        <v>1.0284750843012369</v>
      </c>
      <c r="CA38" s="9">
        <v>31</v>
      </c>
      <c r="CB38" s="9">
        <f t="shared" si="20"/>
        <v>0.99814814814814812</v>
      </c>
      <c r="CC38" s="9">
        <v>31</v>
      </c>
    </row>
    <row r="39" spans="1:81">
      <c r="A39" s="395">
        <v>37</v>
      </c>
      <c r="B39" s="395">
        <v>210</v>
      </c>
      <c r="C39" s="395" t="s">
        <v>938</v>
      </c>
      <c r="D39" s="395" t="s">
        <v>939</v>
      </c>
      <c r="E39" s="396">
        <v>1972</v>
      </c>
      <c r="F39" s="396" t="s">
        <v>2500</v>
      </c>
      <c r="G39" s="396" t="s">
        <v>921</v>
      </c>
      <c r="H39" s="398">
        <v>0.79420138888888903</v>
      </c>
      <c r="I39" s="398">
        <v>0.76111111111111096</v>
      </c>
      <c r="J39" s="395"/>
      <c r="K39" s="395">
        <v>1</v>
      </c>
      <c r="L39" s="395">
        <v>1</v>
      </c>
      <c r="M39" s="395"/>
      <c r="N39" s="395"/>
      <c r="O39" s="395"/>
      <c r="P39" s="395"/>
      <c r="Q39" s="395"/>
      <c r="R39" s="395"/>
      <c r="S39" s="395"/>
      <c r="T39" s="395"/>
      <c r="U39" s="395">
        <v>1</v>
      </c>
      <c r="V39" s="395"/>
      <c r="W39" s="395"/>
      <c r="X39" s="395"/>
      <c r="Y39" s="395"/>
      <c r="Z39" s="395"/>
      <c r="AA39" s="395"/>
      <c r="AB39" s="395"/>
      <c r="AC39" s="395"/>
      <c r="AD39" s="395">
        <v>1</v>
      </c>
      <c r="AE39" s="395"/>
      <c r="AF39" s="395"/>
      <c r="AG39" s="395"/>
      <c r="AH39" s="395"/>
      <c r="AI39" s="395"/>
      <c r="AJ39" s="395"/>
      <c r="AK39" s="395"/>
      <c r="AL39" s="395"/>
      <c r="AM39" s="395"/>
      <c r="AN39" s="395"/>
      <c r="AO39" s="395"/>
      <c r="AP39" s="395">
        <v>1</v>
      </c>
      <c r="AQ39" s="395">
        <v>1</v>
      </c>
      <c r="AR39" s="395">
        <v>1</v>
      </c>
      <c r="AS39" s="395"/>
      <c r="AT39" s="395">
        <v>1</v>
      </c>
      <c r="AU39" s="395"/>
      <c r="AV39" s="395">
        <v>1</v>
      </c>
      <c r="AW39" s="395"/>
      <c r="AX39" s="395">
        <v>1</v>
      </c>
      <c r="AY39" s="395"/>
      <c r="AZ39" s="395">
        <v>1</v>
      </c>
      <c r="BA39" s="395">
        <v>1</v>
      </c>
      <c r="BB39" s="395"/>
      <c r="BC39" s="395">
        <v>1</v>
      </c>
      <c r="BD39" s="395">
        <v>1</v>
      </c>
      <c r="BE39" s="395"/>
      <c r="BF39" s="395">
        <v>1</v>
      </c>
      <c r="BG39" s="395"/>
      <c r="BH39" s="395">
        <v>1</v>
      </c>
      <c r="BI39" s="395"/>
      <c r="BJ39" s="395">
        <v>1</v>
      </c>
      <c r="BK39" s="395"/>
      <c r="BL39" s="395">
        <f t="shared" si="0"/>
        <v>1100</v>
      </c>
      <c r="BM39" s="397">
        <f t="shared" si="1"/>
        <v>48</v>
      </c>
      <c r="BN39" s="397">
        <f t="shared" si="2"/>
        <v>1052</v>
      </c>
      <c r="BO39" s="398">
        <f t="shared" si="3"/>
        <v>3.3090277777778065E-2</v>
      </c>
      <c r="BP39" s="398">
        <f t="shared" si="4"/>
        <v>0.45045138888888903</v>
      </c>
      <c r="BR39" s="15">
        <f>VLOOKUP(BS39,id!$A:$C,3,0)</f>
        <v>565</v>
      </c>
      <c r="BS39" s="15" t="str">
        <f t="shared" si="13"/>
        <v>SzajnaAbu1972</v>
      </c>
      <c r="BT39" s="9" t="str">
        <f t="shared" si="14"/>
        <v>Szajna</v>
      </c>
      <c r="BU39" s="9" t="str">
        <f t="shared" si="15"/>
        <v>Abu</v>
      </c>
      <c r="BV39" s="213" t="str">
        <f t="shared" si="16"/>
        <v>Lider Bajk eMTeBe</v>
      </c>
      <c r="BW39" s="9">
        <f t="shared" si="17"/>
        <v>1972</v>
      </c>
      <c r="BX39" s="9">
        <f t="shared" si="18"/>
        <v>50.000590781354347</v>
      </c>
      <c r="BY39" s="9"/>
      <c r="BZ39" s="9">
        <f t="shared" si="19"/>
        <v>0.96009661090983844</v>
      </c>
      <c r="CA39" s="9">
        <v>32</v>
      </c>
      <c r="CB39" s="9">
        <f t="shared" si="20"/>
        <v>0.97588126159554733</v>
      </c>
      <c r="CC39" s="9">
        <v>32</v>
      </c>
    </row>
    <row r="40" spans="1:81">
      <c r="A40" s="395">
        <v>38</v>
      </c>
      <c r="B40" s="395">
        <v>35</v>
      </c>
      <c r="C40" s="395" t="s">
        <v>166</v>
      </c>
      <c r="D40" s="395" t="s">
        <v>940</v>
      </c>
      <c r="E40" s="396">
        <v>1959</v>
      </c>
      <c r="F40" s="396" t="s">
        <v>2502</v>
      </c>
      <c r="G40" s="399" t="s">
        <v>941</v>
      </c>
      <c r="H40" s="398">
        <v>0.75488425925925895</v>
      </c>
      <c r="I40" s="398">
        <v>0.76111111111111096</v>
      </c>
      <c r="J40" s="395"/>
      <c r="K40" s="395">
        <v>1</v>
      </c>
      <c r="L40" s="395"/>
      <c r="M40" s="395"/>
      <c r="N40" s="395"/>
      <c r="O40" s="395"/>
      <c r="P40" s="395"/>
      <c r="Q40" s="395"/>
      <c r="R40" s="395"/>
      <c r="S40" s="395"/>
      <c r="T40" s="395"/>
      <c r="U40" s="395"/>
      <c r="V40" s="395">
        <v>1</v>
      </c>
      <c r="W40" s="395"/>
      <c r="X40" s="395"/>
      <c r="Y40" s="395">
        <v>1</v>
      </c>
      <c r="Z40" s="395"/>
      <c r="AA40" s="395"/>
      <c r="AB40" s="395"/>
      <c r="AC40" s="395"/>
      <c r="AD40" s="395">
        <v>1</v>
      </c>
      <c r="AE40" s="395"/>
      <c r="AF40" s="395">
        <v>1</v>
      </c>
      <c r="AG40" s="395"/>
      <c r="AH40" s="395">
        <v>1</v>
      </c>
      <c r="AI40" s="395"/>
      <c r="AJ40" s="395"/>
      <c r="AK40" s="395"/>
      <c r="AL40" s="395"/>
      <c r="AM40" s="395"/>
      <c r="AN40" s="395">
        <v>1</v>
      </c>
      <c r="AO40" s="395"/>
      <c r="AP40" s="395">
        <v>1</v>
      </c>
      <c r="AQ40" s="395"/>
      <c r="AR40" s="395">
        <v>1</v>
      </c>
      <c r="AS40" s="395"/>
      <c r="AT40" s="395">
        <v>1</v>
      </c>
      <c r="AU40" s="395"/>
      <c r="AV40" s="395">
        <v>1</v>
      </c>
      <c r="AW40" s="395"/>
      <c r="AX40" s="395"/>
      <c r="AY40" s="395"/>
      <c r="AZ40" s="395">
        <v>1</v>
      </c>
      <c r="BA40" s="395"/>
      <c r="BB40" s="395"/>
      <c r="BC40" s="395"/>
      <c r="BD40" s="395">
        <v>1</v>
      </c>
      <c r="BE40" s="395"/>
      <c r="BF40" s="395"/>
      <c r="BG40" s="395"/>
      <c r="BH40" s="395">
        <v>1</v>
      </c>
      <c r="BI40" s="395"/>
      <c r="BJ40" s="395">
        <v>1</v>
      </c>
      <c r="BK40" s="395"/>
      <c r="BL40" s="395">
        <f t="shared" si="0"/>
        <v>910</v>
      </c>
      <c r="BM40" s="397">
        <f t="shared" si="1"/>
        <v>0</v>
      </c>
      <c r="BN40" s="397">
        <f t="shared" si="2"/>
        <v>910</v>
      </c>
      <c r="BO40" s="398">
        <f t="shared" si="3"/>
        <v>0</v>
      </c>
      <c r="BP40" s="398">
        <f t="shared" si="4"/>
        <v>0.41113425925925895</v>
      </c>
      <c r="BR40" s="15">
        <f>VLOOKUP(BS40,id!$A:$C,3,0)</f>
        <v>566</v>
      </c>
      <c r="BS40" s="15" t="str">
        <f t="shared" si="13"/>
        <v>MałodobryWojciech1959</v>
      </c>
      <c r="BT40" s="9" t="str">
        <f t="shared" si="14"/>
        <v>Małodobry</v>
      </c>
      <c r="BU40" s="9" t="str">
        <f t="shared" si="15"/>
        <v>Wojciech</v>
      </c>
      <c r="BV40" s="213" t="str">
        <f t="shared" si="16"/>
        <v>OMEGA-MIECHÓW</v>
      </c>
      <c r="BW40" s="9">
        <f t="shared" si="17"/>
        <v>1959</v>
      </c>
      <c r="BX40" s="9">
        <f t="shared" si="18"/>
        <v>43.2514616074453</v>
      </c>
      <c r="BY40" s="9"/>
      <c r="BZ40" s="9">
        <f t="shared" si="19"/>
        <v>1.0956308766398299</v>
      </c>
      <c r="CA40" s="9">
        <v>33</v>
      </c>
      <c r="CB40" s="9">
        <f t="shared" si="20"/>
        <v>0.86501901140684412</v>
      </c>
      <c r="CC40" s="9">
        <v>33</v>
      </c>
    </row>
    <row r="41" spans="1:81">
      <c r="A41" s="395">
        <v>39</v>
      </c>
      <c r="B41" s="395">
        <v>109</v>
      </c>
      <c r="C41" s="395" t="s">
        <v>28</v>
      </c>
      <c r="D41" s="395" t="s">
        <v>232</v>
      </c>
      <c r="E41" s="396">
        <v>1978</v>
      </c>
      <c r="F41" s="396" t="s">
        <v>216</v>
      </c>
      <c r="H41" s="398">
        <v>0.79914351851851795</v>
      </c>
      <c r="I41" s="398">
        <v>0.76111111111111096</v>
      </c>
      <c r="J41" s="395"/>
      <c r="K41" s="395"/>
      <c r="L41" s="395"/>
      <c r="M41" s="395"/>
      <c r="N41" s="395"/>
      <c r="O41" s="395"/>
      <c r="P41" s="395"/>
      <c r="Q41" s="395"/>
      <c r="R41" s="395"/>
      <c r="S41" s="395"/>
      <c r="T41" s="395"/>
      <c r="U41" s="395">
        <v>1</v>
      </c>
      <c r="V41" s="395"/>
      <c r="W41" s="395"/>
      <c r="X41" s="395"/>
      <c r="Y41" s="395">
        <v>1</v>
      </c>
      <c r="Z41" s="395"/>
      <c r="AA41" s="395"/>
      <c r="AB41" s="395">
        <v>1</v>
      </c>
      <c r="AC41" s="395"/>
      <c r="AD41" s="395">
        <v>1</v>
      </c>
      <c r="AE41" s="395"/>
      <c r="AF41" s="395"/>
      <c r="AG41" s="395"/>
      <c r="AH41" s="395"/>
      <c r="AI41" s="395"/>
      <c r="AJ41" s="395"/>
      <c r="AK41" s="395"/>
      <c r="AL41" s="395"/>
      <c r="AM41" s="395"/>
      <c r="AN41" s="395"/>
      <c r="AO41" s="395"/>
      <c r="AP41" s="395">
        <v>1</v>
      </c>
      <c r="AQ41" s="395">
        <v>1</v>
      </c>
      <c r="AR41" s="395">
        <v>1</v>
      </c>
      <c r="AS41" s="395"/>
      <c r="AT41" s="395">
        <v>1</v>
      </c>
      <c r="AU41" s="395"/>
      <c r="AV41" s="395">
        <v>1</v>
      </c>
      <c r="AW41" s="395"/>
      <c r="AX41" s="395">
        <v>1</v>
      </c>
      <c r="AY41" s="395"/>
      <c r="AZ41" s="395">
        <v>1</v>
      </c>
      <c r="BA41" s="395">
        <v>1</v>
      </c>
      <c r="BB41" s="395"/>
      <c r="BC41" s="395"/>
      <c r="BD41" s="395">
        <v>1</v>
      </c>
      <c r="BE41" s="395"/>
      <c r="BF41" s="395">
        <v>1</v>
      </c>
      <c r="BG41" s="395"/>
      <c r="BH41" s="395"/>
      <c r="BI41" s="395"/>
      <c r="BJ41" s="395">
        <v>1</v>
      </c>
      <c r="BK41" s="395"/>
      <c r="BL41" s="395">
        <f t="shared" si="0"/>
        <v>960</v>
      </c>
      <c r="BM41" s="397">
        <f t="shared" si="1"/>
        <v>55</v>
      </c>
      <c r="BN41" s="397">
        <f t="shared" si="2"/>
        <v>905</v>
      </c>
      <c r="BO41" s="398">
        <f t="shared" si="3"/>
        <v>3.8032407407406987E-2</v>
      </c>
      <c r="BP41" s="398">
        <f t="shared" si="4"/>
        <v>0.45539351851851795</v>
      </c>
      <c r="BR41" s="15">
        <f>VLOOKUP(BS41,id!$A:$C,3,0)</f>
        <v>401</v>
      </c>
      <c r="BS41" s="15" t="str">
        <f t="shared" si="13"/>
        <v>BasterPrzemysław1978</v>
      </c>
      <c r="BT41" s="9" t="str">
        <f t="shared" si="14"/>
        <v>Baster</v>
      </c>
      <c r="BU41" s="9" t="str">
        <f t="shared" si="15"/>
        <v>Przemysław</v>
      </c>
      <c r="BV41" s="213">
        <f t="shared" si="16"/>
        <v>0</v>
      </c>
      <c r="BW41" s="9">
        <f t="shared" si="17"/>
        <v>1978</v>
      </c>
      <c r="BX41" s="9">
        <f t="shared" si="18"/>
        <v>43.013816213997799</v>
      </c>
      <c r="BY41" s="9"/>
      <c r="BZ41" s="9">
        <f t="shared" si="19"/>
        <v>0.90281095918263654</v>
      </c>
      <c r="CA41" s="9">
        <v>34</v>
      </c>
      <c r="CB41" s="9">
        <f t="shared" si="20"/>
        <v>0.99450549450549453</v>
      </c>
      <c r="CC41" s="9">
        <v>34</v>
      </c>
    </row>
    <row r="42" spans="1:81">
      <c r="A42" s="395">
        <v>40</v>
      </c>
      <c r="B42" s="395">
        <v>127</v>
      </c>
      <c r="C42" s="395" t="s">
        <v>447</v>
      </c>
      <c r="D42" s="395" t="s">
        <v>730</v>
      </c>
      <c r="E42" s="396">
        <v>1985</v>
      </c>
      <c r="F42" s="396" t="s">
        <v>216</v>
      </c>
      <c r="H42" s="398">
        <v>0.78828703703703695</v>
      </c>
      <c r="I42" s="398">
        <v>0.76111111111111096</v>
      </c>
      <c r="J42" s="395"/>
      <c r="K42" s="395">
        <v>1</v>
      </c>
      <c r="L42" s="395"/>
      <c r="M42" s="395"/>
      <c r="N42" s="395">
        <v>1</v>
      </c>
      <c r="O42" s="395"/>
      <c r="P42" s="395"/>
      <c r="Q42" s="395"/>
      <c r="R42" s="395"/>
      <c r="S42" s="395"/>
      <c r="T42" s="395"/>
      <c r="U42" s="395">
        <v>1</v>
      </c>
      <c r="V42" s="395"/>
      <c r="W42" s="395"/>
      <c r="X42" s="395"/>
      <c r="Y42" s="395"/>
      <c r="Z42" s="395"/>
      <c r="AA42" s="395"/>
      <c r="AB42" s="395"/>
      <c r="AC42" s="395"/>
      <c r="AD42" s="395">
        <v>1</v>
      </c>
      <c r="AE42" s="395"/>
      <c r="AF42" s="395"/>
      <c r="AG42" s="395"/>
      <c r="AH42" s="395"/>
      <c r="AI42" s="395"/>
      <c r="AJ42" s="395"/>
      <c r="AK42" s="395">
        <v>1</v>
      </c>
      <c r="AL42" s="395"/>
      <c r="AM42" s="395"/>
      <c r="AN42" s="395"/>
      <c r="AO42" s="395"/>
      <c r="AP42" s="395">
        <v>1</v>
      </c>
      <c r="AQ42" s="395"/>
      <c r="AR42" s="395">
        <v>1</v>
      </c>
      <c r="AS42" s="395">
        <v>1</v>
      </c>
      <c r="AT42" s="395">
        <v>1</v>
      </c>
      <c r="AU42" s="395"/>
      <c r="AV42" s="395"/>
      <c r="AW42" s="395">
        <v>1</v>
      </c>
      <c r="AX42" s="395"/>
      <c r="AY42" s="395"/>
      <c r="AZ42" s="395">
        <v>1</v>
      </c>
      <c r="BA42" s="395">
        <v>1</v>
      </c>
      <c r="BB42" s="395">
        <v>1</v>
      </c>
      <c r="BC42" s="395"/>
      <c r="BD42" s="395">
        <v>1</v>
      </c>
      <c r="BE42" s="395"/>
      <c r="BF42" s="395"/>
      <c r="BG42" s="395"/>
      <c r="BH42" s="395"/>
      <c r="BI42" s="395"/>
      <c r="BJ42" s="395">
        <v>1</v>
      </c>
      <c r="BK42" s="395"/>
      <c r="BL42" s="395">
        <f t="shared" si="0"/>
        <v>920</v>
      </c>
      <c r="BM42" s="397">
        <f t="shared" si="1"/>
        <v>40</v>
      </c>
      <c r="BN42" s="397">
        <f t="shared" si="2"/>
        <v>880</v>
      </c>
      <c r="BO42" s="398">
        <f t="shared" si="3"/>
        <v>2.7175925925925992E-2</v>
      </c>
      <c r="BP42" s="398">
        <f t="shared" si="4"/>
        <v>0.44453703703703695</v>
      </c>
      <c r="BR42" s="15">
        <f>VLOOKUP(BS42,id!$A:$C,3,0)</f>
        <v>567</v>
      </c>
      <c r="BS42" s="15" t="str">
        <f t="shared" si="13"/>
        <v>KsiążekMikołaj1985</v>
      </c>
      <c r="BT42" s="9" t="str">
        <f t="shared" si="14"/>
        <v>Książek</v>
      </c>
      <c r="BU42" s="9" t="str">
        <f t="shared" si="15"/>
        <v>Mikołaj</v>
      </c>
      <c r="BV42" s="213">
        <f t="shared" si="16"/>
        <v>0</v>
      </c>
      <c r="BW42" s="9">
        <f t="shared" si="17"/>
        <v>1985</v>
      </c>
      <c r="BX42" s="9">
        <f t="shared" si="18"/>
        <v>41.825589246760288</v>
      </c>
      <c r="BY42" s="9"/>
      <c r="BZ42" s="9">
        <f t="shared" si="19"/>
        <v>1.0244219954176201</v>
      </c>
      <c r="CA42" s="9">
        <v>35</v>
      </c>
      <c r="CB42" s="9">
        <f t="shared" si="20"/>
        <v>0.97237569060773477</v>
      </c>
      <c r="CC42" s="9">
        <v>35</v>
      </c>
    </row>
    <row r="43" spans="1:81">
      <c r="A43" s="395">
        <v>41</v>
      </c>
      <c r="B43" s="395">
        <v>252</v>
      </c>
      <c r="C43" s="395" t="s">
        <v>53</v>
      </c>
      <c r="D43" s="395" t="s">
        <v>920</v>
      </c>
      <c r="E43" s="396">
        <v>1986</v>
      </c>
      <c r="F43" s="396" t="s">
        <v>2503</v>
      </c>
      <c r="H43" s="398">
        <v>0.78842592592592597</v>
      </c>
      <c r="I43" s="398">
        <v>0.76111111111111096</v>
      </c>
      <c r="J43" s="395"/>
      <c r="K43" s="395">
        <v>1</v>
      </c>
      <c r="L43" s="395"/>
      <c r="M43" s="395"/>
      <c r="N43" s="395">
        <v>1</v>
      </c>
      <c r="O43" s="395"/>
      <c r="P43" s="395"/>
      <c r="Q43" s="395"/>
      <c r="R43" s="395"/>
      <c r="S43" s="395"/>
      <c r="T43" s="395"/>
      <c r="U43" s="395">
        <v>1</v>
      </c>
      <c r="V43" s="395"/>
      <c r="W43" s="395"/>
      <c r="X43" s="395"/>
      <c r="Y43" s="395"/>
      <c r="Z43" s="395"/>
      <c r="AA43" s="395"/>
      <c r="AB43" s="395"/>
      <c r="AC43" s="395"/>
      <c r="AD43" s="395">
        <v>1</v>
      </c>
      <c r="AE43" s="395"/>
      <c r="AF43" s="395"/>
      <c r="AG43" s="395"/>
      <c r="AH43" s="395"/>
      <c r="AI43" s="395"/>
      <c r="AJ43" s="395"/>
      <c r="AK43" s="395">
        <v>1</v>
      </c>
      <c r="AL43" s="395"/>
      <c r="AM43" s="395"/>
      <c r="AN43" s="395"/>
      <c r="AO43" s="395"/>
      <c r="AP43" s="395">
        <v>1</v>
      </c>
      <c r="AQ43" s="395"/>
      <c r="AR43" s="395">
        <v>1</v>
      </c>
      <c r="AS43" s="395">
        <v>1</v>
      </c>
      <c r="AT43" s="395">
        <v>1</v>
      </c>
      <c r="AU43" s="395"/>
      <c r="AV43" s="395"/>
      <c r="AW43" s="395">
        <v>1</v>
      </c>
      <c r="AX43" s="395"/>
      <c r="AY43" s="395"/>
      <c r="AZ43" s="395">
        <v>1</v>
      </c>
      <c r="BA43" s="395">
        <v>1</v>
      </c>
      <c r="BB43" s="395">
        <v>1</v>
      </c>
      <c r="BC43" s="395"/>
      <c r="BD43" s="395">
        <v>1</v>
      </c>
      <c r="BE43" s="395"/>
      <c r="BF43" s="395"/>
      <c r="BG43" s="395"/>
      <c r="BH43" s="395"/>
      <c r="BI43" s="395"/>
      <c r="BJ43" s="395">
        <v>1</v>
      </c>
      <c r="BK43" s="395"/>
      <c r="BL43" s="395">
        <f t="shared" si="0"/>
        <v>920</v>
      </c>
      <c r="BM43" s="397">
        <f t="shared" si="1"/>
        <v>40</v>
      </c>
      <c r="BN43" s="397">
        <f t="shared" si="2"/>
        <v>880</v>
      </c>
      <c r="BO43" s="398">
        <f t="shared" si="3"/>
        <v>2.7314814814815014E-2</v>
      </c>
      <c r="BP43" s="398">
        <f t="shared" si="4"/>
        <v>0.44467592592592597</v>
      </c>
      <c r="BR43" s="15">
        <f>VLOOKUP(BS43,id!$A:$C,3,0)</f>
        <v>568</v>
      </c>
      <c r="BS43" s="15" t="str">
        <f t="shared" si="13"/>
        <v>ChmielarzTomasz1986</v>
      </c>
      <c r="BT43" s="9" t="str">
        <f t="shared" si="14"/>
        <v>Chmielarz</v>
      </c>
      <c r="BU43" s="9" t="str">
        <f t="shared" si="15"/>
        <v>Tomasz</v>
      </c>
      <c r="BV43" s="213">
        <f t="shared" si="16"/>
        <v>0</v>
      </c>
      <c r="BW43" s="9">
        <f t="shared" si="17"/>
        <v>1986</v>
      </c>
      <c r="BX43" s="9">
        <f t="shared" si="18"/>
        <v>41.812525554127241</v>
      </c>
      <c r="BY43" s="9"/>
      <c r="BZ43" s="9">
        <f t="shared" si="19"/>
        <v>0.99968766267568943</v>
      </c>
      <c r="CA43" s="9">
        <v>36</v>
      </c>
      <c r="CB43" s="9">
        <f t="shared" si="20"/>
        <v>1</v>
      </c>
      <c r="CC43" s="9">
        <v>36</v>
      </c>
    </row>
    <row r="44" spans="1:81">
      <c r="A44" s="395">
        <v>42</v>
      </c>
      <c r="B44" s="395">
        <v>130</v>
      </c>
      <c r="C44" s="395" t="s">
        <v>25</v>
      </c>
      <c r="D44" s="395" t="s">
        <v>1484</v>
      </c>
      <c r="E44" s="396">
        <v>1966</v>
      </c>
      <c r="F44" s="396" t="s">
        <v>2087</v>
      </c>
      <c r="G44" s="396" t="s">
        <v>1441</v>
      </c>
      <c r="H44" s="398">
        <v>0.68760416666666702</v>
      </c>
      <c r="I44" s="398">
        <v>0.76111111111111096</v>
      </c>
      <c r="J44" s="395"/>
      <c r="K44" s="395"/>
      <c r="L44" s="395"/>
      <c r="M44" s="395"/>
      <c r="N44" s="395"/>
      <c r="O44" s="395"/>
      <c r="P44" s="395"/>
      <c r="Q44" s="395">
        <v>1</v>
      </c>
      <c r="R44" s="395"/>
      <c r="S44" s="395"/>
      <c r="T44" s="395"/>
      <c r="U44" s="395"/>
      <c r="V44" s="395">
        <v>1</v>
      </c>
      <c r="W44" s="395"/>
      <c r="X44" s="395"/>
      <c r="Y44" s="395"/>
      <c r="Z44" s="395"/>
      <c r="AA44" s="395"/>
      <c r="AB44" s="395"/>
      <c r="AC44" s="395"/>
      <c r="AD44" s="395">
        <v>1</v>
      </c>
      <c r="AE44" s="395"/>
      <c r="AF44" s="395">
        <v>1</v>
      </c>
      <c r="AG44" s="395"/>
      <c r="AH44" s="395">
        <v>1</v>
      </c>
      <c r="AI44" s="395"/>
      <c r="AJ44" s="395"/>
      <c r="AK44" s="395">
        <v>1</v>
      </c>
      <c r="AL44" s="395"/>
      <c r="AM44" s="395"/>
      <c r="AN44" s="395">
        <v>1</v>
      </c>
      <c r="AO44" s="395"/>
      <c r="AP44" s="395">
        <v>1</v>
      </c>
      <c r="AQ44" s="395"/>
      <c r="AR44" s="395">
        <v>1</v>
      </c>
      <c r="AS44" s="395"/>
      <c r="AT44" s="395">
        <v>1</v>
      </c>
      <c r="AU44" s="395"/>
      <c r="AV44" s="395"/>
      <c r="AW44" s="395">
        <v>1</v>
      </c>
      <c r="AX44" s="395"/>
      <c r="AY44" s="395"/>
      <c r="AZ44" s="395">
        <v>1</v>
      </c>
      <c r="BA44" s="395"/>
      <c r="BB44" s="395">
        <v>1</v>
      </c>
      <c r="BC44" s="395"/>
      <c r="BD44" s="395"/>
      <c r="BE44" s="395"/>
      <c r="BF44" s="395"/>
      <c r="BG44" s="395"/>
      <c r="BH44" s="395"/>
      <c r="BI44" s="395"/>
      <c r="BJ44" s="395"/>
      <c r="BK44" s="395"/>
      <c r="BL44" s="395">
        <f t="shared" si="0"/>
        <v>750</v>
      </c>
      <c r="BM44" s="397">
        <f t="shared" si="1"/>
        <v>0</v>
      </c>
      <c r="BN44" s="397">
        <f t="shared" si="2"/>
        <v>750</v>
      </c>
      <c r="BO44" s="398">
        <f t="shared" si="3"/>
        <v>0</v>
      </c>
      <c r="BP44" s="398">
        <f t="shared" si="4"/>
        <v>0.34385416666666702</v>
      </c>
      <c r="BR44" s="15">
        <f>VLOOKUP(BS44,id!$A:$C,3,0)</f>
        <v>118</v>
      </c>
      <c r="BS44" s="15" t="str">
        <f t="shared" si="13"/>
        <v>SkorupowskiJacek1966</v>
      </c>
      <c r="BT44" s="9" t="str">
        <f t="shared" si="14"/>
        <v>Skorupowski</v>
      </c>
      <c r="BU44" s="9" t="str">
        <f t="shared" si="15"/>
        <v>Jacek</v>
      </c>
      <c r="BV44" s="213" t="str">
        <f t="shared" si="16"/>
        <v>Cenzus Pro MTB Team</v>
      </c>
      <c r="BW44" s="9">
        <f t="shared" si="17"/>
        <v>1966</v>
      </c>
      <c r="BX44" s="9">
        <f t="shared" si="18"/>
        <v>35.635675188176627</v>
      </c>
      <c r="BY44" s="9"/>
      <c r="BZ44" s="9">
        <f t="shared" si="19"/>
        <v>1.2932108115385899</v>
      </c>
      <c r="CA44" s="9">
        <v>37</v>
      </c>
      <c r="CB44" s="9">
        <f t="shared" si="20"/>
        <v>0.85227272727272729</v>
      </c>
      <c r="CC44" s="9">
        <v>37</v>
      </c>
    </row>
    <row r="45" spans="1:81">
      <c r="A45" s="395">
        <v>42</v>
      </c>
      <c r="B45" s="395">
        <v>131</v>
      </c>
      <c r="C45" s="395" t="s">
        <v>2091</v>
      </c>
      <c r="D45" s="395" t="s">
        <v>2090</v>
      </c>
      <c r="E45" s="396">
        <v>1976</v>
      </c>
      <c r="F45" s="396" t="s">
        <v>269</v>
      </c>
      <c r="G45" s="396" t="s">
        <v>1441</v>
      </c>
      <c r="H45" s="398">
        <v>0.68760416666666702</v>
      </c>
      <c r="I45" s="398">
        <v>0.76111111111111096</v>
      </c>
      <c r="J45" s="395"/>
      <c r="K45" s="395"/>
      <c r="L45" s="395"/>
      <c r="M45" s="395"/>
      <c r="N45" s="395"/>
      <c r="O45" s="395"/>
      <c r="P45" s="395"/>
      <c r="Q45" s="395">
        <v>1</v>
      </c>
      <c r="R45" s="395"/>
      <c r="S45" s="395"/>
      <c r="T45" s="395"/>
      <c r="U45" s="395"/>
      <c r="V45" s="395">
        <v>1</v>
      </c>
      <c r="W45" s="395"/>
      <c r="X45" s="395"/>
      <c r="Y45" s="395"/>
      <c r="Z45" s="395"/>
      <c r="AA45" s="395"/>
      <c r="AB45" s="395"/>
      <c r="AC45" s="395"/>
      <c r="AD45" s="395">
        <v>1</v>
      </c>
      <c r="AE45" s="395"/>
      <c r="AF45" s="395">
        <v>1</v>
      </c>
      <c r="AG45" s="395"/>
      <c r="AH45" s="395">
        <v>1</v>
      </c>
      <c r="AI45" s="395"/>
      <c r="AJ45" s="395"/>
      <c r="AK45" s="395">
        <v>1</v>
      </c>
      <c r="AL45" s="395"/>
      <c r="AM45" s="395"/>
      <c r="AN45" s="395">
        <v>1</v>
      </c>
      <c r="AO45" s="395"/>
      <c r="AP45" s="395">
        <v>1</v>
      </c>
      <c r="AQ45" s="395"/>
      <c r="AR45" s="395">
        <v>1</v>
      </c>
      <c r="AS45" s="395"/>
      <c r="AT45" s="395">
        <v>1</v>
      </c>
      <c r="AU45" s="395"/>
      <c r="AV45" s="395"/>
      <c r="AW45" s="395">
        <v>1</v>
      </c>
      <c r="AX45" s="395"/>
      <c r="AY45" s="395"/>
      <c r="AZ45" s="395">
        <v>1</v>
      </c>
      <c r="BA45" s="395"/>
      <c r="BB45" s="395">
        <v>1</v>
      </c>
      <c r="BC45" s="395"/>
      <c r="BD45" s="395"/>
      <c r="BE45" s="395"/>
      <c r="BF45" s="395"/>
      <c r="BG45" s="395"/>
      <c r="BH45" s="395"/>
      <c r="BI45" s="395"/>
      <c r="BJ45" s="395"/>
      <c r="BK45" s="395"/>
      <c r="BL45" s="395">
        <f t="shared" si="0"/>
        <v>750</v>
      </c>
      <c r="BM45" s="397">
        <f t="shared" si="1"/>
        <v>0</v>
      </c>
      <c r="BN45" s="397">
        <f t="shared" si="2"/>
        <v>750</v>
      </c>
      <c r="BO45" s="398">
        <f t="shared" si="3"/>
        <v>0</v>
      </c>
      <c r="BP45" s="398">
        <f t="shared" si="4"/>
        <v>0.34385416666666702</v>
      </c>
      <c r="BR45" s="15">
        <f>VLOOKUP(BS45,id!$A:$C,3,0)</f>
        <v>569</v>
      </c>
      <c r="BS45" s="15" t="str">
        <f t="shared" si="13"/>
        <v>WasiakGerard1976</v>
      </c>
      <c r="BT45" s="9" t="str">
        <f t="shared" si="14"/>
        <v>Wasiak</v>
      </c>
      <c r="BU45" s="9" t="str">
        <f t="shared" si="15"/>
        <v>Gerard</v>
      </c>
      <c r="BV45" s="213" t="str">
        <f t="shared" si="16"/>
        <v>Cenzus Pro MTB Team</v>
      </c>
      <c r="BW45" s="9">
        <f t="shared" si="17"/>
        <v>1976</v>
      </c>
      <c r="BX45" s="9">
        <f t="shared" si="18"/>
        <v>35.635675188176627</v>
      </c>
      <c r="BY45" s="9"/>
      <c r="BZ45" s="9">
        <f t="shared" si="19"/>
        <v>1</v>
      </c>
      <c r="CA45" s="9">
        <v>38</v>
      </c>
      <c r="CB45" s="9">
        <f t="shared" si="20"/>
        <v>1</v>
      </c>
      <c r="CC45" s="9">
        <v>38</v>
      </c>
    </row>
    <row r="46" spans="1:81">
      <c r="A46" s="395">
        <v>44</v>
      </c>
      <c r="B46" s="395">
        <v>61</v>
      </c>
      <c r="C46" s="395" t="s">
        <v>389</v>
      </c>
      <c r="D46" s="395" t="s">
        <v>2504</v>
      </c>
      <c r="E46" s="396">
        <v>1984</v>
      </c>
      <c r="F46" s="396" t="s">
        <v>2505</v>
      </c>
      <c r="H46" s="398">
        <v>0.78071759259259299</v>
      </c>
      <c r="I46" s="398">
        <v>0.76111111111111096</v>
      </c>
      <c r="J46" s="395"/>
      <c r="K46" s="395"/>
      <c r="L46" s="395"/>
      <c r="M46" s="395"/>
      <c r="N46" s="395"/>
      <c r="O46" s="395"/>
      <c r="P46" s="395"/>
      <c r="Q46" s="395"/>
      <c r="R46" s="395"/>
      <c r="S46" s="395"/>
      <c r="T46" s="395"/>
      <c r="U46" s="395"/>
      <c r="V46" s="395">
        <v>1</v>
      </c>
      <c r="W46" s="395"/>
      <c r="X46" s="395"/>
      <c r="Y46" s="395"/>
      <c r="Z46" s="395"/>
      <c r="AA46" s="395"/>
      <c r="AB46" s="395"/>
      <c r="AC46" s="395"/>
      <c r="AD46" s="395"/>
      <c r="AE46" s="395"/>
      <c r="AF46" s="395"/>
      <c r="AG46" s="395"/>
      <c r="AH46" s="395"/>
      <c r="AI46" s="395"/>
      <c r="AJ46" s="395"/>
      <c r="AK46" s="395"/>
      <c r="AL46" s="395"/>
      <c r="AM46" s="395"/>
      <c r="AN46" s="395"/>
      <c r="AO46" s="395"/>
      <c r="AP46" s="395">
        <v>1</v>
      </c>
      <c r="AQ46" s="395"/>
      <c r="AR46" s="395">
        <v>1</v>
      </c>
      <c r="AS46" s="395"/>
      <c r="AT46" s="395"/>
      <c r="AU46" s="395"/>
      <c r="AV46" s="395">
        <v>1</v>
      </c>
      <c r="AW46" s="395">
        <v>1</v>
      </c>
      <c r="AX46" s="395"/>
      <c r="AY46" s="395"/>
      <c r="AZ46" s="395">
        <v>1</v>
      </c>
      <c r="BA46" s="395"/>
      <c r="BB46" s="395">
        <v>1</v>
      </c>
      <c r="BC46" s="395"/>
      <c r="BD46" s="395">
        <v>1</v>
      </c>
      <c r="BE46" s="395"/>
      <c r="BF46" s="395">
        <v>1</v>
      </c>
      <c r="BG46" s="395"/>
      <c r="BH46" s="395"/>
      <c r="BI46" s="395"/>
      <c r="BJ46" s="395">
        <v>1</v>
      </c>
      <c r="BK46" s="395"/>
      <c r="BL46" s="395">
        <f t="shared" si="0"/>
        <v>700</v>
      </c>
      <c r="BM46" s="397">
        <f t="shared" si="1"/>
        <v>29</v>
      </c>
      <c r="BN46" s="397">
        <f t="shared" si="2"/>
        <v>671</v>
      </c>
      <c r="BO46" s="398">
        <f t="shared" si="3"/>
        <v>1.960648148148203E-2</v>
      </c>
      <c r="BP46" s="398">
        <f t="shared" si="4"/>
        <v>0.43696759259259299</v>
      </c>
      <c r="BR46" s="15">
        <f>VLOOKUP(BS46,id!$A:$C,3,0)</f>
        <v>570</v>
      </c>
      <c r="BS46" s="15" t="str">
        <f t="shared" si="13"/>
        <v>PlucińskiDominik1984</v>
      </c>
      <c r="BT46" s="9" t="str">
        <f t="shared" si="14"/>
        <v>Pluciński</v>
      </c>
      <c r="BU46" s="9" t="str">
        <f t="shared" si="15"/>
        <v>Dominik</v>
      </c>
      <c r="BV46" s="213">
        <f t="shared" si="16"/>
        <v>0</v>
      </c>
      <c r="BW46" s="9">
        <f t="shared" si="17"/>
        <v>1984</v>
      </c>
      <c r="BX46" s="9">
        <f t="shared" si="18"/>
        <v>31.882050735022023</v>
      </c>
      <c r="BY46" s="9"/>
      <c r="BZ46" s="9">
        <f t="shared" si="19"/>
        <v>0.78690999629178371</v>
      </c>
      <c r="CA46" s="9">
        <v>39</v>
      </c>
      <c r="CB46" s="9">
        <f t="shared" si="20"/>
        <v>0.89466666666666672</v>
      </c>
      <c r="CC46" s="9">
        <v>39</v>
      </c>
    </row>
    <row r="47" spans="1:81">
      <c r="A47" s="395">
        <v>45</v>
      </c>
      <c r="B47" s="395">
        <v>70</v>
      </c>
      <c r="C47" s="395" t="s">
        <v>26</v>
      </c>
      <c r="D47" s="395" t="s">
        <v>2432</v>
      </c>
      <c r="E47" s="396">
        <v>1964</v>
      </c>
      <c r="F47" s="396" t="s">
        <v>2377</v>
      </c>
      <c r="G47" s="396" t="s">
        <v>2506</v>
      </c>
      <c r="H47" s="398">
        <v>0.73517361111111101</v>
      </c>
      <c r="I47" s="398">
        <v>0.76111111111111096</v>
      </c>
      <c r="J47" s="395"/>
      <c r="K47" s="395"/>
      <c r="L47" s="395"/>
      <c r="M47" s="395">
        <v>1</v>
      </c>
      <c r="N47" s="395"/>
      <c r="O47" s="395"/>
      <c r="P47" s="395"/>
      <c r="Q47" s="395">
        <v>1</v>
      </c>
      <c r="R47" s="395"/>
      <c r="S47" s="395"/>
      <c r="T47" s="395"/>
      <c r="U47" s="395"/>
      <c r="V47" s="395"/>
      <c r="W47" s="395"/>
      <c r="X47" s="395">
        <v>1</v>
      </c>
      <c r="Y47" s="395"/>
      <c r="Z47" s="395"/>
      <c r="AA47" s="395"/>
      <c r="AB47" s="395"/>
      <c r="AC47" s="395"/>
      <c r="AD47" s="395"/>
      <c r="AE47" s="395">
        <v>1</v>
      </c>
      <c r="AF47" s="395"/>
      <c r="AG47" s="395">
        <v>1</v>
      </c>
      <c r="AH47" s="395"/>
      <c r="AI47" s="395"/>
      <c r="AJ47" s="395">
        <v>1</v>
      </c>
      <c r="AK47" s="395">
        <v>1</v>
      </c>
      <c r="AL47" s="395">
        <v>1</v>
      </c>
      <c r="AM47" s="395"/>
      <c r="AN47" s="395"/>
      <c r="AO47" s="395">
        <v>1</v>
      </c>
      <c r="AP47" s="395"/>
      <c r="AQ47" s="395"/>
      <c r="AR47" s="395"/>
      <c r="AS47" s="395"/>
      <c r="AT47" s="395"/>
      <c r="AU47" s="395"/>
      <c r="AV47" s="395"/>
      <c r="AW47" s="395"/>
      <c r="AX47" s="395"/>
      <c r="AY47" s="395">
        <v>1</v>
      </c>
      <c r="AZ47" s="395"/>
      <c r="BA47" s="395"/>
      <c r="BB47" s="395">
        <v>1</v>
      </c>
      <c r="BC47" s="395"/>
      <c r="BD47" s="395"/>
      <c r="BE47" s="395"/>
      <c r="BF47" s="395"/>
      <c r="BG47" s="395">
        <v>1</v>
      </c>
      <c r="BH47" s="395"/>
      <c r="BI47" s="395"/>
      <c r="BJ47" s="395"/>
      <c r="BK47" s="395"/>
      <c r="BL47" s="395">
        <f t="shared" si="0"/>
        <v>660</v>
      </c>
      <c r="BM47" s="397">
        <f t="shared" si="1"/>
        <v>0</v>
      </c>
      <c r="BN47" s="397">
        <f t="shared" si="2"/>
        <v>660</v>
      </c>
      <c r="BO47" s="398">
        <f t="shared" si="3"/>
        <v>0</v>
      </c>
      <c r="BP47" s="398">
        <f t="shared" si="4"/>
        <v>0.39142361111111101</v>
      </c>
      <c r="BR47" s="15">
        <f>VLOOKUP(BS47,id!$A:$C,3,0)</f>
        <v>530</v>
      </c>
      <c r="BS47" s="15" t="str">
        <f t="shared" si="13"/>
        <v>CiosekKrzysztof1964</v>
      </c>
      <c r="BT47" s="9" t="str">
        <f t="shared" si="14"/>
        <v>Ciosek</v>
      </c>
      <c r="BU47" s="9" t="str">
        <f t="shared" si="15"/>
        <v>Krzysztof</v>
      </c>
      <c r="BV47" s="213" t="str">
        <f t="shared" si="16"/>
        <v>To ja kazali synowi</v>
      </c>
      <c r="BW47" s="9">
        <f t="shared" si="17"/>
        <v>1964</v>
      </c>
      <c r="BX47" s="9">
        <f t="shared" si="18"/>
        <v>31.359394165595432</v>
      </c>
      <c r="BY47" s="9"/>
      <c r="BZ47" s="9">
        <f t="shared" si="19"/>
        <v>1.1163547118483705</v>
      </c>
      <c r="CA47" s="9">
        <v>40</v>
      </c>
      <c r="CB47" s="9">
        <f t="shared" si="20"/>
        <v>0.98360655737704916</v>
      </c>
      <c r="CC47" s="9">
        <v>40</v>
      </c>
    </row>
    <row r="48" spans="1:81">
      <c r="A48" s="395">
        <v>46</v>
      </c>
      <c r="B48" s="395">
        <v>222</v>
      </c>
      <c r="C48" s="395" t="s">
        <v>30</v>
      </c>
      <c r="D48" s="395" t="s">
        <v>822</v>
      </c>
      <c r="E48" s="396">
        <v>1986</v>
      </c>
      <c r="F48" s="396" t="s">
        <v>315</v>
      </c>
      <c r="G48" s="396" t="s">
        <v>2507</v>
      </c>
      <c r="H48" s="398">
        <v>0.80188657407407404</v>
      </c>
      <c r="I48" s="398">
        <v>0.76111111111111096</v>
      </c>
      <c r="J48" s="395">
        <v>1</v>
      </c>
      <c r="K48" s="395">
        <v>1</v>
      </c>
      <c r="L48" s="395"/>
      <c r="M48" s="395"/>
      <c r="N48" s="395"/>
      <c r="O48" s="395"/>
      <c r="P48" s="395"/>
      <c r="Q48" s="395">
        <v>1</v>
      </c>
      <c r="R48" s="395"/>
      <c r="S48" s="395"/>
      <c r="T48" s="395">
        <v>1</v>
      </c>
      <c r="U48" s="395">
        <v>1</v>
      </c>
      <c r="V48" s="395"/>
      <c r="W48" s="395">
        <v>1</v>
      </c>
      <c r="X48" s="395"/>
      <c r="Y48" s="395"/>
      <c r="Z48" s="395"/>
      <c r="AA48" s="395">
        <v>1</v>
      </c>
      <c r="AB48" s="395"/>
      <c r="AC48" s="395">
        <v>1</v>
      </c>
      <c r="AD48" s="395"/>
      <c r="AE48" s="395"/>
      <c r="AF48" s="395"/>
      <c r="AG48" s="395">
        <v>1</v>
      </c>
      <c r="AH48" s="395"/>
      <c r="AI48" s="395">
        <v>1</v>
      </c>
      <c r="AJ48" s="395"/>
      <c r="AK48" s="395"/>
      <c r="AL48" s="395"/>
      <c r="AM48" s="395"/>
      <c r="AN48" s="395"/>
      <c r="AO48" s="395"/>
      <c r="AP48" s="395"/>
      <c r="AQ48" s="395"/>
      <c r="AR48" s="395"/>
      <c r="AS48" s="395"/>
      <c r="AT48" s="395"/>
      <c r="AU48" s="395"/>
      <c r="AV48" s="395"/>
      <c r="AW48" s="395"/>
      <c r="AX48" s="395">
        <v>1</v>
      </c>
      <c r="AY48" s="395">
        <v>1</v>
      </c>
      <c r="AZ48" s="395"/>
      <c r="BA48" s="395">
        <v>1</v>
      </c>
      <c r="BB48" s="395"/>
      <c r="BC48" s="395"/>
      <c r="BD48" s="395"/>
      <c r="BE48" s="395"/>
      <c r="BF48" s="395"/>
      <c r="BG48" s="395"/>
      <c r="BH48" s="395"/>
      <c r="BI48" s="395">
        <v>1</v>
      </c>
      <c r="BJ48" s="395"/>
      <c r="BK48" s="395"/>
      <c r="BL48" s="395">
        <f t="shared" si="0"/>
        <v>700</v>
      </c>
      <c r="BM48" s="397">
        <f t="shared" si="1"/>
        <v>59</v>
      </c>
      <c r="BN48" s="397">
        <f t="shared" si="2"/>
        <v>641</v>
      </c>
      <c r="BO48" s="398">
        <f t="shared" si="3"/>
        <v>4.0775462962963083E-2</v>
      </c>
      <c r="BP48" s="398">
        <f t="shared" si="4"/>
        <v>0.45813657407407404</v>
      </c>
      <c r="BR48" s="15">
        <f>VLOOKUP(BS48,id!$A:$C,3,0)</f>
        <v>147</v>
      </c>
      <c r="BS48" s="15" t="str">
        <f t="shared" si="13"/>
        <v>JacakAndrzej1986</v>
      </c>
      <c r="BT48" s="9" t="str">
        <f t="shared" si="14"/>
        <v>Jacak</v>
      </c>
      <c r="BU48" s="9" t="str">
        <f t="shared" si="15"/>
        <v>Andrzej</v>
      </c>
      <c r="BV48" s="213" t="str">
        <f t="shared" si="16"/>
        <v>Stare Niedobre Małżeństwo</v>
      </c>
      <c r="BW48" s="9">
        <f t="shared" si="17"/>
        <v>1986</v>
      </c>
      <c r="BX48" s="9">
        <f t="shared" si="18"/>
        <v>30.456623727494957</v>
      </c>
      <c r="BY48" s="9"/>
      <c r="BZ48" s="9">
        <f t="shared" si="19"/>
        <v>0.8543819316373189</v>
      </c>
      <c r="CA48" s="9">
        <v>41</v>
      </c>
      <c r="CB48" s="9">
        <f t="shared" si="20"/>
        <v>0.97121212121212119</v>
      </c>
      <c r="CC48" s="9">
        <v>41</v>
      </c>
    </row>
    <row r="49" spans="1:81">
      <c r="A49" s="395">
        <v>47</v>
      </c>
      <c r="B49" s="395">
        <v>111</v>
      </c>
      <c r="C49" s="395" t="s">
        <v>98</v>
      </c>
      <c r="D49" s="395" t="s">
        <v>2508</v>
      </c>
      <c r="E49" s="396">
        <v>1960</v>
      </c>
      <c r="F49" s="396" t="s">
        <v>2509</v>
      </c>
      <c r="G49" s="396" t="s">
        <v>2510</v>
      </c>
      <c r="H49" s="398">
        <v>0.76012731481481499</v>
      </c>
      <c r="I49" s="398">
        <v>0.76111111111111096</v>
      </c>
      <c r="J49" s="395"/>
      <c r="K49" s="395"/>
      <c r="L49" s="395"/>
      <c r="M49" s="395"/>
      <c r="N49" s="395"/>
      <c r="O49" s="395"/>
      <c r="P49" s="395"/>
      <c r="Q49" s="395"/>
      <c r="R49" s="395">
        <v>1</v>
      </c>
      <c r="S49" s="395"/>
      <c r="T49" s="395"/>
      <c r="U49" s="395">
        <v>1</v>
      </c>
      <c r="V49" s="395"/>
      <c r="W49" s="395"/>
      <c r="X49" s="395"/>
      <c r="Y49" s="395"/>
      <c r="Z49" s="395">
        <v>1</v>
      </c>
      <c r="AA49" s="395">
        <v>1</v>
      </c>
      <c r="AB49" s="395"/>
      <c r="AC49" s="395"/>
      <c r="AD49" s="395">
        <v>1</v>
      </c>
      <c r="AE49" s="395"/>
      <c r="AF49" s="395"/>
      <c r="AG49" s="395"/>
      <c r="AH49" s="395"/>
      <c r="AI49" s="395"/>
      <c r="AJ49" s="395"/>
      <c r="AK49" s="395">
        <v>1</v>
      </c>
      <c r="AL49" s="395"/>
      <c r="AM49" s="395">
        <v>1</v>
      </c>
      <c r="AN49" s="395"/>
      <c r="AO49" s="395"/>
      <c r="AP49" s="395">
        <v>1</v>
      </c>
      <c r="AQ49" s="395"/>
      <c r="AR49" s="395">
        <v>1</v>
      </c>
      <c r="AS49" s="395">
        <v>1</v>
      </c>
      <c r="AT49" s="395">
        <v>1</v>
      </c>
      <c r="AU49" s="395"/>
      <c r="AV49" s="395"/>
      <c r="AW49" s="395"/>
      <c r="AX49" s="395"/>
      <c r="AY49" s="395"/>
      <c r="AZ49" s="395"/>
      <c r="BA49" s="395"/>
      <c r="BB49" s="395"/>
      <c r="BC49" s="395"/>
      <c r="BD49" s="395"/>
      <c r="BE49" s="395"/>
      <c r="BF49" s="395"/>
      <c r="BG49" s="395"/>
      <c r="BH49" s="395"/>
      <c r="BI49" s="395"/>
      <c r="BJ49" s="395"/>
      <c r="BK49" s="395"/>
      <c r="BL49" s="395">
        <f t="shared" si="0"/>
        <v>570</v>
      </c>
      <c r="BM49" s="397">
        <f t="shared" si="1"/>
        <v>0</v>
      </c>
      <c r="BN49" s="397">
        <f t="shared" si="2"/>
        <v>570</v>
      </c>
      <c r="BO49" s="398">
        <f t="shared" si="3"/>
        <v>0</v>
      </c>
      <c r="BP49" s="398">
        <f t="shared" si="4"/>
        <v>0.41637731481481499</v>
      </c>
      <c r="BR49" s="15">
        <f>VLOOKUP(BS49,id!$A:$C,3,0)</f>
        <v>571</v>
      </c>
      <c r="BS49" s="15" t="str">
        <f t="shared" si="13"/>
        <v>JabsSławomir1960</v>
      </c>
      <c r="BT49" s="9" t="str">
        <f t="shared" si="14"/>
        <v>Jabs</v>
      </c>
      <c r="BU49" s="9" t="str">
        <f t="shared" si="15"/>
        <v>Sławomir</v>
      </c>
      <c r="BV49" s="213" t="str">
        <f t="shared" si="16"/>
        <v>UKS Kometa Gliwice</v>
      </c>
      <c r="BW49" s="9">
        <f t="shared" si="17"/>
        <v>1960</v>
      </c>
      <c r="BX49" s="9">
        <f t="shared" si="18"/>
        <v>27.083113143014238</v>
      </c>
      <c r="BY49" s="9"/>
      <c r="BZ49" s="9">
        <f t="shared" si="19"/>
        <v>1.1002918693537174</v>
      </c>
      <c r="CA49" s="9">
        <v>42</v>
      </c>
      <c r="CB49" s="9">
        <f t="shared" si="20"/>
        <v>0.88923556942277693</v>
      </c>
      <c r="CC49" s="9">
        <v>42</v>
      </c>
    </row>
    <row r="50" spans="1:81">
      <c r="A50" s="395">
        <v>48</v>
      </c>
      <c r="B50" s="395">
        <v>110</v>
      </c>
      <c r="C50" s="395" t="s">
        <v>483</v>
      </c>
      <c r="D50" s="395" t="s">
        <v>2511</v>
      </c>
      <c r="E50" s="396">
        <v>1986</v>
      </c>
      <c r="F50" s="396" t="s">
        <v>249</v>
      </c>
      <c r="H50" s="398">
        <v>0.73224537037036996</v>
      </c>
      <c r="I50" s="398">
        <v>0.76111111111111096</v>
      </c>
      <c r="J50" s="395"/>
      <c r="K50" s="395"/>
      <c r="L50" s="395"/>
      <c r="M50" s="395">
        <v>1</v>
      </c>
      <c r="N50" s="395"/>
      <c r="O50" s="395"/>
      <c r="P50" s="395"/>
      <c r="Q50" s="395">
        <v>1</v>
      </c>
      <c r="R50" s="395"/>
      <c r="S50" s="395"/>
      <c r="T50" s="395"/>
      <c r="U50" s="395"/>
      <c r="V50" s="395"/>
      <c r="W50" s="395"/>
      <c r="X50" s="395">
        <v>1</v>
      </c>
      <c r="Y50" s="395"/>
      <c r="Z50" s="395"/>
      <c r="AA50" s="395"/>
      <c r="AB50" s="395"/>
      <c r="AC50" s="395"/>
      <c r="AD50" s="395"/>
      <c r="AE50" s="395"/>
      <c r="AF50" s="395"/>
      <c r="AG50" s="395">
        <v>1</v>
      </c>
      <c r="AH50" s="395"/>
      <c r="AI50" s="395"/>
      <c r="AJ50" s="395">
        <v>1</v>
      </c>
      <c r="AK50" s="395">
        <v>1</v>
      </c>
      <c r="AL50" s="395"/>
      <c r="AM50" s="395"/>
      <c r="AN50" s="395"/>
      <c r="AO50" s="395">
        <v>1</v>
      </c>
      <c r="AP50" s="395"/>
      <c r="AQ50" s="395"/>
      <c r="AR50" s="395"/>
      <c r="AS50" s="395"/>
      <c r="AT50" s="395"/>
      <c r="AU50" s="395"/>
      <c r="AV50" s="395"/>
      <c r="AW50" s="395">
        <v>1</v>
      </c>
      <c r="AX50" s="395"/>
      <c r="AY50" s="395"/>
      <c r="AZ50" s="395"/>
      <c r="BA50" s="395"/>
      <c r="BB50" s="395"/>
      <c r="BC50" s="395"/>
      <c r="BD50" s="395"/>
      <c r="BE50" s="395"/>
      <c r="BF50" s="395"/>
      <c r="BG50" s="395">
        <v>1</v>
      </c>
      <c r="BH50" s="395"/>
      <c r="BI50" s="395"/>
      <c r="BJ50" s="395"/>
      <c r="BK50" s="395"/>
      <c r="BL50" s="395">
        <f t="shared" si="0"/>
        <v>470</v>
      </c>
      <c r="BM50" s="397">
        <f t="shared" si="1"/>
        <v>0</v>
      </c>
      <c r="BN50" s="397">
        <f t="shared" si="2"/>
        <v>470</v>
      </c>
      <c r="BO50" s="398">
        <f t="shared" si="3"/>
        <v>0</v>
      </c>
      <c r="BP50" s="398">
        <f t="shared" si="4"/>
        <v>0.38849537037036996</v>
      </c>
      <c r="BR50" s="15">
        <f>VLOOKUP(BS50,id!$A:$C,3,0)</f>
        <v>572</v>
      </c>
      <c r="BS50" s="15" t="str">
        <f t="shared" si="13"/>
        <v>ŻółtyDawid1986</v>
      </c>
      <c r="BT50" s="9" t="str">
        <f t="shared" si="14"/>
        <v>Żółty</v>
      </c>
      <c r="BU50" s="9" t="str">
        <f t="shared" si="15"/>
        <v>Dawid</v>
      </c>
      <c r="BV50" s="213">
        <f t="shared" si="16"/>
        <v>0</v>
      </c>
      <c r="BW50" s="9">
        <f t="shared" si="17"/>
        <v>1986</v>
      </c>
      <c r="BX50" s="9">
        <f t="shared" si="18"/>
        <v>22.331689784590687</v>
      </c>
      <c r="BY50" s="9"/>
      <c r="BZ50" s="9">
        <f t="shared" si="19"/>
        <v>1.0717690520169234</v>
      </c>
      <c r="CA50" s="9">
        <v>43</v>
      </c>
      <c r="CB50" s="9">
        <f t="shared" si="20"/>
        <v>0.82456140350877194</v>
      </c>
      <c r="CC50" s="9">
        <v>43</v>
      </c>
    </row>
    <row r="51" spans="1:81">
      <c r="A51" s="395">
        <v>49</v>
      </c>
      <c r="B51" s="395">
        <v>69</v>
      </c>
      <c r="C51" s="395" t="s">
        <v>1232</v>
      </c>
      <c r="D51" s="395" t="s">
        <v>2512</v>
      </c>
      <c r="E51" s="396">
        <v>1959</v>
      </c>
      <c r="F51" s="396" t="s">
        <v>249</v>
      </c>
      <c r="G51" s="396" t="s">
        <v>2513</v>
      </c>
      <c r="H51" s="398">
        <v>0.73541666666666705</v>
      </c>
      <c r="I51" s="398">
        <v>0.76111111111111096</v>
      </c>
      <c r="J51" s="395"/>
      <c r="K51" s="395">
        <v>1</v>
      </c>
      <c r="L51" s="395"/>
      <c r="M51" s="395"/>
      <c r="N51" s="395"/>
      <c r="O51" s="395"/>
      <c r="P51" s="395"/>
      <c r="Q51" s="395"/>
      <c r="R51" s="395"/>
      <c r="S51" s="395"/>
      <c r="T51" s="395"/>
      <c r="U51" s="395"/>
      <c r="V51" s="395"/>
      <c r="W51" s="395"/>
      <c r="X51" s="395"/>
      <c r="Y51" s="395"/>
      <c r="Z51" s="395"/>
      <c r="AA51" s="395"/>
      <c r="AB51" s="395"/>
      <c r="AC51" s="395"/>
      <c r="AD51" s="395">
        <v>1</v>
      </c>
      <c r="AE51" s="395"/>
      <c r="AF51" s="395"/>
      <c r="AG51" s="395"/>
      <c r="AH51" s="395">
        <v>1</v>
      </c>
      <c r="AI51" s="395"/>
      <c r="AJ51" s="395"/>
      <c r="AK51" s="395"/>
      <c r="AL51" s="395"/>
      <c r="AM51" s="395"/>
      <c r="AN51" s="395">
        <v>1</v>
      </c>
      <c r="AO51" s="395"/>
      <c r="AP51" s="395">
        <v>1</v>
      </c>
      <c r="AQ51" s="395"/>
      <c r="AR51" s="395">
        <v>1</v>
      </c>
      <c r="AS51" s="395"/>
      <c r="AT51" s="395"/>
      <c r="AU51" s="395"/>
      <c r="AV51" s="395"/>
      <c r="AW51" s="395"/>
      <c r="AX51" s="395"/>
      <c r="AY51" s="395"/>
      <c r="AZ51" s="395">
        <v>1</v>
      </c>
      <c r="BA51" s="395"/>
      <c r="BB51" s="395"/>
      <c r="BC51" s="395"/>
      <c r="BD51" s="395"/>
      <c r="BE51" s="395"/>
      <c r="BF51" s="395"/>
      <c r="BG51" s="395"/>
      <c r="BH51" s="395"/>
      <c r="BI51" s="395"/>
      <c r="BJ51" s="395">
        <v>1</v>
      </c>
      <c r="BK51" s="395"/>
      <c r="BL51" s="395">
        <f t="shared" si="0"/>
        <v>470</v>
      </c>
      <c r="BM51" s="397">
        <f t="shared" si="1"/>
        <v>0</v>
      </c>
      <c r="BN51" s="397">
        <f t="shared" si="2"/>
        <v>470</v>
      </c>
      <c r="BO51" s="398">
        <f t="shared" si="3"/>
        <v>0</v>
      </c>
      <c r="BP51" s="398">
        <f t="shared" si="4"/>
        <v>0.39166666666666705</v>
      </c>
      <c r="BR51" s="15">
        <f>VLOOKUP(BS51,id!$A:$C,3,0)</f>
        <v>573</v>
      </c>
      <c r="BS51" s="15" t="str">
        <f t="shared" si="13"/>
        <v>JabłońskiJanusz1959</v>
      </c>
      <c r="BT51" s="9" t="str">
        <f t="shared" si="14"/>
        <v>Jabłoński</v>
      </c>
      <c r="BU51" s="9" t="str">
        <f t="shared" si="15"/>
        <v>Janusz</v>
      </c>
      <c r="BV51" s="213" t="str">
        <f t="shared" si="16"/>
        <v>H - team</v>
      </c>
      <c r="BW51" s="9">
        <f t="shared" si="17"/>
        <v>1959</v>
      </c>
      <c r="BX51" s="9">
        <f t="shared" si="18"/>
        <v>22.150871729006191</v>
      </c>
      <c r="BY51" s="9"/>
      <c r="BZ51" s="9">
        <f t="shared" si="19"/>
        <v>0.99190307328604999</v>
      </c>
      <c r="CA51" s="9">
        <v>44</v>
      </c>
      <c r="CB51" s="9">
        <f t="shared" si="20"/>
        <v>1</v>
      </c>
      <c r="CC51" s="9">
        <v>44</v>
      </c>
    </row>
    <row r="52" spans="1:81">
      <c r="A52" s="395">
        <v>50</v>
      </c>
      <c r="B52" s="395">
        <v>56</v>
      </c>
      <c r="C52" s="395" t="s">
        <v>2514</v>
      </c>
      <c r="D52" s="395" t="s">
        <v>229</v>
      </c>
      <c r="E52" s="396">
        <v>1997</v>
      </c>
      <c r="F52" s="396" t="s">
        <v>2515</v>
      </c>
      <c r="H52" s="398">
        <v>0.45763888888888898</v>
      </c>
      <c r="I52" s="398">
        <v>0.76111111111111096</v>
      </c>
      <c r="J52" s="395"/>
      <c r="K52" s="395"/>
      <c r="L52" s="395"/>
      <c r="M52" s="395"/>
      <c r="N52" s="395"/>
      <c r="O52" s="395"/>
      <c r="P52" s="395"/>
      <c r="Q52" s="395"/>
      <c r="R52" s="395"/>
      <c r="S52" s="395"/>
      <c r="T52" s="395"/>
      <c r="U52" s="395"/>
      <c r="V52" s="395"/>
      <c r="W52" s="395"/>
      <c r="X52" s="395"/>
      <c r="Y52" s="395"/>
      <c r="Z52" s="395"/>
      <c r="AA52" s="395"/>
      <c r="AB52" s="395"/>
      <c r="AC52" s="395"/>
      <c r="AD52" s="395"/>
      <c r="AE52" s="395"/>
      <c r="AF52" s="395"/>
      <c r="AG52" s="395"/>
      <c r="AH52" s="395"/>
      <c r="AI52" s="395"/>
      <c r="AJ52" s="395"/>
      <c r="AK52" s="395"/>
      <c r="AL52" s="395"/>
      <c r="AM52" s="395"/>
      <c r="AN52" s="395"/>
      <c r="AO52" s="395"/>
      <c r="AP52" s="395"/>
      <c r="AQ52" s="395"/>
      <c r="AR52" s="395">
        <v>1</v>
      </c>
      <c r="AS52" s="395"/>
      <c r="AT52" s="395"/>
      <c r="AU52" s="395"/>
      <c r="AV52" s="395"/>
      <c r="AW52" s="395"/>
      <c r="AX52" s="395"/>
      <c r="AY52" s="395"/>
      <c r="AZ52" s="395">
        <v>1</v>
      </c>
      <c r="BA52" s="395"/>
      <c r="BB52" s="395"/>
      <c r="BC52" s="395"/>
      <c r="BD52" s="395"/>
      <c r="BE52" s="395"/>
      <c r="BF52" s="395"/>
      <c r="BG52" s="395"/>
      <c r="BH52" s="395"/>
      <c r="BI52" s="395"/>
      <c r="BJ52" s="395"/>
      <c r="BK52" s="395"/>
      <c r="BL52" s="395">
        <f t="shared" si="0"/>
        <v>130</v>
      </c>
      <c r="BM52" s="397">
        <f t="shared" si="1"/>
        <v>0</v>
      </c>
      <c r="BN52" s="397">
        <f t="shared" si="2"/>
        <v>130</v>
      </c>
      <c r="BO52" s="398">
        <f t="shared" si="3"/>
        <v>0</v>
      </c>
      <c r="BP52" s="398">
        <f t="shared" si="4"/>
        <v>0.11388888888888898</v>
      </c>
      <c r="BR52" s="15">
        <f>VLOOKUP(BS52,id!$A:$C,3,0)</f>
        <v>574</v>
      </c>
      <c r="BS52" s="15" t="str">
        <f t="shared" si="13"/>
        <v>KaweckiWiktor1997</v>
      </c>
      <c r="BT52" s="9" t="str">
        <f t="shared" si="14"/>
        <v>Kawecki</v>
      </c>
      <c r="BU52" s="9" t="str">
        <f t="shared" si="15"/>
        <v>Wiktor</v>
      </c>
      <c r="BV52" s="213">
        <f t="shared" si="16"/>
        <v>0</v>
      </c>
      <c r="BW52" s="9">
        <f t="shared" si="17"/>
        <v>1997</v>
      </c>
      <c r="BX52" s="9">
        <f t="shared" si="18"/>
        <v>6.1268368612144783</v>
      </c>
      <c r="BY52" s="9"/>
      <c r="BZ52" s="9">
        <f t="shared" si="19"/>
        <v>3.4390243902439028</v>
      </c>
      <c r="CA52" s="9">
        <v>45</v>
      </c>
      <c r="CB52" s="9">
        <f t="shared" si="20"/>
        <v>0.27659574468085107</v>
      </c>
      <c r="CC52" s="9">
        <v>45</v>
      </c>
    </row>
    <row r="53" spans="1:81">
      <c r="A53" s="395">
        <v>51</v>
      </c>
      <c r="B53" s="395">
        <v>68</v>
      </c>
      <c r="C53" s="395" t="s">
        <v>159</v>
      </c>
      <c r="D53" s="395" t="s">
        <v>229</v>
      </c>
      <c r="E53" s="396">
        <v>1971</v>
      </c>
      <c r="F53" s="396" t="s">
        <v>1495</v>
      </c>
      <c r="G53" s="396" t="s">
        <v>1494</v>
      </c>
      <c r="H53" s="398">
        <v>0.45763888888888898</v>
      </c>
      <c r="I53" s="398">
        <v>0.76111111111111096</v>
      </c>
      <c r="J53" s="395"/>
      <c r="K53" s="395"/>
      <c r="L53" s="395"/>
      <c r="M53" s="395"/>
      <c r="N53" s="395"/>
      <c r="O53" s="395"/>
      <c r="P53" s="395"/>
      <c r="Q53" s="395"/>
      <c r="R53" s="395"/>
      <c r="S53" s="395"/>
      <c r="T53" s="395"/>
      <c r="U53" s="395"/>
      <c r="V53" s="395"/>
      <c r="W53" s="395"/>
      <c r="X53" s="395"/>
      <c r="Y53" s="395"/>
      <c r="Z53" s="395"/>
      <c r="AA53" s="395"/>
      <c r="AB53" s="395"/>
      <c r="AC53" s="395"/>
      <c r="AD53" s="395"/>
      <c r="AE53" s="395"/>
      <c r="AF53" s="395"/>
      <c r="AG53" s="395"/>
      <c r="AH53" s="395"/>
      <c r="AI53" s="395"/>
      <c r="AJ53" s="395"/>
      <c r="AK53" s="395"/>
      <c r="AL53" s="395"/>
      <c r="AM53" s="395"/>
      <c r="AN53" s="395"/>
      <c r="AO53" s="395"/>
      <c r="AP53" s="395"/>
      <c r="AQ53" s="395"/>
      <c r="AR53" s="395">
        <v>1</v>
      </c>
      <c r="AS53" s="395"/>
      <c r="AT53" s="395"/>
      <c r="AU53" s="395"/>
      <c r="AV53" s="395"/>
      <c r="AW53" s="395"/>
      <c r="AX53" s="395"/>
      <c r="AY53" s="395"/>
      <c r="AZ53" s="395">
        <v>1</v>
      </c>
      <c r="BA53" s="395"/>
      <c r="BB53" s="395"/>
      <c r="BC53" s="395"/>
      <c r="BD53" s="395"/>
      <c r="BE53" s="395"/>
      <c r="BF53" s="395"/>
      <c r="BG53" s="395"/>
      <c r="BH53" s="395"/>
      <c r="BI53" s="395"/>
      <c r="BJ53" s="395"/>
      <c r="BK53" s="395"/>
      <c r="BL53" s="395">
        <f t="shared" si="0"/>
        <v>130</v>
      </c>
      <c r="BM53" s="397">
        <f t="shared" si="1"/>
        <v>0</v>
      </c>
      <c r="BN53" s="397">
        <f t="shared" si="2"/>
        <v>130</v>
      </c>
      <c r="BO53" s="398">
        <f t="shared" si="3"/>
        <v>0</v>
      </c>
      <c r="BP53" s="398">
        <f t="shared" si="4"/>
        <v>0.11388888888888898</v>
      </c>
      <c r="BR53" s="15">
        <f>VLOOKUP(BS53,id!$A:$C,3,0)</f>
        <v>158</v>
      </c>
      <c r="BS53" s="15" t="str">
        <f t="shared" si="13"/>
        <v>KaweckiDariusz1971</v>
      </c>
      <c r="BT53" s="9" t="str">
        <f t="shared" si="14"/>
        <v>Kawecki</v>
      </c>
      <c r="BU53" s="9" t="str">
        <f t="shared" si="15"/>
        <v>Dariusz</v>
      </c>
      <c r="BV53" s="213" t="str">
        <f t="shared" si="16"/>
        <v>ETISOFT BIKE TEAM</v>
      </c>
      <c r="BW53" s="9">
        <f t="shared" si="17"/>
        <v>1971</v>
      </c>
      <c r="BX53" s="9">
        <f t="shared" si="18"/>
        <v>6.1268368612144783</v>
      </c>
      <c r="BY53" s="9"/>
      <c r="BZ53" s="9">
        <f t="shared" si="19"/>
        <v>1</v>
      </c>
      <c r="CA53" s="9">
        <v>46</v>
      </c>
      <c r="CB53" s="9">
        <f t="shared" si="20"/>
        <v>1</v>
      </c>
      <c r="CC53" s="9">
        <v>46</v>
      </c>
    </row>
    <row r="54" spans="1:81">
      <c r="A54" s="395" t="s">
        <v>1610</v>
      </c>
      <c r="B54" s="395">
        <v>115</v>
      </c>
      <c r="C54" s="395" t="s">
        <v>29</v>
      </c>
      <c r="D54" s="395" t="s">
        <v>2516</v>
      </c>
      <c r="E54" s="396">
        <v>1960</v>
      </c>
      <c r="F54" s="396" t="s">
        <v>2505</v>
      </c>
      <c r="H54" s="398">
        <v>0.80284722222222205</v>
      </c>
      <c r="I54" s="398">
        <v>0.76111111111111096</v>
      </c>
      <c r="J54" s="395"/>
      <c r="K54" s="395"/>
      <c r="L54" s="395"/>
      <c r="M54" s="395"/>
      <c r="N54" s="395"/>
      <c r="O54" s="395"/>
      <c r="P54" s="395"/>
      <c r="Q54" s="395"/>
      <c r="R54" s="395"/>
      <c r="S54" s="395"/>
      <c r="T54" s="395"/>
      <c r="U54" s="395"/>
      <c r="V54" s="395">
        <v>1</v>
      </c>
      <c r="W54" s="395"/>
      <c r="X54" s="395"/>
      <c r="Y54" s="395"/>
      <c r="Z54" s="395"/>
      <c r="AA54" s="395"/>
      <c r="AB54" s="395"/>
      <c r="AC54" s="395"/>
      <c r="AD54" s="395"/>
      <c r="AE54" s="395"/>
      <c r="AF54" s="395"/>
      <c r="AG54" s="395"/>
      <c r="AH54" s="395"/>
      <c r="AI54" s="395"/>
      <c r="AJ54" s="395"/>
      <c r="AK54" s="395"/>
      <c r="AL54" s="395"/>
      <c r="AM54" s="395"/>
      <c r="AN54" s="395"/>
      <c r="AO54" s="395"/>
      <c r="AP54" s="395">
        <v>1</v>
      </c>
      <c r="AQ54" s="395"/>
      <c r="AR54" s="395">
        <v>1</v>
      </c>
      <c r="AS54" s="395"/>
      <c r="AT54" s="395"/>
      <c r="AU54" s="395"/>
      <c r="AV54" s="395">
        <v>1</v>
      </c>
      <c r="AW54" s="395"/>
      <c r="AX54" s="395"/>
      <c r="AY54" s="395"/>
      <c r="AZ54" s="395">
        <v>1</v>
      </c>
      <c r="BA54" s="395"/>
      <c r="BB54" s="395">
        <v>1</v>
      </c>
      <c r="BC54" s="395">
        <v>1</v>
      </c>
      <c r="BD54" s="395"/>
      <c r="BE54" s="395"/>
      <c r="BF54" s="395">
        <v>1</v>
      </c>
      <c r="BG54" s="395"/>
      <c r="BH54" s="395"/>
      <c r="BI54" s="395"/>
      <c r="BJ54" s="395">
        <v>1</v>
      </c>
      <c r="BK54" s="395"/>
      <c r="BL54" s="395">
        <f t="shared" si="0"/>
        <v>630</v>
      </c>
      <c r="BM54" s="397"/>
      <c r="BN54" s="397" t="s">
        <v>1610</v>
      </c>
      <c r="BO54" s="398">
        <f t="shared" si="3"/>
        <v>4.1736111111111085E-2</v>
      </c>
      <c r="BP54" s="398">
        <f t="shared" si="4"/>
        <v>0.45909722222222205</v>
      </c>
      <c r="BR54" s="15">
        <f>VLOOKUP(BS54,id!$A:$C,3,0)</f>
        <v>575</v>
      </c>
      <c r="BS54" s="15" t="str">
        <f t="shared" si="13"/>
        <v>SzymczykLeszek1960</v>
      </c>
      <c r="BT54" s="9" t="str">
        <f t="shared" si="14"/>
        <v>Szymczyk</v>
      </c>
      <c r="BU54" s="9" t="str">
        <f t="shared" si="15"/>
        <v>Leszek</v>
      </c>
      <c r="BV54" s="213">
        <f t="shared" si="16"/>
        <v>0</v>
      </c>
      <c r="BW54" s="9">
        <f t="shared" si="17"/>
        <v>1960</v>
      </c>
      <c r="BX54" s="9">
        <v>0</v>
      </c>
      <c r="BY54" s="9"/>
      <c r="BZ54" s="9">
        <f t="shared" si="19"/>
        <v>0.24807139615791893</v>
      </c>
      <c r="CA54" s="9">
        <v>47</v>
      </c>
      <c r="CB54" s="9" t="e">
        <f t="shared" si="20"/>
        <v>#VALUE!</v>
      </c>
      <c r="CC54" s="9">
        <v>47</v>
      </c>
    </row>
    <row r="55" spans="1:81">
      <c r="A55" s="395" t="s">
        <v>1610</v>
      </c>
      <c r="B55" s="395">
        <v>211</v>
      </c>
      <c r="C55" s="395" t="s">
        <v>29</v>
      </c>
      <c r="D55" s="395" t="s">
        <v>2</v>
      </c>
      <c r="E55" s="396">
        <v>1958</v>
      </c>
      <c r="F55" s="396" t="s">
        <v>269</v>
      </c>
      <c r="H55" s="398">
        <v>0.80366898148148103</v>
      </c>
      <c r="I55" s="398">
        <v>0.76111111111111096</v>
      </c>
      <c r="J55" s="395"/>
      <c r="K55" s="395"/>
      <c r="L55" s="395">
        <v>1</v>
      </c>
      <c r="M55" s="395"/>
      <c r="N55" s="395"/>
      <c r="O55" s="395"/>
      <c r="P55" s="395">
        <v>1</v>
      </c>
      <c r="Q55" s="395"/>
      <c r="R55" s="395"/>
      <c r="S55" s="395"/>
      <c r="T55" s="395"/>
      <c r="U55" s="395"/>
      <c r="V55" s="395"/>
      <c r="W55" s="395">
        <v>1</v>
      </c>
      <c r="X55" s="395"/>
      <c r="Y55" s="395"/>
      <c r="Z55" s="395"/>
      <c r="AA55" s="395"/>
      <c r="AB55" s="395"/>
      <c r="AC55" s="395">
        <v>1</v>
      </c>
      <c r="AD55" s="395">
        <v>1</v>
      </c>
      <c r="AE55" s="395"/>
      <c r="AF55" s="395">
        <v>1</v>
      </c>
      <c r="AG55" s="395"/>
      <c r="AH55" s="395">
        <v>1</v>
      </c>
      <c r="AI55" s="395"/>
      <c r="AJ55" s="395"/>
      <c r="AK55" s="395"/>
      <c r="AL55" s="395"/>
      <c r="AM55" s="395"/>
      <c r="AN55" s="395">
        <v>1</v>
      </c>
      <c r="AO55" s="395"/>
      <c r="AP55" s="395">
        <v>1</v>
      </c>
      <c r="AQ55" s="395"/>
      <c r="AR55" s="395">
        <v>1</v>
      </c>
      <c r="AS55" s="395"/>
      <c r="AT55" s="395">
        <v>1</v>
      </c>
      <c r="AU55" s="395">
        <v>1</v>
      </c>
      <c r="AV55" s="395">
        <v>1</v>
      </c>
      <c r="AW55" s="395"/>
      <c r="AX55" s="395">
        <v>1</v>
      </c>
      <c r="AY55" s="395"/>
      <c r="AZ55" s="395">
        <v>1</v>
      </c>
      <c r="BA55" s="395">
        <v>1</v>
      </c>
      <c r="BB55" s="395"/>
      <c r="BC55" s="395">
        <v>1</v>
      </c>
      <c r="BD55" s="395">
        <v>1</v>
      </c>
      <c r="BE55" s="395">
        <v>1</v>
      </c>
      <c r="BF55" s="395">
        <v>1</v>
      </c>
      <c r="BG55" s="395"/>
      <c r="BH55" s="395">
        <v>1</v>
      </c>
      <c r="BI55" s="395">
        <v>1</v>
      </c>
      <c r="BJ55" s="395">
        <v>1</v>
      </c>
      <c r="BK55" s="395">
        <v>1</v>
      </c>
      <c r="BL55" s="395">
        <f t="shared" si="0"/>
        <v>1580</v>
      </c>
      <c r="BM55" s="397"/>
      <c r="BN55" s="397" t="s">
        <v>1610</v>
      </c>
      <c r="BO55" s="398">
        <f t="shared" si="3"/>
        <v>4.2557870370370066E-2</v>
      </c>
      <c r="BP55" s="398">
        <f t="shared" si="4"/>
        <v>0.45991898148148103</v>
      </c>
      <c r="BR55" s="15">
        <f>VLOOKUP(BS55,id!$A:$C,3,0)</f>
        <v>34</v>
      </c>
      <c r="BS55" s="15" t="str">
        <f t="shared" si="13"/>
        <v>Herman-IżyckiLeszek1958</v>
      </c>
      <c r="BT55" s="9" t="str">
        <f t="shared" si="14"/>
        <v>Herman-Iżycki</v>
      </c>
      <c r="BU55" s="9" t="str">
        <f t="shared" si="15"/>
        <v>Leszek</v>
      </c>
      <c r="BV55" s="213">
        <f t="shared" si="16"/>
        <v>0</v>
      </c>
      <c r="BW55" s="9">
        <f t="shared" si="17"/>
        <v>1958</v>
      </c>
      <c r="BX55" s="9">
        <v>0</v>
      </c>
      <c r="BY55" s="9"/>
      <c r="BZ55" s="9">
        <f t="shared" si="19"/>
        <v>0.99821325213277357</v>
      </c>
      <c r="CA55" s="9">
        <v>48</v>
      </c>
      <c r="CB55" s="9" t="e">
        <f t="shared" si="20"/>
        <v>#VALUE!</v>
      </c>
      <c r="CC55" s="9">
        <v>48</v>
      </c>
    </row>
    <row r="56" spans="1:81">
      <c r="A56" s="395" t="s">
        <v>1610</v>
      </c>
      <c r="B56" s="396">
        <v>14</v>
      </c>
      <c r="C56" s="396" t="s">
        <v>51</v>
      </c>
      <c r="D56" s="396" t="s">
        <v>246</v>
      </c>
      <c r="E56" s="396">
        <v>1980</v>
      </c>
      <c r="F56" s="396" t="s">
        <v>216</v>
      </c>
      <c r="G56" s="399" t="s">
        <v>245</v>
      </c>
      <c r="H56" s="396" t="s">
        <v>2517</v>
      </c>
      <c r="I56" s="398">
        <v>0.76111111111111096</v>
      </c>
      <c r="BL56" s="396">
        <f t="shared" si="0"/>
        <v>0</v>
      </c>
      <c r="BN56" s="400" t="s">
        <v>1610</v>
      </c>
      <c r="BP56" s="398" t="e">
        <f t="shared" si="4"/>
        <v>#VALUE!</v>
      </c>
      <c r="BR56" s="15">
        <f>VLOOKUP(BS56,id!$A:$C,3,0)</f>
        <v>419</v>
      </c>
      <c r="BS56" s="15" t="str">
        <f t="shared" si="13"/>
        <v>AdamczykBartosz1980</v>
      </c>
      <c r="BT56" s="9" t="str">
        <f t="shared" si="14"/>
        <v>Adamczyk</v>
      </c>
      <c r="BU56" s="9" t="str">
        <f t="shared" si="15"/>
        <v>Bartosz</v>
      </c>
      <c r="BV56" s="213" t="str">
        <f t="shared" si="16"/>
        <v>Zdezorientowani</v>
      </c>
      <c r="BW56" s="9">
        <f t="shared" si="17"/>
        <v>1980</v>
      </c>
      <c r="BX56" s="9">
        <v>0</v>
      </c>
      <c r="BY56" s="9"/>
      <c r="BZ56" s="9" t="e">
        <f t="shared" si="19"/>
        <v>#VALUE!</v>
      </c>
      <c r="CA56" s="9">
        <v>49</v>
      </c>
      <c r="CB56" s="9" t="e">
        <f t="shared" si="20"/>
        <v>#VALUE!</v>
      </c>
      <c r="CC56" s="9">
        <v>49</v>
      </c>
    </row>
    <row r="57" spans="1:81">
      <c r="A57" s="395" t="s">
        <v>1610</v>
      </c>
      <c r="B57" s="396">
        <v>128</v>
      </c>
      <c r="C57" s="396" t="s">
        <v>166</v>
      </c>
      <c r="D57" s="396" t="s">
        <v>2518</v>
      </c>
      <c r="E57" s="396">
        <v>1972</v>
      </c>
      <c r="F57" s="396" t="s">
        <v>2519</v>
      </c>
      <c r="H57" s="396" t="s">
        <v>2517</v>
      </c>
      <c r="I57" s="398">
        <v>0.76111111111111096</v>
      </c>
      <c r="BL57" s="396">
        <f t="shared" si="0"/>
        <v>0</v>
      </c>
      <c r="BN57" s="400" t="s">
        <v>1610</v>
      </c>
      <c r="BP57" s="398" t="e">
        <f t="shared" si="4"/>
        <v>#VALUE!</v>
      </c>
      <c r="BR57" s="15">
        <f>VLOOKUP(BS57,id!$A:$C,3,0)</f>
        <v>576</v>
      </c>
      <c r="BS57" s="15" t="str">
        <f t="shared" si="13"/>
        <v>SamorodnyWojciech1972</v>
      </c>
      <c r="BT57" s="9" t="str">
        <f t="shared" si="14"/>
        <v>Samorodny</v>
      </c>
      <c r="BU57" s="9" t="str">
        <f t="shared" si="15"/>
        <v>Wojciech</v>
      </c>
      <c r="BV57" s="213">
        <f t="shared" si="16"/>
        <v>0</v>
      </c>
      <c r="BW57" s="9">
        <f t="shared" si="17"/>
        <v>1972</v>
      </c>
      <c r="BX57" s="9">
        <v>0</v>
      </c>
      <c r="BY57" s="9"/>
      <c r="BZ57" s="9" t="e">
        <f t="shared" si="19"/>
        <v>#VALUE!</v>
      </c>
      <c r="CA57" s="9">
        <v>50</v>
      </c>
      <c r="CB57" s="9" t="e">
        <f t="shared" si="20"/>
        <v>#VALUE!</v>
      </c>
      <c r="CC57" s="9">
        <v>50</v>
      </c>
    </row>
  </sheetData>
  <conditionalFormatting sqref="A1:E1 A2:A54 H1:BP1">
    <cfRule type="expression" priority="1">
      <formula>MOD(wiersz(),2)=1</formula>
    </cfRule>
  </conditionalFormatting>
  <conditionalFormatting sqref="A55">
    <cfRule type="expression" priority="2">
      <formula>MOD(wiersz(),2)=1</formula>
    </cfRule>
  </conditionalFormatting>
  <conditionalFormatting sqref="A56">
    <cfRule type="expression" priority="3">
      <formula>MOD(wiersz(),2)=1</formula>
    </cfRule>
  </conditionalFormatting>
  <conditionalFormatting sqref="A57">
    <cfRule type="expression" priority="4">
      <formula>MOD(wiersz(),2)=1</formula>
    </cfRule>
  </conditionalFormatting>
  <conditionalFormatting sqref="H2:BP2 B2:D51 H3:BO51 BP3:BP57">
    <cfRule type="expression" priority="5">
      <formula>MOD(wiersz(),2)=1</formula>
    </cfRule>
  </conditionalFormatting>
  <conditionalFormatting sqref="H54:BO57 B54:D57">
    <cfRule type="expression" priority="6">
      <formula>MOD(wiersz(),2)=1</formula>
    </cfRule>
  </conditionalFormatting>
  <pageMargins left="0.78749999999999998" right="0.78749999999999998" top="1.05277777777778" bottom="1.05277777777778" header="0.78749999999999998" footer="0.78749999999999998"/>
  <pageSetup paperSize="9" scale="26" firstPageNumber="0" orientation="portrait" horizontalDpi="300" verticalDpi="300" r:id="rId1"/>
  <headerFooter>
    <oddHeader>&amp;C&amp;"Times New Roman,Normalny"&amp;12&amp;A</oddHeader>
    <oddFooter>&amp;C&amp;"Times New Roman,Normalny"&amp;12Page &amp;P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D42"/>
  <sheetViews>
    <sheetView workbookViewId="0">
      <selection activeCell="K1" sqref="K1"/>
    </sheetView>
  </sheetViews>
  <sheetFormatPr defaultRowHeight="13.8"/>
  <cols>
    <col min="1" max="1" width="5" style="54" customWidth="1"/>
    <col min="2" max="2" width="15.33203125" style="54" customWidth="1"/>
    <col min="3" max="3" width="14.77734375" style="54" customWidth="1"/>
    <col min="4" max="4" width="24.77734375" style="54" customWidth="1"/>
    <col min="5" max="5" width="7" style="55" customWidth="1"/>
    <col min="6" max="6" width="8.88671875" style="54"/>
    <col min="7" max="7" width="7" style="54" customWidth="1"/>
    <col min="8" max="8" width="16.21875" style="55" customWidth="1"/>
    <col min="9" max="9" width="10" style="70" customWidth="1"/>
    <col min="10" max="10" width="8.88671875" style="55"/>
    <col min="11" max="11" width="10" style="71" customWidth="1"/>
    <col min="12" max="13" width="8.88671875" style="54"/>
    <col min="14" max="14" width="10" style="55" customWidth="1"/>
    <col min="15" max="15" width="15.44140625" style="55" customWidth="1"/>
    <col min="16" max="256" width="8.88671875" style="54"/>
    <col min="257" max="257" width="5" style="54" customWidth="1"/>
    <col min="258" max="258" width="15.33203125" style="54" customWidth="1"/>
    <col min="259" max="259" width="14.77734375" style="54" customWidth="1"/>
    <col min="260" max="260" width="24.77734375" style="54" customWidth="1"/>
    <col min="261" max="261" width="7" style="54" customWidth="1"/>
    <col min="262" max="262" width="8.88671875" style="54"/>
    <col min="263" max="263" width="7" style="54" customWidth="1"/>
    <col min="264" max="264" width="16.21875" style="54" customWidth="1"/>
    <col min="265" max="265" width="10" style="54" customWidth="1"/>
    <col min="266" max="266" width="8.88671875" style="54"/>
    <col min="267" max="267" width="10" style="54" customWidth="1"/>
    <col min="268" max="269" width="8.88671875" style="54"/>
    <col min="270" max="270" width="10" style="54" customWidth="1"/>
    <col min="271" max="271" width="15.44140625" style="54" customWidth="1"/>
    <col min="272" max="512" width="8.88671875" style="54"/>
    <col min="513" max="513" width="5" style="54" customWidth="1"/>
    <col min="514" max="514" width="15.33203125" style="54" customWidth="1"/>
    <col min="515" max="515" width="14.77734375" style="54" customWidth="1"/>
    <col min="516" max="516" width="24.77734375" style="54" customWidth="1"/>
    <col min="517" max="517" width="7" style="54" customWidth="1"/>
    <col min="518" max="518" width="8.88671875" style="54"/>
    <col min="519" max="519" width="7" style="54" customWidth="1"/>
    <col min="520" max="520" width="16.21875" style="54" customWidth="1"/>
    <col min="521" max="521" width="10" style="54" customWidth="1"/>
    <col min="522" max="522" width="8.88671875" style="54"/>
    <col min="523" max="523" width="10" style="54" customWidth="1"/>
    <col min="524" max="525" width="8.88671875" style="54"/>
    <col min="526" max="526" width="10" style="54" customWidth="1"/>
    <col min="527" max="527" width="15.44140625" style="54" customWidth="1"/>
    <col min="528" max="768" width="8.88671875" style="54"/>
    <col min="769" max="769" width="5" style="54" customWidth="1"/>
    <col min="770" max="770" width="15.33203125" style="54" customWidth="1"/>
    <col min="771" max="771" width="14.77734375" style="54" customWidth="1"/>
    <col min="772" max="772" width="24.77734375" style="54" customWidth="1"/>
    <col min="773" max="773" width="7" style="54" customWidth="1"/>
    <col min="774" max="774" width="8.88671875" style="54"/>
    <col min="775" max="775" width="7" style="54" customWidth="1"/>
    <col min="776" max="776" width="16.21875" style="54" customWidth="1"/>
    <col min="777" max="777" width="10" style="54" customWidth="1"/>
    <col min="778" max="778" width="8.88671875" style="54"/>
    <col min="779" max="779" width="10" style="54" customWidth="1"/>
    <col min="780" max="781" width="8.88671875" style="54"/>
    <col min="782" max="782" width="10" style="54" customWidth="1"/>
    <col min="783" max="783" width="15.44140625" style="54" customWidth="1"/>
    <col min="784" max="1024" width="8.88671875" style="54"/>
    <col min="1025" max="1025" width="5" style="54" customWidth="1"/>
    <col min="1026" max="1026" width="15.33203125" style="54" customWidth="1"/>
    <col min="1027" max="1027" width="14.77734375" style="54" customWidth="1"/>
    <col min="1028" max="1028" width="24.77734375" style="54" customWidth="1"/>
    <col min="1029" max="1029" width="7" style="54" customWidth="1"/>
    <col min="1030" max="1030" width="8.88671875" style="54"/>
    <col min="1031" max="1031" width="7" style="54" customWidth="1"/>
    <col min="1032" max="1032" width="16.21875" style="54" customWidth="1"/>
    <col min="1033" max="1033" width="10" style="54" customWidth="1"/>
    <col min="1034" max="1034" width="8.88671875" style="54"/>
    <col min="1035" max="1035" width="10" style="54" customWidth="1"/>
    <col min="1036" max="1037" width="8.88671875" style="54"/>
    <col min="1038" max="1038" width="10" style="54" customWidth="1"/>
    <col min="1039" max="1039" width="15.44140625" style="54" customWidth="1"/>
    <col min="1040" max="1280" width="8.88671875" style="54"/>
    <col min="1281" max="1281" width="5" style="54" customWidth="1"/>
    <col min="1282" max="1282" width="15.33203125" style="54" customWidth="1"/>
    <col min="1283" max="1283" width="14.77734375" style="54" customWidth="1"/>
    <col min="1284" max="1284" width="24.77734375" style="54" customWidth="1"/>
    <col min="1285" max="1285" width="7" style="54" customWidth="1"/>
    <col min="1286" max="1286" width="8.88671875" style="54"/>
    <col min="1287" max="1287" width="7" style="54" customWidth="1"/>
    <col min="1288" max="1288" width="16.21875" style="54" customWidth="1"/>
    <col min="1289" max="1289" width="10" style="54" customWidth="1"/>
    <col min="1290" max="1290" width="8.88671875" style="54"/>
    <col min="1291" max="1291" width="10" style="54" customWidth="1"/>
    <col min="1292" max="1293" width="8.88671875" style="54"/>
    <col min="1294" max="1294" width="10" style="54" customWidth="1"/>
    <col min="1295" max="1295" width="15.44140625" style="54" customWidth="1"/>
    <col min="1296" max="1536" width="8.88671875" style="54"/>
    <col min="1537" max="1537" width="5" style="54" customWidth="1"/>
    <col min="1538" max="1538" width="15.33203125" style="54" customWidth="1"/>
    <col min="1539" max="1539" width="14.77734375" style="54" customWidth="1"/>
    <col min="1540" max="1540" width="24.77734375" style="54" customWidth="1"/>
    <col min="1541" max="1541" width="7" style="54" customWidth="1"/>
    <col min="1542" max="1542" width="8.88671875" style="54"/>
    <col min="1543" max="1543" width="7" style="54" customWidth="1"/>
    <col min="1544" max="1544" width="16.21875" style="54" customWidth="1"/>
    <col min="1545" max="1545" width="10" style="54" customWidth="1"/>
    <col min="1546" max="1546" width="8.88671875" style="54"/>
    <col min="1547" max="1547" width="10" style="54" customWidth="1"/>
    <col min="1548" max="1549" width="8.88671875" style="54"/>
    <col min="1550" max="1550" width="10" style="54" customWidth="1"/>
    <col min="1551" max="1551" width="15.44140625" style="54" customWidth="1"/>
    <col min="1552" max="1792" width="8.88671875" style="54"/>
    <col min="1793" max="1793" width="5" style="54" customWidth="1"/>
    <col min="1794" max="1794" width="15.33203125" style="54" customWidth="1"/>
    <col min="1795" max="1795" width="14.77734375" style="54" customWidth="1"/>
    <col min="1796" max="1796" width="24.77734375" style="54" customWidth="1"/>
    <col min="1797" max="1797" width="7" style="54" customWidth="1"/>
    <col min="1798" max="1798" width="8.88671875" style="54"/>
    <col min="1799" max="1799" width="7" style="54" customWidth="1"/>
    <col min="1800" max="1800" width="16.21875" style="54" customWidth="1"/>
    <col min="1801" max="1801" width="10" style="54" customWidth="1"/>
    <col min="1802" max="1802" width="8.88671875" style="54"/>
    <col min="1803" max="1803" width="10" style="54" customWidth="1"/>
    <col min="1804" max="1805" width="8.88671875" style="54"/>
    <col min="1806" max="1806" width="10" style="54" customWidth="1"/>
    <col min="1807" max="1807" width="15.44140625" style="54" customWidth="1"/>
    <col min="1808" max="2048" width="8.88671875" style="54"/>
    <col min="2049" max="2049" width="5" style="54" customWidth="1"/>
    <col min="2050" max="2050" width="15.33203125" style="54" customWidth="1"/>
    <col min="2051" max="2051" width="14.77734375" style="54" customWidth="1"/>
    <col min="2052" max="2052" width="24.77734375" style="54" customWidth="1"/>
    <col min="2053" max="2053" width="7" style="54" customWidth="1"/>
    <col min="2054" max="2054" width="8.88671875" style="54"/>
    <col min="2055" max="2055" width="7" style="54" customWidth="1"/>
    <col min="2056" max="2056" width="16.21875" style="54" customWidth="1"/>
    <col min="2057" max="2057" width="10" style="54" customWidth="1"/>
    <col min="2058" max="2058" width="8.88671875" style="54"/>
    <col min="2059" max="2059" width="10" style="54" customWidth="1"/>
    <col min="2060" max="2061" width="8.88671875" style="54"/>
    <col min="2062" max="2062" width="10" style="54" customWidth="1"/>
    <col min="2063" max="2063" width="15.44140625" style="54" customWidth="1"/>
    <col min="2064" max="2304" width="8.88671875" style="54"/>
    <col min="2305" max="2305" width="5" style="54" customWidth="1"/>
    <col min="2306" max="2306" width="15.33203125" style="54" customWidth="1"/>
    <col min="2307" max="2307" width="14.77734375" style="54" customWidth="1"/>
    <col min="2308" max="2308" width="24.77734375" style="54" customWidth="1"/>
    <col min="2309" max="2309" width="7" style="54" customWidth="1"/>
    <col min="2310" max="2310" width="8.88671875" style="54"/>
    <col min="2311" max="2311" width="7" style="54" customWidth="1"/>
    <col min="2312" max="2312" width="16.21875" style="54" customWidth="1"/>
    <col min="2313" max="2313" width="10" style="54" customWidth="1"/>
    <col min="2314" max="2314" width="8.88671875" style="54"/>
    <col min="2315" max="2315" width="10" style="54" customWidth="1"/>
    <col min="2316" max="2317" width="8.88671875" style="54"/>
    <col min="2318" max="2318" width="10" style="54" customWidth="1"/>
    <col min="2319" max="2319" width="15.44140625" style="54" customWidth="1"/>
    <col min="2320" max="2560" width="8.88671875" style="54"/>
    <col min="2561" max="2561" width="5" style="54" customWidth="1"/>
    <col min="2562" max="2562" width="15.33203125" style="54" customWidth="1"/>
    <col min="2563" max="2563" width="14.77734375" style="54" customWidth="1"/>
    <col min="2564" max="2564" width="24.77734375" style="54" customWidth="1"/>
    <col min="2565" max="2565" width="7" style="54" customWidth="1"/>
    <col min="2566" max="2566" width="8.88671875" style="54"/>
    <col min="2567" max="2567" width="7" style="54" customWidth="1"/>
    <col min="2568" max="2568" width="16.21875" style="54" customWidth="1"/>
    <col min="2569" max="2569" width="10" style="54" customWidth="1"/>
    <col min="2570" max="2570" width="8.88671875" style="54"/>
    <col min="2571" max="2571" width="10" style="54" customWidth="1"/>
    <col min="2572" max="2573" width="8.88671875" style="54"/>
    <col min="2574" max="2574" width="10" style="54" customWidth="1"/>
    <col min="2575" max="2575" width="15.44140625" style="54" customWidth="1"/>
    <col min="2576" max="2816" width="8.88671875" style="54"/>
    <col min="2817" max="2817" width="5" style="54" customWidth="1"/>
    <col min="2818" max="2818" width="15.33203125" style="54" customWidth="1"/>
    <col min="2819" max="2819" width="14.77734375" style="54" customWidth="1"/>
    <col min="2820" max="2820" width="24.77734375" style="54" customWidth="1"/>
    <col min="2821" max="2821" width="7" style="54" customWidth="1"/>
    <col min="2822" max="2822" width="8.88671875" style="54"/>
    <col min="2823" max="2823" width="7" style="54" customWidth="1"/>
    <col min="2824" max="2824" width="16.21875" style="54" customWidth="1"/>
    <col min="2825" max="2825" width="10" style="54" customWidth="1"/>
    <col min="2826" max="2826" width="8.88671875" style="54"/>
    <col min="2827" max="2827" width="10" style="54" customWidth="1"/>
    <col min="2828" max="2829" width="8.88671875" style="54"/>
    <col min="2830" max="2830" width="10" style="54" customWidth="1"/>
    <col min="2831" max="2831" width="15.44140625" style="54" customWidth="1"/>
    <col min="2832" max="3072" width="8.88671875" style="54"/>
    <col min="3073" max="3073" width="5" style="54" customWidth="1"/>
    <col min="3074" max="3074" width="15.33203125" style="54" customWidth="1"/>
    <col min="3075" max="3075" width="14.77734375" style="54" customWidth="1"/>
    <col min="3076" max="3076" width="24.77734375" style="54" customWidth="1"/>
    <col min="3077" max="3077" width="7" style="54" customWidth="1"/>
    <col min="3078" max="3078" width="8.88671875" style="54"/>
    <col min="3079" max="3079" width="7" style="54" customWidth="1"/>
    <col min="3080" max="3080" width="16.21875" style="54" customWidth="1"/>
    <col min="3081" max="3081" width="10" style="54" customWidth="1"/>
    <col min="3082" max="3082" width="8.88671875" style="54"/>
    <col min="3083" max="3083" width="10" style="54" customWidth="1"/>
    <col min="3084" max="3085" width="8.88671875" style="54"/>
    <col min="3086" max="3086" width="10" style="54" customWidth="1"/>
    <col min="3087" max="3087" width="15.44140625" style="54" customWidth="1"/>
    <col min="3088" max="3328" width="8.88671875" style="54"/>
    <col min="3329" max="3329" width="5" style="54" customWidth="1"/>
    <col min="3330" max="3330" width="15.33203125" style="54" customWidth="1"/>
    <col min="3331" max="3331" width="14.77734375" style="54" customWidth="1"/>
    <col min="3332" max="3332" width="24.77734375" style="54" customWidth="1"/>
    <col min="3333" max="3333" width="7" style="54" customWidth="1"/>
    <col min="3334" max="3334" width="8.88671875" style="54"/>
    <col min="3335" max="3335" width="7" style="54" customWidth="1"/>
    <col min="3336" max="3336" width="16.21875" style="54" customWidth="1"/>
    <col min="3337" max="3337" width="10" style="54" customWidth="1"/>
    <col min="3338" max="3338" width="8.88671875" style="54"/>
    <col min="3339" max="3339" width="10" style="54" customWidth="1"/>
    <col min="3340" max="3341" width="8.88671875" style="54"/>
    <col min="3342" max="3342" width="10" style="54" customWidth="1"/>
    <col min="3343" max="3343" width="15.44140625" style="54" customWidth="1"/>
    <col min="3344" max="3584" width="8.88671875" style="54"/>
    <col min="3585" max="3585" width="5" style="54" customWidth="1"/>
    <col min="3586" max="3586" width="15.33203125" style="54" customWidth="1"/>
    <col min="3587" max="3587" width="14.77734375" style="54" customWidth="1"/>
    <col min="3588" max="3588" width="24.77734375" style="54" customWidth="1"/>
    <col min="3589" max="3589" width="7" style="54" customWidth="1"/>
    <col min="3590" max="3590" width="8.88671875" style="54"/>
    <col min="3591" max="3591" width="7" style="54" customWidth="1"/>
    <col min="3592" max="3592" width="16.21875" style="54" customWidth="1"/>
    <col min="3593" max="3593" width="10" style="54" customWidth="1"/>
    <col min="3594" max="3594" width="8.88671875" style="54"/>
    <col min="3595" max="3595" width="10" style="54" customWidth="1"/>
    <col min="3596" max="3597" width="8.88671875" style="54"/>
    <col min="3598" max="3598" width="10" style="54" customWidth="1"/>
    <col min="3599" max="3599" width="15.44140625" style="54" customWidth="1"/>
    <col min="3600" max="3840" width="8.88671875" style="54"/>
    <col min="3841" max="3841" width="5" style="54" customWidth="1"/>
    <col min="3842" max="3842" width="15.33203125" style="54" customWidth="1"/>
    <col min="3843" max="3843" width="14.77734375" style="54" customWidth="1"/>
    <col min="3844" max="3844" width="24.77734375" style="54" customWidth="1"/>
    <col min="3845" max="3845" width="7" style="54" customWidth="1"/>
    <col min="3846" max="3846" width="8.88671875" style="54"/>
    <col min="3847" max="3847" width="7" style="54" customWidth="1"/>
    <col min="3848" max="3848" width="16.21875" style="54" customWidth="1"/>
    <col min="3849" max="3849" width="10" style="54" customWidth="1"/>
    <col min="3850" max="3850" width="8.88671875" style="54"/>
    <col min="3851" max="3851" width="10" style="54" customWidth="1"/>
    <col min="3852" max="3853" width="8.88671875" style="54"/>
    <col min="3854" max="3854" width="10" style="54" customWidth="1"/>
    <col min="3855" max="3855" width="15.44140625" style="54" customWidth="1"/>
    <col min="3856" max="4096" width="8.88671875" style="54"/>
    <col min="4097" max="4097" width="5" style="54" customWidth="1"/>
    <col min="4098" max="4098" width="15.33203125" style="54" customWidth="1"/>
    <col min="4099" max="4099" width="14.77734375" style="54" customWidth="1"/>
    <col min="4100" max="4100" width="24.77734375" style="54" customWidth="1"/>
    <col min="4101" max="4101" width="7" style="54" customWidth="1"/>
    <col min="4102" max="4102" width="8.88671875" style="54"/>
    <col min="4103" max="4103" width="7" style="54" customWidth="1"/>
    <col min="4104" max="4104" width="16.21875" style="54" customWidth="1"/>
    <col min="4105" max="4105" width="10" style="54" customWidth="1"/>
    <col min="4106" max="4106" width="8.88671875" style="54"/>
    <col min="4107" max="4107" width="10" style="54" customWidth="1"/>
    <col min="4108" max="4109" width="8.88671875" style="54"/>
    <col min="4110" max="4110" width="10" style="54" customWidth="1"/>
    <col min="4111" max="4111" width="15.44140625" style="54" customWidth="1"/>
    <col min="4112" max="4352" width="8.88671875" style="54"/>
    <col min="4353" max="4353" width="5" style="54" customWidth="1"/>
    <col min="4354" max="4354" width="15.33203125" style="54" customWidth="1"/>
    <col min="4355" max="4355" width="14.77734375" style="54" customWidth="1"/>
    <col min="4356" max="4356" width="24.77734375" style="54" customWidth="1"/>
    <col min="4357" max="4357" width="7" style="54" customWidth="1"/>
    <col min="4358" max="4358" width="8.88671875" style="54"/>
    <col min="4359" max="4359" width="7" style="54" customWidth="1"/>
    <col min="4360" max="4360" width="16.21875" style="54" customWidth="1"/>
    <col min="4361" max="4361" width="10" style="54" customWidth="1"/>
    <col min="4362" max="4362" width="8.88671875" style="54"/>
    <col min="4363" max="4363" width="10" style="54" customWidth="1"/>
    <col min="4364" max="4365" width="8.88671875" style="54"/>
    <col min="4366" max="4366" width="10" style="54" customWidth="1"/>
    <col min="4367" max="4367" width="15.44140625" style="54" customWidth="1"/>
    <col min="4368" max="4608" width="8.88671875" style="54"/>
    <col min="4609" max="4609" width="5" style="54" customWidth="1"/>
    <col min="4610" max="4610" width="15.33203125" style="54" customWidth="1"/>
    <col min="4611" max="4611" width="14.77734375" style="54" customWidth="1"/>
    <col min="4612" max="4612" width="24.77734375" style="54" customWidth="1"/>
    <col min="4613" max="4613" width="7" style="54" customWidth="1"/>
    <col min="4614" max="4614" width="8.88671875" style="54"/>
    <col min="4615" max="4615" width="7" style="54" customWidth="1"/>
    <col min="4616" max="4616" width="16.21875" style="54" customWidth="1"/>
    <col min="4617" max="4617" width="10" style="54" customWidth="1"/>
    <col min="4618" max="4618" width="8.88671875" style="54"/>
    <col min="4619" max="4619" width="10" style="54" customWidth="1"/>
    <col min="4620" max="4621" width="8.88671875" style="54"/>
    <col min="4622" max="4622" width="10" style="54" customWidth="1"/>
    <col min="4623" max="4623" width="15.44140625" style="54" customWidth="1"/>
    <col min="4624" max="4864" width="8.88671875" style="54"/>
    <col min="4865" max="4865" width="5" style="54" customWidth="1"/>
    <col min="4866" max="4866" width="15.33203125" style="54" customWidth="1"/>
    <col min="4867" max="4867" width="14.77734375" style="54" customWidth="1"/>
    <col min="4868" max="4868" width="24.77734375" style="54" customWidth="1"/>
    <col min="4869" max="4869" width="7" style="54" customWidth="1"/>
    <col min="4870" max="4870" width="8.88671875" style="54"/>
    <col min="4871" max="4871" width="7" style="54" customWidth="1"/>
    <col min="4872" max="4872" width="16.21875" style="54" customWidth="1"/>
    <col min="4873" max="4873" width="10" style="54" customWidth="1"/>
    <col min="4874" max="4874" width="8.88671875" style="54"/>
    <col min="4875" max="4875" width="10" style="54" customWidth="1"/>
    <col min="4876" max="4877" width="8.88671875" style="54"/>
    <col min="4878" max="4878" width="10" style="54" customWidth="1"/>
    <col min="4879" max="4879" width="15.44140625" style="54" customWidth="1"/>
    <col min="4880" max="5120" width="8.88671875" style="54"/>
    <col min="5121" max="5121" width="5" style="54" customWidth="1"/>
    <col min="5122" max="5122" width="15.33203125" style="54" customWidth="1"/>
    <col min="5123" max="5123" width="14.77734375" style="54" customWidth="1"/>
    <col min="5124" max="5124" width="24.77734375" style="54" customWidth="1"/>
    <col min="5125" max="5125" width="7" style="54" customWidth="1"/>
    <col min="5126" max="5126" width="8.88671875" style="54"/>
    <col min="5127" max="5127" width="7" style="54" customWidth="1"/>
    <col min="5128" max="5128" width="16.21875" style="54" customWidth="1"/>
    <col min="5129" max="5129" width="10" style="54" customWidth="1"/>
    <col min="5130" max="5130" width="8.88671875" style="54"/>
    <col min="5131" max="5131" width="10" style="54" customWidth="1"/>
    <col min="5132" max="5133" width="8.88671875" style="54"/>
    <col min="5134" max="5134" width="10" style="54" customWidth="1"/>
    <col min="5135" max="5135" width="15.44140625" style="54" customWidth="1"/>
    <col min="5136" max="5376" width="8.88671875" style="54"/>
    <col min="5377" max="5377" width="5" style="54" customWidth="1"/>
    <col min="5378" max="5378" width="15.33203125" style="54" customWidth="1"/>
    <col min="5379" max="5379" width="14.77734375" style="54" customWidth="1"/>
    <col min="5380" max="5380" width="24.77734375" style="54" customWidth="1"/>
    <col min="5381" max="5381" width="7" style="54" customWidth="1"/>
    <col min="5382" max="5382" width="8.88671875" style="54"/>
    <col min="5383" max="5383" width="7" style="54" customWidth="1"/>
    <col min="5384" max="5384" width="16.21875" style="54" customWidth="1"/>
    <col min="5385" max="5385" width="10" style="54" customWidth="1"/>
    <col min="5386" max="5386" width="8.88671875" style="54"/>
    <col min="5387" max="5387" width="10" style="54" customWidth="1"/>
    <col min="5388" max="5389" width="8.88671875" style="54"/>
    <col min="5390" max="5390" width="10" style="54" customWidth="1"/>
    <col min="5391" max="5391" width="15.44140625" style="54" customWidth="1"/>
    <col min="5392" max="5632" width="8.88671875" style="54"/>
    <col min="5633" max="5633" width="5" style="54" customWidth="1"/>
    <col min="5634" max="5634" width="15.33203125" style="54" customWidth="1"/>
    <col min="5635" max="5635" width="14.77734375" style="54" customWidth="1"/>
    <col min="5636" max="5636" width="24.77734375" style="54" customWidth="1"/>
    <col min="5637" max="5637" width="7" style="54" customWidth="1"/>
    <col min="5638" max="5638" width="8.88671875" style="54"/>
    <col min="5639" max="5639" width="7" style="54" customWidth="1"/>
    <col min="5640" max="5640" width="16.21875" style="54" customWidth="1"/>
    <col min="5641" max="5641" width="10" style="54" customWidth="1"/>
    <col min="5642" max="5642" width="8.88671875" style="54"/>
    <col min="5643" max="5643" width="10" style="54" customWidth="1"/>
    <col min="5644" max="5645" width="8.88671875" style="54"/>
    <col min="5646" max="5646" width="10" style="54" customWidth="1"/>
    <col min="5647" max="5647" width="15.44140625" style="54" customWidth="1"/>
    <col min="5648" max="5888" width="8.88671875" style="54"/>
    <col min="5889" max="5889" width="5" style="54" customWidth="1"/>
    <col min="5890" max="5890" width="15.33203125" style="54" customWidth="1"/>
    <col min="5891" max="5891" width="14.77734375" style="54" customWidth="1"/>
    <col min="5892" max="5892" width="24.77734375" style="54" customWidth="1"/>
    <col min="5893" max="5893" width="7" style="54" customWidth="1"/>
    <col min="5894" max="5894" width="8.88671875" style="54"/>
    <col min="5895" max="5895" width="7" style="54" customWidth="1"/>
    <col min="5896" max="5896" width="16.21875" style="54" customWidth="1"/>
    <col min="5897" max="5897" width="10" style="54" customWidth="1"/>
    <col min="5898" max="5898" width="8.88671875" style="54"/>
    <col min="5899" max="5899" width="10" style="54" customWidth="1"/>
    <col min="5900" max="5901" width="8.88671875" style="54"/>
    <col min="5902" max="5902" width="10" style="54" customWidth="1"/>
    <col min="5903" max="5903" width="15.44140625" style="54" customWidth="1"/>
    <col min="5904" max="6144" width="8.88671875" style="54"/>
    <col min="6145" max="6145" width="5" style="54" customWidth="1"/>
    <col min="6146" max="6146" width="15.33203125" style="54" customWidth="1"/>
    <col min="6147" max="6147" width="14.77734375" style="54" customWidth="1"/>
    <col min="6148" max="6148" width="24.77734375" style="54" customWidth="1"/>
    <col min="6149" max="6149" width="7" style="54" customWidth="1"/>
    <col min="6150" max="6150" width="8.88671875" style="54"/>
    <col min="6151" max="6151" width="7" style="54" customWidth="1"/>
    <col min="6152" max="6152" width="16.21875" style="54" customWidth="1"/>
    <col min="6153" max="6153" width="10" style="54" customWidth="1"/>
    <col min="6154" max="6154" width="8.88671875" style="54"/>
    <col min="6155" max="6155" width="10" style="54" customWidth="1"/>
    <col min="6156" max="6157" width="8.88671875" style="54"/>
    <col min="6158" max="6158" width="10" style="54" customWidth="1"/>
    <col min="6159" max="6159" width="15.44140625" style="54" customWidth="1"/>
    <col min="6160" max="6400" width="8.88671875" style="54"/>
    <col min="6401" max="6401" width="5" style="54" customWidth="1"/>
    <col min="6402" max="6402" width="15.33203125" style="54" customWidth="1"/>
    <col min="6403" max="6403" width="14.77734375" style="54" customWidth="1"/>
    <col min="6404" max="6404" width="24.77734375" style="54" customWidth="1"/>
    <col min="6405" max="6405" width="7" style="54" customWidth="1"/>
    <col min="6406" max="6406" width="8.88671875" style="54"/>
    <col min="6407" max="6407" width="7" style="54" customWidth="1"/>
    <col min="6408" max="6408" width="16.21875" style="54" customWidth="1"/>
    <col min="6409" max="6409" width="10" style="54" customWidth="1"/>
    <col min="6410" max="6410" width="8.88671875" style="54"/>
    <col min="6411" max="6411" width="10" style="54" customWidth="1"/>
    <col min="6412" max="6413" width="8.88671875" style="54"/>
    <col min="6414" max="6414" width="10" style="54" customWidth="1"/>
    <col min="6415" max="6415" width="15.44140625" style="54" customWidth="1"/>
    <col min="6416" max="6656" width="8.88671875" style="54"/>
    <col min="6657" max="6657" width="5" style="54" customWidth="1"/>
    <col min="6658" max="6658" width="15.33203125" style="54" customWidth="1"/>
    <col min="6659" max="6659" width="14.77734375" style="54" customWidth="1"/>
    <col min="6660" max="6660" width="24.77734375" style="54" customWidth="1"/>
    <col min="6661" max="6661" width="7" style="54" customWidth="1"/>
    <col min="6662" max="6662" width="8.88671875" style="54"/>
    <col min="6663" max="6663" width="7" style="54" customWidth="1"/>
    <col min="6664" max="6664" width="16.21875" style="54" customWidth="1"/>
    <col min="6665" max="6665" width="10" style="54" customWidth="1"/>
    <col min="6666" max="6666" width="8.88671875" style="54"/>
    <col min="6667" max="6667" width="10" style="54" customWidth="1"/>
    <col min="6668" max="6669" width="8.88671875" style="54"/>
    <col min="6670" max="6670" width="10" style="54" customWidth="1"/>
    <col min="6671" max="6671" width="15.44140625" style="54" customWidth="1"/>
    <col min="6672" max="6912" width="8.88671875" style="54"/>
    <col min="6913" max="6913" width="5" style="54" customWidth="1"/>
    <col min="6914" max="6914" width="15.33203125" style="54" customWidth="1"/>
    <col min="6915" max="6915" width="14.77734375" style="54" customWidth="1"/>
    <col min="6916" max="6916" width="24.77734375" style="54" customWidth="1"/>
    <col min="6917" max="6917" width="7" style="54" customWidth="1"/>
    <col min="6918" max="6918" width="8.88671875" style="54"/>
    <col min="6919" max="6919" width="7" style="54" customWidth="1"/>
    <col min="6920" max="6920" width="16.21875" style="54" customWidth="1"/>
    <col min="6921" max="6921" width="10" style="54" customWidth="1"/>
    <col min="6922" max="6922" width="8.88671875" style="54"/>
    <col min="6923" max="6923" width="10" style="54" customWidth="1"/>
    <col min="6924" max="6925" width="8.88671875" style="54"/>
    <col min="6926" max="6926" width="10" style="54" customWidth="1"/>
    <col min="6927" max="6927" width="15.44140625" style="54" customWidth="1"/>
    <col min="6928" max="7168" width="8.88671875" style="54"/>
    <col min="7169" max="7169" width="5" style="54" customWidth="1"/>
    <col min="7170" max="7170" width="15.33203125" style="54" customWidth="1"/>
    <col min="7171" max="7171" width="14.77734375" style="54" customWidth="1"/>
    <col min="7172" max="7172" width="24.77734375" style="54" customWidth="1"/>
    <col min="7173" max="7173" width="7" style="54" customWidth="1"/>
    <col min="7174" max="7174" width="8.88671875" style="54"/>
    <col min="7175" max="7175" width="7" style="54" customWidth="1"/>
    <col min="7176" max="7176" width="16.21875" style="54" customWidth="1"/>
    <col min="7177" max="7177" width="10" style="54" customWidth="1"/>
    <col min="7178" max="7178" width="8.88671875" style="54"/>
    <col min="7179" max="7179" width="10" style="54" customWidth="1"/>
    <col min="7180" max="7181" width="8.88671875" style="54"/>
    <col min="7182" max="7182" width="10" style="54" customWidth="1"/>
    <col min="7183" max="7183" width="15.44140625" style="54" customWidth="1"/>
    <col min="7184" max="7424" width="8.88671875" style="54"/>
    <col min="7425" max="7425" width="5" style="54" customWidth="1"/>
    <col min="7426" max="7426" width="15.33203125" style="54" customWidth="1"/>
    <col min="7427" max="7427" width="14.77734375" style="54" customWidth="1"/>
    <col min="7428" max="7428" width="24.77734375" style="54" customWidth="1"/>
    <col min="7429" max="7429" width="7" style="54" customWidth="1"/>
    <col min="7430" max="7430" width="8.88671875" style="54"/>
    <col min="7431" max="7431" width="7" style="54" customWidth="1"/>
    <col min="7432" max="7432" width="16.21875" style="54" customWidth="1"/>
    <col min="7433" max="7433" width="10" style="54" customWidth="1"/>
    <col min="7434" max="7434" width="8.88671875" style="54"/>
    <col min="7435" max="7435" width="10" style="54" customWidth="1"/>
    <col min="7436" max="7437" width="8.88671875" style="54"/>
    <col min="7438" max="7438" width="10" style="54" customWidth="1"/>
    <col min="7439" max="7439" width="15.44140625" style="54" customWidth="1"/>
    <col min="7440" max="7680" width="8.88671875" style="54"/>
    <col min="7681" max="7681" width="5" style="54" customWidth="1"/>
    <col min="7682" max="7682" width="15.33203125" style="54" customWidth="1"/>
    <col min="7683" max="7683" width="14.77734375" style="54" customWidth="1"/>
    <col min="7684" max="7684" width="24.77734375" style="54" customWidth="1"/>
    <col min="7685" max="7685" width="7" style="54" customWidth="1"/>
    <col min="7686" max="7686" width="8.88671875" style="54"/>
    <col min="7687" max="7687" width="7" style="54" customWidth="1"/>
    <col min="7688" max="7688" width="16.21875" style="54" customWidth="1"/>
    <col min="7689" max="7689" width="10" style="54" customWidth="1"/>
    <col min="7690" max="7690" width="8.88671875" style="54"/>
    <col min="7691" max="7691" width="10" style="54" customWidth="1"/>
    <col min="7692" max="7693" width="8.88671875" style="54"/>
    <col min="7694" max="7694" width="10" style="54" customWidth="1"/>
    <col min="7695" max="7695" width="15.44140625" style="54" customWidth="1"/>
    <col min="7696" max="7936" width="8.88671875" style="54"/>
    <col min="7937" max="7937" width="5" style="54" customWidth="1"/>
    <col min="7938" max="7938" width="15.33203125" style="54" customWidth="1"/>
    <col min="7939" max="7939" width="14.77734375" style="54" customWidth="1"/>
    <col min="7940" max="7940" width="24.77734375" style="54" customWidth="1"/>
    <col min="7941" max="7941" width="7" style="54" customWidth="1"/>
    <col min="7942" max="7942" width="8.88671875" style="54"/>
    <col min="7943" max="7943" width="7" style="54" customWidth="1"/>
    <col min="7944" max="7944" width="16.21875" style="54" customWidth="1"/>
    <col min="7945" max="7945" width="10" style="54" customWidth="1"/>
    <col min="7946" max="7946" width="8.88671875" style="54"/>
    <col min="7947" max="7947" width="10" style="54" customWidth="1"/>
    <col min="7948" max="7949" width="8.88671875" style="54"/>
    <col min="7950" max="7950" width="10" style="54" customWidth="1"/>
    <col min="7951" max="7951" width="15.44140625" style="54" customWidth="1"/>
    <col min="7952" max="8192" width="8.88671875" style="54"/>
    <col min="8193" max="8193" width="5" style="54" customWidth="1"/>
    <col min="8194" max="8194" width="15.33203125" style="54" customWidth="1"/>
    <col min="8195" max="8195" width="14.77734375" style="54" customWidth="1"/>
    <col min="8196" max="8196" width="24.77734375" style="54" customWidth="1"/>
    <col min="8197" max="8197" width="7" style="54" customWidth="1"/>
    <col min="8198" max="8198" width="8.88671875" style="54"/>
    <col min="8199" max="8199" width="7" style="54" customWidth="1"/>
    <col min="8200" max="8200" width="16.21875" style="54" customWidth="1"/>
    <col min="8201" max="8201" width="10" style="54" customWidth="1"/>
    <col min="8202" max="8202" width="8.88671875" style="54"/>
    <col min="8203" max="8203" width="10" style="54" customWidth="1"/>
    <col min="8204" max="8205" width="8.88671875" style="54"/>
    <col min="8206" max="8206" width="10" style="54" customWidth="1"/>
    <col min="8207" max="8207" width="15.44140625" style="54" customWidth="1"/>
    <col min="8208" max="8448" width="8.88671875" style="54"/>
    <col min="8449" max="8449" width="5" style="54" customWidth="1"/>
    <col min="8450" max="8450" width="15.33203125" style="54" customWidth="1"/>
    <col min="8451" max="8451" width="14.77734375" style="54" customWidth="1"/>
    <col min="8452" max="8452" width="24.77734375" style="54" customWidth="1"/>
    <col min="8453" max="8453" width="7" style="54" customWidth="1"/>
    <col min="8454" max="8454" width="8.88671875" style="54"/>
    <col min="8455" max="8455" width="7" style="54" customWidth="1"/>
    <col min="8456" max="8456" width="16.21875" style="54" customWidth="1"/>
    <col min="8457" max="8457" width="10" style="54" customWidth="1"/>
    <col min="8458" max="8458" width="8.88671875" style="54"/>
    <col min="8459" max="8459" width="10" style="54" customWidth="1"/>
    <col min="8460" max="8461" width="8.88671875" style="54"/>
    <col min="8462" max="8462" width="10" style="54" customWidth="1"/>
    <col min="8463" max="8463" width="15.44140625" style="54" customWidth="1"/>
    <col min="8464" max="8704" width="8.88671875" style="54"/>
    <col min="8705" max="8705" width="5" style="54" customWidth="1"/>
    <col min="8706" max="8706" width="15.33203125" style="54" customWidth="1"/>
    <col min="8707" max="8707" width="14.77734375" style="54" customWidth="1"/>
    <col min="8708" max="8708" width="24.77734375" style="54" customWidth="1"/>
    <col min="8709" max="8709" width="7" style="54" customWidth="1"/>
    <col min="8710" max="8710" width="8.88671875" style="54"/>
    <col min="8711" max="8711" width="7" style="54" customWidth="1"/>
    <col min="8712" max="8712" width="16.21875" style="54" customWidth="1"/>
    <col min="8713" max="8713" width="10" style="54" customWidth="1"/>
    <col min="8714" max="8714" width="8.88671875" style="54"/>
    <col min="8715" max="8715" width="10" style="54" customWidth="1"/>
    <col min="8716" max="8717" width="8.88671875" style="54"/>
    <col min="8718" max="8718" width="10" style="54" customWidth="1"/>
    <col min="8719" max="8719" width="15.44140625" style="54" customWidth="1"/>
    <col min="8720" max="8960" width="8.88671875" style="54"/>
    <col min="8961" max="8961" width="5" style="54" customWidth="1"/>
    <col min="8962" max="8962" width="15.33203125" style="54" customWidth="1"/>
    <col min="8963" max="8963" width="14.77734375" style="54" customWidth="1"/>
    <col min="8964" max="8964" width="24.77734375" style="54" customWidth="1"/>
    <col min="8965" max="8965" width="7" style="54" customWidth="1"/>
    <col min="8966" max="8966" width="8.88671875" style="54"/>
    <col min="8967" max="8967" width="7" style="54" customWidth="1"/>
    <col min="8968" max="8968" width="16.21875" style="54" customWidth="1"/>
    <col min="8969" max="8969" width="10" style="54" customWidth="1"/>
    <col min="8970" max="8970" width="8.88671875" style="54"/>
    <col min="8971" max="8971" width="10" style="54" customWidth="1"/>
    <col min="8972" max="8973" width="8.88671875" style="54"/>
    <col min="8974" max="8974" width="10" style="54" customWidth="1"/>
    <col min="8975" max="8975" width="15.44140625" style="54" customWidth="1"/>
    <col min="8976" max="9216" width="8.88671875" style="54"/>
    <col min="9217" max="9217" width="5" style="54" customWidth="1"/>
    <col min="9218" max="9218" width="15.33203125" style="54" customWidth="1"/>
    <col min="9219" max="9219" width="14.77734375" style="54" customWidth="1"/>
    <col min="9220" max="9220" width="24.77734375" style="54" customWidth="1"/>
    <col min="9221" max="9221" width="7" style="54" customWidth="1"/>
    <col min="9222" max="9222" width="8.88671875" style="54"/>
    <col min="9223" max="9223" width="7" style="54" customWidth="1"/>
    <col min="9224" max="9224" width="16.21875" style="54" customWidth="1"/>
    <col min="9225" max="9225" width="10" style="54" customWidth="1"/>
    <col min="9226" max="9226" width="8.88671875" style="54"/>
    <col min="9227" max="9227" width="10" style="54" customWidth="1"/>
    <col min="9228" max="9229" width="8.88671875" style="54"/>
    <col min="9230" max="9230" width="10" style="54" customWidth="1"/>
    <col min="9231" max="9231" width="15.44140625" style="54" customWidth="1"/>
    <col min="9232" max="9472" width="8.88671875" style="54"/>
    <col min="9473" max="9473" width="5" style="54" customWidth="1"/>
    <col min="9474" max="9474" width="15.33203125" style="54" customWidth="1"/>
    <col min="9475" max="9475" width="14.77734375" style="54" customWidth="1"/>
    <col min="9476" max="9476" width="24.77734375" style="54" customWidth="1"/>
    <col min="9477" max="9477" width="7" style="54" customWidth="1"/>
    <col min="9478" max="9478" width="8.88671875" style="54"/>
    <col min="9479" max="9479" width="7" style="54" customWidth="1"/>
    <col min="9480" max="9480" width="16.21875" style="54" customWidth="1"/>
    <col min="9481" max="9481" width="10" style="54" customWidth="1"/>
    <col min="9482" max="9482" width="8.88671875" style="54"/>
    <col min="9483" max="9483" width="10" style="54" customWidth="1"/>
    <col min="9484" max="9485" width="8.88671875" style="54"/>
    <col min="9486" max="9486" width="10" style="54" customWidth="1"/>
    <col min="9487" max="9487" width="15.44140625" style="54" customWidth="1"/>
    <col min="9488" max="9728" width="8.88671875" style="54"/>
    <col min="9729" max="9729" width="5" style="54" customWidth="1"/>
    <col min="9730" max="9730" width="15.33203125" style="54" customWidth="1"/>
    <col min="9731" max="9731" width="14.77734375" style="54" customWidth="1"/>
    <col min="9732" max="9732" width="24.77734375" style="54" customWidth="1"/>
    <col min="9733" max="9733" width="7" style="54" customWidth="1"/>
    <col min="9734" max="9734" width="8.88671875" style="54"/>
    <col min="9735" max="9735" width="7" style="54" customWidth="1"/>
    <col min="9736" max="9736" width="16.21875" style="54" customWidth="1"/>
    <col min="9737" max="9737" width="10" style="54" customWidth="1"/>
    <col min="9738" max="9738" width="8.88671875" style="54"/>
    <col min="9739" max="9739" width="10" style="54" customWidth="1"/>
    <col min="9740" max="9741" width="8.88671875" style="54"/>
    <col min="9742" max="9742" width="10" style="54" customWidth="1"/>
    <col min="9743" max="9743" width="15.44140625" style="54" customWidth="1"/>
    <col min="9744" max="9984" width="8.88671875" style="54"/>
    <col min="9985" max="9985" width="5" style="54" customWidth="1"/>
    <col min="9986" max="9986" width="15.33203125" style="54" customWidth="1"/>
    <col min="9987" max="9987" width="14.77734375" style="54" customWidth="1"/>
    <col min="9988" max="9988" width="24.77734375" style="54" customWidth="1"/>
    <col min="9989" max="9989" width="7" style="54" customWidth="1"/>
    <col min="9990" max="9990" width="8.88671875" style="54"/>
    <col min="9991" max="9991" width="7" style="54" customWidth="1"/>
    <col min="9992" max="9992" width="16.21875" style="54" customWidth="1"/>
    <col min="9993" max="9993" width="10" style="54" customWidth="1"/>
    <col min="9994" max="9994" width="8.88671875" style="54"/>
    <col min="9995" max="9995" width="10" style="54" customWidth="1"/>
    <col min="9996" max="9997" width="8.88671875" style="54"/>
    <col min="9998" max="9998" width="10" style="54" customWidth="1"/>
    <col min="9999" max="9999" width="15.44140625" style="54" customWidth="1"/>
    <col min="10000" max="10240" width="8.88671875" style="54"/>
    <col min="10241" max="10241" width="5" style="54" customWidth="1"/>
    <col min="10242" max="10242" width="15.33203125" style="54" customWidth="1"/>
    <col min="10243" max="10243" width="14.77734375" style="54" customWidth="1"/>
    <col min="10244" max="10244" width="24.77734375" style="54" customWidth="1"/>
    <col min="10245" max="10245" width="7" style="54" customWidth="1"/>
    <col min="10246" max="10246" width="8.88671875" style="54"/>
    <col min="10247" max="10247" width="7" style="54" customWidth="1"/>
    <col min="10248" max="10248" width="16.21875" style="54" customWidth="1"/>
    <col min="10249" max="10249" width="10" style="54" customWidth="1"/>
    <col min="10250" max="10250" width="8.88671875" style="54"/>
    <col min="10251" max="10251" width="10" style="54" customWidth="1"/>
    <col min="10252" max="10253" width="8.88671875" style="54"/>
    <col min="10254" max="10254" width="10" style="54" customWidth="1"/>
    <col min="10255" max="10255" width="15.44140625" style="54" customWidth="1"/>
    <col min="10256" max="10496" width="8.88671875" style="54"/>
    <col min="10497" max="10497" width="5" style="54" customWidth="1"/>
    <col min="10498" max="10498" width="15.33203125" style="54" customWidth="1"/>
    <col min="10499" max="10499" width="14.77734375" style="54" customWidth="1"/>
    <col min="10500" max="10500" width="24.77734375" style="54" customWidth="1"/>
    <col min="10501" max="10501" width="7" style="54" customWidth="1"/>
    <col min="10502" max="10502" width="8.88671875" style="54"/>
    <col min="10503" max="10503" width="7" style="54" customWidth="1"/>
    <col min="10504" max="10504" width="16.21875" style="54" customWidth="1"/>
    <col min="10505" max="10505" width="10" style="54" customWidth="1"/>
    <col min="10506" max="10506" width="8.88671875" style="54"/>
    <col min="10507" max="10507" width="10" style="54" customWidth="1"/>
    <col min="10508" max="10509" width="8.88671875" style="54"/>
    <col min="10510" max="10510" width="10" style="54" customWidth="1"/>
    <col min="10511" max="10511" width="15.44140625" style="54" customWidth="1"/>
    <col min="10512" max="10752" width="8.88671875" style="54"/>
    <col min="10753" max="10753" width="5" style="54" customWidth="1"/>
    <col min="10754" max="10754" width="15.33203125" style="54" customWidth="1"/>
    <col min="10755" max="10755" width="14.77734375" style="54" customWidth="1"/>
    <col min="10756" max="10756" width="24.77734375" style="54" customWidth="1"/>
    <col min="10757" max="10757" width="7" style="54" customWidth="1"/>
    <col min="10758" max="10758" width="8.88671875" style="54"/>
    <col min="10759" max="10759" width="7" style="54" customWidth="1"/>
    <col min="10760" max="10760" width="16.21875" style="54" customWidth="1"/>
    <col min="10761" max="10761" width="10" style="54" customWidth="1"/>
    <col min="10762" max="10762" width="8.88671875" style="54"/>
    <col min="10763" max="10763" width="10" style="54" customWidth="1"/>
    <col min="10764" max="10765" width="8.88671875" style="54"/>
    <col min="10766" max="10766" width="10" style="54" customWidth="1"/>
    <col min="10767" max="10767" width="15.44140625" style="54" customWidth="1"/>
    <col min="10768" max="11008" width="8.88671875" style="54"/>
    <col min="11009" max="11009" width="5" style="54" customWidth="1"/>
    <col min="11010" max="11010" width="15.33203125" style="54" customWidth="1"/>
    <col min="11011" max="11011" width="14.77734375" style="54" customWidth="1"/>
    <col min="11012" max="11012" width="24.77734375" style="54" customWidth="1"/>
    <col min="11013" max="11013" width="7" style="54" customWidth="1"/>
    <col min="11014" max="11014" width="8.88671875" style="54"/>
    <col min="11015" max="11015" width="7" style="54" customWidth="1"/>
    <col min="11016" max="11016" width="16.21875" style="54" customWidth="1"/>
    <col min="11017" max="11017" width="10" style="54" customWidth="1"/>
    <col min="11018" max="11018" width="8.88671875" style="54"/>
    <col min="11019" max="11019" width="10" style="54" customWidth="1"/>
    <col min="11020" max="11021" width="8.88671875" style="54"/>
    <col min="11022" max="11022" width="10" style="54" customWidth="1"/>
    <col min="11023" max="11023" width="15.44140625" style="54" customWidth="1"/>
    <col min="11024" max="11264" width="8.88671875" style="54"/>
    <col min="11265" max="11265" width="5" style="54" customWidth="1"/>
    <col min="11266" max="11266" width="15.33203125" style="54" customWidth="1"/>
    <col min="11267" max="11267" width="14.77734375" style="54" customWidth="1"/>
    <col min="11268" max="11268" width="24.77734375" style="54" customWidth="1"/>
    <col min="11269" max="11269" width="7" style="54" customWidth="1"/>
    <col min="11270" max="11270" width="8.88671875" style="54"/>
    <col min="11271" max="11271" width="7" style="54" customWidth="1"/>
    <col min="11272" max="11272" width="16.21875" style="54" customWidth="1"/>
    <col min="11273" max="11273" width="10" style="54" customWidth="1"/>
    <col min="11274" max="11274" width="8.88671875" style="54"/>
    <col min="11275" max="11275" width="10" style="54" customWidth="1"/>
    <col min="11276" max="11277" width="8.88671875" style="54"/>
    <col min="11278" max="11278" width="10" style="54" customWidth="1"/>
    <col min="11279" max="11279" width="15.44140625" style="54" customWidth="1"/>
    <col min="11280" max="11520" width="8.88671875" style="54"/>
    <col min="11521" max="11521" width="5" style="54" customWidth="1"/>
    <col min="11522" max="11522" width="15.33203125" style="54" customWidth="1"/>
    <col min="11523" max="11523" width="14.77734375" style="54" customWidth="1"/>
    <col min="11524" max="11524" width="24.77734375" style="54" customWidth="1"/>
    <col min="11525" max="11525" width="7" style="54" customWidth="1"/>
    <col min="11526" max="11526" width="8.88671875" style="54"/>
    <col min="11527" max="11527" width="7" style="54" customWidth="1"/>
    <col min="11528" max="11528" width="16.21875" style="54" customWidth="1"/>
    <col min="11529" max="11529" width="10" style="54" customWidth="1"/>
    <col min="11530" max="11530" width="8.88671875" style="54"/>
    <col min="11531" max="11531" width="10" style="54" customWidth="1"/>
    <col min="11532" max="11533" width="8.88671875" style="54"/>
    <col min="11534" max="11534" width="10" style="54" customWidth="1"/>
    <col min="11535" max="11535" width="15.44140625" style="54" customWidth="1"/>
    <col min="11536" max="11776" width="8.88671875" style="54"/>
    <col min="11777" max="11777" width="5" style="54" customWidth="1"/>
    <col min="11778" max="11778" width="15.33203125" style="54" customWidth="1"/>
    <col min="11779" max="11779" width="14.77734375" style="54" customWidth="1"/>
    <col min="11780" max="11780" width="24.77734375" style="54" customWidth="1"/>
    <col min="11781" max="11781" width="7" style="54" customWidth="1"/>
    <col min="11782" max="11782" width="8.88671875" style="54"/>
    <col min="11783" max="11783" width="7" style="54" customWidth="1"/>
    <col min="11784" max="11784" width="16.21875" style="54" customWidth="1"/>
    <col min="11785" max="11785" width="10" style="54" customWidth="1"/>
    <col min="11786" max="11786" width="8.88671875" style="54"/>
    <col min="11787" max="11787" width="10" style="54" customWidth="1"/>
    <col min="11788" max="11789" width="8.88671875" style="54"/>
    <col min="11790" max="11790" width="10" style="54" customWidth="1"/>
    <col min="11791" max="11791" width="15.44140625" style="54" customWidth="1"/>
    <col min="11792" max="12032" width="8.88671875" style="54"/>
    <col min="12033" max="12033" width="5" style="54" customWidth="1"/>
    <col min="12034" max="12034" width="15.33203125" style="54" customWidth="1"/>
    <col min="12035" max="12035" width="14.77734375" style="54" customWidth="1"/>
    <col min="12036" max="12036" width="24.77734375" style="54" customWidth="1"/>
    <col min="12037" max="12037" width="7" style="54" customWidth="1"/>
    <col min="12038" max="12038" width="8.88671875" style="54"/>
    <col min="12039" max="12039" width="7" style="54" customWidth="1"/>
    <col min="12040" max="12040" width="16.21875" style="54" customWidth="1"/>
    <col min="12041" max="12041" width="10" style="54" customWidth="1"/>
    <col min="12042" max="12042" width="8.88671875" style="54"/>
    <col min="12043" max="12043" width="10" style="54" customWidth="1"/>
    <col min="12044" max="12045" width="8.88671875" style="54"/>
    <col min="12046" max="12046" width="10" style="54" customWidth="1"/>
    <col min="12047" max="12047" width="15.44140625" style="54" customWidth="1"/>
    <col min="12048" max="12288" width="8.88671875" style="54"/>
    <col min="12289" max="12289" width="5" style="54" customWidth="1"/>
    <col min="12290" max="12290" width="15.33203125" style="54" customWidth="1"/>
    <col min="12291" max="12291" width="14.77734375" style="54" customWidth="1"/>
    <col min="12292" max="12292" width="24.77734375" style="54" customWidth="1"/>
    <col min="12293" max="12293" width="7" style="54" customWidth="1"/>
    <col min="12294" max="12294" width="8.88671875" style="54"/>
    <col min="12295" max="12295" width="7" style="54" customWidth="1"/>
    <col min="12296" max="12296" width="16.21875" style="54" customWidth="1"/>
    <col min="12297" max="12297" width="10" style="54" customWidth="1"/>
    <col min="12298" max="12298" width="8.88671875" style="54"/>
    <col min="12299" max="12299" width="10" style="54" customWidth="1"/>
    <col min="12300" max="12301" width="8.88671875" style="54"/>
    <col min="12302" max="12302" width="10" style="54" customWidth="1"/>
    <col min="12303" max="12303" width="15.44140625" style="54" customWidth="1"/>
    <col min="12304" max="12544" width="8.88671875" style="54"/>
    <col min="12545" max="12545" width="5" style="54" customWidth="1"/>
    <col min="12546" max="12546" width="15.33203125" style="54" customWidth="1"/>
    <col min="12547" max="12547" width="14.77734375" style="54" customWidth="1"/>
    <col min="12548" max="12548" width="24.77734375" style="54" customWidth="1"/>
    <col min="12549" max="12549" width="7" style="54" customWidth="1"/>
    <col min="12550" max="12550" width="8.88671875" style="54"/>
    <col min="12551" max="12551" width="7" style="54" customWidth="1"/>
    <col min="12552" max="12552" width="16.21875" style="54" customWidth="1"/>
    <col min="12553" max="12553" width="10" style="54" customWidth="1"/>
    <col min="12554" max="12554" width="8.88671875" style="54"/>
    <col min="12555" max="12555" width="10" style="54" customWidth="1"/>
    <col min="12556" max="12557" width="8.88671875" style="54"/>
    <col min="12558" max="12558" width="10" style="54" customWidth="1"/>
    <col min="12559" max="12559" width="15.44140625" style="54" customWidth="1"/>
    <col min="12560" max="12800" width="8.88671875" style="54"/>
    <col min="12801" max="12801" width="5" style="54" customWidth="1"/>
    <col min="12802" max="12802" width="15.33203125" style="54" customWidth="1"/>
    <col min="12803" max="12803" width="14.77734375" style="54" customWidth="1"/>
    <col min="12804" max="12804" width="24.77734375" style="54" customWidth="1"/>
    <col min="12805" max="12805" width="7" style="54" customWidth="1"/>
    <col min="12806" max="12806" width="8.88671875" style="54"/>
    <col min="12807" max="12807" width="7" style="54" customWidth="1"/>
    <col min="12808" max="12808" width="16.21875" style="54" customWidth="1"/>
    <col min="12809" max="12809" width="10" style="54" customWidth="1"/>
    <col min="12810" max="12810" width="8.88671875" style="54"/>
    <col min="12811" max="12811" width="10" style="54" customWidth="1"/>
    <col min="12812" max="12813" width="8.88671875" style="54"/>
    <col min="12814" max="12814" width="10" style="54" customWidth="1"/>
    <col min="12815" max="12815" width="15.44140625" style="54" customWidth="1"/>
    <col min="12816" max="13056" width="8.88671875" style="54"/>
    <col min="13057" max="13057" width="5" style="54" customWidth="1"/>
    <col min="13058" max="13058" width="15.33203125" style="54" customWidth="1"/>
    <col min="13059" max="13059" width="14.77734375" style="54" customWidth="1"/>
    <col min="13060" max="13060" width="24.77734375" style="54" customWidth="1"/>
    <col min="13061" max="13061" width="7" style="54" customWidth="1"/>
    <col min="13062" max="13062" width="8.88671875" style="54"/>
    <col min="13063" max="13063" width="7" style="54" customWidth="1"/>
    <col min="13064" max="13064" width="16.21875" style="54" customWidth="1"/>
    <col min="13065" max="13065" width="10" style="54" customWidth="1"/>
    <col min="13066" max="13066" width="8.88671875" style="54"/>
    <col min="13067" max="13067" width="10" style="54" customWidth="1"/>
    <col min="13068" max="13069" width="8.88671875" style="54"/>
    <col min="13070" max="13070" width="10" style="54" customWidth="1"/>
    <col min="13071" max="13071" width="15.44140625" style="54" customWidth="1"/>
    <col min="13072" max="13312" width="8.88671875" style="54"/>
    <col min="13313" max="13313" width="5" style="54" customWidth="1"/>
    <col min="13314" max="13314" width="15.33203125" style="54" customWidth="1"/>
    <col min="13315" max="13315" width="14.77734375" style="54" customWidth="1"/>
    <col min="13316" max="13316" width="24.77734375" style="54" customWidth="1"/>
    <col min="13317" max="13317" width="7" style="54" customWidth="1"/>
    <col min="13318" max="13318" width="8.88671875" style="54"/>
    <col min="13319" max="13319" width="7" style="54" customWidth="1"/>
    <col min="13320" max="13320" width="16.21875" style="54" customWidth="1"/>
    <col min="13321" max="13321" width="10" style="54" customWidth="1"/>
    <col min="13322" max="13322" width="8.88671875" style="54"/>
    <col min="13323" max="13323" width="10" style="54" customWidth="1"/>
    <col min="13324" max="13325" width="8.88671875" style="54"/>
    <col min="13326" max="13326" width="10" style="54" customWidth="1"/>
    <col min="13327" max="13327" width="15.44140625" style="54" customWidth="1"/>
    <col min="13328" max="13568" width="8.88671875" style="54"/>
    <col min="13569" max="13569" width="5" style="54" customWidth="1"/>
    <col min="13570" max="13570" width="15.33203125" style="54" customWidth="1"/>
    <col min="13571" max="13571" width="14.77734375" style="54" customWidth="1"/>
    <col min="13572" max="13572" width="24.77734375" style="54" customWidth="1"/>
    <col min="13573" max="13573" width="7" style="54" customWidth="1"/>
    <col min="13574" max="13574" width="8.88671875" style="54"/>
    <col min="13575" max="13575" width="7" style="54" customWidth="1"/>
    <col min="13576" max="13576" width="16.21875" style="54" customWidth="1"/>
    <col min="13577" max="13577" width="10" style="54" customWidth="1"/>
    <col min="13578" max="13578" width="8.88671875" style="54"/>
    <col min="13579" max="13579" width="10" style="54" customWidth="1"/>
    <col min="13580" max="13581" width="8.88671875" style="54"/>
    <col min="13582" max="13582" width="10" style="54" customWidth="1"/>
    <col min="13583" max="13583" width="15.44140625" style="54" customWidth="1"/>
    <col min="13584" max="13824" width="8.88671875" style="54"/>
    <col min="13825" max="13825" width="5" style="54" customWidth="1"/>
    <col min="13826" max="13826" width="15.33203125" style="54" customWidth="1"/>
    <col min="13827" max="13827" width="14.77734375" style="54" customWidth="1"/>
    <col min="13828" max="13828" width="24.77734375" style="54" customWidth="1"/>
    <col min="13829" max="13829" width="7" style="54" customWidth="1"/>
    <col min="13830" max="13830" width="8.88671875" style="54"/>
    <col min="13831" max="13831" width="7" style="54" customWidth="1"/>
    <col min="13832" max="13832" width="16.21875" style="54" customWidth="1"/>
    <col min="13833" max="13833" width="10" style="54" customWidth="1"/>
    <col min="13834" max="13834" width="8.88671875" style="54"/>
    <col min="13835" max="13835" width="10" style="54" customWidth="1"/>
    <col min="13836" max="13837" width="8.88671875" style="54"/>
    <col min="13838" max="13838" width="10" style="54" customWidth="1"/>
    <col min="13839" max="13839" width="15.44140625" style="54" customWidth="1"/>
    <col min="13840" max="14080" width="8.88671875" style="54"/>
    <col min="14081" max="14081" width="5" style="54" customWidth="1"/>
    <col min="14082" max="14082" width="15.33203125" style="54" customWidth="1"/>
    <col min="14083" max="14083" width="14.77734375" style="54" customWidth="1"/>
    <col min="14084" max="14084" width="24.77734375" style="54" customWidth="1"/>
    <col min="14085" max="14085" width="7" style="54" customWidth="1"/>
    <col min="14086" max="14086" width="8.88671875" style="54"/>
    <col min="14087" max="14087" width="7" style="54" customWidth="1"/>
    <col min="14088" max="14088" width="16.21875" style="54" customWidth="1"/>
    <col min="14089" max="14089" width="10" style="54" customWidth="1"/>
    <col min="14090" max="14090" width="8.88671875" style="54"/>
    <col min="14091" max="14091" width="10" style="54" customWidth="1"/>
    <col min="14092" max="14093" width="8.88671875" style="54"/>
    <col min="14094" max="14094" width="10" style="54" customWidth="1"/>
    <col min="14095" max="14095" width="15.44140625" style="54" customWidth="1"/>
    <col min="14096" max="14336" width="8.88671875" style="54"/>
    <col min="14337" max="14337" width="5" style="54" customWidth="1"/>
    <col min="14338" max="14338" width="15.33203125" style="54" customWidth="1"/>
    <col min="14339" max="14339" width="14.77734375" style="54" customWidth="1"/>
    <col min="14340" max="14340" width="24.77734375" style="54" customWidth="1"/>
    <col min="14341" max="14341" width="7" style="54" customWidth="1"/>
    <col min="14342" max="14342" width="8.88671875" style="54"/>
    <col min="14343" max="14343" width="7" style="54" customWidth="1"/>
    <col min="14344" max="14344" width="16.21875" style="54" customWidth="1"/>
    <col min="14345" max="14345" width="10" style="54" customWidth="1"/>
    <col min="14346" max="14346" width="8.88671875" style="54"/>
    <col min="14347" max="14347" width="10" style="54" customWidth="1"/>
    <col min="14348" max="14349" width="8.88671875" style="54"/>
    <col min="14350" max="14350" width="10" style="54" customWidth="1"/>
    <col min="14351" max="14351" width="15.44140625" style="54" customWidth="1"/>
    <col min="14352" max="14592" width="8.88671875" style="54"/>
    <col min="14593" max="14593" width="5" style="54" customWidth="1"/>
    <col min="14594" max="14594" width="15.33203125" style="54" customWidth="1"/>
    <col min="14595" max="14595" width="14.77734375" style="54" customWidth="1"/>
    <col min="14596" max="14596" width="24.77734375" style="54" customWidth="1"/>
    <col min="14597" max="14597" width="7" style="54" customWidth="1"/>
    <col min="14598" max="14598" width="8.88671875" style="54"/>
    <col min="14599" max="14599" width="7" style="54" customWidth="1"/>
    <col min="14600" max="14600" width="16.21875" style="54" customWidth="1"/>
    <col min="14601" max="14601" width="10" style="54" customWidth="1"/>
    <col min="14602" max="14602" width="8.88671875" style="54"/>
    <col min="14603" max="14603" width="10" style="54" customWidth="1"/>
    <col min="14604" max="14605" width="8.88671875" style="54"/>
    <col min="14606" max="14606" width="10" style="54" customWidth="1"/>
    <col min="14607" max="14607" width="15.44140625" style="54" customWidth="1"/>
    <col min="14608" max="14848" width="8.88671875" style="54"/>
    <col min="14849" max="14849" width="5" style="54" customWidth="1"/>
    <col min="14850" max="14850" width="15.33203125" style="54" customWidth="1"/>
    <col min="14851" max="14851" width="14.77734375" style="54" customWidth="1"/>
    <col min="14852" max="14852" width="24.77734375" style="54" customWidth="1"/>
    <col min="14853" max="14853" width="7" style="54" customWidth="1"/>
    <col min="14854" max="14854" width="8.88671875" style="54"/>
    <col min="14855" max="14855" width="7" style="54" customWidth="1"/>
    <col min="14856" max="14856" width="16.21875" style="54" customWidth="1"/>
    <col min="14857" max="14857" width="10" style="54" customWidth="1"/>
    <col min="14858" max="14858" width="8.88671875" style="54"/>
    <col min="14859" max="14859" width="10" style="54" customWidth="1"/>
    <col min="14860" max="14861" width="8.88671875" style="54"/>
    <col min="14862" max="14862" width="10" style="54" customWidth="1"/>
    <col min="14863" max="14863" width="15.44140625" style="54" customWidth="1"/>
    <col min="14864" max="15104" width="8.88671875" style="54"/>
    <col min="15105" max="15105" width="5" style="54" customWidth="1"/>
    <col min="15106" max="15106" width="15.33203125" style="54" customWidth="1"/>
    <col min="15107" max="15107" width="14.77734375" style="54" customWidth="1"/>
    <col min="15108" max="15108" width="24.77734375" style="54" customWidth="1"/>
    <col min="15109" max="15109" width="7" style="54" customWidth="1"/>
    <col min="15110" max="15110" width="8.88671875" style="54"/>
    <col min="15111" max="15111" width="7" style="54" customWidth="1"/>
    <col min="15112" max="15112" width="16.21875" style="54" customWidth="1"/>
    <col min="15113" max="15113" width="10" style="54" customWidth="1"/>
    <col min="15114" max="15114" width="8.88671875" style="54"/>
    <col min="15115" max="15115" width="10" style="54" customWidth="1"/>
    <col min="15116" max="15117" width="8.88671875" style="54"/>
    <col min="15118" max="15118" width="10" style="54" customWidth="1"/>
    <col min="15119" max="15119" width="15.44140625" style="54" customWidth="1"/>
    <col min="15120" max="15360" width="8.88671875" style="54"/>
    <col min="15361" max="15361" width="5" style="54" customWidth="1"/>
    <col min="15362" max="15362" width="15.33203125" style="54" customWidth="1"/>
    <col min="15363" max="15363" width="14.77734375" style="54" customWidth="1"/>
    <col min="15364" max="15364" width="24.77734375" style="54" customWidth="1"/>
    <col min="15365" max="15365" width="7" style="54" customWidth="1"/>
    <col min="15366" max="15366" width="8.88671875" style="54"/>
    <col min="15367" max="15367" width="7" style="54" customWidth="1"/>
    <col min="15368" max="15368" width="16.21875" style="54" customWidth="1"/>
    <col min="15369" max="15369" width="10" style="54" customWidth="1"/>
    <col min="15370" max="15370" width="8.88671875" style="54"/>
    <col min="15371" max="15371" width="10" style="54" customWidth="1"/>
    <col min="15372" max="15373" width="8.88671875" style="54"/>
    <col min="15374" max="15374" width="10" style="54" customWidth="1"/>
    <col min="15375" max="15375" width="15.44140625" style="54" customWidth="1"/>
    <col min="15376" max="15616" width="8.88671875" style="54"/>
    <col min="15617" max="15617" width="5" style="54" customWidth="1"/>
    <col min="15618" max="15618" width="15.33203125" style="54" customWidth="1"/>
    <col min="15619" max="15619" width="14.77734375" style="54" customWidth="1"/>
    <col min="15620" max="15620" width="24.77734375" style="54" customWidth="1"/>
    <col min="15621" max="15621" width="7" style="54" customWidth="1"/>
    <col min="15622" max="15622" width="8.88671875" style="54"/>
    <col min="15623" max="15623" width="7" style="54" customWidth="1"/>
    <col min="15624" max="15624" width="16.21875" style="54" customWidth="1"/>
    <col min="15625" max="15625" width="10" style="54" customWidth="1"/>
    <col min="15626" max="15626" width="8.88671875" style="54"/>
    <col min="15627" max="15627" width="10" style="54" customWidth="1"/>
    <col min="15628" max="15629" width="8.88671875" style="54"/>
    <col min="15630" max="15630" width="10" style="54" customWidth="1"/>
    <col min="15631" max="15631" width="15.44140625" style="54" customWidth="1"/>
    <col min="15632" max="15872" width="8.88671875" style="54"/>
    <col min="15873" max="15873" width="5" style="54" customWidth="1"/>
    <col min="15874" max="15874" width="15.33203125" style="54" customWidth="1"/>
    <col min="15875" max="15875" width="14.77734375" style="54" customWidth="1"/>
    <col min="15876" max="15876" width="24.77734375" style="54" customWidth="1"/>
    <col min="15877" max="15877" width="7" style="54" customWidth="1"/>
    <col min="15878" max="15878" width="8.88671875" style="54"/>
    <col min="15879" max="15879" width="7" style="54" customWidth="1"/>
    <col min="15880" max="15880" width="16.21875" style="54" customWidth="1"/>
    <col min="15881" max="15881" width="10" style="54" customWidth="1"/>
    <col min="15882" max="15882" width="8.88671875" style="54"/>
    <col min="15883" max="15883" width="10" style="54" customWidth="1"/>
    <col min="15884" max="15885" width="8.88671875" style="54"/>
    <col min="15886" max="15886" width="10" style="54" customWidth="1"/>
    <col min="15887" max="15887" width="15.44140625" style="54" customWidth="1"/>
    <col min="15888" max="16128" width="8.88671875" style="54"/>
    <col min="16129" max="16129" width="5" style="54" customWidth="1"/>
    <col min="16130" max="16130" width="15.33203125" style="54" customWidth="1"/>
    <col min="16131" max="16131" width="14.77734375" style="54" customWidth="1"/>
    <col min="16132" max="16132" width="24.77734375" style="54" customWidth="1"/>
    <col min="16133" max="16133" width="7" style="54" customWidth="1"/>
    <col min="16134" max="16134" width="8.88671875" style="54"/>
    <col min="16135" max="16135" width="7" style="54" customWidth="1"/>
    <col min="16136" max="16136" width="16.21875" style="54" customWidth="1"/>
    <col min="16137" max="16137" width="10" style="54" customWidth="1"/>
    <col min="16138" max="16138" width="8.88671875" style="54"/>
    <col min="16139" max="16139" width="10" style="54" customWidth="1"/>
    <col min="16140" max="16141" width="8.88671875" style="54"/>
    <col min="16142" max="16142" width="10" style="54" customWidth="1"/>
    <col min="16143" max="16143" width="15.44140625" style="54" customWidth="1"/>
    <col min="16144" max="16384" width="8.88671875" style="54"/>
  </cols>
  <sheetData>
    <row r="1" spans="1:30" s="53" customFormat="1">
      <c r="A1" s="50" t="s">
        <v>1274</v>
      </c>
      <c r="B1" s="51" t="s">
        <v>175</v>
      </c>
      <c r="C1" s="50" t="s">
        <v>176</v>
      </c>
      <c r="D1" s="50" t="s">
        <v>1275</v>
      </c>
      <c r="E1" s="50" t="s">
        <v>1276</v>
      </c>
      <c r="F1" s="50" t="s">
        <v>1277</v>
      </c>
      <c r="G1" s="50" t="s">
        <v>1278</v>
      </c>
      <c r="H1" s="50" t="s">
        <v>1279</v>
      </c>
      <c r="I1" s="50" t="s">
        <v>1280</v>
      </c>
      <c r="J1" s="50" t="s">
        <v>1281</v>
      </c>
      <c r="K1" s="52" t="s">
        <v>1282</v>
      </c>
      <c r="L1" s="50" t="s">
        <v>1283</v>
      </c>
      <c r="M1" s="50" t="s">
        <v>1284</v>
      </c>
      <c r="N1" s="50" t="s">
        <v>152</v>
      </c>
      <c r="O1" s="50" t="s">
        <v>1285</v>
      </c>
      <c r="Q1" s="50" t="s">
        <v>1282</v>
      </c>
      <c r="S1" s="15" t="s">
        <v>77</v>
      </c>
      <c r="T1" s="15" t="s">
        <v>78</v>
      </c>
      <c r="U1" s="9" t="s">
        <v>105</v>
      </c>
      <c r="V1" s="9" t="s">
        <v>106</v>
      </c>
      <c r="W1" s="9" t="s">
        <v>81</v>
      </c>
      <c r="X1" s="9" t="s">
        <v>79</v>
      </c>
      <c r="Y1" s="9" t="s">
        <v>47</v>
      </c>
      <c r="Z1" s="9"/>
      <c r="AA1" s="9" t="s">
        <v>44</v>
      </c>
      <c r="AB1" s="9" t="s">
        <v>45</v>
      </c>
      <c r="AC1" s="9" t="s">
        <v>35</v>
      </c>
      <c r="AD1" s="9" t="s">
        <v>46</v>
      </c>
    </row>
    <row r="2" spans="1:30">
      <c r="A2" s="54">
        <v>5</v>
      </c>
      <c r="B2" s="54" t="s">
        <v>283</v>
      </c>
      <c r="C2" s="54" t="s">
        <v>20</v>
      </c>
      <c r="D2" s="54" t="s">
        <v>282</v>
      </c>
      <c r="E2" s="55" t="s">
        <v>36</v>
      </c>
      <c r="F2" s="54">
        <v>1979</v>
      </c>
      <c r="G2" s="54" t="s">
        <v>1286</v>
      </c>
      <c r="H2" s="55">
        <v>23</v>
      </c>
      <c r="I2" s="56">
        <v>0.5805555555555556</v>
      </c>
      <c r="J2" s="57">
        <v>0.34375</v>
      </c>
      <c r="K2" s="58">
        <f>Q2/60/24</f>
        <v>0.23750000000000002</v>
      </c>
      <c r="L2" s="59">
        <v>0</v>
      </c>
      <c r="M2" s="60">
        <v>690</v>
      </c>
      <c r="N2" s="55">
        <v>1</v>
      </c>
      <c r="O2" s="55">
        <v>1</v>
      </c>
      <c r="Q2" s="59">
        <v>342</v>
      </c>
      <c r="S2" s="15">
        <f>VLOOKUP(T2,id!$A:$C,3,0)</f>
        <v>21</v>
      </c>
      <c r="T2" s="15" t="str">
        <f>U2&amp;V2&amp;X2</f>
        <v>BrudłoPaweł1979</v>
      </c>
      <c r="U2" s="9" t="str">
        <f>B2</f>
        <v>Brudło</v>
      </c>
      <c r="V2" s="9" t="str">
        <f>C2</f>
        <v>Paweł</v>
      </c>
      <c r="W2" s="9" t="str">
        <f>D2</f>
        <v>KTE Tramp</v>
      </c>
      <c r="X2" s="9">
        <f>F2</f>
        <v>1979</v>
      </c>
      <c r="Y2" s="9">
        <v>100</v>
      </c>
      <c r="Z2" s="9"/>
      <c r="AA2" s="9"/>
      <c r="AB2" s="9"/>
      <c r="AC2" s="9"/>
      <c r="AD2" s="9"/>
    </row>
    <row r="3" spans="1:30">
      <c r="A3" s="54">
        <v>15</v>
      </c>
      <c r="B3" s="54" t="s">
        <v>84</v>
      </c>
      <c r="C3" s="54" t="s">
        <v>83</v>
      </c>
      <c r="D3" s="61" t="s">
        <v>1287</v>
      </c>
      <c r="E3" s="55" t="s">
        <v>36</v>
      </c>
      <c r="F3" s="54">
        <v>1992</v>
      </c>
      <c r="G3" s="54" t="s">
        <v>1286</v>
      </c>
      <c r="H3" s="55">
        <v>23</v>
      </c>
      <c r="I3" s="56">
        <v>0.58472222222222225</v>
      </c>
      <c r="J3" s="57">
        <v>0.34375</v>
      </c>
      <c r="K3" s="58">
        <f t="shared" ref="K3:K42" si="0">Q3/60/24</f>
        <v>0.24097222222222223</v>
      </c>
      <c r="L3" s="59">
        <v>0</v>
      </c>
      <c r="M3" s="60">
        <v>690</v>
      </c>
      <c r="N3" s="55">
        <v>2</v>
      </c>
      <c r="O3" s="55">
        <v>2</v>
      </c>
      <c r="Q3" s="59">
        <v>347</v>
      </c>
      <c r="S3" s="15">
        <f>VLOOKUP(T3,id!$A:$C,3,0)</f>
        <v>3</v>
      </c>
      <c r="T3" s="15" t="str">
        <f t="shared" ref="T3:T8" si="1">U3&amp;V3&amp;X3</f>
        <v>JakubekKrystian1992</v>
      </c>
      <c r="U3" s="9" t="str">
        <f t="shared" ref="U3:U8" si="2">B3</f>
        <v>Jakubek</v>
      </c>
      <c r="V3" s="9" t="str">
        <f t="shared" ref="V3:V8" si="3">C3</f>
        <v>Krystian</v>
      </c>
      <c r="W3" s="9" t="str">
        <f t="shared" ref="W3:W8" si="4">D3</f>
        <v xml:space="preserve">Mitutoyo AZS Wratislavia </v>
      </c>
      <c r="X3" s="9">
        <f t="shared" ref="X3:X8" si="5">F3</f>
        <v>1992</v>
      </c>
      <c r="Y3" s="9">
        <f>Y2*IF(AC3&lt;1,AC3,IF(AD3&lt;1,AD3,IF(AB3&lt;1,AB3,IF(AA3&lt;1,AA3,1))))</f>
        <v>98.559077809798268</v>
      </c>
      <c r="Z3" s="9"/>
      <c r="AA3" s="9">
        <f>Q2/Q3</f>
        <v>0.98559077809798268</v>
      </c>
      <c r="AB3" s="9">
        <f>H3/H2</f>
        <v>1</v>
      </c>
      <c r="AC3" s="9">
        <f>M3/M2</f>
        <v>1</v>
      </c>
      <c r="AD3" s="9">
        <f>AB3^0.2</f>
        <v>1</v>
      </c>
    </row>
    <row r="4" spans="1:30">
      <c r="A4" s="54">
        <v>28</v>
      </c>
      <c r="B4" s="54" t="s">
        <v>86</v>
      </c>
      <c r="C4" s="54" t="s">
        <v>69</v>
      </c>
      <c r="E4" s="55" t="s">
        <v>36</v>
      </c>
      <c r="F4" s="54">
        <v>1986</v>
      </c>
      <c r="G4" s="54" t="s">
        <v>1286</v>
      </c>
      <c r="H4" s="55">
        <v>23</v>
      </c>
      <c r="I4" s="56">
        <v>0.58611111111111114</v>
      </c>
      <c r="J4" s="57">
        <v>0.34375</v>
      </c>
      <c r="K4" s="58">
        <f t="shared" si="0"/>
        <v>0.24305555555555555</v>
      </c>
      <c r="L4" s="59">
        <v>0</v>
      </c>
      <c r="M4" s="60">
        <v>690</v>
      </c>
      <c r="N4" s="55">
        <v>3</v>
      </c>
      <c r="O4" s="55">
        <v>3</v>
      </c>
      <c r="Q4" s="59">
        <v>350</v>
      </c>
      <c r="S4" s="15">
        <f>VLOOKUP(T4,id!$A:$C,3,0)</f>
        <v>22</v>
      </c>
      <c r="T4" s="15" t="str">
        <f t="shared" si="1"/>
        <v>MirowskiŁukasz1986</v>
      </c>
      <c r="U4" s="9" t="str">
        <f t="shared" si="2"/>
        <v>Mirowski</v>
      </c>
      <c r="V4" s="9" t="str">
        <f t="shared" si="3"/>
        <v>Łukasz</v>
      </c>
      <c r="W4" s="9">
        <f t="shared" si="4"/>
        <v>0</v>
      </c>
      <c r="X4" s="9">
        <f t="shared" si="5"/>
        <v>1986</v>
      </c>
      <c r="Y4" s="9">
        <f t="shared" ref="Y4:Y8" si="6">Y3*IF(AC4&lt;1,AC4,IF(AD4&lt;1,AD4,IF(AB4&lt;1,AB4,IF(AA4&lt;1,AA4,1))))</f>
        <v>97.714285714285708</v>
      </c>
      <c r="Z4" s="9"/>
      <c r="AA4" s="9">
        <f t="shared" ref="AA4:AA8" si="7">Q3/Q4</f>
        <v>0.99142857142857144</v>
      </c>
      <c r="AB4" s="9">
        <f t="shared" ref="AB4:AB8" si="8">H4/H3</f>
        <v>1</v>
      </c>
      <c r="AC4" s="9">
        <f t="shared" ref="AC4:AC8" si="9">M4/M3</f>
        <v>1</v>
      </c>
      <c r="AD4" s="9">
        <f t="shared" ref="AD4:AD8" si="10">AB4^0.2</f>
        <v>1</v>
      </c>
    </row>
    <row r="5" spans="1:30">
      <c r="A5" s="54">
        <v>49</v>
      </c>
      <c r="B5" s="54" t="s">
        <v>172</v>
      </c>
      <c r="C5" s="54" t="s">
        <v>154</v>
      </c>
      <c r="D5" s="54" t="s">
        <v>1288</v>
      </c>
      <c r="E5" s="55" t="s">
        <v>36</v>
      </c>
      <c r="F5" s="54">
        <v>1982</v>
      </c>
      <c r="G5" s="54" t="s">
        <v>1286</v>
      </c>
      <c r="H5" s="55">
        <v>23</v>
      </c>
      <c r="I5" s="56">
        <v>0.59097222222222223</v>
      </c>
      <c r="J5" s="57">
        <v>0.34375</v>
      </c>
      <c r="K5" s="58">
        <f t="shared" si="0"/>
        <v>0.24791666666666667</v>
      </c>
      <c r="L5" s="59">
        <v>0</v>
      </c>
      <c r="M5" s="60">
        <v>690</v>
      </c>
      <c r="N5" s="55">
        <v>4</v>
      </c>
      <c r="O5" s="55">
        <v>4</v>
      </c>
      <c r="Q5" s="59">
        <v>357</v>
      </c>
      <c r="S5" s="15">
        <f>VLOOKUP(T5,id!$A:$C,3,0)</f>
        <v>1</v>
      </c>
      <c r="T5" s="15" t="str">
        <f t="shared" si="1"/>
        <v>ŚmiejaDaniel1982</v>
      </c>
      <c r="U5" s="9" t="str">
        <f t="shared" si="2"/>
        <v>Śmieja</v>
      </c>
      <c r="V5" s="9" t="str">
        <f t="shared" si="3"/>
        <v>Daniel</v>
      </c>
      <c r="W5" s="9" t="str">
        <f t="shared" si="4"/>
        <v>mrdp..pl</v>
      </c>
      <c r="X5" s="9">
        <f t="shared" si="5"/>
        <v>1982</v>
      </c>
      <c r="Y5" s="9">
        <f t="shared" si="6"/>
        <v>95.798319327731079</v>
      </c>
      <c r="Z5" s="24"/>
      <c r="AA5" s="9">
        <f t="shared" si="7"/>
        <v>0.98039215686274506</v>
      </c>
      <c r="AB5" s="9">
        <f t="shared" si="8"/>
        <v>1</v>
      </c>
      <c r="AC5" s="9">
        <f t="shared" si="9"/>
        <v>1</v>
      </c>
      <c r="AD5" s="9">
        <f t="shared" si="10"/>
        <v>1</v>
      </c>
    </row>
    <row r="6" spans="1:30">
      <c r="A6" s="54">
        <v>33</v>
      </c>
      <c r="B6" s="54" t="s">
        <v>180</v>
      </c>
      <c r="C6" s="54" t="s">
        <v>38</v>
      </c>
      <c r="D6" s="61" t="s">
        <v>1289</v>
      </c>
      <c r="E6" s="55" t="s">
        <v>36</v>
      </c>
      <c r="F6" s="54">
        <v>1968</v>
      </c>
      <c r="G6" s="54" t="s">
        <v>1286</v>
      </c>
      <c r="H6" s="55">
        <v>23</v>
      </c>
      <c r="I6" s="56">
        <v>0.59236111111111112</v>
      </c>
      <c r="J6" s="57">
        <v>0.34375</v>
      </c>
      <c r="K6" s="58">
        <f t="shared" si="0"/>
        <v>0.24861111111111112</v>
      </c>
      <c r="L6" s="59">
        <v>0</v>
      </c>
      <c r="M6" s="60">
        <v>690</v>
      </c>
      <c r="N6" s="55">
        <v>5</v>
      </c>
      <c r="O6" s="55">
        <v>5</v>
      </c>
      <c r="Q6" s="59">
        <v>358</v>
      </c>
      <c r="S6" s="15">
        <f>VLOOKUP(T6,id!$A:$C,3,0)</f>
        <v>23</v>
      </c>
      <c r="T6" s="15" t="str">
        <f t="shared" si="1"/>
        <v>PachulskiMarek1968</v>
      </c>
      <c r="U6" s="9" t="str">
        <f t="shared" si="2"/>
        <v>Pachulski</v>
      </c>
      <c r="V6" s="9" t="str">
        <f t="shared" si="3"/>
        <v>Marek</v>
      </c>
      <c r="W6" s="9" t="str">
        <f t="shared" si="4"/>
        <v xml:space="preserve">Grey Wolf </v>
      </c>
      <c r="X6" s="9">
        <f t="shared" si="5"/>
        <v>1968</v>
      </c>
      <c r="Y6" s="9">
        <f t="shared" si="6"/>
        <v>95.530726256983229</v>
      </c>
      <c r="Z6" s="24"/>
      <c r="AA6" s="9">
        <f t="shared" si="7"/>
        <v>0.9972067039106145</v>
      </c>
      <c r="AB6" s="9">
        <f t="shared" si="8"/>
        <v>1</v>
      </c>
      <c r="AC6" s="9">
        <f t="shared" si="9"/>
        <v>1</v>
      </c>
      <c r="AD6" s="9">
        <f t="shared" si="10"/>
        <v>1</v>
      </c>
    </row>
    <row r="7" spans="1:30">
      <c r="A7" s="54">
        <v>34</v>
      </c>
      <c r="B7" s="54" t="s">
        <v>180</v>
      </c>
      <c r="C7" s="54" t="s">
        <v>29</v>
      </c>
      <c r="D7" s="61" t="s">
        <v>1290</v>
      </c>
      <c r="E7" s="55" t="s">
        <v>36</v>
      </c>
      <c r="F7" s="54">
        <v>1967</v>
      </c>
      <c r="G7" s="54" t="s">
        <v>1286</v>
      </c>
      <c r="H7" s="55">
        <v>23</v>
      </c>
      <c r="I7" s="56">
        <v>0.59236111111111112</v>
      </c>
      <c r="J7" s="57">
        <v>0.34375</v>
      </c>
      <c r="K7" s="58">
        <f t="shared" si="0"/>
        <v>0.24861111111111112</v>
      </c>
      <c r="L7" s="59">
        <v>0</v>
      </c>
      <c r="M7" s="60">
        <v>690</v>
      </c>
      <c r="N7" s="55">
        <v>6</v>
      </c>
      <c r="O7" s="55">
        <v>6</v>
      </c>
      <c r="Q7" s="59">
        <v>358</v>
      </c>
      <c r="S7" s="15">
        <f>VLOOKUP(T7,id!$A:$C,3,0)</f>
        <v>24</v>
      </c>
      <c r="T7" s="15" t="str">
        <f t="shared" si="1"/>
        <v>PachulskiLeszek1967</v>
      </c>
      <c r="U7" s="9" t="str">
        <f t="shared" si="2"/>
        <v>Pachulski</v>
      </c>
      <c r="V7" s="9" t="str">
        <f t="shared" si="3"/>
        <v>Leszek</v>
      </c>
      <c r="W7" s="9" t="str">
        <f t="shared" si="4"/>
        <v xml:space="preserve">Oprychy Team </v>
      </c>
      <c r="X7" s="9">
        <f t="shared" si="5"/>
        <v>1967</v>
      </c>
      <c r="Y7" s="9">
        <f t="shared" si="6"/>
        <v>95.530726256983229</v>
      </c>
      <c r="Z7" s="24"/>
      <c r="AA7" s="9">
        <f t="shared" si="7"/>
        <v>1</v>
      </c>
      <c r="AB7" s="9">
        <f t="shared" si="8"/>
        <v>1</v>
      </c>
      <c r="AC7" s="9">
        <f t="shared" si="9"/>
        <v>1</v>
      </c>
      <c r="AD7" s="9">
        <f t="shared" si="10"/>
        <v>1</v>
      </c>
    </row>
    <row r="8" spans="1:30">
      <c r="A8" s="54">
        <v>46</v>
      </c>
      <c r="B8" s="54" t="s">
        <v>195</v>
      </c>
      <c r="C8" s="54" t="s">
        <v>156</v>
      </c>
      <c r="E8" s="55" t="s">
        <v>36</v>
      </c>
      <c r="F8" s="54">
        <v>1983</v>
      </c>
      <c r="G8" s="54" t="s">
        <v>1286</v>
      </c>
      <c r="H8" s="55">
        <v>23</v>
      </c>
      <c r="I8" s="56">
        <v>0.62291666666666667</v>
      </c>
      <c r="J8" s="57">
        <v>0.34375</v>
      </c>
      <c r="K8" s="58">
        <f t="shared" si="0"/>
        <v>0.27916666666666667</v>
      </c>
      <c r="L8" s="59">
        <v>0</v>
      </c>
      <c r="M8" s="60">
        <v>690</v>
      </c>
      <c r="N8" s="55">
        <v>7</v>
      </c>
      <c r="O8" s="55">
        <v>7</v>
      </c>
      <c r="Q8" s="59">
        <v>402</v>
      </c>
      <c r="S8" s="15">
        <f>VLOOKUP(T8,id!$A:$C,3,0)</f>
        <v>25</v>
      </c>
      <c r="T8" s="15" t="str">
        <f t="shared" si="1"/>
        <v>SzumańskiJakub1983</v>
      </c>
      <c r="U8" s="9" t="str">
        <f t="shared" si="2"/>
        <v>Szumański</v>
      </c>
      <c r="V8" s="9" t="str">
        <f t="shared" si="3"/>
        <v>Jakub</v>
      </c>
      <c r="W8" s="9">
        <f t="shared" si="4"/>
        <v>0</v>
      </c>
      <c r="X8" s="9">
        <f t="shared" si="5"/>
        <v>1983</v>
      </c>
      <c r="Y8" s="9">
        <f t="shared" si="6"/>
        <v>85.074626865671632</v>
      </c>
      <c r="Z8" s="24"/>
      <c r="AA8" s="9">
        <f t="shared" si="7"/>
        <v>0.89054726368159209</v>
      </c>
      <c r="AB8" s="9">
        <f t="shared" si="8"/>
        <v>1</v>
      </c>
      <c r="AC8" s="9">
        <f t="shared" si="9"/>
        <v>1</v>
      </c>
      <c r="AD8" s="9">
        <f t="shared" si="10"/>
        <v>1</v>
      </c>
    </row>
    <row r="9" spans="1:30">
      <c r="A9" s="54">
        <v>6</v>
      </c>
      <c r="B9" s="54" t="s">
        <v>14</v>
      </c>
      <c r="C9" s="54" t="s">
        <v>26</v>
      </c>
      <c r="E9" s="55" t="s">
        <v>36</v>
      </c>
      <c r="F9" s="54">
        <v>1975</v>
      </c>
      <c r="G9" s="54" t="s">
        <v>1286</v>
      </c>
      <c r="H9" s="55">
        <v>23</v>
      </c>
      <c r="I9" s="56">
        <v>0.62361111111111112</v>
      </c>
      <c r="J9" s="57">
        <v>0.34375</v>
      </c>
      <c r="K9" s="58">
        <f t="shared" si="0"/>
        <v>0.28055555555555556</v>
      </c>
      <c r="L9" s="59">
        <v>0</v>
      </c>
      <c r="M9" s="60">
        <v>690</v>
      </c>
      <c r="N9" s="55">
        <v>8</v>
      </c>
      <c r="O9" s="55">
        <v>8</v>
      </c>
      <c r="Q9" s="59">
        <v>404</v>
      </c>
      <c r="S9" s="15">
        <f>VLOOKUP(T9,id!$A:$C,3,0)</f>
        <v>26</v>
      </c>
      <c r="T9" s="15" t="str">
        <f t="shared" ref="T9:T42" si="11">U9&amp;V9&amp;X9</f>
        <v>CecułaKrzysztof1975</v>
      </c>
      <c r="U9" s="9" t="str">
        <f t="shared" ref="U9:U42" si="12">B9</f>
        <v>Cecuła</v>
      </c>
      <c r="V9" s="9" t="str">
        <f t="shared" ref="V9:V42" si="13">C9</f>
        <v>Krzysztof</v>
      </c>
      <c r="W9" s="9">
        <f t="shared" ref="W9:W42" si="14">D9</f>
        <v>0</v>
      </c>
      <c r="X9" s="9">
        <f t="shared" ref="X9:X42" si="15">F9</f>
        <v>1975</v>
      </c>
      <c r="Y9" s="9">
        <f t="shared" ref="Y9:Y42" si="16">Y8*IF(AC9&lt;1,AC9,IF(AD9&lt;1,AD9,IF(AB9&lt;1,AB9,IF(AA9&lt;1,AA9,1))))</f>
        <v>84.653465346534645</v>
      </c>
      <c r="Z9" s="24"/>
      <c r="AA9" s="9">
        <f t="shared" ref="AA9:AA19" si="17">Q8/Q9</f>
        <v>0.99504950495049505</v>
      </c>
      <c r="AB9" s="9">
        <f t="shared" ref="AB9:AB19" si="18">H9/H8</f>
        <v>1</v>
      </c>
      <c r="AC9" s="9">
        <f t="shared" ref="AC9:AC19" si="19">M9/M8</f>
        <v>1</v>
      </c>
      <c r="AD9" s="9">
        <f t="shared" ref="AD9:AD19" si="20">AB9^0.2</f>
        <v>1</v>
      </c>
    </row>
    <row r="10" spans="1:30">
      <c r="A10" s="54">
        <v>4</v>
      </c>
      <c r="B10" s="54" t="s">
        <v>314</v>
      </c>
      <c r="C10" s="54" t="s">
        <v>288</v>
      </c>
      <c r="E10" s="55" t="s">
        <v>36</v>
      </c>
      <c r="F10" s="54">
        <v>1972</v>
      </c>
      <c r="G10" s="54" t="s">
        <v>1286</v>
      </c>
      <c r="H10" s="55">
        <v>23</v>
      </c>
      <c r="I10" s="56">
        <v>0.63472222222222219</v>
      </c>
      <c r="J10" s="57">
        <v>0.34375</v>
      </c>
      <c r="K10" s="58">
        <f t="shared" si="0"/>
        <v>0.29097222222222224</v>
      </c>
      <c r="L10" s="59">
        <v>0</v>
      </c>
      <c r="M10" s="60">
        <v>690</v>
      </c>
      <c r="N10" s="55">
        <v>9</v>
      </c>
      <c r="O10" s="55">
        <v>9</v>
      </c>
      <c r="Q10" s="59">
        <v>419</v>
      </c>
      <c r="S10" s="15">
        <f>VLOOKUP(T10,id!$A:$C,3,0)</f>
        <v>27</v>
      </c>
      <c r="T10" s="15" t="str">
        <f t="shared" si="11"/>
        <v>BoberBartłomiej1972</v>
      </c>
      <c r="U10" s="9" t="str">
        <f t="shared" si="12"/>
        <v>Bober</v>
      </c>
      <c r="V10" s="9" t="str">
        <f t="shared" si="13"/>
        <v>Bartłomiej</v>
      </c>
      <c r="W10" s="9">
        <f t="shared" si="14"/>
        <v>0</v>
      </c>
      <c r="X10" s="9">
        <f t="shared" si="15"/>
        <v>1972</v>
      </c>
      <c r="Y10" s="9">
        <f t="shared" si="16"/>
        <v>81.622911694510734</v>
      </c>
      <c r="Z10" s="24"/>
      <c r="AA10" s="9">
        <f t="shared" si="17"/>
        <v>0.96420047732696901</v>
      </c>
      <c r="AB10" s="9">
        <f t="shared" si="18"/>
        <v>1</v>
      </c>
      <c r="AC10" s="9">
        <f t="shared" si="19"/>
        <v>1</v>
      </c>
      <c r="AD10" s="9">
        <f t="shared" si="20"/>
        <v>1</v>
      </c>
    </row>
    <row r="11" spans="1:30">
      <c r="A11" s="54">
        <v>39</v>
      </c>
      <c r="B11" s="54" t="s">
        <v>311</v>
      </c>
      <c r="C11" s="54" t="s">
        <v>69</v>
      </c>
      <c r="D11" s="61" t="s">
        <v>1291</v>
      </c>
      <c r="E11" s="55" t="s">
        <v>36</v>
      </c>
      <c r="F11" s="54">
        <v>1977</v>
      </c>
      <c r="G11" s="54" t="s">
        <v>1286</v>
      </c>
      <c r="H11" s="55">
        <v>23</v>
      </c>
      <c r="I11" s="56">
        <v>0.63541666666666663</v>
      </c>
      <c r="J11" s="57">
        <v>0.34375</v>
      </c>
      <c r="K11" s="58">
        <f t="shared" si="0"/>
        <v>0.29166666666666669</v>
      </c>
      <c r="L11" s="59">
        <v>0</v>
      </c>
      <c r="M11" s="60">
        <v>690</v>
      </c>
      <c r="N11" s="55">
        <v>10</v>
      </c>
      <c r="O11" s="55">
        <v>10</v>
      </c>
      <c r="Q11" s="59">
        <v>420</v>
      </c>
      <c r="S11" s="15">
        <f>VLOOKUP(T11,id!$A:$C,3,0)</f>
        <v>11</v>
      </c>
      <c r="T11" s="15" t="str">
        <f t="shared" si="11"/>
        <v>SenderekŁukasz1977</v>
      </c>
      <c r="U11" s="9" t="str">
        <f t="shared" si="12"/>
        <v>Senderek</v>
      </c>
      <c r="V11" s="9" t="str">
        <f t="shared" si="13"/>
        <v>Łukasz</v>
      </c>
      <c r="W11" s="9" t="str">
        <f t="shared" si="14"/>
        <v xml:space="preserve">Piachulec Orient </v>
      </c>
      <c r="X11" s="9">
        <f t="shared" si="15"/>
        <v>1977</v>
      </c>
      <c r="Y11" s="9">
        <f t="shared" si="16"/>
        <v>81.428571428571416</v>
      </c>
      <c r="Z11" s="24"/>
      <c r="AA11" s="9">
        <f t="shared" si="17"/>
        <v>0.99761904761904763</v>
      </c>
      <c r="AB11" s="9">
        <f t="shared" si="18"/>
        <v>1</v>
      </c>
      <c r="AC11" s="9">
        <f t="shared" si="19"/>
        <v>1</v>
      </c>
      <c r="AD11" s="9">
        <f t="shared" si="20"/>
        <v>1</v>
      </c>
    </row>
    <row r="12" spans="1:30">
      <c r="A12" s="54">
        <v>14</v>
      </c>
      <c r="B12" s="54" t="s">
        <v>167</v>
      </c>
      <c r="C12" s="54" t="s">
        <v>166</v>
      </c>
      <c r="E12" s="55" t="s">
        <v>36</v>
      </c>
      <c r="F12" s="54">
        <v>1970</v>
      </c>
      <c r="G12" s="54" t="s">
        <v>1286</v>
      </c>
      <c r="H12" s="55">
        <v>23</v>
      </c>
      <c r="I12" s="56">
        <v>0.63541666666666663</v>
      </c>
      <c r="J12" s="57">
        <v>0.34375</v>
      </c>
      <c r="K12" s="58">
        <f t="shared" si="0"/>
        <v>0.29236111111111113</v>
      </c>
      <c r="L12" s="59">
        <v>0</v>
      </c>
      <c r="M12" s="60">
        <v>690</v>
      </c>
      <c r="N12" s="55">
        <v>11</v>
      </c>
      <c r="O12" s="55">
        <v>11</v>
      </c>
      <c r="Q12" s="59">
        <v>421</v>
      </c>
      <c r="S12" s="15">
        <f>VLOOKUP(T12,id!$A:$C,3,0)</f>
        <v>28</v>
      </c>
      <c r="T12" s="15" t="str">
        <f t="shared" si="11"/>
        <v>HołdakowskiWojciech1970</v>
      </c>
      <c r="U12" s="9" t="str">
        <f t="shared" si="12"/>
        <v>Hołdakowski</v>
      </c>
      <c r="V12" s="9" t="str">
        <f t="shared" si="13"/>
        <v>Wojciech</v>
      </c>
      <c r="W12" s="9">
        <f t="shared" si="14"/>
        <v>0</v>
      </c>
      <c r="X12" s="9">
        <f t="shared" si="15"/>
        <v>1970</v>
      </c>
      <c r="Y12" s="9">
        <f t="shared" si="16"/>
        <v>81.235154394299272</v>
      </c>
      <c r="Z12" s="24"/>
      <c r="AA12" s="9">
        <f t="shared" si="17"/>
        <v>0.99762470308788598</v>
      </c>
      <c r="AB12" s="9">
        <f t="shared" si="18"/>
        <v>1</v>
      </c>
      <c r="AC12" s="9">
        <f t="shared" si="19"/>
        <v>1</v>
      </c>
      <c r="AD12" s="9">
        <f t="shared" si="20"/>
        <v>1</v>
      </c>
    </row>
    <row r="13" spans="1:30">
      <c r="A13" s="54">
        <v>53</v>
      </c>
      <c r="B13" s="54" t="s">
        <v>275</v>
      </c>
      <c r="C13" s="54" t="s">
        <v>53</v>
      </c>
      <c r="D13" s="61" t="s">
        <v>1292</v>
      </c>
      <c r="E13" s="55" t="s">
        <v>36</v>
      </c>
      <c r="F13" s="54">
        <v>1982</v>
      </c>
      <c r="G13" s="54" t="s">
        <v>1286</v>
      </c>
      <c r="H13" s="55">
        <v>23</v>
      </c>
      <c r="I13" s="56">
        <v>0.63680555555555551</v>
      </c>
      <c r="J13" s="57">
        <v>0.34375</v>
      </c>
      <c r="K13" s="58">
        <f t="shared" si="0"/>
        <v>0.29375000000000001</v>
      </c>
      <c r="L13" s="59">
        <v>0</v>
      </c>
      <c r="M13" s="60">
        <v>690</v>
      </c>
      <c r="N13" s="55">
        <v>12</v>
      </c>
      <c r="O13" s="55">
        <v>12</v>
      </c>
      <c r="Q13" s="59">
        <v>423</v>
      </c>
      <c r="S13" s="15">
        <f>VLOOKUP(T13,id!$A:$C,3,0)</f>
        <v>2</v>
      </c>
      <c r="T13" s="15" t="str">
        <f t="shared" si="11"/>
        <v>ZadwornyTomasz1982</v>
      </c>
      <c r="U13" s="9" t="str">
        <f t="shared" si="12"/>
        <v>Zadworny</v>
      </c>
      <c r="V13" s="9" t="str">
        <f t="shared" si="13"/>
        <v>Tomasz</v>
      </c>
      <c r="W13" s="9" t="str">
        <f t="shared" si="14"/>
        <v xml:space="preserve">Nie jesteś w moim typie </v>
      </c>
      <c r="X13" s="9">
        <f t="shared" si="15"/>
        <v>1982</v>
      </c>
      <c r="Y13" s="9">
        <f t="shared" si="16"/>
        <v>80.851063829787222</v>
      </c>
      <c r="Z13" s="24"/>
      <c r="AA13" s="9">
        <f t="shared" si="17"/>
        <v>0.99527186761229314</v>
      </c>
      <c r="AB13" s="9">
        <f t="shared" si="18"/>
        <v>1</v>
      </c>
      <c r="AC13" s="9">
        <f t="shared" si="19"/>
        <v>1</v>
      </c>
      <c r="AD13" s="9">
        <f t="shared" si="20"/>
        <v>1</v>
      </c>
    </row>
    <row r="14" spans="1:30">
      <c r="A14" s="54">
        <v>24</v>
      </c>
      <c r="B14" s="54" t="s">
        <v>281</v>
      </c>
      <c r="C14" s="54" t="s">
        <v>250</v>
      </c>
      <c r="E14" s="55" t="s">
        <v>36</v>
      </c>
      <c r="F14" s="54">
        <v>1963</v>
      </c>
      <c r="G14" s="54" t="s">
        <v>1286</v>
      </c>
      <c r="H14" s="55">
        <v>23</v>
      </c>
      <c r="I14" s="56">
        <v>0.66319444444444442</v>
      </c>
      <c r="J14" s="57">
        <v>0.34375</v>
      </c>
      <c r="K14" s="58">
        <f t="shared" si="0"/>
        <v>0.32013888888888892</v>
      </c>
      <c r="L14" s="59">
        <v>0</v>
      </c>
      <c r="M14" s="60">
        <v>690</v>
      </c>
      <c r="N14" s="55">
        <v>13</v>
      </c>
      <c r="O14" s="55">
        <v>13</v>
      </c>
      <c r="Q14" s="59">
        <v>461</v>
      </c>
      <c r="S14" s="15">
        <f>VLOOKUP(T14,id!$A:$C,3,0)</f>
        <v>4</v>
      </c>
      <c r="T14" s="15" t="str">
        <f t="shared" si="11"/>
        <v>KrólikowskiRoman1963</v>
      </c>
      <c r="U14" s="9" t="str">
        <f t="shared" si="12"/>
        <v>Królikowski</v>
      </c>
      <c r="V14" s="9" t="str">
        <f t="shared" si="13"/>
        <v>Roman</v>
      </c>
      <c r="W14" s="9">
        <f t="shared" si="14"/>
        <v>0</v>
      </c>
      <c r="X14" s="9">
        <f t="shared" si="15"/>
        <v>1963</v>
      </c>
      <c r="Y14" s="9">
        <f t="shared" si="16"/>
        <v>74.186550976138818</v>
      </c>
      <c r="Z14" s="24"/>
      <c r="AA14" s="9">
        <f t="shared" si="17"/>
        <v>0.91757049891540132</v>
      </c>
      <c r="AB14" s="9">
        <f t="shared" si="18"/>
        <v>1</v>
      </c>
      <c r="AC14" s="9">
        <f t="shared" si="19"/>
        <v>1</v>
      </c>
      <c r="AD14" s="9">
        <f t="shared" si="20"/>
        <v>1</v>
      </c>
    </row>
    <row r="15" spans="1:30">
      <c r="A15" s="54">
        <v>23</v>
      </c>
      <c r="B15" s="54" t="s">
        <v>1239</v>
      </c>
      <c r="C15" s="54" t="s">
        <v>285</v>
      </c>
      <c r="D15" s="61" t="s">
        <v>1293</v>
      </c>
      <c r="E15" s="55" t="s">
        <v>36</v>
      </c>
      <c r="F15" s="54">
        <v>1977</v>
      </c>
      <c r="G15" s="54" t="s">
        <v>1286</v>
      </c>
      <c r="H15" s="55">
        <v>23</v>
      </c>
      <c r="I15" s="56">
        <v>0.6694444444444444</v>
      </c>
      <c r="J15" s="57">
        <v>0.34375</v>
      </c>
      <c r="K15" s="58">
        <f t="shared" si="0"/>
        <v>0.3263888888888889</v>
      </c>
      <c r="L15" s="59">
        <v>0</v>
      </c>
      <c r="M15" s="60">
        <v>690</v>
      </c>
      <c r="N15" s="55">
        <v>14</v>
      </c>
      <c r="O15" s="55">
        <v>14</v>
      </c>
      <c r="Q15" s="59">
        <v>470</v>
      </c>
      <c r="S15" s="15">
        <f>VLOOKUP(T15,id!$A:$C,3,0)</f>
        <v>29</v>
      </c>
      <c r="T15" s="15" t="str">
        <f t="shared" si="11"/>
        <v>KowalZbigniew1977</v>
      </c>
      <c r="U15" s="9" t="str">
        <f t="shared" si="12"/>
        <v>Kowal</v>
      </c>
      <c r="V15" s="9" t="str">
        <f t="shared" si="13"/>
        <v>Zbigniew</v>
      </c>
      <c r="W15" s="9" t="str">
        <f t="shared" si="14"/>
        <v xml:space="preserve">STOPA SŁUPSK </v>
      </c>
      <c r="X15" s="9">
        <f t="shared" si="15"/>
        <v>1977</v>
      </c>
      <c r="Y15" s="9">
        <f t="shared" si="16"/>
        <v>72.7659574468085</v>
      </c>
      <c r="Z15" s="24"/>
      <c r="AA15" s="9">
        <f t="shared" si="17"/>
        <v>0.98085106382978726</v>
      </c>
      <c r="AB15" s="9">
        <f t="shared" si="18"/>
        <v>1</v>
      </c>
      <c r="AC15" s="9">
        <f t="shared" si="19"/>
        <v>1</v>
      </c>
      <c r="AD15" s="9">
        <f t="shared" si="20"/>
        <v>1</v>
      </c>
    </row>
    <row r="16" spans="1:30">
      <c r="A16" s="54">
        <v>8</v>
      </c>
      <c r="B16" s="54" t="s">
        <v>678</v>
      </c>
      <c r="C16" s="54" t="s">
        <v>98</v>
      </c>
      <c r="D16" s="61" t="s">
        <v>1293</v>
      </c>
      <c r="E16" s="55" t="s">
        <v>36</v>
      </c>
      <c r="F16" s="54">
        <v>1972</v>
      </c>
      <c r="G16" s="54" t="s">
        <v>1286</v>
      </c>
      <c r="H16" s="55">
        <v>23</v>
      </c>
      <c r="I16" s="56">
        <v>0.67013888888888884</v>
      </c>
      <c r="J16" s="57">
        <v>0.34375</v>
      </c>
      <c r="K16" s="58">
        <f t="shared" si="0"/>
        <v>0.3263888888888889</v>
      </c>
      <c r="L16" s="59">
        <v>0</v>
      </c>
      <c r="M16" s="60">
        <v>690</v>
      </c>
      <c r="N16" s="55">
        <v>14</v>
      </c>
      <c r="O16" s="55">
        <v>14</v>
      </c>
      <c r="Q16" s="59">
        <v>470</v>
      </c>
      <c r="S16" s="15">
        <f>VLOOKUP(T16,id!$A:$C,3,0)</f>
        <v>30</v>
      </c>
      <c r="T16" s="15" t="str">
        <f t="shared" si="11"/>
        <v>ĆwirkoSławomir1972</v>
      </c>
      <c r="U16" s="9" t="str">
        <f t="shared" si="12"/>
        <v>Ćwirko</v>
      </c>
      <c r="V16" s="9" t="str">
        <f t="shared" si="13"/>
        <v>Sławomir</v>
      </c>
      <c r="W16" s="9" t="str">
        <f t="shared" si="14"/>
        <v xml:space="preserve">STOPA SŁUPSK </v>
      </c>
      <c r="X16" s="9">
        <f t="shared" si="15"/>
        <v>1972</v>
      </c>
      <c r="Y16" s="9">
        <f t="shared" si="16"/>
        <v>72.7659574468085</v>
      </c>
      <c r="Z16" s="24"/>
      <c r="AA16" s="9">
        <f t="shared" si="17"/>
        <v>1</v>
      </c>
      <c r="AB16" s="9">
        <f t="shared" si="18"/>
        <v>1</v>
      </c>
      <c r="AC16" s="9">
        <f t="shared" si="19"/>
        <v>1</v>
      </c>
      <c r="AD16" s="9">
        <f t="shared" si="20"/>
        <v>1</v>
      </c>
    </row>
    <row r="17" spans="1:30">
      <c r="A17" s="54">
        <v>51</v>
      </c>
      <c r="B17" s="54" t="s">
        <v>27</v>
      </c>
      <c r="C17" s="54" t="s">
        <v>21</v>
      </c>
      <c r="D17" s="61" t="s">
        <v>1294</v>
      </c>
      <c r="E17" s="55" t="s">
        <v>36</v>
      </c>
      <c r="F17" s="54">
        <v>1969</v>
      </c>
      <c r="G17" s="54" t="s">
        <v>1286</v>
      </c>
      <c r="H17" s="55">
        <v>23</v>
      </c>
      <c r="I17" s="56">
        <v>0.67291666666666661</v>
      </c>
      <c r="J17" s="57">
        <v>0.34375</v>
      </c>
      <c r="K17" s="58">
        <f t="shared" si="0"/>
        <v>0.3298611111111111</v>
      </c>
      <c r="L17" s="59">
        <v>0</v>
      </c>
      <c r="M17" s="60">
        <v>690</v>
      </c>
      <c r="N17" s="55">
        <v>15</v>
      </c>
      <c r="O17" s="55">
        <v>15</v>
      </c>
      <c r="Q17" s="59">
        <v>475</v>
      </c>
      <c r="S17" s="15">
        <f>VLOOKUP(T17,id!$A:$C,3,0)</f>
        <v>31</v>
      </c>
      <c r="T17" s="15" t="str">
        <f t="shared" si="11"/>
        <v>WitkowskiMarcin1969</v>
      </c>
      <c r="U17" s="9" t="str">
        <f t="shared" si="12"/>
        <v>Witkowski</v>
      </c>
      <c r="V17" s="9" t="str">
        <f t="shared" si="13"/>
        <v>Marcin</v>
      </c>
      <c r="W17" s="9" t="str">
        <f t="shared" si="14"/>
        <v xml:space="preserve">SONY MTB TEAM </v>
      </c>
      <c r="X17" s="9">
        <f t="shared" si="15"/>
        <v>1969</v>
      </c>
      <c r="Y17" s="9">
        <f t="shared" si="16"/>
        <v>71.999999999999986</v>
      </c>
      <c r="Z17" s="24"/>
      <c r="AA17" s="9">
        <f t="shared" si="17"/>
        <v>0.98947368421052628</v>
      </c>
      <c r="AB17" s="9">
        <f t="shared" si="18"/>
        <v>1</v>
      </c>
      <c r="AC17" s="9">
        <f t="shared" si="19"/>
        <v>1</v>
      </c>
      <c r="AD17" s="9">
        <f t="shared" si="20"/>
        <v>1</v>
      </c>
    </row>
    <row r="18" spans="1:30">
      <c r="A18" s="54">
        <v>42</v>
      </c>
      <c r="B18" s="54" t="s">
        <v>55</v>
      </c>
      <c r="C18" s="54" t="s">
        <v>54</v>
      </c>
      <c r="D18" s="54" t="s">
        <v>150</v>
      </c>
      <c r="E18" s="55" t="s">
        <v>36</v>
      </c>
      <c r="F18" s="54">
        <v>1967</v>
      </c>
      <c r="G18" s="54" t="s">
        <v>1286</v>
      </c>
      <c r="H18" s="55">
        <v>23</v>
      </c>
      <c r="I18" s="56">
        <v>0.6875</v>
      </c>
      <c r="J18" s="57">
        <v>0.34375</v>
      </c>
      <c r="K18" s="58">
        <f t="shared" si="0"/>
        <v>0.3444444444444445</v>
      </c>
      <c r="L18" s="59">
        <v>16</v>
      </c>
      <c r="M18" s="60">
        <v>674</v>
      </c>
      <c r="N18" s="55">
        <v>16</v>
      </c>
      <c r="O18" s="55">
        <v>16</v>
      </c>
      <c r="Q18" s="59">
        <v>496</v>
      </c>
      <c r="S18" s="15">
        <f>VLOOKUP(T18,id!$A:$C,3,0)</f>
        <v>32</v>
      </c>
      <c r="T18" s="15" t="str">
        <f t="shared" si="11"/>
        <v>StanekRobert1967</v>
      </c>
      <c r="U18" s="9" t="str">
        <f t="shared" si="12"/>
        <v>Stanek</v>
      </c>
      <c r="V18" s="9" t="str">
        <f t="shared" si="13"/>
        <v>Robert</v>
      </c>
      <c r="W18" s="9" t="str">
        <f t="shared" si="14"/>
        <v>RUDY KOT</v>
      </c>
      <c r="X18" s="9">
        <f t="shared" si="15"/>
        <v>1967</v>
      </c>
      <c r="Y18" s="9">
        <f t="shared" si="16"/>
        <v>70.330434782608677</v>
      </c>
      <c r="Z18" s="24"/>
      <c r="AA18" s="9">
        <f t="shared" si="17"/>
        <v>0.95766129032258063</v>
      </c>
      <c r="AB18" s="9">
        <f t="shared" si="18"/>
        <v>1</v>
      </c>
      <c r="AC18" s="9">
        <f t="shared" si="19"/>
        <v>0.97681159420289854</v>
      </c>
      <c r="AD18" s="9">
        <f t="shared" si="20"/>
        <v>1</v>
      </c>
    </row>
    <row r="19" spans="1:30">
      <c r="A19" s="54">
        <v>44</v>
      </c>
      <c r="B19" s="54" t="s">
        <v>73</v>
      </c>
      <c r="C19" s="54" t="s">
        <v>19</v>
      </c>
      <c r="D19" s="54" t="s">
        <v>1295</v>
      </c>
      <c r="E19" s="55" t="s">
        <v>36</v>
      </c>
      <c r="F19" s="54">
        <v>1963</v>
      </c>
      <c r="G19" s="54" t="s">
        <v>1286</v>
      </c>
      <c r="H19" s="55">
        <v>23</v>
      </c>
      <c r="I19" s="56">
        <v>0.6875</v>
      </c>
      <c r="J19" s="57">
        <v>0.34375</v>
      </c>
      <c r="K19" s="58">
        <f t="shared" si="0"/>
        <v>0.3444444444444445</v>
      </c>
      <c r="L19" s="59">
        <v>16</v>
      </c>
      <c r="M19" s="60">
        <v>674</v>
      </c>
      <c r="N19" s="55">
        <v>16</v>
      </c>
      <c r="O19" s="55">
        <v>16</v>
      </c>
      <c r="Q19" s="59">
        <v>496</v>
      </c>
      <c r="S19" s="15">
        <f>VLOOKUP(T19,id!$A:$C,3,0)</f>
        <v>33</v>
      </c>
      <c r="T19" s="15" t="str">
        <f t="shared" si="11"/>
        <v>SzajdukPiotr1963</v>
      </c>
      <c r="U19" s="9" t="str">
        <f t="shared" si="12"/>
        <v>Szajduk</v>
      </c>
      <c r="V19" s="9" t="str">
        <f t="shared" si="13"/>
        <v>Piotr</v>
      </c>
      <c r="W19" s="9" t="str">
        <f t="shared" si="14"/>
        <v>Wrzaskun</v>
      </c>
      <c r="X19" s="9">
        <f t="shared" si="15"/>
        <v>1963</v>
      </c>
      <c r="Y19" s="9">
        <f t="shared" si="16"/>
        <v>70.330434782608677</v>
      </c>
      <c r="Z19" s="24"/>
      <c r="AA19" s="9">
        <f t="shared" si="17"/>
        <v>1</v>
      </c>
      <c r="AB19" s="9">
        <f t="shared" si="18"/>
        <v>1</v>
      </c>
      <c r="AC19" s="9">
        <f t="shared" si="19"/>
        <v>1</v>
      </c>
      <c r="AD19" s="9">
        <f t="shared" si="20"/>
        <v>1</v>
      </c>
    </row>
    <row r="20" spans="1:30">
      <c r="A20" s="54">
        <v>13</v>
      </c>
      <c r="B20" s="54" t="s">
        <v>2</v>
      </c>
      <c r="C20" s="54" t="s">
        <v>29</v>
      </c>
      <c r="E20" s="55" t="s">
        <v>36</v>
      </c>
      <c r="F20" s="54">
        <v>1958</v>
      </c>
      <c r="G20" s="54" t="s">
        <v>1286</v>
      </c>
      <c r="H20" s="55">
        <v>23</v>
      </c>
      <c r="I20" s="56">
        <v>0.69236111111111109</v>
      </c>
      <c r="J20" s="57">
        <v>0.34375</v>
      </c>
      <c r="K20" s="58">
        <f t="shared" si="0"/>
        <v>0.34930555555555554</v>
      </c>
      <c r="L20" s="59">
        <v>23</v>
      </c>
      <c r="M20" s="60">
        <v>667</v>
      </c>
      <c r="N20" s="55">
        <v>18</v>
      </c>
      <c r="O20" s="55">
        <v>17</v>
      </c>
      <c r="Q20" s="59">
        <v>503</v>
      </c>
      <c r="S20" s="15">
        <f>VLOOKUP(T20,id!$A:$C,3,0)</f>
        <v>34</v>
      </c>
      <c r="T20" s="15" t="str">
        <f t="shared" si="11"/>
        <v>Herman-IżyckiLeszek1958</v>
      </c>
      <c r="U20" s="9" t="str">
        <f t="shared" si="12"/>
        <v>Herman-Iżycki</v>
      </c>
      <c r="V20" s="9" t="str">
        <f t="shared" si="13"/>
        <v>Leszek</v>
      </c>
      <c r="W20" s="9">
        <f t="shared" si="14"/>
        <v>0</v>
      </c>
      <c r="X20" s="9">
        <f t="shared" si="15"/>
        <v>1958</v>
      </c>
      <c r="Y20" s="9">
        <f t="shared" si="16"/>
        <v>69.59999999999998</v>
      </c>
      <c r="Z20" s="24"/>
      <c r="AA20" s="9">
        <f t="shared" ref="AA20:AA42" si="21">Q19/Q20</f>
        <v>0.98608349900596426</v>
      </c>
      <c r="AB20" s="9">
        <f t="shared" ref="AB20:AB42" si="22">H20/H19</f>
        <v>1</v>
      </c>
      <c r="AC20" s="9">
        <f t="shared" ref="AC20:AC42" si="23">M20/M19</f>
        <v>0.98961424332344217</v>
      </c>
      <c r="AD20" s="9">
        <f t="shared" ref="AD20:AD42" si="24">AB20^0.2</f>
        <v>1</v>
      </c>
    </row>
    <row r="21" spans="1:30">
      <c r="A21" s="54">
        <v>54</v>
      </c>
      <c r="B21" s="54" t="s">
        <v>198</v>
      </c>
      <c r="C21" s="54" t="s">
        <v>56</v>
      </c>
      <c r="E21" s="55" t="s">
        <v>36</v>
      </c>
      <c r="F21" s="54">
        <v>1970</v>
      </c>
      <c r="G21" s="54" t="s">
        <v>1286</v>
      </c>
      <c r="H21" s="55">
        <v>22</v>
      </c>
      <c r="I21" s="56">
        <v>0.65972222222222221</v>
      </c>
      <c r="J21" s="57">
        <v>0.34375</v>
      </c>
      <c r="K21" s="58">
        <f t="shared" si="0"/>
        <v>0.31666666666666665</v>
      </c>
      <c r="L21" s="59">
        <v>0</v>
      </c>
      <c r="M21" s="60">
        <v>660</v>
      </c>
      <c r="N21" s="55">
        <v>19</v>
      </c>
      <c r="O21" s="55">
        <v>18</v>
      </c>
      <c r="Q21" s="59">
        <v>456</v>
      </c>
      <c r="S21" s="15">
        <f>VLOOKUP(T21,id!$A:$C,3,0)</f>
        <v>35</v>
      </c>
      <c r="T21" s="15" t="str">
        <f t="shared" si="11"/>
        <v>ZawadzkiArtur1970</v>
      </c>
      <c r="U21" s="9" t="str">
        <f t="shared" si="12"/>
        <v>Zawadzki</v>
      </c>
      <c r="V21" s="9" t="str">
        <f t="shared" si="13"/>
        <v>Artur</v>
      </c>
      <c r="W21" s="9">
        <f t="shared" si="14"/>
        <v>0</v>
      </c>
      <c r="X21" s="9">
        <f t="shared" si="15"/>
        <v>1970</v>
      </c>
      <c r="Y21" s="9">
        <f t="shared" si="16"/>
        <v>68.869565217391283</v>
      </c>
      <c r="Z21" s="24">
        <v>68.869565217391283</v>
      </c>
      <c r="AA21" s="9">
        <f t="shared" si="21"/>
        <v>1.1030701754385965</v>
      </c>
      <c r="AB21" s="9">
        <f t="shared" si="22"/>
        <v>0.95652173913043481</v>
      </c>
      <c r="AC21" s="9">
        <f t="shared" si="23"/>
        <v>0.98950524737631185</v>
      </c>
      <c r="AD21" s="9">
        <f t="shared" si="24"/>
        <v>0.99114904981641982</v>
      </c>
    </row>
    <row r="22" spans="1:30">
      <c r="A22" s="54">
        <v>52</v>
      </c>
      <c r="B22" s="54" t="s">
        <v>68</v>
      </c>
      <c r="C22" s="54" t="s">
        <v>69</v>
      </c>
      <c r="D22" s="54" t="s">
        <v>151</v>
      </c>
      <c r="E22" s="55" t="s">
        <v>36</v>
      </c>
      <c r="F22" s="54">
        <v>1981</v>
      </c>
      <c r="G22" s="54" t="s">
        <v>1286</v>
      </c>
      <c r="H22" s="55">
        <v>22</v>
      </c>
      <c r="I22" s="56">
        <v>0.66388888888888886</v>
      </c>
      <c r="J22" s="57">
        <v>0.34375</v>
      </c>
      <c r="K22" s="58">
        <f t="shared" si="0"/>
        <v>0.32083333333333336</v>
      </c>
      <c r="L22" s="59">
        <v>0</v>
      </c>
      <c r="M22" s="60">
        <v>660</v>
      </c>
      <c r="N22" s="55">
        <v>20</v>
      </c>
      <c r="O22" s="55">
        <v>19</v>
      </c>
      <c r="Q22" s="59">
        <v>462</v>
      </c>
      <c r="S22" s="15">
        <f>VLOOKUP(T22,id!$A:$C,3,0)</f>
        <v>36</v>
      </c>
      <c r="T22" s="15" t="str">
        <f t="shared" si="11"/>
        <v>WronaŁukasz1981</v>
      </c>
      <c r="U22" s="9" t="str">
        <f t="shared" si="12"/>
        <v>Wrona</v>
      </c>
      <c r="V22" s="9" t="str">
        <f t="shared" si="13"/>
        <v>Łukasz</v>
      </c>
      <c r="W22" s="9" t="str">
        <f t="shared" si="14"/>
        <v>Towanda</v>
      </c>
      <c r="X22" s="9">
        <f t="shared" si="15"/>
        <v>1981</v>
      </c>
      <c r="Y22" s="9">
        <f t="shared" si="16"/>
        <v>67.975155279503085</v>
      </c>
      <c r="Z22" s="24">
        <v>67.975155279503085</v>
      </c>
      <c r="AA22" s="9">
        <f t="shared" si="21"/>
        <v>0.98701298701298701</v>
      </c>
      <c r="AB22" s="9">
        <f t="shared" si="22"/>
        <v>1</v>
      </c>
      <c r="AC22" s="9">
        <f t="shared" si="23"/>
        <v>1</v>
      </c>
      <c r="AD22" s="9">
        <f t="shared" si="24"/>
        <v>1</v>
      </c>
    </row>
    <row r="23" spans="1:30">
      <c r="A23" s="54">
        <v>17</v>
      </c>
      <c r="B23" s="54" t="s">
        <v>155</v>
      </c>
      <c r="C23" s="54" t="s">
        <v>74</v>
      </c>
      <c r="D23" s="54" t="s">
        <v>1296</v>
      </c>
      <c r="E23" s="55" t="s">
        <v>36</v>
      </c>
      <c r="F23" s="54">
        <v>1980</v>
      </c>
      <c r="G23" s="54" t="s">
        <v>1286</v>
      </c>
      <c r="H23" s="55">
        <v>21</v>
      </c>
      <c r="I23" s="56">
        <v>0.6333333333333333</v>
      </c>
      <c r="J23" s="57">
        <v>0.34375</v>
      </c>
      <c r="K23" s="58">
        <f t="shared" si="0"/>
        <v>0.2902777777777778</v>
      </c>
      <c r="L23" s="59">
        <v>0</v>
      </c>
      <c r="M23" s="60">
        <v>630</v>
      </c>
      <c r="N23" s="55">
        <v>22</v>
      </c>
      <c r="O23" s="55">
        <v>20</v>
      </c>
      <c r="Q23" s="59">
        <v>418</v>
      </c>
      <c r="S23" s="15">
        <f>VLOOKUP(T23,id!$A:$C,3,0)</f>
        <v>37</v>
      </c>
      <c r="T23" s="15" t="str">
        <f t="shared" si="11"/>
        <v>JaskólskiKonrad1980</v>
      </c>
      <c r="U23" s="9" t="str">
        <f t="shared" si="12"/>
        <v>Jaskólski</v>
      </c>
      <c r="V23" s="9" t="str">
        <f t="shared" si="13"/>
        <v>Konrad</v>
      </c>
      <c r="W23" s="9" t="str">
        <f t="shared" si="14"/>
        <v>Forrest Gaps</v>
      </c>
      <c r="X23" s="9">
        <f t="shared" si="15"/>
        <v>1980</v>
      </c>
      <c r="Y23" s="9">
        <f t="shared" si="16"/>
        <v>64.885375494071127</v>
      </c>
      <c r="Z23" s="24"/>
      <c r="AA23" s="9">
        <f t="shared" si="21"/>
        <v>1.1052631578947369</v>
      </c>
      <c r="AB23" s="9">
        <f t="shared" si="22"/>
        <v>0.95454545454545459</v>
      </c>
      <c r="AC23" s="9">
        <f t="shared" si="23"/>
        <v>0.95454545454545459</v>
      </c>
      <c r="AD23" s="9">
        <f t="shared" si="24"/>
        <v>0.99073914518907036</v>
      </c>
    </row>
    <row r="24" spans="1:30">
      <c r="A24" s="54">
        <v>20</v>
      </c>
      <c r="B24" s="54" t="s">
        <v>178</v>
      </c>
      <c r="C24" s="54" t="s">
        <v>76</v>
      </c>
      <c r="D24" s="61" t="s">
        <v>1297</v>
      </c>
      <c r="E24" s="55" t="s">
        <v>36</v>
      </c>
      <c r="F24" s="54">
        <v>1995</v>
      </c>
      <c r="G24" s="54" t="s">
        <v>1286</v>
      </c>
      <c r="H24" s="55">
        <v>21</v>
      </c>
      <c r="I24" s="56">
        <v>0.64444444444444449</v>
      </c>
      <c r="J24" s="57">
        <v>0.34375</v>
      </c>
      <c r="K24" s="58">
        <f t="shared" si="0"/>
        <v>0.30069444444444443</v>
      </c>
      <c r="L24" s="59">
        <v>0</v>
      </c>
      <c r="M24" s="60">
        <v>630</v>
      </c>
      <c r="N24" s="55">
        <v>23</v>
      </c>
      <c r="O24" s="55">
        <v>21</v>
      </c>
      <c r="Q24" s="59">
        <v>433</v>
      </c>
      <c r="S24" s="15">
        <f>VLOOKUP(T24,id!$A:$C,3,0)</f>
        <v>38</v>
      </c>
      <c r="T24" s="15" t="str">
        <f t="shared" si="11"/>
        <v>KliniewskiMaciej1995</v>
      </c>
      <c r="U24" s="9" t="str">
        <f t="shared" si="12"/>
        <v>Kliniewski</v>
      </c>
      <c r="V24" s="9" t="str">
        <f t="shared" si="13"/>
        <v>Maciej</v>
      </c>
      <c r="W24" s="9" t="str">
        <f t="shared" si="14"/>
        <v xml:space="preserve">Bydgoszcz City Race </v>
      </c>
      <c r="X24" s="9">
        <f t="shared" si="15"/>
        <v>1995</v>
      </c>
      <c r="Y24" s="9">
        <f t="shared" si="16"/>
        <v>62.637614218294992</v>
      </c>
      <c r="Z24" s="24"/>
      <c r="AA24" s="9">
        <f t="shared" si="21"/>
        <v>0.96535796766743653</v>
      </c>
      <c r="AB24" s="9">
        <f t="shared" si="22"/>
        <v>1</v>
      </c>
      <c r="AC24" s="9">
        <f t="shared" si="23"/>
        <v>1</v>
      </c>
      <c r="AD24" s="9">
        <f t="shared" si="24"/>
        <v>1</v>
      </c>
    </row>
    <row r="25" spans="1:30">
      <c r="A25" s="54">
        <v>1</v>
      </c>
      <c r="B25" s="54" t="s">
        <v>246</v>
      </c>
      <c r="C25" s="54" t="s">
        <v>352</v>
      </c>
      <c r="D25" s="61" t="s">
        <v>1298</v>
      </c>
      <c r="E25" s="55" t="s">
        <v>36</v>
      </c>
      <c r="F25" s="54">
        <v>1967</v>
      </c>
      <c r="G25" s="54" t="s">
        <v>1286</v>
      </c>
      <c r="H25" s="55">
        <v>21</v>
      </c>
      <c r="I25" s="56">
        <v>0.66388888888888886</v>
      </c>
      <c r="J25" s="57">
        <v>0.34375</v>
      </c>
      <c r="K25" s="58">
        <f t="shared" si="0"/>
        <v>0.32083333333333336</v>
      </c>
      <c r="L25" s="59">
        <v>0</v>
      </c>
      <c r="M25" s="60">
        <v>630</v>
      </c>
      <c r="N25" s="55">
        <v>24</v>
      </c>
      <c r="O25" s="55">
        <v>22</v>
      </c>
      <c r="Q25" s="59">
        <v>462</v>
      </c>
      <c r="S25" s="15">
        <f>VLOOKUP(T25,id!$A:$C,3,0)</f>
        <v>39</v>
      </c>
      <c r="T25" s="15" t="str">
        <f t="shared" si="11"/>
        <v>AdamczykJarek1967</v>
      </c>
      <c r="U25" s="9" t="str">
        <f t="shared" si="12"/>
        <v>Adamczyk</v>
      </c>
      <c r="V25" s="9" t="str">
        <f t="shared" si="13"/>
        <v>Jarek</v>
      </c>
      <c r="W25" s="9" t="str">
        <f t="shared" si="14"/>
        <v xml:space="preserve">Zbieranina z Niesięcina </v>
      </c>
      <c r="X25" s="9">
        <f t="shared" si="15"/>
        <v>1967</v>
      </c>
      <c r="Y25" s="9">
        <f t="shared" si="16"/>
        <v>58.705815923207211</v>
      </c>
      <c r="Z25" s="24"/>
      <c r="AA25" s="9">
        <f t="shared" si="21"/>
        <v>0.93722943722943719</v>
      </c>
      <c r="AB25" s="9">
        <f t="shared" si="22"/>
        <v>1</v>
      </c>
      <c r="AC25" s="9">
        <f t="shared" si="23"/>
        <v>1</v>
      </c>
      <c r="AD25" s="9">
        <f t="shared" si="24"/>
        <v>1</v>
      </c>
    </row>
    <row r="26" spans="1:30">
      <c r="A26" s="54">
        <v>30</v>
      </c>
      <c r="B26" s="54" t="s">
        <v>337</v>
      </c>
      <c r="C26" s="54" t="s">
        <v>338</v>
      </c>
      <c r="D26" s="61" t="s">
        <v>1299</v>
      </c>
      <c r="E26" s="55" t="s">
        <v>36</v>
      </c>
      <c r="F26" s="54">
        <v>1973</v>
      </c>
      <c r="G26" s="54" t="s">
        <v>1286</v>
      </c>
      <c r="H26" s="55">
        <v>21</v>
      </c>
      <c r="I26" s="56">
        <v>0.67361111111111116</v>
      </c>
      <c r="J26" s="57">
        <v>0.34375</v>
      </c>
      <c r="K26" s="58">
        <f t="shared" si="0"/>
        <v>0.3298611111111111</v>
      </c>
      <c r="L26" s="59">
        <v>0</v>
      </c>
      <c r="M26" s="60">
        <v>630</v>
      </c>
      <c r="N26" s="55">
        <v>25</v>
      </c>
      <c r="O26" s="55">
        <v>23</v>
      </c>
      <c r="Q26" s="59">
        <v>475</v>
      </c>
      <c r="S26" s="15">
        <f>VLOOKUP(T26,id!$A:$C,3,0)</f>
        <v>40</v>
      </c>
      <c r="T26" s="15" t="str">
        <f t="shared" si="11"/>
        <v>NikonowiczAdrian1973</v>
      </c>
      <c r="U26" s="9" t="str">
        <f t="shared" si="12"/>
        <v>Nikonowicz</v>
      </c>
      <c r="V26" s="9" t="str">
        <f t="shared" si="13"/>
        <v>Adrian</v>
      </c>
      <c r="W26" s="9" t="str">
        <f t="shared" si="14"/>
        <v xml:space="preserve">Światowid Małe Gacno </v>
      </c>
      <c r="X26" s="9">
        <f t="shared" si="15"/>
        <v>1973</v>
      </c>
      <c r="Y26" s="9">
        <f t="shared" si="16"/>
        <v>57.099130434782595</v>
      </c>
      <c r="Z26" s="24"/>
      <c r="AA26" s="9">
        <f t="shared" si="21"/>
        <v>0.9726315789473684</v>
      </c>
      <c r="AB26" s="9">
        <f t="shared" si="22"/>
        <v>1</v>
      </c>
      <c r="AC26" s="9">
        <f t="shared" si="23"/>
        <v>1</v>
      </c>
      <c r="AD26" s="9">
        <f t="shared" si="24"/>
        <v>1</v>
      </c>
    </row>
    <row r="27" spans="1:30">
      <c r="A27" s="54">
        <v>11</v>
      </c>
      <c r="B27" s="54" t="s">
        <v>108</v>
      </c>
      <c r="C27" s="54" t="s">
        <v>109</v>
      </c>
      <c r="D27" s="61" t="s">
        <v>1300</v>
      </c>
      <c r="E27" s="55" t="s">
        <v>36</v>
      </c>
      <c r="F27" s="54">
        <v>1988</v>
      </c>
      <c r="G27" s="54" t="s">
        <v>1286</v>
      </c>
      <c r="H27" s="55">
        <v>21</v>
      </c>
      <c r="I27" s="56">
        <v>0.68472222222222223</v>
      </c>
      <c r="J27" s="57">
        <v>0.34375</v>
      </c>
      <c r="K27" s="58">
        <f t="shared" si="0"/>
        <v>0.34166666666666662</v>
      </c>
      <c r="L27" s="59">
        <v>12</v>
      </c>
      <c r="M27" s="60">
        <v>618</v>
      </c>
      <c r="N27" s="55">
        <v>26</v>
      </c>
      <c r="O27" s="55">
        <v>24</v>
      </c>
      <c r="Q27" s="59">
        <v>492</v>
      </c>
      <c r="S27" s="15">
        <f>VLOOKUP(T27,id!$A:$C,3,0)</f>
        <v>41</v>
      </c>
      <c r="T27" s="15" t="str">
        <f t="shared" si="11"/>
        <v>GłomskiAleksander1988</v>
      </c>
      <c r="U27" s="9" t="str">
        <f t="shared" si="12"/>
        <v>Głomski</v>
      </c>
      <c r="V27" s="9" t="str">
        <f t="shared" si="13"/>
        <v>Aleksander</v>
      </c>
      <c r="W27" s="9" t="str">
        <f t="shared" si="14"/>
        <v xml:space="preserve">Tup Tuś Kizia </v>
      </c>
      <c r="X27" s="9">
        <f t="shared" si="15"/>
        <v>1988</v>
      </c>
      <c r="Y27" s="9">
        <f t="shared" si="16"/>
        <v>56.011527950310544</v>
      </c>
      <c r="Z27" s="24"/>
      <c r="AA27" s="9">
        <f t="shared" si="21"/>
        <v>0.96544715447154472</v>
      </c>
      <c r="AB27" s="9">
        <f t="shared" si="22"/>
        <v>1</v>
      </c>
      <c r="AC27" s="9">
        <f t="shared" si="23"/>
        <v>0.98095238095238091</v>
      </c>
      <c r="AD27" s="9">
        <f t="shared" si="24"/>
        <v>1</v>
      </c>
    </row>
    <row r="28" spans="1:30">
      <c r="A28" s="54">
        <v>29</v>
      </c>
      <c r="B28" s="54" t="s">
        <v>1301</v>
      </c>
      <c r="C28" s="54" t="s">
        <v>19</v>
      </c>
      <c r="E28" s="55" t="s">
        <v>36</v>
      </c>
      <c r="F28" s="54">
        <v>1976</v>
      </c>
      <c r="G28" s="54" t="s">
        <v>1286</v>
      </c>
      <c r="H28" s="55">
        <v>21</v>
      </c>
      <c r="I28" s="56">
        <v>0.69444444444444453</v>
      </c>
      <c r="J28" s="57">
        <v>0.34375</v>
      </c>
      <c r="K28" s="58">
        <f t="shared" si="0"/>
        <v>0.35138888888888892</v>
      </c>
      <c r="L28" s="59">
        <v>26</v>
      </c>
      <c r="M28" s="60">
        <v>604</v>
      </c>
      <c r="N28" s="55">
        <v>27</v>
      </c>
      <c r="O28" s="55">
        <v>25</v>
      </c>
      <c r="Q28" s="59">
        <v>506</v>
      </c>
      <c r="S28" s="15">
        <f>VLOOKUP(T28,id!$A:$C,3,0)</f>
        <v>42</v>
      </c>
      <c r="T28" s="15" t="str">
        <f t="shared" si="11"/>
        <v>NiewęgłowskiPiotr1976</v>
      </c>
      <c r="U28" s="9" t="str">
        <f t="shared" si="12"/>
        <v>Niewęgłowski</v>
      </c>
      <c r="V28" s="9" t="str">
        <f t="shared" si="13"/>
        <v>Piotr</v>
      </c>
      <c r="W28" s="9">
        <f t="shared" si="14"/>
        <v>0</v>
      </c>
      <c r="X28" s="9">
        <f t="shared" si="15"/>
        <v>1976</v>
      </c>
      <c r="Y28" s="9">
        <f t="shared" si="16"/>
        <v>54.742658385093158</v>
      </c>
      <c r="Z28" s="24"/>
      <c r="AA28" s="9">
        <f t="shared" si="21"/>
        <v>0.97233201581027673</v>
      </c>
      <c r="AB28" s="9">
        <f t="shared" si="22"/>
        <v>1</v>
      </c>
      <c r="AC28" s="9">
        <f t="shared" si="23"/>
        <v>0.97734627831715215</v>
      </c>
      <c r="AD28" s="9">
        <f t="shared" si="24"/>
        <v>1</v>
      </c>
    </row>
    <row r="29" spans="1:30">
      <c r="A29" s="54">
        <v>2</v>
      </c>
      <c r="B29" s="54" t="s">
        <v>1012</v>
      </c>
      <c r="C29" s="54" t="s">
        <v>54</v>
      </c>
      <c r="D29" s="61" t="s">
        <v>1302</v>
      </c>
      <c r="E29" s="55" t="s">
        <v>36</v>
      </c>
      <c r="F29" s="54">
        <v>1979</v>
      </c>
      <c r="G29" s="54" t="s">
        <v>1286</v>
      </c>
      <c r="H29" s="55">
        <v>21</v>
      </c>
      <c r="I29" s="56">
        <v>0.69444444444444453</v>
      </c>
      <c r="J29" s="57">
        <v>0.34375</v>
      </c>
      <c r="K29" s="58">
        <f t="shared" si="0"/>
        <v>0.35138888888888892</v>
      </c>
      <c r="L29" s="59">
        <v>26</v>
      </c>
      <c r="M29" s="60">
        <v>604</v>
      </c>
      <c r="N29" s="55">
        <v>27</v>
      </c>
      <c r="O29" s="55">
        <v>25</v>
      </c>
      <c r="Q29" s="59">
        <v>506</v>
      </c>
      <c r="S29" s="15">
        <f>VLOOKUP(T29,id!$A:$C,3,0)</f>
        <v>43</v>
      </c>
      <c r="T29" s="15" t="str">
        <f t="shared" si="11"/>
        <v>BelicaRobert1979</v>
      </c>
      <c r="U29" s="9" t="str">
        <f t="shared" si="12"/>
        <v>Belica</v>
      </c>
      <c r="V29" s="9" t="str">
        <f t="shared" si="13"/>
        <v>Robert</v>
      </c>
      <c r="W29" s="9" t="str">
        <f t="shared" si="14"/>
        <v xml:space="preserve">T-Mobile Cycling Team </v>
      </c>
      <c r="X29" s="9">
        <f t="shared" si="15"/>
        <v>1979</v>
      </c>
      <c r="Y29" s="9">
        <f t="shared" si="16"/>
        <v>54.742658385093158</v>
      </c>
      <c r="Z29" s="24"/>
      <c r="AA29" s="9">
        <f t="shared" si="21"/>
        <v>1</v>
      </c>
      <c r="AB29" s="9">
        <f t="shared" si="22"/>
        <v>1</v>
      </c>
      <c r="AC29" s="9">
        <f t="shared" si="23"/>
        <v>1</v>
      </c>
      <c r="AD29" s="9">
        <f t="shared" si="24"/>
        <v>1</v>
      </c>
    </row>
    <row r="30" spans="1:30">
      <c r="A30" s="54">
        <v>37</v>
      </c>
      <c r="B30" s="54" t="s">
        <v>766</v>
      </c>
      <c r="C30" s="54" t="s">
        <v>65</v>
      </c>
      <c r="D30" s="61" t="s">
        <v>1303</v>
      </c>
      <c r="E30" s="55" t="s">
        <v>36</v>
      </c>
      <c r="F30" s="54">
        <v>1978</v>
      </c>
      <c r="G30" s="54" t="s">
        <v>1286</v>
      </c>
      <c r="H30" s="55">
        <v>20</v>
      </c>
      <c r="I30" s="56">
        <v>0.67361111111111116</v>
      </c>
      <c r="J30" s="57">
        <v>0.34375</v>
      </c>
      <c r="K30" s="58">
        <f t="shared" si="0"/>
        <v>0.33055555555555555</v>
      </c>
      <c r="L30" s="59">
        <v>0</v>
      </c>
      <c r="M30" s="60">
        <v>600</v>
      </c>
      <c r="N30" s="55">
        <v>28</v>
      </c>
      <c r="O30" s="55">
        <v>26</v>
      </c>
      <c r="Q30" s="59">
        <v>476</v>
      </c>
      <c r="S30" s="15">
        <f>VLOOKUP(T30,id!$A:$C,3,0)</f>
        <v>44</v>
      </c>
      <c r="T30" s="15" t="str">
        <f t="shared" si="11"/>
        <v>RychlikMichał1978</v>
      </c>
      <c r="U30" s="9" t="str">
        <f t="shared" si="12"/>
        <v>Rychlik</v>
      </c>
      <c r="V30" s="9" t="str">
        <f t="shared" si="13"/>
        <v>Michał</v>
      </c>
      <c r="W30" s="9" t="str">
        <f t="shared" si="14"/>
        <v xml:space="preserve">OrientAkcja </v>
      </c>
      <c r="X30" s="9">
        <f t="shared" si="15"/>
        <v>1978</v>
      </c>
      <c r="Y30" s="9">
        <f t="shared" si="16"/>
        <v>54.380124223602472</v>
      </c>
      <c r="Z30" s="24"/>
      <c r="AA30" s="9">
        <f t="shared" si="21"/>
        <v>1.0630252100840336</v>
      </c>
      <c r="AB30" s="9">
        <f t="shared" si="22"/>
        <v>0.95238095238095233</v>
      </c>
      <c r="AC30" s="9">
        <f t="shared" si="23"/>
        <v>0.99337748344370858</v>
      </c>
      <c r="AD30" s="9">
        <f t="shared" si="24"/>
        <v>0.99028942228686234</v>
      </c>
    </row>
    <row r="31" spans="1:30">
      <c r="A31" s="68">
        <v>38</v>
      </c>
      <c r="B31" s="54" t="s">
        <v>93</v>
      </c>
      <c r="C31" s="54" t="s">
        <v>23</v>
      </c>
      <c r="D31" s="61" t="s">
        <v>1304</v>
      </c>
      <c r="E31" s="55" t="s">
        <v>36</v>
      </c>
      <c r="F31" s="54">
        <v>1974</v>
      </c>
      <c r="G31" s="54" t="s">
        <v>1286</v>
      </c>
      <c r="H31" s="55">
        <v>20</v>
      </c>
      <c r="I31" s="56">
        <v>0.67708333333333337</v>
      </c>
      <c r="J31" s="57">
        <v>0.34375</v>
      </c>
      <c r="K31" s="58">
        <f t="shared" si="0"/>
        <v>0.33333333333333331</v>
      </c>
      <c r="L31" s="59">
        <v>0</v>
      </c>
      <c r="M31" s="60">
        <v>600</v>
      </c>
      <c r="N31" s="55">
        <v>29</v>
      </c>
      <c r="O31" s="55">
        <v>27</v>
      </c>
      <c r="Q31" s="59">
        <v>480</v>
      </c>
      <c r="S31" s="15">
        <f>VLOOKUP(T31,id!$A:$C,3,0)</f>
        <v>45</v>
      </c>
      <c r="T31" s="15" t="str">
        <f t="shared" si="11"/>
        <v>RygalskiGrzegorz1974</v>
      </c>
      <c r="U31" s="9" t="str">
        <f t="shared" si="12"/>
        <v>Rygalski</v>
      </c>
      <c r="V31" s="9" t="str">
        <f t="shared" si="13"/>
        <v>Grzegorz</v>
      </c>
      <c r="W31" s="9" t="str">
        <f t="shared" si="14"/>
        <v xml:space="preserve">Welocypedy </v>
      </c>
      <c r="X31" s="9">
        <f t="shared" si="15"/>
        <v>1974</v>
      </c>
      <c r="Y31" s="9">
        <f t="shared" si="16"/>
        <v>53.926956521739122</v>
      </c>
      <c r="Z31" s="24"/>
      <c r="AA31" s="9">
        <f t="shared" si="21"/>
        <v>0.9916666666666667</v>
      </c>
      <c r="AB31" s="9">
        <f t="shared" si="22"/>
        <v>1</v>
      </c>
      <c r="AC31" s="9">
        <f t="shared" si="23"/>
        <v>1</v>
      </c>
      <c r="AD31" s="9">
        <f t="shared" si="24"/>
        <v>1</v>
      </c>
    </row>
    <row r="32" spans="1:30">
      <c r="A32" s="68">
        <v>43</v>
      </c>
      <c r="B32" s="54" t="s">
        <v>91</v>
      </c>
      <c r="C32" s="54" t="s">
        <v>53</v>
      </c>
      <c r="D32" s="61" t="s">
        <v>1304</v>
      </c>
      <c r="E32" s="55" t="s">
        <v>36</v>
      </c>
      <c r="F32" s="54">
        <v>1982</v>
      </c>
      <c r="G32" s="54" t="s">
        <v>1286</v>
      </c>
      <c r="H32" s="55">
        <v>20</v>
      </c>
      <c r="I32" s="56">
        <v>0.67708333333333337</v>
      </c>
      <c r="J32" s="57">
        <v>0.34375</v>
      </c>
      <c r="K32" s="58">
        <f t="shared" si="0"/>
        <v>0.33402777777777781</v>
      </c>
      <c r="L32" s="59">
        <v>1</v>
      </c>
      <c r="M32" s="60">
        <v>599</v>
      </c>
      <c r="N32" s="55">
        <v>30</v>
      </c>
      <c r="O32" s="55">
        <v>28</v>
      </c>
      <c r="Q32" s="59">
        <v>481</v>
      </c>
      <c r="S32" s="15">
        <f>VLOOKUP(T32,id!$A:$C,3,0)</f>
        <v>46</v>
      </c>
      <c r="T32" s="15" t="str">
        <f t="shared" si="11"/>
        <v>StefańskiTomasz1982</v>
      </c>
      <c r="U32" s="9" t="str">
        <f t="shared" si="12"/>
        <v>Stefański</v>
      </c>
      <c r="V32" s="9" t="str">
        <f t="shared" si="13"/>
        <v>Tomasz</v>
      </c>
      <c r="W32" s="9" t="str">
        <f t="shared" si="14"/>
        <v xml:space="preserve">Welocypedy </v>
      </c>
      <c r="X32" s="9">
        <f t="shared" si="15"/>
        <v>1982</v>
      </c>
      <c r="Y32" s="9">
        <f t="shared" si="16"/>
        <v>53.837078260869554</v>
      </c>
      <c r="Z32" s="24"/>
      <c r="AA32" s="9">
        <f t="shared" si="21"/>
        <v>0.99792099792099798</v>
      </c>
      <c r="AB32" s="9">
        <f t="shared" si="22"/>
        <v>1</v>
      </c>
      <c r="AC32" s="9">
        <f t="shared" si="23"/>
        <v>0.99833333333333329</v>
      </c>
      <c r="AD32" s="9">
        <f t="shared" si="24"/>
        <v>1</v>
      </c>
    </row>
    <row r="33" spans="1:30">
      <c r="A33" s="54">
        <v>16</v>
      </c>
      <c r="B33" s="54" t="s">
        <v>70</v>
      </c>
      <c r="C33" s="54" t="s">
        <v>71</v>
      </c>
      <c r="E33" s="55" t="s">
        <v>36</v>
      </c>
      <c r="F33" s="54">
        <v>1963</v>
      </c>
      <c r="G33" s="54" t="s">
        <v>1286</v>
      </c>
      <c r="H33" s="55">
        <v>20</v>
      </c>
      <c r="I33" s="56">
        <v>0.68541666666666667</v>
      </c>
      <c r="J33" s="57">
        <v>0.34375</v>
      </c>
      <c r="K33" s="58">
        <f t="shared" si="0"/>
        <v>0.34236111111111112</v>
      </c>
      <c r="L33" s="59">
        <v>13</v>
      </c>
      <c r="M33" s="60">
        <v>587</v>
      </c>
      <c r="N33" s="55">
        <v>31</v>
      </c>
      <c r="O33" s="55">
        <v>29</v>
      </c>
      <c r="Q33" s="59">
        <v>493</v>
      </c>
      <c r="S33" s="15">
        <f>VLOOKUP(T33,id!$A:$C,3,0)</f>
        <v>47</v>
      </c>
      <c r="T33" s="15" t="str">
        <f t="shared" si="11"/>
        <v>JańczakWiesław1963</v>
      </c>
      <c r="U33" s="9" t="str">
        <f t="shared" si="12"/>
        <v>Jańczak</v>
      </c>
      <c r="V33" s="9" t="str">
        <f t="shared" si="13"/>
        <v>Wiesław</v>
      </c>
      <c r="W33" s="9">
        <f t="shared" si="14"/>
        <v>0</v>
      </c>
      <c r="X33" s="9">
        <f t="shared" si="15"/>
        <v>1963</v>
      </c>
      <c r="Y33" s="9">
        <f t="shared" si="16"/>
        <v>52.75853913043477</v>
      </c>
      <c r="Z33" s="24"/>
      <c r="AA33" s="9">
        <f t="shared" si="21"/>
        <v>0.97565922920892489</v>
      </c>
      <c r="AB33" s="9">
        <f t="shared" si="22"/>
        <v>1</v>
      </c>
      <c r="AC33" s="9">
        <f t="shared" si="23"/>
        <v>0.97996661101836391</v>
      </c>
      <c r="AD33" s="9">
        <f t="shared" si="24"/>
        <v>1</v>
      </c>
    </row>
    <row r="34" spans="1:30">
      <c r="A34" s="68">
        <v>18</v>
      </c>
      <c r="B34" s="54" t="s">
        <v>163</v>
      </c>
      <c r="C34" s="54" t="s">
        <v>28</v>
      </c>
      <c r="D34" s="61" t="s">
        <v>1305</v>
      </c>
      <c r="E34" s="55" t="s">
        <v>36</v>
      </c>
      <c r="F34" s="54">
        <v>1981</v>
      </c>
      <c r="G34" s="54" t="s">
        <v>1286</v>
      </c>
      <c r="H34" s="55">
        <v>19</v>
      </c>
      <c r="I34" s="56">
        <v>0.68055555555555547</v>
      </c>
      <c r="J34" s="57">
        <v>0.34375</v>
      </c>
      <c r="K34" s="58">
        <f t="shared" si="0"/>
        <v>0.2951388888888889</v>
      </c>
      <c r="L34" s="59">
        <v>0</v>
      </c>
      <c r="M34" s="60">
        <v>570</v>
      </c>
      <c r="N34" s="55">
        <v>32</v>
      </c>
      <c r="O34" s="55">
        <v>30</v>
      </c>
      <c r="Q34" s="59">
        <v>425</v>
      </c>
      <c r="S34" s="15">
        <f>VLOOKUP(T34,id!$A:$C,3,0)</f>
        <v>48</v>
      </c>
      <c r="T34" s="15" t="str">
        <f t="shared" si="11"/>
        <v>KasierskiPrzemysław1981</v>
      </c>
      <c r="U34" s="9" t="str">
        <f t="shared" si="12"/>
        <v>Kasierski</v>
      </c>
      <c r="V34" s="9" t="str">
        <f t="shared" si="13"/>
        <v>Przemysław</v>
      </c>
      <c r="W34" s="9" t="str">
        <f t="shared" si="14"/>
        <v xml:space="preserve">Fitserwis MTB Team </v>
      </c>
      <c r="X34" s="9">
        <f t="shared" si="15"/>
        <v>1981</v>
      </c>
      <c r="Y34" s="9">
        <f t="shared" si="16"/>
        <v>51.230608695652158</v>
      </c>
      <c r="Z34" s="24"/>
      <c r="AA34" s="9">
        <f t="shared" si="21"/>
        <v>1.1599999999999999</v>
      </c>
      <c r="AB34" s="9">
        <f t="shared" si="22"/>
        <v>0.95</v>
      </c>
      <c r="AC34" s="9">
        <f t="shared" si="23"/>
        <v>0.97103918228279384</v>
      </c>
      <c r="AD34" s="9">
        <f t="shared" si="24"/>
        <v>0.98979378168698851</v>
      </c>
    </row>
    <row r="35" spans="1:30">
      <c r="A35" s="68">
        <v>7</v>
      </c>
      <c r="B35" s="54" t="s">
        <v>113</v>
      </c>
      <c r="C35" s="54" t="s">
        <v>20</v>
      </c>
      <c r="D35" s="61" t="s">
        <v>1306</v>
      </c>
      <c r="E35" s="55" t="s">
        <v>36</v>
      </c>
      <c r="F35" s="54">
        <v>1984</v>
      </c>
      <c r="G35" s="54" t="s">
        <v>1286</v>
      </c>
      <c r="H35" s="55">
        <v>19</v>
      </c>
      <c r="I35" s="56">
        <v>0.68402777777777779</v>
      </c>
      <c r="J35" s="57">
        <v>0.34375</v>
      </c>
      <c r="K35" s="58">
        <f t="shared" si="0"/>
        <v>0.34027777777777773</v>
      </c>
      <c r="L35" s="59">
        <v>10</v>
      </c>
      <c r="M35" s="60">
        <v>560</v>
      </c>
      <c r="N35" s="55">
        <v>33</v>
      </c>
      <c r="O35" s="55">
        <v>31</v>
      </c>
      <c r="Q35" s="59">
        <v>490</v>
      </c>
      <c r="S35" s="15">
        <f>VLOOKUP(T35,id!$A:$C,3,0)</f>
        <v>49</v>
      </c>
      <c r="T35" s="15" t="str">
        <f t="shared" si="11"/>
        <v>CichońPaweł1984</v>
      </c>
      <c r="U35" s="9" t="str">
        <f t="shared" si="12"/>
        <v>Cichoń</v>
      </c>
      <c r="V35" s="9" t="str">
        <f t="shared" si="13"/>
        <v>Paweł</v>
      </c>
      <c r="W35" s="9" t="str">
        <f t="shared" si="14"/>
        <v xml:space="preserve">KOOPER Architetura </v>
      </c>
      <c r="X35" s="9">
        <f t="shared" si="15"/>
        <v>1984</v>
      </c>
      <c r="Y35" s="9">
        <f t="shared" si="16"/>
        <v>50.331826086956504</v>
      </c>
      <c r="Z35" s="24"/>
      <c r="AA35" s="9">
        <f t="shared" si="21"/>
        <v>0.86734693877551017</v>
      </c>
      <c r="AB35" s="9">
        <f t="shared" si="22"/>
        <v>1</v>
      </c>
      <c r="AC35" s="9">
        <f t="shared" si="23"/>
        <v>0.98245614035087714</v>
      </c>
      <c r="AD35" s="9">
        <f t="shared" si="24"/>
        <v>1</v>
      </c>
    </row>
    <row r="36" spans="1:30">
      <c r="A36" s="68">
        <v>12</v>
      </c>
      <c r="B36" s="54" t="s">
        <v>255</v>
      </c>
      <c r="C36" s="54" t="s">
        <v>21</v>
      </c>
      <c r="E36" s="55" t="s">
        <v>36</v>
      </c>
      <c r="F36" s="54">
        <v>1977</v>
      </c>
      <c r="G36" s="54" t="s">
        <v>1286</v>
      </c>
      <c r="H36" s="55">
        <v>18</v>
      </c>
      <c r="I36" s="56">
        <v>0.6645833333333333</v>
      </c>
      <c r="J36" s="57">
        <v>0.34375</v>
      </c>
      <c r="K36" s="58">
        <f t="shared" si="0"/>
        <v>0.3215277777777778</v>
      </c>
      <c r="L36" s="59">
        <v>0</v>
      </c>
      <c r="M36" s="60">
        <v>540</v>
      </c>
      <c r="N36" s="55">
        <v>34</v>
      </c>
      <c r="O36" s="55">
        <v>32</v>
      </c>
      <c r="Q36" s="59">
        <v>463</v>
      </c>
      <c r="S36" s="15">
        <f>VLOOKUP(T36,id!$A:$C,3,0)</f>
        <v>50</v>
      </c>
      <c r="T36" s="15" t="str">
        <f t="shared" si="11"/>
        <v>GryszkalisMarcin1977</v>
      </c>
      <c r="U36" s="9" t="str">
        <f t="shared" si="12"/>
        <v>Gryszkalis</v>
      </c>
      <c r="V36" s="9" t="str">
        <f t="shared" si="13"/>
        <v>Marcin</v>
      </c>
      <c r="W36" s="9">
        <f t="shared" si="14"/>
        <v>0</v>
      </c>
      <c r="X36" s="9">
        <f t="shared" si="15"/>
        <v>1977</v>
      </c>
      <c r="Y36" s="9">
        <f t="shared" si="16"/>
        <v>48.534260869565202</v>
      </c>
      <c r="Z36" s="24"/>
      <c r="AA36" s="9">
        <f t="shared" si="21"/>
        <v>1.0583153347732182</v>
      </c>
      <c r="AB36" s="9">
        <f t="shared" si="22"/>
        <v>0.94736842105263153</v>
      </c>
      <c r="AC36" s="9">
        <f t="shared" si="23"/>
        <v>0.9642857142857143</v>
      </c>
      <c r="AD36" s="9">
        <f t="shared" si="24"/>
        <v>0.98924481086568572</v>
      </c>
    </row>
    <row r="37" spans="1:30">
      <c r="A37" s="54">
        <v>48</v>
      </c>
      <c r="B37" s="54" t="s">
        <v>424</v>
      </c>
      <c r="C37" s="54" t="s">
        <v>225</v>
      </c>
      <c r="E37" s="55" t="s">
        <v>36</v>
      </c>
      <c r="F37" s="54">
        <v>1955</v>
      </c>
      <c r="G37" s="54" t="s">
        <v>1286</v>
      </c>
      <c r="H37" s="55">
        <v>18</v>
      </c>
      <c r="I37" s="56">
        <v>0.66666666666666663</v>
      </c>
      <c r="J37" s="57">
        <v>0.34375</v>
      </c>
      <c r="K37" s="58">
        <f t="shared" si="0"/>
        <v>0.32291666666666669</v>
      </c>
      <c r="L37" s="59">
        <v>0</v>
      </c>
      <c r="M37" s="60">
        <v>540</v>
      </c>
      <c r="N37" s="55">
        <v>35</v>
      </c>
      <c r="O37" s="55">
        <v>33</v>
      </c>
      <c r="Q37" s="59">
        <v>465</v>
      </c>
      <c r="S37" s="15">
        <f>VLOOKUP(T37,id!$A:$C,3,0)</f>
        <v>51</v>
      </c>
      <c r="T37" s="15" t="str">
        <f t="shared" si="11"/>
        <v>ŚcibiszJerzy1955</v>
      </c>
      <c r="U37" s="9" t="str">
        <f t="shared" si="12"/>
        <v>Ścibisz</v>
      </c>
      <c r="V37" s="9" t="str">
        <f t="shared" si="13"/>
        <v>Jerzy</v>
      </c>
      <c r="W37" s="9">
        <f t="shared" si="14"/>
        <v>0</v>
      </c>
      <c r="X37" s="9">
        <f t="shared" si="15"/>
        <v>1955</v>
      </c>
      <c r="Y37" s="9">
        <f t="shared" si="16"/>
        <v>48.325511360448793</v>
      </c>
      <c r="Z37" s="24"/>
      <c r="AA37" s="9">
        <f t="shared" si="21"/>
        <v>0.99569892473118282</v>
      </c>
      <c r="AB37" s="9">
        <f t="shared" si="22"/>
        <v>1</v>
      </c>
      <c r="AC37" s="9">
        <f t="shared" si="23"/>
        <v>1</v>
      </c>
      <c r="AD37" s="9">
        <f t="shared" si="24"/>
        <v>1</v>
      </c>
    </row>
    <row r="38" spans="1:30">
      <c r="A38" s="68">
        <v>40</v>
      </c>
      <c r="B38" s="54" t="s">
        <v>1307</v>
      </c>
      <c r="C38" s="54" t="s">
        <v>30</v>
      </c>
      <c r="E38" s="55" t="s">
        <v>36</v>
      </c>
      <c r="F38" s="54">
        <v>1965</v>
      </c>
      <c r="G38" s="54" t="s">
        <v>1286</v>
      </c>
      <c r="H38" s="55">
        <v>18</v>
      </c>
      <c r="I38" s="56">
        <v>0.66875000000000007</v>
      </c>
      <c r="J38" s="57">
        <v>0.34375</v>
      </c>
      <c r="K38" s="58">
        <f t="shared" si="0"/>
        <v>0.32500000000000001</v>
      </c>
      <c r="L38" s="59">
        <v>0</v>
      </c>
      <c r="M38" s="60">
        <v>540</v>
      </c>
      <c r="N38" s="55">
        <v>36</v>
      </c>
      <c r="O38" s="55">
        <v>34</v>
      </c>
      <c r="Q38" s="59">
        <v>468</v>
      </c>
      <c r="S38" s="15">
        <f>VLOOKUP(T38,id!$A:$C,3,0)</f>
        <v>52</v>
      </c>
      <c r="T38" s="15" t="str">
        <f t="shared" si="11"/>
        <v>SzmejdaAndrzej1965</v>
      </c>
      <c r="U38" s="9" t="str">
        <f t="shared" si="12"/>
        <v>Szmejda</v>
      </c>
      <c r="V38" s="9" t="str">
        <f t="shared" si="13"/>
        <v>Andrzej</v>
      </c>
      <c r="W38" s="9">
        <f t="shared" si="14"/>
        <v>0</v>
      </c>
      <c r="X38" s="9">
        <f t="shared" si="15"/>
        <v>1965</v>
      </c>
      <c r="Y38" s="9">
        <f t="shared" si="16"/>
        <v>48.015732441471556</v>
      </c>
      <c r="Z38" s="24"/>
      <c r="AA38" s="9">
        <f t="shared" si="21"/>
        <v>0.99358974358974361</v>
      </c>
      <c r="AB38" s="9">
        <f t="shared" si="22"/>
        <v>1</v>
      </c>
      <c r="AC38" s="9">
        <f t="shared" si="23"/>
        <v>1</v>
      </c>
      <c r="AD38" s="9">
        <f t="shared" si="24"/>
        <v>1</v>
      </c>
    </row>
    <row r="39" spans="1:30">
      <c r="A39" s="68">
        <v>45</v>
      </c>
      <c r="B39" s="54" t="s">
        <v>202</v>
      </c>
      <c r="C39" s="54" t="s">
        <v>26</v>
      </c>
      <c r="D39" s="61" t="s">
        <v>1308</v>
      </c>
      <c r="E39" s="55" t="s">
        <v>36</v>
      </c>
      <c r="F39" s="54">
        <v>1986</v>
      </c>
      <c r="G39" s="54" t="s">
        <v>1286</v>
      </c>
      <c r="H39" s="55">
        <v>17</v>
      </c>
      <c r="I39" s="56">
        <v>0.65763888888888888</v>
      </c>
      <c r="J39" s="57">
        <v>0.34375</v>
      </c>
      <c r="K39" s="58">
        <f t="shared" si="0"/>
        <v>0.31458333333333333</v>
      </c>
      <c r="L39" s="59">
        <v>0</v>
      </c>
      <c r="M39" s="60">
        <v>510</v>
      </c>
      <c r="N39" s="55">
        <v>37</v>
      </c>
      <c r="O39" s="55">
        <v>35</v>
      </c>
      <c r="Q39" s="59">
        <v>453</v>
      </c>
      <c r="S39" s="15">
        <f>VLOOKUP(T39,id!$A:$C,3,0)</f>
        <v>53</v>
      </c>
      <c r="T39" s="15" t="str">
        <f t="shared" si="11"/>
        <v>SzopaKrzysztof1986</v>
      </c>
      <c r="U39" s="9" t="str">
        <f t="shared" si="12"/>
        <v>Szopa</v>
      </c>
      <c r="V39" s="9" t="str">
        <f t="shared" si="13"/>
        <v>Krzysztof</v>
      </c>
      <c r="W39" s="9" t="str">
        <f t="shared" si="14"/>
        <v xml:space="preserve">SISU-OWB Team </v>
      </c>
      <c r="X39" s="9">
        <f t="shared" si="15"/>
        <v>1986</v>
      </c>
      <c r="Y39" s="9">
        <f t="shared" si="16"/>
        <v>45.348191750278687</v>
      </c>
      <c r="Z39" s="24"/>
      <c r="AA39" s="9">
        <f t="shared" si="21"/>
        <v>1.0331125827814569</v>
      </c>
      <c r="AB39" s="9">
        <f t="shared" si="22"/>
        <v>0.94444444444444442</v>
      </c>
      <c r="AC39" s="9">
        <f t="shared" si="23"/>
        <v>0.94444444444444442</v>
      </c>
      <c r="AD39" s="9">
        <f t="shared" si="24"/>
        <v>0.98863341063895649</v>
      </c>
    </row>
    <row r="40" spans="1:30">
      <c r="A40" s="68">
        <v>9</v>
      </c>
      <c r="B40" s="54" t="s">
        <v>171</v>
      </c>
      <c r="C40" s="54" t="s">
        <v>53</v>
      </c>
      <c r="D40" s="61" t="s">
        <v>1308</v>
      </c>
      <c r="E40" s="55" t="s">
        <v>36</v>
      </c>
      <c r="F40" s="54">
        <v>1974</v>
      </c>
      <c r="G40" s="54" t="s">
        <v>1286</v>
      </c>
      <c r="H40" s="55">
        <v>17</v>
      </c>
      <c r="I40" s="56">
        <v>0.65763888888888888</v>
      </c>
      <c r="J40" s="57">
        <v>0.34375</v>
      </c>
      <c r="K40" s="58">
        <f t="shared" si="0"/>
        <v>0.31458333333333333</v>
      </c>
      <c r="L40" s="59">
        <v>0</v>
      </c>
      <c r="M40" s="60">
        <v>510</v>
      </c>
      <c r="N40" s="55">
        <v>37</v>
      </c>
      <c r="O40" s="55">
        <v>35</v>
      </c>
      <c r="Q40" s="59">
        <v>453</v>
      </c>
      <c r="S40" s="15">
        <f>VLOOKUP(T40,id!$A:$C,3,0)</f>
        <v>54</v>
      </c>
      <c r="T40" s="15" t="str">
        <f t="shared" si="11"/>
        <v>FilipiukTomasz1974</v>
      </c>
      <c r="U40" s="9" t="str">
        <f t="shared" si="12"/>
        <v>Filipiuk</v>
      </c>
      <c r="V40" s="9" t="str">
        <f t="shared" si="13"/>
        <v>Tomasz</v>
      </c>
      <c r="W40" s="9" t="str">
        <f t="shared" si="14"/>
        <v xml:space="preserve">SISU-OWB Team </v>
      </c>
      <c r="X40" s="9">
        <f t="shared" si="15"/>
        <v>1974</v>
      </c>
      <c r="Y40" s="9">
        <f t="shared" si="16"/>
        <v>45.348191750278687</v>
      </c>
      <c r="Z40" s="24"/>
      <c r="AA40" s="9">
        <f t="shared" si="21"/>
        <v>1</v>
      </c>
      <c r="AB40" s="9">
        <f t="shared" si="22"/>
        <v>1</v>
      </c>
      <c r="AC40" s="9">
        <f t="shared" si="23"/>
        <v>1</v>
      </c>
      <c r="AD40" s="9">
        <f t="shared" si="24"/>
        <v>1</v>
      </c>
    </row>
    <row r="41" spans="1:30">
      <c r="A41" s="68">
        <v>25</v>
      </c>
      <c r="B41" s="54" t="s">
        <v>99</v>
      </c>
      <c r="C41" s="54" t="s">
        <v>98</v>
      </c>
      <c r="E41" s="55" t="s">
        <v>36</v>
      </c>
      <c r="F41" s="54">
        <v>1974</v>
      </c>
      <c r="G41" s="54" t="s">
        <v>1286</v>
      </c>
      <c r="H41" s="55">
        <v>12</v>
      </c>
      <c r="I41" s="56">
        <v>0.66875000000000007</v>
      </c>
      <c r="J41" s="57">
        <v>0.34375</v>
      </c>
      <c r="K41" s="58">
        <f t="shared" si="0"/>
        <v>0.32500000000000001</v>
      </c>
      <c r="L41" s="59">
        <v>0</v>
      </c>
      <c r="M41" s="60">
        <v>360</v>
      </c>
      <c r="N41" s="55">
        <v>39</v>
      </c>
      <c r="O41" s="55">
        <v>36</v>
      </c>
      <c r="Q41" s="59">
        <v>468</v>
      </c>
      <c r="S41" s="15">
        <f>VLOOKUP(T41,id!$A:$C,3,0)</f>
        <v>55</v>
      </c>
      <c r="T41" s="15" t="str">
        <f t="shared" si="11"/>
        <v>MakowiecSławomir1974</v>
      </c>
      <c r="U41" s="9" t="str">
        <f t="shared" si="12"/>
        <v>Makowiec</v>
      </c>
      <c r="V41" s="9" t="str">
        <f t="shared" si="13"/>
        <v>Sławomir</v>
      </c>
      <c r="W41" s="9">
        <f t="shared" si="14"/>
        <v>0</v>
      </c>
      <c r="X41" s="9">
        <f t="shared" si="15"/>
        <v>1974</v>
      </c>
      <c r="Y41" s="9">
        <f t="shared" si="16"/>
        <v>32.010488294314371</v>
      </c>
      <c r="Z41" s="24"/>
      <c r="AA41" s="9">
        <f t="shared" si="21"/>
        <v>0.96794871794871795</v>
      </c>
      <c r="AB41" s="9">
        <f t="shared" si="22"/>
        <v>0.70588235294117652</v>
      </c>
      <c r="AC41" s="9">
        <f t="shared" si="23"/>
        <v>0.70588235294117652</v>
      </c>
      <c r="AD41" s="9">
        <f t="shared" si="24"/>
        <v>0.93270963894065329</v>
      </c>
    </row>
    <row r="42" spans="1:30">
      <c r="A42" s="68">
        <v>31</v>
      </c>
      <c r="B42" s="54" t="s">
        <v>618</v>
      </c>
      <c r="C42" s="54" t="s">
        <v>21</v>
      </c>
      <c r="E42" s="55" t="s">
        <v>36</v>
      </c>
      <c r="F42" s="54">
        <v>1995</v>
      </c>
      <c r="G42" s="54" t="s">
        <v>1286</v>
      </c>
      <c r="H42" s="55">
        <v>12</v>
      </c>
      <c r="I42" s="56">
        <v>0.68611111111111101</v>
      </c>
      <c r="J42" s="57">
        <v>0.34375</v>
      </c>
      <c r="K42" s="58">
        <f t="shared" si="0"/>
        <v>0.3430555555555555</v>
      </c>
      <c r="L42" s="59">
        <v>14</v>
      </c>
      <c r="M42" s="60">
        <v>346</v>
      </c>
      <c r="N42" s="55">
        <v>40</v>
      </c>
      <c r="O42" s="55">
        <v>37</v>
      </c>
      <c r="Q42" s="59">
        <v>494</v>
      </c>
      <c r="S42" s="15">
        <f>VLOOKUP(T42,id!$A:$C,3,0)</f>
        <v>56</v>
      </c>
      <c r="T42" s="15" t="str">
        <f t="shared" si="11"/>
        <v>NowakMarcin1995</v>
      </c>
      <c r="U42" s="9" t="str">
        <f t="shared" si="12"/>
        <v>Nowak</v>
      </c>
      <c r="V42" s="9" t="str">
        <f t="shared" si="13"/>
        <v>Marcin</v>
      </c>
      <c r="W42" s="9">
        <f t="shared" si="14"/>
        <v>0</v>
      </c>
      <c r="X42" s="9">
        <f t="shared" si="15"/>
        <v>1995</v>
      </c>
      <c r="Y42" s="9">
        <f t="shared" si="16"/>
        <v>30.765635971757703</v>
      </c>
      <c r="Z42" s="24"/>
      <c r="AA42" s="9">
        <f t="shared" si="21"/>
        <v>0.94736842105263153</v>
      </c>
      <c r="AB42" s="9">
        <f t="shared" si="22"/>
        <v>1</v>
      </c>
      <c r="AC42" s="9">
        <f t="shared" si="23"/>
        <v>0.96111111111111114</v>
      </c>
      <c r="AD42" s="9">
        <f t="shared" si="24"/>
        <v>1</v>
      </c>
    </row>
  </sheetData>
  <sheetProtection selectLockedCells="1" selectUnlockedCells="1"/>
  <hyperlinks>
    <hyperlink ref="B2" r:id="rId1"/>
    <hyperlink ref="B3" r:id="rId2"/>
    <hyperlink ref="B4" r:id="rId3"/>
    <hyperlink ref="B5" r:id="rId4"/>
    <hyperlink ref="B6" r:id="rId5"/>
    <hyperlink ref="B7" r:id="rId6"/>
    <hyperlink ref="B8" r:id="rId7"/>
    <hyperlink ref="B9" r:id="rId8" display="Cecułą"/>
    <hyperlink ref="B10" r:id="rId9"/>
    <hyperlink ref="B11" r:id="rId10"/>
    <hyperlink ref="B12" r:id="rId11"/>
    <hyperlink ref="B13" r:id="rId12"/>
    <hyperlink ref="B14" r:id="rId13"/>
    <hyperlink ref="B15" r:id="rId14"/>
    <hyperlink ref="B16" r:id="rId15"/>
    <hyperlink ref="B17" r:id="rId16"/>
    <hyperlink ref="B18" r:id="rId17"/>
    <hyperlink ref="B19" r:id="rId18"/>
    <hyperlink ref="B20" r:id="rId19"/>
    <hyperlink ref="B21" r:id="rId20"/>
    <hyperlink ref="B22" r:id="rId21"/>
    <hyperlink ref="B23" r:id="rId22"/>
    <hyperlink ref="B24" r:id="rId23"/>
    <hyperlink ref="B25" r:id="rId24"/>
    <hyperlink ref="B26" r:id="rId25"/>
    <hyperlink ref="B27" r:id="rId26"/>
    <hyperlink ref="B28" r:id="rId27"/>
    <hyperlink ref="B29" r:id="rId28"/>
    <hyperlink ref="B30" r:id="rId29"/>
    <hyperlink ref="B32" r:id="rId30"/>
    <hyperlink ref="B33" r:id="rId31"/>
    <hyperlink ref="B34" r:id="rId32"/>
    <hyperlink ref="B35" r:id="rId33"/>
    <hyperlink ref="B36" r:id="rId34"/>
    <hyperlink ref="B37" r:id="rId35"/>
    <hyperlink ref="B38" r:id="rId36"/>
    <hyperlink ref="B39" r:id="rId37"/>
    <hyperlink ref="B40" r:id="rId38"/>
    <hyperlink ref="B41" r:id="rId39"/>
    <hyperlink ref="B42" r:id="rId40"/>
  </hyperlinks>
  <pageMargins left="0.7" right="0.7" top="0.75" bottom="0.75" header="0.51180555555555551" footer="0.51180555555555551"/>
  <pageSetup paperSize="9" firstPageNumber="0" orientation="portrait" horizontalDpi="300" verticalDpi="300"/>
  <headerFooter alignWithMargins="0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workbookViewId="0"/>
  </sheetViews>
  <sheetFormatPr defaultRowHeight="14.4"/>
  <cols>
    <col min="1" max="1" width="12.5546875" style="403" customWidth="1"/>
    <col min="2" max="2" width="12.109375" style="403" customWidth="1"/>
    <col min="3" max="3" width="22.88671875" style="403" customWidth="1"/>
    <col min="4" max="16384" width="8.88671875" style="403"/>
  </cols>
  <sheetData>
    <row r="1" spans="1:21">
      <c r="A1" s="403" t="s">
        <v>2552</v>
      </c>
    </row>
    <row r="2" spans="1:21">
      <c r="A2" s="403" t="s">
        <v>152</v>
      </c>
      <c r="B2" s="403" t="s">
        <v>176</v>
      </c>
      <c r="C2" s="403" t="s">
        <v>175</v>
      </c>
      <c r="D2" s="403" t="s">
        <v>1685</v>
      </c>
      <c r="E2" s="403" t="s">
        <v>2551</v>
      </c>
      <c r="F2" s="403" t="s">
        <v>1284</v>
      </c>
      <c r="G2" s="403" t="s">
        <v>2550</v>
      </c>
      <c r="H2" s="403" t="s">
        <v>1282</v>
      </c>
    </row>
    <row r="3" spans="1:21">
      <c r="A3" s="403" t="s">
        <v>2529</v>
      </c>
      <c r="J3" s="15" t="s">
        <v>77</v>
      </c>
      <c r="K3" s="15" t="s">
        <v>78</v>
      </c>
      <c r="L3" s="9" t="s">
        <v>105</v>
      </c>
      <c r="M3" s="9" t="s">
        <v>106</v>
      </c>
      <c r="N3" s="9" t="s">
        <v>81</v>
      </c>
      <c r="O3" s="9" t="s">
        <v>79</v>
      </c>
      <c r="P3" s="9" t="s">
        <v>47</v>
      </c>
      <c r="Q3" s="9" t="s">
        <v>1843</v>
      </c>
      <c r="R3" s="9" t="s">
        <v>44</v>
      </c>
      <c r="S3" s="9" t="s">
        <v>45</v>
      </c>
      <c r="T3" s="9" t="s">
        <v>35</v>
      </c>
      <c r="U3" s="9" t="s">
        <v>46</v>
      </c>
    </row>
    <row r="4" spans="1:21">
      <c r="A4" s="403">
        <v>1</v>
      </c>
      <c r="B4" s="403" t="s">
        <v>19</v>
      </c>
      <c r="C4" s="403" t="s">
        <v>318</v>
      </c>
      <c r="D4" s="403">
        <v>1979</v>
      </c>
      <c r="E4" s="403">
        <v>1729</v>
      </c>
      <c r="F4" s="403">
        <v>24</v>
      </c>
      <c r="G4" s="403" t="s">
        <v>2548</v>
      </c>
      <c r="H4" s="404">
        <v>0.33212962962962961</v>
      </c>
      <c r="J4" s="15">
        <f>VLOOKUP(K4,id!$A:$C,3,0)</f>
        <v>109</v>
      </c>
      <c r="K4" s="15" t="str">
        <f>L4&amp;M4&amp;O4</f>
        <v>BuciakPiotr1979</v>
      </c>
      <c r="L4" s="9" t="str">
        <f>C4</f>
        <v>Buciak</v>
      </c>
      <c r="M4" s="9" t="str">
        <f>B4</f>
        <v>Piotr</v>
      </c>
      <c r="N4" s="9"/>
      <c r="O4" s="9">
        <f>D4</f>
        <v>1979</v>
      </c>
      <c r="P4" s="9"/>
      <c r="Q4" s="9">
        <v>100</v>
      </c>
      <c r="R4" s="9"/>
      <c r="S4" s="9"/>
      <c r="T4" s="9"/>
      <c r="U4" s="9"/>
    </row>
    <row r="5" spans="1:21">
      <c r="A5" s="403">
        <v>1</v>
      </c>
      <c r="B5" s="403" t="s">
        <v>67</v>
      </c>
      <c r="C5" s="403" t="s">
        <v>66</v>
      </c>
      <c r="D5" s="403">
        <v>1981</v>
      </c>
      <c r="E5" s="403">
        <v>1713</v>
      </c>
      <c r="F5" s="403">
        <v>20</v>
      </c>
      <c r="G5" s="403" t="s">
        <v>2528</v>
      </c>
      <c r="H5" s="404">
        <v>0.36859953703703702</v>
      </c>
      <c r="J5" s="15">
        <f>VLOOKUP(K5,id!$A:$C,3,0)</f>
        <v>58</v>
      </c>
      <c r="K5" s="15" t="str">
        <f t="shared" ref="K5:K7" si="0">L5&amp;M5&amp;O5</f>
        <v>BlankDanuta1981</v>
      </c>
      <c r="L5" s="9" t="str">
        <f t="shared" ref="L5:L7" si="1">C5</f>
        <v>Blank</v>
      </c>
      <c r="M5" s="9" t="str">
        <f t="shared" ref="M5:M7" si="2">B5</f>
        <v>Danuta</v>
      </c>
      <c r="N5" s="9"/>
      <c r="O5" s="9">
        <f t="shared" ref="O5:O7" si="3">D5</f>
        <v>1981</v>
      </c>
      <c r="P5" s="9">
        <v>100</v>
      </c>
      <c r="Q5" s="9">
        <f>Q4*IF(T5&lt;1,T5,IF(U5&lt;1,U5,IF(S5&lt;1,S5,IF(R5&lt;1,R5,1))))</f>
        <v>83.333333333333343</v>
      </c>
      <c r="R5" s="9">
        <f t="shared" ref="R5" si="4">H4/H5</f>
        <v>0.90105818444437469</v>
      </c>
      <c r="S5" s="9">
        <f t="shared" ref="S5" si="5">F5/F4</f>
        <v>0.83333333333333337</v>
      </c>
      <c r="T5" s="9">
        <v>1</v>
      </c>
      <c r="U5" s="9">
        <v>1</v>
      </c>
    </row>
    <row r="6" spans="1:21">
      <c r="A6" s="403">
        <v>2</v>
      </c>
      <c r="B6" s="403" t="s">
        <v>566</v>
      </c>
      <c r="C6" s="403" t="s">
        <v>567</v>
      </c>
      <c r="D6" s="403">
        <v>1988</v>
      </c>
      <c r="E6" s="403">
        <v>1742</v>
      </c>
      <c r="F6" s="403">
        <v>17</v>
      </c>
      <c r="G6" s="403" t="s">
        <v>2527</v>
      </c>
      <c r="H6" s="404">
        <v>0.34687499999999999</v>
      </c>
      <c r="J6" s="15">
        <f>VLOOKUP(K6,id!$A:$C,3,0)</f>
        <v>59</v>
      </c>
      <c r="K6" s="15" t="str">
        <f t="shared" si="0"/>
        <v>PacekKarolina1988</v>
      </c>
      <c r="L6" s="9" t="str">
        <f t="shared" si="1"/>
        <v>Pacek</v>
      </c>
      <c r="M6" s="9" t="str">
        <f t="shared" si="2"/>
        <v>Karolina</v>
      </c>
      <c r="N6" s="9"/>
      <c r="O6" s="9">
        <f t="shared" si="3"/>
        <v>1988</v>
      </c>
      <c r="P6" s="9">
        <f t="shared" ref="P6:P7" si="6">P5*IF(T6&lt;1,T6,IF(U6&lt;1,U6,IF(S6&lt;1,S6,IF(R6&lt;1,R6,1))))</f>
        <v>85</v>
      </c>
      <c r="Q6" s="9">
        <f t="shared" ref="Q6:Q7" si="7">Q5*IF(T6&lt;1,T6,IF(U6&lt;1,U6,IF(S6&lt;1,S6,IF(R6&lt;1,R6,1))))</f>
        <v>70.833333333333343</v>
      </c>
      <c r="R6" s="9">
        <f t="shared" ref="R6:R7" si="8">H5/H6</f>
        <v>1.0626292959626293</v>
      </c>
      <c r="S6" s="9">
        <f t="shared" ref="S6:S7" si="9">F6/F5</f>
        <v>0.85</v>
      </c>
      <c r="T6" s="9">
        <v>1</v>
      </c>
      <c r="U6" s="9">
        <v>1</v>
      </c>
    </row>
    <row r="7" spans="1:21">
      <c r="A7" s="403">
        <v>3</v>
      </c>
      <c r="B7" s="403" t="s">
        <v>786</v>
      </c>
      <c r="C7" s="403" t="s">
        <v>1487</v>
      </c>
      <c r="D7" s="403">
        <v>1988</v>
      </c>
      <c r="E7" s="403">
        <v>1711</v>
      </c>
      <c r="F7" s="403">
        <v>0</v>
      </c>
      <c r="G7" s="403" t="s">
        <v>2526</v>
      </c>
      <c r="H7" s="404">
        <v>0.39891203703703698</v>
      </c>
      <c r="J7" s="15">
        <f>VLOOKUP(K7,id!$A:$C,3,0)</f>
        <v>128</v>
      </c>
      <c r="K7" s="15" t="str">
        <f t="shared" si="0"/>
        <v>LipińskaKatarzyna1988</v>
      </c>
      <c r="L7" s="9" t="str">
        <f t="shared" si="1"/>
        <v>Lipińska</v>
      </c>
      <c r="M7" s="9" t="str">
        <f t="shared" si="2"/>
        <v>Katarzyna</v>
      </c>
      <c r="N7" s="9"/>
      <c r="O7" s="9">
        <f t="shared" si="3"/>
        <v>1988</v>
      </c>
      <c r="P7" s="9">
        <f t="shared" si="6"/>
        <v>0</v>
      </c>
      <c r="Q7" s="9">
        <f t="shared" si="7"/>
        <v>0</v>
      </c>
      <c r="R7" s="9">
        <f t="shared" si="8"/>
        <v>0.86955260256484657</v>
      </c>
      <c r="S7" s="9">
        <f t="shared" si="9"/>
        <v>0</v>
      </c>
      <c r="T7" s="9">
        <v>1</v>
      </c>
      <c r="U7" s="9">
        <v>1</v>
      </c>
    </row>
  </sheetData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36"/>
  <sheetViews>
    <sheetView topLeftCell="A21" workbookViewId="0"/>
  </sheetViews>
  <sheetFormatPr defaultRowHeight="14.4"/>
  <cols>
    <col min="1" max="1" width="12.5546875" style="403" customWidth="1"/>
    <col min="2" max="2" width="12.109375" style="403" customWidth="1"/>
    <col min="3" max="3" width="22.88671875" style="403" customWidth="1"/>
    <col min="4" max="16384" width="8.88671875" style="403"/>
  </cols>
  <sheetData>
    <row r="1" spans="1:21">
      <c r="A1" s="403" t="s">
        <v>2552</v>
      </c>
    </row>
    <row r="2" spans="1:21">
      <c r="A2" s="403" t="s">
        <v>152</v>
      </c>
      <c r="B2" s="403" t="s">
        <v>176</v>
      </c>
      <c r="C2" s="403" t="s">
        <v>175</v>
      </c>
      <c r="D2" s="403" t="s">
        <v>1685</v>
      </c>
      <c r="E2" s="403" t="s">
        <v>2551</v>
      </c>
      <c r="F2" s="403" t="s">
        <v>1284</v>
      </c>
      <c r="G2" s="403" t="s">
        <v>2550</v>
      </c>
      <c r="H2" s="403" t="s">
        <v>1282</v>
      </c>
    </row>
    <row r="3" spans="1:21">
      <c r="A3" s="403" t="s">
        <v>2549</v>
      </c>
      <c r="J3" s="15" t="s">
        <v>77</v>
      </c>
      <c r="K3" s="15" t="s">
        <v>78</v>
      </c>
      <c r="L3" s="9" t="s">
        <v>105</v>
      </c>
      <c r="M3" s="9" t="s">
        <v>106</v>
      </c>
      <c r="N3" s="9" t="s">
        <v>81</v>
      </c>
      <c r="O3" s="9" t="s">
        <v>79</v>
      </c>
      <c r="P3" s="9" t="s">
        <v>47</v>
      </c>
      <c r="Q3" s="9"/>
      <c r="R3" s="9" t="s">
        <v>44</v>
      </c>
      <c r="S3" s="9" t="s">
        <v>45</v>
      </c>
      <c r="T3" s="9" t="s">
        <v>35</v>
      </c>
      <c r="U3" s="9" t="s">
        <v>46</v>
      </c>
    </row>
    <row r="4" spans="1:21">
      <c r="A4" s="403">
        <v>1</v>
      </c>
      <c r="B4" s="403" t="s">
        <v>19</v>
      </c>
      <c r="C4" s="403" t="s">
        <v>318</v>
      </c>
      <c r="D4" s="403">
        <v>1979</v>
      </c>
      <c r="E4" s="403">
        <v>1729</v>
      </c>
      <c r="F4" s="403">
        <v>24</v>
      </c>
      <c r="G4" s="403" t="s">
        <v>2548</v>
      </c>
      <c r="H4" s="404">
        <v>0.33212962962962961</v>
      </c>
      <c r="J4" s="15">
        <f>VLOOKUP(K4,id!$A:$C,3,0)</f>
        <v>109</v>
      </c>
      <c r="K4" s="15" t="str">
        <f>L4&amp;M4&amp;O4</f>
        <v>BuciakPiotr1979</v>
      </c>
      <c r="L4" s="9" t="str">
        <f>C4</f>
        <v>Buciak</v>
      </c>
      <c r="M4" s="9" t="str">
        <f>B4</f>
        <v>Piotr</v>
      </c>
      <c r="N4" s="9"/>
      <c r="O4" s="9">
        <f>D4</f>
        <v>1979</v>
      </c>
      <c r="P4" s="9">
        <v>100</v>
      </c>
      <c r="Q4" s="9"/>
      <c r="R4" s="9"/>
      <c r="S4" s="9"/>
      <c r="T4" s="9"/>
      <c r="U4" s="9"/>
    </row>
    <row r="5" spans="1:21">
      <c r="A5" s="403">
        <v>2</v>
      </c>
      <c r="B5" s="403" t="s">
        <v>20</v>
      </c>
      <c r="C5" s="403" t="s">
        <v>283</v>
      </c>
      <c r="D5" s="403">
        <v>1979</v>
      </c>
      <c r="E5" s="403">
        <v>1744</v>
      </c>
      <c r="F5" s="403">
        <v>24</v>
      </c>
      <c r="G5" s="403" t="s">
        <v>2548</v>
      </c>
      <c r="H5" s="404">
        <v>0.33900462962962963</v>
      </c>
      <c r="J5" s="15">
        <f>VLOOKUP(K5,id!$A:$C,3,0)</f>
        <v>21</v>
      </c>
      <c r="K5" s="15" t="str">
        <f t="shared" ref="K5:K36" si="0">L5&amp;M5&amp;O5</f>
        <v>BrudłoPaweł1979</v>
      </c>
      <c r="L5" s="9" t="str">
        <f t="shared" ref="L5:L36" si="1">C5</f>
        <v>Brudło</v>
      </c>
      <c r="M5" s="9" t="str">
        <f t="shared" ref="M5:M36" si="2">B5</f>
        <v>Paweł</v>
      </c>
      <c r="N5" s="9"/>
      <c r="O5" s="9">
        <f t="shared" ref="O5:O36" si="3">D5</f>
        <v>1979</v>
      </c>
      <c r="P5" s="9">
        <f t="shared" ref="P5:P36" si="4">P4*IF(T5&lt;1,T5,IF(U5&lt;1,U5,IF(S5&lt;1,S5,IF(R5&lt;1,R5,1))))</f>
        <v>97.972004096961413</v>
      </c>
      <c r="Q5" s="9"/>
      <c r="R5" s="9">
        <f>H4/H5</f>
        <v>0.97972004096961418</v>
      </c>
      <c r="S5" s="9">
        <f>F5/F4</f>
        <v>1</v>
      </c>
      <c r="T5" s="9">
        <v>1</v>
      </c>
      <c r="U5" s="9">
        <v>1</v>
      </c>
    </row>
    <row r="6" spans="1:21">
      <c r="A6" s="403">
        <v>3</v>
      </c>
      <c r="B6" s="403" t="s">
        <v>154</v>
      </c>
      <c r="C6" s="403" t="s">
        <v>172</v>
      </c>
      <c r="D6" s="403">
        <v>1982</v>
      </c>
      <c r="E6" s="403">
        <v>1721</v>
      </c>
      <c r="F6" s="403">
        <v>24</v>
      </c>
      <c r="G6" s="403" t="s">
        <v>2548</v>
      </c>
      <c r="H6" s="404">
        <v>0.35952546296296295</v>
      </c>
      <c r="J6" s="15">
        <f>VLOOKUP(K6,id!$A:$C,3,0)</f>
        <v>1</v>
      </c>
      <c r="K6" s="15" t="str">
        <f t="shared" si="0"/>
        <v>ŚmiejaDaniel1982</v>
      </c>
      <c r="L6" s="9" t="str">
        <f t="shared" si="1"/>
        <v>Śmieja</v>
      </c>
      <c r="M6" s="9" t="str">
        <f t="shared" si="2"/>
        <v>Daniel</v>
      </c>
      <c r="N6" s="9"/>
      <c r="O6" s="9">
        <f t="shared" si="3"/>
        <v>1982</v>
      </c>
      <c r="P6" s="9">
        <f t="shared" si="4"/>
        <v>92.380001931558439</v>
      </c>
      <c r="Q6" s="9"/>
      <c r="R6" s="9">
        <f t="shared" ref="R6:R36" si="5">H5/H6</f>
        <v>0.94292244792840363</v>
      </c>
      <c r="S6" s="9">
        <f t="shared" ref="S6:S36" si="6">F6/F5</f>
        <v>1</v>
      </c>
      <c r="T6" s="9">
        <v>1</v>
      </c>
      <c r="U6" s="9">
        <v>1</v>
      </c>
    </row>
    <row r="7" spans="1:21">
      <c r="A7" s="403">
        <v>4</v>
      </c>
      <c r="B7" s="403" t="s">
        <v>23</v>
      </c>
      <c r="C7" s="403" t="s">
        <v>22</v>
      </c>
      <c r="D7" s="403">
        <v>1964</v>
      </c>
      <c r="E7" s="403">
        <v>1749</v>
      </c>
      <c r="F7" s="403">
        <v>23</v>
      </c>
      <c r="G7" s="403" t="s">
        <v>2547</v>
      </c>
      <c r="H7" s="404">
        <v>0.36083333333333334</v>
      </c>
      <c r="J7" s="15">
        <f>VLOOKUP(K7,id!$A:$C,3,0)</f>
        <v>13</v>
      </c>
      <c r="K7" s="15" t="str">
        <f t="shared" si="0"/>
        <v>LiszkaGrzegorz1964</v>
      </c>
      <c r="L7" s="9" t="str">
        <f t="shared" si="1"/>
        <v>Liszka</v>
      </c>
      <c r="M7" s="9" t="str">
        <f t="shared" si="2"/>
        <v>Grzegorz</v>
      </c>
      <c r="N7" s="9"/>
      <c r="O7" s="9">
        <f t="shared" si="3"/>
        <v>1964</v>
      </c>
      <c r="P7" s="9">
        <f t="shared" si="4"/>
        <v>88.530835184410179</v>
      </c>
      <c r="Q7" s="9"/>
      <c r="R7" s="9">
        <f t="shared" si="5"/>
        <v>0.99637541698742615</v>
      </c>
      <c r="S7" s="9">
        <f t="shared" si="6"/>
        <v>0.95833333333333337</v>
      </c>
      <c r="T7" s="9">
        <v>1</v>
      </c>
      <c r="U7" s="9">
        <v>1</v>
      </c>
    </row>
    <row r="8" spans="1:21">
      <c r="A8" s="403">
        <v>5</v>
      </c>
      <c r="B8" s="403" t="s">
        <v>166</v>
      </c>
      <c r="C8" s="403" t="s">
        <v>153</v>
      </c>
      <c r="D8" s="403">
        <v>1977</v>
      </c>
      <c r="E8" s="403">
        <v>1730</v>
      </c>
      <c r="F8" s="403">
        <v>23</v>
      </c>
      <c r="G8" s="403" t="s">
        <v>2547</v>
      </c>
      <c r="H8" s="404">
        <v>0.36380787037037038</v>
      </c>
      <c r="J8" s="15">
        <f>VLOOKUP(K8,id!$A:$C,3,0)</f>
        <v>95</v>
      </c>
      <c r="K8" s="15" t="str">
        <f t="shared" si="0"/>
        <v>PiwakowskiWojciech1977</v>
      </c>
      <c r="L8" s="9" t="str">
        <f t="shared" si="1"/>
        <v>Piwakowski</v>
      </c>
      <c r="M8" s="9" t="str">
        <f t="shared" si="2"/>
        <v>Wojciech</v>
      </c>
      <c r="N8" s="9"/>
      <c r="O8" s="9">
        <f t="shared" si="3"/>
        <v>1977</v>
      </c>
      <c r="P8" s="9">
        <f t="shared" si="4"/>
        <v>87.806996395799686</v>
      </c>
      <c r="Q8" s="9"/>
      <c r="R8" s="9">
        <f t="shared" si="5"/>
        <v>0.99182387936245342</v>
      </c>
      <c r="S8" s="9">
        <f t="shared" si="6"/>
        <v>1</v>
      </c>
      <c r="T8" s="9">
        <v>1</v>
      </c>
      <c r="U8" s="9">
        <v>1</v>
      </c>
    </row>
    <row r="9" spans="1:21">
      <c r="A9" s="403">
        <v>6</v>
      </c>
      <c r="B9" s="403" t="s">
        <v>166</v>
      </c>
      <c r="C9" s="403" t="s">
        <v>167</v>
      </c>
      <c r="D9" s="403">
        <v>1970</v>
      </c>
      <c r="E9" s="403">
        <v>1722</v>
      </c>
      <c r="F9" s="403">
        <v>23</v>
      </c>
      <c r="G9" s="403" t="s">
        <v>2547</v>
      </c>
      <c r="H9" s="404">
        <v>0.36807870370370371</v>
      </c>
      <c r="J9" s="15">
        <f>VLOOKUP(K9,id!$A:$C,3,0)</f>
        <v>28</v>
      </c>
      <c r="K9" s="15" t="str">
        <f t="shared" si="0"/>
        <v>HołdakowskiWojciech1970</v>
      </c>
      <c r="L9" s="9" t="str">
        <f t="shared" si="1"/>
        <v>Hołdakowski</v>
      </c>
      <c r="M9" s="9" t="str">
        <f t="shared" si="2"/>
        <v>Wojciech</v>
      </c>
      <c r="N9" s="9"/>
      <c r="O9" s="9">
        <f t="shared" si="3"/>
        <v>1970</v>
      </c>
      <c r="P9" s="9">
        <f t="shared" si="4"/>
        <v>86.788167967711829</v>
      </c>
      <c r="Q9" s="9"/>
      <c r="R9" s="9">
        <f t="shared" si="5"/>
        <v>0.98839695616627887</v>
      </c>
      <c r="S9" s="9">
        <f t="shared" si="6"/>
        <v>1</v>
      </c>
      <c r="T9" s="9">
        <v>1</v>
      </c>
      <c r="U9" s="9">
        <v>1</v>
      </c>
    </row>
    <row r="10" spans="1:21">
      <c r="A10" s="403">
        <v>7</v>
      </c>
      <c r="B10" s="403" t="s">
        <v>257</v>
      </c>
      <c r="C10" s="403" t="s">
        <v>261</v>
      </c>
      <c r="D10" s="403">
        <v>1979</v>
      </c>
      <c r="E10" s="403">
        <v>1748</v>
      </c>
      <c r="F10" s="403">
        <v>22</v>
      </c>
      <c r="G10" s="403" t="s">
        <v>2546</v>
      </c>
      <c r="H10" s="404">
        <v>0.36537037037037035</v>
      </c>
      <c r="J10" s="15">
        <f>VLOOKUP(K10,id!$A:$C,3,0)</f>
        <v>145</v>
      </c>
      <c r="K10" s="15" t="str">
        <f t="shared" si="0"/>
        <v>WalentowskiRadosław1979</v>
      </c>
      <c r="L10" s="9" t="str">
        <f t="shared" si="1"/>
        <v>Walentowski</v>
      </c>
      <c r="M10" s="9" t="str">
        <f t="shared" si="2"/>
        <v>Radosław</v>
      </c>
      <c r="N10" s="9"/>
      <c r="O10" s="9">
        <f t="shared" si="3"/>
        <v>1979</v>
      </c>
      <c r="P10" s="9">
        <f t="shared" si="4"/>
        <v>83.014769360420019</v>
      </c>
      <c r="Q10" s="9"/>
      <c r="R10" s="9">
        <f t="shared" si="5"/>
        <v>1.0074125696908263</v>
      </c>
      <c r="S10" s="9">
        <f t="shared" si="6"/>
        <v>0.95652173913043481</v>
      </c>
      <c r="T10" s="9">
        <v>1</v>
      </c>
      <c r="U10" s="9">
        <v>1</v>
      </c>
    </row>
    <row r="11" spans="1:21">
      <c r="A11" s="403">
        <v>8</v>
      </c>
      <c r="B11" s="403" t="s">
        <v>288</v>
      </c>
      <c r="C11" s="403" t="s">
        <v>314</v>
      </c>
      <c r="D11" s="403">
        <v>1972</v>
      </c>
      <c r="E11" s="403">
        <v>1728</v>
      </c>
      <c r="F11" s="403">
        <v>21</v>
      </c>
      <c r="G11" s="403" t="s">
        <v>2545</v>
      </c>
      <c r="H11" s="404">
        <v>0.36034722222222221</v>
      </c>
      <c r="J11" s="15">
        <f>VLOOKUP(K11,id!$A:$C,3,0)</f>
        <v>27</v>
      </c>
      <c r="K11" s="15" t="str">
        <f t="shared" si="0"/>
        <v>BoberBartłomiej1972</v>
      </c>
      <c r="L11" s="9" t="str">
        <f t="shared" si="1"/>
        <v>Bober</v>
      </c>
      <c r="M11" s="9" t="str">
        <f t="shared" si="2"/>
        <v>Bartłomiej</v>
      </c>
      <c r="N11" s="9"/>
      <c r="O11" s="9">
        <f t="shared" si="3"/>
        <v>1972</v>
      </c>
      <c r="P11" s="9">
        <f t="shared" si="4"/>
        <v>79.241370753128209</v>
      </c>
      <c r="Q11" s="9"/>
      <c r="R11" s="9">
        <f t="shared" si="5"/>
        <v>1.0139397443309566</v>
      </c>
      <c r="S11" s="9">
        <f t="shared" si="6"/>
        <v>0.95454545454545459</v>
      </c>
      <c r="T11" s="9">
        <v>1</v>
      </c>
      <c r="U11" s="9">
        <v>1</v>
      </c>
    </row>
    <row r="12" spans="1:21">
      <c r="A12" s="403">
        <v>9</v>
      </c>
      <c r="B12" s="403" t="s">
        <v>399</v>
      </c>
      <c r="C12" s="403" t="s">
        <v>1476</v>
      </c>
      <c r="D12" s="403">
        <v>1980</v>
      </c>
      <c r="E12" s="403">
        <v>1737</v>
      </c>
      <c r="F12" s="403">
        <v>19</v>
      </c>
      <c r="G12" s="403" t="s">
        <v>2544</v>
      </c>
      <c r="H12" s="404">
        <v>0.37024305555555559</v>
      </c>
      <c r="J12" s="15">
        <f>VLOOKUP(K12,id!$A:$C,3,0)</f>
        <v>96</v>
      </c>
      <c r="K12" s="15" t="str">
        <f t="shared" si="0"/>
        <v>ŁosiewiczMariusz1980</v>
      </c>
      <c r="L12" s="9" t="str">
        <f t="shared" si="1"/>
        <v>Łosiewicz</v>
      </c>
      <c r="M12" s="9" t="str">
        <f t="shared" si="2"/>
        <v>Mariusz</v>
      </c>
      <c r="N12" s="9"/>
      <c r="O12" s="9">
        <f t="shared" si="3"/>
        <v>1980</v>
      </c>
      <c r="P12" s="9">
        <f t="shared" si="4"/>
        <v>71.694573538544574</v>
      </c>
      <c r="Q12" s="9"/>
      <c r="R12" s="9">
        <f t="shared" si="5"/>
        <v>0.97327206227140561</v>
      </c>
      <c r="S12" s="9">
        <f t="shared" si="6"/>
        <v>0.90476190476190477</v>
      </c>
      <c r="T12" s="9">
        <v>1</v>
      </c>
      <c r="U12" s="9">
        <v>1</v>
      </c>
    </row>
    <row r="13" spans="1:21">
      <c r="A13" s="403">
        <v>10</v>
      </c>
      <c r="B13" s="403" t="s">
        <v>29</v>
      </c>
      <c r="C13" s="403" t="s">
        <v>2</v>
      </c>
      <c r="D13" s="403">
        <v>1958</v>
      </c>
      <c r="E13" s="403">
        <v>1715</v>
      </c>
      <c r="F13" s="403">
        <v>19</v>
      </c>
      <c r="G13" s="403" t="s">
        <v>2528</v>
      </c>
      <c r="H13" s="404">
        <v>0.37701388888888893</v>
      </c>
      <c r="J13" s="15">
        <f>VLOOKUP(K13,id!$A:$C,3,0)</f>
        <v>34</v>
      </c>
      <c r="K13" s="15" t="str">
        <f t="shared" si="0"/>
        <v>Herman-IżyckiLeszek1958</v>
      </c>
      <c r="L13" s="9" t="str">
        <f t="shared" si="1"/>
        <v>Herman-Iżycki</v>
      </c>
      <c r="M13" s="9" t="str">
        <f t="shared" si="2"/>
        <v>Leszek</v>
      </c>
      <c r="N13" s="9"/>
      <c r="O13" s="9">
        <f t="shared" si="3"/>
        <v>1958</v>
      </c>
      <c r="P13" s="9">
        <f t="shared" si="4"/>
        <v>70.407002914118692</v>
      </c>
      <c r="Q13" s="9"/>
      <c r="R13" s="9">
        <f t="shared" si="5"/>
        <v>0.98204089150856511</v>
      </c>
      <c r="S13" s="9">
        <f t="shared" si="6"/>
        <v>1</v>
      </c>
      <c r="T13" s="9">
        <v>1</v>
      </c>
      <c r="U13" s="9">
        <v>1</v>
      </c>
    </row>
    <row r="14" spans="1:21">
      <c r="A14" s="403">
        <v>11</v>
      </c>
      <c r="B14" s="403" t="s">
        <v>21</v>
      </c>
      <c r="C14" s="403" t="s">
        <v>27</v>
      </c>
      <c r="D14" s="403">
        <v>1969</v>
      </c>
      <c r="E14" s="403">
        <v>1725</v>
      </c>
      <c r="F14" s="403">
        <v>18</v>
      </c>
      <c r="G14" s="403" t="s">
        <v>2543</v>
      </c>
      <c r="H14" s="404">
        <v>0.36884259259259261</v>
      </c>
      <c r="J14" s="15">
        <f>VLOOKUP(K14,id!$A:$C,3,0)</f>
        <v>31</v>
      </c>
      <c r="K14" s="15" t="str">
        <f t="shared" si="0"/>
        <v>WitkowskiMarcin1969</v>
      </c>
      <c r="L14" s="9" t="str">
        <f t="shared" si="1"/>
        <v>Witkowski</v>
      </c>
      <c r="M14" s="9" t="str">
        <f t="shared" si="2"/>
        <v>Marcin</v>
      </c>
      <c r="N14" s="9"/>
      <c r="O14" s="9">
        <f t="shared" si="3"/>
        <v>1969</v>
      </c>
      <c r="P14" s="9">
        <f t="shared" si="4"/>
        <v>66.701371181796645</v>
      </c>
      <c r="Q14" s="9"/>
      <c r="R14" s="9">
        <f t="shared" si="5"/>
        <v>1.0221538847746956</v>
      </c>
      <c r="S14" s="9">
        <f t="shared" si="6"/>
        <v>0.94736842105263153</v>
      </c>
      <c r="T14" s="9">
        <v>1</v>
      </c>
      <c r="U14" s="9">
        <v>1</v>
      </c>
    </row>
    <row r="15" spans="1:21">
      <c r="A15" s="403">
        <v>12</v>
      </c>
      <c r="B15" s="403" t="s">
        <v>19</v>
      </c>
      <c r="C15" s="403" t="s">
        <v>168</v>
      </c>
      <c r="D15" s="403">
        <v>1977</v>
      </c>
      <c r="E15" s="403">
        <v>1702</v>
      </c>
      <c r="F15" s="403">
        <v>17</v>
      </c>
      <c r="G15" s="403" t="s">
        <v>2527</v>
      </c>
      <c r="H15" s="404">
        <v>0.34679398148148149</v>
      </c>
      <c r="J15" s="15">
        <f>VLOOKUP(K15,id!$A:$C,3,0)</f>
        <v>577</v>
      </c>
      <c r="K15" s="15" t="str">
        <f t="shared" si="0"/>
        <v>OrzołPiotr1977</v>
      </c>
      <c r="L15" s="9" t="str">
        <f t="shared" si="1"/>
        <v>Orzoł</v>
      </c>
      <c r="M15" s="9" t="str">
        <f t="shared" si="2"/>
        <v>Piotr</v>
      </c>
      <c r="N15" s="9"/>
      <c r="O15" s="9">
        <f t="shared" si="3"/>
        <v>1977</v>
      </c>
      <c r="P15" s="9">
        <f t="shared" si="4"/>
        <v>62.995739449474605</v>
      </c>
      <c r="Q15" s="9"/>
      <c r="R15" s="9">
        <f t="shared" si="5"/>
        <v>1.0635784133764976</v>
      </c>
      <c r="S15" s="9">
        <f t="shared" si="6"/>
        <v>0.94444444444444442</v>
      </c>
      <c r="T15" s="9">
        <v>1</v>
      </c>
      <c r="U15" s="9">
        <v>1</v>
      </c>
    </row>
    <row r="16" spans="1:21">
      <c r="A16" s="403">
        <v>13</v>
      </c>
      <c r="B16" s="403" t="s">
        <v>30</v>
      </c>
      <c r="C16" s="403" t="s">
        <v>2569</v>
      </c>
      <c r="D16" s="403">
        <v>1988</v>
      </c>
      <c r="E16" s="403">
        <v>1731</v>
      </c>
      <c r="F16" s="403">
        <v>17</v>
      </c>
      <c r="G16" s="403" t="s">
        <v>2527</v>
      </c>
      <c r="H16" s="404">
        <v>0.36388888888888887</v>
      </c>
      <c r="J16" s="15">
        <f>VLOOKUP(K16,id!$A:$C,3,0)</f>
        <v>578</v>
      </c>
      <c r="K16" s="15" t="str">
        <f t="shared" si="0"/>
        <v>Żmuda-TrzebiatowskiAndrzej1988</v>
      </c>
      <c r="L16" s="9" t="str">
        <f t="shared" si="1"/>
        <v>Żmuda-Trzebiatowski</v>
      </c>
      <c r="M16" s="9" t="str">
        <f t="shared" si="2"/>
        <v>Andrzej</v>
      </c>
      <c r="N16" s="9"/>
      <c r="O16" s="9">
        <f t="shared" si="3"/>
        <v>1988</v>
      </c>
      <c r="P16" s="9">
        <f t="shared" si="4"/>
        <v>60.036302198619843</v>
      </c>
      <c r="Q16" s="9"/>
      <c r="R16" s="9">
        <f t="shared" si="5"/>
        <v>0.95302162849872785</v>
      </c>
      <c r="S16" s="9">
        <f t="shared" si="6"/>
        <v>1</v>
      </c>
      <c r="T16" s="9">
        <v>1</v>
      </c>
      <c r="U16" s="9">
        <v>1</v>
      </c>
    </row>
    <row r="17" spans="1:21">
      <c r="A17" s="403">
        <v>14</v>
      </c>
      <c r="B17" s="403" t="s">
        <v>65</v>
      </c>
      <c r="C17" s="403" t="s">
        <v>2542</v>
      </c>
      <c r="D17" s="403">
        <v>1980</v>
      </c>
      <c r="E17" s="403">
        <v>1720</v>
      </c>
      <c r="F17" s="403">
        <v>15</v>
      </c>
      <c r="G17" s="403" t="s">
        <v>2541</v>
      </c>
      <c r="H17" s="404">
        <v>0.3679398148148148</v>
      </c>
      <c r="J17" s="15">
        <f>VLOOKUP(K17,id!$A:$C,3,0)</f>
        <v>579</v>
      </c>
      <c r="K17" s="15" t="str">
        <f t="shared" si="0"/>
        <v>Ścibor-RylskiMichał1980</v>
      </c>
      <c r="L17" s="9" t="str">
        <f t="shared" si="1"/>
        <v>Ścibor-Rylski</v>
      </c>
      <c r="M17" s="9" t="str">
        <f t="shared" si="2"/>
        <v>Michał</v>
      </c>
      <c r="N17" s="9"/>
      <c r="O17" s="9">
        <f t="shared" si="3"/>
        <v>1980</v>
      </c>
      <c r="P17" s="9">
        <f t="shared" si="4"/>
        <v>52.973207822311622</v>
      </c>
      <c r="Q17" s="9"/>
      <c r="R17" s="9">
        <f t="shared" si="5"/>
        <v>0.9889902485058194</v>
      </c>
      <c r="S17" s="9">
        <f t="shared" si="6"/>
        <v>0.88235294117647056</v>
      </c>
      <c r="T17" s="9">
        <v>1</v>
      </c>
      <c r="U17" s="9">
        <v>1</v>
      </c>
    </row>
    <row r="18" spans="1:21">
      <c r="A18" s="403">
        <v>15</v>
      </c>
      <c r="B18" s="403" t="s">
        <v>379</v>
      </c>
      <c r="C18" s="403" t="s">
        <v>952</v>
      </c>
      <c r="D18" s="403">
        <v>1981</v>
      </c>
      <c r="E18" s="403">
        <v>1718</v>
      </c>
      <c r="F18" s="403">
        <v>14</v>
      </c>
      <c r="G18" s="403" t="s">
        <v>2540</v>
      </c>
      <c r="H18" s="404">
        <v>0.36361111111111111</v>
      </c>
      <c r="J18" s="15">
        <f>VLOOKUP(K18,id!$A:$C,3,0)</f>
        <v>503</v>
      </c>
      <c r="K18" s="15" t="str">
        <f t="shared" si="0"/>
        <v>NiegowskiArkadiusz1981</v>
      </c>
      <c r="L18" s="9" t="str">
        <f t="shared" si="1"/>
        <v>Niegowski</v>
      </c>
      <c r="M18" s="9" t="str">
        <f t="shared" si="2"/>
        <v>Arkadiusz</v>
      </c>
      <c r="N18" s="9"/>
      <c r="O18" s="9">
        <f t="shared" si="3"/>
        <v>1981</v>
      </c>
      <c r="P18" s="9">
        <f t="shared" si="4"/>
        <v>49.441660634157515</v>
      </c>
      <c r="Q18" s="9"/>
      <c r="R18" s="9">
        <f t="shared" si="5"/>
        <v>1.0119047619047619</v>
      </c>
      <c r="S18" s="9">
        <f t="shared" si="6"/>
        <v>0.93333333333333335</v>
      </c>
      <c r="T18" s="9">
        <v>1</v>
      </c>
      <c r="U18" s="9">
        <v>1</v>
      </c>
    </row>
    <row r="19" spans="1:21">
      <c r="A19" s="403">
        <v>16</v>
      </c>
      <c r="B19" s="403" t="s">
        <v>19</v>
      </c>
      <c r="C19" s="403" t="s">
        <v>1301</v>
      </c>
      <c r="D19" s="403">
        <v>1976</v>
      </c>
      <c r="E19" s="403">
        <v>1716</v>
      </c>
      <c r="F19" s="403">
        <v>13</v>
      </c>
      <c r="G19" s="403" t="s">
        <v>2526</v>
      </c>
      <c r="H19" s="404">
        <v>0.33153935185185185</v>
      </c>
      <c r="J19" s="15">
        <f>VLOOKUP(K19,id!$A:$C,3,0)</f>
        <v>42</v>
      </c>
      <c r="K19" s="15" t="str">
        <f t="shared" si="0"/>
        <v>NiewęgłowskiPiotr1976</v>
      </c>
      <c r="L19" s="9" t="str">
        <f t="shared" si="1"/>
        <v>Niewęgłowski</v>
      </c>
      <c r="M19" s="9" t="str">
        <f t="shared" si="2"/>
        <v>Piotr</v>
      </c>
      <c r="N19" s="9"/>
      <c r="O19" s="9">
        <f t="shared" si="3"/>
        <v>1976</v>
      </c>
      <c r="P19" s="9">
        <f t="shared" si="4"/>
        <v>45.910113446003407</v>
      </c>
      <c r="Q19" s="9"/>
      <c r="R19" s="9">
        <f t="shared" si="5"/>
        <v>1.0967359050445105</v>
      </c>
      <c r="S19" s="9">
        <f t="shared" si="6"/>
        <v>0.9285714285714286</v>
      </c>
      <c r="T19" s="9">
        <v>1</v>
      </c>
      <c r="U19" s="9">
        <v>1</v>
      </c>
    </row>
    <row r="20" spans="1:21">
      <c r="A20" s="403">
        <v>17</v>
      </c>
      <c r="B20" s="403" t="s">
        <v>560</v>
      </c>
      <c r="C20" s="403" t="s">
        <v>2539</v>
      </c>
      <c r="D20" s="403">
        <v>1981</v>
      </c>
      <c r="E20" s="403">
        <v>1708</v>
      </c>
      <c r="F20" s="403">
        <v>13</v>
      </c>
      <c r="G20" s="403" t="s">
        <v>2526</v>
      </c>
      <c r="H20" s="404">
        <v>0.34039351851851851</v>
      </c>
      <c r="J20" s="15">
        <f>VLOOKUP(K20,id!$A:$C,3,0)</f>
        <v>580</v>
      </c>
      <c r="K20" s="15" t="str">
        <f t="shared" si="0"/>
        <v>TyszkaFilip1981</v>
      </c>
      <c r="L20" s="9" t="str">
        <f t="shared" si="1"/>
        <v>Tyszka</v>
      </c>
      <c r="M20" s="9" t="str">
        <f t="shared" si="2"/>
        <v>Filip</v>
      </c>
      <c r="N20" s="9"/>
      <c r="O20" s="9">
        <f t="shared" si="3"/>
        <v>1981</v>
      </c>
      <c r="P20" s="9">
        <f t="shared" si="4"/>
        <v>44.715919743650716</v>
      </c>
      <c r="Q20" s="9"/>
      <c r="R20" s="9">
        <f t="shared" si="5"/>
        <v>0.97398843930635837</v>
      </c>
      <c r="S20" s="9">
        <f t="shared" si="6"/>
        <v>1</v>
      </c>
      <c r="T20" s="9">
        <v>1</v>
      </c>
      <c r="U20" s="9">
        <v>1</v>
      </c>
    </row>
    <row r="21" spans="1:21">
      <c r="A21" s="403">
        <v>18</v>
      </c>
      <c r="B21" s="403" t="s">
        <v>89</v>
      </c>
      <c r="C21" s="403" t="s">
        <v>2049</v>
      </c>
      <c r="D21" s="403">
        <v>1985</v>
      </c>
      <c r="E21" s="403">
        <v>1738</v>
      </c>
      <c r="F21" s="403">
        <v>12</v>
      </c>
      <c r="G21" s="405" t="s">
        <v>2538</v>
      </c>
      <c r="H21" s="404">
        <v>0.3652199074074074</v>
      </c>
      <c r="J21" s="15">
        <f>VLOOKUP(K21,id!$A:$C,3,0)</f>
        <v>458</v>
      </c>
      <c r="K21" s="15" t="str">
        <f t="shared" si="0"/>
        <v>PyjorAdam1985</v>
      </c>
      <c r="L21" s="9" t="str">
        <f t="shared" si="1"/>
        <v>Pyjor</v>
      </c>
      <c r="M21" s="9" t="str">
        <f t="shared" si="2"/>
        <v>Adam</v>
      </c>
      <c r="N21" s="9"/>
      <c r="O21" s="9">
        <f t="shared" si="3"/>
        <v>1985</v>
      </c>
      <c r="P21" s="9">
        <f t="shared" si="4"/>
        <v>41.276233609523743</v>
      </c>
      <c r="Q21" s="9"/>
      <c r="R21" s="9">
        <f t="shared" si="5"/>
        <v>0.93202345111709717</v>
      </c>
      <c r="S21" s="9">
        <f t="shared" si="6"/>
        <v>0.92307692307692313</v>
      </c>
      <c r="T21" s="9">
        <v>1</v>
      </c>
      <c r="U21" s="9">
        <v>1</v>
      </c>
    </row>
    <row r="22" spans="1:21">
      <c r="A22" s="403">
        <v>19</v>
      </c>
      <c r="B22" s="403" t="s">
        <v>23</v>
      </c>
      <c r="C22" s="403" t="s">
        <v>2049</v>
      </c>
      <c r="D22" s="403">
        <v>1964</v>
      </c>
      <c r="E22" s="403">
        <v>1739</v>
      </c>
      <c r="F22" s="403">
        <v>12</v>
      </c>
      <c r="G22" s="405" t="s">
        <v>2538</v>
      </c>
      <c r="H22" s="404">
        <v>0.36737268518518523</v>
      </c>
      <c r="J22" s="15">
        <f>VLOOKUP(K22,id!$A:$C,3,0)</f>
        <v>459</v>
      </c>
      <c r="K22" s="15" t="str">
        <f t="shared" si="0"/>
        <v>PyjorGrzegorz1964</v>
      </c>
      <c r="L22" s="9" t="str">
        <f t="shared" si="1"/>
        <v>Pyjor</v>
      </c>
      <c r="M22" s="9" t="str">
        <f t="shared" si="2"/>
        <v>Grzegorz</v>
      </c>
      <c r="N22" s="9"/>
      <c r="O22" s="9">
        <f t="shared" si="3"/>
        <v>1964</v>
      </c>
      <c r="P22" s="9">
        <f t="shared" si="4"/>
        <v>41.034357819492818</v>
      </c>
      <c r="Q22" s="9"/>
      <c r="R22" s="9">
        <f t="shared" si="5"/>
        <v>0.99414007120128522</v>
      </c>
      <c r="S22" s="9">
        <f t="shared" si="6"/>
        <v>1</v>
      </c>
      <c r="T22" s="9">
        <v>1</v>
      </c>
      <c r="U22" s="9">
        <v>1</v>
      </c>
    </row>
    <row r="23" spans="1:21">
      <c r="A23" s="403">
        <v>20</v>
      </c>
      <c r="B23" s="403" t="s">
        <v>76</v>
      </c>
      <c r="C23" s="403" t="s">
        <v>789</v>
      </c>
      <c r="D23" s="403">
        <v>1989</v>
      </c>
      <c r="E23" s="403">
        <v>1732</v>
      </c>
      <c r="F23" s="403">
        <v>12</v>
      </c>
      <c r="G23" s="405" t="s">
        <v>2538</v>
      </c>
      <c r="H23" s="404">
        <v>0.37358796296296298</v>
      </c>
      <c r="J23" s="15">
        <f>VLOOKUP(K23,id!$A:$C,3,0)</f>
        <v>581</v>
      </c>
      <c r="K23" s="15" t="str">
        <f t="shared" si="0"/>
        <v>TumińskiMaciej1989</v>
      </c>
      <c r="L23" s="9" t="str">
        <f t="shared" si="1"/>
        <v>Tumiński</v>
      </c>
      <c r="M23" s="9" t="str">
        <f t="shared" si="2"/>
        <v>Maciej</v>
      </c>
      <c r="N23" s="9"/>
      <c r="O23" s="9">
        <f t="shared" si="3"/>
        <v>1989</v>
      </c>
      <c r="P23" s="9">
        <f t="shared" si="4"/>
        <v>40.351680759294929</v>
      </c>
      <c r="Q23" s="9"/>
      <c r="R23" s="9">
        <f t="shared" si="5"/>
        <v>0.983363281492038</v>
      </c>
      <c r="S23" s="9">
        <f t="shared" si="6"/>
        <v>1</v>
      </c>
      <c r="T23" s="9">
        <v>1</v>
      </c>
      <c r="U23" s="9">
        <v>1</v>
      </c>
    </row>
    <row r="24" spans="1:21">
      <c r="A24" s="403">
        <v>21</v>
      </c>
      <c r="B24" s="403" t="s">
        <v>89</v>
      </c>
      <c r="C24" s="403" t="s">
        <v>103</v>
      </c>
      <c r="D24" s="403">
        <v>1983</v>
      </c>
      <c r="E24" s="403">
        <v>1734</v>
      </c>
      <c r="F24" s="403">
        <v>12</v>
      </c>
      <c r="G24" s="405" t="s">
        <v>2538</v>
      </c>
      <c r="H24" s="404">
        <v>0.37368055555555557</v>
      </c>
      <c r="J24" s="15">
        <f>VLOOKUP(K24,id!$A:$C,3,0)</f>
        <v>582</v>
      </c>
      <c r="K24" s="15" t="str">
        <f t="shared" si="0"/>
        <v>GrabowskiAdam1983</v>
      </c>
      <c r="L24" s="9" t="str">
        <f t="shared" si="1"/>
        <v>Grabowski</v>
      </c>
      <c r="M24" s="9" t="str">
        <f t="shared" si="2"/>
        <v>Adam</v>
      </c>
      <c r="N24" s="9"/>
      <c r="O24" s="9">
        <f t="shared" si="3"/>
        <v>1983</v>
      </c>
      <c r="P24" s="9">
        <f t="shared" si="4"/>
        <v>40.341682201217921</v>
      </c>
      <c r="Q24" s="9"/>
      <c r="R24" s="9">
        <f t="shared" si="5"/>
        <v>0.99975221458217189</v>
      </c>
      <c r="S24" s="9">
        <f t="shared" si="6"/>
        <v>1</v>
      </c>
      <c r="T24" s="9">
        <v>1</v>
      </c>
      <c r="U24" s="9">
        <v>1</v>
      </c>
    </row>
    <row r="25" spans="1:21">
      <c r="A25" s="403">
        <v>22</v>
      </c>
      <c r="B25" s="403" t="s">
        <v>159</v>
      </c>
      <c r="C25" s="403" t="s">
        <v>369</v>
      </c>
      <c r="D25" s="403">
        <v>1963</v>
      </c>
      <c r="E25" s="403">
        <v>1706</v>
      </c>
      <c r="F25" s="403">
        <v>9</v>
      </c>
      <c r="G25" s="405" t="s">
        <v>2537</v>
      </c>
      <c r="H25" s="404">
        <v>0.32319444444444445</v>
      </c>
      <c r="J25" s="15">
        <f>VLOOKUP(K25,id!$A:$C,3,0)</f>
        <v>446</v>
      </c>
      <c r="K25" s="15" t="str">
        <f t="shared" si="0"/>
        <v>UrbanowskiDariusz1963</v>
      </c>
      <c r="L25" s="9" t="str">
        <f t="shared" si="1"/>
        <v>Urbanowski</v>
      </c>
      <c r="M25" s="9" t="str">
        <f t="shared" si="2"/>
        <v>Dariusz</v>
      </c>
      <c r="N25" s="9"/>
      <c r="O25" s="9">
        <f t="shared" si="3"/>
        <v>1963</v>
      </c>
      <c r="P25" s="9">
        <f t="shared" si="4"/>
        <v>30.256261650913441</v>
      </c>
      <c r="Q25" s="9"/>
      <c r="R25" s="9">
        <f t="shared" si="5"/>
        <v>1.1562097120756338</v>
      </c>
      <c r="S25" s="9">
        <f t="shared" si="6"/>
        <v>0.75</v>
      </c>
      <c r="T25" s="9">
        <v>1</v>
      </c>
      <c r="U25" s="9">
        <v>1</v>
      </c>
    </row>
    <row r="26" spans="1:21">
      <c r="A26" s="403">
        <v>23</v>
      </c>
      <c r="B26" s="403" t="s">
        <v>26</v>
      </c>
      <c r="C26" s="403" t="s">
        <v>2029</v>
      </c>
      <c r="D26" s="403">
        <v>1972</v>
      </c>
      <c r="E26" s="403">
        <v>1707</v>
      </c>
      <c r="F26" s="403">
        <v>9</v>
      </c>
      <c r="G26" s="405" t="s">
        <v>2537</v>
      </c>
      <c r="H26" s="404">
        <v>0.33795138888888893</v>
      </c>
      <c r="J26" s="15">
        <f>VLOOKUP(K26,id!$A:$C,3,0)</f>
        <v>447</v>
      </c>
      <c r="K26" s="15" t="str">
        <f t="shared" si="0"/>
        <v>WituckiKrzysztof1972</v>
      </c>
      <c r="L26" s="9" t="str">
        <f t="shared" si="1"/>
        <v>Witucki</v>
      </c>
      <c r="M26" s="9" t="str">
        <f t="shared" si="2"/>
        <v>Krzysztof</v>
      </c>
      <c r="N26" s="9"/>
      <c r="O26" s="9">
        <f t="shared" si="3"/>
        <v>1972</v>
      </c>
      <c r="P26" s="9">
        <f t="shared" si="4"/>
        <v>28.93509539162666</v>
      </c>
      <c r="Q26" s="9"/>
      <c r="R26" s="9">
        <f t="shared" si="5"/>
        <v>0.95633412103154214</v>
      </c>
      <c r="S26" s="9">
        <f t="shared" si="6"/>
        <v>1</v>
      </c>
      <c r="T26" s="9">
        <v>1</v>
      </c>
      <c r="U26" s="9">
        <v>1</v>
      </c>
    </row>
    <row r="27" spans="1:21">
      <c r="A27" s="403">
        <v>24</v>
      </c>
      <c r="B27" s="403" t="s">
        <v>19</v>
      </c>
      <c r="C27" s="403" t="s">
        <v>779</v>
      </c>
      <c r="D27" s="403">
        <v>1975</v>
      </c>
      <c r="E27" s="403">
        <v>1705</v>
      </c>
      <c r="F27" s="403">
        <v>9</v>
      </c>
      <c r="G27" s="405" t="s">
        <v>2537</v>
      </c>
      <c r="H27" s="404">
        <v>0.37093749999999998</v>
      </c>
      <c r="J27" s="15">
        <f>VLOOKUP(K27,id!$A:$C,3,0)</f>
        <v>455</v>
      </c>
      <c r="K27" s="15" t="str">
        <f t="shared" si="0"/>
        <v>KuncewiczPiotr1975</v>
      </c>
      <c r="L27" s="9" t="str">
        <f t="shared" si="1"/>
        <v>Kuncewicz</v>
      </c>
      <c r="M27" s="9" t="str">
        <f t="shared" si="2"/>
        <v>Piotr</v>
      </c>
      <c r="N27" s="9"/>
      <c r="O27" s="9">
        <f t="shared" si="3"/>
        <v>1975</v>
      </c>
      <c r="P27" s="9">
        <f t="shared" si="4"/>
        <v>26.362003505260912</v>
      </c>
      <c r="Q27" s="9"/>
      <c r="R27" s="9">
        <f t="shared" si="5"/>
        <v>0.91107366844519344</v>
      </c>
      <c r="S27" s="9">
        <f t="shared" si="6"/>
        <v>1</v>
      </c>
      <c r="T27" s="9">
        <v>1</v>
      </c>
      <c r="U27" s="9">
        <v>1</v>
      </c>
    </row>
    <row r="28" spans="1:21">
      <c r="A28" s="403">
        <v>25</v>
      </c>
      <c r="B28" s="403" t="s">
        <v>101</v>
      </c>
      <c r="C28" s="403" t="s">
        <v>2056</v>
      </c>
      <c r="D28" s="403">
        <v>1980</v>
      </c>
      <c r="E28" s="403">
        <v>1735</v>
      </c>
      <c r="F28" s="403">
        <v>9</v>
      </c>
      <c r="G28" s="405" t="s">
        <v>2537</v>
      </c>
      <c r="H28" s="404">
        <v>0.37119212962962966</v>
      </c>
      <c r="J28" s="15">
        <f>VLOOKUP(K28,id!$A:$C,3,0)</f>
        <v>456</v>
      </c>
      <c r="K28" s="15" t="str">
        <f t="shared" si="0"/>
        <v>BrdysKarol1980</v>
      </c>
      <c r="L28" s="9" t="str">
        <f t="shared" si="1"/>
        <v>Brdys</v>
      </c>
      <c r="M28" s="9" t="str">
        <f t="shared" si="2"/>
        <v>Karol</v>
      </c>
      <c r="N28" s="9"/>
      <c r="O28" s="9">
        <f t="shared" si="3"/>
        <v>1980</v>
      </c>
      <c r="P28" s="9">
        <f t="shared" si="4"/>
        <v>26.343919751180408</v>
      </c>
      <c r="Q28" s="9"/>
      <c r="R28" s="9">
        <f t="shared" si="5"/>
        <v>0.99931402201365704</v>
      </c>
      <c r="S28" s="9">
        <f t="shared" si="6"/>
        <v>1</v>
      </c>
      <c r="T28" s="9">
        <v>1</v>
      </c>
      <c r="U28" s="9">
        <v>1</v>
      </c>
    </row>
    <row r="29" spans="1:21">
      <c r="A29" s="403">
        <v>26</v>
      </c>
      <c r="B29" s="403" t="s">
        <v>38</v>
      </c>
      <c r="C29" s="403" t="s">
        <v>777</v>
      </c>
      <c r="D29" s="403">
        <v>1975</v>
      </c>
      <c r="E29" s="403">
        <v>1703</v>
      </c>
      <c r="F29" s="403">
        <v>9</v>
      </c>
      <c r="G29" s="405" t="s">
        <v>2530</v>
      </c>
      <c r="H29" s="404">
        <v>0.37664351851851857</v>
      </c>
      <c r="J29" s="15">
        <f>VLOOKUP(K29,id!$A:$C,3,0)</f>
        <v>457</v>
      </c>
      <c r="K29" s="15" t="str">
        <f t="shared" si="0"/>
        <v>WalczykMarek1975</v>
      </c>
      <c r="L29" s="9" t="str">
        <f t="shared" si="1"/>
        <v>Walczyk</v>
      </c>
      <c r="M29" s="9" t="str">
        <f t="shared" si="2"/>
        <v>Marek</v>
      </c>
      <c r="N29" s="9"/>
      <c r="O29" s="9">
        <f t="shared" si="3"/>
        <v>1975</v>
      </c>
      <c r="P29" s="9">
        <f t="shared" si="4"/>
        <v>25.962628306192208</v>
      </c>
      <c r="Q29" s="9"/>
      <c r="R29" s="9">
        <f t="shared" si="5"/>
        <v>0.98552639665662833</v>
      </c>
      <c r="S29" s="9">
        <f t="shared" si="6"/>
        <v>1</v>
      </c>
      <c r="T29" s="9">
        <v>1</v>
      </c>
      <c r="U29" s="9">
        <v>1</v>
      </c>
    </row>
    <row r="30" spans="1:21">
      <c r="A30" s="403">
        <v>27</v>
      </c>
      <c r="B30" s="403" t="s">
        <v>1594</v>
      </c>
      <c r="C30" s="403" t="s">
        <v>778</v>
      </c>
      <c r="D30" s="403">
        <v>1980</v>
      </c>
      <c r="E30" s="403">
        <v>1750</v>
      </c>
      <c r="F30" s="403">
        <v>8</v>
      </c>
      <c r="G30" s="405" t="s">
        <v>2530</v>
      </c>
      <c r="H30" s="404">
        <v>0.38474537037037032</v>
      </c>
      <c r="J30" s="15">
        <f>VLOOKUP(K30,id!$A:$C,3,0)</f>
        <v>583</v>
      </c>
      <c r="K30" s="15" t="str">
        <f t="shared" si="0"/>
        <v>SadłowskiWojtek1980</v>
      </c>
      <c r="L30" s="9" t="str">
        <f t="shared" si="1"/>
        <v>Sadłowski</v>
      </c>
      <c r="M30" s="9" t="str">
        <f t="shared" si="2"/>
        <v>Wojtek</v>
      </c>
      <c r="N30" s="9"/>
      <c r="O30" s="9">
        <f t="shared" si="3"/>
        <v>1980</v>
      </c>
      <c r="P30" s="9">
        <f t="shared" si="4"/>
        <v>23.077891827726408</v>
      </c>
      <c r="Q30" s="9"/>
      <c r="R30" s="9">
        <f t="shared" si="5"/>
        <v>0.97894230190722609</v>
      </c>
      <c r="S30" s="9">
        <f t="shared" si="6"/>
        <v>0.88888888888888884</v>
      </c>
      <c r="T30" s="9">
        <v>1</v>
      </c>
      <c r="U30" s="9">
        <v>1</v>
      </c>
    </row>
    <row r="31" spans="1:21">
      <c r="A31" s="403">
        <v>28</v>
      </c>
      <c r="B31" s="403" t="s">
        <v>23</v>
      </c>
      <c r="C31" s="403" t="s">
        <v>778</v>
      </c>
      <c r="D31" s="403">
        <v>1975</v>
      </c>
      <c r="E31" s="403">
        <v>1747</v>
      </c>
      <c r="F31" s="403">
        <v>8</v>
      </c>
      <c r="G31" s="405" t="s">
        <v>2530</v>
      </c>
      <c r="H31" s="404">
        <v>0.38479166666666664</v>
      </c>
      <c r="J31" s="15">
        <f>VLOOKUP(K31,id!$A:$C,3,0)</f>
        <v>584</v>
      </c>
      <c r="K31" s="15" t="str">
        <f t="shared" si="0"/>
        <v>SadłowskiGrzegorz1975</v>
      </c>
      <c r="L31" s="9" t="str">
        <f t="shared" si="1"/>
        <v>Sadłowski</v>
      </c>
      <c r="M31" s="9" t="str">
        <f t="shared" si="2"/>
        <v>Grzegorz</v>
      </c>
      <c r="N31" s="9"/>
      <c r="O31" s="9">
        <f t="shared" si="3"/>
        <v>1975</v>
      </c>
      <c r="P31" s="9">
        <f t="shared" si="4"/>
        <v>23.075115205958046</v>
      </c>
      <c r="Q31" s="9"/>
      <c r="R31" s="9">
        <f t="shared" si="5"/>
        <v>0.99987968477410805</v>
      </c>
      <c r="S31" s="9">
        <f t="shared" si="6"/>
        <v>1</v>
      </c>
      <c r="T31" s="9">
        <v>1</v>
      </c>
      <c r="U31" s="9">
        <v>1</v>
      </c>
    </row>
    <row r="32" spans="1:21">
      <c r="A32" s="403">
        <v>29</v>
      </c>
      <c r="B32" s="403" t="s">
        <v>208</v>
      </c>
      <c r="C32" s="403" t="s">
        <v>775</v>
      </c>
      <c r="D32" s="403">
        <v>1975</v>
      </c>
      <c r="E32" s="403">
        <v>1745</v>
      </c>
      <c r="F32" s="403">
        <v>8</v>
      </c>
      <c r="G32" s="405" t="s">
        <v>2530</v>
      </c>
      <c r="H32" s="404">
        <v>0.38502314814814814</v>
      </c>
      <c r="J32" s="15">
        <f>VLOOKUP(K32,id!$A:$C,3,0)</f>
        <v>462</v>
      </c>
      <c r="K32" s="15" t="str">
        <f t="shared" si="0"/>
        <v>SawkoKamil1975</v>
      </c>
      <c r="L32" s="9" t="str">
        <f t="shared" si="1"/>
        <v>Sawko</v>
      </c>
      <c r="M32" s="9" t="str">
        <f t="shared" si="2"/>
        <v>Kamil</v>
      </c>
      <c r="N32" s="9"/>
      <c r="O32" s="9">
        <f t="shared" si="3"/>
        <v>1975</v>
      </c>
      <c r="P32" s="9">
        <f t="shared" si="4"/>
        <v>23.061242113187074</v>
      </c>
      <c r="Q32" s="9"/>
      <c r="R32" s="9">
        <f t="shared" si="5"/>
        <v>0.9993987855468045</v>
      </c>
      <c r="S32" s="9">
        <f t="shared" si="6"/>
        <v>1</v>
      </c>
      <c r="T32" s="9">
        <v>1</v>
      </c>
      <c r="U32" s="9">
        <v>1</v>
      </c>
    </row>
    <row r="33" spans="1:21">
      <c r="A33" s="403">
        <v>30</v>
      </c>
      <c r="B33" s="403" t="s">
        <v>166</v>
      </c>
      <c r="C33" s="403" t="s">
        <v>2536</v>
      </c>
      <c r="D33" s="403">
        <v>1983</v>
      </c>
      <c r="E33" s="403">
        <v>1710</v>
      </c>
      <c r="F33" s="403">
        <v>3</v>
      </c>
      <c r="G33" s="405" t="s">
        <v>2535</v>
      </c>
      <c r="H33" s="404">
        <v>0.37047453703703703</v>
      </c>
      <c r="J33" s="15">
        <f>VLOOKUP(K33,id!$A:$C,3,0)</f>
        <v>585</v>
      </c>
      <c r="K33" s="15" t="str">
        <f t="shared" si="0"/>
        <v>KromWojciech1983</v>
      </c>
      <c r="L33" s="9" t="str">
        <f t="shared" si="1"/>
        <v>Krom</v>
      </c>
      <c r="M33" s="9" t="str">
        <f t="shared" si="2"/>
        <v>Wojciech</v>
      </c>
      <c r="N33" s="9"/>
      <c r="O33" s="9">
        <f t="shared" si="3"/>
        <v>1983</v>
      </c>
      <c r="P33" s="9">
        <f t="shared" si="4"/>
        <v>8.6479657924451523</v>
      </c>
      <c r="Q33" s="9"/>
      <c r="R33" s="9">
        <f t="shared" si="5"/>
        <v>1.039270205254772</v>
      </c>
      <c r="S33" s="9">
        <f t="shared" si="6"/>
        <v>0.375</v>
      </c>
      <c r="T33" s="9">
        <v>1</v>
      </c>
      <c r="U33" s="9">
        <v>1</v>
      </c>
    </row>
    <row r="34" spans="1:21">
      <c r="A34" s="403">
        <v>31</v>
      </c>
      <c r="B34" s="403" t="s">
        <v>19</v>
      </c>
      <c r="C34" s="403" t="s">
        <v>2534</v>
      </c>
      <c r="D34" s="403">
        <v>1990</v>
      </c>
      <c r="E34" s="403">
        <v>1723</v>
      </c>
      <c r="F34" s="403">
        <v>2</v>
      </c>
      <c r="G34" s="405" t="s">
        <v>2533</v>
      </c>
      <c r="H34" s="404">
        <v>0.31386574074074075</v>
      </c>
      <c r="J34" s="15">
        <f>VLOOKUP(K34,id!$A:$C,3,0)</f>
        <v>586</v>
      </c>
      <c r="K34" s="15" t="str">
        <f t="shared" si="0"/>
        <v>FilipekPiotr1990</v>
      </c>
      <c r="L34" s="9" t="str">
        <f t="shared" si="1"/>
        <v>Filipek</v>
      </c>
      <c r="M34" s="9" t="str">
        <f t="shared" si="2"/>
        <v>Piotr</v>
      </c>
      <c r="N34" s="9"/>
      <c r="O34" s="9">
        <f t="shared" si="3"/>
        <v>1990</v>
      </c>
      <c r="P34" s="9">
        <f t="shared" si="4"/>
        <v>5.7653105282967676</v>
      </c>
      <c r="Q34" s="9"/>
      <c r="R34" s="9">
        <f t="shared" si="5"/>
        <v>1.180359908547828</v>
      </c>
      <c r="S34" s="9">
        <f t="shared" si="6"/>
        <v>0.66666666666666663</v>
      </c>
      <c r="T34" s="9">
        <v>1</v>
      </c>
      <c r="U34" s="9">
        <v>1</v>
      </c>
    </row>
    <row r="35" spans="1:21">
      <c r="A35" s="403">
        <v>32</v>
      </c>
      <c r="B35" s="403" t="s">
        <v>38</v>
      </c>
      <c r="C35" s="403" t="s">
        <v>100</v>
      </c>
      <c r="D35" s="403">
        <v>1978</v>
      </c>
      <c r="E35" s="403">
        <v>1724</v>
      </c>
      <c r="F35" s="403">
        <v>1</v>
      </c>
      <c r="G35" s="405" t="s">
        <v>2532</v>
      </c>
      <c r="H35" s="404">
        <v>4.0034722222222222E-2</v>
      </c>
      <c r="J35" s="15">
        <f>VLOOKUP(K35,id!$A:$C,3,0)</f>
        <v>10</v>
      </c>
      <c r="K35" s="15" t="str">
        <f t="shared" si="0"/>
        <v>SadowskiMarek1978</v>
      </c>
      <c r="L35" s="9" t="str">
        <f t="shared" si="1"/>
        <v>Sadowski</v>
      </c>
      <c r="M35" s="9" t="str">
        <f t="shared" si="2"/>
        <v>Marek</v>
      </c>
      <c r="N35" s="9"/>
      <c r="O35" s="9">
        <f t="shared" si="3"/>
        <v>1978</v>
      </c>
      <c r="P35" s="9">
        <f t="shared" si="4"/>
        <v>2.8826552641483838</v>
      </c>
      <c r="Q35" s="9"/>
      <c r="R35" s="9">
        <f t="shared" si="5"/>
        <v>7.8398381034981215</v>
      </c>
      <c r="S35" s="9">
        <f t="shared" si="6"/>
        <v>0.5</v>
      </c>
      <c r="T35" s="9">
        <v>1</v>
      </c>
      <c r="U35" s="9">
        <v>1</v>
      </c>
    </row>
    <row r="36" spans="1:21">
      <c r="A36" s="403">
        <v>33</v>
      </c>
      <c r="B36" s="403" t="s">
        <v>19</v>
      </c>
      <c r="C36" s="403" t="s">
        <v>2531</v>
      </c>
      <c r="D36" s="403">
        <v>1979</v>
      </c>
      <c r="E36" s="403">
        <v>1751</v>
      </c>
      <c r="F36" s="403">
        <v>0</v>
      </c>
      <c r="G36" s="405" t="s">
        <v>2530</v>
      </c>
      <c r="H36" s="404">
        <v>0.40805555555555556</v>
      </c>
      <c r="J36" s="15">
        <f>VLOOKUP(K36,id!$A:$C,3,0)</f>
        <v>587</v>
      </c>
      <c r="K36" s="15" t="str">
        <f t="shared" si="0"/>
        <v>BałacenkoPiotr1979</v>
      </c>
      <c r="L36" s="9" t="str">
        <f t="shared" si="1"/>
        <v>Bałacenko</v>
      </c>
      <c r="M36" s="9" t="str">
        <f t="shared" si="2"/>
        <v>Piotr</v>
      </c>
      <c r="N36" s="9"/>
      <c r="O36" s="9">
        <f t="shared" si="3"/>
        <v>1979</v>
      </c>
      <c r="P36" s="9">
        <f t="shared" si="4"/>
        <v>0</v>
      </c>
      <c r="Q36" s="9"/>
      <c r="R36" s="9">
        <f t="shared" si="5"/>
        <v>9.8110959836623546E-2</v>
      </c>
      <c r="S36" s="9">
        <f t="shared" si="6"/>
        <v>0</v>
      </c>
      <c r="T36" s="9">
        <v>1</v>
      </c>
      <c r="U36" s="9">
        <v>1</v>
      </c>
    </row>
  </sheetData>
  <pageMargins left="0.7" right="0.7" top="0.75" bottom="0.75" header="0.3" footer="0.3"/>
  <pageSetup paperSize="9" orientation="portrait"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10"/>
  <sheetViews>
    <sheetView workbookViewId="0"/>
  </sheetViews>
  <sheetFormatPr defaultColWidth="12.21875" defaultRowHeight="13.2"/>
  <cols>
    <col min="1" max="1" width="12.109375" style="408" customWidth="1"/>
    <col min="2" max="2" width="7.109375" style="408" customWidth="1"/>
    <col min="3" max="3" width="6.88671875" style="408" bestFit="1" customWidth="1"/>
    <col min="4" max="4" width="7.21875" style="408" bestFit="1" customWidth="1"/>
    <col min="5" max="5" width="18.109375" style="408" bestFit="1" customWidth="1"/>
    <col min="6" max="6" width="11.21875" style="408" bestFit="1" customWidth="1"/>
    <col min="7" max="7" width="15.5546875" style="408" bestFit="1" customWidth="1"/>
    <col min="8" max="8" width="20.77734375" style="408" bestFit="1" customWidth="1"/>
    <col min="9" max="9" width="26.88671875" style="408" bestFit="1" customWidth="1"/>
    <col min="10" max="10" width="10.21875" style="408" bestFit="1" customWidth="1"/>
    <col min="11" max="11" width="13.109375" style="408" bestFit="1" customWidth="1"/>
    <col min="12" max="12" width="12.21875" style="408"/>
    <col min="13" max="13" width="6.88671875" style="408" bestFit="1" customWidth="1"/>
    <col min="14" max="14" width="23.109375" style="408" bestFit="1" customWidth="1"/>
    <col min="15" max="15" width="13.21875" style="408" bestFit="1" customWidth="1"/>
    <col min="16" max="16" width="9.77734375" style="408" bestFit="1" customWidth="1"/>
    <col min="17" max="17" width="8.33203125" style="408" bestFit="1" customWidth="1"/>
    <col min="18" max="18" width="9.109375" style="408" bestFit="1" customWidth="1"/>
    <col min="19" max="19" width="12" style="408" bestFit="1" customWidth="1"/>
    <col min="20" max="20" width="12.21875" style="408"/>
    <col min="21" max="22" width="12" style="408" bestFit="1" customWidth="1"/>
    <col min="23" max="23" width="5.21875" style="408" bestFit="1" customWidth="1"/>
    <col min="24" max="24" width="8.44140625" style="408" bestFit="1" customWidth="1"/>
    <col min="25" max="256" width="12.21875" style="408"/>
    <col min="257" max="262" width="12.109375" style="408" customWidth="1"/>
    <col min="263" max="263" width="15.6640625" style="408" customWidth="1"/>
    <col min="264" max="264" width="16.88671875" style="408" customWidth="1"/>
    <col min="265" max="265" width="23.109375" style="408" customWidth="1"/>
    <col min="266" max="267" width="12.109375" style="408" customWidth="1"/>
    <col min="268" max="512" width="12.21875" style="408"/>
    <col min="513" max="518" width="12.109375" style="408" customWidth="1"/>
    <col min="519" max="519" width="15.6640625" style="408" customWidth="1"/>
    <col min="520" max="520" width="16.88671875" style="408" customWidth="1"/>
    <col min="521" max="521" width="23.109375" style="408" customWidth="1"/>
    <col min="522" max="523" width="12.109375" style="408" customWidth="1"/>
    <col min="524" max="768" width="12.21875" style="408"/>
    <col min="769" max="774" width="12.109375" style="408" customWidth="1"/>
    <col min="775" max="775" width="15.6640625" style="408" customWidth="1"/>
    <col min="776" max="776" width="16.88671875" style="408" customWidth="1"/>
    <col min="777" max="777" width="23.109375" style="408" customWidth="1"/>
    <col min="778" max="779" width="12.109375" style="408" customWidth="1"/>
    <col min="780" max="1024" width="12.21875" style="408"/>
    <col min="1025" max="1030" width="12.109375" style="408" customWidth="1"/>
    <col min="1031" max="1031" width="15.6640625" style="408" customWidth="1"/>
    <col min="1032" max="1032" width="16.88671875" style="408" customWidth="1"/>
    <col min="1033" max="1033" width="23.109375" style="408" customWidth="1"/>
    <col min="1034" max="1035" width="12.109375" style="408" customWidth="1"/>
    <col min="1036" max="1280" width="12.21875" style="408"/>
    <col min="1281" max="1286" width="12.109375" style="408" customWidth="1"/>
    <col min="1287" max="1287" width="15.6640625" style="408" customWidth="1"/>
    <col min="1288" max="1288" width="16.88671875" style="408" customWidth="1"/>
    <col min="1289" max="1289" width="23.109375" style="408" customWidth="1"/>
    <col min="1290" max="1291" width="12.109375" style="408" customWidth="1"/>
    <col min="1292" max="1536" width="12.21875" style="408"/>
    <col min="1537" max="1542" width="12.109375" style="408" customWidth="1"/>
    <col min="1543" max="1543" width="15.6640625" style="408" customWidth="1"/>
    <col min="1544" max="1544" width="16.88671875" style="408" customWidth="1"/>
    <col min="1545" max="1545" width="23.109375" style="408" customWidth="1"/>
    <col min="1546" max="1547" width="12.109375" style="408" customWidth="1"/>
    <col min="1548" max="1792" width="12.21875" style="408"/>
    <col min="1793" max="1798" width="12.109375" style="408" customWidth="1"/>
    <col min="1799" max="1799" width="15.6640625" style="408" customWidth="1"/>
    <col min="1800" max="1800" width="16.88671875" style="408" customWidth="1"/>
    <col min="1801" max="1801" width="23.109375" style="408" customWidth="1"/>
    <col min="1802" max="1803" width="12.109375" style="408" customWidth="1"/>
    <col min="1804" max="2048" width="12.21875" style="408"/>
    <col min="2049" max="2054" width="12.109375" style="408" customWidth="1"/>
    <col min="2055" max="2055" width="15.6640625" style="408" customWidth="1"/>
    <col min="2056" max="2056" width="16.88671875" style="408" customWidth="1"/>
    <col min="2057" max="2057" width="23.109375" style="408" customWidth="1"/>
    <col min="2058" max="2059" width="12.109375" style="408" customWidth="1"/>
    <col min="2060" max="2304" width="12.21875" style="408"/>
    <col min="2305" max="2310" width="12.109375" style="408" customWidth="1"/>
    <col min="2311" max="2311" width="15.6640625" style="408" customWidth="1"/>
    <col min="2312" max="2312" width="16.88671875" style="408" customWidth="1"/>
    <col min="2313" max="2313" width="23.109375" style="408" customWidth="1"/>
    <col min="2314" max="2315" width="12.109375" style="408" customWidth="1"/>
    <col min="2316" max="2560" width="12.21875" style="408"/>
    <col min="2561" max="2566" width="12.109375" style="408" customWidth="1"/>
    <col min="2567" max="2567" width="15.6640625" style="408" customWidth="1"/>
    <col min="2568" max="2568" width="16.88671875" style="408" customWidth="1"/>
    <col min="2569" max="2569" width="23.109375" style="408" customWidth="1"/>
    <col min="2570" max="2571" width="12.109375" style="408" customWidth="1"/>
    <col min="2572" max="2816" width="12.21875" style="408"/>
    <col min="2817" max="2822" width="12.109375" style="408" customWidth="1"/>
    <col min="2823" max="2823" width="15.6640625" style="408" customWidth="1"/>
    <col min="2824" max="2824" width="16.88671875" style="408" customWidth="1"/>
    <col min="2825" max="2825" width="23.109375" style="408" customWidth="1"/>
    <col min="2826" max="2827" width="12.109375" style="408" customWidth="1"/>
    <col min="2828" max="3072" width="12.21875" style="408"/>
    <col min="3073" max="3078" width="12.109375" style="408" customWidth="1"/>
    <col min="3079" max="3079" width="15.6640625" style="408" customWidth="1"/>
    <col min="3080" max="3080" width="16.88671875" style="408" customWidth="1"/>
    <col min="3081" max="3081" width="23.109375" style="408" customWidth="1"/>
    <col min="3082" max="3083" width="12.109375" style="408" customWidth="1"/>
    <col min="3084" max="3328" width="12.21875" style="408"/>
    <col min="3329" max="3334" width="12.109375" style="408" customWidth="1"/>
    <col min="3335" max="3335" width="15.6640625" style="408" customWidth="1"/>
    <col min="3336" max="3336" width="16.88671875" style="408" customWidth="1"/>
    <col min="3337" max="3337" width="23.109375" style="408" customWidth="1"/>
    <col min="3338" max="3339" width="12.109375" style="408" customWidth="1"/>
    <col min="3340" max="3584" width="12.21875" style="408"/>
    <col min="3585" max="3590" width="12.109375" style="408" customWidth="1"/>
    <col min="3591" max="3591" width="15.6640625" style="408" customWidth="1"/>
    <col min="3592" max="3592" width="16.88671875" style="408" customWidth="1"/>
    <col min="3593" max="3593" width="23.109375" style="408" customWidth="1"/>
    <col min="3594" max="3595" width="12.109375" style="408" customWidth="1"/>
    <col min="3596" max="3840" width="12.21875" style="408"/>
    <col min="3841" max="3846" width="12.109375" style="408" customWidth="1"/>
    <col min="3847" max="3847" width="15.6640625" style="408" customWidth="1"/>
    <col min="3848" max="3848" width="16.88671875" style="408" customWidth="1"/>
    <col min="3849" max="3849" width="23.109375" style="408" customWidth="1"/>
    <col min="3850" max="3851" width="12.109375" style="408" customWidth="1"/>
    <col min="3852" max="4096" width="12.21875" style="408"/>
    <col min="4097" max="4102" width="12.109375" style="408" customWidth="1"/>
    <col min="4103" max="4103" width="15.6640625" style="408" customWidth="1"/>
    <col min="4104" max="4104" width="16.88671875" style="408" customWidth="1"/>
    <col min="4105" max="4105" width="23.109375" style="408" customWidth="1"/>
    <col min="4106" max="4107" width="12.109375" style="408" customWidth="1"/>
    <col min="4108" max="4352" width="12.21875" style="408"/>
    <col min="4353" max="4358" width="12.109375" style="408" customWidth="1"/>
    <col min="4359" max="4359" width="15.6640625" style="408" customWidth="1"/>
    <col min="4360" max="4360" width="16.88671875" style="408" customWidth="1"/>
    <col min="4361" max="4361" width="23.109375" style="408" customWidth="1"/>
    <col min="4362" max="4363" width="12.109375" style="408" customWidth="1"/>
    <col min="4364" max="4608" width="12.21875" style="408"/>
    <col min="4609" max="4614" width="12.109375" style="408" customWidth="1"/>
    <col min="4615" max="4615" width="15.6640625" style="408" customWidth="1"/>
    <col min="4616" max="4616" width="16.88671875" style="408" customWidth="1"/>
    <col min="4617" max="4617" width="23.109375" style="408" customWidth="1"/>
    <col min="4618" max="4619" width="12.109375" style="408" customWidth="1"/>
    <col min="4620" max="4864" width="12.21875" style="408"/>
    <col min="4865" max="4870" width="12.109375" style="408" customWidth="1"/>
    <col min="4871" max="4871" width="15.6640625" style="408" customWidth="1"/>
    <col min="4872" max="4872" width="16.88671875" style="408" customWidth="1"/>
    <col min="4873" max="4873" width="23.109375" style="408" customWidth="1"/>
    <col min="4874" max="4875" width="12.109375" style="408" customWidth="1"/>
    <col min="4876" max="5120" width="12.21875" style="408"/>
    <col min="5121" max="5126" width="12.109375" style="408" customWidth="1"/>
    <col min="5127" max="5127" width="15.6640625" style="408" customWidth="1"/>
    <col min="5128" max="5128" width="16.88671875" style="408" customWidth="1"/>
    <col min="5129" max="5129" width="23.109375" style="408" customWidth="1"/>
    <col min="5130" max="5131" width="12.109375" style="408" customWidth="1"/>
    <col min="5132" max="5376" width="12.21875" style="408"/>
    <col min="5377" max="5382" width="12.109375" style="408" customWidth="1"/>
    <col min="5383" max="5383" width="15.6640625" style="408" customWidth="1"/>
    <col min="5384" max="5384" width="16.88671875" style="408" customWidth="1"/>
    <col min="5385" max="5385" width="23.109375" style="408" customWidth="1"/>
    <col min="5386" max="5387" width="12.109375" style="408" customWidth="1"/>
    <col min="5388" max="5632" width="12.21875" style="408"/>
    <col min="5633" max="5638" width="12.109375" style="408" customWidth="1"/>
    <col min="5639" max="5639" width="15.6640625" style="408" customWidth="1"/>
    <col min="5640" max="5640" width="16.88671875" style="408" customWidth="1"/>
    <col min="5641" max="5641" width="23.109375" style="408" customWidth="1"/>
    <col min="5642" max="5643" width="12.109375" style="408" customWidth="1"/>
    <col min="5644" max="5888" width="12.21875" style="408"/>
    <col min="5889" max="5894" width="12.109375" style="408" customWidth="1"/>
    <col min="5895" max="5895" width="15.6640625" style="408" customWidth="1"/>
    <col min="5896" max="5896" width="16.88671875" style="408" customWidth="1"/>
    <col min="5897" max="5897" width="23.109375" style="408" customWidth="1"/>
    <col min="5898" max="5899" width="12.109375" style="408" customWidth="1"/>
    <col min="5900" max="6144" width="12.21875" style="408"/>
    <col min="6145" max="6150" width="12.109375" style="408" customWidth="1"/>
    <col min="6151" max="6151" width="15.6640625" style="408" customWidth="1"/>
    <col min="6152" max="6152" width="16.88671875" style="408" customWidth="1"/>
    <col min="6153" max="6153" width="23.109375" style="408" customWidth="1"/>
    <col min="6154" max="6155" width="12.109375" style="408" customWidth="1"/>
    <col min="6156" max="6400" width="12.21875" style="408"/>
    <col min="6401" max="6406" width="12.109375" style="408" customWidth="1"/>
    <col min="6407" max="6407" width="15.6640625" style="408" customWidth="1"/>
    <col min="6408" max="6408" width="16.88671875" style="408" customWidth="1"/>
    <col min="6409" max="6409" width="23.109375" style="408" customWidth="1"/>
    <col min="6410" max="6411" width="12.109375" style="408" customWidth="1"/>
    <col min="6412" max="6656" width="12.21875" style="408"/>
    <col min="6657" max="6662" width="12.109375" style="408" customWidth="1"/>
    <col min="6663" max="6663" width="15.6640625" style="408" customWidth="1"/>
    <col min="6664" max="6664" width="16.88671875" style="408" customWidth="1"/>
    <col min="6665" max="6665" width="23.109375" style="408" customWidth="1"/>
    <col min="6666" max="6667" width="12.109375" style="408" customWidth="1"/>
    <col min="6668" max="6912" width="12.21875" style="408"/>
    <col min="6913" max="6918" width="12.109375" style="408" customWidth="1"/>
    <col min="6919" max="6919" width="15.6640625" style="408" customWidth="1"/>
    <col min="6920" max="6920" width="16.88671875" style="408" customWidth="1"/>
    <col min="6921" max="6921" width="23.109375" style="408" customWidth="1"/>
    <col min="6922" max="6923" width="12.109375" style="408" customWidth="1"/>
    <col min="6924" max="7168" width="12.21875" style="408"/>
    <col min="7169" max="7174" width="12.109375" style="408" customWidth="1"/>
    <col min="7175" max="7175" width="15.6640625" style="408" customWidth="1"/>
    <col min="7176" max="7176" width="16.88671875" style="408" customWidth="1"/>
    <col min="7177" max="7177" width="23.109375" style="408" customWidth="1"/>
    <col min="7178" max="7179" width="12.109375" style="408" customWidth="1"/>
    <col min="7180" max="7424" width="12.21875" style="408"/>
    <col min="7425" max="7430" width="12.109375" style="408" customWidth="1"/>
    <col min="7431" max="7431" width="15.6640625" style="408" customWidth="1"/>
    <col min="7432" max="7432" width="16.88671875" style="408" customWidth="1"/>
    <col min="7433" max="7433" width="23.109375" style="408" customWidth="1"/>
    <col min="7434" max="7435" width="12.109375" style="408" customWidth="1"/>
    <col min="7436" max="7680" width="12.21875" style="408"/>
    <col min="7681" max="7686" width="12.109375" style="408" customWidth="1"/>
    <col min="7687" max="7687" width="15.6640625" style="408" customWidth="1"/>
    <col min="7688" max="7688" width="16.88671875" style="408" customWidth="1"/>
    <col min="7689" max="7689" width="23.109375" style="408" customWidth="1"/>
    <col min="7690" max="7691" width="12.109375" style="408" customWidth="1"/>
    <col min="7692" max="7936" width="12.21875" style="408"/>
    <col min="7937" max="7942" width="12.109375" style="408" customWidth="1"/>
    <col min="7943" max="7943" width="15.6640625" style="408" customWidth="1"/>
    <col min="7944" max="7944" width="16.88671875" style="408" customWidth="1"/>
    <col min="7945" max="7945" width="23.109375" style="408" customWidth="1"/>
    <col min="7946" max="7947" width="12.109375" style="408" customWidth="1"/>
    <col min="7948" max="8192" width="12.21875" style="408"/>
    <col min="8193" max="8198" width="12.109375" style="408" customWidth="1"/>
    <col min="8199" max="8199" width="15.6640625" style="408" customWidth="1"/>
    <col min="8200" max="8200" width="16.88671875" style="408" customWidth="1"/>
    <col min="8201" max="8201" width="23.109375" style="408" customWidth="1"/>
    <col min="8202" max="8203" width="12.109375" style="408" customWidth="1"/>
    <col min="8204" max="8448" width="12.21875" style="408"/>
    <col min="8449" max="8454" width="12.109375" style="408" customWidth="1"/>
    <col min="8455" max="8455" width="15.6640625" style="408" customWidth="1"/>
    <col min="8456" max="8456" width="16.88671875" style="408" customWidth="1"/>
    <col min="8457" max="8457" width="23.109375" style="408" customWidth="1"/>
    <col min="8458" max="8459" width="12.109375" style="408" customWidth="1"/>
    <col min="8460" max="8704" width="12.21875" style="408"/>
    <col min="8705" max="8710" width="12.109375" style="408" customWidth="1"/>
    <col min="8711" max="8711" width="15.6640625" style="408" customWidth="1"/>
    <col min="8712" max="8712" width="16.88671875" style="408" customWidth="1"/>
    <col min="8713" max="8713" width="23.109375" style="408" customWidth="1"/>
    <col min="8714" max="8715" width="12.109375" style="408" customWidth="1"/>
    <col min="8716" max="8960" width="12.21875" style="408"/>
    <col min="8961" max="8966" width="12.109375" style="408" customWidth="1"/>
    <col min="8967" max="8967" width="15.6640625" style="408" customWidth="1"/>
    <col min="8968" max="8968" width="16.88671875" style="408" customWidth="1"/>
    <col min="8969" max="8969" width="23.109375" style="408" customWidth="1"/>
    <col min="8970" max="8971" width="12.109375" style="408" customWidth="1"/>
    <col min="8972" max="9216" width="12.21875" style="408"/>
    <col min="9217" max="9222" width="12.109375" style="408" customWidth="1"/>
    <col min="9223" max="9223" width="15.6640625" style="408" customWidth="1"/>
    <col min="9224" max="9224" width="16.88671875" style="408" customWidth="1"/>
    <col min="9225" max="9225" width="23.109375" style="408" customWidth="1"/>
    <col min="9226" max="9227" width="12.109375" style="408" customWidth="1"/>
    <col min="9228" max="9472" width="12.21875" style="408"/>
    <col min="9473" max="9478" width="12.109375" style="408" customWidth="1"/>
    <col min="9479" max="9479" width="15.6640625" style="408" customWidth="1"/>
    <col min="9480" max="9480" width="16.88671875" style="408" customWidth="1"/>
    <col min="9481" max="9481" width="23.109375" style="408" customWidth="1"/>
    <col min="9482" max="9483" width="12.109375" style="408" customWidth="1"/>
    <col min="9484" max="9728" width="12.21875" style="408"/>
    <col min="9729" max="9734" width="12.109375" style="408" customWidth="1"/>
    <col min="9735" max="9735" width="15.6640625" style="408" customWidth="1"/>
    <col min="9736" max="9736" width="16.88671875" style="408" customWidth="1"/>
    <col min="9737" max="9737" width="23.109375" style="408" customWidth="1"/>
    <col min="9738" max="9739" width="12.109375" style="408" customWidth="1"/>
    <col min="9740" max="9984" width="12.21875" style="408"/>
    <col min="9985" max="9990" width="12.109375" style="408" customWidth="1"/>
    <col min="9991" max="9991" width="15.6640625" style="408" customWidth="1"/>
    <col min="9992" max="9992" width="16.88671875" style="408" customWidth="1"/>
    <col min="9993" max="9993" width="23.109375" style="408" customWidth="1"/>
    <col min="9994" max="9995" width="12.109375" style="408" customWidth="1"/>
    <col min="9996" max="10240" width="12.21875" style="408"/>
    <col min="10241" max="10246" width="12.109375" style="408" customWidth="1"/>
    <col min="10247" max="10247" width="15.6640625" style="408" customWidth="1"/>
    <col min="10248" max="10248" width="16.88671875" style="408" customWidth="1"/>
    <col min="10249" max="10249" width="23.109375" style="408" customWidth="1"/>
    <col min="10250" max="10251" width="12.109375" style="408" customWidth="1"/>
    <col min="10252" max="10496" width="12.21875" style="408"/>
    <col min="10497" max="10502" width="12.109375" style="408" customWidth="1"/>
    <col min="10503" max="10503" width="15.6640625" style="408" customWidth="1"/>
    <col min="10504" max="10504" width="16.88671875" style="408" customWidth="1"/>
    <col min="10505" max="10505" width="23.109375" style="408" customWidth="1"/>
    <col min="10506" max="10507" width="12.109375" style="408" customWidth="1"/>
    <col min="10508" max="10752" width="12.21875" style="408"/>
    <col min="10753" max="10758" width="12.109375" style="408" customWidth="1"/>
    <col min="10759" max="10759" width="15.6640625" style="408" customWidth="1"/>
    <col min="10760" max="10760" width="16.88671875" style="408" customWidth="1"/>
    <col min="10761" max="10761" width="23.109375" style="408" customWidth="1"/>
    <col min="10762" max="10763" width="12.109375" style="408" customWidth="1"/>
    <col min="10764" max="11008" width="12.21875" style="408"/>
    <col min="11009" max="11014" width="12.109375" style="408" customWidth="1"/>
    <col min="11015" max="11015" width="15.6640625" style="408" customWidth="1"/>
    <col min="11016" max="11016" width="16.88671875" style="408" customWidth="1"/>
    <col min="11017" max="11017" width="23.109375" style="408" customWidth="1"/>
    <col min="11018" max="11019" width="12.109375" style="408" customWidth="1"/>
    <col min="11020" max="11264" width="12.21875" style="408"/>
    <col min="11265" max="11270" width="12.109375" style="408" customWidth="1"/>
    <col min="11271" max="11271" width="15.6640625" style="408" customWidth="1"/>
    <col min="11272" max="11272" width="16.88671875" style="408" customWidth="1"/>
    <col min="11273" max="11273" width="23.109375" style="408" customWidth="1"/>
    <col min="11274" max="11275" width="12.109375" style="408" customWidth="1"/>
    <col min="11276" max="11520" width="12.21875" style="408"/>
    <col min="11521" max="11526" width="12.109375" style="408" customWidth="1"/>
    <col min="11527" max="11527" width="15.6640625" style="408" customWidth="1"/>
    <col min="11528" max="11528" width="16.88671875" style="408" customWidth="1"/>
    <col min="11529" max="11529" width="23.109375" style="408" customWidth="1"/>
    <col min="11530" max="11531" width="12.109375" style="408" customWidth="1"/>
    <col min="11532" max="11776" width="12.21875" style="408"/>
    <col min="11777" max="11782" width="12.109375" style="408" customWidth="1"/>
    <col min="11783" max="11783" width="15.6640625" style="408" customWidth="1"/>
    <col min="11784" max="11784" width="16.88671875" style="408" customWidth="1"/>
    <col min="11785" max="11785" width="23.109375" style="408" customWidth="1"/>
    <col min="11786" max="11787" width="12.109375" style="408" customWidth="1"/>
    <col min="11788" max="12032" width="12.21875" style="408"/>
    <col min="12033" max="12038" width="12.109375" style="408" customWidth="1"/>
    <col min="12039" max="12039" width="15.6640625" style="408" customWidth="1"/>
    <col min="12040" max="12040" width="16.88671875" style="408" customWidth="1"/>
    <col min="12041" max="12041" width="23.109375" style="408" customWidth="1"/>
    <col min="12042" max="12043" width="12.109375" style="408" customWidth="1"/>
    <col min="12044" max="12288" width="12.21875" style="408"/>
    <col min="12289" max="12294" width="12.109375" style="408" customWidth="1"/>
    <col min="12295" max="12295" width="15.6640625" style="408" customWidth="1"/>
    <col min="12296" max="12296" width="16.88671875" style="408" customWidth="1"/>
    <col min="12297" max="12297" width="23.109375" style="408" customWidth="1"/>
    <col min="12298" max="12299" width="12.109375" style="408" customWidth="1"/>
    <col min="12300" max="12544" width="12.21875" style="408"/>
    <col min="12545" max="12550" width="12.109375" style="408" customWidth="1"/>
    <col min="12551" max="12551" width="15.6640625" style="408" customWidth="1"/>
    <col min="12552" max="12552" width="16.88671875" style="408" customWidth="1"/>
    <col min="12553" max="12553" width="23.109375" style="408" customWidth="1"/>
    <col min="12554" max="12555" width="12.109375" style="408" customWidth="1"/>
    <col min="12556" max="12800" width="12.21875" style="408"/>
    <col min="12801" max="12806" width="12.109375" style="408" customWidth="1"/>
    <col min="12807" max="12807" width="15.6640625" style="408" customWidth="1"/>
    <col min="12808" max="12808" width="16.88671875" style="408" customWidth="1"/>
    <col min="12809" max="12809" width="23.109375" style="408" customWidth="1"/>
    <col min="12810" max="12811" width="12.109375" style="408" customWidth="1"/>
    <col min="12812" max="13056" width="12.21875" style="408"/>
    <col min="13057" max="13062" width="12.109375" style="408" customWidth="1"/>
    <col min="13063" max="13063" width="15.6640625" style="408" customWidth="1"/>
    <col min="13064" max="13064" width="16.88671875" style="408" customWidth="1"/>
    <col min="13065" max="13065" width="23.109375" style="408" customWidth="1"/>
    <col min="13066" max="13067" width="12.109375" style="408" customWidth="1"/>
    <col min="13068" max="13312" width="12.21875" style="408"/>
    <col min="13313" max="13318" width="12.109375" style="408" customWidth="1"/>
    <col min="13319" max="13319" width="15.6640625" style="408" customWidth="1"/>
    <col min="13320" max="13320" width="16.88671875" style="408" customWidth="1"/>
    <col min="13321" max="13321" width="23.109375" style="408" customWidth="1"/>
    <col min="13322" max="13323" width="12.109375" style="408" customWidth="1"/>
    <col min="13324" max="13568" width="12.21875" style="408"/>
    <col min="13569" max="13574" width="12.109375" style="408" customWidth="1"/>
    <col min="13575" max="13575" width="15.6640625" style="408" customWidth="1"/>
    <col min="13576" max="13576" width="16.88671875" style="408" customWidth="1"/>
    <col min="13577" max="13577" width="23.109375" style="408" customWidth="1"/>
    <col min="13578" max="13579" width="12.109375" style="408" customWidth="1"/>
    <col min="13580" max="13824" width="12.21875" style="408"/>
    <col min="13825" max="13830" width="12.109375" style="408" customWidth="1"/>
    <col min="13831" max="13831" width="15.6640625" style="408" customWidth="1"/>
    <col min="13832" max="13832" width="16.88671875" style="408" customWidth="1"/>
    <col min="13833" max="13833" width="23.109375" style="408" customWidth="1"/>
    <col min="13834" max="13835" width="12.109375" style="408" customWidth="1"/>
    <col min="13836" max="14080" width="12.21875" style="408"/>
    <col min="14081" max="14086" width="12.109375" style="408" customWidth="1"/>
    <col min="14087" max="14087" width="15.6640625" style="408" customWidth="1"/>
    <col min="14088" max="14088" width="16.88671875" style="408" customWidth="1"/>
    <col min="14089" max="14089" width="23.109375" style="408" customWidth="1"/>
    <col min="14090" max="14091" width="12.109375" style="408" customWidth="1"/>
    <col min="14092" max="14336" width="12.21875" style="408"/>
    <col min="14337" max="14342" width="12.109375" style="408" customWidth="1"/>
    <col min="14343" max="14343" width="15.6640625" style="408" customWidth="1"/>
    <col min="14344" max="14344" width="16.88671875" style="408" customWidth="1"/>
    <col min="14345" max="14345" width="23.109375" style="408" customWidth="1"/>
    <col min="14346" max="14347" width="12.109375" style="408" customWidth="1"/>
    <col min="14348" max="14592" width="12.21875" style="408"/>
    <col min="14593" max="14598" width="12.109375" style="408" customWidth="1"/>
    <col min="14599" max="14599" width="15.6640625" style="408" customWidth="1"/>
    <col min="14600" max="14600" width="16.88671875" style="408" customWidth="1"/>
    <col min="14601" max="14601" width="23.109375" style="408" customWidth="1"/>
    <col min="14602" max="14603" width="12.109375" style="408" customWidth="1"/>
    <col min="14604" max="14848" width="12.21875" style="408"/>
    <col min="14849" max="14854" width="12.109375" style="408" customWidth="1"/>
    <col min="14855" max="14855" width="15.6640625" style="408" customWidth="1"/>
    <col min="14856" max="14856" width="16.88671875" style="408" customWidth="1"/>
    <col min="14857" max="14857" width="23.109375" style="408" customWidth="1"/>
    <col min="14858" max="14859" width="12.109375" style="408" customWidth="1"/>
    <col min="14860" max="15104" width="12.21875" style="408"/>
    <col min="15105" max="15110" width="12.109375" style="408" customWidth="1"/>
    <col min="15111" max="15111" width="15.6640625" style="408" customWidth="1"/>
    <col min="15112" max="15112" width="16.88671875" style="408" customWidth="1"/>
    <col min="15113" max="15113" width="23.109375" style="408" customWidth="1"/>
    <col min="15114" max="15115" width="12.109375" style="408" customWidth="1"/>
    <col min="15116" max="15360" width="12.21875" style="408"/>
    <col min="15361" max="15366" width="12.109375" style="408" customWidth="1"/>
    <col min="15367" max="15367" width="15.6640625" style="408" customWidth="1"/>
    <col min="15368" max="15368" width="16.88671875" style="408" customWidth="1"/>
    <col min="15369" max="15369" width="23.109375" style="408" customWidth="1"/>
    <col min="15370" max="15371" width="12.109375" style="408" customWidth="1"/>
    <col min="15372" max="15616" width="12.21875" style="408"/>
    <col min="15617" max="15622" width="12.109375" style="408" customWidth="1"/>
    <col min="15623" max="15623" width="15.6640625" style="408" customWidth="1"/>
    <col min="15624" max="15624" width="16.88671875" style="408" customWidth="1"/>
    <col min="15625" max="15625" width="23.109375" style="408" customWidth="1"/>
    <col min="15626" max="15627" width="12.109375" style="408" customWidth="1"/>
    <col min="15628" max="15872" width="12.21875" style="408"/>
    <col min="15873" max="15878" width="12.109375" style="408" customWidth="1"/>
    <col min="15879" max="15879" width="15.6640625" style="408" customWidth="1"/>
    <col min="15880" max="15880" width="16.88671875" style="408" customWidth="1"/>
    <col min="15881" max="15881" width="23.109375" style="408" customWidth="1"/>
    <col min="15882" max="15883" width="12.109375" style="408" customWidth="1"/>
    <col min="15884" max="16128" width="12.21875" style="408"/>
    <col min="16129" max="16134" width="12.109375" style="408" customWidth="1"/>
    <col min="16135" max="16135" width="15.6640625" style="408" customWidth="1"/>
    <col min="16136" max="16136" width="16.88671875" style="408" customWidth="1"/>
    <col min="16137" max="16137" width="23.109375" style="408" customWidth="1"/>
    <col min="16138" max="16139" width="12.109375" style="408" customWidth="1"/>
    <col min="16140" max="16384" width="12.21875" style="408"/>
  </cols>
  <sheetData>
    <row r="1" spans="2:24">
      <c r="B1" s="406"/>
      <c r="C1" s="406"/>
      <c r="D1" s="406"/>
      <c r="E1" s="406"/>
      <c r="F1" s="406"/>
      <c r="G1" s="406"/>
      <c r="H1" s="406"/>
      <c r="I1" s="407"/>
      <c r="J1" s="406"/>
    </row>
    <row r="2" spans="2:24">
      <c r="B2" s="409" t="s">
        <v>2553</v>
      </c>
      <c r="C2" s="406"/>
      <c r="D2" s="406"/>
      <c r="E2" s="406"/>
      <c r="F2" s="406"/>
      <c r="G2" s="406"/>
      <c r="H2" s="406"/>
      <c r="I2" s="407"/>
      <c r="J2" s="406"/>
    </row>
    <row r="3" spans="2:24">
      <c r="B3" s="409" t="s">
        <v>2554</v>
      </c>
      <c r="C3" s="406"/>
      <c r="D3" s="406"/>
      <c r="E3" s="406"/>
      <c r="F3" s="406"/>
      <c r="G3" s="406"/>
      <c r="H3" s="406"/>
      <c r="I3" s="407"/>
      <c r="J3" s="406"/>
    </row>
    <row r="4" spans="2:24">
      <c r="B4" s="406"/>
      <c r="C4" s="406"/>
      <c r="D4" s="406"/>
      <c r="E4" s="406"/>
      <c r="F4" s="406"/>
      <c r="G4" s="406"/>
      <c r="H4" s="406"/>
      <c r="I4" s="407"/>
      <c r="J4" s="406"/>
    </row>
    <row r="5" spans="2:24" ht="13.8">
      <c r="B5" s="410" t="s">
        <v>2555</v>
      </c>
      <c r="C5" s="410" t="s">
        <v>0</v>
      </c>
      <c r="D5" s="410" t="s">
        <v>36</v>
      </c>
      <c r="E5" s="410" t="s">
        <v>1967</v>
      </c>
      <c r="F5" s="410" t="s">
        <v>176</v>
      </c>
      <c r="G5" s="410" t="s">
        <v>175</v>
      </c>
      <c r="H5" s="410" t="s">
        <v>2567</v>
      </c>
      <c r="I5" s="411" t="s">
        <v>2568</v>
      </c>
      <c r="J5" s="410" t="s">
        <v>1282</v>
      </c>
      <c r="K5" s="410" t="s">
        <v>79</v>
      </c>
      <c r="L5" s="375"/>
      <c r="M5" s="15" t="s">
        <v>77</v>
      </c>
      <c r="N5" s="15" t="s">
        <v>78</v>
      </c>
      <c r="O5" s="9" t="s">
        <v>105</v>
      </c>
      <c r="P5" s="9" t="s">
        <v>106</v>
      </c>
      <c r="Q5" s="9" t="s">
        <v>81</v>
      </c>
      <c r="R5" s="9" t="s">
        <v>79</v>
      </c>
      <c r="S5" s="9" t="s">
        <v>47</v>
      </c>
      <c r="T5" s="9" t="s">
        <v>1843</v>
      </c>
      <c r="U5" s="9" t="s">
        <v>44</v>
      </c>
      <c r="V5" s="9" t="s">
        <v>45</v>
      </c>
      <c r="W5" s="9" t="s">
        <v>35</v>
      </c>
      <c r="X5" s="9" t="s">
        <v>46</v>
      </c>
    </row>
    <row r="6" spans="2:24" ht="13.8">
      <c r="B6" s="412">
        <v>1</v>
      </c>
      <c r="C6" s="412"/>
      <c r="D6" s="412">
        <v>1</v>
      </c>
      <c r="E6" s="412">
        <v>66</v>
      </c>
      <c r="F6" s="413" t="s">
        <v>89</v>
      </c>
      <c r="G6" s="413" t="s">
        <v>316</v>
      </c>
      <c r="H6" s="412">
        <v>20</v>
      </c>
      <c r="I6" s="414">
        <v>0.76736111111111116</v>
      </c>
      <c r="J6" s="414">
        <v>0.43402777777777773</v>
      </c>
      <c r="K6" s="412">
        <v>1984</v>
      </c>
      <c r="L6" s="375"/>
      <c r="M6" s="15">
        <f>VLOOKUP(N6,id!$A:$C,3,0)</f>
        <v>108</v>
      </c>
      <c r="N6" s="15" t="str">
        <f>O6&amp;P6&amp;R6</f>
        <v>WojciechowskiAdam1984</v>
      </c>
      <c r="O6" s="9" t="str">
        <f>G6</f>
        <v>Wojciechowski</v>
      </c>
      <c r="P6" s="9" t="str">
        <f>F6</f>
        <v>Adam</v>
      </c>
      <c r="Q6" s="9"/>
      <c r="R6" s="9">
        <f>K6</f>
        <v>1984</v>
      </c>
      <c r="S6" s="9"/>
      <c r="T6" s="9">
        <v>100</v>
      </c>
      <c r="U6" s="9"/>
      <c r="V6" s="9"/>
      <c r="W6" s="9"/>
      <c r="X6" s="9"/>
    </row>
    <row r="7" spans="2:24">
      <c r="B7" s="418">
        <v>13</v>
      </c>
      <c r="C7" s="418">
        <v>1</v>
      </c>
      <c r="D7" s="418"/>
      <c r="E7" s="418">
        <v>118</v>
      </c>
      <c r="F7" s="419" t="s">
        <v>824</v>
      </c>
      <c r="G7" s="419" t="s">
        <v>825</v>
      </c>
      <c r="H7" s="418">
        <v>17</v>
      </c>
      <c r="I7" s="420">
        <v>0.85902777777777772</v>
      </c>
      <c r="J7" s="420">
        <v>0.52569444444444446</v>
      </c>
      <c r="K7" s="418">
        <v>1982</v>
      </c>
      <c r="M7" s="15">
        <f>VLOOKUP(N7,id!$A:$C,3,0)</f>
        <v>159</v>
      </c>
      <c r="N7" s="15" t="str">
        <f t="shared" ref="N7:N10" si="0">O7&amp;P7&amp;R7</f>
        <v>CzarnyBasia1982</v>
      </c>
      <c r="O7" s="9" t="str">
        <f t="shared" ref="O7:O10" si="1">G7</f>
        <v>Czarny</v>
      </c>
      <c r="P7" s="9" t="str">
        <f t="shared" ref="P7:P10" si="2">F7</f>
        <v>Basia</v>
      </c>
      <c r="Q7" s="9"/>
      <c r="R7" s="9">
        <f t="shared" ref="R7:R10" si="3">K7</f>
        <v>1982</v>
      </c>
      <c r="S7" s="9">
        <v>100</v>
      </c>
      <c r="T7" s="9">
        <f>T6*IF(W7&lt;1,W7,IF(X7&lt;1,X7,IF(V7&lt;1,V7,IF(U7&lt;1,U7,1))))</f>
        <v>85</v>
      </c>
      <c r="U7" s="9">
        <f t="shared" ref="U7" si="4">J6/J7</f>
        <v>0.82562747688243054</v>
      </c>
      <c r="V7" s="9">
        <f t="shared" ref="V7" si="5">H7/H6</f>
        <v>0.85</v>
      </c>
      <c r="W7" s="9">
        <v>1</v>
      </c>
      <c r="X7" s="9">
        <v>1</v>
      </c>
    </row>
    <row r="8" spans="2:24">
      <c r="B8" s="418">
        <v>16</v>
      </c>
      <c r="C8" s="418">
        <v>2</v>
      </c>
      <c r="D8" s="418"/>
      <c r="E8" s="418">
        <v>16</v>
      </c>
      <c r="F8" s="419" t="s">
        <v>40</v>
      </c>
      <c r="G8" s="419" t="s">
        <v>917</v>
      </c>
      <c r="H8" s="418">
        <v>15</v>
      </c>
      <c r="I8" s="420">
        <v>0.82916666666666661</v>
      </c>
      <c r="J8" s="420">
        <v>0.49583333333333329</v>
      </c>
      <c r="K8" s="418">
        <v>1975</v>
      </c>
      <c r="M8" s="15">
        <f>VLOOKUP(N8,id!$A:$C,3,0)</f>
        <v>554</v>
      </c>
      <c r="N8" s="15" t="str">
        <f t="shared" si="0"/>
        <v>StachuraMagdalena1975</v>
      </c>
      <c r="O8" s="9" t="str">
        <f t="shared" si="1"/>
        <v>Stachura</v>
      </c>
      <c r="P8" s="9" t="str">
        <f t="shared" si="2"/>
        <v>Magdalena</v>
      </c>
      <c r="Q8" s="9"/>
      <c r="R8" s="9">
        <f t="shared" si="3"/>
        <v>1975</v>
      </c>
      <c r="S8" s="9">
        <f t="shared" ref="S8:S10" si="6">S7*IF(W8&lt;1,W8,IF(X8&lt;1,X8,IF(V8&lt;1,V8,IF(U8&lt;1,U8,1))))</f>
        <v>88.235294117647058</v>
      </c>
      <c r="T8" s="9">
        <f t="shared" ref="T8:T10" si="7">T7*IF(W8&lt;1,W8,IF(X8&lt;1,X8,IF(V8&lt;1,V8,IF(U8&lt;1,U8,1))))</f>
        <v>75</v>
      </c>
      <c r="U8" s="9">
        <f t="shared" ref="U8:U10" si="8">J7/J8</f>
        <v>1.0602240896358546</v>
      </c>
      <c r="V8" s="9">
        <f t="shared" ref="V8:V10" si="9">H8/H7</f>
        <v>0.88235294117647056</v>
      </c>
      <c r="W8" s="9">
        <v>1</v>
      </c>
      <c r="X8" s="9">
        <v>1</v>
      </c>
    </row>
    <row r="9" spans="2:24">
      <c r="B9" s="418">
        <v>29</v>
      </c>
      <c r="C9" s="418">
        <v>3</v>
      </c>
      <c r="D9" s="418"/>
      <c r="E9" s="418">
        <v>84</v>
      </c>
      <c r="F9" s="419" t="s">
        <v>40</v>
      </c>
      <c r="G9" s="419" t="s">
        <v>307</v>
      </c>
      <c r="H9" s="418">
        <v>10</v>
      </c>
      <c r="I9" s="420">
        <v>0.61041666666666661</v>
      </c>
      <c r="J9" s="420">
        <v>0.27708333333333335</v>
      </c>
      <c r="K9" s="418">
        <v>1976</v>
      </c>
      <c r="M9" s="15">
        <f>VLOOKUP(N9,id!$A:$C,3,0)</f>
        <v>598</v>
      </c>
      <c r="N9" s="15" t="str">
        <f t="shared" si="0"/>
        <v>GruzielMagdalena1976</v>
      </c>
      <c r="O9" s="9" t="str">
        <f t="shared" si="1"/>
        <v>Gruziel</v>
      </c>
      <c r="P9" s="9" t="str">
        <f t="shared" si="2"/>
        <v>Magdalena</v>
      </c>
      <c r="Q9" s="9"/>
      <c r="R9" s="9">
        <f t="shared" si="3"/>
        <v>1976</v>
      </c>
      <c r="S9" s="9">
        <f t="shared" si="6"/>
        <v>58.823529411764703</v>
      </c>
      <c r="T9" s="9">
        <f t="shared" si="7"/>
        <v>50</v>
      </c>
      <c r="U9" s="9">
        <f t="shared" si="8"/>
        <v>1.7894736842105261</v>
      </c>
      <c r="V9" s="9">
        <f t="shared" si="9"/>
        <v>0.66666666666666663</v>
      </c>
      <c r="W9" s="9">
        <v>1</v>
      </c>
      <c r="X9" s="9">
        <v>1</v>
      </c>
    </row>
    <row r="10" spans="2:24">
      <c r="B10" s="415">
        <v>32</v>
      </c>
      <c r="C10" s="415">
        <v>4</v>
      </c>
      <c r="D10" s="415"/>
      <c r="E10" s="415">
        <v>120</v>
      </c>
      <c r="F10" s="416" t="s">
        <v>148</v>
      </c>
      <c r="G10" s="416" t="s">
        <v>2565</v>
      </c>
      <c r="H10" s="415">
        <v>9</v>
      </c>
      <c r="I10" s="417">
        <v>0.78888888888888886</v>
      </c>
      <c r="J10" s="417">
        <v>0.45555555555555549</v>
      </c>
      <c r="K10" s="415">
        <v>1984</v>
      </c>
      <c r="M10" s="15">
        <f>VLOOKUP(N10,id!$A:$C,3,0)</f>
        <v>599</v>
      </c>
      <c r="N10" s="15" t="str">
        <f t="shared" si="0"/>
        <v>KopećAgnieszka1984</v>
      </c>
      <c r="O10" s="9" t="str">
        <f t="shared" si="1"/>
        <v>Kopeć</v>
      </c>
      <c r="P10" s="9" t="str">
        <f t="shared" si="2"/>
        <v>Agnieszka</v>
      </c>
      <c r="Q10" s="9"/>
      <c r="R10" s="9">
        <f t="shared" si="3"/>
        <v>1984</v>
      </c>
      <c r="S10" s="9">
        <f t="shared" si="6"/>
        <v>52.941176470588232</v>
      </c>
      <c r="T10" s="9">
        <f t="shared" si="7"/>
        <v>45</v>
      </c>
      <c r="U10" s="9">
        <f t="shared" si="8"/>
        <v>0.60823170731707332</v>
      </c>
      <c r="V10" s="9">
        <f t="shared" si="9"/>
        <v>0.9</v>
      </c>
      <c r="W10" s="9">
        <v>1</v>
      </c>
      <c r="X10" s="9">
        <v>1</v>
      </c>
    </row>
  </sheetData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 alignWithMargins="0">
    <oddHeader>&amp;C&amp;"Arial,Normalny"&amp;A</oddHeader>
    <oddFooter>&amp;C&amp;"Arial,Normalny"Strona &amp;P</oddFooter>
  </headerFooter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X36"/>
  <sheetViews>
    <sheetView workbookViewId="0">
      <selection activeCell="I36" sqref="I36"/>
    </sheetView>
  </sheetViews>
  <sheetFormatPr defaultColWidth="12.21875" defaultRowHeight="13.2"/>
  <cols>
    <col min="1" max="1" width="12.109375" style="408" customWidth="1"/>
    <col min="2" max="2" width="7.109375" style="408" customWidth="1"/>
    <col min="3" max="3" width="6.88671875" style="408" bestFit="1" customWidth="1"/>
    <col min="4" max="4" width="7.21875" style="408" bestFit="1" customWidth="1"/>
    <col min="5" max="5" width="18.109375" style="408" bestFit="1" customWidth="1"/>
    <col min="6" max="6" width="11.21875" style="408" bestFit="1" customWidth="1"/>
    <col min="7" max="7" width="15.5546875" style="408" bestFit="1" customWidth="1"/>
    <col min="8" max="8" width="20.77734375" style="408" bestFit="1" customWidth="1"/>
    <col min="9" max="9" width="26.88671875" style="408" bestFit="1" customWidth="1"/>
    <col min="10" max="10" width="10.21875" style="408" bestFit="1" customWidth="1"/>
    <col min="11" max="11" width="13.109375" style="408" bestFit="1" customWidth="1"/>
    <col min="12" max="12" width="12.21875" style="408"/>
    <col min="13" max="13" width="6.88671875" style="408" bestFit="1" customWidth="1"/>
    <col min="14" max="14" width="23.109375" style="408" bestFit="1" customWidth="1"/>
    <col min="15" max="15" width="13.21875" style="408" bestFit="1" customWidth="1"/>
    <col min="16" max="16" width="9.77734375" style="408" bestFit="1" customWidth="1"/>
    <col min="17" max="17" width="8.33203125" style="408" bestFit="1" customWidth="1"/>
    <col min="18" max="18" width="9.109375" style="408" bestFit="1" customWidth="1"/>
    <col min="19" max="19" width="12" style="408" bestFit="1" customWidth="1"/>
    <col min="20" max="20" width="12.21875" style="408"/>
    <col min="21" max="22" width="12" style="408" bestFit="1" customWidth="1"/>
    <col min="23" max="23" width="5.21875" style="408" bestFit="1" customWidth="1"/>
    <col min="24" max="24" width="8.44140625" style="408" bestFit="1" customWidth="1"/>
    <col min="25" max="256" width="12.21875" style="408"/>
    <col min="257" max="262" width="12.109375" style="408" customWidth="1"/>
    <col min="263" max="263" width="15.6640625" style="408" customWidth="1"/>
    <col min="264" max="264" width="16.88671875" style="408" customWidth="1"/>
    <col min="265" max="265" width="23.109375" style="408" customWidth="1"/>
    <col min="266" max="267" width="12.109375" style="408" customWidth="1"/>
    <col min="268" max="512" width="12.21875" style="408"/>
    <col min="513" max="518" width="12.109375" style="408" customWidth="1"/>
    <col min="519" max="519" width="15.6640625" style="408" customWidth="1"/>
    <col min="520" max="520" width="16.88671875" style="408" customWidth="1"/>
    <col min="521" max="521" width="23.109375" style="408" customWidth="1"/>
    <col min="522" max="523" width="12.109375" style="408" customWidth="1"/>
    <col min="524" max="768" width="12.21875" style="408"/>
    <col min="769" max="774" width="12.109375" style="408" customWidth="1"/>
    <col min="775" max="775" width="15.6640625" style="408" customWidth="1"/>
    <col min="776" max="776" width="16.88671875" style="408" customWidth="1"/>
    <col min="777" max="777" width="23.109375" style="408" customWidth="1"/>
    <col min="778" max="779" width="12.109375" style="408" customWidth="1"/>
    <col min="780" max="1024" width="12.21875" style="408"/>
    <col min="1025" max="1030" width="12.109375" style="408" customWidth="1"/>
    <col min="1031" max="1031" width="15.6640625" style="408" customWidth="1"/>
    <col min="1032" max="1032" width="16.88671875" style="408" customWidth="1"/>
    <col min="1033" max="1033" width="23.109375" style="408" customWidth="1"/>
    <col min="1034" max="1035" width="12.109375" style="408" customWidth="1"/>
    <col min="1036" max="1280" width="12.21875" style="408"/>
    <col min="1281" max="1286" width="12.109375" style="408" customWidth="1"/>
    <col min="1287" max="1287" width="15.6640625" style="408" customWidth="1"/>
    <col min="1288" max="1288" width="16.88671875" style="408" customWidth="1"/>
    <col min="1289" max="1289" width="23.109375" style="408" customWidth="1"/>
    <col min="1290" max="1291" width="12.109375" style="408" customWidth="1"/>
    <col min="1292" max="1536" width="12.21875" style="408"/>
    <col min="1537" max="1542" width="12.109375" style="408" customWidth="1"/>
    <col min="1543" max="1543" width="15.6640625" style="408" customWidth="1"/>
    <col min="1544" max="1544" width="16.88671875" style="408" customWidth="1"/>
    <col min="1545" max="1545" width="23.109375" style="408" customWidth="1"/>
    <col min="1546" max="1547" width="12.109375" style="408" customWidth="1"/>
    <col min="1548" max="1792" width="12.21875" style="408"/>
    <col min="1793" max="1798" width="12.109375" style="408" customWidth="1"/>
    <col min="1799" max="1799" width="15.6640625" style="408" customWidth="1"/>
    <col min="1800" max="1800" width="16.88671875" style="408" customWidth="1"/>
    <col min="1801" max="1801" width="23.109375" style="408" customWidth="1"/>
    <col min="1802" max="1803" width="12.109375" style="408" customWidth="1"/>
    <col min="1804" max="2048" width="12.21875" style="408"/>
    <col min="2049" max="2054" width="12.109375" style="408" customWidth="1"/>
    <col min="2055" max="2055" width="15.6640625" style="408" customWidth="1"/>
    <col min="2056" max="2056" width="16.88671875" style="408" customWidth="1"/>
    <col min="2057" max="2057" width="23.109375" style="408" customWidth="1"/>
    <col min="2058" max="2059" width="12.109375" style="408" customWidth="1"/>
    <col min="2060" max="2304" width="12.21875" style="408"/>
    <col min="2305" max="2310" width="12.109375" style="408" customWidth="1"/>
    <col min="2311" max="2311" width="15.6640625" style="408" customWidth="1"/>
    <col min="2312" max="2312" width="16.88671875" style="408" customWidth="1"/>
    <col min="2313" max="2313" width="23.109375" style="408" customWidth="1"/>
    <col min="2314" max="2315" width="12.109375" style="408" customWidth="1"/>
    <col min="2316" max="2560" width="12.21875" style="408"/>
    <col min="2561" max="2566" width="12.109375" style="408" customWidth="1"/>
    <col min="2567" max="2567" width="15.6640625" style="408" customWidth="1"/>
    <col min="2568" max="2568" width="16.88671875" style="408" customWidth="1"/>
    <col min="2569" max="2569" width="23.109375" style="408" customWidth="1"/>
    <col min="2570" max="2571" width="12.109375" style="408" customWidth="1"/>
    <col min="2572" max="2816" width="12.21875" style="408"/>
    <col min="2817" max="2822" width="12.109375" style="408" customWidth="1"/>
    <col min="2823" max="2823" width="15.6640625" style="408" customWidth="1"/>
    <col min="2824" max="2824" width="16.88671875" style="408" customWidth="1"/>
    <col min="2825" max="2825" width="23.109375" style="408" customWidth="1"/>
    <col min="2826" max="2827" width="12.109375" style="408" customWidth="1"/>
    <col min="2828" max="3072" width="12.21875" style="408"/>
    <col min="3073" max="3078" width="12.109375" style="408" customWidth="1"/>
    <col min="3079" max="3079" width="15.6640625" style="408" customWidth="1"/>
    <col min="3080" max="3080" width="16.88671875" style="408" customWidth="1"/>
    <col min="3081" max="3081" width="23.109375" style="408" customWidth="1"/>
    <col min="3082" max="3083" width="12.109375" style="408" customWidth="1"/>
    <col min="3084" max="3328" width="12.21875" style="408"/>
    <col min="3329" max="3334" width="12.109375" style="408" customWidth="1"/>
    <col min="3335" max="3335" width="15.6640625" style="408" customWidth="1"/>
    <col min="3336" max="3336" width="16.88671875" style="408" customWidth="1"/>
    <col min="3337" max="3337" width="23.109375" style="408" customWidth="1"/>
    <col min="3338" max="3339" width="12.109375" style="408" customWidth="1"/>
    <col min="3340" max="3584" width="12.21875" style="408"/>
    <col min="3585" max="3590" width="12.109375" style="408" customWidth="1"/>
    <col min="3591" max="3591" width="15.6640625" style="408" customWidth="1"/>
    <col min="3592" max="3592" width="16.88671875" style="408" customWidth="1"/>
    <col min="3593" max="3593" width="23.109375" style="408" customWidth="1"/>
    <col min="3594" max="3595" width="12.109375" style="408" customWidth="1"/>
    <col min="3596" max="3840" width="12.21875" style="408"/>
    <col min="3841" max="3846" width="12.109375" style="408" customWidth="1"/>
    <col min="3847" max="3847" width="15.6640625" style="408" customWidth="1"/>
    <col min="3848" max="3848" width="16.88671875" style="408" customWidth="1"/>
    <col min="3849" max="3849" width="23.109375" style="408" customWidth="1"/>
    <col min="3850" max="3851" width="12.109375" style="408" customWidth="1"/>
    <col min="3852" max="4096" width="12.21875" style="408"/>
    <col min="4097" max="4102" width="12.109375" style="408" customWidth="1"/>
    <col min="4103" max="4103" width="15.6640625" style="408" customWidth="1"/>
    <col min="4104" max="4104" width="16.88671875" style="408" customWidth="1"/>
    <col min="4105" max="4105" width="23.109375" style="408" customWidth="1"/>
    <col min="4106" max="4107" width="12.109375" style="408" customWidth="1"/>
    <col min="4108" max="4352" width="12.21875" style="408"/>
    <col min="4353" max="4358" width="12.109375" style="408" customWidth="1"/>
    <col min="4359" max="4359" width="15.6640625" style="408" customWidth="1"/>
    <col min="4360" max="4360" width="16.88671875" style="408" customWidth="1"/>
    <col min="4361" max="4361" width="23.109375" style="408" customWidth="1"/>
    <col min="4362" max="4363" width="12.109375" style="408" customWidth="1"/>
    <col min="4364" max="4608" width="12.21875" style="408"/>
    <col min="4609" max="4614" width="12.109375" style="408" customWidth="1"/>
    <col min="4615" max="4615" width="15.6640625" style="408" customWidth="1"/>
    <col min="4616" max="4616" width="16.88671875" style="408" customWidth="1"/>
    <col min="4617" max="4617" width="23.109375" style="408" customWidth="1"/>
    <col min="4618" max="4619" width="12.109375" style="408" customWidth="1"/>
    <col min="4620" max="4864" width="12.21875" style="408"/>
    <col min="4865" max="4870" width="12.109375" style="408" customWidth="1"/>
    <col min="4871" max="4871" width="15.6640625" style="408" customWidth="1"/>
    <col min="4872" max="4872" width="16.88671875" style="408" customWidth="1"/>
    <col min="4873" max="4873" width="23.109375" style="408" customWidth="1"/>
    <col min="4874" max="4875" width="12.109375" style="408" customWidth="1"/>
    <col min="4876" max="5120" width="12.21875" style="408"/>
    <col min="5121" max="5126" width="12.109375" style="408" customWidth="1"/>
    <col min="5127" max="5127" width="15.6640625" style="408" customWidth="1"/>
    <col min="5128" max="5128" width="16.88671875" style="408" customWidth="1"/>
    <col min="5129" max="5129" width="23.109375" style="408" customWidth="1"/>
    <col min="5130" max="5131" width="12.109375" style="408" customWidth="1"/>
    <col min="5132" max="5376" width="12.21875" style="408"/>
    <col min="5377" max="5382" width="12.109375" style="408" customWidth="1"/>
    <col min="5383" max="5383" width="15.6640625" style="408" customWidth="1"/>
    <col min="5384" max="5384" width="16.88671875" style="408" customWidth="1"/>
    <col min="5385" max="5385" width="23.109375" style="408" customWidth="1"/>
    <col min="5386" max="5387" width="12.109375" style="408" customWidth="1"/>
    <col min="5388" max="5632" width="12.21875" style="408"/>
    <col min="5633" max="5638" width="12.109375" style="408" customWidth="1"/>
    <col min="5639" max="5639" width="15.6640625" style="408" customWidth="1"/>
    <col min="5640" max="5640" width="16.88671875" style="408" customWidth="1"/>
    <col min="5641" max="5641" width="23.109375" style="408" customWidth="1"/>
    <col min="5642" max="5643" width="12.109375" style="408" customWidth="1"/>
    <col min="5644" max="5888" width="12.21875" style="408"/>
    <col min="5889" max="5894" width="12.109375" style="408" customWidth="1"/>
    <col min="5895" max="5895" width="15.6640625" style="408" customWidth="1"/>
    <col min="5896" max="5896" width="16.88671875" style="408" customWidth="1"/>
    <col min="5897" max="5897" width="23.109375" style="408" customWidth="1"/>
    <col min="5898" max="5899" width="12.109375" style="408" customWidth="1"/>
    <col min="5900" max="6144" width="12.21875" style="408"/>
    <col min="6145" max="6150" width="12.109375" style="408" customWidth="1"/>
    <col min="6151" max="6151" width="15.6640625" style="408" customWidth="1"/>
    <col min="6152" max="6152" width="16.88671875" style="408" customWidth="1"/>
    <col min="6153" max="6153" width="23.109375" style="408" customWidth="1"/>
    <col min="6154" max="6155" width="12.109375" style="408" customWidth="1"/>
    <col min="6156" max="6400" width="12.21875" style="408"/>
    <col min="6401" max="6406" width="12.109375" style="408" customWidth="1"/>
    <col min="6407" max="6407" width="15.6640625" style="408" customWidth="1"/>
    <col min="6408" max="6408" width="16.88671875" style="408" customWidth="1"/>
    <col min="6409" max="6409" width="23.109375" style="408" customWidth="1"/>
    <col min="6410" max="6411" width="12.109375" style="408" customWidth="1"/>
    <col min="6412" max="6656" width="12.21875" style="408"/>
    <col min="6657" max="6662" width="12.109375" style="408" customWidth="1"/>
    <col min="6663" max="6663" width="15.6640625" style="408" customWidth="1"/>
    <col min="6664" max="6664" width="16.88671875" style="408" customWidth="1"/>
    <col min="6665" max="6665" width="23.109375" style="408" customWidth="1"/>
    <col min="6666" max="6667" width="12.109375" style="408" customWidth="1"/>
    <col min="6668" max="6912" width="12.21875" style="408"/>
    <col min="6913" max="6918" width="12.109375" style="408" customWidth="1"/>
    <col min="6919" max="6919" width="15.6640625" style="408" customWidth="1"/>
    <col min="6920" max="6920" width="16.88671875" style="408" customWidth="1"/>
    <col min="6921" max="6921" width="23.109375" style="408" customWidth="1"/>
    <col min="6922" max="6923" width="12.109375" style="408" customWidth="1"/>
    <col min="6924" max="7168" width="12.21875" style="408"/>
    <col min="7169" max="7174" width="12.109375" style="408" customWidth="1"/>
    <col min="7175" max="7175" width="15.6640625" style="408" customWidth="1"/>
    <col min="7176" max="7176" width="16.88671875" style="408" customWidth="1"/>
    <col min="7177" max="7177" width="23.109375" style="408" customWidth="1"/>
    <col min="7178" max="7179" width="12.109375" style="408" customWidth="1"/>
    <col min="7180" max="7424" width="12.21875" style="408"/>
    <col min="7425" max="7430" width="12.109375" style="408" customWidth="1"/>
    <col min="7431" max="7431" width="15.6640625" style="408" customWidth="1"/>
    <col min="7432" max="7432" width="16.88671875" style="408" customWidth="1"/>
    <col min="7433" max="7433" width="23.109375" style="408" customWidth="1"/>
    <col min="7434" max="7435" width="12.109375" style="408" customWidth="1"/>
    <col min="7436" max="7680" width="12.21875" style="408"/>
    <col min="7681" max="7686" width="12.109375" style="408" customWidth="1"/>
    <col min="7687" max="7687" width="15.6640625" style="408" customWidth="1"/>
    <col min="7688" max="7688" width="16.88671875" style="408" customWidth="1"/>
    <col min="7689" max="7689" width="23.109375" style="408" customWidth="1"/>
    <col min="7690" max="7691" width="12.109375" style="408" customWidth="1"/>
    <col min="7692" max="7936" width="12.21875" style="408"/>
    <col min="7937" max="7942" width="12.109375" style="408" customWidth="1"/>
    <col min="7943" max="7943" width="15.6640625" style="408" customWidth="1"/>
    <col min="7944" max="7944" width="16.88671875" style="408" customWidth="1"/>
    <col min="7945" max="7945" width="23.109375" style="408" customWidth="1"/>
    <col min="7946" max="7947" width="12.109375" style="408" customWidth="1"/>
    <col min="7948" max="8192" width="12.21875" style="408"/>
    <col min="8193" max="8198" width="12.109375" style="408" customWidth="1"/>
    <col min="8199" max="8199" width="15.6640625" style="408" customWidth="1"/>
    <col min="8200" max="8200" width="16.88671875" style="408" customWidth="1"/>
    <col min="8201" max="8201" width="23.109375" style="408" customWidth="1"/>
    <col min="8202" max="8203" width="12.109375" style="408" customWidth="1"/>
    <col min="8204" max="8448" width="12.21875" style="408"/>
    <col min="8449" max="8454" width="12.109375" style="408" customWidth="1"/>
    <col min="8455" max="8455" width="15.6640625" style="408" customWidth="1"/>
    <col min="8456" max="8456" width="16.88671875" style="408" customWidth="1"/>
    <col min="8457" max="8457" width="23.109375" style="408" customWidth="1"/>
    <col min="8458" max="8459" width="12.109375" style="408" customWidth="1"/>
    <col min="8460" max="8704" width="12.21875" style="408"/>
    <col min="8705" max="8710" width="12.109375" style="408" customWidth="1"/>
    <col min="8711" max="8711" width="15.6640625" style="408" customWidth="1"/>
    <col min="8712" max="8712" width="16.88671875" style="408" customWidth="1"/>
    <col min="8713" max="8713" width="23.109375" style="408" customWidth="1"/>
    <col min="8714" max="8715" width="12.109375" style="408" customWidth="1"/>
    <col min="8716" max="8960" width="12.21875" style="408"/>
    <col min="8961" max="8966" width="12.109375" style="408" customWidth="1"/>
    <col min="8967" max="8967" width="15.6640625" style="408" customWidth="1"/>
    <col min="8968" max="8968" width="16.88671875" style="408" customWidth="1"/>
    <col min="8969" max="8969" width="23.109375" style="408" customWidth="1"/>
    <col min="8970" max="8971" width="12.109375" style="408" customWidth="1"/>
    <col min="8972" max="9216" width="12.21875" style="408"/>
    <col min="9217" max="9222" width="12.109375" style="408" customWidth="1"/>
    <col min="9223" max="9223" width="15.6640625" style="408" customWidth="1"/>
    <col min="9224" max="9224" width="16.88671875" style="408" customWidth="1"/>
    <col min="9225" max="9225" width="23.109375" style="408" customWidth="1"/>
    <col min="9226" max="9227" width="12.109375" style="408" customWidth="1"/>
    <col min="9228" max="9472" width="12.21875" style="408"/>
    <col min="9473" max="9478" width="12.109375" style="408" customWidth="1"/>
    <col min="9479" max="9479" width="15.6640625" style="408" customWidth="1"/>
    <col min="9480" max="9480" width="16.88671875" style="408" customWidth="1"/>
    <col min="9481" max="9481" width="23.109375" style="408" customWidth="1"/>
    <col min="9482" max="9483" width="12.109375" style="408" customWidth="1"/>
    <col min="9484" max="9728" width="12.21875" style="408"/>
    <col min="9729" max="9734" width="12.109375" style="408" customWidth="1"/>
    <col min="9735" max="9735" width="15.6640625" style="408" customWidth="1"/>
    <col min="9736" max="9736" width="16.88671875" style="408" customWidth="1"/>
    <col min="9737" max="9737" width="23.109375" style="408" customWidth="1"/>
    <col min="9738" max="9739" width="12.109375" style="408" customWidth="1"/>
    <col min="9740" max="9984" width="12.21875" style="408"/>
    <col min="9985" max="9990" width="12.109375" style="408" customWidth="1"/>
    <col min="9991" max="9991" width="15.6640625" style="408" customWidth="1"/>
    <col min="9992" max="9992" width="16.88671875" style="408" customWidth="1"/>
    <col min="9993" max="9993" width="23.109375" style="408" customWidth="1"/>
    <col min="9994" max="9995" width="12.109375" style="408" customWidth="1"/>
    <col min="9996" max="10240" width="12.21875" style="408"/>
    <col min="10241" max="10246" width="12.109375" style="408" customWidth="1"/>
    <col min="10247" max="10247" width="15.6640625" style="408" customWidth="1"/>
    <col min="10248" max="10248" width="16.88671875" style="408" customWidth="1"/>
    <col min="10249" max="10249" width="23.109375" style="408" customWidth="1"/>
    <col min="10250" max="10251" width="12.109375" style="408" customWidth="1"/>
    <col min="10252" max="10496" width="12.21875" style="408"/>
    <col min="10497" max="10502" width="12.109375" style="408" customWidth="1"/>
    <col min="10503" max="10503" width="15.6640625" style="408" customWidth="1"/>
    <col min="10504" max="10504" width="16.88671875" style="408" customWidth="1"/>
    <col min="10505" max="10505" width="23.109375" style="408" customWidth="1"/>
    <col min="10506" max="10507" width="12.109375" style="408" customWidth="1"/>
    <col min="10508" max="10752" width="12.21875" style="408"/>
    <col min="10753" max="10758" width="12.109375" style="408" customWidth="1"/>
    <col min="10759" max="10759" width="15.6640625" style="408" customWidth="1"/>
    <col min="10760" max="10760" width="16.88671875" style="408" customWidth="1"/>
    <col min="10761" max="10761" width="23.109375" style="408" customWidth="1"/>
    <col min="10762" max="10763" width="12.109375" style="408" customWidth="1"/>
    <col min="10764" max="11008" width="12.21875" style="408"/>
    <col min="11009" max="11014" width="12.109375" style="408" customWidth="1"/>
    <col min="11015" max="11015" width="15.6640625" style="408" customWidth="1"/>
    <col min="11016" max="11016" width="16.88671875" style="408" customWidth="1"/>
    <col min="11017" max="11017" width="23.109375" style="408" customWidth="1"/>
    <col min="11018" max="11019" width="12.109375" style="408" customWidth="1"/>
    <col min="11020" max="11264" width="12.21875" style="408"/>
    <col min="11265" max="11270" width="12.109375" style="408" customWidth="1"/>
    <col min="11271" max="11271" width="15.6640625" style="408" customWidth="1"/>
    <col min="11272" max="11272" width="16.88671875" style="408" customWidth="1"/>
    <col min="11273" max="11273" width="23.109375" style="408" customWidth="1"/>
    <col min="11274" max="11275" width="12.109375" style="408" customWidth="1"/>
    <col min="11276" max="11520" width="12.21875" style="408"/>
    <col min="11521" max="11526" width="12.109375" style="408" customWidth="1"/>
    <col min="11527" max="11527" width="15.6640625" style="408" customWidth="1"/>
    <col min="11528" max="11528" width="16.88671875" style="408" customWidth="1"/>
    <col min="11529" max="11529" width="23.109375" style="408" customWidth="1"/>
    <col min="11530" max="11531" width="12.109375" style="408" customWidth="1"/>
    <col min="11532" max="11776" width="12.21875" style="408"/>
    <col min="11777" max="11782" width="12.109375" style="408" customWidth="1"/>
    <col min="11783" max="11783" width="15.6640625" style="408" customWidth="1"/>
    <col min="11784" max="11784" width="16.88671875" style="408" customWidth="1"/>
    <col min="11785" max="11785" width="23.109375" style="408" customWidth="1"/>
    <col min="11786" max="11787" width="12.109375" style="408" customWidth="1"/>
    <col min="11788" max="12032" width="12.21875" style="408"/>
    <col min="12033" max="12038" width="12.109375" style="408" customWidth="1"/>
    <col min="12039" max="12039" width="15.6640625" style="408" customWidth="1"/>
    <col min="12040" max="12040" width="16.88671875" style="408" customWidth="1"/>
    <col min="12041" max="12041" width="23.109375" style="408" customWidth="1"/>
    <col min="12042" max="12043" width="12.109375" style="408" customWidth="1"/>
    <col min="12044" max="12288" width="12.21875" style="408"/>
    <col min="12289" max="12294" width="12.109375" style="408" customWidth="1"/>
    <col min="12295" max="12295" width="15.6640625" style="408" customWidth="1"/>
    <col min="12296" max="12296" width="16.88671875" style="408" customWidth="1"/>
    <col min="12297" max="12297" width="23.109375" style="408" customWidth="1"/>
    <col min="12298" max="12299" width="12.109375" style="408" customWidth="1"/>
    <col min="12300" max="12544" width="12.21875" style="408"/>
    <col min="12545" max="12550" width="12.109375" style="408" customWidth="1"/>
    <col min="12551" max="12551" width="15.6640625" style="408" customWidth="1"/>
    <col min="12552" max="12552" width="16.88671875" style="408" customWidth="1"/>
    <col min="12553" max="12553" width="23.109375" style="408" customWidth="1"/>
    <col min="12554" max="12555" width="12.109375" style="408" customWidth="1"/>
    <col min="12556" max="12800" width="12.21875" style="408"/>
    <col min="12801" max="12806" width="12.109375" style="408" customWidth="1"/>
    <col min="12807" max="12807" width="15.6640625" style="408" customWidth="1"/>
    <col min="12808" max="12808" width="16.88671875" style="408" customWidth="1"/>
    <col min="12809" max="12809" width="23.109375" style="408" customWidth="1"/>
    <col min="12810" max="12811" width="12.109375" style="408" customWidth="1"/>
    <col min="12812" max="13056" width="12.21875" style="408"/>
    <col min="13057" max="13062" width="12.109375" style="408" customWidth="1"/>
    <col min="13063" max="13063" width="15.6640625" style="408" customWidth="1"/>
    <col min="13064" max="13064" width="16.88671875" style="408" customWidth="1"/>
    <col min="13065" max="13065" width="23.109375" style="408" customWidth="1"/>
    <col min="13066" max="13067" width="12.109375" style="408" customWidth="1"/>
    <col min="13068" max="13312" width="12.21875" style="408"/>
    <col min="13313" max="13318" width="12.109375" style="408" customWidth="1"/>
    <col min="13319" max="13319" width="15.6640625" style="408" customWidth="1"/>
    <col min="13320" max="13320" width="16.88671875" style="408" customWidth="1"/>
    <col min="13321" max="13321" width="23.109375" style="408" customWidth="1"/>
    <col min="13322" max="13323" width="12.109375" style="408" customWidth="1"/>
    <col min="13324" max="13568" width="12.21875" style="408"/>
    <col min="13569" max="13574" width="12.109375" style="408" customWidth="1"/>
    <col min="13575" max="13575" width="15.6640625" style="408" customWidth="1"/>
    <col min="13576" max="13576" width="16.88671875" style="408" customWidth="1"/>
    <col min="13577" max="13577" width="23.109375" style="408" customWidth="1"/>
    <col min="13578" max="13579" width="12.109375" style="408" customWidth="1"/>
    <col min="13580" max="13824" width="12.21875" style="408"/>
    <col min="13825" max="13830" width="12.109375" style="408" customWidth="1"/>
    <col min="13831" max="13831" width="15.6640625" style="408" customWidth="1"/>
    <col min="13832" max="13832" width="16.88671875" style="408" customWidth="1"/>
    <col min="13833" max="13833" width="23.109375" style="408" customWidth="1"/>
    <col min="13834" max="13835" width="12.109375" style="408" customWidth="1"/>
    <col min="13836" max="14080" width="12.21875" style="408"/>
    <col min="14081" max="14086" width="12.109375" style="408" customWidth="1"/>
    <col min="14087" max="14087" width="15.6640625" style="408" customWidth="1"/>
    <col min="14088" max="14088" width="16.88671875" style="408" customWidth="1"/>
    <col min="14089" max="14089" width="23.109375" style="408" customWidth="1"/>
    <col min="14090" max="14091" width="12.109375" style="408" customWidth="1"/>
    <col min="14092" max="14336" width="12.21875" style="408"/>
    <col min="14337" max="14342" width="12.109375" style="408" customWidth="1"/>
    <col min="14343" max="14343" width="15.6640625" style="408" customWidth="1"/>
    <col min="14344" max="14344" width="16.88671875" style="408" customWidth="1"/>
    <col min="14345" max="14345" width="23.109375" style="408" customWidth="1"/>
    <col min="14346" max="14347" width="12.109375" style="408" customWidth="1"/>
    <col min="14348" max="14592" width="12.21875" style="408"/>
    <col min="14593" max="14598" width="12.109375" style="408" customWidth="1"/>
    <col min="14599" max="14599" width="15.6640625" style="408" customWidth="1"/>
    <col min="14600" max="14600" width="16.88671875" style="408" customWidth="1"/>
    <col min="14601" max="14601" width="23.109375" style="408" customWidth="1"/>
    <col min="14602" max="14603" width="12.109375" style="408" customWidth="1"/>
    <col min="14604" max="14848" width="12.21875" style="408"/>
    <col min="14849" max="14854" width="12.109375" style="408" customWidth="1"/>
    <col min="14855" max="14855" width="15.6640625" style="408" customWidth="1"/>
    <col min="14856" max="14856" width="16.88671875" style="408" customWidth="1"/>
    <col min="14857" max="14857" width="23.109375" style="408" customWidth="1"/>
    <col min="14858" max="14859" width="12.109375" style="408" customWidth="1"/>
    <col min="14860" max="15104" width="12.21875" style="408"/>
    <col min="15105" max="15110" width="12.109375" style="408" customWidth="1"/>
    <col min="15111" max="15111" width="15.6640625" style="408" customWidth="1"/>
    <col min="15112" max="15112" width="16.88671875" style="408" customWidth="1"/>
    <col min="15113" max="15113" width="23.109375" style="408" customWidth="1"/>
    <col min="15114" max="15115" width="12.109375" style="408" customWidth="1"/>
    <col min="15116" max="15360" width="12.21875" style="408"/>
    <col min="15361" max="15366" width="12.109375" style="408" customWidth="1"/>
    <col min="15367" max="15367" width="15.6640625" style="408" customWidth="1"/>
    <col min="15368" max="15368" width="16.88671875" style="408" customWidth="1"/>
    <col min="15369" max="15369" width="23.109375" style="408" customWidth="1"/>
    <col min="15370" max="15371" width="12.109375" style="408" customWidth="1"/>
    <col min="15372" max="15616" width="12.21875" style="408"/>
    <col min="15617" max="15622" width="12.109375" style="408" customWidth="1"/>
    <col min="15623" max="15623" width="15.6640625" style="408" customWidth="1"/>
    <col min="15624" max="15624" width="16.88671875" style="408" customWidth="1"/>
    <col min="15625" max="15625" width="23.109375" style="408" customWidth="1"/>
    <col min="15626" max="15627" width="12.109375" style="408" customWidth="1"/>
    <col min="15628" max="15872" width="12.21875" style="408"/>
    <col min="15873" max="15878" width="12.109375" style="408" customWidth="1"/>
    <col min="15879" max="15879" width="15.6640625" style="408" customWidth="1"/>
    <col min="15880" max="15880" width="16.88671875" style="408" customWidth="1"/>
    <col min="15881" max="15881" width="23.109375" style="408" customWidth="1"/>
    <col min="15882" max="15883" width="12.109375" style="408" customWidth="1"/>
    <col min="15884" max="16128" width="12.21875" style="408"/>
    <col min="16129" max="16134" width="12.109375" style="408" customWidth="1"/>
    <col min="16135" max="16135" width="15.6640625" style="408" customWidth="1"/>
    <col min="16136" max="16136" width="16.88671875" style="408" customWidth="1"/>
    <col min="16137" max="16137" width="23.109375" style="408" customWidth="1"/>
    <col min="16138" max="16139" width="12.109375" style="408" customWidth="1"/>
    <col min="16140" max="16384" width="12.21875" style="408"/>
  </cols>
  <sheetData>
    <row r="1" spans="2:24">
      <c r="B1" s="406"/>
      <c r="C1" s="406"/>
      <c r="D1" s="406"/>
      <c r="E1" s="406"/>
      <c r="F1" s="406"/>
      <c r="G1" s="406"/>
      <c r="H1" s="406"/>
      <c r="I1" s="407"/>
      <c r="J1" s="406"/>
    </row>
    <row r="2" spans="2:24">
      <c r="B2" s="409" t="s">
        <v>2553</v>
      </c>
      <c r="C2" s="406"/>
      <c r="D2" s="406"/>
      <c r="E2" s="406"/>
      <c r="F2" s="406"/>
      <c r="G2" s="406"/>
      <c r="H2" s="406"/>
      <c r="I2" s="407"/>
      <c r="J2" s="406"/>
    </row>
    <row r="3" spans="2:24">
      <c r="B3" s="409" t="s">
        <v>2554</v>
      </c>
      <c r="C3" s="406"/>
      <c r="D3" s="406"/>
      <c r="E3" s="406"/>
      <c r="F3" s="406"/>
      <c r="G3" s="406"/>
      <c r="H3" s="406"/>
      <c r="I3" s="407"/>
      <c r="J3" s="406"/>
    </row>
    <row r="4" spans="2:24">
      <c r="B4" s="406"/>
      <c r="C4" s="406"/>
      <c r="D4" s="406"/>
      <c r="E4" s="406"/>
      <c r="F4" s="406"/>
      <c r="G4" s="406"/>
      <c r="H4" s="406"/>
      <c r="I4" s="407"/>
      <c r="J4" s="406"/>
    </row>
    <row r="5" spans="2:24" ht="13.8">
      <c r="B5" s="410" t="s">
        <v>2555</v>
      </c>
      <c r="C5" s="410" t="s">
        <v>0</v>
      </c>
      <c r="D5" s="410" t="s">
        <v>36</v>
      </c>
      <c r="E5" s="410" t="s">
        <v>1967</v>
      </c>
      <c r="F5" s="410" t="s">
        <v>176</v>
      </c>
      <c r="G5" s="410" t="s">
        <v>175</v>
      </c>
      <c r="H5" s="410" t="s">
        <v>2567</v>
      </c>
      <c r="I5" s="411" t="s">
        <v>2568</v>
      </c>
      <c r="J5" s="410" t="s">
        <v>1282</v>
      </c>
      <c r="K5" s="410" t="s">
        <v>79</v>
      </c>
      <c r="L5" s="375"/>
      <c r="M5" s="15" t="s">
        <v>77</v>
      </c>
      <c r="N5" s="15" t="s">
        <v>78</v>
      </c>
      <c r="O5" s="9" t="s">
        <v>105</v>
      </c>
      <c r="P5" s="9" t="s">
        <v>106</v>
      </c>
      <c r="Q5" s="9" t="s">
        <v>81</v>
      </c>
      <c r="R5" s="9" t="s">
        <v>79</v>
      </c>
      <c r="S5" s="9" t="s">
        <v>47</v>
      </c>
      <c r="T5" s="9"/>
      <c r="U5" s="9" t="s">
        <v>44</v>
      </c>
      <c r="V5" s="9" t="s">
        <v>45</v>
      </c>
      <c r="W5" s="9" t="s">
        <v>35</v>
      </c>
      <c r="X5" s="9" t="s">
        <v>46</v>
      </c>
    </row>
    <row r="6" spans="2:24" ht="13.8">
      <c r="B6" s="412">
        <v>1</v>
      </c>
      <c r="C6" s="412"/>
      <c r="D6" s="412">
        <v>1</v>
      </c>
      <c r="E6" s="412">
        <v>66</v>
      </c>
      <c r="F6" s="413" t="s">
        <v>89</v>
      </c>
      <c r="G6" s="413" t="s">
        <v>316</v>
      </c>
      <c r="H6" s="412">
        <v>20</v>
      </c>
      <c r="I6" s="414">
        <v>0.76736111111111116</v>
      </c>
      <c r="J6" s="414">
        <v>0.43402777777777773</v>
      </c>
      <c r="K6" s="412">
        <v>1984</v>
      </c>
      <c r="L6" s="375"/>
      <c r="M6" s="15">
        <f>VLOOKUP(N6,id!$A:$C,3,0)</f>
        <v>108</v>
      </c>
      <c r="N6" s="15" t="str">
        <f>O6&amp;P6&amp;R6</f>
        <v>WojciechowskiAdam1984</v>
      </c>
      <c r="O6" s="9" t="str">
        <f>G6</f>
        <v>Wojciechowski</v>
      </c>
      <c r="P6" s="9" t="str">
        <f>F6</f>
        <v>Adam</v>
      </c>
      <c r="Q6" s="9"/>
      <c r="R6" s="9">
        <f>K6</f>
        <v>1984</v>
      </c>
      <c r="S6" s="9">
        <v>100</v>
      </c>
      <c r="T6" s="9"/>
      <c r="U6" s="9"/>
      <c r="V6" s="9"/>
      <c r="W6" s="9"/>
      <c r="X6" s="9"/>
    </row>
    <row r="7" spans="2:24" ht="13.8">
      <c r="B7" s="412">
        <v>2</v>
      </c>
      <c r="C7" s="412"/>
      <c r="D7" s="412">
        <v>2</v>
      </c>
      <c r="E7" s="412">
        <v>92</v>
      </c>
      <c r="F7" s="413" t="s">
        <v>257</v>
      </c>
      <c r="G7" s="413" t="s">
        <v>261</v>
      </c>
      <c r="H7" s="412">
        <v>20</v>
      </c>
      <c r="I7" s="414">
        <v>0.8</v>
      </c>
      <c r="J7" s="414">
        <v>0.46666666666666667</v>
      </c>
      <c r="K7" s="412">
        <v>1979</v>
      </c>
      <c r="L7" s="375"/>
      <c r="M7" s="15">
        <f>VLOOKUP(N7,id!$A:$C,3,0)</f>
        <v>145</v>
      </c>
      <c r="N7" s="15" t="str">
        <f t="shared" ref="N7:N36" si="0">O7&amp;P7&amp;R7</f>
        <v>WalentowskiRadosław1979</v>
      </c>
      <c r="O7" s="9" t="str">
        <f t="shared" ref="O7:O36" si="1">G7</f>
        <v>Walentowski</v>
      </c>
      <c r="P7" s="9" t="str">
        <f t="shared" ref="P7:P36" si="2">F7</f>
        <v>Radosław</v>
      </c>
      <c r="Q7" s="9"/>
      <c r="R7" s="9">
        <f t="shared" ref="R7:R36" si="3">K7</f>
        <v>1979</v>
      </c>
      <c r="S7" s="9">
        <f t="shared" ref="S7:S17" si="4">S6*IF(W7&lt;1,W7,IF(X7&lt;1,X7,IF(V7&lt;1,V7,IF(U7&lt;1,U7,1))))</f>
        <v>93.00595238095238</v>
      </c>
      <c r="T7" s="9"/>
      <c r="U7" s="9">
        <f>J6/J7</f>
        <v>0.93005952380952372</v>
      </c>
      <c r="V7" s="9">
        <f>H7/H6</f>
        <v>1</v>
      </c>
      <c r="W7" s="9">
        <v>1</v>
      </c>
      <c r="X7" s="9">
        <v>1</v>
      </c>
    </row>
    <row r="8" spans="2:24" ht="13.8">
      <c r="B8" s="412">
        <v>3</v>
      </c>
      <c r="C8" s="412"/>
      <c r="D8" s="412">
        <v>3</v>
      </c>
      <c r="E8" s="412">
        <v>83</v>
      </c>
      <c r="F8" s="413" t="s">
        <v>20</v>
      </c>
      <c r="G8" s="413" t="s">
        <v>313</v>
      </c>
      <c r="H8" s="412">
        <v>20</v>
      </c>
      <c r="I8" s="414">
        <v>0.80555555555555547</v>
      </c>
      <c r="J8" s="414">
        <v>0.47222222222222221</v>
      </c>
      <c r="K8" s="412">
        <v>1990</v>
      </c>
      <c r="L8" s="375"/>
      <c r="M8" s="15">
        <f>VLOOKUP(N8,id!$A:$C,3,0)</f>
        <v>111</v>
      </c>
      <c r="N8" s="15" t="str">
        <f t="shared" si="0"/>
        <v>SłomkaPaweł1990</v>
      </c>
      <c r="O8" s="9" t="str">
        <f t="shared" si="1"/>
        <v>Słomka</v>
      </c>
      <c r="P8" s="9" t="str">
        <f t="shared" si="2"/>
        <v>Paweł</v>
      </c>
      <c r="Q8" s="9"/>
      <c r="R8" s="9">
        <f t="shared" si="3"/>
        <v>1990</v>
      </c>
      <c r="S8" s="9">
        <f t="shared" si="4"/>
        <v>91.911764705882362</v>
      </c>
      <c r="T8" s="9"/>
      <c r="U8" s="9">
        <f t="shared" ref="U8:U36" si="5">J7/J8</f>
        <v>0.9882352941176471</v>
      </c>
      <c r="V8" s="9">
        <f t="shared" ref="V8:V36" si="6">H8/H7</f>
        <v>1</v>
      </c>
      <c r="W8" s="9">
        <v>1</v>
      </c>
      <c r="X8" s="9">
        <v>1</v>
      </c>
    </row>
    <row r="9" spans="2:24" ht="13.8">
      <c r="B9" s="415">
        <v>4</v>
      </c>
      <c r="C9" s="415"/>
      <c r="D9" s="415">
        <v>4</v>
      </c>
      <c r="E9" s="415">
        <v>79</v>
      </c>
      <c r="F9" s="416" t="s">
        <v>69</v>
      </c>
      <c r="G9" s="416" t="s">
        <v>86</v>
      </c>
      <c r="H9" s="415">
        <v>20</v>
      </c>
      <c r="I9" s="417">
        <v>0.80555555555555547</v>
      </c>
      <c r="J9" s="417">
        <v>0.47222222222222221</v>
      </c>
      <c r="K9" s="415">
        <v>1986</v>
      </c>
      <c r="L9" s="375"/>
      <c r="M9" s="15">
        <f>VLOOKUP(N9,id!$A:$C,3,0)</f>
        <v>22</v>
      </c>
      <c r="N9" s="15" t="str">
        <f t="shared" si="0"/>
        <v>MirowskiŁukasz1986</v>
      </c>
      <c r="O9" s="9" t="str">
        <f t="shared" si="1"/>
        <v>Mirowski</v>
      </c>
      <c r="P9" s="9" t="str">
        <f t="shared" si="2"/>
        <v>Łukasz</v>
      </c>
      <c r="Q9" s="9"/>
      <c r="R9" s="9">
        <f t="shared" si="3"/>
        <v>1986</v>
      </c>
      <c r="S9" s="9">
        <f t="shared" si="4"/>
        <v>91.911764705882362</v>
      </c>
      <c r="T9" s="9"/>
      <c r="U9" s="9">
        <f t="shared" si="5"/>
        <v>1</v>
      </c>
      <c r="V9" s="9">
        <f t="shared" si="6"/>
        <v>1</v>
      </c>
      <c r="W9" s="9">
        <v>1</v>
      </c>
      <c r="X9" s="9">
        <v>1</v>
      </c>
    </row>
    <row r="10" spans="2:24">
      <c r="B10" s="415">
        <v>5</v>
      </c>
      <c r="C10" s="415"/>
      <c r="D10" s="415">
        <v>5</v>
      </c>
      <c r="E10" s="415">
        <v>88</v>
      </c>
      <c r="F10" s="416" t="s">
        <v>23</v>
      </c>
      <c r="G10" s="416" t="s">
        <v>22</v>
      </c>
      <c r="H10" s="415">
        <v>20</v>
      </c>
      <c r="I10" s="417">
        <v>0.82430555555555551</v>
      </c>
      <c r="J10" s="417">
        <v>0.4909722222222222</v>
      </c>
      <c r="K10" s="415">
        <v>1964</v>
      </c>
      <c r="M10" s="15">
        <f>VLOOKUP(N10,id!$A:$C,3,0)</f>
        <v>13</v>
      </c>
      <c r="N10" s="15" t="str">
        <f t="shared" si="0"/>
        <v>LiszkaGrzegorz1964</v>
      </c>
      <c r="O10" s="9" t="str">
        <f t="shared" si="1"/>
        <v>Liszka</v>
      </c>
      <c r="P10" s="9" t="str">
        <f t="shared" si="2"/>
        <v>Grzegorz</v>
      </c>
      <c r="Q10" s="9"/>
      <c r="R10" s="9">
        <f t="shared" si="3"/>
        <v>1964</v>
      </c>
      <c r="S10" s="9">
        <f t="shared" si="4"/>
        <v>88.401697312588411</v>
      </c>
      <c r="T10" s="9"/>
      <c r="U10" s="9">
        <f t="shared" si="5"/>
        <v>0.96181046676096182</v>
      </c>
      <c r="V10" s="9">
        <f t="shared" si="6"/>
        <v>1</v>
      </c>
      <c r="W10" s="9">
        <v>1</v>
      </c>
      <c r="X10" s="9">
        <v>1</v>
      </c>
    </row>
    <row r="11" spans="2:24">
      <c r="B11" s="415">
        <v>6</v>
      </c>
      <c r="C11" s="415"/>
      <c r="D11" s="415">
        <v>6</v>
      </c>
      <c r="E11" s="415">
        <v>49</v>
      </c>
      <c r="F11" s="416" t="s">
        <v>20</v>
      </c>
      <c r="G11" s="416" t="s">
        <v>283</v>
      </c>
      <c r="H11" s="415">
        <v>20</v>
      </c>
      <c r="I11" s="417">
        <v>0.82430555555555551</v>
      </c>
      <c r="J11" s="417">
        <v>0.4909722222222222</v>
      </c>
      <c r="K11" s="415">
        <v>1979</v>
      </c>
      <c r="M11" s="15">
        <f>VLOOKUP(N11,id!$A:$C,3,0)</f>
        <v>21</v>
      </c>
      <c r="N11" s="15" t="str">
        <f t="shared" si="0"/>
        <v>BrudłoPaweł1979</v>
      </c>
      <c r="O11" s="9" t="str">
        <f t="shared" si="1"/>
        <v>Brudło</v>
      </c>
      <c r="P11" s="9" t="str">
        <f t="shared" si="2"/>
        <v>Paweł</v>
      </c>
      <c r="Q11" s="9"/>
      <c r="R11" s="9">
        <f t="shared" si="3"/>
        <v>1979</v>
      </c>
      <c r="S11" s="9">
        <f t="shared" si="4"/>
        <v>88.401697312588411</v>
      </c>
      <c r="T11" s="9"/>
      <c r="U11" s="9">
        <f t="shared" si="5"/>
        <v>1</v>
      </c>
      <c r="V11" s="9">
        <f t="shared" si="6"/>
        <v>1</v>
      </c>
      <c r="W11" s="9">
        <v>1</v>
      </c>
      <c r="X11" s="9">
        <v>1</v>
      </c>
    </row>
    <row r="12" spans="2:24">
      <c r="B12" s="415">
        <v>7</v>
      </c>
      <c r="C12" s="415"/>
      <c r="D12" s="415">
        <v>7</v>
      </c>
      <c r="E12" s="415">
        <v>60</v>
      </c>
      <c r="F12" s="416" t="s">
        <v>21</v>
      </c>
      <c r="G12" s="416" t="s">
        <v>27</v>
      </c>
      <c r="H12" s="415">
        <v>18</v>
      </c>
      <c r="I12" s="417">
        <v>0.86458333333333326</v>
      </c>
      <c r="J12" s="417">
        <v>0.53125</v>
      </c>
      <c r="K12" s="415">
        <v>1969</v>
      </c>
      <c r="M12" s="15">
        <f>VLOOKUP(N12,id!$A:$C,3,0)</f>
        <v>31</v>
      </c>
      <c r="N12" s="15" t="str">
        <f t="shared" si="0"/>
        <v>WitkowskiMarcin1969</v>
      </c>
      <c r="O12" s="9" t="str">
        <f t="shared" si="1"/>
        <v>Witkowski</v>
      </c>
      <c r="P12" s="9" t="str">
        <f t="shared" si="2"/>
        <v>Marcin</v>
      </c>
      <c r="Q12" s="9"/>
      <c r="R12" s="9">
        <f t="shared" si="3"/>
        <v>1969</v>
      </c>
      <c r="S12" s="9">
        <f t="shared" si="4"/>
        <v>79.561527581329571</v>
      </c>
      <c r="T12" s="9"/>
      <c r="U12" s="9">
        <f t="shared" si="5"/>
        <v>0.92418300653594765</v>
      </c>
      <c r="V12" s="9">
        <f t="shared" si="6"/>
        <v>0.9</v>
      </c>
      <c r="W12" s="9">
        <v>1</v>
      </c>
      <c r="X12" s="9">
        <v>1</v>
      </c>
    </row>
    <row r="13" spans="2:24">
      <c r="B13" s="415">
        <v>8</v>
      </c>
      <c r="C13" s="415"/>
      <c r="D13" s="415">
        <v>8</v>
      </c>
      <c r="E13" s="415">
        <v>15</v>
      </c>
      <c r="F13" s="416" t="s">
        <v>29</v>
      </c>
      <c r="G13" s="416" t="s">
        <v>180</v>
      </c>
      <c r="H13" s="415">
        <v>18</v>
      </c>
      <c r="I13" s="417">
        <v>0.86458333333333326</v>
      </c>
      <c r="J13" s="417">
        <v>0.53125</v>
      </c>
      <c r="K13" s="415">
        <v>1967</v>
      </c>
      <c r="M13" s="15">
        <f>VLOOKUP(N13,id!$A:$C,3,0)</f>
        <v>24</v>
      </c>
      <c r="N13" s="15" t="str">
        <f t="shared" si="0"/>
        <v>PachulskiLeszek1967</v>
      </c>
      <c r="O13" s="9" t="str">
        <f t="shared" si="1"/>
        <v>Pachulski</v>
      </c>
      <c r="P13" s="9" t="str">
        <f t="shared" si="2"/>
        <v>Leszek</v>
      </c>
      <c r="Q13" s="9"/>
      <c r="R13" s="9">
        <f t="shared" si="3"/>
        <v>1967</v>
      </c>
      <c r="S13" s="9">
        <f t="shared" si="4"/>
        <v>79.561527581329571</v>
      </c>
      <c r="T13" s="9"/>
      <c r="U13" s="9">
        <f t="shared" si="5"/>
        <v>1</v>
      </c>
      <c r="V13" s="9">
        <f t="shared" si="6"/>
        <v>1</v>
      </c>
      <c r="W13" s="9">
        <v>1</v>
      </c>
      <c r="X13" s="9">
        <v>1</v>
      </c>
    </row>
    <row r="14" spans="2:24">
      <c r="B14" s="415">
        <v>9</v>
      </c>
      <c r="C14" s="415"/>
      <c r="D14" s="415">
        <v>9</v>
      </c>
      <c r="E14" s="415">
        <v>113</v>
      </c>
      <c r="F14" s="416" t="s">
        <v>23</v>
      </c>
      <c r="G14" s="416" t="s">
        <v>242</v>
      </c>
      <c r="H14" s="415">
        <v>17</v>
      </c>
      <c r="I14" s="417">
        <v>0.85902777777777772</v>
      </c>
      <c r="J14" s="417">
        <v>0.52569444444444446</v>
      </c>
      <c r="K14" s="415">
        <v>1976</v>
      </c>
      <c r="M14" s="15">
        <f>VLOOKUP(N14,id!$A:$C,3,0)</f>
        <v>137</v>
      </c>
      <c r="N14" s="15" t="str">
        <f t="shared" si="0"/>
        <v>MalickiGrzegorz1976</v>
      </c>
      <c r="O14" s="9" t="str">
        <f t="shared" si="1"/>
        <v>Malicki</v>
      </c>
      <c r="P14" s="9" t="str">
        <f t="shared" si="2"/>
        <v>Grzegorz</v>
      </c>
      <c r="Q14" s="9"/>
      <c r="R14" s="9">
        <f t="shared" si="3"/>
        <v>1976</v>
      </c>
      <c r="S14" s="9">
        <f t="shared" si="4"/>
        <v>75.141442715700151</v>
      </c>
      <c r="T14" s="9"/>
      <c r="U14" s="9">
        <f t="shared" si="5"/>
        <v>1.010568031704095</v>
      </c>
      <c r="V14" s="9">
        <f t="shared" si="6"/>
        <v>0.94444444444444442</v>
      </c>
      <c r="W14" s="9">
        <v>1</v>
      </c>
      <c r="X14" s="9">
        <v>1</v>
      </c>
    </row>
    <row r="15" spans="2:24">
      <c r="B15" s="415">
        <v>10</v>
      </c>
      <c r="C15" s="415"/>
      <c r="D15" s="415">
        <v>10</v>
      </c>
      <c r="E15" s="415">
        <v>13</v>
      </c>
      <c r="F15" s="416" t="s">
        <v>19</v>
      </c>
      <c r="G15" s="416" t="s">
        <v>2354</v>
      </c>
      <c r="H15" s="415">
        <v>17</v>
      </c>
      <c r="I15" s="417">
        <v>0.85902777777777772</v>
      </c>
      <c r="J15" s="417">
        <v>0.52569444444444446</v>
      </c>
      <c r="K15" s="415">
        <v>1962</v>
      </c>
      <c r="M15" s="15">
        <f>VLOOKUP(N15,id!$A:$C,3,0)</f>
        <v>484</v>
      </c>
      <c r="N15" s="15" t="str">
        <f t="shared" si="0"/>
        <v>PilakPiotr1962</v>
      </c>
      <c r="O15" s="9" t="str">
        <f t="shared" si="1"/>
        <v>Pilak</v>
      </c>
      <c r="P15" s="9" t="str">
        <f t="shared" si="2"/>
        <v>Piotr</v>
      </c>
      <c r="Q15" s="9"/>
      <c r="R15" s="9">
        <f t="shared" si="3"/>
        <v>1962</v>
      </c>
      <c r="S15" s="9">
        <f t="shared" si="4"/>
        <v>75.141442715700151</v>
      </c>
      <c r="T15" s="9"/>
      <c r="U15" s="9">
        <f t="shared" si="5"/>
        <v>1</v>
      </c>
      <c r="V15" s="9">
        <f t="shared" si="6"/>
        <v>1</v>
      </c>
      <c r="W15" s="9">
        <v>1</v>
      </c>
      <c r="X15" s="9">
        <v>1</v>
      </c>
    </row>
    <row r="16" spans="2:24">
      <c r="B16" s="415">
        <v>11</v>
      </c>
      <c r="C16" s="415"/>
      <c r="D16" s="415">
        <v>11</v>
      </c>
      <c r="E16" s="415">
        <v>12</v>
      </c>
      <c r="F16" s="416" t="s">
        <v>806</v>
      </c>
      <c r="G16" s="416" t="s">
        <v>989</v>
      </c>
      <c r="H16" s="415">
        <v>17</v>
      </c>
      <c r="I16" s="417">
        <v>0.85902777777777772</v>
      </c>
      <c r="J16" s="417">
        <v>0.52569444444444446</v>
      </c>
      <c r="K16" s="415">
        <v>1972</v>
      </c>
      <c r="M16" s="15">
        <f>VLOOKUP(N16,id!$A:$C,3,0)</f>
        <v>588</v>
      </c>
      <c r="N16" s="15" t="str">
        <f t="shared" si="0"/>
        <v>GibiecSebastian1972</v>
      </c>
      <c r="O16" s="9" t="str">
        <f t="shared" si="1"/>
        <v>Gibiec</v>
      </c>
      <c r="P16" s="9" t="str">
        <f t="shared" si="2"/>
        <v>Sebastian</v>
      </c>
      <c r="Q16" s="9"/>
      <c r="R16" s="9">
        <f t="shared" si="3"/>
        <v>1972</v>
      </c>
      <c r="S16" s="9">
        <f t="shared" si="4"/>
        <v>75.141442715700151</v>
      </c>
      <c r="T16" s="9"/>
      <c r="U16" s="9">
        <f t="shared" si="5"/>
        <v>1</v>
      </c>
      <c r="V16" s="9">
        <f t="shared" si="6"/>
        <v>1</v>
      </c>
      <c r="W16" s="9">
        <v>1</v>
      </c>
      <c r="X16" s="9">
        <v>1</v>
      </c>
    </row>
    <row r="17" spans="2:24">
      <c r="B17" s="415">
        <v>12</v>
      </c>
      <c r="C17" s="415"/>
      <c r="D17" s="415">
        <v>12</v>
      </c>
      <c r="E17" s="415">
        <v>117</v>
      </c>
      <c r="F17" s="416" t="s">
        <v>23</v>
      </c>
      <c r="G17" s="416" t="s">
        <v>825</v>
      </c>
      <c r="H17" s="415">
        <v>17</v>
      </c>
      <c r="I17" s="417">
        <v>0.85902777777777772</v>
      </c>
      <c r="J17" s="417">
        <v>0.52569444444444446</v>
      </c>
      <c r="K17" s="415">
        <v>1984</v>
      </c>
      <c r="M17" s="15">
        <f>VLOOKUP(N17,id!$A:$C,3,0)</f>
        <v>144</v>
      </c>
      <c r="N17" s="15" t="str">
        <f t="shared" si="0"/>
        <v>CzarnyGrzegorz1984</v>
      </c>
      <c r="O17" s="9" t="str">
        <f t="shared" si="1"/>
        <v>Czarny</v>
      </c>
      <c r="P17" s="9" t="str">
        <f t="shared" si="2"/>
        <v>Grzegorz</v>
      </c>
      <c r="Q17" s="9"/>
      <c r="R17" s="9">
        <f t="shared" si="3"/>
        <v>1984</v>
      </c>
      <c r="S17" s="9">
        <f t="shared" si="4"/>
        <v>75.141442715700151</v>
      </c>
      <c r="T17" s="9"/>
      <c r="U17" s="9">
        <f t="shared" si="5"/>
        <v>1</v>
      </c>
      <c r="V17" s="9">
        <f t="shared" si="6"/>
        <v>1</v>
      </c>
      <c r="W17" s="9">
        <v>1</v>
      </c>
      <c r="X17" s="9">
        <v>1</v>
      </c>
    </row>
    <row r="18" spans="2:24">
      <c r="B18" s="415">
        <v>14</v>
      </c>
      <c r="C18" s="415"/>
      <c r="D18" s="415">
        <v>13</v>
      </c>
      <c r="E18" s="415">
        <v>122</v>
      </c>
      <c r="F18" s="416" t="s">
        <v>26</v>
      </c>
      <c r="G18" s="416" t="s">
        <v>271</v>
      </c>
      <c r="H18" s="415">
        <v>16</v>
      </c>
      <c r="I18" s="417">
        <v>0.81527777777777777</v>
      </c>
      <c r="J18" s="417">
        <v>0.4819444444444444</v>
      </c>
      <c r="K18" s="415">
        <v>1976</v>
      </c>
      <c r="M18" s="15">
        <f>VLOOKUP(N18,id!$A:$C,3,0)</f>
        <v>527</v>
      </c>
      <c r="N18" s="15" t="str">
        <f t="shared" si="0"/>
        <v>NiedośpiałKrzysztof1976</v>
      </c>
      <c r="O18" s="9" t="str">
        <f t="shared" si="1"/>
        <v>Niedośpiał</v>
      </c>
      <c r="P18" s="9" t="str">
        <f t="shared" si="2"/>
        <v>Krzysztof</v>
      </c>
      <c r="Q18" s="9"/>
      <c r="R18" s="9">
        <f t="shared" si="3"/>
        <v>1976</v>
      </c>
      <c r="S18" s="9">
        <f t="shared" ref="S18:S35" si="7">S17*IF(W18&lt;1,W18,IF(X18&lt;1,X18,IF(V18&lt;1,V18,IF(U18&lt;1,U18,1))))</f>
        <v>70.721357850070731</v>
      </c>
      <c r="T18" s="9"/>
      <c r="U18" s="9">
        <f t="shared" ref="U18:U35" si="8">J17/J18</f>
        <v>1.0907780979827091</v>
      </c>
      <c r="V18" s="9">
        <f t="shared" ref="V18:V35" si="9">H18/H17</f>
        <v>0.94117647058823528</v>
      </c>
      <c r="W18" s="9">
        <v>1</v>
      </c>
      <c r="X18" s="9">
        <v>1</v>
      </c>
    </row>
    <row r="19" spans="2:24">
      <c r="B19" s="415">
        <v>15</v>
      </c>
      <c r="C19" s="415"/>
      <c r="D19" s="415">
        <v>14</v>
      </c>
      <c r="E19" s="415">
        <v>2</v>
      </c>
      <c r="F19" s="416" t="s">
        <v>250</v>
      </c>
      <c r="G19" s="416" t="s">
        <v>281</v>
      </c>
      <c r="H19" s="415">
        <v>16</v>
      </c>
      <c r="I19" s="417">
        <v>0.84652777777777766</v>
      </c>
      <c r="J19" s="417">
        <v>0.5131944444444444</v>
      </c>
      <c r="K19" s="415">
        <v>1963</v>
      </c>
      <c r="M19" s="15">
        <f>VLOOKUP(N19,id!$A:$C,3,0)</f>
        <v>4</v>
      </c>
      <c r="N19" s="15" t="str">
        <f t="shared" si="0"/>
        <v>KrólikowskiRoman1963</v>
      </c>
      <c r="O19" s="9" t="str">
        <f t="shared" si="1"/>
        <v>Królikowski</v>
      </c>
      <c r="P19" s="9" t="str">
        <f t="shared" si="2"/>
        <v>Roman</v>
      </c>
      <c r="Q19" s="9"/>
      <c r="R19" s="9">
        <f t="shared" si="3"/>
        <v>1963</v>
      </c>
      <c r="S19" s="9">
        <f t="shared" si="7"/>
        <v>66.414915220499438</v>
      </c>
      <c r="T19" s="9"/>
      <c r="U19" s="9">
        <f t="shared" si="8"/>
        <v>0.939106901217862</v>
      </c>
      <c r="V19" s="9">
        <f t="shared" si="9"/>
        <v>1</v>
      </c>
      <c r="W19" s="9">
        <v>1</v>
      </c>
      <c r="X19" s="9">
        <v>1</v>
      </c>
    </row>
    <row r="20" spans="2:24">
      <c r="B20" s="415">
        <v>17</v>
      </c>
      <c r="C20" s="415"/>
      <c r="D20" s="415">
        <v>15</v>
      </c>
      <c r="E20" s="415">
        <v>19</v>
      </c>
      <c r="F20" s="416" t="s">
        <v>166</v>
      </c>
      <c r="G20" s="416" t="s">
        <v>935</v>
      </c>
      <c r="H20" s="415">
        <v>15</v>
      </c>
      <c r="I20" s="417">
        <v>0.82916666666666661</v>
      </c>
      <c r="J20" s="417">
        <v>0.49583333333333329</v>
      </c>
      <c r="K20" s="415">
        <v>1970</v>
      </c>
      <c r="M20" s="15">
        <f>VLOOKUP(N20,id!$A:$C,3,0)</f>
        <v>495</v>
      </c>
      <c r="N20" s="15" t="str">
        <f t="shared" si="0"/>
        <v>PasiecznikWojciech1970</v>
      </c>
      <c r="O20" s="9" t="str">
        <f t="shared" si="1"/>
        <v>Pasiecznik</v>
      </c>
      <c r="P20" s="9" t="str">
        <f t="shared" si="2"/>
        <v>Wojciech</v>
      </c>
      <c r="Q20" s="9"/>
      <c r="R20" s="9">
        <f t="shared" si="3"/>
        <v>1970</v>
      </c>
      <c r="S20" s="9">
        <f t="shared" si="7"/>
        <v>62.263983019218223</v>
      </c>
      <c r="T20" s="9"/>
      <c r="U20" s="9">
        <f t="shared" si="8"/>
        <v>1.035014005602241</v>
      </c>
      <c r="V20" s="9">
        <f t="shared" si="9"/>
        <v>0.9375</v>
      </c>
      <c r="W20" s="9">
        <v>1</v>
      </c>
      <c r="X20" s="9">
        <v>1</v>
      </c>
    </row>
    <row r="21" spans="2:24">
      <c r="B21" s="415">
        <v>18</v>
      </c>
      <c r="C21" s="415"/>
      <c r="D21" s="415">
        <v>16</v>
      </c>
      <c r="E21" s="415">
        <v>20</v>
      </c>
      <c r="F21" s="416" t="s">
        <v>56</v>
      </c>
      <c r="G21" s="416" t="s">
        <v>2564</v>
      </c>
      <c r="H21" s="415">
        <v>15</v>
      </c>
      <c r="I21" s="417">
        <v>0.82986111111111105</v>
      </c>
      <c r="J21" s="417">
        <v>0.49652777777777779</v>
      </c>
      <c r="K21" s="415">
        <v>1974</v>
      </c>
      <c r="M21" s="15">
        <f>VLOOKUP(N21,id!$A:$C,3,0)</f>
        <v>589</v>
      </c>
      <c r="N21" s="15" t="str">
        <f t="shared" si="0"/>
        <v>MorońArtur1974</v>
      </c>
      <c r="O21" s="9" t="str">
        <f t="shared" si="1"/>
        <v>Moroń</v>
      </c>
      <c r="P21" s="9" t="str">
        <f t="shared" si="2"/>
        <v>Artur</v>
      </c>
      <c r="Q21" s="9"/>
      <c r="R21" s="9">
        <f t="shared" si="3"/>
        <v>1974</v>
      </c>
      <c r="S21" s="9">
        <f t="shared" si="7"/>
        <v>62.176900525485046</v>
      </c>
      <c r="T21" s="9"/>
      <c r="U21" s="9">
        <f t="shared" si="8"/>
        <v>0.99860139860139852</v>
      </c>
      <c r="V21" s="9">
        <f t="shared" si="9"/>
        <v>1</v>
      </c>
      <c r="W21" s="9">
        <v>1</v>
      </c>
      <c r="X21" s="9">
        <v>1</v>
      </c>
    </row>
    <row r="22" spans="2:24">
      <c r="B22" s="415">
        <v>19</v>
      </c>
      <c r="C22" s="415"/>
      <c r="D22" s="415">
        <v>17</v>
      </c>
      <c r="E22" s="415">
        <v>116</v>
      </c>
      <c r="F22" s="416" t="s">
        <v>23</v>
      </c>
      <c r="G22" s="416" t="s">
        <v>1953</v>
      </c>
      <c r="H22" s="415">
        <v>15</v>
      </c>
      <c r="I22" s="417">
        <v>0.84513888888888877</v>
      </c>
      <c r="J22" s="417">
        <v>0.51180555555555551</v>
      </c>
      <c r="K22" s="415">
        <v>1980</v>
      </c>
      <c r="M22" s="15">
        <f>VLOOKUP(N22,id!$A:$C,3,0)</f>
        <v>413</v>
      </c>
      <c r="N22" s="15" t="str">
        <f t="shared" si="0"/>
        <v>KwaśnikGrzegorz1980</v>
      </c>
      <c r="O22" s="9" t="str">
        <f t="shared" si="1"/>
        <v>Kwaśnik</v>
      </c>
      <c r="P22" s="9" t="str">
        <f t="shared" si="2"/>
        <v>Grzegorz</v>
      </c>
      <c r="Q22" s="9"/>
      <c r="R22" s="9">
        <f t="shared" si="3"/>
        <v>1980</v>
      </c>
      <c r="S22" s="9">
        <f t="shared" si="7"/>
        <v>60.320873644127289</v>
      </c>
      <c r="T22" s="9"/>
      <c r="U22" s="9">
        <f t="shared" si="8"/>
        <v>0.97014925373134342</v>
      </c>
      <c r="V22" s="9">
        <f t="shared" si="9"/>
        <v>1</v>
      </c>
      <c r="W22" s="9">
        <v>1</v>
      </c>
      <c r="X22" s="9">
        <v>1</v>
      </c>
    </row>
    <row r="23" spans="2:24">
      <c r="B23" s="415">
        <v>20</v>
      </c>
      <c r="C23" s="415"/>
      <c r="D23" s="415">
        <v>18</v>
      </c>
      <c r="E23" s="415">
        <v>115</v>
      </c>
      <c r="F23" s="416" t="s">
        <v>101</v>
      </c>
      <c r="G23" s="416" t="s">
        <v>984</v>
      </c>
      <c r="H23" s="415">
        <v>15</v>
      </c>
      <c r="I23" s="417">
        <v>0.84305555555555545</v>
      </c>
      <c r="J23" s="417">
        <v>0.50972222222222219</v>
      </c>
      <c r="K23" s="415">
        <v>1980</v>
      </c>
      <c r="M23" s="15">
        <f>VLOOKUP(N23,id!$A:$C,3,0)</f>
        <v>414</v>
      </c>
      <c r="N23" s="15" t="str">
        <f t="shared" si="0"/>
        <v>WalczakKarol1980</v>
      </c>
      <c r="O23" s="9" t="str">
        <f t="shared" si="1"/>
        <v>Walczak</v>
      </c>
      <c r="P23" s="9" t="str">
        <f t="shared" si="2"/>
        <v>Karol</v>
      </c>
      <c r="Q23" s="9"/>
      <c r="R23" s="9">
        <f t="shared" si="3"/>
        <v>1980</v>
      </c>
      <c r="S23" s="9">
        <f t="shared" si="7"/>
        <v>60.320873644127289</v>
      </c>
      <c r="T23" s="9"/>
      <c r="U23" s="9">
        <f t="shared" si="8"/>
        <v>1.0040871934604905</v>
      </c>
      <c r="V23" s="9">
        <f t="shared" si="9"/>
        <v>1</v>
      </c>
      <c r="W23" s="9">
        <v>1</v>
      </c>
      <c r="X23" s="9">
        <v>1</v>
      </c>
    </row>
    <row r="24" spans="2:24">
      <c r="B24" s="415">
        <v>21</v>
      </c>
      <c r="C24" s="415"/>
      <c r="D24" s="415">
        <v>19</v>
      </c>
      <c r="E24" s="415">
        <v>48</v>
      </c>
      <c r="F24" s="416" t="s">
        <v>26</v>
      </c>
      <c r="G24" s="416" t="s">
        <v>60</v>
      </c>
      <c r="H24" s="415">
        <v>14</v>
      </c>
      <c r="I24" s="417">
        <v>0.77986111111111112</v>
      </c>
      <c r="J24" s="417">
        <v>0.44652777777777775</v>
      </c>
      <c r="K24" s="415">
        <v>1969</v>
      </c>
      <c r="M24" s="15">
        <f>VLOOKUP(N24,id!$A:$C,3,0)</f>
        <v>7</v>
      </c>
      <c r="N24" s="15" t="str">
        <f t="shared" si="0"/>
        <v>SzawdzinKrzysztof1969</v>
      </c>
      <c r="O24" s="9" t="str">
        <f t="shared" si="1"/>
        <v>Szawdzin</v>
      </c>
      <c r="P24" s="9" t="str">
        <f t="shared" si="2"/>
        <v>Krzysztof</v>
      </c>
      <c r="Q24" s="9"/>
      <c r="R24" s="9">
        <f t="shared" si="3"/>
        <v>1969</v>
      </c>
      <c r="S24" s="9">
        <f t="shared" si="7"/>
        <v>56.299482067852139</v>
      </c>
      <c r="T24" s="9"/>
      <c r="U24" s="9">
        <f t="shared" si="8"/>
        <v>1.1415241057542769</v>
      </c>
      <c r="V24" s="9">
        <f t="shared" si="9"/>
        <v>0.93333333333333335</v>
      </c>
      <c r="W24" s="9">
        <v>1</v>
      </c>
      <c r="X24" s="9">
        <v>1</v>
      </c>
    </row>
    <row r="25" spans="2:24">
      <c r="B25" s="415">
        <v>22</v>
      </c>
      <c r="C25" s="415"/>
      <c r="D25" s="415">
        <v>20</v>
      </c>
      <c r="E25" s="415">
        <v>17</v>
      </c>
      <c r="F25" s="416" t="s">
        <v>21</v>
      </c>
      <c r="G25" s="416" t="s">
        <v>2556</v>
      </c>
      <c r="H25" s="415">
        <v>14</v>
      </c>
      <c r="I25" s="417">
        <v>0.82986111111111105</v>
      </c>
      <c r="J25" s="417">
        <v>0.49652777777777779</v>
      </c>
      <c r="K25" s="415">
        <v>1978</v>
      </c>
      <c r="M25" s="15">
        <f>VLOOKUP(N25,id!$A:$C,3,0)</f>
        <v>590</v>
      </c>
      <c r="N25" s="15" t="str">
        <f t="shared" si="0"/>
        <v>FrankeMarcin1978</v>
      </c>
      <c r="O25" s="9" t="str">
        <f t="shared" si="1"/>
        <v>Franke</v>
      </c>
      <c r="P25" s="9" t="str">
        <f t="shared" si="2"/>
        <v>Marcin</v>
      </c>
      <c r="Q25" s="9"/>
      <c r="R25" s="9">
        <f t="shared" si="3"/>
        <v>1978</v>
      </c>
      <c r="S25" s="9">
        <f t="shared" si="7"/>
        <v>50.630163593886607</v>
      </c>
      <c r="T25" s="9"/>
      <c r="U25" s="9">
        <f t="shared" si="8"/>
        <v>0.89930069930069922</v>
      </c>
      <c r="V25" s="9">
        <f t="shared" si="9"/>
        <v>1</v>
      </c>
      <c r="W25" s="9">
        <v>1</v>
      </c>
      <c r="X25" s="9">
        <v>1</v>
      </c>
    </row>
    <row r="26" spans="2:24">
      <c r="B26" s="415">
        <v>23</v>
      </c>
      <c r="C26" s="415"/>
      <c r="D26" s="415">
        <v>21</v>
      </c>
      <c r="E26" s="415">
        <v>65</v>
      </c>
      <c r="F26" s="416" t="s">
        <v>53</v>
      </c>
      <c r="G26" s="416" t="s">
        <v>75</v>
      </c>
      <c r="H26" s="415">
        <v>14</v>
      </c>
      <c r="I26" s="417">
        <v>0.8701388888888888</v>
      </c>
      <c r="J26" s="417">
        <v>0.53680555555555554</v>
      </c>
      <c r="K26" s="415">
        <v>1963</v>
      </c>
      <c r="M26" s="15">
        <f>VLOOKUP(N26,id!$A:$C,3,0)</f>
        <v>6</v>
      </c>
      <c r="N26" s="15" t="str">
        <f t="shared" si="0"/>
        <v>SójkaTomasz1963</v>
      </c>
      <c r="O26" s="9" t="str">
        <f t="shared" si="1"/>
        <v>Sójka</v>
      </c>
      <c r="P26" s="9" t="str">
        <f t="shared" si="2"/>
        <v>Tomasz</v>
      </c>
      <c r="Q26" s="9"/>
      <c r="R26" s="9">
        <f t="shared" si="3"/>
        <v>1963</v>
      </c>
      <c r="S26" s="9">
        <f t="shared" si="7"/>
        <v>46.831263867566534</v>
      </c>
      <c r="T26" s="9"/>
      <c r="U26" s="9">
        <f t="shared" si="8"/>
        <v>0.92496765847348006</v>
      </c>
      <c r="V26" s="9">
        <f t="shared" si="9"/>
        <v>1</v>
      </c>
      <c r="W26" s="9">
        <v>1</v>
      </c>
      <c r="X26" s="9">
        <v>1</v>
      </c>
    </row>
    <row r="27" spans="2:24">
      <c r="B27" s="415">
        <v>24</v>
      </c>
      <c r="C27" s="415"/>
      <c r="D27" s="415">
        <v>22</v>
      </c>
      <c r="E27" s="415">
        <v>37</v>
      </c>
      <c r="F27" s="416" t="s">
        <v>69</v>
      </c>
      <c r="G27" s="416" t="s">
        <v>966</v>
      </c>
      <c r="H27" s="415">
        <v>13</v>
      </c>
      <c r="I27" s="417">
        <v>0.79861111111111105</v>
      </c>
      <c r="J27" s="417">
        <v>0.46527777777777773</v>
      </c>
      <c r="K27" s="415">
        <v>1983</v>
      </c>
      <c r="M27" s="15">
        <f>VLOOKUP(N27,id!$A:$C,3,0)</f>
        <v>591</v>
      </c>
      <c r="N27" s="15" t="str">
        <f t="shared" si="0"/>
        <v>DybaŁukasz1983</v>
      </c>
      <c r="O27" s="9" t="str">
        <f t="shared" si="1"/>
        <v>Dyba</v>
      </c>
      <c r="P27" s="9" t="str">
        <f t="shared" si="2"/>
        <v>Łukasz</v>
      </c>
      <c r="Q27" s="9"/>
      <c r="R27" s="9">
        <f t="shared" si="3"/>
        <v>1983</v>
      </c>
      <c r="S27" s="9">
        <f t="shared" si="7"/>
        <v>43.486173591311783</v>
      </c>
      <c r="T27" s="9"/>
      <c r="U27" s="9">
        <f t="shared" si="8"/>
        <v>1.1537313432835821</v>
      </c>
      <c r="V27" s="9">
        <f t="shared" si="9"/>
        <v>0.9285714285714286</v>
      </c>
      <c r="W27" s="9">
        <v>1</v>
      </c>
      <c r="X27" s="9">
        <v>1</v>
      </c>
    </row>
    <row r="28" spans="2:24">
      <c r="B28" s="415">
        <v>25</v>
      </c>
      <c r="C28" s="415"/>
      <c r="D28" s="415">
        <v>23</v>
      </c>
      <c r="E28" s="415">
        <v>38</v>
      </c>
      <c r="F28" s="416" t="s">
        <v>961</v>
      </c>
      <c r="G28" s="416" t="s">
        <v>965</v>
      </c>
      <c r="H28" s="415">
        <v>13</v>
      </c>
      <c r="I28" s="417">
        <v>0.79861111111111105</v>
      </c>
      <c r="J28" s="417">
        <v>0.46527777777777773</v>
      </c>
      <c r="K28" s="415">
        <v>1984</v>
      </c>
      <c r="M28" s="15">
        <f>VLOOKUP(N28,id!$A:$C,3,0)</f>
        <v>592</v>
      </c>
      <c r="N28" s="15" t="str">
        <f t="shared" si="0"/>
        <v>GoławskiCezary1984</v>
      </c>
      <c r="O28" s="9" t="str">
        <f t="shared" si="1"/>
        <v>Goławski</v>
      </c>
      <c r="P28" s="9" t="str">
        <f t="shared" si="2"/>
        <v>Cezary</v>
      </c>
      <c r="Q28" s="9"/>
      <c r="R28" s="9">
        <f t="shared" si="3"/>
        <v>1984</v>
      </c>
      <c r="S28" s="9">
        <f t="shared" si="7"/>
        <v>43.486173591311783</v>
      </c>
      <c r="T28" s="9"/>
      <c r="U28" s="9">
        <f t="shared" si="8"/>
        <v>1</v>
      </c>
      <c r="V28" s="9">
        <f t="shared" si="9"/>
        <v>1</v>
      </c>
      <c r="W28" s="9">
        <v>1</v>
      </c>
      <c r="X28" s="9">
        <v>1</v>
      </c>
    </row>
    <row r="29" spans="2:24">
      <c r="B29" s="415">
        <v>26</v>
      </c>
      <c r="C29" s="415"/>
      <c r="D29" s="415">
        <v>24</v>
      </c>
      <c r="E29" s="415">
        <v>39</v>
      </c>
      <c r="F29" s="416" t="s">
        <v>30</v>
      </c>
      <c r="G29" s="416" t="s">
        <v>968</v>
      </c>
      <c r="H29" s="415">
        <v>13</v>
      </c>
      <c r="I29" s="417">
        <v>0.79861111111111105</v>
      </c>
      <c r="J29" s="417">
        <v>0.46527777777777773</v>
      </c>
      <c r="K29" s="415">
        <v>1982</v>
      </c>
      <c r="M29" s="15">
        <f>VLOOKUP(N29,id!$A:$C,3,0)</f>
        <v>217</v>
      </c>
      <c r="N29" s="15" t="str">
        <f t="shared" si="0"/>
        <v>PieniążekAndrzej1982</v>
      </c>
      <c r="O29" s="9" t="str">
        <f t="shared" si="1"/>
        <v>Pieniążek</v>
      </c>
      <c r="P29" s="9" t="str">
        <f t="shared" si="2"/>
        <v>Andrzej</v>
      </c>
      <c r="Q29" s="9"/>
      <c r="R29" s="9">
        <f t="shared" si="3"/>
        <v>1982</v>
      </c>
      <c r="S29" s="9">
        <f t="shared" si="7"/>
        <v>43.486173591311783</v>
      </c>
      <c r="T29" s="9"/>
      <c r="U29" s="9">
        <f t="shared" si="8"/>
        <v>1</v>
      </c>
      <c r="V29" s="9">
        <f t="shared" si="9"/>
        <v>1</v>
      </c>
      <c r="W29" s="9">
        <v>1</v>
      </c>
      <c r="X29" s="9">
        <v>1</v>
      </c>
    </row>
    <row r="30" spans="2:24">
      <c r="B30" s="415">
        <v>27</v>
      </c>
      <c r="C30" s="415"/>
      <c r="D30" s="415">
        <v>25</v>
      </c>
      <c r="E30" s="415">
        <v>112</v>
      </c>
      <c r="F30" s="416" t="s">
        <v>53</v>
      </c>
      <c r="G30" s="416" t="s">
        <v>2557</v>
      </c>
      <c r="H30" s="415">
        <v>13</v>
      </c>
      <c r="I30" s="417">
        <v>0.83124999999999993</v>
      </c>
      <c r="J30" s="417">
        <v>0.49791666666666667</v>
      </c>
      <c r="K30" s="415">
        <v>1981</v>
      </c>
      <c r="M30" s="15">
        <f>VLOOKUP(N30,id!$A:$C,3,0)</f>
        <v>593</v>
      </c>
      <c r="N30" s="15" t="str">
        <f t="shared" si="0"/>
        <v>PuchalskiTomasz1981</v>
      </c>
      <c r="O30" s="9" t="str">
        <f t="shared" si="1"/>
        <v>Puchalski</v>
      </c>
      <c r="P30" s="9" t="str">
        <f t="shared" si="2"/>
        <v>Tomasz</v>
      </c>
      <c r="Q30" s="9"/>
      <c r="R30" s="9">
        <f t="shared" si="3"/>
        <v>1981</v>
      </c>
      <c r="S30" s="9">
        <f t="shared" si="7"/>
        <v>40.635615489789245</v>
      </c>
      <c r="T30" s="9"/>
      <c r="U30" s="9">
        <f t="shared" si="8"/>
        <v>0.93444909344490923</v>
      </c>
      <c r="V30" s="9">
        <f t="shared" si="9"/>
        <v>1</v>
      </c>
      <c r="W30" s="9">
        <v>1</v>
      </c>
      <c r="X30" s="9">
        <v>1</v>
      </c>
    </row>
    <row r="31" spans="2:24">
      <c r="B31" s="415">
        <v>28</v>
      </c>
      <c r="C31" s="415"/>
      <c r="D31" s="415">
        <v>26</v>
      </c>
      <c r="E31" s="415">
        <v>77</v>
      </c>
      <c r="F31" s="416" t="s">
        <v>96</v>
      </c>
      <c r="G31" s="416" t="s">
        <v>85</v>
      </c>
      <c r="H31" s="415">
        <v>10</v>
      </c>
      <c r="I31" s="417">
        <v>0.60972222222222217</v>
      </c>
      <c r="J31" s="417">
        <v>0.27638888888888891</v>
      </c>
      <c r="K31" s="415">
        <v>1984</v>
      </c>
      <c r="M31" s="15">
        <f>VLOOKUP(N31,id!$A:$C,3,0)</f>
        <v>480</v>
      </c>
      <c r="N31" s="15" t="str">
        <f t="shared" si="0"/>
        <v>WieczorekJarosław1984</v>
      </c>
      <c r="O31" s="9" t="str">
        <f t="shared" si="1"/>
        <v>Wieczorek</v>
      </c>
      <c r="P31" s="9" t="str">
        <f t="shared" si="2"/>
        <v>Jarosław</v>
      </c>
      <c r="Q31" s="9"/>
      <c r="R31" s="9">
        <f t="shared" si="3"/>
        <v>1984</v>
      </c>
      <c r="S31" s="9">
        <f t="shared" si="7"/>
        <v>31.258165761376343</v>
      </c>
      <c r="T31" s="9"/>
      <c r="U31" s="9">
        <f t="shared" si="8"/>
        <v>1.8015075376884422</v>
      </c>
      <c r="V31" s="9">
        <f t="shared" si="9"/>
        <v>0.76923076923076927</v>
      </c>
      <c r="W31" s="9">
        <v>1</v>
      </c>
      <c r="X31" s="9">
        <v>1</v>
      </c>
    </row>
    <row r="32" spans="2:24">
      <c r="B32" s="415">
        <v>30</v>
      </c>
      <c r="C32" s="415"/>
      <c r="D32" s="415">
        <v>27</v>
      </c>
      <c r="E32" s="415">
        <v>85</v>
      </c>
      <c r="F32" s="416" t="s">
        <v>30</v>
      </c>
      <c r="G32" s="416" t="s">
        <v>33</v>
      </c>
      <c r="H32" s="415">
        <v>10</v>
      </c>
      <c r="I32" s="417">
        <v>0.85555555555555551</v>
      </c>
      <c r="J32" s="417">
        <v>0.52222222222222225</v>
      </c>
      <c r="K32" s="415">
        <v>1965</v>
      </c>
      <c r="M32" s="15">
        <f>VLOOKUP(N32,id!$A:$C,3,0)</f>
        <v>16</v>
      </c>
      <c r="N32" s="15" t="str">
        <f t="shared" si="0"/>
        <v>SmejdaAndrzej1965</v>
      </c>
      <c r="O32" s="9" t="str">
        <f t="shared" si="1"/>
        <v>Smejda</v>
      </c>
      <c r="P32" s="9" t="str">
        <f t="shared" si="2"/>
        <v>Andrzej</v>
      </c>
      <c r="Q32" s="9"/>
      <c r="R32" s="9">
        <f t="shared" si="3"/>
        <v>1965</v>
      </c>
      <c r="S32" s="9">
        <f t="shared" si="7"/>
        <v>16.543550496047587</v>
      </c>
      <c r="T32" s="9"/>
      <c r="U32" s="9">
        <f t="shared" si="8"/>
        <v>0.5292553191489362</v>
      </c>
      <c r="V32" s="9">
        <f t="shared" si="9"/>
        <v>1</v>
      </c>
      <c r="W32" s="9">
        <v>1</v>
      </c>
      <c r="X32" s="9">
        <v>1</v>
      </c>
    </row>
    <row r="33" spans="2:24">
      <c r="B33" s="415">
        <v>31</v>
      </c>
      <c r="C33" s="415"/>
      <c r="D33" s="415">
        <v>28</v>
      </c>
      <c r="E33" s="415">
        <v>119</v>
      </c>
      <c r="F33" s="416" t="s">
        <v>23</v>
      </c>
      <c r="G33" s="416" t="s">
        <v>2558</v>
      </c>
      <c r="H33" s="415">
        <v>9</v>
      </c>
      <c r="I33" s="417">
        <v>0.78888888888888886</v>
      </c>
      <c r="J33" s="417">
        <v>0.45555555555555549</v>
      </c>
      <c r="K33" s="415">
        <v>1981</v>
      </c>
      <c r="M33" s="15">
        <f>VLOOKUP(N33,id!$A:$C,3,0)</f>
        <v>594</v>
      </c>
      <c r="N33" s="15" t="str">
        <f t="shared" si="0"/>
        <v>SieradzkiGrzegorz1981</v>
      </c>
      <c r="O33" s="9" t="str">
        <f t="shared" si="1"/>
        <v>Sieradzki</v>
      </c>
      <c r="P33" s="9" t="str">
        <f t="shared" si="2"/>
        <v>Grzegorz</v>
      </c>
      <c r="Q33" s="9"/>
      <c r="R33" s="9">
        <f t="shared" si="3"/>
        <v>1981</v>
      </c>
      <c r="S33" s="9">
        <f t="shared" si="7"/>
        <v>14.889195446442828</v>
      </c>
      <c r="T33" s="9"/>
      <c r="U33" s="9">
        <f t="shared" si="8"/>
        <v>1.1463414634146343</v>
      </c>
      <c r="V33" s="9">
        <f t="shared" si="9"/>
        <v>0.9</v>
      </c>
      <c r="W33" s="9">
        <v>1</v>
      </c>
      <c r="X33" s="9">
        <v>1</v>
      </c>
    </row>
    <row r="34" spans="2:24">
      <c r="B34" s="415">
        <v>33</v>
      </c>
      <c r="C34" s="415"/>
      <c r="D34" s="415">
        <v>29</v>
      </c>
      <c r="E34" s="415">
        <v>121</v>
      </c>
      <c r="F34" s="416" t="s">
        <v>54</v>
      </c>
      <c r="G34" s="416" t="s">
        <v>2559</v>
      </c>
      <c r="H34" s="415">
        <v>9</v>
      </c>
      <c r="I34" s="417">
        <v>0.78888888888888886</v>
      </c>
      <c r="J34" s="417">
        <v>0.45555555555555549</v>
      </c>
      <c r="K34" s="415">
        <v>1967</v>
      </c>
      <c r="M34" s="15">
        <f>VLOOKUP(N34,id!$A:$C,3,0)</f>
        <v>595</v>
      </c>
      <c r="N34" s="15" t="str">
        <f t="shared" si="0"/>
        <v>KopczewskiRobert1967</v>
      </c>
      <c r="O34" s="9" t="str">
        <f t="shared" si="1"/>
        <v>Kopczewski</v>
      </c>
      <c r="P34" s="9" t="str">
        <f t="shared" si="2"/>
        <v>Robert</v>
      </c>
      <c r="Q34" s="9"/>
      <c r="R34" s="9">
        <f t="shared" si="3"/>
        <v>1967</v>
      </c>
      <c r="S34" s="9">
        <f t="shared" si="7"/>
        <v>14.889195446442828</v>
      </c>
      <c r="T34" s="9"/>
      <c r="U34" s="9">
        <f t="shared" si="8"/>
        <v>1</v>
      </c>
      <c r="V34" s="9">
        <f t="shared" si="9"/>
        <v>1</v>
      </c>
      <c r="W34" s="9">
        <v>1</v>
      </c>
      <c r="X34" s="9">
        <v>1</v>
      </c>
    </row>
    <row r="35" spans="2:24">
      <c r="B35" s="415">
        <v>34</v>
      </c>
      <c r="C35" s="415"/>
      <c r="D35" s="415">
        <v>30</v>
      </c>
      <c r="E35" s="415">
        <v>40</v>
      </c>
      <c r="F35" s="416" t="s">
        <v>53</v>
      </c>
      <c r="G35" s="416" t="s">
        <v>2560</v>
      </c>
      <c r="H35" s="415">
        <v>6</v>
      </c>
      <c r="I35" s="417">
        <v>0.65069444444444446</v>
      </c>
      <c r="J35" s="417">
        <v>0.31736111111111109</v>
      </c>
      <c r="K35" s="415">
        <v>1981</v>
      </c>
      <c r="M35" s="15">
        <f>VLOOKUP(N35,id!$A:$C,3,0)</f>
        <v>596</v>
      </c>
      <c r="N35" s="15" t="str">
        <f t="shared" si="0"/>
        <v>RadczukTomasz1981</v>
      </c>
      <c r="O35" s="9" t="str">
        <f t="shared" si="1"/>
        <v>Radczuk</v>
      </c>
      <c r="P35" s="9" t="str">
        <f t="shared" si="2"/>
        <v>Tomasz</v>
      </c>
      <c r="Q35" s="9"/>
      <c r="R35" s="9">
        <f t="shared" si="3"/>
        <v>1981</v>
      </c>
      <c r="S35" s="9">
        <f t="shared" si="7"/>
        <v>9.9261302976285517</v>
      </c>
      <c r="T35" s="9"/>
      <c r="U35" s="9">
        <f t="shared" si="8"/>
        <v>1.435448577680525</v>
      </c>
      <c r="V35" s="9">
        <f t="shared" si="9"/>
        <v>0.66666666666666663</v>
      </c>
      <c r="W35" s="9">
        <v>1</v>
      </c>
      <c r="X35" s="9">
        <v>1</v>
      </c>
    </row>
    <row r="36" spans="2:24">
      <c r="B36" s="415" t="s">
        <v>2561</v>
      </c>
      <c r="C36" s="415"/>
      <c r="D36" s="415">
        <v>31</v>
      </c>
      <c r="E36" s="415">
        <v>123</v>
      </c>
      <c r="F36" s="416" t="s">
        <v>21</v>
      </c>
      <c r="G36" s="416" t="s">
        <v>2566</v>
      </c>
      <c r="H36" s="415">
        <v>2</v>
      </c>
      <c r="I36" s="417" t="s">
        <v>2562</v>
      </c>
      <c r="J36" s="417" t="s">
        <v>2563</v>
      </c>
      <c r="K36" s="415">
        <v>1978</v>
      </c>
      <c r="M36" s="15">
        <f>VLOOKUP(N36,id!$A:$C,3,0)</f>
        <v>597</v>
      </c>
      <c r="N36" s="15" t="str">
        <f t="shared" si="0"/>
        <v>JóźwickiMarcin1978</v>
      </c>
      <c r="O36" s="9" t="str">
        <f t="shared" si="1"/>
        <v>Jóźwicki</v>
      </c>
      <c r="P36" s="9" t="str">
        <f t="shared" si="2"/>
        <v>Marcin</v>
      </c>
      <c r="Q36" s="9"/>
      <c r="R36" s="9">
        <f t="shared" si="3"/>
        <v>1978</v>
      </c>
      <c r="S36" s="9">
        <v>0</v>
      </c>
      <c r="T36" s="9"/>
      <c r="U36" s="9" t="e">
        <f t="shared" si="5"/>
        <v>#VALUE!</v>
      </c>
      <c r="V36" s="9">
        <f t="shared" si="6"/>
        <v>0.33333333333333331</v>
      </c>
      <c r="W36" s="9">
        <v>1</v>
      </c>
      <c r="X36" s="9">
        <v>1</v>
      </c>
    </row>
  </sheetData>
  <pageMargins left="0.78749999999999998" right="0.78749999999999998" top="1.0249999999999999" bottom="1.0249999999999999" header="0.78749999999999998" footer="0.78749999999999998"/>
  <pageSetup paperSize="9" orientation="portrait" horizontalDpi="300" verticalDpi="300"/>
  <headerFooter alignWithMargins="0">
    <oddHeader>&amp;C&amp;"Arial,Normalny"&amp;A</oddHeader>
    <oddFooter>&amp;C&amp;"Arial,Normalny"Strona &amp;P</oddFooter>
  </headerFooter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27"/>
  <sheetViews>
    <sheetView workbookViewId="0">
      <selection activeCell="A2" sqref="A2:XFD25"/>
    </sheetView>
  </sheetViews>
  <sheetFormatPr defaultRowHeight="13.2"/>
  <cols>
    <col min="8" max="8" width="8.88671875" style="348"/>
  </cols>
  <sheetData>
    <row r="1" spans="1:22">
      <c r="A1" t="s">
        <v>152</v>
      </c>
      <c r="B1" t="s">
        <v>176</v>
      </c>
      <c r="C1" t="s">
        <v>175</v>
      </c>
      <c r="D1" t="s">
        <v>1563</v>
      </c>
      <c r="E1" t="s">
        <v>1992</v>
      </c>
      <c r="F1" t="s">
        <v>2572</v>
      </c>
      <c r="G1" t="s">
        <v>751</v>
      </c>
      <c r="H1" s="348" t="s">
        <v>1282</v>
      </c>
      <c r="I1" t="s">
        <v>79</v>
      </c>
      <c r="K1" s="15" t="s">
        <v>77</v>
      </c>
      <c r="L1" s="15" t="s">
        <v>78</v>
      </c>
      <c r="M1" s="9" t="s">
        <v>105</v>
      </c>
      <c r="N1" s="9" t="s">
        <v>106</v>
      </c>
      <c r="O1" s="9" t="s">
        <v>81</v>
      </c>
      <c r="P1" s="9" t="s">
        <v>79</v>
      </c>
      <c r="Q1" s="9" t="s">
        <v>47</v>
      </c>
      <c r="R1" s="9"/>
      <c r="S1" s="9" t="s">
        <v>44</v>
      </c>
      <c r="T1" s="9" t="s">
        <v>45</v>
      </c>
      <c r="U1" s="9" t="s">
        <v>35</v>
      </c>
      <c r="V1" s="9" t="s">
        <v>46</v>
      </c>
    </row>
    <row r="2" spans="1:22">
      <c r="A2">
        <v>1</v>
      </c>
      <c r="B2" t="s">
        <v>159</v>
      </c>
      <c r="C2" t="s">
        <v>453</v>
      </c>
      <c r="D2" t="s">
        <v>269</v>
      </c>
      <c r="E2" t="s">
        <v>310</v>
      </c>
      <c r="F2">
        <v>0</v>
      </c>
      <c r="G2">
        <v>21</v>
      </c>
      <c r="H2" s="348">
        <v>0.24305555555555555</v>
      </c>
      <c r="I2">
        <f>VLOOKUP(C2&amp;" "&amp;B2,id!H:I,2,0)</f>
        <v>1977</v>
      </c>
      <c r="K2" s="15">
        <f>VLOOKUP(L2,id!$A:$C,3,0)</f>
        <v>107</v>
      </c>
      <c r="L2" s="15" t="str">
        <f>M2&amp;N2&amp;P2</f>
        <v>BogumiłDariusz1977</v>
      </c>
      <c r="M2" s="9" t="str">
        <f>C2</f>
        <v>Bogumił</v>
      </c>
      <c r="N2" s="9" t="str">
        <f>B2</f>
        <v>Dariusz</v>
      </c>
      <c r="O2" s="9" t="str">
        <f>E2</f>
        <v>Team 360°</v>
      </c>
      <c r="P2" s="9">
        <f>I2</f>
        <v>1977</v>
      </c>
      <c r="Q2" s="9">
        <v>50</v>
      </c>
      <c r="R2" s="9"/>
      <c r="S2" s="9"/>
      <c r="T2" s="9"/>
      <c r="U2" s="9"/>
      <c r="V2" s="9"/>
    </row>
    <row r="3" spans="1:22">
      <c r="A3">
        <v>2</v>
      </c>
      <c r="B3" t="s">
        <v>166</v>
      </c>
      <c r="C3" t="s">
        <v>153</v>
      </c>
      <c r="D3" t="s">
        <v>1515</v>
      </c>
      <c r="E3" t="s">
        <v>1994</v>
      </c>
      <c r="F3">
        <v>0</v>
      </c>
      <c r="G3">
        <v>21</v>
      </c>
      <c r="H3" s="348">
        <v>0.24722222222222223</v>
      </c>
      <c r="I3">
        <f>VLOOKUP(C3&amp;" "&amp;B3,id!H:I,2,0)</f>
        <v>1977</v>
      </c>
      <c r="K3" s="15">
        <f>VLOOKUP(L3,id!$A:$C,3,0)</f>
        <v>95</v>
      </c>
      <c r="L3" s="15" t="str">
        <f t="shared" ref="L3:L7" si="0">M3&amp;N3&amp;P3</f>
        <v>PiwakowskiWojciech1977</v>
      </c>
      <c r="M3" s="9" t="str">
        <f t="shared" ref="M3:M7" si="1">C3</f>
        <v>Piwakowski</v>
      </c>
      <c r="N3" s="9" t="str">
        <f t="shared" ref="N3:N7" si="2">B3</f>
        <v>Wojciech</v>
      </c>
      <c r="O3" s="9" t="str">
        <f t="shared" ref="O3:O7" si="3">E3</f>
        <v>PKO Harpagan Gdańsk</v>
      </c>
      <c r="P3" s="9">
        <f t="shared" ref="P3:P7" si="4">I3</f>
        <v>1977</v>
      </c>
      <c r="Q3" s="9">
        <f t="shared" ref="Q3:Q7" si="5">Q2*IF(U3&lt;1,U3,IF(V3&lt;1,V3,IF(T3&lt;1,T3,IF(S3&lt;1,S3,1))))</f>
        <v>49.157303370786515</v>
      </c>
      <c r="R3" s="9"/>
      <c r="S3" s="9">
        <f>H2/H3</f>
        <v>0.9831460674157303</v>
      </c>
      <c r="T3" s="9">
        <f>G3/G2</f>
        <v>1</v>
      </c>
      <c r="U3" s="9">
        <v>1</v>
      </c>
      <c r="V3" s="9">
        <v>1</v>
      </c>
    </row>
    <row r="4" spans="1:22">
      <c r="A4">
        <v>3</v>
      </c>
      <c r="B4" t="s">
        <v>166</v>
      </c>
      <c r="C4" t="s">
        <v>167</v>
      </c>
      <c r="D4" t="s">
        <v>1881</v>
      </c>
      <c r="F4">
        <v>0</v>
      </c>
      <c r="G4">
        <v>21</v>
      </c>
      <c r="H4" s="348">
        <v>0.29444444444444445</v>
      </c>
      <c r="I4">
        <f>VLOOKUP(C4&amp;" "&amp;B4,id!H:I,2,0)</f>
        <v>1970</v>
      </c>
      <c r="K4" s="15">
        <f>VLOOKUP(L4,id!$A:$C,3,0)</f>
        <v>28</v>
      </c>
      <c r="L4" s="15" t="str">
        <f t="shared" si="0"/>
        <v>HołdakowskiWojciech1970</v>
      </c>
      <c r="M4" s="9" t="str">
        <f t="shared" si="1"/>
        <v>Hołdakowski</v>
      </c>
      <c r="N4" s="9" t="str">
        <f t="shared" si="2"/>
        <v>Wojciech</v>
      </c>
      <c r="O4" s="9">
        <f t="shared" si="3"/>
        <v>0</v>
      </c>
      <c r="P4" s="9">
        <f t="shared" si="4"/>
        <v>1970</v>
      </c>
      <c r="Q4" s="9">
        <f t="shared" si="5"/>
        <v>41.273584905660378</v>
      </c>
      <c r="R4" s="9"/>
      <c r="S4" s="9">
        <f t="shared" ref="S4:S7" si="6">H3/H4</f>
        <v>0.839622641509434</v>
      </c>
      <c r="T4" s="9">
        <f t="shared" ref="T4:T27" si="7">G4/G3</f>
        <v>1</v>
      </c>
      <c r="U4" s="9">
        <v>1</v>
      </c>
      <c r="V4" s="9">
        <v>1</v>
      </c>
    </row>
    <row r="5" spans="1:22">
      <c r="B5" t="s">
        <v>21</v>
      </c>
      <c r="C5" t="s">
        <v>12</v>
      </c>
      <c r="D5" t="s">
        <v>1671</v>
      </c>
      <c r="F5">
        <v>0</v>
      </c>
      <c r="G5">
        <v>21</v>
      </c>
      <c r="H5" s="348">
        <v>0.29444444444444445</v>
      </c>
      <c r="I5">
        <f>VLOOKUP(C5&amp;" "&amp;B5,id!H:I,2,0)</f>
        <v>1978</v>
      </c>
      <c r="K5" s="15">
        <f>VLOOKUP(L5,id!$A:$C,3,0)</f>
        <v>94</v>
      </c>
      <c r="L5" s="15" t="str">
        <f t="shared" si="0"/>
        <v>OwczarskiMarcin1978</v>
      </c>
      <c r="M5" s="9" t="str">
        <f t="shared" si="1"/>
        <v>Owczarski</v>
      </c>
      <c r="N5" s="9" t="str">
        <f t="shared" si="2"/>
        <v>Marcin</v>
      </c>
      <c r="O5" s="9">
        <f t="shared" si="3"/>
        <v>0</v>
      </c>
      <c r="P5" s="9">
        <f t="shared" si="4"/>
        <v>1978</v>
      </c>
      <c r="Q5" s="9">
        <f t="shared" si="5"/>
        <v>41.273584905660378</v>
      </c>
      <c r="R5" s="9"/>
      <c r="S5" s="9">
        <f t="shared" si="6"/>
        <v>1</v>
      </c>
      <c r="T5" s="9">
        <f t="shared" si="7"/>
        <v>1</v>
      </c>
      <c r="U5" s="9">
        <v>1</v>
      </c>
      <c r="V5" s="9">
        <v>1</v>
      </c>
    </row>
    <row r="6" spans="1:22">
      <c r="B6" t="s">
        <v>331</v>
      </c>
      <c r="C6" t="s">
        <v>330</v>
      </c>
      <c r="D6" t="s">
        <v>1515</v>
      </c>
      <c r="E6" t="s">
        <v>332</v>
      </c>
      <c r="F6">
        <v>0</v>
      </c>
      <c r="G6">
        <v>21</v>
      </c>
      <c r="H6" s="348">
        <v>0.29444444444444445</v>
      </c>
      <c r="I6">
        <f>VLOOKUP(C6&amp;" "&amp;B6,id!H:I,2,0)</f>
        <v>1973</v>
      </c>
      <c r="K6" s="15">
        <f>VLOOKUP(L6,id!$A:$C,3,0)</f>
        <v>191</v>
      </c>
      <c r="L6" s="15" t="str">
        <f t="shared" si="0"/>
        <v>CiesielskiWitold1973</v>
      </c>
      <c r="M6" s="9" t="str">
        <f t="shared" si="1"/>
        <v>Ciesielski</v>
      </c>
      <c r="N6" s="9" t="str">
        <f t="shared" si="2"/>
        <v>Witold</v>
      </c>
      <c r="O6" s="9" t="str">
        <f t="shared" si="3"/>
        <v>turbo</v>
      </c>
      <c r="P6" s="9">
        <f t="shared" si="4"/>
        <v>1973</v>
      </c>
      <c r="Q6" s="9">
        <f t="shared" si="5"/>
        <v>41.273584905660378</v>
      </c>
      <c r="R6" s="9"/>
      <c r="S6" s="9">
        <f t="shared" si="6"/>
        <v>1</v>
      </c>
      <c r="T6" s="9">
        <f t="shared" si="7"/>
        <v>1</v>
      </c>
      <c r="U6" s="9">
        <v>1</v>
      </c>
      <c r="V6" s="9">
        <v>1</v>
      </c>
    </row>
    <row r="7" spans="1:22">
      <c r="A7">
        <v>4</v>
      </c>
      <c r="B7" t="s">
        <v>38</v>
      </c>
      <c r="C7" t="s">
        <v>180</v>
      </c>
      <c r="D7" t="s">
        <v>1515</v>
      </c>
      <c r="E7" t="s">
        <v>1996</v>
      </c>
      <c r="F7">
        <v>0</v>
      </c>
      <c r="G7">
        <v>21</v>
      </c>
      <c r="H7" s="348">
        <v>0.3034722222222222</v>
      </c>
      <c r="I7">
        <f>VLOOKUP(C7&amp;" "&amp;B7,id!H:I,2,0)</f>
        <v>1968</v>
      </c>
      <c r="K7" s="15">
        <f>VLOOKUP(L7,id!$A:$C,3,0)</f>
        <v>23</v>
      </c>
      <c r="L7" s="15" t="str">
        <f t="shared" si="0"/>
        <v>PachulskiMarek1968</v>
      </c>
      <c r="M7" s="9" t="str">
        <f t="shared" si="1"/>
        <v>Pachulski</v>
      </c>
      <c r="N7" s="9" t="str">
        <f t="shared" si="2"/>
        <v>Marek</v>
      </c>
      <c r="O7" s="9" t="str">
        <f t="shared" si="3"/>
        <v>Oprychy Team/ GREY WOLF</v>
      </c>
      <c r="P7" s="9">
        <f t="shared" si="4"/>
        <v>1968</v>
      </c>
      <c r="Q7" s="9">
        <f t="shared" si="5"/>
        <v>40.045766590389022</v>
      </c>
      <c r="R7" s="9"/>
      <c r="S7" s="9">
        <f t="shared" si="6"/>
        <v>0.97025171624713968</v>
      </c>
      <c r="T7" s="9">
        <f t="shared" si="7"/>
        <v>1</v>
      </c>
      <c r="U7" s="9">
        <v>1</v>
      </c>
      <c r="V7" s="9">
        <v>1</v>
      </c>
    </row>
    <row r="8" spans="1:22">
      <c r="B8" t="s">
        <v>29</v>
      </c>
      <c r="C8" t="s">
        <v>180</v>
      </c>
      <c r="D8" t="s">
        <v>1657</v>
      </c>
      <c r="E8" t="s">
        <v>1996</v>
      </c>
      <c r="F8">
        <v>0</v>
      </c>
      <c r="G8">
        <v>21</v>
      </c>
      <c r="H8" s="348">
        <v>0.3034722222222222</v>
      </c>
      <c r="I8">
        <f>VLOOKUP(C8&amp;" "&amp;B8,id!H:I,2,0)</f>
        <v>1967</v>
      </c>
      <c r="K8" s="15">
        <f>VLOOKUP(L8,id!$A:$C,3,0)</f>
        <v>24</v>
      </c>
      <c r="L8" s="15" t="str">
        <f t="shared" ref="L8:L27" si="8">M8&amp;N8&amp;P8</f>
        <v>PachulskiLeszek1967</v>
      </c>
      <c r="M8" s="9" t="str">
        <f t="shared" ref="M8:M27" si="9">C8</f>
        <v>Pachulski</v>
      </c>
      <c r="N8" s="9" t="str">
        <f t="shared" ref="N8:N27" si="10">B8</f>
        <v>Leszek</v>
      </c>
      <c r="O8" s="9" t="str">
        <f t="shared" ref="O8:O27" si="11">E8</f>
        <v>Oprychy Team/ GREY WOLF</v>
      </c>
      <c r="P8" s="9">
        <f t="shared" ref="P8:P27" si="12">I8</f>
        <v>1967</v>
      </c>
      <c r="Q8" s="9">
        <f t="shared" ref="Q8:Q26" si="13">Q7*IF(U8&lt;1,U8,IF(V8&lt;1,V8,IF(T8&lt;1,T8,IF(S8&lt;1,S8,1))))</f>
        <v>40.045766590389022</v>
      </c>
      <c r="R8" s="9"/>
      <c r="S8" s="9">
        <f t="shared" ref="S8:S27" si="14">H7/H8</f>
        <v>1</v>
      </c>
      <c r="T8" s="9">
        <f t="shared" si="7"/>
        <v>1</v>
      </c>
      <c r="U8" s="9">
        <v>1</v>
      </c>
      <c r="V8" s="9">
        <v>1</v>
      </c>
    </row>
    <row r="9" spans="1:22">
      <c r="A9">
        <v>5</v>
      </c>
      <c r="B9" t="s">
        <v>285</v>
      </c>
      <c r="C9" t="s">
        <v>1239</v>
      </c>
      <c r="D9" t="s">
        <v>1662</v>
      </c>
      <c r="E9" t="s">
        <v>677</v>
      </c>
      <c r="F9">
        <v>0</v>
      </c>
      <c r="G9">
        <v>21</v>
      </c>
      <c r="H9" s="348">
        <v>0.31041666666666667</v>
      </c>
      <c r="I9">
        <f>VLOOKUP(C9&amp;" "&amp;B9,id!H:I,2,0)</f>
        <v>1977</v>
      </c>
      <c r="K9" s="15">
        <f>VLOOKUP(L9,id!$A:$C,3,0)</f>
        <v>29</v>
      </c>
      <c r="L9" s="15" t="str">
        <f t="shared" si="8"/>
        <v>KowalZbigniew1977</v>
      </c>
      <c r="M9" s="9" t="str">
        <f t="shared" si="9"/>
        <v>Kowal</v>
      </c>
      <c r="N9" s="9" t="str">
        <f t="shared" si="10"/>
        <v>Zbigniew</v>
      </c>
      <c r="O9" s="9" t="str">
        <f t="shared" si="11"/>
        <v>STOPA Słupsk</v>
      </c>
      <c r="P9" s="9">
        <f t="shared" si="12"/>
        <v>1977</v>
      </c>
      <c r="Q9" s="9">
        <f t="shared" si="13"/>
        <v>39.149888143176732</v>
      </c>
      <c r="R9" s="9"/>
      <c r="S9" s="9">
        <f t="shared" si="14"/>
        <v>0.97762863534675604</v>
      </c>
      <c r="T9" s="9">
        <f t="shared" si="7"/>
        <v>1</v>
      </c>
      <c r="U9" s="9">
        <v>1</v>
      </c>
      <c r="V9" s="9">
        <v>1</v>
      </c>
    </row>
    <row r="10" spans="1:22">
      <c r="B10" t="s">
        <v>98</v>
      </c>
      <c r="C10" t="s">
        <v>678</v>
      </c>
      <c r="D10" t="s">
        <v>1662</v>
      </c>
      <c r="E10" t="s">
        <v>677</v>
      </c>
      <c r="F10">
        <v>0</v>
      </c>
      <c r="G10">
        <v>21</v>
      </c>
      <c r="H10" s="348">
        <v>0.31041666666666667</v>
      </c>
      <c r="I10">
        <f>VLOOKUP(C10&amp;" "&amp;B10,id!H:I,2,0)</f>
        <v>1972</v>
      </c>
      <c r="K10" s="15">
        <f>VLOOKUP(L10,id!$A:$C,3,0)</f>
        <v>30</v>
      </c>
      <c r="L10" s="15" t="str">
        <f t="shared" si="8"/>
        <v>ĆwirkoSławomir1972</v>
      </c>
      <c r="M10" s="9" t="str">
        <f t="shared" si="9"/>
        <v>Ćwirko</v>
      </c>
      <c r="N10" s="9" t="str">
        <f t="shared" si="10"/>
        <v>Sławomir</v>
      </c>
      <c r="O10" s="9" t="str">
        <f t="shared" si="11"/>
        <v>STOPA Słupsk</v>
      </c>
      <c r="P10" s="9">
        <f t="shared" si="12"/>
        <v>1972</v>
      </c>
      <c r="Q10" s="9">
        <f t="shared" si="13"/>
        <v>39.149888143176732</v>
      </c>
      <c r="R10" s="9"/>
      <c r="S10" s="9">
        <f t="shared" si="14"/>
        <v>1</v>
      </c>
      <c r="T10" s="9">
        <f t="shared" si="7"/>
        <v>1</v>
      </c>
      <c r="U10" s="9">
        <v>1</v>
      </c>
      <c r="V10" s="9">
        <v>1</v>
      </c>
    </row>
    <row r="11" spans="1:22">
      <c r="A11">
        <v>6</v>
      </c>
      <c r="B11" t="s">
        <v>399</v>
      </c>
      <c r="C11" t="s">
        <v>1476</v>
      </c>
      <c r="D11" t="s">
        <v>1832</v>
      </c>
      <c r="E11" t="s">
        <v>845</v>
      </c>
      <c r="F11">
        <v>0</v>
      </c>
      <c r="G11">
        <v>21</v>
      </c>
      <c r="H11" s="348">
        <v>0.31388888888888888</v>
      </c>
      <c r="I11">
        <f>VLOOKUP(C11&amp;" "&amp;B11,id!H:I,2,0)</f>
        <v>1980</v>
      </c>
      <c r="K11" s="15">
        <f>VLOOKUP(L11,id!$A:$C,3,0)</f>
        <v>96</v>
      </c>
      <c r="L11" s="15" t="str">
        <f t="shared" si="8"/>
        <v>ŁosiewiczMariusz1980</v>
      </c>
      <c r="M11" s="9" t="str">
        <f t="shared" si="9"/>
        <v>Łosiewicz</v>
      </c>
      <c r="N11" s="9" t="str">
        <f t="shared" si="10"/>
        <v>Mariusz</v>
      </c>
      <c r="O11" s="9" t="str">
        <f t="shared" si="11"/>
        <v>Morenka Team</v>
      </c>
      <c r="P11" s="9">
        <f t="shared" si="12"/>
        <v>1980</v>
      </c>
      <c r="Q11" s="9">
        <f t="shared" si="13"/>
        <v>38.716814159292035</v>
      </c>
      <c r="R11" s="9"/>
      <c r="S11" s="9">
        <f t="shared" si="14"/>
        <v>0.98893805309734517</v>
      </c>
      <c r="T11" s="9">
        <f t="shared" si="7"/>
        <v>1</v>
      </c>
      <c r="U11" s="9">
        <v>1</v>
      </c>
      <c r="V11" s="9">
        <v>1</v>
      </c>
    </row>
    <row r="12" spans="1:22">
      <c r="A12">
        <v>7</v>
      </c>
      <c r="B12" t="s">
        <v>74</v>
      </c>
      <c r="C12" t="s">
        <v>155</v>
      </c>
      <c r="D12" t="s">
        <v>1515</v>
      </c>
      <c r="E12" t="s">
        <v>795</v>
      </c>
      <c r="F12">
        <v>0</v>
      </c>
      <c r="G12">
        <v>21</v>
      </c>
      <c r="H12" s="348">
        <v>0.34722222222222227</v>
      </c>
      <c r="I12">
        <f>VLOOKUP(C12&amp;" "&amp;B12,id!H:I,2,0)</f>
        <v>1980</v>
      </c>
      <c r="K12" s="15">
        <f>VLOOKUP(L12,id!$A:$C,3,0)</f>
        <v>37</v>
      </c>
      <c r="L12" s="15" t="str">
        <f t="shared" si="8"/>
        <v>JaskólskiKonrad1980</v>
      </c>
      <c r="M12" s="9" t="str">
        <f t="shared" si="9"/>
        <v>Jaskólski</v>
      </c>
      <c r="N12" s="9" t="str">
        <f t="shared" si="10"/>
        <v>Konrad</v>
      </c>
      <c r="O12" s="9" t="str">
        <f t="shared" si="11"/>
        <v>Forest Gaps</v>
      </c>
      <c r="P12" s="9">
        <f t="shared" si="12"/>
        <v>1980</v>
      </c>
      <c r="Q12" s="9">
        <f t="shared" si="13"/>
        <v>34.999999999999993</v>
      </c>
      <c r="R12" s="9"/>
      <c r="S12" s="9">
        <f t="shared" si="14"/>
        <v>0.90399999999999991</v>
      </c>
      <c r="T12" s="9">
        <f t="shared" si="7"/>
        <v>1</v>
      </c>
      <c r="U12" s="9">
        <v>1</v>
      </c>
      <c r="V12" s="9">
        <v>1</v>
      </c>
    </row>
    <row r="13" spans="1:22">
      <c r="A13">
        <v>8</v>
      </c>
      <c r="B13" t="s">
        <v>54</v>
      </c>
      <c r="C13" t="s">
        <v>409</v>
      </c>
      <c r="D13" t="s">
        <v>1615</v>
      </c>
      <c r="F13">
        <v>0</v>
      </c>
      <c r="G13">
        <v>21</v>
      </c>
      <c r="H13" s="348">
        <v>0.36388888888888887</v>
      </c>
      <c r="I13">
        <f>VLOOKUP(C13&amp;" "&amp;B13,id!H:I,2,0)</f>
        <v>1974</v>
      </c>
      <c r="K13" s="15">
        <f>VLOOKUP(L13,id!$A:$C,3,0)</f>
        <v>241</v>
      </c>
      <c r="L13" s="15" t="str">
        <f t="shared" si="8"/>
        <v>PotockiRobert1974</v>
      </c>
      <c r="M13" s="9" t="str">
        <f t="shared" si="9"/>
        <v>Potocki</v>
      </c>
      <c r="N13" s="9" t="str">
        <f t="shared" si="10"/>
        <v>Robert</v>
      </c>
      <c r="O13" s="9">
        <f t="shared" si="11"/>
        <v>0</v>
      </c>
      <c r="P13" s="9">
        <f t="shared" si="12"/>
        <v>1974</v>
      </c>
      <c r="Q13" s="9">
        <f t="shared" si="13"/>
        <v>33.396946564885496</v>
      </c>
      <c r="R13" s="9"/>
      <c r="S13" s="9">
        <f t="shared" si="14"/>
        <v>0.95419847328244289</v>
      </c>
      <c r="T13" s="9">
        <f t="shared" si="7"/>
        <v>1</v>
      </c>
      <c r="U13" s="9">
        <v>1</v>
      </c>
      <c r="V13" s="9">
        <v>1</v>
      </c>
    </row>
    <row r="14" spans="1:22">
      <c r="A14">
        <v>9</v>
      </c>
      <c r="B14" t="s">
        <v>69</v>
      </c>
      <c r="C14" t="s">
        <v>2007</v>
      </c>
      <c r="D14" t="s">
        <v>2001</v>
      </c>
      <c r="E14" t="s">
        <v>2571</v>
      </c>
      <c r="F14">
        <v>0</v>
      </c>
      <c r="G14">
        <v>21</v>
      </c>
      <c r="H14" s="348">
        <v>0.46319444444444446</v>
      </c>
      <c r="I14">
        <f>VLOOKUP(C14&amp;" "&amp;B14,id!H:I,2,0)</f>
        <v>1982</v>
      </c>
      <c r="K14" s="15">
        <f>VLOOKUP(L14,id!$A:$C,3,0)</f>
        <v>428</v>
      </c>
      <c r="L14" s="15" t="str">
        <f t="shared" si="8"/>
        <v>MegierŁukasz1982</v>
      </c>
      <c r="M14" s="9" t="str">
        <f t="shared" si="9"/>
        <v>Megier</v>
      </c>
      <c r="N14" s="9" t="str">
        <f t="shared" si="10"/>
        <v>Łukasz</v>
      </c>
      <c r="O14" s="9" t="str">
        <f t="shared" si="11"/>
        <v>Lasertechnika Team</v>
      </c>
      <c r="P14" s="9">
        <f t="shared" si="12"/>
        <v>1982</v>
      </c>
      <c r="Q14" s="9">
        <f t="shared" si="13"/>
        <v>26.236881559220386</v>
      </c>
      <c r="R14" s="9"/>
      <c r="S14" s="9">
        <f t="shared" si="14"/>
        <v>0.78560719640179899</v>
      </c>
      <c r="T14" s="9">
        <f t="shared" si="7"/>
        <v>1</v>
      </c>
      <c r="U14" s="9">
        <v>1</v>
      </c>
      <c r="V14" s="9">
        <v>1</v>
      </c>
    </row>
    <row r="15" spans="1:22">
      <c r="B15" t="s">
        <v>166</v>
      </c>
      <c r="C15" t="s">
        <v>2005</v>
      </c>
      <c r="D15" t="s">
        <v>1999</v>
      </c>
      <c r="E15" t="s">
        <v>2571</v>
      </c>
      <c r="F15">
        <v>0</v>
      </c>
      <c r="G15">
        <v>21</v>
      </c>
      <c r="H15" s="348">
        <v>0.46319444444444446</v>
      </c>
      <c r="I15">
        <f>VLOOKUP(C15&amp;" "&amp;B15,id!H:I,2,0)</f>
        <v>1985</v>
      </c>
      <c r="K15" s="15">
        <f>VLOOKUP(L15,id!$A:$C,3,0)</f>
        <v>426</v>
      </c>
      <c r="L15" s="15" t="str">
        <f t="shared" si="8"/>
        <v>NawalaniecWojciech1985</v>
      </c>
      <c r="M15" s="9" t="str">
        <f t="shared" si="9"/>
        <v>Nawalaniec</v>
      </c>
      <c r="N15" s="9" t="str">
        <f t="shared" si="10"/>
        <v>Wojciech</v>
      </c>
      <c r="O15" s="9" t="str">
        <f t="shared" si="11"/>
        <v>Lasertechnika Team</v>
      </c>
      <c r="P15" s="9">
        <f t="shared" si="12"/>
        <v>1985</v>
      </c>
      <c r="Q15" s="9">
        <f t="shared" si="13"/>
        <v>26.236881559220386</v>
      </c>
      <c r="R15" s="9"/>
      <c r="S15" s="9">
        <f t="shared" si="14"/>
        <v>1</v>
      </c>
      <c r="T15" s="9">
        <f t="shared" si="7"/>
        <v>1</v>
      </c>
      <c r="U15" s="9">
        <v>1</v>
      </c>
      <c r="V15" s="9">
        <v>1</v>
      </c>
    </row>
    <row r="16" spans="1:22">
      <c r="A16">
        <v>10</v>
      </c>
      <c r="B16" t="s">
        <v>447</v>
      </c>
      <c r="C16" t="s">
        <v>448</v>
      </c>
      <c r="D16" t="s">
        <v>1652</v>
      </c>
      <c r="E16" t="s">
        <v>407</v>
      </c>
      <c r="F16">
        <v>0</v>
      </c>
      <c r="G16">
        <v>16</v>
      </c>
      <c r="H16" s="348">
        <v>0.26874999999999999</v>
      </c>
      <c r="I16">
        <f>VLOOKUP(C16&amp;" "&amp;B16,id!H:I,2,0)</f>
        <v>1978</v>
      </c>
      <c r="K16" s="15">
        <f>VLOOKUP(L16,id!$A:$C,3,0)</f>
        <v>186</v>
      </c>
      <c r="L16" s="15" t="str">
        <f t="shared" si="8"/>
        <v>WalińskiMikołaj1978</v>
      </c>
      <c r="M16" s="9" t="str">
        <f t="shared" si="9"/>
        <v>Waliński</v>
      </c>
      <c r="N16" s="9" t="str">
        <f t="shared" si="10"/>
        <v>Mikołaj</v>
      </c>
      <c r="O16" s="9" t="str">
        <f t="shared" si="11"/>
        <v>GREY WOLF</v>
      </c>
      <c r="P16" s="9">
        <f t="shared" si="12"/>
        <v>1978</v>
      </c>
      <c r="Q16" s="9">
        <f t="shared" si="13"/>
        <v>19.990004997501245</v>
      </c>
      <c r="R16" s="9"/>
      <c r="S16" s="9">
        <f t="shared" si="14"/>
        <v>1.7235142118863052</v>
      </c>
      <c r="T16" s="9">
        <f t="shared" si="7"/>
        <v>0.76190476190476186</v>
      </c>
      <c r="U16" s="9">
        <v>1</v>
      </c>
      <c r="V16" s="9">
        <v>1</v>
      </c>
    </row>
    <row r="17" spans="1:22">
      <c r="B17" t="s">
        <v>408</v>
      </c>
      <c r="C17" t="s">
        <v>409</v>
      </c>
      <c r="D17" t="s">
        <v>1615</v>
      </c>
      <c r="E17" t="s">
        <v>407</v>
      </c>
      <c r="F17">
        <v>0</v>
      </c>
      <c r="G17">
        <v>16</v>
      </c>
      <c r="H17" s="348">
        <v>0.26874999999999999</v>
      </c>
      <c r="I17">
        <f>VLOOKUP(C17&amp;" "&amp;B17,id!H:I,2,0)</f>
        <v>1969</v>
      </c>
      <c r="K17" s="15">
        <f>VLOOKUP(L17,id!$A:$C,3,0)</f>
        <v>97</v>
      </c>
      <c r="L17" s="15" t="str">
        <f t="shared" si="8"/>
        <v>PotockiMirosław1969</v>
      </c>
      <c r="M17" s="9" t="str">
        <f t="shared" si="9"/>
        <v>Potocki</v>
      </c>
      <c r="N17" s="9" t="str">
        <f t="shared" si="10"/>
        <v>Mirosław</v>
      </c>
      <c r="O17" s="9" t="str">
        <f t="shared" si="11"/>
        <v>GREY WOLF</v>
      </c>
      <c r="P17" s="9">
        <f t="shared" si="12"/>
        <v>1969</v>
      </c>
      <c r="Q17" s="9">
        <f t="shared" si="13"/>
        <v>19.990004997501245</v>
      </c>
      <c r="R17" s="9"/>
      <c r="S17" s="9">
        <f t="shared" si="14"/>
        <v>1</v>
      </c>
      <c r="T17" s="9">
        <f t="shared" si="7"/>
        <v>1</v>
      </c>
      <c r="U17" s="9">
        <v>1</v>
      </c>
      <c r="V17" s="9">
        <v>1</v>
      </c>
    </row>
    <row r="18" spans="1:22">
      <c r="A18">
        <v>11</v>
      </c>
      <c r="B18" t="s">
        <v>507</v>
      </c>
      <c r="C18" t="s">
        <v>2008</v>
      </c>
      <c r="D18" t="s">
        <v>1615</v>
      </c>
      <c r="E18" t="s">
        <v>2003</v>
      </c>
      <c r="F18">
        <v>0</v>
      </c>
      <c r="G18">
        <v>14</v>
      </c>
      <c r="H18" s="348">
        <v>0.33402777777777781</v>
      </c>
      <c r="I18">
        <f>VLOOKUP(C18&amp;" "&amp;B18,id!H:I,2,0)</f>
        <v>1980</v>
      </c>
      <c r="K18" s="15">
        <f>VLOOKUP(L18,id!$A:$C,3,0)</f>
        <v>430</v>
      </c>
      <c r="L18" s="15" t="str">
        <f t="shared" si="8"/>
        <v>BiałogrodzkiKuba1980</v>
      </c>
      <c r="M18" s="9" t="str">
        <f t="shared" si="9"/>
        <v>Białogrodzki</v>
      </c>
      <c r="N18" s="9" t="str">
        <f t="shared" si="10"/>
        <v>Kuba</v>
      </c>
      <c r="O18" s="9" t="str">
        <f t="shared" si="11"/>
        <v>Urazisz się w stopę</v>
      </c>
      <c r="P18" s="9">
        <f t="shared" si="12"/>
        <v>1980</v>
      </c>
      <c r="Q18" s="9">
        <f t="shared" si="13"/>
        <v>17.491254372813589</v>
      </c>
      <c r="R18" s="9"/>
      <c r="S18" s="9">
        <f t="shared" si="14"/>
        <v>0.80457380457380445</v>
      </c>
      <c r="T18" s="9">
        <f t="shared" si="7"/>
        <v>0.875</v>
      </c>
      <c r="U18" s="9">
        <v>1</v>
      </c>
      <c r="V18" s="9">
        <v>1</v>
      </c>
    </row>
    <row r="19" spans="1:22">
      <c r="A19">
        <v>12</v>
      </c>
      <c r="B19" t="s">
        <v>98</v>
      </c>
      <c r="C19" t="s">
        <v>1102</v>
      </c>
      <c r="D19" t="s">
        <v>1515</v>
      </c>
      <c r="F19">
        <v>0</v>
      </c>
      <c r="G19">
        <v>12</v>
      </c>
      <c r="H19" s="348">
        <v>0.39374999999999999</v>
      </c>
      <c r="I19">
        <f>VLOOKUP(C19&amp;" "&amp;B19,id!H:I,2,0)</f>
        <v>1981</v>
      </c>
      <c r="K19" s="15">
        <f>VLOOKUP(L19,id!$A:$C,3,0)</f>
        <v>352</v>
      </c>
      <c r="L19" s="15" t="str">
        <f t="shared" si="8"/>
        <v>WejherSławomir1981</v>
      </c>
      <c r="M19" s="9" t="str">
        <f t="shared" si="9"/>
        <v>Wejher</v>
      </c>
      <c r="N19" s="9" t="str">
        <f t="shared" si="10"/>
        <v>Sławomir</v>
      </c>
      <c r="O19" s="9">
        <f t="shared" si="11"/>
        <v>0</v>
      </c>
      <c r="P19" s="9">
        <f t="shared" si="12"/>
        <v>1981</v>
      </c>
      <c r="Q19" s="9">
        <f t="shared" si="13"/>
        <v>14.992503748125934</v>
      </c>
      <c r="R19" s="9"/>
      <c r="S19" s="9">
        <f t="shared" si="14"/>
        <v>0.84832451499118178</v>
      </c>
      <c r="T19" s="9">
        <f t="shared" si="7"/>
        <v>0.8571428571428571</v>
      </c>
      <c r="U19" s="9">
        <v>1</v>
      </c>
      <c r="V19" s="9">
        <v>1</v>
      </c>
    </row>
    <row r="20" spans="1:22">
      <c r="A20">
        <v>13</v>
      </c>
      <c r="B20" t="s">
        <v>76</v>
      </c>
      <c r="C20" t="s">
        <v>355</v>
      </c>
      <c r="D20" t="s">
        <v>1997</v>
      </c>
      <c r="E20" t="s">
        <v>1998</v>
      </c>
      <c r="F20">
        <v>0</v>
      </c>
      <c r="G20">
        <v>11</v>
      </c>
      <c r="H20" s="348">
        <v>0.17500000000000002</v>
      </c>
      <c r="I20">
        <f>VLOOKUP(C20&amp;" "&amp;B20,id!H:I,2,0)</f>
        <v>1970</v>
      </c>
      <c r="K20" s="15">
        <f>VLOOKUP(L20,id!$A:$C,3,0)</f>
        <v>425</v>
      </c>
      <c r="L20" s="15" t="str">
        <f t="shared" si="8"/>
        <v>WalterMaciej1970</v>
      </c>
      <c r="M20" s="9" t="str">
        <f t="shared" si="9"/>
        <v>Walter</v>
      </c>
      <c r="N20" s="9" t="str">
        <f t="shared" si="10"/>
        <v>Maciej</v>
      </c>
      <c r="O20" s="9" t="str">
        <f t="shared" si="11"/>
        <v>zwijjakchcesz</v>
      </c>
      <c r="P20" s="9">
        <f t="shared" si="12"/>
        <v>1970</v>
      </c>
      <c r="Q20" s="9">
        <f t="shared" si="13"/>
        <v>13.743128435782106</v>
      </c>
      <c r="R20" s="9"/>
      <c r="S20" s="9">
        <f t="shared" si="14"/>
        <v>2.2499999999999996</v>
      </c>
      <c r="T20" s="9">
        <f t="shared" si="7"/>
        <v>0.91666666666666663</v>
      </c>
      <c r="U20" s="9">
        <v>1</v>
      </c>
      <c r="V20" s="9">
        <v>1</v>
      </c>
    </row>
    <row r="21" spans="1:22">
      <c r="A21">
        <v>14</v>
      </c>
      <c r="B21" t="s">
        <v>53</v>
      </c>
      <c r="C21" t="s">
        <v>52</v>
      </c>
      <c r="D21" t="s">
        <v>1778</v>
      </c>
      <c r="E21" t="s">
        <v>326</v>
      </c>
      <c r="F21">
        <v>0</v>
      </c>
      <c r="G21">
        <v>11</v>
      </c>
      <c r="H21" s="348">
        <v>0.19166666666666665</v>
      </c>
      <c r="I21">
        <f>VLOOKUP(C21&amp;" "&amp;B21,id!H:I,2,0)</f>
        <v>1960</v>
      </c>
      <c r="K21" s="15">
        <f>VLOOKUP(L21,id!$A:$C,3,0)</f>
        <v>64</v>
      </c>
      <c r="L21" s="15" t="str">
        <f t="shared" si="8"/>
        <v>KoniecznyTomasz1960</v>
      </c>
      <c r="M21" s="9" t="str">
        <f t="shared" si="9"/>
        <v>Konieczny</v>
      </c>
      <c r="N21" s="9" t="str">
        <f t="shared" si="10"/>
        <v>Tomasz</v>
      </c>
      <c r="O21" s="9" t="str">
        <f t="shared" si="11"/>
        <v>Grupa Rowerowa Lipka</v>
      </c>
      <c r="P21" s="9">
        <f t="shared" si="12"/>
        <v>1960</v>
      </c>
      <c r="Q21" s="9">
        <f t="shared" si="13"/>
        <v>12.54807378919236</v>
      </c>
      <c r="R21" s="9"/>
      <c r="S21" s="9">
        <f t="shared" si="14"/>
        <v>0.91304347826086973</v>
      </c>
      <c r="T21" s="9">
        <f t="shared" si="7"/>
        <v>1</v>
      </c>
      <c r="U21" s="9">
        <v>1</v>
      </c>
      <c r="V21" s="9">
        <v>1</v>
      </c>
    </row>
    <row r="22" spans="1:22">
      <c r="A22">
        <v>15</v>
      </c>
      <c r="B22" t="s">
        <v>38</v>
      </c>
      <c r="C22" t="s">
        <v>100</v>
      </c>
      <c r="D22" t="s">
        <v>329</v>
      </c>
      <c r="E22" t="s">
        <v>173</v>
      </c>
      <c r="F22">
        <v>0</v>
      </c>
      <c r="G22">
        <v>11</v>
      </c>
      <c r="H22" s="348">
        <v>0.25833333333333336</v>
      </c>
      <c r="I22">
        <f>VLOOKUP(C22&amp;" "&amp;B22,id!H:I,2,0)</f>
        <v>1978</v>
      </c>
      <c r="K22" s="15">
        <f>VLOOKUP(L22,id!$A:$C,3,0)</f>
        <v>10</v>
      </c>
      <c r="L22" s="15" t="str">
        <f t="shared" si="8"/>
        <v>SadowskiMarek1978</v>
      </c>
      <c r="M22" s="9" t="str">
        <f t="shared" si="9"/>
        <v>Sadowski</v>
      </c>
      <c r="N22" s="9" t="str">
        <f t="shared" si="10"/>
        <v>Marek</v>
      </c>
      <c r="O22" s="9" t="str">
        <f t="shared" si="11"/>
        <v>GR3miasto</v>
      </c>
      <c r="P22" s="9">
        <f t="shared" si="12"/>
        <v>1978</v>
      </c>
      <c r="Q22" s="9">
        <f t="shared" si="13"/>
        <v>9.3098611984330404</v>
      </c>
      <c r="R22" s="9"/>
      <c r="S22" s="9">
        <f t="shared" si="14"/>
        <v>0.74193548387096764</v>
      </c>
      <c r="T22" s="9">
        <f t="shared" si="7"/>
        <v>1</v>
      </c>
      <c r="U22" s="9">
        <v>1</v>
      </c>
      <c r="V22" s="9">
        <v>1</v>
      </c>
    </row>
    <row r="23" spans="1:22">
      <c r="A23">
        <v>16</v>
      </c>
      <c r="B23" t="s">
        <v>806</v>
      </c>
      <c r="C23" t="s">
        <v>2574</v>
      </c>
      <c r="D23" t="s">
        <v>1644</v>
      </c>
      <c r="E23" t="s">
        <v>2570</v>
      </c>
      <c r="F23">
        <v>0</v>
      </c>
      <c r="G23">
        <v>11</v>
      </c>
      <c r="H23" s="348">
        <v>0.2951388888888889</v>
      </c>
      <c r="I23">
        <v>0</v>
      </c>
      <c r="K23" s="15">
        <f>VLOOKUP(L23,id!$A:$C,3,0)</f>
        <v>600</v>
      </c>
      <c r="L23" s="15" t="str">
        <f t="shared" si="8"/>
        <v>KalczukSebastian0</v>
      </c>
      <c r="M23" s="9" t="str">
        <f t="shared" si="9"/>
        <v>Kalczuk</v>
      </c>
      <c r="N23" s="9" t="str">
        <f t="shared" si="10"/>
        <v>Sebastian</v>
      </c>
      <c r="O23" s="9" t="str">
        <f t="shared" si="11"/>
        <v>Lęborskie Tygrysy</v>
      </c>
      <c r="P23" s="9">
        <f t="shared" si="12"/>
        <v>0</v>
      </c>
      <c r="Q23" s="9">
        <f t="shared" si="13"/>
        <v>8.1488667430990382</v>
      </c>
      <c r="R23" s="9"/>
      <c r="S23" s="9">
        <f t="shared" si="14"/>
        <v>0.87529411764705889</v>
      </c>
      <c r="T23" s="9">
        <f t="shared" si="7"/>
        <v>1</v>
      </c>
      <c r="U23" s="9">
        <v>1</v>
      </c>
      <c r="V23" s="9">
        <v>1</v>
      </c>
    </row>
    <row r="24" spans="1:22">
      <c r="B24" t="s">
        <v>69</v>
      </c>
      <c r="C24" t="s">
        <v>2575</v>
      </c>
      <c r="D24" t="s">
        <v>1644</v>
      </c>
      <c r="E24" t="s">
        <v>2570</v>
      </c>
      <c r="F24">
        <v>0</v>
      </c>
      <c r="G24">
        <v>11</v>
      </c>
      <c r="H24" s="348">
        <v>0.2951388888888889</v>
      </c>
      <c r="I24">
        <v>0</v>
      </c>
      <c r="K24" s="15">
        <f>VLOOKUP(L24,id!$A:$C,3,0)</f>
        <v>601</v>
      </c>
      <c r="L24" s="15" t="str">
        <f t="shared" si="8"/>
        <v>KosińskiŁukasz0</v>
      </c>
      <c r="M24" s="9" t="str">
        <f t="shared" si="9"/>
        <v>Kosiński</v>
      </c>
      <c r="N24" s="9" t="str">
        <f t="shared" si="10"/>
        <v>Łukasz</v>
      </c>
      <c r="O24" s="9" t="str">
        <f t="shared" si="11"/>
        <v>Lęborskie Tygrysy</v>
      </c>
      <c r="P24" s="9">
        <f t="shared" si="12"/>
        <v>0</v>
      </c>
      <c r="Q24" s="9">
        <f t="shared" si="13"/>
        <v>8.1488667430990382</v>
      </c>
      <c r="R24" s="9"/>
      <c r="S24" s="9">
        <f t="shared" si="14"/>
        <v>1</v>
      </c>
      <c r="T24" s="9">
        <f t="shared" si="7"/>
        <v>1</v>
      </c>
      <c r="U24" s="9">
        <v>1</v>
      </c>
      <c r="V24" s="9">
        <v>1</v>
      </c>
    </row>
    <row r="25" spans="1:22">
      <c r="A25">
        <v>17</v>
      </c>
      <c r="B25" t="s">
        <v>288</v>
      </c>
      <c r="C25" t="s">
        <v>314</v>
      </c>
      <c r="D25" t="s">
        <v>1615</v>
      </c>
      <c r="E25" t="s">
        <v>158</v>
      </c>
      <c r="F25">
        <v>0</v>
      </c>
      <c r="G25">
        <v>10</v>
      </c>
      <c r="H25" s="348">
        <v>0.14305555555555557</v>
      </c>
      <c r="I25">
        <f>VLOOKUP(C25&amp;" "&amp;B25,id!H:I,2,0)</f>
        <v>1972</v>
      </c>
      <c r="K25" s="15">
        <f>VLOOKUP(L25,id!$A:$C,3,0)</f>
        <v>27</v>
      </c>
      <c r="L25" s="15" t="str">
        <f t="shared" si="8"/>
        <v>BoberBartłomiej1972</v>
      </c>
      <c r="M25" s="9" t="str">
        <f t="shared" si="9"/>
        <v>Bober</v>
      </c>
      <c r="N25" s="9" t="str">
        <f t="shared" si="10"/>
        <v>Bartłomiej</v>
      </c>
      <c r="O25" s="9" t="str">
        <f t="shared" si="11"/>
        <v>Harpagan</v>
      </c>
      <c r="P25" s="9">
        <f t="shared" si="12"/>
        <v>1972</v>
      </c>
      <c r="Q25" s="9">
        <f t="shared" si="13"/>
        <v>7.4080606755445801</v>
      </c>
      <c r="R25" s="9"/>
      <c r="S25" s="9">
        <f t="shared" si="14"/>
        <v>2.0631067961165046</v>
      </c>
      <c r="T25" s="9">
        <f t="shared" si="7"/>
        <v>0.90909090909090906</v>
      </c>
      <c r="U25" s="9">
        <v>1</v>
      </c>
      <c r="V25" s="9">
        <v>1</v>
      </c>
    </row>
    <row r="26" spans="1:22">
      <c r="B26" t="s">
        <v>30</v>
      </c>
      <c r="C26" t="s">
        <v>153</v>
      </c>
      <c r="D26" t="s">
        <v>1515</v>
      </c>
      <c r="E26" t="s">
        <v>158</v>
      </c>
      <c r="H26" s="348" t="s">
        <v>1610</v>
      </c>
      <c r="I26">
        <f>VLOOKUP(C26&amp;" "&amp;B26,id!H:I,2,0)</f>
        <v>1951</v>
      </c>
      <c r="K26" s="15">
        <f>VLOOKUP(L26,id!$A:$C,3,0)</f>
        <v>435</v>
      </c>
      <c r="L26" s="15" t="str">
        <f t="shared" si="8"/>
        <v>PiwakowskiAndrzej1951</v>
      </c>
      <c r="M26" s="9" t="str">
        <f t="shared" si="9"/>
        <v>Piwakowski</v>
      </c>
      <c r="N26" s="9" t="str">
        <f t="shared" si="10"/>
        <v>Andrzej</v>
      </c>
      <c r="O26" s="9" t="str">
        <f t="shared" si="11"/>
        <v>Harpagan</v>
      </c>
      <c r="P26" s="9">
        <f t="shared" si="12"/>
        <v>1951</v>
      </c>
      <c r="Q26" s="9">
        <f t="shared" si="13"/>
        <v>0</v>
      </c>
      <c r="R26" s="9"/>
      <c r="S26" s="9" t="e">
        <f t="shared" si="14"/>
        <v>#VALUE!</v>
      </c>
      <c r="T26" s="9">
        <f t="shared" si="7"/>
        <v>0</v>
      </c>
      <c r="U26" s="9">
        <v>1</v>
      </c>
      <c r="V26" s="9">
        <v>1</v>
      </c>
    </row>
    <row r="27" spans="1:22">
      <c r="B27" t="s">
        <v>408</v>
      </c>
      <c r="C27" t="s">
        <v>2573</v>
      </c>
      <c r="D27" t="s">
        <v>1644</v>
      </c>
      <c r="E27" t="s">
        <v>2570</v>
      </c>
      <c r="H27" s="348" t="s">
        <v>1610</v>
      </c>
      <c r="I27">
        <v>0</v>
      </c>
      <c r="K27" s="15">
        <f>VLOOKUP(L27,id!$A:$C,3,0)</f>
        <v>602</v>
      </c>
      <c r="L27" s="15" t="str">
        <f t="shared" si="8"/>
        <v>FikusMirosław0</v>
      </c>
      <c r="M27" s="9" t="str">
        <f t="shared" si="9"/>
        <v>Fikus</v>
      </c>
      <c r="N27" s="9" t="str">
        <f t="shared" si="10"/>
        <v>Mirosław</v>
      </c>
      <c r="O27" s="9" t="str">
        <f t="shared" si="11"/>
        <v>Lęborskie Tygrysy</v>
      </c>
      <c r="P27" s="9">
        <f t="shared" si="12"/>
        <v>0</v>
      </c>
      <c r="Q27" s="9">
        <v>0</v>
      </c>
      <c r="R27" s="9"/>
      <c r="S27" s="9" t="e">
        <f t="shared" si="14"/>
        <v>#VALUE!</v>
      </c>
      <c r="T27" s="9" t="e">
        <f t="shared" si="7"/>
        <v>#DIV/0!</v>
      </c>
      <c r="U27" s="9">
        <v>1</v>
      </c>
      <c r="V27" s="9">
        <v>1</v>
      </c>
    </row>
  </sheetData>
  <pageMargins left="0.7" right="0.7" top="0.75" bottom="0.75" header="0.3" footer="0.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7"/>
  <sheetViews>
    <sheetView workbookViewId="0"/>
  </sheetViews>
  <sheetFormatPr defaultRowHeight="13.8"/>
  <cols>
    <col min="1" max="1" width="6.88671875" style="216" customWidth="1"/>
    <col min="2" max="2" width="9.6640625" style="216" customWidth="1"/>
    <col min="3" max="3" width="9.44140625" style="216" customWidth="1"/>
    <col min="4" max="4" width="12" style="216" customWidth="1"/>
    <col min="5" max="5" width="19.6640625" style="216" customWidth="1"/>
    <col min="6" max="6" width="17.33203125" style="216" customWidth="1"/>
    <col min="7" max="8" width="9.44140625" style="216" customWidth="1"/>
    <col min="9" max="16384" width="8.88671875" style="216"/>
  </cols>
  <sheetData>
    <row r="1" spans="1:21">
      <c r="A1" s="433" t="s">
        <v>152</v>
      </c>
      <c r="B1" s="433" t="s">
        <v>175</v>
      </c>
      <c r="C1" s="433" t="s">
        <v>176</v>
      </c>
      <c r="D1" s="433" t="s">
        <v>915</v>
      </c>
      <c r="E1" s="433" t="s">
        <v>2266</v>
      </c>
      <c r="F1" s="433" t="s">
        <v>1563</v>
      </c>
      <c r="G1" s="433" t="s">
        <v>1282</v>
      </c>
      <c r="H1" s="433" t="s">
        <v>1452</v>
      </c>
      <c r="J1" s="15" t="s">
        <v>77</v>
      </c>
      <c r="K1" s="15" t="s">
        <v>78</v>
      </c>
      <c r="L1" s="9" t="s">
        <v>105</v>
      </c>
      <c r="M1" s="9" t="s">
        <v>106</v>
      </c>
      <c r="N1" s="9" t="s">
        <v>81</v>
      </c>
      <c r="O1" s="9" t="s">
        <v>79</v>
      </c>
      <c r="P1" s="9" t="s">
        <v>47</v>
      </c>
      <c r="Q1" s="9" t="s">
        <v>1843</v>
      </c>
      <c r="R1" s="9" t="s">
        <v>44</v>
      </c>
      <c r="S1" s="9" t="s">
        <v>45</v>
      </c>
      <c r="T1" s="9" t="s">
        <v>35</v>
      </c>
      <c r="U1" s="9" t="s">
        <v>46</v>
      </c>
    </row>
    <row r="2" spans="1:21">
      <c r="A2" s="429">
        <v>1</v>
      </c>
      <c r="B2" s="429" t="s">
        <v>2604</v>
      </c>
      <c r="C2" s="429" t="s">
        <v>2603</v>
      </c>
      <c r="D2" s="430">
        <v>1983</v>
      </c>
      <c r="E2" s="429" t="s">
        <v>2598</v>
      </c>
      <c r="F2" s="429" t="s">
        <v>2602</v>
      </c>
      <c r="G2" s="431">
        <v>0.44637731481481485</v>
      </c>
      <c r="H2" s="427">
        <v>16</v>
      </c>
      <c r="J2" s="15">
        <f>VLOOKUP(K2,id!$A:$C,3,0)</f>
        <v>611</v>
      </c>
      <c r="K2" s="15" t="str">
        <f>L2&amp;M2&amp;O2</f>
        <v>NIEDUZIAKAngelika1983</v>
      </c>
      <c r="L2" s="9" t="str">
        <f>B2</f>
        <v>NIEDUZIAK</v>
      </c>
      <c r="M2" s="9" t="str">
        <f>C2</f>
        <v>Angelika</v>
      </c>
      <c r="N2" s="9" t="str">
        <f>E2</f>
        <v>brak</v>
      </c>
      <c r="O2" s="9">
        <f>D2</f>
        <v>1983</v>
      </c>
      <c r="P2" s="9">
        <v>50</v>
      </c>
      <c r="Q2" s="9">
        <f>H2/23*P2</f>
        <v>34.782608695652172</v>
      </c>
      <c r="R2" s="9"/>
      <c r="S2" s="9"/>
      <c r="T2" s="9"/>
      <c r="U2" s="9"/>
    </row>
    <row r="3" spans="1:21">
      <c r="A3" s="429">
        <v>2</v>
      </c>
      <c r="B3" s="429" t="s">
        <v>2577</v>
      </c>
      <c r="C3" s="429" t="s">
        <v>824</v>
      </c>
      <c r="D3" s="429">
        <v>1982</v>
      </c>
      <c r="E3" s="429" t="s">
        <v>823</v>
      </c>
      <c r="F3" s="429" t="s">
        <v>216</v>
      </c>
      <c r="G3" s="428">
        <v>0.44951388888888888</v>
      </c>
      <c r="H3" s="427">
        <v>15</v>
      </c>
      <c r="J3" s="15">
        <f>VLOOKUP(K3,id!$A:$C,3,0)</f>
        <v>159</v>
      </c>
      <c r="K3" s="15" t="str">
        <f t="shared" ref="K3:K5" si="0">L3&amp;M3&amp;O3</f>
        <v>CZARNYBasia1982</v>
      </c>
      <c r="L3" s="9" t="str">
        <f t="shared" ref="L3:M5" si="1">B3</f>
        <v>CZARNY</v>
      </c>
      <c r="M3" s="9" t="str">
        <f t="shared" si="1"/>
        <v>Basia</v>
      </c>
      <c r="N3" s="9" t="str">
        <f t="shared" ref="N3:N5" si="2">E3</f>
        <v>Szkoła Fechtunku ARAMIS</v>
      </c>
      <c r="O3" s="9">
        <f t="shared" ref="O3:O5" si="3">D3</f>
        <v>1982</v>
      </c>
      <c r="P3" s="9">
        <f t="shared" ref="P3:P5" si="4">P2*IF(T3&lt;1,T3,IF(U3&lt;1,U3,IF(S3&lt;1,S3,IF(R3&lt;1,R3,1))))</f>
        <v>46.875</v>
      </c>
      <c r="Q3" s="9">
        <f>Q2*IF(T3&lt;1,T3,IF(U3&lt;1,U3,IF(S3&lt;1,S3,IF(R3&lt;1,R3,1))))</f>
        <v>32.608695652173914</v>
      </c>
      <c r="R3" s="9">
        <f>G2/G3</f>
        <v>0.9930222977496268</v>
      </c>
      <c r="S3" s="9">
        <f>H3/H2</f>
        <v>0.9375</v>
      </c>
      <c r="T3" s="9">
        <v>1</v>
      </c>
      <c r="U3" s="9">
        <v>1</v>
      </c>
    </row>
    <row r="4" spans="1:21">
      <c r="A4" s="429">
        <v>3</v>
      </c>
      <c r="B4" s="429" t="s">
        <v>1921</v>
      </c>
      <c r="C4" s="429" t="s">
        <v>350</v>
      </c>
      <c r="D4" s="430">
        <v>1975</v>
      </c>
      <c r="E4" s="429" t="s">
        <v>351</v>
      </c>
      <c r="F4" s="429" t="s">
        <v>1506</v>
      </c>
      <c r="G4" s="428">
        <v>0.40982638888888889</v>
      </c>
      <c r="H4" s="427">
        <v>13</v>
      </c>
      <c r="J4" s="15">
        <f>VLOOKUP(K4,id!$A:$C,3,0)</f>
        <v>160</v>
      </c>
      <c r="K4" s="15" t="str">
        <f t="shared" si="0"/>
        <v>ADAMCZYKEwa1975</v>
      </c>
      <c r="L4" s="9" t="str">
        <f t="shared" si="1"/>
        <v>ADAMCZYK</v>
      </c>
      <c r="M4" s="9" t="str">
        <f t="shared" si="1"/>
        <v>Ewa</v>
      </c>
      <c r="N4" s="9" t="str">
        <f t="shared" si="2"/>
        <v>Zbieranina z Niesięcina</v>
      </c>
      <c r="O4" s="9">
        <f t="shared" si="3"/>
        <v>1975</v>
      </c>
      <c r="P4" s="9">
        <f t="shared" si="4"/>
        <v>40.625</v>
      </c>
      <c r="Q4" s="9">
        <f t="shared" ref="Q4:Q5" si="5">Q3*IF(T4&lt;1,T4,IF(U4&lt;1,U4,IF(S4&lt;1,S4,IF(R4&lt;1,R4,1))))</f>
        <v>28.260869565217394</v>
      </c>
      <c r="R4" s="9">
        <f t="shared" ref="R4:R5" si="6">G3/G4</f>
        <v>1.0968397864949588</v>
      </c>
      <c r="S4" s="9">
        <f t="shared" ref="S4:S5" si="7">H4/H3</f>
        <v>0.8666666666666667</v>
      </c>
      <c r="T4" s="9">
        <v>1</v>
      </c>
      <c r="U4" s="9">
        <v>1</v>
      </c>
    </row>
    <row r="5" spans="1:21">
      <c r="A5" s="429">
        <v>4</v>
      </c>
      <c r="B5" s="429" t="s">
        <v>2341</v>
      </c>
      <c r="C5" s="429" t="s">
        <v>516</v>
      </c>
      <c r="D5" s="430">
        <v>1973</v>
      </c>
      <c r="E5" s="429" t="s">
        <v>1434</v>
      </c>
      <c r="F5" s="429" t="s">
        <v>269</v>
      </c>
      <c r="G5" s="428">
        <v>0.43047453703703709</v>
      </c>
      <c r="H5" s="427">
        <v>13</v>
      </c>
      <c r="J5" s="15">
        <f>VLOOKUP(K5,id!$A:$C,3,0)</f>
        <v>131</v>
      </c>
      <c r="K5" s="15" t="str">
        <f t="shared" si="0"/>
        <v>CZECZOTTMałgorzata1973</v>
      </c>
      <c r="L5" s="9" t="str">
        <f t="shared" si="1"/>
        <v>CZECZOTT</v>
      </c>
      <c r="M5" s="9" t="str">
        <f t="shared" si="1"/>
        <v>Małgorzata</v>
      </c>
      <c r="N5" s="9" t="str">
        <f t="shared" si="2"/>
        <v>UKA</v>
      </c>
      <c r="O5" s="9">
        <f t="shared" si="3"/>
        <v>1973</v>
      </c>
      <c r="P5" s="9">
        <f t="shared" si="4"/>
        <v>38.676380636141204</v>
      </c>
      <c r="Q5" s="9">
        <f t="shared" si="5"/>
        <v>26.905308268619972</v>
      </c>
      <c r="R5" s="9">
        <f t="shared" si="6"/>
        <v>0.95203398488962965</v>
      </c>
      <c r="S5" s="9">
        <f t="shared" si="7"/>
        <v>1</v>
      </c>
      <c r="T5" s="9">
        <v>1</v>
      </c>
      <c r="U5" s="9">
        <v>1</v>
      </c>
    </row>
    <row r="6" spans="1:21">
      <c r="J6" s="15"/>
      <c r="K6" s="15"/>
      <c r="L6" s="9"/>
      <c r="M6" s="9"/>
      <c r="N6" s="9"/>
      <c r="O6" s="9"/>
      <c r="P6" s="9"/>
      <c r="Q6" s="9"/>
      <c r="R6" s="9"/>
      <c r="S6" s="9"/>
      <c r="T6" s="9"/>
      <c r="U6" s="9"/>
    </row>
    <row r="7" spans="1:21">
      <c r="J7" s="15"/>
      <c r="K7" s="15"/>
      <c r="L7" s="9"/>
      <c r="M7" s="9"/>
      <c r="N7" s="9"/>
      <c r="O7" s="9"/>
      <c r="P7" s="9"/>
      <c r="Q7" s="9"/>
      <c r="R7" s="9"/>
      <c r="S7" s="9"/>
      <c r="T7" s="9"/>
      <c r="U7" s="9"/>
    </row>
  </sheetData>
  <pageMargins left="0" right="0" top="0.39409448818897636" bottom="0.39409448818897636" header="0" footer="0"/>
  <headerFooter>
    <oddHeader>&amp;C&amp;A</oddHeader>
    <oddFooter>&amp;CPage &amp;P</oddFooter>
  </headerFooter>
  <tableParts count="1">
    <tablePart r:id="rId1"/>
  </tablePart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8"/>
  <sheetViews>
    <sheetView workbookViewId="0"/>
  </sheetViews>
  <sheetFormatPr defaultRowHeight="13.8"/>
  <cols>
    <col min="1" max="1" width="6.88671875" style="216" customWidth="1"/>
    <col min="2" max="2" width="14.5546875" style="216" customWidth="1"/>
    <col min="3" max="3" width="10.44140625" style="216" customWidth="1"/>
    <col min="4" max="4" width="12" style="216" customWidth="1"/>
    <col min="5" max="5" width="22.21875" style="216" customWidth="1"/>
    <col min="6" max="6" width="15.6640625" style="216" customWidth="1"/>
    <col min="7" max="8" width="9.44140625" style="216" customWidth="1"/>
    <col min="9" max="16384" width="8.88671875" style="216"/>
  </cols>
  <sheetData>
    <row r="1" spans="1:21">
      <c r="A1" s="433" t="s">
        <v>152</v>
      </c>
      <c r="B1" s="433" t="s">
        <v>175</v>
      </c>
      <c r="C1" s="433" t="s">
        <v>176</v>
      </c>
      <c r="D1" s="433" t="s">
        <v>915</v>
      </c>
      <c r="E1" s="433" t="s">
        <v>2266</v>
      </c>
      <c r="F1" s="433" t="s">
        <v>1563</v>
      </c>
      <c r="G1" s="433" t="s">
        <v>1282</v>
      </c>
      <c r="H1" s="433" t="s">
        <v>1452</v>
      </c>
      <c r="J1" s="15" t="s">
        <v>77</v>
      </c>
      <c r="K1" s="15" t="s">
        <v>78</v>
      </c>
      <c r="L1" s="9" t="s">
        <v>105</v>
      </c>
      <c r="M1" s="9" t="s">
        <v>106</v>
      </c>
      <c r="N1" s="9" t="s">
        <v>81</v>
      </c>
      <c r="O1" s="9" t="s">
        <v>79</v>
      </c>
      <c r="P1" s="9" t="s">
        <v>47</v>
      </c>
      <c r="Q1" s="9"/>
      <c r="R1" s="9" t="s">
        <v>44</v>
      </c>
      <c r="S1" s="9" t="s">
        <v>45</v>
      </c>
      <c r="T1" s="9" t="s">
        <v>35</v>
      </c>
      <c r="U1" s="9" t="s">
        <v>46</v>
      </c>
    </row>
    <row r="2" spans="1:21">
      <c r="A2" s="429">
        <v>1</v>
      </c>
      <c r="B2" s="429" t="s">
        <v>2268</v>
      </c>
      <c r="C2" s="429" t="s">
        <v>89</v>
      </c>
      <c r="D2" s="430">
        <v>1984</v>
      </c>
      <c r="E2" s="429" t="s">
        <v>2598</v>
      </c>
      <c r="F2" s="429" t="s">
        <v>2601</v>
      </c>
      <c r="G2" s="431">
        <v>0.38771990740740742</v>
      </c>
      <c r="H2" s="427">
        <v>23</v>
      </c>
      <c r="J2" s="15">
        <f>VLOOKUP(K2,id!$A:$C,3,0)</f>
        <v>108</v>
      </c>
      <c r="K2" s="15" t="str">
        <f>L2&amp;M2&amp;O2</f>
        <v>WOJCIECHOWSKIAdam1984</v>
      </c>
      <c r="L2" s="9" t="str">
        <f>B2</f>
        <v>WOJCIECHOWSKI</v>
      </c>
      <c r="M2" s="9" t="str">
        <f>C2</f>
        <v>Adam</v>
      </c>
      <c r="N2" s="9" t="str">
        <f>E2</f>
        <v>brak</v>
      </c>
      <c r="O2" s="9">
        <f>D2</f>
        <v>1984</v>
      </c>
      <c r="P2" s="9">
        <v>50</v>
      </c>
      <c r="Q2" s="9"/>
      <c r="R2" s="9"/>
      <c r="S2" s="9"/>
      <c r="T2" s="9"/>
      <c r="U2" s="9"/>
    </row>
    <row r="3" spans="1:21">
      <c r="A3" s="429">
        <v>2</v>
      </c>
      <c r="B3" s="429" t="s">
        <v>2269</v>
      </c>
      <c r="C3" s="429" t="s">
        <v>83</v>
      </c>
      <c r="D3" s="430">
        <v>1992</v>
      </c>
      <c r="E3" s="429" t="s">
        <v>177</v>
      </c>
      <c r="F3" s="429" t="s">
        <v>262</v>
      </c>
      <c r="G3" s="431">
        <v>0.41893518518518519</v>
      </c>
      <c r="H3" s="427">
        <v>23</v>
      </c>
      <c r="J3" s="15">
        <f>VLOOKUP(K3,id!$A:$C,3,0)</f>
        <v>3</v>
      </c>
      <c r="K3" s="15" t="str">
        <f t="shared" ref="K3:K15" si="0">L3&amp;M3&amp;O3</f>
        <v>JAKUBEKKrystian1992</v>
      </c>
      <c r="L3" s="9" t="str">
        <f t="shared" ref="L3:L15" si="1">B3</f>
        <v>JAKUBEK</v>
      </c>
      <c r="M3" s="9" t="str">
        <f t="shared" ref="M3:M15" si="2">C3</f>
        <v>Krystian</v>
      </c>
      <c r="N3" s="9" t="str">
        <f t="shared" ref="N3:N15" si="3">E3</f>
        <v>Mitutoyo AZS Wratislavia</v>
      </c>
      <c r="O3" s="9">
        <f t="shared" ref="O3:O15" si="4">D3</f>
        <v>1992</v>
      </c>
      <c r="P3" s="9">
        <f t="shared" ref="P3:P15" si="5">P2*IF(T3&lt;1,T3,IF(U3&lt;1,U3,IF(S3&lt;1,S3,IF(R3&lt;1,R3,1))))</f>
        <v>46.274450215493424</v>
      </c>
      <c r="Q3" s="9"/>
      <c r="R3" s="9">
        <f>G2/G3</f>
        <v>0.92548900430986847</v>
      </c>
      <c r="S3" s="9">
        <f>H3/H2</f>
        <v>1</v>
      </c>
      <c r="T3" s="9">
        <v>1</v>
      </c>
      <c r="U3" s="9">
        <v>1</v>
      </c>
    </row>
    <row r="4" spans="1:21">
      <c r="A4" s="429">
        <v>3</v>
      </c>
      <c r="B4" s="429" t="s">
        <v>2600</v>
      </c>
      <c r="C4" s="429" t="s">
        <v>2599</v>
      </c>
      <c r="D4" s="430">
        <v>1979</v>
      </c>
      <c r="E4" s="429" t="s">
        <v>2598</v>
      </c>
      <c r="F4" s="429" t="s">
        <v>216</v>
      </c>
      <c r="G4" s="428">
        <v>0.42091435185185183</v>
      </c>
      <c r="H4" s="427">
        <v>23</v>
      </c>
      <c r="J4" s="15">
        <f>VLOOKUP(K4,id!$A:$C,3,0)</f>
        <v>603</v>
      </c>
      <c r="K4" s="15" t="str">
        <f t="shared" si="0"/>
        <v>WACHULECWładysław1979</v>
      </c>
      <c r="L4" s="9" t="str">
        <f t="shared" si="1"/>
        <v>WACHULEC</v>
      </c>
      <c r="M4" s="9" t="str">
        <f t="shared" si="2"/>
        <v>Władysław</v>
      </c>
      <c r="N4" s="9" t="str">
        <f t="shared" si="3"/>
        <v>brak</v>
      </c>
      <c r="O4" s="9">
        <f t="shared" si="4"/>
        <v>1979</v>
      </c>
      <c r="P4" s="9">
        <f t="shared" si="5"/>
        <v>46.056864740011555</v>
      </c>
      <c r="Q4" s="9"/>
      <c r="R4" s="9">
        <f t="shared" ref="R4:R15" si="6">G3/G4</f>
        <v>0.99529793494101804</v>
      </c>
      <c r="S4" s="9">
        <f t="shared" ref="S4:S15" si="7">H4/H3</f>
        <v>1</v>
      </c>
      <c r="T4" s="9">
        <v>1</v>
      </c>
      <c r="U4" s="9">
        <v>1</v>
      </c>
    </row>
    <row r="5" spans="1:21">
      <c r="A5" s="429">
        <v>4</v>
      </c>
      <c r="B5" s="429" t="s">
        <v>2597</v>
      </c>
      <c r="C5" s="429" t="s">
        <v>23</v>
      </c>
      <c r="D5" s="429">
        <v>1976</v>
      </c>
      <c r="E5" s="429" t="s">
        <v>1519</v>
      </c>
      <c r="F5" s="429" t="s">
        <v>2596</v>
      </c>
      <c r="G5" s="428">
        <v>0.44028935185185192</v>
      </c>
      <c r="H5" s="427">
        <v>23</v>
      </c>
      <c r="J5" s="15">
        <f>VLOOKUP(K5,id!$A:$C,3,0)</f>
        <v>137</v>
      </c>
      <c r="K5" s="15" t="str">
        <f t="shared" si="0"/>
        <v>MALICKIGrzegorz1976</v>
      </c>
      <c r="L5" s="9" t="str">
        <f t="shared" si="1"/>
        <v>MALICKI</v>
      </c>
      <c r="M5" s="9" t="str">
        <f t="shared" si="2"/>
        <v>Grzegorz</v>
      </c>
      <c r="N5" s="9" t="str">
        <f t="shared" si="3"/>
        <v>T-Mobile Cycling Team</v>
      </c>
      <c r="O5" s="9">
        <f t="shared" si="4"/>
        <v>1976</v>
      </c>
      <c r="P5" s="9">
        <f t="shared" si="5"/>
        <v>44.030125391025472</v>
      </c>
      <c r="Q5" s="9"/>
      <c r="R5" s="9">
        <f t="shared" si="6"/>
        <v>0.95599484766436194</v>
      </c>
      <c r="S5" s="9">
        <f t="shared" si="7"/>
        <v>1</v>
      </c>
      <c r="T5" s="9">
        <v>1</v>
      </c>
      <c r="U5" s="9">
        <v>1</v>
      </c>
    </row>
    <row r="6" spans="1:21">
      <c r="A6" s="429">
        <v>5</v>
      </c>
      <c r="B6" s="429" t="s">
        <v>2595</v>
      </c>
      <c r="C6" s="429" t="s">
        <v>2594</v>
      </c>
      <c r="D6" s="430">
        <v>1981</v>
      </c>
      <c r="E6" s="429" t="s">
        <v>2593</v>
      </c>
      <c r="F6" s="429" t="s">
        <v>2377</v>
      </c>
      <c r="G6" s="431">
        <v>0.4566203703703704</v>
      </c>
      <c r="H6" s="427">
        <v>23</v>
      </c>
      <c r="J6" s="15">
        <f>VLOOKUP(K6,id!$A:$C,3,0)</f>
        <v>604</v>
      </c>
      <c r="K6" s="15" t="str">
        <f t="shared" si="0"/>
        <v>MURAWICKIDymitr1981</v>
      </c>
      <c r="L6" s="9" t="str">
        <f t="shared" si="1"/>
        <v>MURAWICKI</v>
      </c>
      <c r="M6" s="9" t="str">
        <f t="shared" si="2"/>
        <v>Dymitr</v>
      </c>
      <c r="N6" s="9" t="str">
        <f t="shared" si="3"/>
        <v>BACKCOUNTRYMTB.ORG</v>
      </c>
      <c r="O6" s="9">
        <f t="shared" si="4"/>
        <v>1981</v>
      </c>
      <c r="P6" s="9">
        <f t="shared" si="5"/>
        <v>42.455388826928932</v>
      </c>
      <c r="Q6" s="9"/>
      <c r="R6" s="9">
        <f t="shared" si="6"/>
        <v>0.9642350197708609</v>
      </c>
      <c r="S6" s="9">
        <f t="shared" si="7"/>
        <v>1</v>
      </c>
      <c r="T6" s="9">
        <v>1</v>
      </c>
      <c r="U6" s="9">
        <v>1</v>
      </c>
    </row>
    <row r="7" spans="1:21">
      <c r="A7" s="429">
        <v>6</v>
      </c>
      <c r="B7" s="429" t="s">
        <v>2592</v>
      </c>
      <c r="C7" s="429" t="s">
        <v>2591</v>
      </c>
      <c r="D7" s="429">
        <v>1976</v>
      </c>
      <c r="E7" s="429" t="s">
        <v>2587</v>
      </c>
      <c r="F7" s="429" t="s">
        <v>2589</v>
      </c>
      <c r="G7" s="428">
        <v>0.4444907407407408</v>
      </c>
      <c r="H7" s="427">
        <v>19</v>
      </c>
      <c r="J7" s="15">
        <f>VLOOKUP(K7,id!$A:$C,3,0)</f>
        <v>605</v>
      </c>
      <c r="K7" s="15" t="str">
        <f t="shared" si="0"/>
        <v>MIKULECJanek1976</v>
      </c>
      <c r="L7" s="9" t="str">
        <f t="shared" si="1"/>
        <v>MIKULEC</v>
      </c>
      <c r="M7" s="9" t="str">
        <f t="shared" si="2"/>
        <v>Janek</v>
      </c>
      <c r="N7" s="9" t="str">
        <f t="shared" si="3"/>
        <v>Sądecka Grupa Rowerowa PTT</v>
      </c>
      <c r="O7" s="9">
        <f t="shared" si="4"/>
        <v>1976</v>
      </c>
      <c r="P7" s="9">
        <f t="shared" si="5"/>
        <v>35.07184294398477</v>
      </c>
      <c r="Q7" s="9"/>
      <c r="R7" s="9">
        <f t="shared" si="6"/>
        <v>1.0272888240808249</v>
      </c>
      <c r="S7" s="9">
        <f t="shared" si="7"/>
        <v>0.82608695652173914</v>
      </c>
      <c r="T7" s="9">
        <v>1</v>
      </c>
      <c r="U7" s="9">
        <v>1</v>
      </c>
    </row>
    <row r="8" spans="1:21">
      <c r="A8" s="429">
        <v>7</v>
      </c>
      <c r="B8" s="429" t="s">
        <v>2590</v>
      </c>
      <c r="C8" s="429" t="s">
        <v>25</v>
      </c>
      <c r="D8" s="429">
        <v>1967</v>
      </c>
      <c r="E8" s="429" t="s">
        <v>2587</v>
      </c>
      <c r="F8" s="429" t="s">
        <v>2589</v>
      </c>
      <c r="G8" s="428">
        <v>0.44497685185185187</v>
      </c>
      <c r="H8" s="427">
        <v>19</v>
      </c>
      <c r="J8" s="15">
        <f>VLOOKUP(K8,id!$A:$C,3,0)</f>
        <v>606</v>
      </c>
      <c r="K8" s="15" t="str">
        <f t="shared" si="0"/>
        <v>BEREZIŃSKIJacek1967</v>
      </c>
      <c r="L8" s="9" t="str">
        <f t="shared" si="1"/>
        <v>BEREZIŃSKI</v>
      </c>
      <c r="M8" s="9" t="str">
        <f t="shared" si="2"/>
        <v>Jacek</v>
      </c>
      <c r="N8" s="9" t="str">
        <f t="shared" si="3"/>
        <v>Sądecka Grupa Rowerowa PTT</v>
      </c>
      <c r="O8" s="9">
        <f t="shared" si="4"/>
        <v>1967</v>
      </c>
      <c r="P8" s="9">
        <f t="shared" si="5"/>
        <v>35.033529012661688</v>
      </c>
      <c r="Q8" s="9"/>
      <c r="R8" s="9">
        <f t="shared" si="6"/>
        <v>0.99890755865369618</v>
      </c>
      <c r="S8" s="9">
        <f t="shared" si="7"/>
        <v>1</v>
      </c>
      <c r="T8" s="9">
        <v>1</v>
      </c>
      <c r="U8" s="9">
        <v>1</v>
      </c>
    </row>
    <row r="9" spans="1:21">
      <c r="A9" s="429">
        <v>8</v>
      </c>
      <c r="B9" s="429" t="s">
        <v>2588</v>
      </c>
      <c r="C9" s="429" t="s">
        <v>19</v>
      </c>
      <c r="D9" s="430">
        <v>1983</v>
      </c>
      <c r="E9" s="429" t="s">
        <v>2587</v>
      </c>
      <c r="F9" s="429" t="s">
        <v>2586</v>
      </c>
      <c r="G9" s="432">
        <v>0.44497685185185187</v>
      </c>
      <c r="H9" s="427">
        <v>19</v>
      </c>
      <c r="J9" s="15">
        <f>VLOOKUP(K9,id!$A:$C,3,0)</f>
        <v>607</v>
      </c>
      <c r="K9" s="15" t="str">
        <f t="shared" si="0"/>
        <v>POŁOMSKIPiotr1983</v>
      </c>
      <c r="L9" s="9" t="str">
        <f t="shared" si="1"/>
        <v>POŁOMSKI</v>
      </c>
      <c r="M9" s="9" t="str">
        <f t="shared" si="2"/>
        <v>Piotr</v>
      </c>
      <c r="N9" s="9" t="str">
        <f t="shared" si="3"/>
        <v>Sądecka Grupa Rowerowa PTT</v>
      </c>
      <c r="O9" s="9">
        <f t="shared" si="4"/>
        <v>1983</v>
      </c>
      <c r="P9" s="9">
        <f t="shared" si="5"/>
        <v>35.033529012661688</v>
      </c>
      <c r="Q9" s="9"/>
      <c r="R9" s="9">
        <f t="shared" si="6"/>
        <v>1</v>
      </c>
      <c r="S9" s="9">
        <f t="shared" si="7"/>
        <v>1</v>
      </c>
      <c r="T9" s="9">
        <v>1</v>
      </c>
      <c r="U9" s="9">
        <v>1</v>
      </c>
    </row>
    <row r="10" spans="1:21">
      <c r="A10" s="429">
        <v>9</v>
      </c>
      <c r="B10" s="429" t="s">
        <v>2296</v>
      </c>
      <c r="C10" s="429" t="s">
        <v>166</v>
      </c>
      <c r="D10" s="430">
        <v>1981</v>
      </c>
      <c r="E10" s="429" t="s">
        <v>2584</v>
      </c>
      <c r="F10" s="429" t="s">
        <v>254</v>
      </c>
      <c r="G10" s="428">
        <v>0.44530092592592596</v>
      </c>
      <c r="H10" s="427">
        <v>18</v>
      </c>
      <c r="J10" s="15">
        <f>VLOOKUP(K10,id!$A:$C,3,0)</f>
        <v>490</v>
      </c>
      <c r="K10" s="15" t="str">
        <f t="shared" si="0"/>
        <v>JONASWojciech1981</v>
      </c>
      <c r="L10" s="9" t="str">
        <f t="shared" si="1"/>
        <v>JONAS</v>
      </c>
      <c r="M10" s="9" t="str">
        <f t="shared" si="2"/>
        <v>Wojciech</v>
      </c>
      <c r="N10" s="9" t="str">
        <f t="shared" si="3"/>
        <v>Wyrwidęby</v>
      </c>
      <c r="O10" s="9">
        <f t="shared" si="4"/>
        <v>1981</v>
      </c>
      <c r="P10" s="9">
        <f t="shared" si="5"/>
        <v>33.189659064626859</v>
      </c>
      <c r="Q10" s="9"/>
      <c r="R10" s="9">
        <f t="shared" si="6"/>
        <v>0.9992722357956022</v>
      </c>
      <c r="S10" s="9">
        <f t="shared" si="7"/>
        <v>0.94736842105263153</v>
      </c>
      <c r="T10" s="9">
        <v>1</v>
      </c>
      <c r="U10" s="9">
        <v>1</v>
      </c>
    </row>
    <row r="11" spans="1:21">
      <c r="A11" s="429">
        <v>10</v>
      </c>
      <c r="B11" s="429" t="s">
        <v>2585</v>
      </c>
      <c r="C11" s="429" t="s">
        <v>19</v>
      </c>
      <c r="D11" s="430">
        <v>1981</v>
      </c>
      <c r="E11" s="429" t="s">
        <v>2584</v>
      </c>
      <c r="F11" s="429" t="s">
        <v>254</v>
      </c>
      <c r="G11" s="428">
        <v>0.44539351851851855</v>
      </c>
      <c r="H11" s="427">
        <v>18</v>
      </c>
      <c r="J11" s="15">
        <f>VLOOKUP(K11,id!$A:$C,3,0)</f>
        <v>608</v>
      </c>
      <c r="K11" s="15" t="str">
        <f t="shared" si="0"/>
        <v>FRĄTCZAKPiotr1981</v>
      </c>
      <c r="L11" s="9" t="str">
        <f t="shared" si="1"/>
        <v>FRĄTCZAK</v>
      </c>
      <c r="M11" s="9" t="str">
        <f t="shared" si="2"/>
        <v>Piotr</v>
      </c>
      <c r="N11" s="9" t="str">
        <f t="shared" si="3"/>
        <v>Wyrwidęby</v>
      </c>
      <c r="O11" s="9">
        <f t="shared" si="4"/>
        <v>1981</v>
      </c>
      <c r="P11" s="9">
        <f t="shared" si="5"/>
        <v>33.182759286223529</v>
      </c>
      <c r="Q11" s="9"/>
      <c r="R11" s="9">
        <f t="shared" si="6"/>
        <v>0.99979211059716233</v>
      </c>
      <c r="S11" s="9">
        <f t="shared" si="7"/>
        <v>1</v>
      </c>
      <c r="T11" s="9">
        <v>1</v>
      </c>
      <c r="U11" s="9">
        <v>1</v>
      </c>
    </row>
    <row r="12" spans="1:21">
      <c r="A12" s="429">
        <v>11</v>
      </c>
      <c r="B12" s="429" t="s">
        <v>2292</v>
      </c>
      <c r="C12" s="429" t="s">
        <v>154</v>
      </c>
      <c r="D12" s="430">
        <v>1973</v>
      </c>
      <c r="E12" s="429" t="s">
        <v>240</v>
      </c>
      <c r="F12" s="429" t="s">
        <v>221</v>
      </c>
      <c r="G12" s="431">
        <v>0.4493402777777778</v>
      </c>
      <c r="H12" s="427">
        <v>16</v>
      </c>
      <c r="J12" s="15">
        <f>VLOOKUP(K12,id!$A:$C,3,0)</f>
        <v>20</v>
      </c>
      <c r="K12" s="15" t="str">
        <f t="shared" si="0"/>
        <v>STASZEWSKIDaniel1973</v>
      </c>
      <c r="L12" s="9" t="str">
        <f t="shared" si="1"/>
        <v>STASZEWSKI</v>
      </c>
      <c r="M12" s="9" t="str">
        <f t="shared" si="2"/>
        <v>Daniel</v>
      </c>
      <c r="N12" s="9" t="str">
        <f t="shared" si="3"/>
        <v>oi punx</v>
      </c>
      <c r="O12" s="9">
        <f t="shared" si="4"/>
        <v>1973</v>
      </c>
      <c r="P12" s="9">
        <f t="shared" si="5"/>
        <v>29.495786032198691</v>
      </c>
      <c r="Q12" s="9"/>
      <c r="R12" s="9">
        <f t="shared" si="6"/>
        <v>0.99121654689230609</v>
      </c>
      <c r="S12" s="9">
        <f t="shared" si="7"/>
        <v>0.88888888888888884</v>
      </c>
      <c r="T12" s="9">
        <v>1</v>
      </c>
      <c r="U12" s="9">
        <v>1</v>
      </c>
    </row>
    <row r="13" spans="1:21">
      <c r="A13" s="429">
        <v>12</v>
      </c>
      <c r="B13" s="429" t="s">
        <v>2583</v>
      </c>
      <c r="C13" s="429" t="s">
        <v>53</v>
      </c>
      <c r="D13" s="430">
        <v>1983</v>
      </c>
      <c r="E13" s="429" t="s">
        <v>2582</v>
      </c>
      <c r="F13" s="429" t="s">
        <v>2581</v>
      </c>
      <c r="G13" s="428">
        <v>0.43722222222222223</v>
      </c>
      <c r="H13" s="427">
        <v>15</v>
      </c>
      <c r="J13" s="15">
        <f>VLOOKUP(K13,id!$A:$C,3,0)</f>
        <v>609</v>
      </c>
      <c r="K13" s="15" t="str">
        <f t="shared" si="0"/>
        <v>WALECZEKTomasz1983</v>
      </c>
      <c r="L13" s="9" t="str">
        <f t="shared" si="1"/>
        <v>WALECZEK</v>
      </c>
      <c r="M13" s="9" t="str">
        <f t="shared" si="2"/>
        <v>Tomasz</v>
      </c>
      <c r="N13" s="9" t="str">
        <f t="shared" si="3"/>
        <v>Aktywni Nałogowo Inaczej</v>
      </c>
      <c r="O13" s="9">
        <f t="shared" si="4"/>
        <v>1983</v>
      </c>
      <c r="P13" s="9">
        <f t="shared" si="5"/>
        <v>27.652299405186273</v>
      </c>
      <c r="Q13" s="9"/>
      <c r="R13" s="9">
        <f t="shared" si="6"/>
        <v>1.0277160101651843</v>
      </c>
      <c r="S13" s="9">
        <f t="shared" si="7"/>
        <v>0.9375</v>
      </c>
      <c r="T13" s="9">
        <v>1</v>
      </c>
      <c r="U13" s="9">
        <v>1</v>
      </c>
    </row>
    <row r="14" spans="1:21">
      <c r="A14" s="429">
        <v>13</v>
      </c>
      <c r="B14" s="429" t="s">
        <v>2580</v>
      </c>
      <c r="C14" s="429" t="s">
        <v>97</v>
      </c>
      <c r="D14" s="430">
        <v>1983</v>
      </c>
      <c r="E14" s="429" t="s">
        <v>2579</v>
      </c>
      <c r="F14" s="429" t="s">
        <v>2578</v>
      </c>
      <c r="G14" s="428">
        <v>0.44940972222222225</v>
      </c>
      <c r="H14" s="427">
        <v>15</v>
      </c>
      <c r="J14" s="15">
        <f>VLOOKUP(K14,id!$A:$C,3,0)</f>
        <v>610</v>
      </c>
      <c r="K14" s="15" t="str">
        <f t="shared" si="0"/>
        <v>STOJEKMateusz1983</v>
      </c>
      <c r="L14" s="9" t="str">
        <f t="shared" si="1"/>
        <v>STOJEK</v>
      </c>
      <c r="M14" s="9" t="str">
        <f t="shared" si="2"/>
        <v>Mateusz</v>
      </c>
      <c r="N14" s="9" t="str">
        <f t="shared" si="3"/>
        <v>SRT</v>
      </c>
      <c r="O14" s="9">
        <f t="shared" si="4"/>
        <v>1983</v>
      </c>
      <c r="P14" s="9">
        <f t="shared" si="5"/>
        <v>26.902399297698025</v>
      </c>
      <c r="Q14" s="9"/>
      <c r="R14" s="9">
        <f t="shared" si="6"/>
        <v>0.97288109402765965</v>
      </c>
      <c r="S14" s="9">
        <f t="shared" si="7"/>
        <v>1</v>
      </c>
      <c r="T14" s="9">
        <v>1</v>
      </c>
      <c r="U14" s="9">
        <v>1</v>
      </c>
    </row>
    <row r="15" spans="1:21">
      <c r="A15" s="429">
        <v>14</v>
      </c>
      <c r="B15" s="429" t="s">
        <v>2577</v>
      </c>
      <c r="C15" s="429" t="s">
        <v>23</v>
      </c>
      <c r="D15" s="429">
        <v>1984</v>
      </c>
      <c r="E15" s="429" t="s">
        <v>823</v>
      </c>
      <c r="F15" s="429" t="s">
        <v>216</v>
      </c>
      <c r="G15" s="428">
        <v>0.44951388888888888</v>
      </c>
      <c r="H15" s="427">
        <v>15</v>
      </c>
      <c r="J15" s="15">
        <f>VLOOKUP(K15,id!$A:$C,3,0)</f>
        <v>144</v>
      </c>
      <c r="K15" s="15" t="str">
        <f t="shared" si="0"/>
        <v>CZARNYGrzegorz1984</v>
      </c>
      <c r="L15" s="9" t="str">
        <f t="shared" si="1"/>
        <v>CZARNY</v>
      </c>
      <c r="M15" s="9" t="str">
        <f t="shared" si="2"/>
        <v>Grzegorz</v>
      </c>
      <c r="N15" s="9" t="str">
        <f t="shared" si="3"/>
        <v>Szkoła Fechtunku ARAMIS</v>
      </c>
      <c r="O15" s="9">
        <f t="shared" si="4"/>
        <v>1984</v>
      </c>
      <c r="P15" s="9">
        <f t="shared" si="5"/>
        <v>26.896165156040908</v>
      </c>
      <c r="Q15" s="9"/>
      <c r="R15" s="9">
        <f t="shared" si="6"/>
        <v>0.99976826819094711</v>
      </c>
      <c r="S15" s="9">
        <f t="shared" si="7"/>
        <v>1</v>
      </c>
      <c r="T15" s="9">
        <v>1</v>
      </c>
      <c r="U15" s="9">
        <v>1</v>
      </c>
    </row>
    <row r="16" spans="1:21">
      <c r="A16" s="429">
        <v>15</v>
      </c>
      <c r="B16" s="429" t="s">
        <v>2282</v>
      </c>
      <c r="C16" s="429" t="s">
        <v>69</v>
      </c>
      <c r="D16" s="430">
        <v>1977</v>
      </c>
      <c r="E16" s="429" t="s">
        <v>1221</v>
      </c>
      <c r="F16" s="429" t="s">
        <v>269</v>
      </c>
      <c r="G16" s="428">
        <v>0.36282407407407408</v>
      </c>
      <c r="H16" s="427">
        <v>13</v>
      </c>
      <c r="J16" s="15">
        <f>VLOOKUP(K16,id!$A:$C,3,0)</f>
        <v>11</v>
      </c>
      <c r="K16" s="15" t="str">
        <f t="shared" ref="K16:K17" si="8">L16&amp;M16&amp;O16</f>
        <v>SENDEREKŁukasz1977</v>
      </c>
      <c r="L16" s="9" t="str">
        <f t="shared" ref="L16:L17" si="9">B16</f>
        <v>SENDEREK</v>
      </c>
      <c r="M16" s="9" t="str">
        <f t="shared" ref="M16:M17" si="10">C16</f>
        <v>Łukasz</v>
      </c>
      <c r="N16" s="9" t="str">
        <f t="shared" ref="N16:N17" si="11">E16</f>
        <v>Piachulec Orient</v>
      </c>
      <c r="O16" s="9">
        <f t="shared" ref="O16:O17" si="12">D16</f>
        <v>1977</v>
      </c>
      <c r="P16" s="9">
        <f t="shared" ref="P16:P17" si="13">P15*IF(T16&lt;1,T16,IF(U16&lt;1,U16,IF(S16&lt;1,S16,IF(R16&lt;1,R16,1))))</f>
        <v>23.310009801902122</v>
      </c>
      <c r="Q16" s="9"/>
      <c r="R16" s="9">
        <f t="shared" ref="R16:R17" si="14">G15/G16</f>
        <v>1.238930713283144</v>
      </c>
      <c r="S16" s="9">
        <f t="shared" ref="S16:S17" si="15">H16/H15</f>
        <v>0.8666666666666667</v>
      </c>
      <c r="T16" s="9">
        <v>1</v>
      </c>
      <c r="U16" s="9">
        <v>1</v>
      </c>
    </row>
    <row r="17" spans="1:21">
      <c r="A17" s="429">
        <v>16</v>
      </c>
      <c r="B17" s="429" t="s">
        <v>1921</v>
      </c>
      <c r="C17" s="429" t="s">
        <v>352</v>
      </c>
      <c r="D17" s="430">
        <v>1967</v>
      </c>
      <c r="E17" s="429" t="s">
        <v>351</v>
      </c>
      <c r="F17" s="429" t="s">
        <v>1506</v>
      </c>
      <c r="G17" s="428">
        <v>0.40982638888888889</v>
      </c>
      <c r="H17" s="427">
        <v>13</v>
      </c>
      <c r="J17" s="15">
        <f>VLOOKUP(K17,id!$A:$C,3,0)</f>
        <v>39</v>
      </c>
      <c r="K17" s="15" t="str">
        <f t="shared" si="8"/>
        <v>ADAMCZYKJarek1967</v>
      </c>
      <c r="L17" s="9" t="str">
        <f t="shared" si="9"/>
        <v>ADAMCZYK</v>
      </c>
      <c r="M17" s="9" t="str">
        <f t="shared" si="10"/>
        <v>Jarek</v>
      </c>
      <c r="N17" s="9" t="str">
        <f t="shared" si="11"/>
        <v>Zbieranina z Niesięcina</v>
      </c>
      <c r="O17" s="9">
        <f t="shared" si="12"/>
        <v>1967</v>
      </c>
      <c r="P17" s="9">
        <f t="shared" si="13"/>
        <v>20.636623097800779</v>
      </c>
      <c r="Q17" s="9"/>
      <c r="R17" s="9">
        <f t="shared" si="14"/>
        <v>0.88531164393233364</v>
      </c>
      <c r="S17" s="9">
        <f t="shared" si="15"/>
        <v>1</v>
      </c>
      <c r="T17" s="9">
        <v>1</v>
      </c>
      <c r="U17" s="9">
        <v>1</v>
      </c>
    </row>
    <row r="18" spans="1:21">
      <c r="A18" s="426"/>
      <c r="B18" s="424"/>
      <c r="C18" s="424"/>
      <c r="D18" s="425"/>
      <c r="E18" s="424"/>
      <c r="F18" s="424"/>
      <c r="G18" s="423"/>
      <c r="H18" s="422"/>
    </row>
  </sheetData>
  <pageMargins left="0" right="0" top="0.39409448818897636" bottom="0.39409448818897636" header="0" footer="0"/>
  <headerFooter>
    <oddHeader>&amp;C&amp;A</oddHeader>
    <oddFooter>&amp;CPage &amp;P</oddFooter>
  </headerFooter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O10"/>
  <sheetViews>
    <sheetView workbookViewId="0"/>
  </sheetViews>
  <sheetFormatPr defaultRowHeight="13.2"/>
  <cols>
    <col min="48" max="49" width="8.88671875" style="348"/>
  </cols>
  <sheetData>
    <row r="1" spans="1:67">
      <c r="A1" t="s">
        <v>2643</v>
      </c>
    </row>
    <row r="2" spans="1:67">
      <c r="A2" t="s">
        <v>2615</v>
      </c>
      <c r="B2" t="s">
        <v>1424</v>
      </c>
      <c r="D2" t="s">
        <v>1423</v>
      </c>
      <c r="E2" t="s">
        <v>1422</v>
      </c>
      <c r="AU2" t="s">
        <v>1421</v>
      </c>
      <c r="AV2" s="348" t="s">
        <v>1420</v>
      </c>
      <c r="AX2" t="s">
        <v>1419</v>
      </c>
    </row>
    <row r="3" spans="1:67">
      <c r="D3" t="s">
        <v>1414</v>
      </c>
      <c r="E3" t="s">
        <v>1413</v>
      </c>
      <c r="G3" t="s">
        <v>1412</v>
      </c>
      <c r="I3" t="s">
        <v>1411</v>
      </c>
      <c r="K3" t="s">
        <v>2616</v>
      </c>
      <c r="M3" t="s">
        <v>2617</v>
      </c>
      <c r="O3" t="s">
        <v>1408</v>
      </c>
      <c r="Q3" t="s">
        <v>1407</v>
      </c>
      <c r="S3" t="s">
        <v>1406</v>
      </c>
      <c r="U3" t="s">
        <v>1405</v>
      </c>
      <c r="W3" t="s">
        <v>2618</v>
      </c>
      <c r="Y3" t="s">
        <v>2619</v>
      </c>
      <c r="AA3" t="s">
        <v>2620</v>
      </c>
      <c r="AC3" t="s">
        <v>1401</v>
      </c>
      <c r="AE3" t="s">
        <v>2621</v>
      </c>
      <c r="AG3" t="s">
        <v>2622</v>
      </c>
      <c r="AI3" t="s">
        <v>2623</v>
      </c>
      <c r="AK3" t="s">
        <v>2624</v>
      </c>
      <c r="AM3" t="s">
        <v>2625</v>
      </c>
      <c r="AO3" t="s">
        <v>1395</v>
      </c>
      <c r="AQ3" t="s">
        <v>1394</v>
      </c>
      <c r="AS3" t="s">
        <v>1393</v>
      </c>
      <c r="AV3" s="348" t="s">
        <v>2626</v>
      </c>
      <c r="AW3" s="348" t="s">
        <v>1389</v>
      </c>
      <c r="BB3" s="15" t="s">
        <v>77</v>
      </c>
      <c r="BC3" s="15" t="s">
        <v>78</v>
      </c>
      <c r="BD3" s="9" t="s">
        <v>105</v>
      </c>
      <c r="BE3" s="9" t="s">
        <v>106</v>
      </c>
      <c r="BF3" s="9" t="s">
        <v>81</v>
      </c>
      <c r="BG3" s="9" t="s">
        <v>79</v>
      </c>
      <c r="BH3" s="9" t="s">
        <v>47</v>
      </c>
      <c r="BI3" s="9" t="s">
        <v>1843</v>
      </c>
      <c r="BJ3" s="9" t="s">
        <v>44</v>
      </c>
      <c r="BK3" s="9" t="s">
        <v>45</v>
      </c>
      <c r="BL3" s="9" t="s">
        <v>35</v>
      </c>
      <c r="BM3" s="9" t="s">
        <v>46</v>
      </c>
      <c r="BN3" s="9"/>
      <c r="BO3" s="9"/>
    </row>
    <row r="4" spans="1:67">
      <c r="A4">
        <v>1980</v>
      </c>
      <c r="B4" t="s">
        <v>213</v>
      </c>
      <c r="C4" t="s">
        <v>214</v>
      </c>
      <c r="D4" t="s">
        <v>2644</v>
      </c>
      <c r="F4">
        <v>0</v>
      </c>
      <c r="H4">
        <v>0</v>
      </c>
      <c r="J4">
        <v>0</v>
      </c>
      <c r="L4">
        <v>0</v>
      </c>
      <c r="N4">
        <v>0</v>
      </c>
      <c r="O4" t="s">
        <v>1352</v>
      </c>
      <c r="P4">
        <v>2</v>
      </c>
      <c r="Q4" t="s">
        <v>1352</v>
      </c>
      <c r="R4">
        <v>2</v>
      </c>
      <c r="S4" t="s">
        <v>1352</v>
      </c>
      <c r="T4">
        <v>2</v>
      </c>
      <c r="U4" t="s">
        <v>1352</v>
      </c>
      <c r="V4">
        <v>2</v>
      </c>
      <c r="W4" t="s">
        <v>1352</v>
      </c>
      <c r="X4">
        <v>2</v>
      </c>
      <c r="Y4" t="s">
        <v>1352</v>
      </c>
      <c r="Z4">
        <v>2</v>
      </c>
      <c r="AA4" t="s">
        <v>1352</v>
      </c>
      <c r="AB4">
        <v>3</v>
      </c>
      <c r="AC4" t="s">
        <v>1352</v>
      </c>
      <c r="AD4">
        <v>3</v>
      </c>
      <c r="AE4" t="s">
        <v>1352</v>
      </c>
      <c r="AF4">
        <v>3</v>
      </c>
      <c r="AG4" t="s">
        <v>1352</v>
      </c>
      <c r="AH4">
        <v>3</v>
      </c>
      <c r="AI4" t="s">
        <v>1352</v>
      </c>
      <c r="AJ4">
        <v>3</v>
      </c>
      <c r="AK4" t="s">
        <v>1352</v>
      </c>
      <c r="AL4">
        <v>3</v>
      </c>
      <c r="AM4" t="s">
        <v>1352</v>
      </c>
      <c r="AN4">
        <v>3</v>
      </c>
      <c r="AO4" t="s">
        <v>1352</v>
      </c>
      <c r="AP4">
        <v>3</v>
      </c>
      <c r="AQ4" t="s">
        <v>1352</v>
      </c>
      <c r="AR4">
        <v>3</v>
      </c>
      <c r="AS4" t="s">
        <v>1352</v>
      </c>
      <c r="AT4">
        <v>3</v>
      </c>
      <c r="AU4">
        <v>42</v>
      </c>
      <c r="AV4" s="348">
        <v>0.70072916666666663</v>
      </c>
      <c r="AW4" s="348">
        <v>0.32572916666666663</v>
      </c>
      <c r="AX4">
        <v>42</v>
      </c>
      <c r="AY4">
        <v>22</v>
      </c>
      <c r="AZ4" t="s">
        <v>2645</v>
      </c>
      <c r="BA4">
        <f>21-COUNTBLANK(E4:AT4)</f>
        <v>16</v>
      </c>
      <c r="BB4" s="15">
        <f>VLOOKUP(BC4,id!$A:$C,3,0)</f>
        <v>60</v>
      </c>
      <c r="BC4" s="15" t="str">
        <f>BD4&amp;BE4&amp;BG4</f>
        <v>TruszkowskaKamila1980</v>
      </c>
      <c r="BD4" s="9" t="str">
        <f>B4</f>
        <v>Truszkowska</v>
      </c>
      <c r="BE4" s="9" t="str">
        <f>C4</f>
        <v>Kamila</v>
      </c>
      <c r="BF4" s="9" t="str">
        <f>D4</f>
        <v>x</v>
      </c>
      <c r="BG4" s="9">
        <f>A4</f>
        <v>1980</v>
      </c>
      <c r="BH4" s="9">
        <v>100</v>
      </c>
      <c r="BI4" s="9">
        <f>AX4/'XIV Szago M'!AY4*100</f>
        <v>89.361702127659569</v>
      </c>
      <c r="BJ4" s="9"/>
      <c r="BK4" s="9"/>
      <c r="BL4" s="9"/>
      <c r="BM4" s="9"/>
      <c r="BN4" s="9"/>
      <c r="BO4" s="9"/>
    </row>
    <row r="5" spans="1:67">
      <c r="A5">
        <v>1970</v>
      </c>
      <c r="B5" t="s">
        <v>92</v>
      </c>
      <c r="C5" t="s">
        <v>40</v>
      </c>
      <c r="D5" t="s">
        <v>2646</v>
      </c>
      <c r="F5">
        <v>0</v>
      </c>
      <c r="H5">
        <v>0</v>
      </c>
      <c r="I5" t="s">
        <v>1352</v>
      </c>
      <c r="J5">
        <v>1</v>
      </c>
      <c r="L5">
        <v>0</v>
      </c>
      <c r="M5" t="s">
        <v>1352</v>
      </c>
      <c r="N5">
        <v>1</v>
      </c>
      <c r="O5" t="s">
        <v>1352</v>
      </c>
      <c r="P5">
        <v>2</v>
      </c>
      <c r="R5">
        <v>0</v>
      </c>
      <c r="T5">
        <v>0</v>
      </c>
      <c r="V5">
        <v>0</v>
      </c>
      <c r="W5" t="s">
        <v>1352</v>
      </c>
      <c r="X5">
        <v>2</v>
      </c>
      <c r="Y5" t="s">
        <v>1352</v>
      </c>
      <c r="Z5">
        <v>2</v>
      </c>
      <c r="AA5" t="s">
        <v>1352</v>
      </c>
      <c r="AB5">
        <v>3</v>
      </c>
      <c r="AC5" t="s">
        <v>1352</v>
      </c>
      <c r="AD5">
        <v>3</v>
      </c>
      <c r="AE5" t="s">
        <v>1352</v>
      </c>
      <c r="AF5">
        <v>3</v>
      </c>
      <c r="AG5" t="s">
        <v>1352</v>
      </c>
      <c r="AH5">
        <v>3</v>
      </c>
      <c r="AI5" t="s">
        <v>1352</v>
      </c>
      <c r="AJ5">
        <v>3</v>
      </c>
      <c r="AK5" t="s">
        <v>1352</v>
      </c>
      <c r="AL5">
        <v>3</v>
      </c>
      <c r="AM5" t="s">
        <v>1352</v>
      </c>
      <c r="AN5">
        <v>3</v>
      </c>
      <c r="AO5" t="s">
        <v>1352</v>
      </c>
      <c r="AP5">
        <v>3</v>
      </c>
      <c r="AQ5" t="s">
        <v>1352</v>
      </c>
      <c r="AR5">
        <v>3</v>
      </c>
      <c r="AS5" t="s">
        <v>1352</v>
      </c>
      <c r="AT5">
        <v>3</v>
      </c>
      <c r="AU5">
        <v>38</v>
      </c>
      <c r="AV5" s="348">
        <v>0.70601851851851849</v>
      </c>
      <c r="AW5" s="348">
        <v>0.33101851851851849</v>
      </c>
      <c r="AX5">
        <v>38</v>
      </c>
      <c r="AY5">
        <v>34</v>
      </c>
      <c r="AZ5" t="s">
        <v>2647</v>
      </c>
      <c r="BA5">
        <f>21-COUNTBLANK(E5:AT5)</f>
        <v>15</v>
      </c>
      <c r="BB5" s="15">
        <f>VLOOKUP(BC5,id!$A:$C,3,0)</f>
        <v>61</v>
      </c>
      <c r="BC5" s="15" t="str">
        <f t="shared" ref="BC5" si="0">BD5&amp;BE5&amp;BG5</f>
        <v>MarcinkowskaMagdalena1970</v>
      </c>
      <c r="BD5" s="9" t="str">
        <f t="shared" ref="BD5:BF5" si="1">B5</f>
        <v>Marcinkowska</v>
      </c>
      <c r="BE5" s="9" t="str">
        <f t="shared" si="1"/>
        <v>Magdalena</v>
      </c>
      <c r="BF5" s="9" t="str">
        <f t="shared" si="1"/>
        <v>podrozerowerowe</v>
      </c>
      <c r="BG5" s="9">
        <f t="shared" ref="BG5" si="2">A5</f>
        <v>1970</v>
      </c>
      <c r="BH5" s="9">
        <f t="shared" ref="BH5" si="3">BH4*IF(BL5&lt;1,BL5,IF(BM5&lt;1,BM5,IF(BK5&lt;1,BK5,IF(BJ5&lt;1,BJ5,1))))</f>
        <v>90.476190476190482</v>
      </c>
      <c r="BI5" s="9">
        <f>BI4*IF(BL5&lt;1,BL5,IF(BM5&lt;1,BM5,IF(BK5&lt;1,BK5,IF(BJ5&lt;1,BJ5,1))))</f>
        <v>80.851063829787236</v>
      </c>
      <c r="BJ5" s="9">
        <f>AW4/AW5</f>
        <v>0.98402097902097896</v>
      </c>
      <c r="BK5" s="9">
        <f>BA5/BA4</f>
        <v>0.9375</v>
      </c>
      <c r="BL5" s="9">
        <f>AX5/AX4</f>
        <v>0.90476190476190477</v>
      </c>
      <c r="BM5" s="9">
        <f>BK5^0.2</f>
        <v>0.98717524291740988</v>
      </c>
      <c r="BN5" s="9"/>
      <c r="BO5" s="9"/>
    </row>
    <row r="6" spans="1:67">
      <c r="BB6" s="15"/>
      <c r="BC6" s="15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</row>
    <row r="7" spans="1:67">
      <c r="BB7" s="15"/>
      <c r="BC7" s="15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</row>
    <row r="8" spans="1:67">
      <c r="BB8" s="15"/>
      <c r="BC8" s="15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</row>
    <row r="9" spans="1:67">
      <c r="BB9" s="15"/>
      <c r="BC9" s="15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</row>
    <row r="10" spans="1:67">
      <c r="BB10" s="15"/>
      <c r="BC10" s="15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</row>
  </sheetData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M45"/>
  <sheetViews>
    <sheetView workbookViewId="0"/>
  </sheetViews>
  <sheetFormatPr defaultRowHeight="13.2"/>
  <cols>
    <col min="2" max="2" width="20.44140625" bestFit="1" customWidth="1"/>
    <col min="3" max="3" width="20.44140625" customWidth="1"/>
    <col min="4" max="4" width="22.6640625" bestFit="1" customWidth="1"/>
    <col min="48" max="49" width="8.88671875" style="348"/>
  </cols>
  <sheetData>
    <row r="1" spans="1:65">
      <c r="A1" t="s">
        <v>2614</v>
      </c>
    </row>
    <row r="2" spans="1:65">
      <c r="A2" t="s">
        <v>2615</v>
      </c>
      <c r="B2" t="s">
        <v>1424</v>
      </c>
      <c r="D2" t="s">
        <v>1423</v>
      </c>
      <c r="E2" t="s">
        <v>1422</v>
      </c>
      <c r="AU2" t="s">
        <v>1421</v>
      </c>
      <c r="AV2" s="348" t="s">
        <v>1420</v>
      </c>
      <c r="AY2" t="s">
        <v>1419</v>
      </c>
      <c r="AZ2" t="s">
        <v>152</v>
      </c>
    </row>
    <row r="3" spans="1:65">
      <c r="D3" t="s">
        <v>1414</v>
      </c>
      <c r="E3" t="s">
        <v>1413</v>
      </c>
      <c r="G3" t="s">
        <v>1412</v>
      </c>
      <c r="I3" t="s">
        <v>1411</v>
      </c>
      <c r="K3" t="s">
        <v>2616</v>
      </c>
      <c r="M3" t="s">
        <v>2617</v>
      </c>
      <c r="O3" t="s">
        <v>1408</v>
      </c>
      <c r="Q3" t="s">
        <v>1407</v>
      </c>
      <c r="S3" t="s">
        <v>1406</v>
      </c>
      <c r="U3" t="s">
        <v>1405</v>
      </c>
      <c r="W3" t="s">
        <v>2618</v>
      </c>
      <c r="Y3" t="s">
        <v>2619</v>
      </c>
      <c r="AA3" t="s">
        <v>2620</v>
      </c>
      <c r="AC3" t="s">
        <v>1401</v>
      </c>
      <c r="AE3" t="s">
        <v>2621</v>
      </c>
      <c r="AG3" t="s">
        <v>2622</v>
      </c>
      <c r="AI3" t="s">
        <v>2623</v>
      </c>
      <c r="AK3" t="s">
        <v>2624</v>
      </c>
      <c r="AM3" t="s">
        <v>2625</v>
      </c>
      <c r="AO3" t="s">
        <v>1395</v>
      </c>
      <c r="AQ3" t="s">
        <v>1394</v>
      </c>
      <c r="AS3" t="s">
        <v>1393</v>
      </c>
      <c r="AV3" s="348" t="s">
        <v>2626</v>
      </c>
      <c r="AW3" s="348" t="s">
        <v>2626</v>
      </c>
      <c r="AX3" t="s">
        <v>1389</v>
      </c>
      <c r="BB3" s="15" t="s">
        <v>77</v>
      </c>
      <c r="BC3" s="15" t="s">
        <v>78</v>
      </c>
      <c r="BD3" s="9" t="s">
        <v>105</v>
      </c>
      <c r="BE3" s="9" t="s">
        <v>106</v>
      </c>
      <c r="BF3" s="9" t="s">
        <v>81</v>
      </c>
      <c r="BG3" s="9" t="s">
        <v>79</v>
      </c>
      <c r="BH3" s="9" t="s">
        <v>47</v>
      </c>
      <c r="BI3" s="9"/>
      <c r="BJ3" s="9" t="s">
        <v>44</v>
      </c>
      <c r="BK3" s="9" t="s">
        <v>45</v>
      </c>
      <c r="BL3" s="9" t="s">
        <v>35</v>
      </c>
      <c r="BM3" s="9" t="s">
        <v>46</v>
      </c>
    </row>
    <row r="4" spans="1:65">
      <c r="A4">
        <v>1964</v>
      </c>
      <c r="B4" t="s">
        <v>22</v>
      </c>
      <c r="C4" t="s">
        <v>23</v>
      </c>
      <c r="D4" t="s">
        <v>694</v>
      </c>
      <c r="E4" t="s">
        <v>1352</v>
      </c>
      <c r="F4">
        <v>1</v>
      </c>
      <c r="G4" t="s">
        <v>1352</v>
      </c>
      <c r="H4">
        <v>1</v>
      </c>
      <c r="I4" t="s">
        <v>1352</v>
      </c>
      <c r="J4">
        <v>1</v>
      </c>
      <c r="K4" t="s">
        <v>1352</v>
      </c>
      <c r="L4">
        <v>1</v>
      </c>
      <c r="M4" t="s">
        <v>1352</v>
      </c>
      <c r="N4">
        <v>1</v>
      </c>
      <c r="O4" t="s">
        <v>1352</v>
      </c>
      <c r="P4">
        <v>2</v>
      </c>
      <c r="Q4" t="s">
        <v>1352</v>
      </c>
      <c r="R4">
        <v>2</v>
      </c>
      <c r="S4" t="s">
        <v>1352</v>
      </c>
      <c r="T4">
        <v>2</v>
      </c>
      <c r="U4" t="s">
        <v>1352</v>
      </c>
      <c r="V4">
        <v>2</v>
      </c>
      <c r="W4" t="s">
        <v>1352</v>
      </c>
      <c r="X4">
        <v>2</v>
      </c>
      <c r="Y4" t="s">
        <v>1352</v>
      </c>
      <c r="Z4">
        <v>2</v>
      </c>
      <c r="AA4" t="s">
        <v>1352</v>
      </c>
      <c r="AB4">
        <v>3</v>
      </c>
      <c r="AC4" t="s">
        <v>1352</v>
      </c>
      <c r="AD4">
        <v>3</v>
      </c>
      <c r="AE4" t="s">
        <v>1352</v>
      </c>
      <c r="AF4">
        <v>3</v>
      </c>
      <c r="AG4" t="s">
        <v>1352</v>
      </c>
      <c r="AH4">
        <v>3</v>
      </c>
      <c r="AI4" t="s">
        <v>1352</v>
      </c>
      <c r="AJ4">
        <v>3</v>
      </c>
      <c r="AK4" t="s">
        <v>1352</v>
      </c>
      <c r="AL4">
        <v>3</v>
      </c>
      <c r="AM4" t="s">
        <v>1352</v>
      </c>
      <c r="AN4">
        <v>3</v>
      </c>
      <c r="AO4" t="s">
        <v>1352</v>
      </c>
      <c r="AP4">
        <v>3</v>
      </c>
      <c r="AQ4" t="s">
        <v>1352</v>
      </c>
      <c r="AR4">
        <v>3</v>
      </c>
      <c r="AS4" t="s">
        <v>1352</v>
      </c>
      <c r="AT4">
        <v>3</v>
      </c>
      <c r="AU4">
        <v>47</v>
      </c>
      <c r="AV4" s="348">
        <v>0.61753472222222217</v>
      </c>
      <c r="AW4" s="348">
        <v>0.24253472222222217</v>
      </c>
      <c r="AY4">
        <v>47</v>
      </c>
      <c r="AZ4">
        <v>1</v>
      </c>
      <c r="BA4">
        <f>21-COUNTBLANK(E4:AT4)</f>
        <v>21</v>
      </c>
      <c r="BB4" s="15">
        <f>VLOOKUP(BC4,id!$A:$C,3,0)</f>
        <v>13</v>
      </c>
      <c r="BC4" s="15" t="str">
        <f>BD4&amp;BE4&amp;BG4</f>
        <v>LiszkaGrzegorz1964</v>
      </c>
      <c r="BD4" s="9" t="str">
        <f>B4</f>
        <v>Liszka</v>
      </c>
      <c r="BE4" s="9" t="str">
        <f>C4</f>
        <v>Grzegorz</v>
      </c>
      <c r="BF4" s="9" t="str">
        <f>D4</f>
        <v>Trezado BikeTires.pl</v>
      </c>
      <c r="BG4" s="9">
        <f>A4</f>
        <v>1964</v>
      </c>
      <c r="BH4" s="9">
        <v>100</v>
      </c>
      <c r="BI4" s="9"/>
      <c r="BJ4" s="9"/>
      <c r="BK4" s="9"/>
      <c r="BL4" s="9"/>
      <c r="BM4" s="9"/>
    </row>
    <row r="5" spans="1:65">
      <c r="A5">
        <v>1982</v>
      </c>
      <c r="B5" t="s">
        <v>172</v>
      </c>
      <c r="C5" t="s">
        <v>154</v>
      </c>
      <c r="D5" t="s">
        <v>2627</v>
      </c>
      <c r="E5" t="s">
        <v>1352</v>
      </c>
      <c r="F5">
        <v>1</v>
      </c>
      <c r="G5" t="s">
        <v>1352</v>
      </c>
      <c r="H5">
        <v>1</v>
      </c>
      <c r="I5" t="s">
        <v>1352</v>
      </c>
      <c r="J5">
        <v>1</v>
      </c>
      <c r="K5" t="s">
        <v>1352</v>
      </c>
      <c r="L5">
        <v>1</v>
      </c>
      <c r="M5" t="s">
        <v>1352</v>
      </c>
      <c r="N5">
        <v>1</v>
      </c>
      <c r="O5" t="s">
        <v>1352</v>
      </c>
      <c r="P5">
        <v>2</v>
      </c>
      <c r="Q5" t="s">
        <v>1352</v>
      </c>
      <c r="R5">
        <v>2</v>
      </c>
      <c r="S5" t="s">
        <v>1352</v>
      </c>
      <c r="T5">
        <v>2</v>
      </c>
      <c r="U5" t="s">
        <v>1352</v>
      </c>
      <c r="V5">
        <v>2</v>
      </c>
      <c r="W5" t="s">
        <v>1352</v>
      </c>
      <c r="X5">
        <v>2</v>
      </c>
      <c r="Y5" t="s">
        <v>1352</v>
      </c>
      <c r="Z5">
        <v>2</v>
      </c>
      <c r="AA5" t="s">
        <v>1352</v>
      </c>
      <c r="AB5">
        <v>3</v>
      </c>
      <c r="AC5" t="s">
        <v>1352</v>
      </c>
      <c r="AD5">
        <v>3</v>
      </c>
      <c r="AE5" t="s">
        <v>1352</v>
      </c>
      <c r="AF5">
        <v>3</v>
      </c>
      <c r="AG5" t="s">
        <v>1352</v>
      </c>
      <c r="AH5">
        <v>3</v>
      </c>
      <c r="AI5" t="s">
        <v>1352</v>
      </c>
      <c r="AJ5">
        <v>3</v>
      </c>
      <c r="AK5" t="s">
        <v>1352</v>
      </c>
      <c r="AL5">
        <v>3</v>
      </c>
      <c r="AM5" t="s">
        <v>1352</v>
      </c>
      <c r="AN5">
        <v>3</v>
      </c>
      <c r="AO5" t="s">
        <v>1352</v>
      </c>
      <c r="AP5">
        <v>3</v>
      </c>
      <c r="AQ5" t="s">
        <v>1352</v>
      </c>
      <c r="AR5">
        <v>3</v>
      </c>
      <c r="AS5" t="s">
        <v>1352</v>
      </c>
      <c r="AT5">
        <v>3</v>
      </c>
      <c r="AU5">
        <v>47</v>
      </c>
      <c r="AV5" s="348">
        <v>0.61753472222222217</v>
      </c>
      <c r="AW5" s="348">
        <v>0.24253472222222217</v>
      </c>
      <c r="AY5">
        <v>47</v>
      </c>
      <c r="AZ5">
        <v>1</v>
      </c>
      <c r="BA5">
        <f t="shared" ref="BA5:BA45" si="0">21-COUNTBLANK(E5:AT5)</f>
        <v>21</v>
      </c>
      <c r="BB5" s="15">
        <f>VLOOKUP(BC5,id!$A:$C,3,0)</f>
        <v>1</v>
      </c>
      <c r="BC5" s="15" t="str">
        <f t="shared" ref="BC5:BC9" si="1">BD5&amp;BE5&amp;BG5</f>
        <v>ŚmiejaDaniel1982</v>
      </c>
      <c r="BD5" s="9" t="str">
        <f t="shared" ref="BD5:BD9" si="2">B5</f>
        <v>Śmieja</v>
      </c>
      <c r="BE5" s="9" t="str">
        <f t="shared" ref="BE5:BE9" si="3">C5</f>
        <v>Daniel</v>
      </c>
      <c r="BF5" s="9" t="str">
        <f t="shared" ref="BF5:BF9" si="4">D5</f>
        <v xml:space="preserve">mrdp.pl </v>
      </c>
      <c r="BG5" s="9">
        <f t="shared" ref="BG5:BG9" si="5">A5</f>
        <v>1982</v>
      </c>
      <c r="BH5" s="9">
        <f t="shared" ref="BH5:BH9" si="6">BH4*IF(BL5&lt;1,BL5,IF(BM5&lt;1,BM5,IF(BK5&lt;1,BK5,IF(BJ5&lt;1,BJ5,1))))</f>
        <v>100</v>
      </c>
      <c r="BI5" s="9"/>
      <c r="BJ5" s="9">
        <f>AW4/AW5</f>
        <v>1</v>
      </c>
      <c r="BK5" s="9">
        <f>BA5/BA4</f>
        <v>1</v>
      </c>
      <c r="BL5" s="9">
        <f>AY5/AY4</f>
        <v>1</v>
      </c>
      <c r="BM5" s="9">
        <f>BK5^0.2</f>
        <v>1</v>
      </c>
    </row>
    <row r="6" spans="1:65">
      <c r="A6">
        <v>1972</v>
      </c>
      <c r="B6" t="s">
        <v>314</v>
      </c>
      <c r="C6" t="s">
        <v>288</v>
      </c>
      <c r="D6" t="s">
        <v>158</v>
      </c>
      <c r="E6" t="s">
        <v>1352</v>
      </c>
      <c r="F6">
        <v>1</v>
      </c>
      <c r="G6" t="s">
        <v>1352</v>
      </c>
      <c r="H6">
        <v>1</v>
      </c>
      <c r="I6" t="s">
        <v>1352</v>
      </c>
      <c r="J6">
        <v>1</v>
      </c>
      <c r="K6" t="s">
        <v>1352</v>
      </c>
      <c r="L6">
        <v>1</v>
      </c>
      <c r="M6" t="s">
        <v>1352</v>
      </c>
      <c r="N6">
        <v>1</v>
      </c>
      <c r="O6" t="s">
        <v>1352</v>
      </c>
      <c r="P6">
        <v>2</v>
      </c>
      <c r="Q6" t="s">
        <v>1352</v>
      </c>
      <c r="R6">
        <v>2</v>
      </c>
      <c r="S6" t="s">
        <v>1352</v>
      </c>
      <c r="T6">
        <v>2</v>
      </c>
      <c r="U6" t="s">
        <v>1352</v>
      </c>
      <c r="V6">
        <v>2</v>
      </c>
      <c r="W6" t="s">
        <v>1352</v>
      </c>
      <c r="X6">
        <v>2</v>
      </c>
      <c r="Y6" t="s">
        <v>1352</v>
      </c>
      <c r="Z6">
        <v>2</v>
      </c>
      <c r="AA6" t="s">
        <v>1352</v>
      </c>
      <c r="AB6">
        <v>3</v>
      </c>
      <c r="AC6" t="s">
        <v>1352</v>
      </c>
      <c r="AD6">
        <v>3</v>
      </c>
      <c r="AE6" t="s">
        <v>1352</v>
      </c>
      <c r="AF6">
        <v>3</v>
      </c>
      <c r="AG6" t="s">
        <v>1352</v>
      </c>
      <c r="AH6">
        <v>3</v>
      </c>
      <c r="AI6" t="s">
        <v>1352</v>
      </c>
      <c r="AJ6">
        <v>3</v>
      </c>
      <c r="AK6" t="s">
        <v>1352</v>
      </c>
      <c r="AL6">
        <v>3</v>
      </c>
      <c r="AM6" t="s">
        <v>1352</v>
      </c>
      <c r="AN6">
        <v>3</v>
      </c>
      <c r="AO6" t="s">
        <v>1352</v>
      </c>
      <c r="AP6">
        <v>3</v>
      </c>
      <c r="AQ6" t="s">
        <v>1352</v>
      </c>
      <c r="AR6">
        <v>3</v>
      </c>
      <c r="AS6" t="s">
        <v>1352</v>
      </c>
      <c r="AT6">
        <v>3</v>
      </c>
      <c r="AU6">
        <v>47</v>
      </c>
      <c r="AV6" s="348">
        <v>0.62916666666666665</v>
      </c>
      <c r="AW6" s="348">
        <v>0.25416666666666665</v>
      </c>
      <c r="AY6">
        <v>47</v>
      </c>
      <c r="AZ6">
        <v>3</v>
      </c>
      <c r="BA6">
        <f t="shared" si="0"/>
        <v>21</v>
      </c>
      <c r="BB6" s="15">
        <f>VLOOKUP(BC6,id!$A:$C,3,0)</f>
        <v>27</v>
      </c>
      <c r="BC6" s="15" t="str">
        <f t="shared" si="1"/>
        <v>BoberBartłomiej1972</v>
      </c>
      <c r="BD6" s="9" t="str">
        <f t="shared" si="2"/>
        <v>Bober</v>
      </c>
      <c r="BE6" s="9" t="str">
        <f t="shared" si="3"/>
        <v>Bartłomiej</v>
      </c>
      <c r="BF6" s="9" t="str">
        <f t="shared" si="4"/>
        <v>Harpagan</v>
      </c>
      <c r="BG6" s="9">
        <f t="shared" si="5"/>
        <v>1972</v>
      </c>
      <c r="BH6" s="9">
        <f t="shared" si="6"/>
        <v>95.423497267759544</v>
      </c>
      <c r="BI6" s="9"/>
      <c r="BJ6" s="9">
        <f t="shared" ref="BJ6:BJ9" si="7">AW5/AW6</f>
        <v>0.95423497267759549</v>
      </c>
      <c r="BK6" s="9">
        <f t="shared" ref="BK6:BK45" si="8">BA6/BA5</f>
        <v>1</v>
      </c>
      <c r="BL6" s="9">
        <f t="shared" ref="BL6:BL45" si="9">AY6/AY5</f>
        <v>1</v>
      </c>
      <c r="BM6" s="9">
        <f t="shared" ref="BM6:BM45" si="10">BK6^0.2</f>
        <v>1</v>
      </c>
    </row>
    <row r="7" spans="1:65">
      <c r="A7">
        <v>1977</v>
      </c>
      <c r="B7" t="s">
        <v>153</v>
      </c>
      <c r="C7" t="s">
        <v>166</v>
      </c>
      <c r="D7" t="s">
        <v>158</v>
      </c>
      <c r="E7" t="s">
        <v>1352</v>
      </c>
      <c r="F7">
        <v>1</v>
      </c>
      <c r="G7" t="s">
        <v>1352</v>
      </c>
      <c r="H7">
        <v>1</v>
      </c>
      <c r="I7" t="s">
        <v>1352</v>
      </c>
      <c r="J7">
        <v>1</v>
      </c>
      <c r="K7" t="s">
        <v>1352</v>
      </c>
      <c r="L7">
        <v>1</v>
      </c>
      <c r="M7" t="s">
        <v>1352</v>
      </c>
      <c r="N7">
        <v>1</v>
      </c>
      <c r="O7" t="s">
        <v>1352</v>
      </c>
      <c r="P7">
        <v>2</v>
      </c>
      <c r="Q7" t="s">
        <v>1352</v>
      </c>
      <c r="R7">
        <v>2</v>
      </c>
      <c r="S7" t="s">
        <v>1352</v>
      </c>
      <c r="T7">
        <v>2</v>
      </c>
      <c r="U7" t="s">
        <v>1352</v>
      </c>
      <c r="V7">
        <v>2</v>
      </c>
      <c r="W7" t="s">
        <v>1352</v>
      </c>
      <c r="X7">
        <v>2</v>
      </c>
      <c r="Y7" t="s">
        <v>1352</v>
      </c>
      <c r="Z7">
        <v>2</v>
      </c>
      <c r="AA7" t="s">
        <v>1352</v>
      </c>
      <c r="AB7">
        <v>3</v>
      </c>
      <c r="AC7" t="s">
        <v>1352</v>
      </c>
      <c r="AD7">
        <v>3</v>
      </c>
      <c r="AE7" t="s">
        <v>1352</v>
      </c>
      <c r="AF7">
        <v>3</v>
      </c>
      <c r="AG7" t="s">
        <v>1352</v>
      </c>
      <c r="AH7">
        <v>3</v>
      </c>
      <c r="AI7" t="s">
        <v>1352</v>
      </c>
      <c r="AJ7">
        <v>3</v>
      </c>
      <c r="AK7" t="s">
        <v>1352</v>
      </c>
      <c r="AL7">
        <v>3</v>
      </c>
      <c r="AM7" t="s">
        <v>1352</v>
      </c>
      <c r="AN7">
        <v>3</v>
      </c>
      <c r="AO7" t="s">
        <v>1352</v>
      </c>
      <c r="AP7">
        <v>3</v>
      </c>
      <c r="AQ7" t="s">
        <v>1352</v>
      </c>
      <c r="AR7">
        <v>3</v>
      </c>
      <c r="AS7" t="s">
        <v>1352</v>
      </c>
      <c r="AT7">
        <v>3</v>
      </c>
      <c r="AU7">
        <v>47</v>
      </c>
      <c r="AV7" s="348">
        <v>0.63807870370370368</v>
      </c>
      <c r="AW7" s="348">
        <v>0.26307870370370368</v>
      </c>
      <c r="AY7">
        <v>47</v>
      </c>
      <c r="AZ7">
        <v>4</v>
      </c>
      <c r="BA7">
        <f t="shared" si="0"/>
        <v>21</v>
      </c>
      <c r="BB7" s="15">
        <f>VLOOKUP(BC7,id!$A:$C,3,0)</f>
        <v>95</v>
      </c>
      <c r="BC7" s="15" t="str">
        <f t="shared" si="1"/>
        <v>PiwakowskiWojciech1977</v>
      </c>
      <c r="BD7" s="9" t="str">
        <f t="shared" si="2"/>
        <v>Piwakowski</v>
      </c>
      <c r="BE7" s="9" t="str">
        <f t="shared" si="3"/>
        <v>Wojciech</v>
      </c>
      <c r="BF7" s="9" t="str">
        <f t="shared" si="4"/>
        <v>Harpagan</v>
      </c>
      <c r="BG7" s="9">
        <f t="shared" si="5"/>
        <v>1977</v>
      </c>
      <c r="BH7" s="9">
        <f t="shared" si="6"/>
        <v>92.190937087549486</v>
      </c>
      <c r="BI7" s="9"/>
      <c r="BJ7" s="9">
        <f t="shared" si="7"/>
        <v>0.96612406511218663</v>
      </c>
      <c r="BK7" s="9">
        <f t="shared" si="8"/>
        <v>1</v>
      </c>
      <c r="BL7" s="9">
        <f t="shared" si="9"/>
        <v>1</v>
      </c>
      <c r="BM7" s="9">
        <f t="shared" si="10"/>
        <v>1</v>
      </c>
    </row>
    <row r="8" spans="1:65">
      <c r="A8">
        <v>1980</v>
      </c>
      <c r="B8" t="s">
        <v>333</v>
      </c>
      <c r="C8" t="s">
        <v>21</v>
      </c>
      <c r="D8" t="s">
        <v>1355</v>
      </c>
      <c r="E8" t="s">
        <v>1352</v>
      </c>
      <c r="F8">
        <v>1</v>
      </c>
      <c r="G8" t="s">
        <v>1352</v>
      </c>
      <c r="H8">
        <v>1</v>
      </c>
      <c r="I8" t="s">
        <v>1352</v>
      </c>
      <c r="J8">
        <v>1</v>
      </c>
      <c r="K8" t="s">
        <v>1352</v>
      </c>
      <c r="L8">
        <v>1</v>
      </c>
      <c r="M8" t="s">
        <v>1352</v>
      </c>
      <c r="N8">
        <v>1</v>
      </c>
      <c r="O8" t="s">
        <v>1352</v>
      </c>
      <c r="P8">
        <v>2</v>
      </c>
      <c r="Q8" t="s">
        <v>1352</v>
      </c>
      <c r="R8">
        <v>2</v>
      </c>
      <c r="S8" t="s">
        <v>1352</v>
      </c>
      <c r="T8">
        <v>2</v>
      </c>
      <c r="U8" t="s">
        <v>1352</v>
      </c>
      <c r="V8">
        <v>2</v>
      </c>
      <c r="W8" t="s">
        <v>1352</v>
      </c>
      <c r="X8">
        <v>2</v>
      </c>
      <c r="Y8" t="s">
        <v>1352</v>
      </c>
      <c r="Z8">
        <v>2</v>
      </c>
      <c r="AA8" t="s">
        <v>1352</v>
      </c>
      <c r="AB8">
        <v>3</v>
      </c>
      <c r="AC8" t="s">
        <v>1352</v>
      </c>
      <c r="AD8">
        <v>3</v>
      </c>
      <c r="AE8" t="s">
        <v>1352</v>
      </c>
      <c r="AF8">
        <v>3</v>
      </c>
      <c r="AG8" t="s">
        <v>1352</v>
      </c>
      <c r="AH8">
        <v>3</v>
      </c>
      <c r="AI8" t="s">
        <v>1352</v>
      </c>
      <c r="AJ8">
        <v>3</v>
      </c>
      <c r="AK8" t="s">
        <v>1352</v>
      </c>
      <c r="AL8">
        <v>3</v>
      </c>
      <c r="AM8" t="s">
        <v>1352</v>
      </c>
      <c r="AN8">
        <v>3</v>
      </c>
      <c r="AO8" t="s">
        <v>1352</v>
      </c>
      <c r="AP8">
        <v>3</v>
      </c>
      <c r="AQ8" t="s">
        <v>1352</v>
      </c>
      <c r="AR8">
        <v>3</v>
      </c>
      <c r="AS8" t="s">
        <v>1352</v>
      </c>
      <c r="AT8">
        <v>3</v>
      </c>
      <c r="AU8">
        <v>47</v>
      </c>
      <c r="AV8" s="348">
        <v>0.63807870370370368</v>
      </c>
      <c r="AW8" s="348">
        <v>0.26307870370370368</v>
      </c>
      <c r="AY8">
        <v>47</v>
      </c>
      <c r="AZ8">
        <v>4</v>
      </c>
      <c r="BA8">
        <f t="shared" si="0"/>
        <v>21</v>
      </c>
      <c r="BB8" s="15">
        <f>VLOOKUP(BC8,id!$A:$C,3,0)</f>
        <v>100</v>
      </c>
      <c r="BC8" s="15" t="str">
        <f t="shared" si="1"/>
        <v>RóżakMarcin1980</v>
      </c>
      <c r="BD8" s="9" t="str">
        <f t="shared" si="2"/>
        <v>Różak</v>
      </c>
      <c r="BE8" s="9" t="str">
        <f t="shared" si="3"/>
        <v>Marcin</v>
      </c>
      <c r="BF8" s="9" t="str">
        <f t="shared" si="4"/>
        <v>Zespół Niespokojnych Nóg</v>
      </c>
      <c r="BG8" s="9">
        <f t="shared" si="5"/>
        <v>1980</v>
      </c>
      <c r="BH8" s="9">
        <f t="shared" si="6"/>
        <v>92.190937087549486</v>
      </c>
      <c r="BI8" s="9"/>
      <c r="BJ8" s="9">
        <f t="shared" si="7"/>
        <v>1</v>
      </c>
      <c r="BK8" s="9">
        <f t="shared" si="8"/>
        <v>1</v>
      </c>
      <c r="BL8" s="9">
        <f t="shared" si="9"/>
        <v>1</v>
      </c>
      <c r="BM8" s="9">
        <f t="shared" si="10"/>
        <v>1</v>
      </c>
    </row>
    <row r="9" spans="1:65">
      <c r="A9">
        <v>1979</v>
      </c>
      <c r="B9" t="s">
        <v>283</v>
      </c>
      <c r="C9" t="s">
        <v>20</v>
      </c>
      <c r="D9" t="s">
        <v>282</v>
      </c>
      <c r="E9" t="s">
        <v>1352</v>
      </c>
      <c r="F9">
        <v>1</v>
      </c>
      <c r="G9" t="s">
        <v>1352</v>
      </c>
      <c r="H9">
        <v>1</v>
      </c>
      <c r="I9" t="s">
        <v>1352</v>
      </c>
      <c r="J9">
        <v>1</v>
      </c>
      <c r="K9" t="s">
        <v>1352</v>
      </c>
      <c r="L9">
        <v>1</v>
      </c>
      <c r="M9" t="s">
        <v>1352</v>
      </c>
      <c r="N9">
        <v>1</v>
      </c>
      <c r="O9" t="s">
        <v>1352</v>
      </c>
      <c r="P9">
        <v>2</v>
      </c>
      <c r="Q9" t="s">
        <v>1352</v>
      </c>
      <c r="R9">
        <v>2</v>
      </c>
      <c r="S9" t="s">
        <v>1352</v>
      </c>
      <c r="T9">
        <v>2</v>
      </c>
      <c r="U9" t="s">
        <v>1352</v>
      </c>
      <c r="V9">
        <v>2</v>
      </c>
      <c r="W9" t="s">
        <v>1352</v>
      </c>
      <c r="X9">
        <v>2</v>
      </c>
      <c r="Y9" t="s">
        <v>1352</v>
      </c>
      <c r="Z9">
        <v>2</v>
      </c>
      <c r="AA9" t="s">
        <v>1352</v>
      </c>
      <c r="AB9">
        <v>3</v>
      </c>
      <c r="AC9" t="s">
        <v>1352</v>
      </c>
      <c r="AD9">
        <v>3</v>
      </c>
      <c r="AE9" t="s">
        <v>1352</v>
      </c>
      <c r="AF9">
        <v>3</v>
      </c>
      <c r="AG9" t="s">
        <v>1352</v>
      </c>
      <c r="AH9">
        <v>3</v>
      </c>
      <c r="AI9" t="s">
        <v>1352</v>
      </c>
      <c r="AJ9">
        <v>3</v>
      </c>
      <c r="AK9" t="s">
        <v>1352</v>
      </c>
      <c r="AL9">
        <v>3</v>
      </c>
      <c r="AM9" t="s">
        <v>1352</v>
      </c>
      <c r="AN9">
        <v>3</v>
      </c>
      <c r="AO9" t="s">
        <v>1352</v>
      </c>
      <c r="AP9">
        <v>3</v>
      </c>
      <c r="AQ9" t="s">
        <v>1352</v>
      </c>
      <c r="AR9">
        <v>3</v>
      </c>
      <c r="AS9" t="s">
        <v>1352</v>
      </c>
      <c r="AT9">
        <v>3</v>
      </c>
      <c r="AU9">
        <v>47</v>
      </c>
      <c r="AV9" s="348">
        <v>0.64026620370370368</v>
      </c>
      <c r="AW9" s="348">
        <v>0.26526620370370368</v>
      </c>
      <c r="AY9">
        <v>47</v>
      </c>
      <c r="AZ9">
        <v>6</v>
      </c>
      <c r="BA9">
        <f t="shared" si="0"/>
        <v>21</v>
      </c>
      <c r="BB9" s="15">
        <f>VLOOKUP(BC9,id!$A:$C,3,0)</f>
        <v>21</v>
      </c>
      <c r="BC9" s="15" t="str">
        <f t="shared" si="1"/>
        <v>BrudłoPaweł1979</v>
      </c>
      <c r="BD9" s="9" t="str">
        <f t="shared" si="2"/>
        <v>Brudło</v>
      </c>
      <c r="BE9" s="9" t="str">
        <f t="shared" si="3"/>
        <v>Paweł</v>
      </c>
      <c r="BF9" s="9" t="str">
        <f t="shared" si="4"/>
        <v>KTE Tramp</v>
      </c>
      <c r="BG9" s="9">
        <f t="shared" si="5"/>
        <v>1979</v>
      </c>
      <c r="BH9" s="9">
        <f t="shared" si="6"/>
        <v>91.430690693311206</v>
      </c>
      <c r="BI9" s="9"/>
      <c r="BJ9" s="9">
        <f t="shared" si="7"/>
        <v>0.99175356690955097</v>
      </c>
      <c r="BK9" s="9">
        <f t="shared" si="8"/>
        <v>1</v>
      </c>
      <c r="BL9" s="9">
        <f t="shared" si="9"/>
        <v>1</v>
      </c>
      <c r="BM9" s="9">
        <f t="shared" si="10"/>
        <v>1</v>
      </c>
    </row>
    <row r="10" spans="1:65">
      <c r="A10">
        <v>1986</v>
      </c>
      <c r="B10" t="s">
        <v>86</v>
      </c>
      <c r="C10" t="s">
        <v>69</v>
      </c>
      <c r="D10" t="s">
        <v>1465</v>
      </c>
      <c r="E10" t="s">
        <v>1352</v>
      </c>
      <c r="F10">
        <v>1</v>
      </c>
      <c r="G10" t="s">
        <v>1352</v>
      </c>
      <c r="H10">
        <v>1</v>
      </c>
      <c r="I10" t="s">
        <v>1352</v>
      </c>
      <c r="J10">
        <v>1</v>
      </c>
      <c r="K10" t="s">
        <v>1352</v>
      </c>
      <c r="L10">
        <v>1</v>
      </c>
      <c r="M10" t="s">
        <v>1352</v>
      </c>
      <c r="N10">
        <v>1</v>
      </c>
      <c r="O10" t="s">
        <v>1352</v>
      </c>
      <c r="P10">
        <v>2</v>
      </c>
      <c r="Q10" t="s">
        <v>1352</v>
      </c>
      <c r="R10">
        <v>2</v>
      </c>
      <c r="S10" t="s">
        <v>1352</v>
      </c>
      <c r="T10">
        <v>2</v>
      </c>
      <c r="U10" t="s">
        <v>1352</v>
      </c>
      <c r="V10">
        <v>2</v>
      </c>
      <c r="W10" t="s">
        <v>1352</v>
      </c>
      <c r="X10">
        <v>2</v>
      </c>
      <c r="Y10" t="s">
        <v>1352</v>
      </c>
      <c r="Z10">
        <v>2</v>
      </c>
      <c r="AA10" t="s">
        <v>1352</v>
      </c>
      <c r="AB10">
        <v>3</v>
      </c>
      <c r="AC10" t="s">
        <v>1352</v>
      </c>
      <c r="AD10">
        <v>3</v>
      </c>
      <c r="AE10" t="s">
        <v>1352</v>
      </c>
      <c r="AF10">
        <v>3</v>
      </c>
      <c r="AG10" t="s">
        <v>1352</v>
      </c>
      <c r="AH10">
        <v>3</v>
      </c>
      <c r="AI10" t="s">
        <v>1352</v>
      </c>
      <c r="AJ10">
        <v>3</v>
      </c>
      <c r="AK10" t="s">
        <v>1352</v>
      </c>
      <c r="AL10">
        <v>3</v>
      </c>
      <c r="AM10" t="s">
        <v>1352</v>
      </c>
      <c r="AN10">
        <v>3</v>
      </c>
      <c r="AO10" t="s">
        <v>1352</v>
      </c>
      <c r="AP10">
        <v>3</v>
      </c>
      <c r="AQ10" t="s">
        <v>1352</v>
      </c>
      <c r="AR10">
        <v>3</v>
      </c>
      <c r="AS10" t="s">
        <v>1352</v>
      </c>
      <c r="AT10">
        <v>3</v>
      </c>
      <c r="AU10">
        <v>47</v>
      </c>
      <c r="AV10" s="348">
        <v>0.64026620370370368</v>
      </c>
      <c r="AW10" s="348">
        <v>0.26526620370370368</v>
      </c>
      <c r="AY10">
        <v>47</v>
      </c>
      <c r="AZ10">
        <v>6</v>
      </c>
      <c r="BA10">
        <f t="shared" si="0"/>
        <v>21</v>
      </c>
      <c r="BB10" s="15">
        <f>VLOOKUP(BC10,id!$A:$C,3,0)</f>
        <v>22</v>
      </c>
      <c r="BC10" s="15" t="str">
        <f t="shared" ref="BC10:BC45" si="11">BD10&amp;BE10&amp;BG10</f>
        <v>MirowskiŁukasz1986</v>
      </c>
      <c r="BD10" s="9" t="str">
        <f t="shared" ref="BD10:BD45" si="12">B10</f>
        <v>Mirowski</v>
      </c>
      <c r="BE10" s="9" t="str">
        <f t="shared" ref="BE10:BE45" si="13">C10</f>
        <v>Łukasz</v>
      </c>
      <c r="BF10" s="9" t="str">
        <f t="shared" ref="BF10:BF45" si="14">D10</f>
        <v>.</v>
      </c>
      <c r="BG10" s="9">
        <f t="shared" ref="BG10:BG45" si="15">A10</f>
        <v>1986</v>
      </c>
      <c r="BH10" s="9">
        <f t="shared" ref="BH10:BH45" si="16">BH9*IF(BL10&lt;1,BL10,IF(BM10&lt;1,BM10,IF(BK10&lt;1,BK10,IF(BJ10&lt;1,BJ10,1))))</f>
        <v>91.430690693311206</v>
      </c>
      <c r="BI10" s="9"/>
      <c r="BJ10" s="9">
        <f t="shared" ref="BJ10:BJ45" si="17">AW9/AW10</f>
        <v>1</v>
      </c>
      <c r="BK10" s="9">
        <f t="shared" si="8"/>
        <v>1</v>
      </c>
      <c r="BL10" s="9">
        <f t="shared" si="9"/>
        <v>1</v>
      </c>
      <c r="BM10" s="9">
        <f t="shared" si="10"/>
        <v>1</v>
      </c>
    </row>
    <row r="11" spans="1:65">
      <c r="A11">
        <v>1980</v>
      </c>
      <c r="B11" t="s">
        <v>1476</v>
      </c>
      <c r="C11" t="s">
        <v>399</v>
      </c>
      <c r="D11" t="s">
        <v>845</v>
      </c>
      <c r="E11" t="s">
        <v>1352</v>
      </c>
      <c r="F11">
        <v>1</v>
      </c>
      <c r="G11" t="s">
        <v>1352</v>
      </c>
      <c r="H11">
        <v>1</v>
      </c>
      <c r="I11" t="s">
        <v>1352</v>
      </c>
      <c r="J11">
        <v>1</v>
      </c>
      <c r="K11" t="s">
        <v>1352</v>
      </c>
      <c r="L11">
        <v>1</v>
      </c>
      <c r="M11" t="s">
        <v>1352</v>
      </c>
      <c r="N11">
        <v>1</v>
      </c>
      <c r="O11" t="s">
        <v>1352</v>
      </c>
      <c r="P11">
        <v>2</v>
      </c>
      <c r="Q11" t="s">
        <v>1352</v>
      </c>
      <c r="R11">
        <v>2</v>
      </c>
      <c r="S11" t="s">
        <v>1352</v>
      </c>
      <c r="T11">
        <v>2</v>
      </c>
      <c r="U11" t="s">
        <v>1352</v>
      </c>
      <c r="V11">
        <v>2</v>
      </c>
      <c r="W11" t="s">
        <v>1352</v>
      </c>
      <c r="X11">
        <v>2</v>
      </c>
      <c r="Y11" t="s">
        <v>1352</v>
      </c>
      <c r="Z11">
        <v>2</v>
      </c>
      <c r="AA11" t="s">
        <v>1352</v>
      </c>
      <c r="AB11">
        <v>3</v>
      </c>
      <c r="AC11" t="s">
        <v>1352</v>
      </c>
      <c r="AD11">
        <v>3</v>
      </c>
      <c r="AE11" t="s">
        <v>1352</v>
      </c>
      <c r="AF11">
        <v>3</v>
      </c>
      <c r="AG11" t="s">
        <v>1352</v>
      </c>
      <c r="AH11">
        <v>3</v>
      </c>
      <c r="AI11" t="s">
        <v>1352</v>
      </c>
      <c r="AJ11">
        <v>3</v>
      </c>
      <c r="AK11" t="s">
        <v>1352</v>
      </c>
      <c r="AL11">
        <v>3</v>
      </c>
      <c r="AM11" t="s">
        <v>1352</v>
      </c>
      <c r="AN11">
        <v>3</v>
      </c>
      <c r="AO11" t="s">
        <v>1352</v>
      </c>
      <c r="AP11">
        <v>3</v>
      </c>
      <c r="AQ11" t="s">
        <v>1352</v>
      </c>
      <c r="AR11">
        <v>3</v>
      </c>
      <c r="AS11" t="s">
        <v>1352</v>
      </c>
      <c r="AT11">
        <v>3</v>
      </c>
      <c r="AU11">
        <v>47</v>
      </c>
      <c r="AV11" s="348">
        <v>0.65524305555555562</v>
      </c>
      <c r="AW11" s="348">
        <v>0.28024305555555562</v>
      </c>
      <c r="AY11">
        <v>47</v>
      </c>
      <c r="AZ11">
        <v>8</v>
      </c>
      <c r="BA11">
        <f t="shared" si="0"/>
        <v>21</v>
      </c>
      <c r="BB11" s="15">
        <f>VLOOKUP(BC11,id!$A:$C,3,0)</f>
        <v>96</v>
      </c>
      <c r="BC11" s="15" t="str">
        <f t="shared" si="11"/>
        <v>ŁosiewiczMariusz1980</v>
      </c>
      <c r="BD11" s="9" t="str">
        <f t="shared" si="12"/>
        <v>Łosiewicz</v>
      </c>
      <c r="BE11" s="9" t="str">
        <f t="shared" si="13"/>
        <v>Mariusz</v>
      </c>
      <c r="BF11" s="9" t="str">
        <f t="shared" si="14"/>
        <v>Morenka Team</v>
      </c>
      <c r="BG11" s="9">
        <f t="shared" si="15"/>
        <v>1980</v>
      </c>
      <c r="BH11" s="9">
        <f t="shared" si="16"/>
        <v>86.544418287696644</v>
      </c>
      <c r="BI11" s="9"/>
      <c r="BJ11" s="9">
        <f t="shared" si="17"/>
        <v>0.94655763432866613</v>
      </c>
      <c r="BK11" s="9">
        <f t="shared" si="8"/>
        <v>1</v>
      </c>
      <c r="BL11" s="9">
        <f t="shared" si="9"/>
        <v>1</v>
      </c>
      <c r="BM11" s="9">
        <f t="shared" si="10"/>
        <v>1</v>
      </c>
    </row>
    <row r="12" spans="1:65">
      <c r="A12">
        <v>1979</v>
      </c>
      <c r="B12" t="s">
        <v>261</v>
      </c>
      <c r="C12" t="s">
        <v>257</v>
      </c>
      <c r="D12" t="s">
        <v>252</v>
      </c>
      <c r="E12" t="s">
        <v>1352</v>
      </c>
      <c r="F12">
        <v>1</v>
      </c>
      <c r="G12" t="s">
        <v>1352</v>
      </c>
      <c r="H12">
        <v>1</v>
      </c>
      <c r="I12" t="s">
        <v>1352</v>
      </c>
      <c r="J12">
        <v>1</v>
      </c>
      <c r="K12" t="s">
        <v>1352</v>
      </c>
      <c r="L12">
        <v>1</v>
      </c>
      <c r="M12" t="s">
        <v>1352</v>
      </c>
      <c r="N12">
        <v>1</v>
      </c>
      <c r="O12" t="s">
        <v>1352</v>
      </c>
      <c r="P12">
        <v>2</v>
      </c>
      <c r="Q12" t="s">
        <v>1352</v>
      </c>
      <c r="R12">
        <v>2</v>
      </c>
      <c r="S12" t="s">
        <v>1352</v>
      </c>
      <c r="T12">
        <v>2</v>
      </c>
      <c r="U12" t="s">
        <v>1352</v>
      </c>
      <c r="V12">
        <v>2</v>
      </c>
      <c r="W12" t="s">
        <v>1352</v>
      </c>
      <c r="X12">
        <v>2</v>
      </c>
      <c r="Y12" t="s">
        <v>1352</v>
      </c>
      <c r="Z12">
        <v>2</v>
      </c>
      <c r="AA12" t="s">
        <v>1352</v>
      </c>
      <c r="AB12">
        <v>3</v>
      </c>
      <c r="AC12" t="s">
        <v>1352</v>
      </c>
      <c r="AD12">
        <v>3</v>
      </c>
      <c r="AE12" t="s">
        <v>1352</v>
      </c>
      <c r="AF12">
        <v>3</v>
      </c>
      <c r="AG12" t="s">
        <v>1352</v>
      </c>
      <c r="AH12">
        <v>3</v>
      </c>
      <c r="AI12" t="s">
        <v>1352</v>
      </c>
      <c r="AJ12">
        <v>3</v>
      </c>
      <c r="AK12" t="s">
        <v>1352</v>
      </c>
      <c r="AL12">
        <v>3</v>
      </c>
      <c r="AM12" t="s">
        <v>1352</v>
      </c>
      <c r="AN12">
        <v>3</v>
      </c>
      <c r="AO12" t="s">
        <v>1352</v>
      </c>
      <c r="AP12">
        <v>3</v>
      </c>
      <c r="AQ12" t="s">
        <v>1352</v>
      </c>
      <c r="AR12">
        <v>3</v>
      </c>
      <c r="AS12" t="s">
        <v>1352</v>
      </c>
      <c r="AT12">
        <v>3</v>
      </c>
      <c r="AU12">
        <v>47</v>
      </c>
      <c r="AV12" s="348">
        <v>0.65524305555555562</v>
      </c>
      <c r="AW12" s="348">
        <v>0.28024305555555562</v>
      </c>
      <c r="AY12">
        <v>47</v>
      </c>
      <c r="AZ12">
        <v>8</v>
      </c>
      <c r="BA12">
        <f t="shared" si="0"/>
        <v>21</v>
      </c>
      <c r="BB12" s="15">
        <f>VLOOKUP(BC12,id!$A:$C,3,0)</f>
        <v>145</v>
      </c>
      <c r="BC12" s="15" t="str">
        <f t="shared" si="11"/>
        <v>WalentowskiRadosław1979</v>
      </c>
      <c r="BD12" s="9" t="str">
        <f t="shared" si="12"/>
        <v>Walentowski</v>
      </c>
      <c r="BE12" s="9" t="str">
        <f t="shared" si="13"/>
        <v>Radosław</v>
      </c>
      <c r="BF12" s="9" t="str">
        <f t="shared" si="14"/>
        <v>LosMaruderos</v>
      </c>
      <c r="BG12" s="9">
        <f t="shared" si="15"/>
        <v>1979</v>
      </c>
      <c r="BH12" s="9">
        <f t="shared" si="16"/>
        <v>86.544418287696644</v>
      </c>
      <c r="BI12" s="9"/>
      <c r="BJ12" s="9">
        <f t="shared" si="17"/>
        <v>1</v>
      </c>
      <c r="BK12" s="9">
        <f t="shared" si="8"/>
        <v>1</v>
      </c>
      <c r="BL12" s="9">
        <f t="shared" si="9"/>
        <v>1</v>
      </c>
      <c r="BM12" s="9">
        <f t="shared" si="10"/>
        <v>1</v>
      </c>
    </row>
    <row r="13" spans="1:65">
      <c r="A13">
        <v>1970</v>
      </c>
      <c r="B13" t="s">
        <v>167</v>
      </c>
      <c r="C13" t="s">
        <v>166</v>
      </c>
      <c r="E13" t="s">
        <v>1352</v>
      </c>
      <c r="F13">
        <v>1</v>
      </c>
      <c r="G13" t="s">
        <v>1352</v>
      </c>
      <c r="H13">
        <v>1</v>
      </c>
      <c r="I13" t="s">
        <v>1352</v>
      </c>
      <c r="J13">
        <v>1</v>
      </c>
      <c r="K13" t="s">
        <v>1352</v>
      </c>
      <c r="L13">
        <v>1</v>
      </c>
      <c r="M13" t="s">
        <v>1352</v>
      </c>
      <c r="N13">
        <v>1</v>
      </c>
      <c r="O13" t="s">
        <v>1352</v>
      </c>
      <c r="P13">
        <v>2</v>
      </c>
      <c r="Q13" t="s">
        <v>1352</v>
      </c>
      <c r="R13">
        <v>2</v>
      </c>
      <c r="S13" t="s">
        <v>1352</v>
      </c>
      <c r="T13">
        <v>2</v>
      </c>
      <c r="U13" t="s">
        <v>1352</v>
      </c>
      <c r="V13">
        <v>2</v>
      </c>
      <c r="W13" t="s">
        <v>1352</v>
      </c>
      <c r="X13">
        <v>2</v>
      </c>
      <c r="Y13" t="s">
        <v>1352</v>
      </c>
      <c r="Z13">
        <v>2</v>
      </c>
      <c r="AA13" t="s">
        <v>1352</v>
      </c>
      <c r="AB13">
        <v>3</v>
      </c>
      <c r="AC13" t="s">
        <v>1352</v>
      </c>
      <c r="AD13">
        <v>3</v>
      </c>
      <c r="AE13" t="s">
        <v>1352</v>
      </c>
      <c r="AF13">
        <v>3</v>
      </c>
      <c r="AG13" t="s">
        <v>1352</v>
      </c>
      <c r="AH13">
        <v>3</v>
      </c>
      <c r="AI13" t="s">
        <v>1352</v>
      </c>
      <c r="AJ13">
        <v>3</v>
      </c>
      <c r="AK13" t="s">
        <v>1352</v>
      </c>
      <c r="AL13">
        <v>3</v>
      </c>
      <c r="AM13" t="s">
        <v>1352</v>
      </c>
      <c r="AN13">
        <v>3</v>
      </c>
      <c r="AO13" t="s">
        <v>1352</v>
      </c>
      <c r="AP13">
        <v>3</v>
      </c>
      <c r="AQ13" t="s">
        <v>1352</v>
      </c>
      <c r="AR13">
        <v>3</v>
      </c>
      <c r="AS13" t="s">
        <v>1352</v>
      </c>
      <c r="AT13">
        <v>3</v>
      </c>
      <c r="AU13">
        <v>47</v>
      </c>
      <c r="AV13" s="348">
        <v>0.66971064814814818</v>
      </c>
      <c r="AW13" s="348">
        <v>0.29471064814814818</v>
      </c>
      <c r="AY13">
        <v>47</v>
      </c>
      <c r="AZ13">
        <v>10</v>
      </c>
      <c r="BA13">
        <f t="shared" si="0"/>
        <v>21</v>
      </c>
      <c r="BB13" s="15">
        <f>VLOOKUP(BC13,id!$A:$C,3,0)</f>
        <v>28</v>
      </c>
      <c r="BC13" s="15" t="str">
        <f t="shared" si="11"/>
        <v>HołdakowskiWojciech1970</v>
      </c>
      <c r="BD13" s="9" t="str">
        <f t="shared" si="12"/>
        <v>Hołdakowski</v>
      </c>
      <c r="BE13" s="9" t="str">
        <f t="shared" si="13"/>
        <v>Wojciech</v>
      </c>
      <c r="BF13" s="9">
        <f t="shared" si="14"/>
        <v>0</v>
      </c>
      <c r="BG13" s="9">
        <f t="shared" si="15"/>
        <v>1970</v>
      </c>
      <c r="BH13" s="9">
        <f t="shared" si="16"/>
        <v>82.295880296901345</v>
      </c>
      <c r="BI13" s="9"/>
      <c r="BJ13" s="9">
        <f t="shared" si="17"/>
        <v>0.95090916231394584</v>
      </c>
      <c r="BK13" s="9">
        <f t="shared" si="8"/>
        <v>1</v>
      </c>
      <c r="BL13" s="9">
        <f t="shared" si="9"/>
        <v>1</v>
      </c>
      <c r="BM13" s="9">
        <f t="shared" si="10"/>
        <v>1</v>
      </c>
    </row>
    <row r="14" spans="1:65">
      <c r="A14">
        <v>1980</v>
      </c>
      <c r="B14" t="s">
        <v>336</v>
      </c>
      <c r="C14" t="s">
        <v>25</v>
      </c>
      <c r="D14" t="s">
        <v>2628</v>
      </c>
      <c r="E14" t="s">
        <v>1352</v>
      </c>
      <c r="F14">
        <v>1</v>
      </c>
      <c r="G14" t="s">
        <v>1352</v>
      </c>
      <c r="H14">
        <v>1</v>
      </c>
      <c r="I14" t="s">
        <v>1352</v>
      </c>
      <c r="J14">
        <v>1</v>
      </c>
      <c r="K14" t="s">
        <v>1352</v>
      </c>
      <c r="L14">
        <v>1</v>
      </c>
      <c r="M14" t="s">
        <v>1352</v>
      </c>
      <c r="N14">
        <v>1</v>
      </c>
      <c r="O14" t="s">
        <v>1352</v>
      </c>
      <c r="P14">
        <v>2</v>
      </c>
      <c r="Q14" t="s">
        <v>1352</v>
      </c>
      <c r="R14">
        <v>2</v>
      </c>
      <c r="S14" t="s">
        <v>1352</v>
      </c>
      <c r="T14">
        <v>2</v>
      </c>
      <c r="U14" t="s">
        <v>1352</v>
      </c>
      <c r="V14">
        <v>2</v>
      </c>
      <c r="W14" t="s">
        <v>1352</v>
      </c>
      <c r="X14">
        <v>2</v>
      </c>
      <c r="Y14" t="s">
        <v>1352</v>
      </c>
      <c r="Z14">
        <v>2</v>
      </c>
      <c r="AA14" t="s">
        <v>1352</v>
      </c>
      <c r="AB14">
        <v>3</v>
      </c>
      <c r="AC14" t="s">
        <v>1352</v>
      </c>
      <c r="AD14">
        <v>3</v>
      </c>
      <c r="AE14" t="s">
        <v>1352</v>
      </c>
      <c r="AF14">
        <v>3</v>
      </c>
      <c r="AG14" t="s">
        <v>1352</v>
      </c>
      <c r="AH14">
        <v>3</v>
      </c>
      <c r="AI14" t="s">
        <v>1352</v>
      </c>
      <c r="AJ14">
        <v>3</v>
      </c>
      <c r="AK14" t="s">
        <v>1352</v>
      </c>
      <c r="AL14">
        <v>3</v>
      </c>
      <c r="AM14" t="s">
        <v>1352</v>
      </c>
      <c r="AN14">
        <v>3</v>
      </c>
      <c r="AO14" t="s">
        <v>1352</v>
      </c>
      <c r="AP14">
        <v>3</v>
      </c>
      <c r="AQ14" t="s">
        <v>1352</v>
      </c>
      <c r="AR14">
        <v>3</v>
      </c>
      <c r="AS14" t="s">
        <v>1352</v>
      </c>
      <c r="AT14">
        <v>3</v>
      </c>
      <c r="AU14">
        <v>47</v>
      </c>
      <c r="AV14" s="348">
        <v>0.67033564814814817</v>
      </c>
      <c r="AW14" s="348">
        <v>0.29533564814814817</v>
      </c>
      <c r="AY14">
        <v>47</v>
      </c>
      <c r="AZ14">
        <v>11</v>
      </c>
      <c r="BA14">
        <f t="shared" si="0"/>
        <v>21</v>
      </c>
      <c r="BB14" s="15">
        <f>VLOOKUP(BC14,id!$A:$C,3,0)</f>
        <v>612</v>
      </c>
      <c r="BC14" s="15" t="str">
        <f t="shared" si="11"/>
        <v>DąbrowskiJacek1980</v>
      </c>
      <c r="BD14" s="9" t="str">
        <f t="shared" si="12"/>
        <v>Dąbrowski</v>
      </c>
      <c r="BE14" s="9" t="str">
        <f t="shared" si="13"/>
        <v>Jacek</v>
      </c>
      <c r="BF14" s="9" t="str">
        <f t="shared" si="14"/>
        <v>Placek</v>
      </c>
      <c r="BG14" s="9">
        <f t="shared" si="15"/>
        <v>1980</v>
      </c>
      <c r="BH14" s="9">
        <f t="shared" si="16"/>
        <v>82.121722773053222</v>
      </c>
      <c r="BI14" s="9"/>
      <c r="BJ14" s="9">
        <f t="shared" si="17"/>
        <v>0.99788376376533294</v>
      </c>
      <c r="BK14" s="9">
        <f t="shared" si="8"/>
        <v>1</v>
      </c>
      <c r="BL14" s="9">
        <f t="shared" si="9"/>
        <v>1</v>
      </c>
      <c r="BM14" s="9">
        <f t="shared" si="10"/>
        <v>1</v>
      </c>
    </row>
    <row r="15" spans="1:65">
      <c r="A15">
        <v>1968</v>
      </c>
      <c r="B15" t="s">
        <v>180</v>
      </c>
      <c r="C15" t="s">
        <v>38</v>
      </c>
      <c r="D15" t="s">
        <v>407</v>
      </c>
      <c r="E15" t="s">
        <v>1352</v>
      </c>
      <c r="F15">
        <v>1</v>
      </c>
      <c r="G15" t="s">
        <v>1352</v>
      </c>
      <c r="H15">
        <v>1</v>
      </c>
      <c r="I15" t="s">
        <v>1352</v>
      </c>
      <c r="J15">
        <v>1</v>
      </c>
      <c r="K15" t="s">
        <v>1352</v>
      </c>
      <c r="L15">
        <v>1</v>
      </c>
      <c r="M15" t="s">
        <v>1352</v>
      </c>
      <c r="N15">
        <v>1</v>
      </c>
      <c r="O15" t="s">
        <v>1352</v>
      </c>
      <c r="P15">
        <v>2</v>
      </c>
      <c r="Q15" t="s">
        <v>1352</v>
      </c>
      <c r="R15">
        <v>2</v>
      </c>
      <c r="S15" t="s">
        <v>1352</v>
      </c>
      <c r="T15">
        <v>2</v>
      </c>
      <c r="U15" t="s">
        <v>1352</v>
      </c>
      <c r="V15">
        <v>2</v>
      </c>
      <c r="W15" t="s">
        <v>1352</v>
      </c>
      <c r="X15">
        <v>2</v>
      </c>
      <c r="Y15" t="s">
        <v>1352</v>
      </c>
      <c r="Z15">
        <v>2</v>
      </c>
      <c r="AA15" t="s">
        <v>1352</v>
      </c>
      <c r="AB15">
        <v>3</v>
      </c>
      <c r="AC15" t="s">
        <v>1352</v>
      </c>
      <c r="AD15">
        <v>3</v>
      </c>
      <c r="AE15" t="s">
        <v>1352</v>
      </c>
      <c r="AF15">
        <v>3</v>
      </c>
      <c r="AG15" t="s">
        <v>1352</v>
      </c>
      <c r="AH15">
        <v>3</v>
      </c>
      <c r="AI15" t="s">
        <v>1352</v>
      </c>
      <c r="AJ15">
        <v>3</v>
      </c>
      <c r="AK15" t="s">
        <v>1352</v>
      </c>
      <c r="AL15">
        <v>3</v>
      </c>
      <c r="AM15" t="s">
        <v>1352</v>
      </c>
      <c r="AN15">
        <v>3</v>
      </c>
      <c r="AO15" t="s">
        <v>1352</v>
      </c>
      <c r="AP15">
        <v>3</v>
      </c>
      <c r="AQ15" t="s">
        <v>1352</v>
      </c>
      <c r="AR15">
        <v>3</v>
      </c>
      <c r="AS15" t="s">
        <v>1352</v>
      </c>
      <c r="AT15">
        <v>3</v>
      </c>
      <c r="AU15">
        <v>47</v>
      </c>
      <c r="AV15" s="348">
        <v>0.67754629629629637</v>
      </c>
      <c r="AW15" s="348">
        <v>0.30254629629629637</v>
      </c>
      <c r="AY15">
        <v>47</v>
      </c>
      <c r="AZ15">
        <v>12</v>
      </c>
      <c r="BA15">
        <f t="shared" si="0"/>
        <v>21</v>
      </c>
      <c r="BB15" s="15">
        <f>VLOOKUP(BC15,id!$A:$C,3,0)</f>
        <v>23</v>
      </c>
      <c r="BC15" s="15" t="str">
        <f t="shared" si="11"/>
        <v>PachulskiMarek1968</v>
      </c>
      <c r="BD15" s="9" t="str">
        <f t="shared" si="12"/>
        <v>Pachulski</v>
      </c>
      <c r="BE15" s="9" t="str">
        <f t="shared" si="13"/>
        <v>Marek</v>
      </c>
      <c r="BF15" s="9" t="str">
        <f t="shared" si="14"/>
        <v>GREY WOLF</v>
      </c>
      <c r="BG15" s="9">
        <f t="shared" si="15"/>
        <v>1968</v>
      </c>
      <c r="BH15" s="9">
        <f t="shared" si="16"/>
        <v>80.164498852333537</v>
      </c>
      <c r="BI15" s="9"/>
      <c r="BJ15" s="9">
        <f t="shared" si="17"/>
        <v>0.97616679418515673</v>
      </c>
      <c r="BK15" s="9">
        <f t="shared" si="8"/>
        <v>1</v>
      </c>
      <c r="BL15" s="9">
        <f t="shared" si="9"/>
        <v>1</v>
      </c>
      <c r="BM15" s="9">
        <f t="shared" si="10"/>
        <v>1</v>
      </c>
    </row>
    <row r="16" spans="1:65">
      <c r="A16">
        <v>1972</v>
      </c>
      <c r="B16" t="s">
        <v>678</v>
      </c>
      <c r="C16" t="s">
        <v>98</v>
      </c>
      <c r="D16" t="s">
        <v>2629</v>
      </c>
      <c r="E16" t="s">
        <v>1352</v>
      </c>
      <c r="F16">
        <v>1</v>
      </c>
      <c r="G16" t="s">
        <v>1352</v>
      </c>
      <c r="H16">
        <v>1</v>
      </c>
      <c r="I16" t="s">
        <v>1352</v>
      </c>
      <c r="J16">
        <v>1</v>
      </c>
      <c r="K16" t="s">
        <v>1352</v>
      </c>
      <c r="L16">
        <v>1</v>
      </c>
      <c r="M16" t="s">
        <v>1352</v>
      </c>
      <c r="N16">
        <v>1</v>
      </c>
      <c r="O16" t="s">
        <v>1352</v>
      </c>
      <c r="P16">
        <v>2</v>
      </c>
      <c r="Q16" t="s">
        <v>1352</v>
      </c>
      <c r="R16">
        <v>2</v>
      </c>
      <c r="S16" t="s">
        <v>1352</v>
      </c>
      <c r="T16">
        <v>2</v>
      </c>
      <c r="U16" t="s">
        <v>1352</v>
      </c>
      <c r="V16">
        <v>2</v>
      </c>
      <c r="W16" t="s">
        <v>1352</v>
      </c>
      <c r="X16">
        <v>2</v>
      </c>
      <c r="Y16" t="s">
        <v>1352</v>
      </c>
      <c r="Z16">
        <v>2</v>
      </c>
      <c r="AA16" t="s">
        <v>1352</v>
      </c>
      <c r="AB16">
        <v>3</v>
      </c>
      <c r="AC16" t="s">
        <v>1352</v>
      </c>
      <c r="AD16">
        <v>3</v>
      </c>
      <c r="AE16" t="s">
        <v>1352</v>
      </c>
      <c r="AF16">
        <v>3</v>
      </c>
      <c r="AG16" t="s">
        <v>1352</v>
      </c>
      <c r="AH16">
        <v>3</v>
      </c>
      <c r="AI16" t="s">
        <v>1352</v>
      </c>
      <c r="AJ16">
        <v>3</v>
      </c>
      <c r="AK16" t="s">
        <v>1352</v>
      </c>
      <c r="AL16">
        <v>3</v>
      </c>
      <c r="AM16" t="s">
        <v>1352</v>
      </c>
      <c r="AN16">
        <v>3</v>
      </c>
      <c r="AO16" t="s">
        <v>1352</v>
      </c>
      <c r="AP16">
        <v>3</v>
      </c>
      <c r="AQ16" t="s">
        <v>1352</v>
      </c>
      <c r="AR16">
        <v>3</v>
      </c>
      <c r="AS16" t="s">
        <v>1352</v>
      </c>
      <c r="AT16">
        <v>3</v>
      </c>
      <c r="AU16">
        <v>47</v>
      </c>
      <c r="AV16" s="348">
        <v>0.68210648148148145</v>
      </c>
      <c r="AW16" s="348">
        <v>0.30710648148148145</v>
      </c>
      <c r="AY16">
        <v>47</v>
      </c>
      <c r="AZ16">
        <v>13</v>
      </c>
      <c r="BA16">
        <f t="shared" si="0"/>
        <v>21</v>
      </c>
      <c r="BB16" s="15">
        <f>VLOOKUP(BC16,id!$A:$C,3,0)</f>
        <v>30</v>
      </c>
      <c r="BC16" s="15" t="str">
        <f t="shared" si="11"/>
        <v>ĆwirkoSławomir1972</v>
      </c>
      <c r="BD16" s="9" t="str">
        <f t="shared" si="12"/>
        <v>Ćwirko</v>
      </c>
      <c r="BE16" s="9" t="str">
        <f t="shared" si="13"/>
        <v>Sławomir</v>
      </c>
      <c r="BF16" s="9" t="str">
        <f t="shared" si="14"/>
        <v>STOPA</v>
      </c>
      <c r="BG16" s="9">
        <f t="shared" si="15"/>
        <v>1972</v>
      </c>
      <c r="BH16" s="9">
        <f t="shared" si="16"/>
        <v>78.97414637823168</v>
      </c>
      <c r="BI16" s="9"/>
      <c r="BJ16" s="9">
        <f t="shared" si="17"/>
        <v>0.9851511268561095</v>
      </c>
      <c r="BK16" s="9">
        <f t="shared" si="8"/>
        <v>1</v>
      </c>
      <c r="BL16" s="9">
        <f t="shared" si="9"/>
        <v>1</v>
      </c>
      <c r="BM16" s="9">
        <f t="shared" si="10"/>
        <v>1</v>
      </c>
    </row>
    <row r="17" spans="1:65">
      <c r="A17">
        <v>1973</v>
      </c>
      <c r="B17" t="s">
        <v>330</v>
      </c>
      <c r="C17" t="s">
        <v>331</v>
      </c>
      <c r="D17" t="s">
        <v>332</v>
      </c>
      <c r="E17" t="s">
        <v>1352</v>
      </c>
      <c r="F17">
        <v>1</v>
      </c>
      <c r="G17" t="s">
        <v>1352</v>
      </c>
      <c r="H17">
        <v>1</v>
      </c>
      <c r="I17" t="s">
        <v>1352</v>
      </c>
      <c r="J17">
        <v>1</v>
      </c>
      <c r="K17" t="s">
        <v>1352</v>
      </c>
      <c r="L17">
        <v>1</v>
      </c>
      <c r="M17" t="s">
        <v>1352</v>
      </c>
      <c r="N17">
        <v>1</v>
      </c>
      <c r="O17" t="s">
        <v>1352</v>
      </c>
      <c r="P17">
        <v>2</v>
      </c>
      <c r="Q17" t="s">
        <v>1352</v>
      </c>
      <c r="R17">
        <v>2</v>
      </c>
      <c r="S17" t="s">
        <v>1352</v>
      </c>
      <c r="T17">
        <v>2</v>
      </c>
      <c r="U17" t="s">
        <v>1352</v>
      </c>
      <c r="V17">
        <v>2</v>
      </c>
      <c r="W17" t="s">
        <v>1352</v>
      </c>
      <c r="X17">
        <v>2</v>
      </c>
      <c r="Y17" t="s">
        <v>1352</v>
      </c>
      <c r="Z17">
        <v>2</v>
      </c>
      <c r="AA17" t="s">
        <v>1352</v>
      </c>
      <c r="AB17">
        <v>3</v>
      </c>
      <c r="AC17" t="s">
        <v>1352</v>
      </c>
      <c r="AD17">
        <v>3</v>
      </c>
      <c r="AE17" t="s">
        <v>1352</v>
      </c>
      <c r="AF17">
        <v>3</v>
      </c>
      <c r="AG17" t="s">
        <v>1352</v>
      </c>
      <c r="AH17">
        <v>3</v>
      </c>
      <c r="AI17" t="s">
        <v>1352</v>
      </c>
      <c r="AJ17">
        <v>3</v>
      </c>
      <c r="AK17" t="s">
        <v>1352</v>
      </c>
      <c r="AL17">
        <v>3</v>
      </c>
      <c r="AM17" t="s">
        <v>1352</v>
      </c>
      <c r="AN17">
        <v>3</v>
      </c>
      <c r="AO17" t="s">
        <v>1352</v>
      </c>
      <c r="AP17">
        <v>3</v>
      </c>
      <c r="AQ17" t="s">
        <v>1352</v>
      </c>
      <c r="AR17">
        <v>3</v>
      </c>
      <c r="AS17" t="s">
        <v>1352</v>
      </c>
      <c r="AT17">
        <v>3</v>
      </c>
      <c r="AU17">
        <v>47</v>
      </c>
      <c r="AV17" s="348">
        <v>0.69067129629629631</v>
      </c>
      <c r="AW17" s="348">
        <v>0.31567129629629631</v>
      </c>
      <c r="AY17">
        <v>47</v>
      </c>
      <c r="AZ17">
        <v>14</v>
      </c>
      <c r="BA17">
        <f t="shared" si="0"/>
        <v>21</v>
      </c>
      <c r="BB17" s="15">
        <f>VLOOKUP(BC17,id!$A:$C,3,0)</f>
        <v>191</v>
      </c>
      <c r="BC17" s="15" t="str">
        <f t="shared" si="11"/>
        <v>CiesielskiWitold1973</v>
      </c>
      <c r="BD17" s="9" t="str">
        <f t="shared" si="12"/>
        <v>Ciesielski</v>
      </c>
      <c r="BE17" s="9" t="str">
        <f t="shared" si="13"/>
        <v>Witold</v>
      </c>
      <c r="BF17" s="9" t="str">
        <f t="shared" si="14"/>
        <v>turbo</v>
      </c>
      <c r="BG17" s="9">
        <f t="shared" si="15"/>
        <v>1973</v>
      </c>
      <c r="BH17" s="9">
        <f t="shared" si="16"/>
        <v>76.831414533988379</v>
      </c>
      <c r="BI17" s="9"/>
      <c r="BJ17" s="9">
        <f t="shared" si="17"/>
        <v>0.97286793282980111</v>
      </c>
      <c r="BK17" s="9">
        <f t="shared" si="8"/>
        <v>1</v>
      </c>
      <c r="BL17" s="9">
        <f t="shared" si="9"/>
        <v>1</v>
      </c>
      <c r="BM17" s="9">
        <f t="shared" si="10"/>
        <v>1</v>
      </c>
    </row>
    <row r="18" spans="1:65">
      <c r="A18">
        <v>1969</v>
      </c>
      <c r="B18" t="s">
        <v>27</v>
      </c>
      <c r="C18" t="s">
        <v>21</v>
      </c>
      <c r="D18" t="s">
        <v>186</v>
      </c>
      <c r="E18" t="s">
        <v>1352</v>
      </c>
      <c r="F18">
        <v>1</v>
      </c>
      <c r="G18" t="s">
        <v>1352</v>
      </c>
      <c r="H18">
        <v>1</v>
      </c>
      <c r="I18" t="s">
        <v>1352</v>
      </c>
      <c r="J18">
        <v>1</v>
      </c>
      <c r="K18" t="s">
        <v>1352</v>
      </c>
      <c r="L18">
        <v>1</v>
      </c>
      <c r="M18" t="s">
        <v>1352</v>
      </c>
      <c r="N18">
        <v>1</v>
      </c>
      <c r="O18" t="s">
        <v>1352</v>
      </c>
      <c r="P18">
        <v>2</v>
      </c>
      <c r="Q18" t="s">
        <v>1352</v>
      </c>
      <c r="R18">
        <v>2</v>
      </c>
      <c r="S18" t="s">
        <v>1352</v>
      </c>
      <c r="T18">
        <v>2</v>
      </c>
      <c r="U18" t="s">
        <v>1352</v>
      </c>
      <c r="V18">
        <v>2</v>
      </c>
      <c r="W18" t="s">
        <v>1352</v>
      </c>
      <c r="X18">
        <v>2</v>
      </c>
      <c r="Y18" t="s">
        <v>1352</v>
      </c>
      <c r="Z18">
        <v>2</v>
      </c>
      <c r="AA18" t="s">
        <v>1352</v>
      </c>
      <c r="AB18">
        <v>3</v>
      </c>
      <c r="AC18" t="s">
        <v>1352</v>
      </c>
      <c r="AD18">
        <v>3</v>
      </c>
      <c r="AE18" t="s">
        <v>1352</v>
      </c>
      <c r="AF18">
        <v>3</v>
      </c>
      <c r="AG18" t="s">
        <v>1352</v>
      </c>
      <c r="AH18">
        <v>3</v>
      </c>
      <c r="AI18" t="s">
        <v>1352</v>
      </c>
      <c r="AJ18">
        <v>3</v>
      </c>
      <c r="AK18" t="s">
        <v>1352</v>
      </c>
      <c r="AL18">
        <v>3</v>
      </c>
      <c r="AM18" t="s">
        <v>1352</v>
      </c>
      <c r="AN18">
        <v>3</v>
      </c>
      <c r="AO18" t="s">
        <v>1352</v>
      </c>
      <c r="AP18">
        <v>3</v>
      </c>
      <c r="AQ18" t="s">
        <v>1352</v>
      </c>
      <c r="AR18">
        <v>3</v>
      </c>
      <c r="AS18" t="s">
        <v>1352</v>
      </c>
      <c r="AT18">
        <v>3</v>
      </c>
      <c r="AU18">
        <v>47</v>
      </c>
      <c r="AV18" s="348">
        <v>0.7017592592592593</v>
      </c>
      <c r="AW18" s="348">
        <v>0.3267592592592593</v>
      </c>
      <c r="AY18">
        <v>47</v>
      </c>
      <c r="AZ18">
        <v>15</v>
      </c>
      <c r="BA18">
        <f t="shared" si="0"/>
        <v>21</v>
      </c>
      <c r="BB18" s="15">
        <f>VLOOKUP(BC18,id!$A:$C,3,0)</f>
        <v>31</v>
      </c>
      <c r="BC18" s="15" t="str">
        <f t="shared" si="11"/>
        <v>WitkowskiMarcin1969</v>
      </c>
      <c r="BD18" s="9" t="str">
        <f t="shared" si="12"/>
        <v>Witkowski</v>
      </c>
      <c r="BE18" s="9" t="str">
        <f t="shared" si="13"/>
        <v>Marcin</v>
      </c>
      <c r="BF18" s="9" t="str">
        <f t="shared" si="14"/>
        <v>SONY MTB TEAM</v>
      </c>
      <c r="BG18" s="9">
        <f t="shared" si="15"/>
        <v>1969</v>
      </c>
      <c r="BH18" s="9">
        <f t="shared" si="16"/>
        <v>74.224284499858271</v>
      </c>
      <c r="BI18" s="9"/>
      <c r="BJ18" s="9">
        <f t="shared" si="17"/>
        <v>0.96606687446868789</v>
      </c>
      <c r="BK18" s="9">
        <f t="shared" si="8"/>
        <v>1</v>
      </c>
      <c r="BL18" s="9">
        <f t="shared" si="9"/>
        <v>1</v>
      </c>
      <c r="BM18" s="9">
        <f t="shared" si="10"/>
        <v>1</v>
      </c>
    </row>
    <row r="19" spans="1:65">
      <c r="A19">
        <v>1967</v>
      </c>
      <c r="B19" t="s">
        <v>325</v>
      </c>
      <c r="C19" t="s">
        <v>53</v>
      </c>
      <c r="D19" t="s">
        <v>2630</v>
      </c>
      <c r="E19" t="s">
        <v>1352</v>
      </c>
      <c r="F19">
        <v>1</v>
      </c>
      <c r="G19" t="s">
        <v>1352</v>
      </c>
      <c r="H19">
        <v>1</v>
      </c>
      <c r="I19" t="s">
        <v>1352</v>
      </c>
      <c r="J19">
        <v>1</v>
      </c>
      <c r="K19" t="s">
        <v>1352</v>
      </c>
      <c r="L19">
        <v>1</v>
      </c>
      <c r="M19" t="s">
        <v>1352</v>
      </c>
      <c r="N19">
        <v>1</v>
      </c>
      <c r="O19" t="s">
        <v>1352</v>
      </c>
      <c r="P19">
        <v>2</v>
      </c>
      <c r="Q19" t="s">
        <v>1352</v>
      </c>
      <c r="R19">
        <v>2</v>
      </c>
      <c r="S19" t="s">
        <v>1352</v>
      </c>
      <c r="T19">
        <v>2</v>
      </c>
      <c r="U19" t="s">
        <v>1352</v>
      </c>
      <c r="V19">
        <v>2</v>
      </c>
      <c r="W19" t="s">
        <v>1352</v>
      </c>
      <c r="X19">
        <v>2</v>
      </c>
      <c r="Y19" t="s">
        <v>1352</v>
      </c>
      <c r="Z19">
        <v>2</v>
      </c>
      <c r="AA19" t="s">
        <v>1352</v>
      </c>
      <c r="AB19">
        <v>3</v>
      </c>
      <c r="AC19" t="s">
        <v>1352</v>
      </c>
      <c r="AD19">
        <v>3</v>
      </c>
      <c r="AE19" t="s">
        <v>1352</v>
      </c>
      <c r="AF19">
        <v>3</v>
      </c>
      <c r="AG19" t="s">
        <v>1352</v>
      </c>
      <c r="AH19">
        <v>3</v>
      </c>
      <c r="AI19" t="s">
        <v>1352</v>
      </c>
      <c r="AJ19">
        <v>3</v>
      </c>
      <c r="AK19" t="s">
        <v>1352</v>
      </c>
      <c r="AL19">
        <v>3</v>
      </c>
      <c r="AM19" t="s">
        <v>1352</v>
      </c>
      <c r="AN19">
        <v>3</v>
      </c>
      <c r="AO19" t="s">
        <v>1352</v>
      </c>
      <c r="AP19">
        <v>3</v>
      </c>
      <c r="AQ19" t="s">
        <v>1352</v>
      </c>
      <c r="AR19">
        <v>3</v>
      </c>
      <c r="AS19" t="s">
        <v>1352</v>
      </c>
      <c r="AT19">
        <v>3</v>
      </c>
      <c r="AU19">
        <v>47</v>
      </c>
      <c r="AV19" s="348">
        <v>0.70572916666666663</v>
      </c>
      <c r="AW19" s="348">
        <v>0.33072916666666663</v>
      </c>
      <c r="AY19">
        <v>47</v>
      </c>
      <c r="AZ19">
        <v>16</v>
      </c>
      <c r="BA19">
        <f t="shared" si="0"/>
        <v>21</v>
      </c>
      <c r="BB19" s="15">
        <f>VLOOKUP(BC19,id!$A:$C,3,0)</f>
        <v>99</v>
      </c>
      <c r="BC19" s="15" t="str">
        <f t="shared" si="11"/>
        <v>JankowskiTomasz1967</v>
      </c>
      <c r="BD19" s="9" t="str">
        <f t="shared" si="12"/>
        <v>Jankowski</v>
      </c>
      <c r="BE19" s="9" t="str">
        <f t="shared" si="13"/>
        <v>Tomasz</v>
      </c>
      <c r="BF19" s="9" t="str">
        <f t="shared" si="14"/>
        <v>ZTF</v>
      </c>
      <c r="BG19" s="9">
        <f t="shared" si="15"/>
        <v>1967</v>
      </c>
      <c r="BH19" s="9">
        <f t="shared" si="16"/>
        <v>73.333333333333314</v>
      </c>
      <c r="BI19" s="9"/>
      <c r="BJ19" s="9">
        <f t="shared" si="17"/>
        <v>0.98799650043744558</v>
      </c>
      <c r="BK19" s="9">
        <f t="shared" si="8"/>
        <v>1</v>
      </c>
      <c r="BL19" s="9">
        <f t="shared" si="9"/>
        <v>1</v>
      </c>
      <c r="BM19" s="9">
        <f t="shared" si="10"/>
        <v>1</v>
      </c>
    </row>
    <row r="20" spans="1:65">
      <c r="A20">
        <v>1969</v>
      </c>
      <c r="B20" t="s">
        <v>409</v>
      </c>
      <c r="C20" t="s">
        <v>408</v>
      </c>
      <c r="D20" t="s">
        <v>359</v>
      </c>
      <c r="F20">
        <v>0</v>
      </c>
      <c r="H20">
        <v>0</v>
      </c>
      <c r="I20" t="s">
        <v>1352</v>
      </c>
      <c r="J20">
        <v>1</v>
      </c>
      <c r="K20" t="s">
        <v>1352</v>
      </c>
      <c r="L20">
        <v>1</v>
      </c>
      <c r="M20" t="s">
        <v>1352</v>
      </c>
      <c r="N20">
        <v>1</v>
      </c>
      <c r="O20" t="s">
        <v>1352</v>
      </c>
      <c r="P20">
        <v>2</v>
      </c>
      <c r="Q20" t="s">
        <v>1352</v>
      </c>
      <c r="R20">
        <v>2</v>
      </c>
      <c r="S20" t="s">
        <v>1352</v>
      </c>
      <c r="T20">
        <v>2</v>
      </c>
      <c r="U20" t="s">
        <v>1352</v>
      </c>
      <c r="V20">
        <v>2</v>
      </c>
      <c r="W20" t="s">
        <v>1352</v>
      </c>
      <c r="X20">
        <v>2</v>
      </c>
      <c r="Y20" t="s">
        <v>1352</v>
      </c>
      <c r="Z20">
        <v>2</v>
      </c>
      <c r="AA20" t="s">
        <v>1352</v>
      </c>
      <c r="AB20">
        <v>3</v>
      </c>
      <c r="AC20" t="s">
        <v>1352</v>
      </c>
      <c r="AD20">
        <v>3</v>
      </c>
      <c r="AE20" t="s">
        <v>1352</v>
      </c>
      <c r="AF20">
        <v>3</v>
      </c>
      <c r="AG20" t="s">
        <v>1352</v>
      </c>
      <c r="AH20">
        <v>3</v>
      </c>
      <c r="AI20" t="s">
        <v>1352</v>
      </c>
      <c r="AJ20">
        <v>3</v>
      </c>
      <c r="AK20" t="s">
        <v>1352</v>
      </c>
      <c r="AL20">
        <v>3</v>
      </c>
      <c r="AM20" t="s">
        <v>1352</v>
      </c>
      <c r="AN20">
        <v>3</v>
      </c>
      <c r="AO20" t="s">
        <v>1352</v>
      </c>
      <c r="AP20">
        <v>3</v>
      </c>
      <c r="AQ20" t="s">
        <v>1352</v>
      </c>
      <c r="AR20">
        <v>3</v>
      </c>
      <c r="AS20" t="s">
        <v>1352</v>
      </c>
      <c r="AT20">
        <v>3</v>
      </c>
      <c r="AU20">
        <v>45</v>
      </c>
      <c r="AV20" s="348">
        <v>0.69843749999999993</v>
      </c>
      <c r="AW20" s="348">
        <v>0.32343749999999993</v>
      </c>
      <c r="AY20">
        <v>45</v>
      </c>
      <c r="AZ20">
        <v>17</v>
      </c>
      <c r="BA20">
        <f t="shared" si="0"/>
        <v>19</v>
      </c>
      <c r="BB20" s="15">
        <f>VLOOKUP(BC20,id!$A:$C,3,0)</f>
        <v>97</v>
      </c>
      <c r="BC20" s="15" t="str">
        <f t="shared" si="11"/>
        <v>PotockiMirosław1969</v>
      </c>
      <c r="BD20" s="9" t="str">
        <f t="shared" si="12"/>
        <v>Potocki</v>
      </c>
      <c r="BE20" s="9" t="str">
        <f t="shared" si="13"/>
        <v>Mirosław</v>
      </c>
      <c r="BF20" s="9" t="str">
        <f t="shared" si="14"/>
        <v>Grey Wolf</v>
      </c>
      <c r="BG20" s="9">
        <f t="shared" si="15"/>
        <v>1969</v>
      </c>
      <c r="BH20" s="9">
        <f t="shared" si="16"/>
        <v>70.212765957446791</v>
      </c>
      <c r="BI20" s="9"/>
      <c r="BJ20" s="9">
        <f t="shared" si="17"/>
        <v>1.0225442834138487</v>
      </c>
      <c r="BK20" s="9">
        <f t="shared" si="8"/>
        <v>0.90476190476190477</v>
      </c>
      <c r="BL20" s="9">
        <f t="shared" si="9"/>
        <v>0.95744680851063835</v>
      </c>
      <c r="BM20" s="9">
        <f t="shared" si="10"/>
        <v>0.98018231224993657</v>
      </c>
    </row>
    <row r="21" spans="1:65">
      <c r="A21">
        <v>1974</v>
      </c>
      <c r="B21" t="s">
        <v>409</v>
      </c>
      <c r="C21" t="s">
        <v>54</v>
      </c>
      <c r="D21" t="s">
        <v>2631</v>
      </c>
      <c r="F21">
        <v>0</v>
      </c>
      <c r="H21">
        <v>0</v>
      </c>
      <c r="I21" t="s">
        <v>1352</v>
      </c>
      <c r="J21">
        <v>1</v>
      </c>
      <c r="K21" t="s">
        <v>1352</v>
      </c>
      <c r="L21">
        <v>1</v>
      </c>
      <c r="M21" t="s">
        <v>1352</v>
      </c>
      <c r="N21">
        <v>1</v>
      </c>
      <c r="O21" t="s">
        <v>1352</v>
      </c>
      <c r="P21">
        <v>2</v>
      </c>
      <c r="Q21" t="s">
        <v>1352</v>
      </c>
      <c r="R21">
        <v>2</v>
      </c>
      <c r="S21" t="s">
        <v>1352</v>
      </c>
      <c r="T21">
        <v>2</v>
      </c>
      <c r="U21" t="s">
        <v>1352</v>
      </c>
      <c r="V21">
        <v>2</v>
      </c>
      <c r="W21" t="s">
        <v>1352</v>
      </c>
      <c r="X21">
        <v>2</v>
      </c>
      <c r="Y21" t="s">
        <v>1352</v>
      </c>
      <c r="Z21">
        <v>2</v>
      </c>
      <c r="AA21" t="s">
        <v>1352</v>
      </c>
      <c r="AB21">
        <v>3</v>
      </c>
      <c r="AC21" t="s">
        <v>1352</v>
      </c>
      <c r="AD21">
        <v>3</v>
      </c>
      <c r="AE21" t="s">
        <v>1352</v>
      </c>
      <c r="AF21">
        <v>3</v>
      </c>
      <c r="AG21" t="s">
        <v>1352</v>
      </c>
      <c r="AH21">
        <v>3</v>
      </c>
      <c r="AI21" t="s">
        <v>1352</v>
      </c>
      <c r="AJ21">
        <v>3</v>
      </c>
      <c r="AK21" t="s">
        <v>1352</v>
      </c>
      <c r="AL21">
        <v>3</v>
      </c>
      <c r="AM21" t="s">
        <v>1352</v>
      </c>
      <c r="AN21">
        <v>3</v>
      </c>
      <c r="AO21" t="s">
        <v>1352</v>
      </c>
      <c r="AP21">
        <v>3</v>
      </c>
      <c r="AQ21" t="s">
        <v>1352</v>
      </c>
      <c r="AR21">
        <v>3</v>
      </c>
      <c r="AS21" t="s">
        <v>1352</v>
      </c>
      <c r="AT21">
        <v>3</v>
      </c>
      <c r="AU21">
        <v>45</v>
      </c>
      <c r="AV21" s="348">
        <v>0.69843749999999993</v>
      </c>
      <c r="AW21" s="348">
        <v>0.32343749999999993</v>
      </c>
      <c r="AY21">
        <v>45</v>
      </c>
      <c r="AZ21">
        <v>18</v>
      </c>
      <c r="BA21">
        <f t="shared" si="0"/>
        <v>19</v>
      </c>
      <c r="BB21" s="15">
        <f>VLOOKUP(BC21,id!$A:$C,3,0)</f>
        <v>241</v>
      </c>
      <c r="BC21" s="15" t="str">
        <f t="shared" si="11"/>
        <v>PotockiRobert1974</v>
      </c>
      <c r="BD21" s="9" t="str">
        <f t="shared" si="12"/>
        <v>Potocki</v>
      </c>
      <c r="BE21" s="9" t="str">
        <f t="shared" si="13"/>
        <v>Robert</v>
      </c>
      <c r="BF21" s="9" t="str">
        <f t="shared" si="14"/>
        <v>Robert Potocki</v>
      </c>
      <c r="BG21" s="9">
        <f t="shared" si="15"/>
        <v>1974</v>
      </c>
      <c r="BH21" s="9">
        <f t="shared" si="16"/>
        <v>70.212765957446791</v>
      </c>
      <c r="BI21" s="9"/>
      <c r="BJ21" s="9">
        <f t="shared" si="17"/>
        <v>1</v>
      </c>
      <c r="BK21" s="9">
        <f t="shared" si="8"/>
        <v>1</v>
      </c>
      <c r="BL21" s="9">
        <f t="shared" si="9"/>
        <v>1</v>
      </c>
      <c r="BM21" s="9">
        <f t="shared" si="10"/>
        <v>1</v>
      </c>
    </row>
    <row r="22" spans="1:65">
      <c r="A22">
        <v>1980</v>
      </c>
      <c r="B22" t="s">
        <v>155</v>
      </c>
      <c r="C22" t="s">
        <v>74</v>
      </c>
      <c r="D22" t="s">
        <v>795</v>
      </c>
      <c r="F22">
        <v>0</v>
      </c>
      <c r="H22">
        <v>0</v>
      </c>
      <c r="I22" t="s">
        <v>1352</v>
      </c>
      <c r="J22">
        <v>1</v>
      </c>
      <c r="K22" t="s">
        <v>1352</v>
      </c>
      <c r="L22">
        <v>1</v>
      </c>
      <c r="M22" t="s">
        <v>1352</v>
      </c>
      <c r="N22">
        <v>1</v>
      </c>
      <c r="O22" t="s">
        <v>1352</v>
      </c>
      <c r="P22">
        <v>2</v>
      </c>
      <c r="Q22" t="s">
        <v>1352</v>
      </c>
      <c r="R22">
        <v>2</v>
      </c>
      <c r="S22" t="s">
        <v>1352</v>
      </c>
      <c r="T22">
        <v>2</v>
      </c>
      <c r="U22" t="s">
        <v>1352</v>
      </c>
      <c r="V22">
        <v>2</v>
      </c>
      <c r="W22" t="s">
        <v>1352</v>
      </c>
      <c r="X22">
        <v>2</v>
      </c>
      <c r="Y22" t="s">
        <v>1352</v>
      </c>
      <c r="Z22">
        <v>2</v>
      </c>
      <c r="AA22" t="s">
        <v>1352</v>
      </c>
      <c r="AB22">
        <v>3</v>
      </c>
      <c r="AC22" t="s">
        <v>1352</v>
      </c>
      <c r="AD22">
        <v>3</v>
      </c>
      <c r="AE22" t="s">
        <v>1352</v>
      </c>
      <c r="AF22">
        <v>3</v>
      </c>
      <c r="AG22" t="s">
        <v>1352</v>
      </c>
      <c r="AH22">
        <v>3</v>
      </c>
      <c r="AI22" t="s">
        <v>1352</v>
      </c>
      <c r="AJ22">
        <v>3</v>
      </c>
      <c r="AK22" t="s">
        <v>1352</v>
      </c>
      <c r="AL22">
        <v>3</v>
      </c>
      <c r="AM22" t="s">
        <v>1352</v>
      </c>
      <c r="AN22">
        <v>3</v>
      </c>
      <c r="AO22" t="s">
        <v>1352</v>
      </c>
      <c r="AP22">
        <v>3</v>
      </c>
      <c r="AQ22" t="s">
        <v>1352</v>
      </c>
      <c r="AR22">
        <v>3</v>
      </c>
      <c r="AS22" t="s">
        <v>1352</v>
      </c>
      <c r="AT22">
        <v>3</v>
      </c>
      <c r="AU22">
        <v>45</v>
      </c>
      <c r="AV22" s="348">
        <v>0.70466435185185183</v>
      </c>
      <c r="AW22" s="348">
        <v>0.32966435185185183</v>
      </c>
      <c r="AY22">
        <v>45</v>
      </c>
      <c r="AZ22">
        <v>19</v>
      </c>
      <c r="BA22">
        <f t="shared" si="0"/>
        <v>19</v>
      </c>
      <c r="BB22" s="15">
        <f>VLOOKUP(BC22,id!$A:$C,3,0)</f>
        <v>37</v>
      </c>
      <c r="BC22" s="15" t="str">
        <f t="shared" si="11"/>
        <v>JaskólskiKonrad1980</v>
      </c>
      <c r="BD22" s="9" t="str">
        <f t="shared" si="12"/>
        <v>Jaskólski</v>
      </c>
      <c r="BE22" s="9" t="str">
        <f t="shared" si="13"/>
        <v>Konrad</v>
      </c>
      <c r="BF22" s="9" t="str">
        <f t="shared" si="14"/>
        <v>Forest Gaps</v>
      </c>
      <c r="BG22" s="9">
        <f t="shared" si="15"/>
        <v>1980</v>
      </c>
      <c r="BH22" s="9">
        <f t="shared" si="16"/>
        <v>68.886554951404349</v>
      </c>
      <c r="BI22" s="9"/>
      <c r="BJ22" s="9">
        <f t="shared" si="17"/>
        <v>0.98111154021697133</v>
      </c>
      <c r="BK22" s="9">
        <f t="shared" si="8"/>
        <v>1</v>
      </c>
      <c r="BL22" s="9">
        <f t="shared" si="9"/>
        <v>1</v>
      </c>
      <c r="BM22" s="9">
        <f t="shared" si="10"/>
        <v>1</v>
      </c>
    </row>
    <row r="23" spans="1:65">
      <c r="A23">
        <v>1975</v>
      </c>
      <c r="B23" t="s">
        <v>14</v>
      </c>
      <c r="C23" t="s">
        <v>26</v>
      </c>
      <c r="D23" t="s">
        <v>319</v>
      </c>
      <c r="E23" t="s">
        <v>1352</v>
      </c>
      <c r="F23">
        <v>1</v>
      </c>
      <c r="G23" t="s">
        <v>1352</v>
      </c>
      <c r="H23">
        <v>1</v>
      </c>
      <c r="I23" t="s">
        <v>1352</v>
      </c>
      <c r="J23">
        <v>1</v>
      </c>
      <c r="K23" t="s">
        <v>1352</v>
      </c>
      <c r="L23">
        <v>1</v>
      </c>
      <c r="N23">
        <v>0</v>
      </c>
      <c r="O23" t="s">
        <v>1352</v>
      </c>
      <c r="P23">
        <v>2</v>
      </c>
      <c r="Q23" t="s">
        <v>1352</v>
      </c>
      <c r="R23">
        <v>2</v>
      </c>
      <c r="S23" t="s">
        <v>1352</v>
      </c>
      <c r="T23">
        <v>2</v>
      </c>
      <c r="U23" t="s">
        <v>1352</v>
      </c>
      <c r="V23">
        <v>2</v>
      </c>
      <c r="W23" t="s">
        <v>1352</v>
      </c>
      <c r="X23">
        <v>2</v>
      </c>
      <c r="Z23">
        <v>0</v>
      </c>
      <c r="AA23" t="s">
        <v>1352</v>
      </c>
      <c r="AB23">
        <v>3</v>
      </c>
      <c r="AC23" t="s">
        <v>1352</v>
      </c>
      <c r="AD23">
        <v>3</v>
      </c>
      <c r="AE23" t="s">
        <v>1352</v>
      </c>
      <c r="AF23">
        <v>3</v>
      </c>
      <c r="AG23" t="s">
        <v>1352</v>
      </c>
      <c r="AH23">
        <v>3</v>
      </c>
      <c r="AI23" t="s">
        <v>1352</v>
      </c>
      <c r="AJ23">
        <v>3</v>
      </c>
      <c r="AK23" t="s">
        <v>1352</v>
      </c>
      <c r="AL23">
        <v>3</v>
      </c>
      <c r="AM23" t="s">
        <v>1352</v>
      </c>
      <c r="AN23">
        <v>3</v>
      </c>
      <c r="AO23" t="s">
        <v>1352</v>
      </c>
      <c r="AP23">
        <v>3</v>
      </c>
      <c r="AQ23" t="s">
        <v>1352</v>
      </c>
      <c r="AR23">
        <v>3</v>
      </c>
      <c r="AS23" t="s">
        <v>1352</v>
      </c>
      <c r="AT23">
        <v>3</v>
      </c>
      <c r="AU23">
        <v>44</v>
      </c>
      <c r="AV23" s="348">
        <v>0.70739583333333333</v>
      </c>
      <c r="AW23" s="348">
        <v>0.33239583333333333</v>
      </c>
      <c r="AY23">
        <v>44</v>
      </c>
      <c r="AZ23">
        <v>20</v>
      </c>
      <c r="BA23">
        <f t="shared" si="0"/>
        <v>19</v>
      </c>
      <c r="BB23" s="15">
        <f>VLOOKUP(BC23,id!$A:$C,3,0)</f>
        <v>26</v>
      </c>
      <c r="BC23" s="15" t="str">
        <f t="shared" si="11"/>
        <v>CecułaKrzysztof1975</v>
      </c>
      <c r="BD23" s="9" t="str">
        <f t="shared" si="12"/>
        <v>Cecuła</v>
      </c>
      <c r="BE23" s="9" t="str">
        <f t="shared" si="13"/>
        <v>Krzysztof</v>
      </c>
      <c r="BF23" s="9" t="str">
        <f t="shared" si="14"/>
        <v>wyindywidualizowany</v>
      </c>
      <c r="BG23" s="9">
        <f t="shared" si="15"/>
        <v>1975</v>
      </c>
      <c r="BH23" s="9">
        <f t="shared" si="16"/>
        <v>67.355742619150917</v>
      </c>
      <c r="BI23" s="9"/>
      <c r="BJ23" s="9">
        <f t="shared" si="17"/>
        <v>0.99178244367840096</v>
      </c>
      <c r="BK23" s="9">
        <f t="shared" si="8"/>
        <v>1</v>
      </c>
      <c r="BL23" s="9">
        <f t="shared" si="9"/>
        <v>0.97777777777777775</v>
      </c>
      <c r="BM23" s="9">
        <f t="shared" si="10"/>
        <v>1</v>
      </c>
    </row>
    <row r="24" spans="1:65">
      <c r="A24">
        <v>1960</v>
      </c>
      <c r="B24" t="s">
        <v>52</v>
      </c>
      <c r="C24" t="s">
        <v>53</v>
      </c>
      <c r="D24" t="s">
        <v>326</v>
      </c>
      <c r="F24">
        <v>0</v>
      </c>
      <c r="G24" t="s">
        <v>1352</v>
      </c>
      <c r="H24">
        <v>1</v>
      </c>
      <c r="I24" t="s">
        <v>1352</v>
      </c>
      <c r="J24">
        <v>1</v>
      </c>
      <c r="K24" t="s">
        <v>1352</v>
      </c>
      <c r="L24">
        <v>1</v>
      </c>
      <c r="M24" t="s">
        <v>1352</v>
      </c>
      <c r="N24">
        <v>1</v>
      </c>
      <c r="O24" t="s">
        <v>1352</v>
      </c>
      <c r="P24">
        <v>2</v>
      </c>
      <c r="Q24" t="s">
        <v>1352</v>
      </c>
      <c r="R24">
        <v>2</v>
      </c>
      <c r="S24" t="s">
        <v>1352</v>
      </c>
      <c r="T24">
        <v>2</v>
      </c>
      <c r="U24" t="s">
        <v>1352</v>
      </c>
      <c r="V24">
        <v>2</v>
      </c>
      <c r="W24" t="s">
        <v>1352</v>
      </c>
      <c r="X24">
        <v>2</v>
      </c>
      <c r="Y24" t="s">
        <v>1352</v>
      </c>
      <c r="Z24">
        <v>2</v>
      </c>
      <c r="AA24" t="s">
        <v>1352</v>
      </c>
      <c r="AB24">
        <v>3</v>
      </c>
      <c r="AC24" t="s">
        <v>1352</v>
      </c>
      <c r="AD24">
        <v>3</v>
      </c>
      <c r="AE24" t="s">
        <v>1352</v>
      </c>
      <c r="AF24">
        <v>3</v>
      </c>
      <c r="AG24" t="s">
        <v>1352</v>
      </c>
      <c r="AH24">
        <v>3</v>
      </c>
      <c r="AI24" t="s">
        <v>1352</v>
      </c>
      <c r="AJ24">
        <v>3</v>
      </c>
      <c r="AK24" t="s">
        <v>1352</v>
      </c>
      <c r="AL24">
        <v>3</v>
      </c>
      <c r="AN24">
        <v>0</v>
      </c>
      <c r="AO24" t="s">
        <v>1352</v>
      </c>
      <c r="AP24">
        <v>3</v>
      </c>
      <c r="AQ24" t="s">
        <v>1352</v>
      </c>
      <c r="AR24">
        <v>3</v>
      </c>
      <c r="AS24" t="s">
        <v>1352</v>
      </c>
      <c r="AT24">
        <v>3</v>
      </c>
      <c r="AU24">
        <v>43</v>
      </c>
      <c r="AV24" s="348">
        <v>0.70609953703703709</v>
      </c>
      <c r="AW24" s="348">
        <v>0.33109953703703709</v>
      </c>
      <c r="AY24">
        <v>43</v>
      </c>
      <c r="AZ24">
        <v>21</v>
      </c>
      <c r="BA24">
        <f t="shared" si="0"/>
        <v>19</v>
      </c>
      <c r="BB24" s="15">
        <f>VLOOKUP(BC24,id!$A:$C,3,0)</f>
        <v>64</v>
      </c>
      <c r="BC24" s="15" t="str">
        <f t="shared" si="11"/>
        <v>KoniecznyTomasz1960</v>
      </c>
      <c r="BD24" s="9" t="str">
        <f t="shared" si="12"/>
        <v>Konieczny</v>
      </c>
      <c r="BE24" s="9" t="str">
        <f t="shared" si="13"/>
        <v>Tomasz</v>
      </c>
      <c r="BF24" s="9" t="str">
        <f t="shared" si="14"/>
        <v>Grupa Rowerowa Lipka</v>
      </c>
      <c r="BG24" s="9">
        <f t="shared" si="15"/>
        <v>1960</v>
      </c>
      <c r="BH24" s="9">
        <f t="shared" si="16"/>
        <v>65.824930286897484</v>
      </c>
      <c r="BI24" s="9"/>
      <c r="BJ24" s="9">
        <f t="shared" si="17"/>
        <v>1.0039151256685426</v>
      </c>
      <c r="BK24" s="9">
        <f t="shared" si="8"/>
        <v>1</v>
      </c>
      <c r="BL24" s="9">
        <f t="shared" si="9"/>
        <v>0.97727272727272729</v>
      </c>
      <c r="BM24" s="9">
        <f t="shared" si="10"/>
        <v>1</v>
      </c>
    </row>
    <row r="25" spans="1:65">
      <c r="A25">
        <v>1976</v>
      </c>
      <c r="B25" t="s">
        <v>2648</v>
      </c>
      <c r="C25" t="s">
        <v>2649</v>
      </c>
      <c r="D25" t="s">
        <v>2632</v>
      </c>
      <c r="F25">
        <v>0</v>
      </c>
      <c r="G25" t="s">
        <v>1352</v>
      </c>
      <c r="H25">
        <v>1</v>
      </c>
      <c r="I25" t="s">
        <v>1352</v>
      </c>
      <c r="J25">
        <v>1</v>
      </c>
      <c r="L25">
        <v>0</v>
      </c>
      <c r="M25" t="s">
        <v>1352</v>
      </c>
      <c r="N25">
        <v>1</v>
      </c>
      <c r="O25" t="s">
        <v>1352</v>
      </c>
      <c r="P25">
        <v>2</v>
      </c>
      <c r="Q25" t="s">
        <v>1352</v>
      </c>
      <c r="R25">
        <v>2</v>
      </c>
      <c r="T25">
        <v>0</v>
      </c>
      <c r="V25">
        <v>0</v>
      </c>
      <c r="W25" t="s">
        <v>1352</v>
      </c>
      <c r="X25">
        <v>2</v>
      </c>
      <c r="Y25" t="s">
        <v>1352</v>
      </c>
      <c r="Z25">
        <v>2</v>
      </c>
      <c r="AA25" t="s">
        <v>1352</v>
      </c>
      <c r="AB25">
        <v>3</v>
      </c>
      <c r="AC25" t="s">
        <v>1352</v>
      </c>
      <c r="AD25">
        <v>3</v>
      </c>
      <c r="AE25" t="s">
        <v>1352</v>
      </c>
      <c r="AF25">
        <v>3</v>
      </c>
      <c r="AG25" t="s">
        <v>1352</v>
      </c>
      <c r="AH25">
        <v>3</v>
      </c>
      <c r="AI25" t="s">
        <v>1352</v>
      </c>
      <c r="AJ25">
        <v>3</v>
      </c>
      <c r="AK25" t="s">
        <v>1352</v>
      </c>
      <c r="AL25">
        <v>3</v>
      </c>
      <c r="AM25" t="s">
        <v>1352</v>
      </c>
      <c r="AN25">
        <v>3</v>
      </c>
      <c r="AO25" t="s">
        <v>1352</v>
      </c>
      <c r="AP25">
        <v>3</v>
      </c>
      <c r="AQ25" t="s">
        <v>1352</v>
      </c>
      <c r="AR25">
        <v>3</v>
      </c>
      <c r="AS25" t="s">
        <v>1352</v>
      </c>
      <c r="AT25">
        <v>3</v>
      </c>
      <c r="AU25">
        <v>41</v>
      </c>
      <c r="AV25" s="348">
        <v>0.69938657407407412</v>
      </c>
      <c r="AW25" s="348">
        <v>0.32438657407407412</v>
      </c>
      <c r="AY25">
        <v>41</v>
      </c>
      <c r="AZ25">
        <v>22</v>
      </c>
      <c r="BA25">
        <f t="shared" si="0"/>
        <v>17</v>
      </c>
      <c r="BB25" s="15">
        <f>VLOOKUP(BC25,id!$A:$C,3,0)</f>
        <v>613</v>
      </c>
      <c r="BC25" s="15" t="str">
        <f t="shared" si="11"/>
        <v>CenkierJulian1976</v>
      </c>
      <c r="BD25" s="9" t="str">
        <f t="shared" si="12"/>
        <v>Cenkier</v>
      </c>
      <c r="BE25" s="9" t="str">
        <f t="shared" si="13"/>
        <v>Julian</v>
      </c>
      <c r="BF25" s="9" t="str">
        <f t="shared" si="14"/>
        <v>Kaszebskie Wariaty</v>
      </c>
      <c r="BG25" s="9">
        <f t="shared" si="15"/>
        <v>1976</v>
      </c>
      <c r="BH25" s="9">
        <f t="shared" si="16"/>
        <v>62.763305622390625</v>
      </c>
      <c r="BI25" s="9"/>
      <c r="BJ25" s="9">
        <f t="shared" si="17"/>
        <v>1.0206943304670497</v>
      </c>
      <c r="BK25" s="9">
        <f t="shared" si="8"/>
        <v>0.89473684210526316</v>
      </c>
      <c r="BL25" s="9">
        <f t="shared" si="9"/>
        <v>0.95348837209302328</v>
      </c>
      <c r="BM25" s="9">
        <f t="shared" si="10"/>
        <v>0.97800047132303236</v>
      </c>
    </row>
    <row r="26" spans="1:65">
      <c r="A26">
        <v>1979</v>
      </c>
      <c r="B26" t="s">
        <v>2650</v>
      </c>
      <c r="C26" t="s">
        <v>23</v>
      </c>
      <c r="D26" t="s">
        <v>2633</v>
      </c>
      <c r="F26">
        <v>0</v>
      </c>
      <c r="G26" t="s">
        <v>1352</v>
      </c>
      <c r="H26">
        <v>1</v>
      </c>
      <c r="I26" t="s">
        <v>1352</v>
      </c>
      <c r="J26">
        <v>1</v>
      </c>
      <c r="L26">
        <v>0</v>
      </c>
      <c r="M26" t="s">
        <v>1352</v>
      </c>
      <c r="N26">
        <v>1</v>
      </c>
      <c r="O26" t="s">
        <v>1352</v>
      </c>
      <c r="P26">
        <v>2</v>
      </c>
      <c r="Q26" t="s">
        <v>1352</v>
      </c>
      <c r="R26">
        <v>2</v>
      </c>
      <c r="T26">
        <v>0</v>
      </c>
      <c r="V26">
        <v>0</v>
      </c>
      <c r="W26" t="s">
        <v>1352</v>
      </c>
      <c r="X26">
        <v>2</v>
      </c>
      <c r="Y26" t="s">
        <v>1352</v>
      </c>
      <c r="Z26">
        <v>2</v>
      </c>
      <c r="AA26" t="s">
        <v>1352</v>
      </c>
      <c r="AB26">
        <v>3</v>
      </c>
      <c r="AC26" t="s">
        <v>1352</v>
      </c>
      <c r="AD26">
        <v>3</v>
      </c>
      <c r="AE26" t="s">
        <v>1352</v>
      </c>
      <c r="AF26">
        <v>3</v>
      </c>
      <c r="AG26" t="s">
        <v>1352</v>
      </c>
      <c r="AH26">
        <v>3</v>
      </c>
      <c r="AI26" t="s">
        <v>1352</v>
      </c>
      <c r="AJ26">
        <v>3</v>
      </c>
      <c r="AK26" t="s">
        <v>1352</v>
      </c>
      <c r="AL26">
        <v>3</v>
      </c>
      <c r="AM26" t="s">
        <v>1352</v>
      </c>
      <c r="AN26">
        <v>3</v>
      </c>
      <c r="AO26" t="s">
        <v>1352</v>
      </c>
      <c r="AP26">
        <v>3</v>
      </c>
      <c r="AQ26" t="s">
        <v>1352</v>
      </c>
      <c r="AR26">
        <v>3</v>
      </c>
      <c r="AS26" t="s">
        <v>1352</v>
      </c>
      <c r="AT26">
        <v>3</v>
      </c>
      <c r="AU26">
        <v>41</v>
      </c>
      <c r="AV26" s="348">
        <v>0.69938657407407412</v>
      </c>
      <c r="AW26" s="348">
        <v>0.32438657407407412</v>
      </c>
      <c r="AY26">
        <v>41</v>
      </c>
      <c r="AZ26">
        <v>22</v>
      </c>
      <c r="BA26">
        <f t="shared" si="0"/>
        <v>17</v>
      </c>
      <c r="BB26" s="15">
        <f>VLOOKUP(BC26,id!$A:$C,3,0)</f>
        <v>614</v>
      </c>
      <c r="BC26" s="15" t="str">
        <f t="shared" si="11"/>
        <v>GałązkaGrzegorz1979</v>
      </c>
      <c r="BD26" s="9" t="str">
        <f t="shared" si="12"/>
        <v>Gałązka</v>
      </c>
      <c r="BE26" s="9" t="str">
        <f t="shared" si="13"/>
        <v>Grzegorz</v>
      </c>
      <c r="BF26" s="9" t="str">
        <f t="shared" si="14"/>
        <v>Road to nowhere</v>
      </c>
      <c r="BG26" s="9">
        <f t="shared" si="15"/>
        <v>1979</v>
      </c>
      <c r="BH26" s="9">
        <f t="shared" si="16"/>
        <v>62.763305622390625</v>
      </c>
      <c r="BI26" s="9"/>
      <c r="BJ26" s="9">
        <f t="shared" si="17"/>
        <v>1</v>
      </c>
      <c r="BK26" s="9">
        <f t="shared" si="8"/>
        <v>1</v>
      </c>
      <c r="BL26" s="9">
        <f t="shared" si="9"/>
        <v>1</v>
      </c>
      <c r="BM26" s="9">
        <f t="shared" si="10"/>
        <v>1</v>
      </c>
    </row>
    <row r="27" spans="1:65">
      <c r="A27">
        <v>1979</v>
      </c>
      <c r="B27" t="s">
        <v>1213</v>
      </c>
      <c r="C27" t="s">
        <v>483</v>
      </c>
      <c r="D27" t="s">
        <v>2634</v>
      </c>
      <c r="F27">
        <v>0</v>
      </c>
      <c r="G27" t="s">
        <v>1352</v>
      </c>
      <c r="H27">
        <v>1</v>
      </c>
      <c r="I27" t="s">
        <v>1352</v>
      </c>
      <c r="J27">
        <v>1</v>
      </c>
      <c r="L27">
        <v>0</v>
      </c>
      <c r="M27" t="s">
        <v>1352</v>
      </c>
      <c r="N27">
        <v>1</v>
      </c>
      <c r="O27" t="s">
        <v>1352</v>
      </c>
      <c r="P27">
        <v>2</v>
      </c>
      <c r="Q27" t="s">
        <v>1352</v>
      </c>
      <c r="R27">
        <v>2</v>
      </c>
      <c r="T27">
        <v>0</v>
      </c>
      <c r="V27">
        <v>0</v>
      </c>
      <c r="W27" t="s">
        <v>1352</v>
      </c>
      <c r="X27">
        <v>2</v>
      </c>
      <c r="Y27" t="s">
        <v>1352</v>
      </c>
      <c r="Z27">
        <v>2</v>
      </c>
      <c r="AA27" t="s">
        <v>1352</v>
      </c>
      <c r="AB27">
        <v>3</v>
      </c>
      <c r="AC27" t="s">
        <v>1352</v>
      </c>
      <c r="AD27">
        <v>3</v>
      </c>
      <c r="AE27" t="s">
        <v>1352</v>
      </c>
      <c r="AF27">
        <v>3</v>
      </c>
      <c r="AG27" t="s">
        <v>1352</v>
      </c>
      <c r="AH27">
        <v>3</v>
      </c>
      <c r="AI27" t="s">
        <v>1352</v>
      </c>
      <c r="AJ27">
        <v>3</v>
      </c>
      <c r="AK27" t="s">
        <v>1352</v>
      </c>
      <c r="AL27">
        <v>3</v>
      </c>
      <c r="AM27" t="s">
        <v>1352</v>
      </c>
      <c r="AN27">
        <v>3</v>
      </c>
      <c r="AO27" t="s">
        <v>1352</v>
      </c>
      <c r="AP27">
        <v>3</v>
      </c>
      <c r="AQ27" t="s">
        <v>1352</v>
      </c>
      <c r="AR27">
        <v>3</v>
      </c>
      <c r="AS27" t="s">
        <v>1352</v>
      </c>
      <c r="AT27">
        <v>3</v>
      </c>
      <c r="AU27">
        <v>41</v>
      </c>
      <c r="AV27" s="348">
        <v>0.69938657407407412</v>
      </c>
      <c r="AW27" s="348">
        <v>0.32438657407407412</v>
      </c>
      <c r="AY27">
        <v>41</v>
      </c>
      <c r="AZ27">
        <v>24</v>
      </c>
      <c r="BA27">
        <f t="shared" si="0"/>
        <v>17</v>
      </c>
      <c r="BB27" s="15">
        <f>VLOOKUP(BC27,id!$A:$C,3,0)</f>
        <v>615</v>
      </c>
      <c r="BC27" s="15" t="str">
        <f t="shared" si="11"/>
        <v>KaussDawid1979</v>
      </c>
      <c r="BD27" s="9" t="str">
        <f t="shared" si="12"/>
        <v>Kauss</v>
      </c>
      <c r="BE27" s="9" t="str">
        <f t="shared" si="13"/>
        <v>Dawid</v>
      </c>
      <c r="BF27" s="9" t="str">
        <f t="shared" si="14"/>
        <v>DK</v>
      </c>
      <c r="BG27" s="9">
        <f t="shared" si="15"/>
        <v>1979</v>
      </c>
      <c r="BH27" s="9">
        <f t="shared" si="16"/>
        <v>62.763305622390625</v>
      </c>
      <c r="BI27" s="9"/>
      <c r="BJ27" s="9">
        <f t="shared" si="17"/>
        <v>1</v>
      </c>
      <c r="BK27" s="9">
        <f t="shared" si="8"/>
        <v>1</v>
      </c>
      <c r="BL27" s="9">
        <f t="shared" si="9"/>
        <v>1</v>
      </c>
      <c r="BM27" s="9">
        <f t="shared" si="10"/>
        <v>1</v>
      </c>
    </row>
    <row r="28" spans="1:65">
      <c r="A28">
        <v>1972</v>
      </c>
      <c r="B28" t="s">
        <v>645</v>
      </c>
      <c r="C28" t="s">
        <v>23</v>
      </c>
      <c r="D28" t="s">
        <v>2635</v>
      </c>
      <c r="F28">
        <v>0</v>
      </c>
      <c r="G28" t="s">
        <v>1352</v>
      </c>
      <c r="H28">
        <v>1</v>
      </c>
      <c r="I28" t="s">
        <v>1352</v>
      </c>
      <c r="J28">
        <v>1</v>
      </c>
      <c r="L28">
        <v>0</v>
      </c>
      <c r="M28" t="s">
        <v>1352</v>
      </c>
      <c r="N28">
        <v>1</v>
      </c>
      <c r="O28" t="s">
        <v>1352</v>
      </c>
      <c r="P28">
        <v>2</v>
      </c>
      <c r="Q28" t="s">
        <v>1352</v>
      </c>
      <c r="R28">
        <v>2</v>
      </c>
      <c r="T28">
        <v>0</v>
      </c>
      <c r="V28">
        <v>0</v>
      </c>
      <c r="W28" t="s">
        <v>1352</v>
      </c>
      <c r="X28">
        <v>2</v>
      </c>
      <c r="Y28" t="s">
        <v>1352</v>
      </c>
      <c r="Z28">
        <v>2</v>
      </c>
      <c r="AA28" t="s">
        <v>1352</v>
      </c>
      <c r="AB28">
        <v>3</v>
      </c>
      <c r="AC28" t="s">
        <v>1352</v>
      </c>
      <c r="AD28">
        <v>3</v>
      </c>
      <c r="AE28" t="s">
        <v>1352</v>
      </c>
      <c r="AF28">
        <v>3</v>
      </c>
      <c r="AG28" t="s">
        <v>1352</v>
      </c>
      <c r="AH28">
        <v>3</v>
      </c>
      <c r="AI28" t="s">
        <v>1352</v>
      </c>
      <c r="AJ28">
        <v>3</v>
      </c>
      <c r="AK28" t="s">
        <v>1352</v>
      </c>
      <c r="AL28">
        <v>3</v>
      </c>
      <c r="AM28" t="s">
        <v>1352</v>
      </c>
      <c r="AN28">
        <v>3</v>
      </c>
      <c r="AO28" t="s">
        <v>1352</v>
      </c>
      <c r="AP28">
        <v>3</v>
      </c>
      <c r="AQ28" t="s">
        <v>1352</v>
      </c>
      <c r="AR28">
        <v>3</v>
      </c>
      <c r="AS28" t="s">
        <v>1352</v>
      </c>
      <c r="AT28">
        <v>3</v>
      </c>
      <c r="AU28">
        <v>41</v>
      </c>
      <c r="AV28" s="348">
        <v>0.70072916666666663</v>
      </c>
      <c r="AW28" s="348">
        <v>0.32572916666666663</v>
      </c>
      <c r="AY28">
        <v>41</v>
      </c>
      <c r="AZ28">
        <v>25</v>
      </c>
      <c r="BA28">
        <f t="shared" si="0"/>
        <v>17</v>
      </c>
      <c r="BB28" s="15">
        <f>VLOOKUP(BC28,id!$A:$C,3,0)</f>
        <v>278</v>
      </c>
      <c r="BC28" s="15" t="str">
        <f t="shared" si="11"/>
        <v>CieślińskiGrzegorz1972</v>
      </c>
      <c r="BD28" s="9" t="str">
        <f t="shared" si="12"/>
        <v>Cieśliński</v>
      </c>
      <c r="BE28" s="9" t="str">
        <f t="shared" si="13"/>
        <v>Grzegorz</v>
      </c>
      <c r="BF28" s="9" t="str">
        <f t="shared" si="14"/>
        <v>Team Kaliska</v>
      </c>
      <c r="BG28" s="9">
        <f t="shared" si="15"/>
        <v>1972</v>
      </c>
      <c r="BH28" s="9">
        <f t="shared" si="16"/>
        <v>62.504607422049624</v>
      </c>
      <c r="BI28" s="9"/>
      <c r="BJ28" s="9">
        <f t="shared" si="17"/>
        <v>0.99587819351170837</v>
      </c>
      <c r="BK28" s="9">
        <f t="shared" si="8"/>
        <v>1</v>
      </c>
      <c r="BL28" s="9">
        <f t="shared" si="9"/>
        <v>1</v>
      </c>
      <c r="BM28" s="9">
        <f t="shared" si="10"/>
        <v>1</v>
      </c>
    </row>
    <row r="29" spans="1:65">
      <c r="A29">
        <v>1979</v>
      </c>
      <c r="B29" t="s">
        <v>644</v>
      </c>
      <c r="C29" t="s">
        <v>30</v>
      </c>
      <c r="D29" t="s">
        <v>2635</v>
      </c>
      <c r="F29">
        <v>0</v>
      </c>
      <c r="G29" t="s">
        <v>1352</v>
      </c>
      <c r="H29">
        <v>1</v>
      </c>
      <c r="I29" t="s">
        <v>1352</v>
      </c>
      <c r="J29">
        <v>1</v>
      </c>
      <c r="L29">
        <v>0</v>
      </c>
      <c r="M29" t="s">
        <v>1352</v>
      </c>
      <c r="N29">
        <v>1</v>
      </c>
      <c r="O29" t="s">
        <v>1352</v>
      </c>
      <c r="P29">
        <v>2</v>
      </c>
      <c r="Q29" t="s">
        <v>1352</v>
      </c>
      <c r="R29">
        <v>2</v>
      </c>
      <c r="T29">
        <v>0</v>
      </c>
      <c r="V29">
        <v>0</v>
      </c>
      <c r="W29" t="s">
        <v>1352</v>
      </c>
      <c r="X29">
        <v>2</v>
      </c>
      <c r="Y29" t="s">
        <v>1352</v>
      </c>
      <c r="Z29">
        <v>2</v>
      </c>
      <c r="AA29" t="s">
        <v>1352</v>
      </c>
      <c r="AB29">
        <v>3</v>
      </c>
      <c r="AC29" t="s">
        <v>1352</v>
      </c>
      <c r="AD29">
        <v>3</v>
      </c>
      <c r="AE29" t="s">
        <v>1352</v>
      </c>
      <c r="AF29">
        <v>3</v>
      </c>
      <c r="AG29" t="s">
        <v>1352</v>
      </c>
      <c r="AH29">
        <v>3</v>
      </c>
      <c r="AI29" t="s">
        <v>1352</v>
      </c>
      <c r="AJ29">
        <v>3</v>
      </c>
      <c r="AK29" t="s">
        <v>1352</v>
      </c>
      <c r="AL29">
        <v>3</v>
      </c>
      <c r="AM29" t="s">
        <v>1352</v>
      </c>
      <c r="AN29">
        <v>3</v>
      </c>
      <c r="AO29" t="s">
        <v>1352</v>
      </c>
      <c r="AP29">
        <v>3</v>
      </c>
      <c r="AQ29" t="s">
        <v>1352</v>
      </c>
      <c r="AR29">
        <v>3</v>
      </c>
      <c r="AS29" t="s">
        <v>1352</v>
      </c>
      <c r="AT29">
        <v>3</v>
      </c>
      <c r="AU29">
        <v>41</v>
      </c>
      <c r="AV29" s="348">
        <v>0.70072916666666663</v>
      </c>
      <c r="AW29" s="348">
        <v>0.32572916666666663</v>
      </c>
      <c r="AY29">
        <v>41</v>
      </c>
      <c r="AZ29">
        <v>26</v>
      </c>
      <c r="BA29">
        <f t="shared" si="0"/>
        <v>17</v>
      </c>
      <c r="BB29" s="15">
        <f>VLOOKUP(BC29,id!$A:$C,3,0)</f>
        <v>242</v>
      </c>
      <c r="BC29" s="15" t="str">
        <f t="shared" si="11"/>
        <v>LiczywekAndrzej1979</v>
      </c>
      <c r="BD29" s="9" t="str">
        <f t="shared" si="12"/>
        <v>Liczywek</v>
      </c>
      <c r="BE29" s="9" t="str">
        <f t="shared" si="13"/>
        <v>Andrzej</v>
      </c>
      <c r="BF29" s="9" t="str">
        <f t="shared" si="14"/>
        <v>Team Kaliska</v>
      </c>
      <c r="BG29" s="9">
        <f t="shared" si="15"/>
        <v>1979</v>
      </c>
      <c r="BH29" s="9">
        <f t="shared" si="16"/>
        <v>62.504607422049624</v>
      </c>
      <c r="BI29" s="9"/>
      <c r="BJ29" s="9">
        <f t="shared" si="17"/>
        <v>1</v>
      </c>
      <c r="BK29" s="9">
        <f t="shared" si="8"/>
        <v>1</v>
      </c>
      <c r="BL29" s="9">
        <f t="shared" si="9"/>
        <v>1</v>
      </c>
      <c r="BM29" s="9">
        <f t="shared" si="10"/>
        <v>1</v>
      </c>
    </row>
    <row r="30" spans="1:65">
      <c r="A30">
        <v>1975</v>
      </c>
      <c r="B30" t="s">
        <v>597</v>
      </c>
      <c r="C30" t="s">
        <v>166</v>
      </c>
      <c r="D30" t="s">
        <v>2636</v>
      </c>
      <c r="F30">
        <v>0</v>
      </c>
      <c r="H30">
        <v>0</v>
      </c>
      <c r="I30" t="s">
        <v>1352</v>
      </c>
      <c r="J30">
        <v>1</v>
      </c>
      <c r="L30">
        <v>0</v>
      </c>
      <c r="M30" t="s">
        <v>1352</v>
      </c>
      <c r="N30">
        <v>1</v>
      </c>
      <c r="O30" t="s">
        <v>1352</v>
      </c>
      <c r="P30">
        <v>2</v>
      </c>
      <c r="Q30" t="s">
        <v>1352</v>
      </c>
      <c r="R30">
        <v>2</v>
      </c>
      <c r="S30" t="s">
        <v>1352</v>
      </c>
      <c r="T30">
        <v>2</v>
      </c>
      <c r="V30">
        <v>0</v>
      </c>
      <c r="W30" t="s">
        <v>1352</v>
      </c>
      <c r="X30">
        <v>2</v>
      </c>
      <c r="Y30" t="s">
        <v>1352</v>
      </c>
      <c r="Z30">
        <v>2</v>
      </c>
      <c r="AA30" t="s">
        <v>1352</v>
      </c>
      <c r="AB30">
        <v>3</v>
      </c>
      <c r="AC30" t="s">
        <v>1352</v>
      </c>
      <c r="AD30">
        <v>3</v>
      </c>
      <c r="AE30" t="s">
        <v>1352</v>
      </c>
      <c r="AF30">
        <v>3</v>
      </c>
      <c r="AG30" t="s">
        <v>1352</v>
      </c>
      <c r="AH30">
        <v>3</v>
      </c>
      <c r="AI30" t="s">
        <v>1352</v>
      </c>
      <c r="AJ30">
        <v>3</v>
      </c>
      <c r="AK30" t="s">
        <v>1352</v>
      </c>
      <c r="AL30">
        <v>3</v>
      </c>
      <c r="AN30">
        <v>0</v>
      </c>
      <c r="AO30" t="s">
        <v>1352</v>
      </c>
      <c r="AP30">
        <v>3</v>
      </c>
      <c r="AQ30" t="s">
        <v>1352</v>
      </c>
      <c r="AR30">
        <v>3</v>
      </c>
      <c r="AS30" t="s">
        <v>1352</v>
      </c>
      <c r="AT30">
        <v>3</v>
      </c>
      <c r="AU30">
        <v>39</v>
      </c>
      <c r="AV30" s="348">
        <v>0.7049537037037038</v>
      </c>
      <c r="AW30" s="348">
        <v>0.3299537037037038</v>
      </c>
      <c r="AY30">
        <v>39</v>
      </c>
      <c r="AZ30">
        <v>27</v>
      </c>
      <c r="BA30">
        <f t="shared" si="0"/>
        <v>16</v>
      </c>
      <c r="BB30" s="15">
        <f>VLOOKUP(BC30,id!$A:$C,3,0)</f>
        <v>104</v>
      </c>
      <c r="BC30" s="15" t="str">
        <f t="shared" si="11"/>
        <v>BróżWojciech1975</v>
      </c>
      <c r="BD30" s="9" t="str">
        <f t="shared" si="12"/>
        <v>Bróż</v>
      </c>
      <c r="BE30" s="9" t="str">
        <f t="shared" si="13"/>
        <v>Wojciech</v>
      </c>
      <c r="BF30" s="9" t="str">
        <f t="shared" si="14"/>
        <v>BIKE NOW BEER LATER</v>
      </c>
      <c r="BG30" s="9">
        <f t="shared" si="15"/>
        <v>1975</v>
      </c>
      <c r="BH30" s="9">
        <f t="shared" si="16"/>
        <v>59.455602181949637</v>
      </c>
      <c r="BI30" s="9"/>
      <c r="BJ30" s="9">
        <f t="shared" si="17"/>
        <v>0.98719657639960667</v>
      </c>
      <c r="BK30" s="9">
        <f t="shared" si="8"/>
        <v>0.94117647058823528</v>
      </c>
      <c r="BL30" s="9">
        <f t="shared" si="9"/>
        <v>0.95121951219512191</v>
      </c>
      <c r="BM30" s="9">
        <f t="shared" si="10"/>
        <v>0.98794828634196963</v>
      </c>
    </row>
    <row r="31" spans="1:65">
      <c r="A31">
        <v>1979</v>
      </c>
      <c r="B31" t="s">
        <v>596</v>
      </c>
      <c r="C31" t="s">
        <v>69</v>
      </c>
      <c r="D31" t="s">
        <v>2636</v>
      </c>
      <c r="F31">
        <v>0</v>
      </c>
      <c r="H31">
        <v>0</v>
      </c>
      <c r="I31" t="s">
        <v>1352</v>
      </c>
      <c r="J31">
        <v>1</v>
      </c>
      <c r="L31">
        <v>0</v>
      </c>
      <c r="M31" t="s">
        <v>1352</v>
      </c>
      <c r="N31">
        <v>1</v>
      </c>
      <c r="O31" t="s">
        <v>1352</v>
      </c>
      <c r="P31">
        <v>2</v>
      </c>
      <c r="Q31" t="s">
        <v>1352</v>
      </c>
      <c r="R31">
        <v>2</v>
      </c>
      <c r="S31" t="s">
        <v>1352</v>
      </c>
      <c r="T31">
        <v>2</v>
      </c>
      <c r="V31">
        <v>0</v>
      </c>
      <c r="W31" t="s">
        <v>1352</v>
      </c>
      <c r="X31">
        <v>2</v>
      </c>
      <c r="Y31" t="s">
        <v>1352</v>
      </c>
      <c r="Z31">
        <v>2</v>
      </c>
      <c r="AA31" t="s">
        <v>1352</v>
      </c>
      <c r="AB31">
        <v>3</v>
      </c>
      <c r="AC31" t="s">
        <v>1352</v>
      </c>
      <c r="AD31">
        <v>3</v>
      </c>
      <c r="AE31" t="s">
        <v>1352</v>
      </c>
      <c r="AF31">
        <v>3</v>
      </c>
      <c r="AG31" t="s">
        <v>1352</v>
      </c>
      <c r="AH31">
        <v>3</v>
      </c>
      <c r="AI31" t="s">
        <v>1352</v>
      </c>
      <c r="AJ31">
        <v>3</v>
      </c>
      <c r="AK31" t="s">
        <v>1352</v>
      </c>
      <c r="AL31">
        <v>3</v>
      </c>
      <c r="AN31">
        <v>0</v>
      </c>
      <c r="AO31" t="s">
        <v>1352</v>
      </c>
      <c r="AP31">
        <v>3</v>
      </c>
      <c r="AQ31" t="s">
        <v>1352</v>
      </c>
      <c r="AR31">
        <v>3</v>
      </c>
      <c r="AS31" t="s">
        <v>1352</v>
      </c>
      <c r="AT31">
        <v>3</v>
      </c>
      <c r="AU31">
        <v>39</v>
      </c>
      <c r="AV31" s="348">
        <v>0.70634259259259258</v>
      </c>
      <c r="AW31" s="348">
        <v>0.33134259259259258</v>
      </c>
      <c r="AY31">
        <v>39</v>
      </c>
      <c r="AZ31">
        <v>28</v>
      </c>
      <c r="BA31">
        <f t="shared" si="0"/>
        <v>16</v>
      </c>
      <c r="BB31" s="15">
        <f>VLOOKUP(BC31,id!$A:$C,3,0)</f>
        <v>102</v>
      </c>
      <c r="BC31" s="15" t="str">
        <f t="shared" si="11"/>
        <v>BallerstadtŁukasz1979</v>
      </c>
      <c r="BD31" s="9" t="str">
        <f t="shared" si="12"/>
        <v>Ballerstadt</v>
      </c>
      <c r="BE31" s="9" t="str">
        <f t="shared" si="13"/>
        <v>Łukasz</v>
      </c>
      <c r="BF31" s="9" t="str">
        <f t="shared" si="14"/>
        <v>BIKE NOW BEER LATER</v>
      </c>
      <c r="BG31" s="9">
        <f t="shared" si="15"/>
        <v>1979</v>
      </c>
      <c r="BH31" s="9">
        <f t="shared" si="16"/>
        <v>59.206382108530839</v>
      </c>
      <c r="BI31" s="9"/>
      <c r="BJ31" s="9">
        <f t="shared" si="17"/>
        <v>0.99580829956685801</v>
      </c>
      <c r="BK31" s="9">
        <f t="shared" si="8"/>
        <v>1</v>
      </c>
      <c r="BL31" s="9">
        <f t="shared" si="9"/>
        <v>1</v>
      </c>
      <c r="BM31" s="9">
        <f t="shared" si="10"/>
        <v>1</v>
      </c>
    </row>
    <row r="32" spans="1:65">
      <c r="A32">
        <v>1982</v>
      </c>
      <c r="B32" t="s">
        <v>592</v>
      </c>
      <c r="C32" t="s">
        <v>97</v>
      </c>
      <c r="D32" t="s">
        <v>2636</v>
      </c>
      <c r="F32">
        <v>0</v>
      </c>
      <c r="H32">
        <v>0</v>
      </c>
      <c r="I32" t="s">
        <v>1352</v>
      </c>
      <c r="J32">
        <v>1</v>
      </c>
      <c r="L32">
        <v>0</v>
      </c>
      <c r="M32" t="s">
        <v>1352</v>
      </c>
      <c r="N32">
        <v>1</v>
      </c>
      <c r="O32" t="s">
        <v>1352</v>
      </c>
      <c r="P32">
        <v>2</v>
      </c>
      <c r="Q32" t="s">
        <v>1352</v>
      </c>
      <c r="R32">
        <v>2</v>
      </c>
      <c r="S32" t="s">
        <v>1352</v>
      </c>
      <c r="T32">
        <v>2</v>
      </c>
      <c r="V32">
        <v>0</v>
      </c>
      <c r="W32" t="s">
        <v>1352</v>
      </c>
      <c r="X32">
        <v>2</v>
      </c>
      <c r="Y32" t="s">
        <v>1352</v>
      </c>
      <c r="Z32">
        <v>2</v>
      </c>
      <c r="AA32" t="s">
        <v>1352</v>
      </c>
      <c r="AB32">
        <v>3</v>
      </c>
      <c r="AC32" t="s">
        <v>1352</v>
      </c>
      <c r="AD32">
        <v>3</v>
      </c>
      <c r="AE32" t="s">
        <v>1352</v>
      </c>
      <c r="AF32">
        <v>3</v>
      </c>
      <c r="AG32" t="s">
        <v>1352</v>
      </c>
      <c r="AH32">
        <v>3</v>
      </c>
      <c r="AI32" t="s">
        <v>1352</v>
      </c>
      <c r="AJ32">
        <v>3</v>
      </c>
      <c r="AK32" t="s">
        <v>1352</v>
      </c>
      <c r="AL32">
        <v>3</v>
      </c>
      <c r="AN32">
        <v>0</v>
      </c>
      <c r="AO32" t="s">
        <v>1352</v>
      </c>
      <c r="AP32">
        <v>3</v>
      </c>
      <c r="AQ32" t="s">
        <v>1352</v>
      </c>
      <c r="AR32">
        <v>3</v>
      </c>
      <c r="AS32" t="s">
        <v>1352</v>
      </c>
      <c r="AT32">
        <v>3</v>
      </c>
      <c r="AU32">
        <v>39</v>
      </c>
      <c r="AV32" s="348">
        <v>0.7064583333333333</v>
      </c>
      <c r="AW32" s="348">
        <v>0.3314583333333333</v>
      </c>
      <c r="AY32">
        <v>39</v>
      </c>
      <c r="AZ32">
        <v>29</v>
      </c>
      <c r="BA32">
        <f t="shared" si="0"/>
        <v>16</v>
      </c>
      <c r="BB32" s="15">
        <f>VLOOKUP(BC32,id!$A:$C,3,0)</f>
        <v>294</v>
      </c>
      <c r="BC32" s="15" t="str">
        <f t="shared" si="11"/>
        <v>CisońMateusz1982</v>
      </c>
      <c r="BD32" s="9" t="str">
        <f t="shared" si="12"/>
        <v>Cisoń</v>
      </c>
      <c r="BE32" s="9" t="str">
        <f t="shared" si="13"/>
        <v>Mateusz</v>
      </c>
      <c r="BF32" s="9" t="str">
        <f t="shared" si="14"/>
        <v>BIKE NOW BEER LATER</v>
      </c>
      <c r="BG32" s="9">
        <f t="shared" si="15"/>
        <v>1982</v>
      </c>
      <c r="BH32" s="9">
        <f t="shared" si="16"/>
        <v>59.185708045360045</v>
      </c>
      <c r="BI32" s="9"/>
      <c r="BJ32" s="9">
        <f t="shared" si="17"/>
        <v>0.99965081360430208</v>
      </c>
      <c r="BK32" s="9">
        <f t="shared" si="8"/>
        <v>1</v>
      </c>
      <c r="BL32" s="9">
        <f t="shared" si="9"/>
        <v>1</v>
      </c>
      <c r="BM32" s="9">
        <f t="shared" si="10"/>
        <v>1</v>
      </c>
    </row>
    <row r="33" spans="1:65">
      <c r="A33">
        <v>1984</v>
      </c>
      <c r="B33" t="s">
        <v>598</v>
      </c>
      <c r="C33" t="s">
        <v>381</v>
      </c>
      <c r="D33" t="s">
        <v>2636</v>
      </c>
      <c r="F33">
        <v>0</v>
      </c>
      <c r="H33">
        <v>0</v>
      </c>
      <c r="I33" t="s">
        <v>1352</v>
      </c>
      <c r="J33">
        <v>1</v>
      </c>
      <c r="L33">
        <v>0</v>
      </c>
      <c r="M33" t="s">
        <v>1352</v>
      </c>
      <c r="N33">
        <v>1</v>
      </c>
      <c r="O33" t="s">
        <v>1352</v>
      </c>
      <c r="P33">
        <v>2</v>
      </c>
      <c r="Q33" t="s">
        <v>1352</v>
      </c>
      <c r="R33">
        <v>2</v>
      </c>
      <c r="S33" t="s">
        <v>1352</v>
      </c>
      <c r="T33">
        <v>2</v>
      </c>
      <c r="V33">
        <v>0</v>
      </c>
      <c r="W33" t="s">
        <v>1352</v>
      </c>
      <c r="X33">
        <v>2</v>
      </c>
      <c r="Y33" t="s">
        <v>1352</v>
      </c>
      <c r="Z33">
        <v>2</v>
      </c>
      <c r="AA33" t="s">
        <v>1352</v>
      </c>
      <c r="AB33">
        <v>3</v>
      </c>
      <c r="AC33" t="s">
        <v>1352</v>
      </c>
      <c r="AD33">
        <v>3</v>
      </c>
      <c r="AE33" t="s">
        <v>1352</v>
      </c>
      <c r="AF33">
        <v>3</v>
      </c>
      <c r="AG33" t="s">
        <v>1352</v>
      </c>
      <c r="AH33">
        <v>3</v>
      </c>
      <c r="AI33" t="s">
        <v>1352</v>
      </c>
      <c r="AJ33">
        <v>3</v>
      </c>
      <c r="AK33" t="s">
        <v>1352</v>
      </c>
      <c r="AL33">
        <v>3</v>
      </c>
      <c r="AN33">
        <v>0</v>
      </c>
      <c r="AO33" t="s">
        <v>1352</v>
      </c>
      <c r="AP33">
        <v>3</v>
      </c>
      <c r="AQ33" t="s">
        <v>1352</v>
      </c>
      <c r="AR33">
        <v>3</v>
      </c>
      <c r="AS33" t="s">
        <v>1352</v>
      </c>
      <c r="AT33">
        <v>3</v>
      </c>
      <c r="AU33">
        <v>39</v>
      </c>
      <c r="AV33" s="348">
        <v>0.7064583333333333</v>
      </c>
      <c r="AW33" s="348">
        <v>0.3314583333333333</v>
      </c>
      <c r="AY33">
        <v>39</v>
      </c>
      <c r="AZ33">
        <v>29</v>
      </c>
      <c r="BA33">
        <f t="shared" si="0"/>
        <v>16</v>
      </c>
      <c r="BB33" s="15">
        <f>VLOOKUP(BC33,id!$A:$C,3,0)</f>
        <v>103</v>
      </c>
      <c r="BC33" s="15" t="str">
        <f t="shared" si="11"/>
        <v>PolewkoWaldemar1984</v>
      </c>
      <c r="BD33" s="9" t="str">
        <f t="shared" si="12"/>
        <v>Polewko</v>
      </c>
      <c r="BE33" s="9" t="str">
        <f t="shared" si="13"/>
        <v>Waldemar</v>
      </c>
      <c r="BF33" s="9" t="str">
        <f t="shared" si="14"/>
        <v>BIKE NOW BEER LATER</v>
      </c>
      <c r="BG33" s="9">
        <f t="shared" si="15"/>
        <v>1984</v>
      </c>
      <c r="BH33" s="9">
        <f t="shared" si="16"/>
        <v>59.185708045360045</v>
      </c>
      <c r="BI33" s="9"/>
      <c r="BJ33" s="9">
        <f t="shared" si="17"/>
        <v>1</v>
      </c>
      <c r="BK33" s="9">
        <f t="shared" si="8"/>
        <v>1</v>
      </c>
      <c r="BL33" s="9">
        <f t="shared" si="9"/>
        <v>1</v>
      </c>
      <c r="BM33" s="9">
        <f t="shared" si="10"/>
        <v>1</v>
      </c>
    </row>
    <row r="34" spans="1:65">
      <c r="A34">
        <v>1982</v>
      </c>
      <c r="B34" t="s">
        <v>91</v>
      </c>
      <c r="C34" t="s">
        <v>53</v>
      </c>
      <c r="D34" t="s">
        <v>200</v>
      </c>
      <c r="F34">
        <v>0</v>
      </c>
      <c r="H34">
        <v>0</v>
      </c>
      <c r="I34" t="s">
        <v>1352</v>
      </c>
      <c r="J34">
        <v>1</v>
      </c>
      <c r="L34">
        <v>0</v>
      </c>
      <c r="M34" t="s">
        <v>1352</v>
      </c>
      <c r="N34">
        <v>1</v>
      </c>
      <c r="O34" t="s">
        <v>1352</v>
      </c>
      <c r="P34">
        <v>2</v>
      </c>
      <c r="R34">
        <v>0</v>
      </c>
      <c r="T34">
        <v>0</v>
      </c>
      <c r="V34">
        <v>0</v>
      </c>
      <c r="W34" t="s">
        <v>1352</v>
      </c>
      <c r="X34">
        <v>2</v>
      </c>
      <c r="Y34" t="s">
        <v>1352</v>
      </c>
      <c r="Z34">
        <v>2</v>
      </c>
      <c r="AA34" t="s">
        <v>1352</v>
      </c>
      <c r="AB34">
        <v>3</v>
      </c>
      <c r="AC34" t="s">
        <v>1352</v>
      </c>
      <c r="AD34">
        <v>3</v>
      </c>
      <c r="AE34" t="s">
        <v>1352</v>
      </c>
      <c r="AF34">
        <v>3</v>
      </c>
      <c r="AG34" t="s">
        <v>1352</v>
      </c>
      <c r="AH34">
        <v>3</v>
      </c>
      <c r="AI34" t="s">
        <v>1352</v>
      </c>
      <c r="AJ34">
        <v>3</v>
      </c>
      <c r="AK34" t="s">
        <v>1352</v>
      </c>
      <c r="AL34">
        <v>3</v>
      </c>
      <c r="AM34" t="s">
        <v>1352</v>
      </c>
      <c r="AN34">
        <v>3</v>
      </c>
      <c r="AO34" t="s">
        <v>1352</v>
      </c>
      <c r="AP34">
        <v>3</v>
      </c>
      <c r="AQ34" t="s">
        <v>1352</v>
      </c>
      <c r="AR34">
        <v>3</v>
      </c>
      <c r="AS34" t="s">
        <v>1352</v>
      </c>
      <c r="AT34">
        <v>3</v>
      </c>
      <c r="AU34">
        <v>38</v>
      </c>
      <c r="AV34" s="348">
        <v>0.70234953703703706</v>
      </c>
      <c r="AW34" s="348">
        <v>0.32734953703703706</v>
      </c>
      <c r="AY34">
        <v>38</v>
      </c>
      <c r="AZ34">
        <v>31</v>
      </c>
      <c r="BA34">
        <f t="shared" si="0"/>
        <v>15</v>
      </c>
      <c r="BB34" s="15">
        <f>VLOOKUP(BC34,id!$A:$C,3,0)</f>
        <v>46</v>
      </c>
      <c r="BC34" s="15" t="str">
        <f t="shared" si="11"/>
        <v>StefańskiTomasz1982</v>
      </c>
      <c r="BD34" s="9" t="str">
        <f t="shared" si="12"/>
        <v>Stefański</v>
      </c>
      <c r="BE34" s="9" t="str">
        <f t="shared" si="13"/>
        <v>Tomasz</v>
      </c>
      <c r="BF34" s="9" t="str">
        <f t="shared" si="14"/>
        <v>Welocypedy</v>
      </c>
      <c r="BG34" s="9">
        <f t="shared" si="15"/>
        <v>1982</v>
      </c>
      <c r="BH34" s="9">
        <f t="shared" si="16"/>
        <v>57.668125787786707</v>
      </c>
      <c r="BI34" s="9"/>
      <c r="BJ34" s="9">
        <f t="shared" si="17"/>
        <v>1.0125517095074779</v>
      </c>
      <c r="BK34" s="9">
        <f t="shared" si="8"/>
        <v>0.9375</v>
      </c>
      <c r="BL34" s="9">
        <f t="shared" si="9"/>
        <v>0.97435897435897434</v>
      </c>
      <c r="BM34" s="9">
        <f t="shared" si="10"/>
        <v>0.98717524291740988</v>
      </c>
    </row>
    <row r="35" spans="1:65">
      <c r="A35">
        <v>1974</v>
      </c>
      <c r="B35" t="s">
        <v>93</v>
      </c>
      <c r="C35" t="s">
        <v>23</v>
      </c>
      <c r="D35" t="s">
        <v>200</v>
      </c>
      <c r="F35">
        <v>0</v>
      </c>
      <c r="H35">
        <v>0</v>
      </c>
      <c r="I35" t="s">
        <v>1352</v>
      </c>
      <c r="J35">
        <v>1</v>
      </c>
      <c r="L35">
        <v>0</v>
      </c>
      <c r="M35" t="s">
        <v>1352</v>
      </c>
      <c r="N35">
        <v>1</v>
      </c>
      <c r="O35" t="s">
        <v>1352</v>
      </c>
      <c r="P35">
        <v>2</v>
      </c>
      <c r="R35">
        <v>0</v>
      </c>
      <c r="T35">
        <v>0</v>
      </c>
      <c r="V35">
        <v>0</v>
      </c>
      <c r="W35" t="s">
        <v>1352</v>
      </c>
      <c r="X35">
        <v>2</v>
      </c>
      <c r="Y35" t="s">
        <v>1352</v>
      </c>
      <c r="Z35">
        <v>2</v>
      </c>
      <c r="AA35" t="s">
        <v>1352</v>
      </c>
      <c r="AB35">
        <v>3</v>
      </c>
      <c r="AC35" t="s">
        <v>1352</v>
      </c>
      <c r="AD35">
        <v>3</v>
      </c>
      <c r="AE35" t="s">
        <v>1352</v>
      </c>
      <c r="AF35">
        <v>3</v>
      </c>
      <c r="AG35" t="s">
        <v>1352</v>
      </c>
      <c r="AH35">
        <v>3</v>
      </c>
      <c r="AI35" t="s">
        <v>1352</v>
      </c>
      <c r="AJ35">
        <v>3</v>
      </c>
      <c r="AK35" t="s">
        <v>1352</v>
      </c>
      <c r="AL35">
        <v>3</v>
      </c>
      <c r="AM35" t="s">
        <v>1352</v>
      </c>
      <c r="AN35">
        <v>3</v>
      </c>
      <c r="AO35" t="s">
        <v>1352</v>
      </c>
      <c r="AP35">
        <v>3</v>
      </c>
      <c r="AQ35" t="s">
        <v>1352</v>
      </c>
      <c r="AR35">
        <v>3</v>
      </c>
      <c r="AS35" t="s">
        <v>1352</v>
      </c>
      <c r="AT35">
        <v>3</v>
      </c>
      <c r="AU35">
        <v>38</v>
      </c>
      <c r="AV35" s="348">
        <v>0.70354166666666673</v>
      </c>
      <c r="AW35" s="348">
        <v>0.32854166666666673</v>
      </c>
      <c r="AY35">
        <v>38</v>
      </c>
      <c r="AZ35">
        <v>32</v>
      </c>
      <c r="BA35">
        <f t="shared" si="0"/>
        <v>15</v>
      </c>
      <c r="BB35" s="15">
        <f>VLOOKUP(BC35,id!$A:$C,3,0)</f>
        <v>45</v>
      </c>
      <c r="BC35" s="15" t="str">
        <f t="shared" si="11"/>
        <v>RygalskiGrzegorz1974</v>
      </c>
      <c r="BD35" s="9" t="str">
        <f t="shared" si="12"/>
        <v>Rygalski</v>
      </c>
      <c r="BE35" s="9" t="str">
        <f t="shared" si="13"/>
        <v>Grzegorz</v>
      </c>
      <c r="BF35" s="9" t="str">
        <f t="shared" si="14"/>
        <v>Welocypedy</v>
      </c>
      <c r="BG35" s="9">
        <f t="shared" si="15"/>
        <v>1974</v>
      </c>
      <c r="BH35" s="9">
        <f t="shared" si="16"/>
        <v>57.458874151200284</v>
      </c>
      <c r="BI35" s="9"/>
      <c r="BJ35" s="9">
        <f t="shared" si="17"/>
        <v>0.9963714507151411</v>
      </c>
      <c r="BK35" s="9">
        <f t="shared" si="8"/>
        <v>1</v>
      </c>
      <c r="BL35" s="9">
        <f t="shared" si="9"/>
        <v>1</v>
      </c>
      <c r="BM35" s="9">
        <f t="shared" si="10"/>
        <v>1</v>
      </c>
    </row>
    <row r="36" spans="1:65">
      <c r="A36">
        <v>1973</v>
      </c>
      <c r="B36" t="s">
        <v>2651</v>
      </c>
      <c r="C36" t="s">
        <v>19</v>
      </c>
      <c r="D36" t="s">
        <v>2637</v>
      </c>
      <c r="F36">
        <v>0</v>
      </c>
      <c r="G36" t="s">
        <v>1352</v>
      </c>
      <c r="H36">
        <v>1</v>
      </c>
      <c r="J36">
        <v>0</v>
      </c>
      <c r="L36">
        <v>0</v>
      </c>
      <c r="N36">
        <v>0</v>
      </c>
      <c r="O36" t="s">
        <v>1352</v>
      </c>
      <c r="P36">
        <v>2</v>
      </c>
      <c r="Q36" t="s">
        <v>1352</v>
      </c>
      <c r="R36">
        <v>2</v>
      </c>
      <c r="T36">
        <v>0</v>
      </c>
      <c r="V36">
        <v>0</v>
      </c>
      <c r="W36" t="s">
        <v>1352</v>
      </c>
      <c r="X36">
        <v>2</v>
      </c>
      <c r="Y36" t="s">
        <v>1352</v>
      </c>
      <c r="Z36">
        <v>2</v>
      </c>
      <c r="AA36" t="s">
        <v>1352</v>
      </c>
      <c r="AB36">
        <v>3</v>
      </c>
      <c r="AC36" t="s">
        <v>1352</v>
      </c>
      <c r="AD36">
        <v>3</v>
      </c>
      <c r="AE36" t="s">
        <v>1352</v>
      </c>
      <c r="AF36">
        <v>3</v>
      </c>
      <c r="AG36" t="s">
        <v>1352</v>
      </c>
      <c r="AH36">
        <v>3</v>
      </c>
      <c r="AJ36">
        <v>0</v>
      </c>
      <c r="AK36" t="s">
        <v>1352</v>
      </c>
      <c r="AL36">
        <v>3</v>
      </c>
      <c r="AM36" t="s">
        <v>1352</v>
      </c>
      <c r="AN36">
        <v>3</v>
      </c>
      <c r="AO36" t="s">
        <v>1352</v>
      </c>
      <c r="AP36">
        <v>3</v>
      </c>
      <c r="AQ36" t="s">
        <v>1352</v>
      </c>
      <c r="AR36">
        <v>3</v>
      </c>
      <c r="AS36" t="s">
        <v>1352</v>
      </c>
      <c r="AT36">
        <v>3</v>
      </c>
      <c r="AU36">
        <v>36</v>
      </c>
      <c r="AV36" s="348">
        <v>0.68870370370370371</v>
      </c>
      <c r="AW36" s="348">
        <v>0.31370370370370371</v>
      </c>
      <c r="AY36">
        <v>36</v>
      </c>
      <c r="AZ36">
        <v>33</v>
      </c>
      <c r="BA36">
        <f t="shared" si="0"/>
        <v>14</v>
      </c>
      <c r="BB36" s="15">
        <f>VLOOKUP(BC36,id!$A:$C,3,0)</f>
        <v>616</v>
      </c>
      <c r="BC36" s="15" t="str">
        <f t="shared" si="11"/>
        <v>BołbotPiotr1973</v>
      </c>
      <c r="BD36" s="9" t="str">
        <f t="shared" si="12"/>
        <v>Bołbot</v>
      </c>
      <c r="BE36" s="9" t="str">
        <f t="shared" si="13"/>
        <v>Piotr</v>
      </c>
      <c r="BF36" s="9" t="str">
        <f t="shared" si="14"/>
        <v>Zaraz wracam</v>
      </c>
      <c r="BG36" s="9">
        <f t="shared" si="15"/>
        <v>1973</v>
      </c>
      <c r="BH36" s="9">
        <f t="shared" si="16"/>
        <v>54.434722880084479</v>
      </c>
      <c r="BI36" s="9"/>
      <c r="BJ36" s="9">
        <f t="shared" si="17"/>
        <v>1.0472992916174737</v>
      </c>
      <c r="BK36" s="9">
        <f t="shared" si="8"/>
        <v>0.93333333333333335</v>
      </c>
      <c r="BL36" s="9">
        <f t="shared" si="9"/>
        <v>0.94736842105263153</v>
      </c>
      <c r="BM36" s="9">
        <f t="shared" si="10"/>
        <v>0.98629618965902943</v>
      </c>
    </row>
    <row r="37" spans="1:65">
      <c r="A37">
        <v>1974</v>
      </c>
      <c r="B37" t="s">
        <v>1821</v>
      </c>
      <c r="C37" t="s">
        <v>257</v>
      </c>
      <c r="D37" t="s">
        <v>569</v>
      </c>
      <c r="F37">
        <v>0</v>
      </c>
      <c r="G37" t="s">
        <v>1352</v>
      </c>
      <c r="H37">
        <v>1</v>
      </c>
      <c r="J37">
        <v>0</v>
      </c>
      <c r="L37">
        <v>0</v>
      </c>
      <c r="N37">
        <v>0</v>
      </c>
      <c r="O37" t="s">
        <v>1352</v>
      </c>
      <c r="P37">
        <v>2</v>
      </c>
      <c r="Q37" t="s">
        <v>1352</v>
      </c>
      <c r="R37">
        <v>2</v>
      </c>
      <c r="T37">
        <v>0</v>
      </c>
      <c r="V37">
        <v>0</v>
      </c>
      <c r="W37" t="s">
        <v>1352</v>
      </c>
      <c r="X37">
        <v>2</v>
      </c>
      <c r="Y37" t="s">
        <v>1352</v>
      </c>
      <c r="Z37">
        <v>2</v>
      </c>
      <c r="AA37" t="s">
        <v>1352</v>
      </c>
      <c r="AB37">
        <v>3</v>
      </c>
      <c r="AC37" t="s">
        <v>1352</v>
      </c>
      <c r="AD37">
        <v>3</v>
      </c>
      <c r="AE37" t="s">
        <v>1352</v>
      </c>
      <c r="AF37">
        <v>3</v>
      </c>
      <c r="AG37" t="s">
        <v>1352</v>
      </c>
      <c r="AH37">
        <v>3</v>
      </c>
      <c r="AJ37">
        <v>0</v>
      </c>
      <c r="AK37" t="s">
        <v>1352</v>
      </c>
      <c r="AL37">
        <v>3</v>
      </c>
      <c r="AM37" t="s">
        <v>1352</v>
      </c>
      <c r="AN37">
        <v>3</v>
      </c>
      <c r="AO37" t="s">
        <v>1352</v>
      </c>
      <c r="AP37">
        <v>3</v>
      </c>
      <c r="AQ37" t="s">
        <v>1352</v>
      </c>
      <c r="AR37">
        <v>3</v>
      </c>
      <c r="AS37" t="s">
        <v>1352</v>
      </c>
      <c r="AT37">
        <v>3</v>
      </c>
      <c r="AU37">
        <v>36</v>
      </c>
      <c r="AV37" s="348">
        <v>0.68870370370370371</v>
      </c>
      <c r="AW37" s="348">
        <v>0.31370370370370371</v>
      </c>
      <c r="AY37">
        <v>36</v>
      </c>
      <c r="AZ37">
        <v>33</v>
      </c>
      <c r="BA37">
        <f t="shared" si="0"/>
        <v>14</v>
      </c>
      <c r="BB37" s="15">
        <f>VLOOKUP(BC37,id!$A:$C,3,0)</f>
        <v>261</v>
      </c>
      <c r="BC37" s="15" t="str">
        <f t="shared" si="11"/>
        <v>LaskowskiRadosław1974</v>
      </c>
      <c r="BD37" s="9" t="str">
        <f t="shared" si="12"/>
        <v>Laskowski</v>
      </c>
      <c r="BE37" s="9" t="str">
        <f t="shared" si="13"/>
        <v>Radosław</v>
      </c>
      <c r="BF37" s="9" t="str">
        <f t="shared" si="14"/>
        <v>KS Pidrina Gdynia</v>
      </c>
      <c r="BG37" s="9">
        <f t="shared" si="15"/>
        <v>1974</v>
      </c>
      <c r="BH37" s="9">
        <f t="shared" si="16"/>
        <v>54.434722880084479</v>
      </c>
      <c r="BI37" s="9"/>
      <c r="BJ37" s="9">
        <f t="shared" si="17"/>
        <v>1</v>
      </c>
      <c r="BK37" s="9">
        <f t="shared" si="8"/>
        <v>1</v>
      </c>
      <c r="BL37" s="9">
        <f t="shared" si="9"/>
        <v>1</v>
      </c>
      <c r="BM37" s="9">
        <f t="shared" si="10"/>
        <v>1</v>
      </c>
    </row>
    <row r="38" spans="1:65">
      <c r="A38">
        <v>1965</v>
      </c>
      <c r="B38" t="s">
        <v>33</v>
      </c>
      <c r="C38" t="s">
        <v>30</v>
      </c>
      <c r="D38" t="s">
        <v>2638</v>
      </c>
      <c r="F38">
        <v>0</v>
      </c>
      <c r="H38">
        <v>0</v>
      </c>
      <c r="I38" t="s">
        <v>1352</v>
      </c>
      <c r="J38">
        <v>1</v>
      </c>
      <c r="L38">
        <v>0</v>
      </c>
      <c r="N38">
        <v>0</v>
      </c>
      <c r="O38" t="s">
        <v>1352</v>
      </c>
      <c r="P38">
        <v>2</v>
      </c>
      <c r="Q38" t="s">
        <v>1352</v>
      </c>
      <c r="R38">
        <v>2</v>
      </c>
      <c r="T38">
        <v>0</v>
      </c>
      <c r="V38">
        <v>0</v>
      </c>
      <c r="W38" t="s">
        <v>1352</v>
      </c>
      <c r="X38">
        <v>2</v>
      </c>
      <c r="Y38" t="s">
        <v>1352</v>
      </c>
      <c r="Z38">
        <v>2</v>
      </c>
      <c r="AA38" t="s">
        <v>1352</v>
      </c>
      <c r="AB38">
        <v>3</v>
      </c>
      <c r="AC38" t="s">
        <v>1352</v>
      </c>
      <c r="AD38">
        <v>3</v>
      </c>
      <c r="AE38" t="s">
        <v>1352</v>
      </c>
      <c r="AF38">
        <v>3</v>
      </c>
      <c r="AG38" t="s">
        <v>1352</v>
      </c>
      <c r="AH38">
        <v>3</v>
      </c>
      <c r="AJ38">
        <v>0</v>
      </c>
      <c r="AK38" t="s">
        <v>1352</v>
      </c>
      <c r="AL38">
        <v>3</v>
      </c>
      <c r="AM38" t="s">
        <v>1352</v>
      </c>
      <c r="AN38">
        <v>3</v>
      </c>
      <c r="AO38" t="s">
        <v>1352</v>
      </c>
      <c r="AP38">
        <v>3</v>
      </c>
      <c r="AQ38" t="s">
        <v>1352</v>
      </c>
      <c r="AR38">
        <v>3</v>
      </c>
      <c r="AS38" t="s">
        <v>1352</v>
      </c>
      <c r="AT38">
        <v>3</v>
      </c>
      <c r="AU38">
        <v>36</v>
      </c>
      <c r="AV38" s="348">
        <v>0.69415509259259256</v>
      </c>
      <c r="AW38" s="348">
        <v>0.31915509259259256</v>
      </c>
      <c r="AY38">
        <v>36</v>
      </c>
      <c r="AZ38">
        <v>35</v>
      </c>
      <c r="BA38">
        <f t="shared" si="0"/>
        <v>14</v>
      </c>
      <c r="BB38" s="15">
        <f>VLOOKUP(BC38,id!$A:$C,3,0)</f>
        <v>16</v>
      </c>
      <c r="BC38" s="15" t="str">
        <f t="shared" si="11"/>
        <v>SmejdaAndrzej1965</v>
      </c>
      <c r="BD38" s="9" t="str">
        <f t="shared" si="12"/>
        <v>Smejda</v>
      </c>
      <c r="BE38" s="9" t="str">
        <f t="shared" si="13"/>
        <v>Andrzej</v>
      </c>
      <c r="BF38" s="9" t="str">
        <f t="shared" si="14"/>
        <v>sanfi</v>
      </c>
      <c r="BG38" s="9">
        <f t="shared" si="15"/>
        <v>1965</v>
      </c>
      <c r="BH38" s="9">
        <f t="shared" si="16"/>
        <v>53.504940306139979</v>
      </c>
      <c r="BI38" s="9"/>
      <c r="BJ38" s="9">
        <f t="shared" si="17"/>
        <v>0.98291931097008167</v>
      </c>
      <c r="BK38" s="9">
        <f t="shared" si="8"/>
        <v>1</v>
      </c>
      <c r="BL38" s="9">
        <f t="shared" si="9"/>
        <v>1</v>
      </c>
      <c r="BM38" s="9">
        <f t="shared" si="10"/>
        <v>1</v>
      </c>
    </row>
    <row r="39" spans="1:65">
      <c r="A39">
        <v>1974</v>
      </c>
      <c r="B39" t="s">
        <v>99</v>
      </c>
      <c r="C39" t="s">
        <v>98</v>
      </c>
      <c r="D39" t="s">
        <v>2639</v>
      </c>
      <c r="F39">
        <v>0</v>
      </c>
      <c r="H39">
        <v>0</v>
      </c>
      <c r="J39">
        <v>0</v>
      </c>
      <c r="L39">
        <v>0</v>
      </c>
      <c r="M39" t="s">
        <v>1352</v>
      </c>
      <c r="N39">
        <v>1</v>
      </c>
      <c r="P39">
        <v>0</v>
      </c>
      <c r="R39">
        <v>0</v>
      </c>
      <c r="T39">
        <v>0</v>
      </c>
      <c r="V39">
        <v>0</v>
      </c>
      <c r="W39" t="s">
        <v>1352</v>
      </c>
      <c r="X39">
        <v>2</v>
      </c>
      <c r="Y39" t="s">
        <v>1352</v>
      </c>
      <c r="Z39">
        <v>2</v>
      </c>
      <c r="AA39" t="s">
        <v>1352</v>
      </c>
      <c r="AB39">
        <v>3</v>
      </c>
      <c r="AC39" t="s">
        <v>1352</v>
      </c>
      <c r="AD39">
        <v>3</v>
      </c>
      <c r="AE39" t="s">
        <v>1352</v>
      </c>
      <c r="AF39">
        <v>3</v>
      </c>
      <c r="AG39" t="s">
        <v>1352</v>
      </c>
      <c r="AH39">
        <v>3</v>
      </c>
      <c r="AI39" t="s">
        <v>1352</v>
      </c>
      <c r="AJ39">
        <v>3</v>
      </c>
      <c r="AK39" t="s">
        <v>1352</v>
      </c>
      <c r="AL39">
        <v>3</v>
      </c>
      <c r="AM39" t="s">
        <v>1352</v>
      </c>
      <c r="AN39">
        <v>3</v>
      </c>
      <c r="AO39" t="s">
        <v>1352</v>
      </c>
      <c r="AP39">
        <v>3</v>
      </c>
      <c r="AQ39" t="s">
        <v>1352</v>
      </c>
      <c r="AR39">
        <v>3</v>
      </c>
      <c r="AS39" t="s">
        <v>1352</v>
      </c>
      <c r="AT39">
        <v>3</v>
      </c>
      <c r="AU39">
        <v>35</v>
      </c>
      <c r="AV39" s="348">
        <v>0.68806712962962957</v>
      </c>
      <c r="AW39" s="348">
        <v>0.31306712962962957</v>
      </c>
      <c r="AY39">
        <v>35</v>
      </c>
      <c r="AZ39">
        <v>36</v>
      </c>
      <c r="BA39">
        <f t="shared" si="0"/>
        <v>13</v>
      </c>
      <c r="BB39" s="15">
        <f>VLOOKUP(BC39,id!$A:$C,3,0)</f>
        <v>55</v>
      </c>
      <c r="BC39" s="15" t="str">
        <f t="shared" si="11"/>
        <v>MakowiecSławomir1974</v>
      </c>
      <c r="BD39" s="9" t="str">
        <f t="shared" si="12"/>
        <v>Makowiec</v>
      </c>
      <c r="BE39" s="9" t="str">
        <f t="shared" si="13"/>
        <v>Sławomir</v>
      </c>
      <c r="BF39" s="9" t="str">
        <f t="shared" si="14"/>
        <v>cyklista uporczywy</v>
      </c>
      <c r="BG39" s="9">
        <f t="shared" si="15"/>
        <v>1974</v>
      </c>
      <c r="BH39" s="9">
        <f t="shared" si="16"/>
        <v>52.018691964302754</v>
      </c>
      <c r="BI39" s="9"/>
      <c r="BJ39" s="9">
        <f t="shared" si="17"/>
        <v>1.0194461902473291</v>
      </c>
      <c r="BK39" s="9">
        <f t="shared" si="8"/>
        <v>0.9285714285714286</v>
      </c>
      <c r="BL39" s="9">
        <f t="shared" si="9"/>
        <v>0.97222222222222221</v>
      </c>
      <c r="BM39" s="9">
        <f t="shared" si="10"/>
        <v>0.98528770473770133</v>
      </c>
    </row>
    <row r="40" spans="1:65">
      <c r="A40">
        <v>1966</v>
      </c>
      <c r="B40" t="s">
        <v>2099</v>
      </c>
      <c r="C40" t="s">
        <v>30</v>
      </c>
      <c r="D40" t="s">
        <v>2096</v>
      </c>
      <c r="E40" t="s">
        <v>1352</v>
      </c>
      <c r="F40">
        <v>1</v>
      </c>
      <c r="G40" t="s">
        <v>1352</v>
      </c>
      <c r="H40">
        <v>1</v>
      </c>
      <c r="I40" t="s">
        <v>1352</v>
      </c>
      <c r="J40">
        <v>1</v>
      </c>
      <c r="K40" t="s">
        <v>1352</v>
      </c>
      <c r="L40">
        <v>1</v>
      </c>
      <c r="N40">
        <v>0</v>
      </c>
      <c r="O40" t="s">
        <v>1352</v>
      </c>
      <c r="P40">
        <v>2</v>
      </c>
      <c r="Q40" t="s">
        <v>1352</v>
      </c>
      <c r="R40">
        <v>2</v>
      </c>
      <c r="S40" t="s">
        <v>1352</v>
      </c>
      <c r="T40">
        <v>2</v>
      </c>
      <c r="U40" t="s">
        <v>1352</v>
      </c>
      <c r="V40">
        <v>2</v>
      </c>
      <c r="W40" t="s">
        <v>1352</v>
      </c>
      <c r="X40">
        <v>2</v>
      </c>
      <c r="Z40">
        <v>0</v>
      </c>
      <c r="AA40" t="s">
        <v>1352</v>
      </c>
      <c r="AB40">
        <v>3</v>
      </c>
      <c r="AC40" t="s">
        <v>1352</v>
      </c>
      <c r="AD40">
        <v>3</v>
      </c>
      <c r="AE40" t="s">
        <v>1352</v>
      </c>
      <c r="AF40">
        <v>3</v>
      </c>
      <c r="AG40" t="s">
        <v>1352</v>
      </c>
      <c r="AH40">
        <v>3</v>
      </c>
      <c r="AI40" t="s">
        <v>1352</v>
      </c>
      <c r="AJ40">
        <v>3</v>
      </c>
      <c r="AK40" t="s">
        <v>1352</v>
      </c>
      <c r="AL40">
        <v>3</v>
      </c>
      <c r="AN40">
        <v>0</v>
      </c>
      <c r="AP40">
        <v>0</v>
      </c>
      <c r="AQ40" t="s">
        <v>1352</v>
      </c>
      <c r="AR40">
        <v>3</v>
      </c>
      <c r="AT40">
        <v>0</v>
      </c>
      <c r="AU40">
        <v>35</v>
      </c>
      <c r="AV40" s="348">
        <v>0.70428240740740744</v>
      </c>
      <c r="AW40" s="348">
        <v>0.32928240740740744</v>
      </c>
      <c r="AY40">
        <v>35</v>
      </c>
      <c r="AZ40">
        <v>37</v>
      </c>
      <c r="BA40">
        <f t="shared" si="0"/>
        <v>16</v>
      </c>
      <c r="BB40" s="15">
        <f>VLOOKUP(BC40,id!$A:$C,3,0)</f>
        <v>448</v>
      </c>
      <c r="BC40" s="15" t="str">
        <f t="shared" si="11"/>
        <v>BuchajewiczAndrzej1966</v>
      </c>
      <c r="BD40" s="9" t="str">
        <f t="shared" si="12"/>
        <v>Buchajewicz</v>
      </c>
      <c r="BE40" s="9" t="str">
        <f t="shared" si="13"/>
        <v>Andrzej</v>
      </c>
      <c r="BF40" s="9" t="str">
        <f t="shared" si="14"/>
        <v>MCkwadrat</v>
      </c>
      <c r="BG40" s="9">
        <f t="shared" si="15"/>
        <v>1966</v>
      </c>
      <c r="BH40" s="9">
        <f t="shared" si="16"/>
        <v>49.457068504127413</v>
      </c>
      <c r="BI40" s="9"/>
      <c r="BJ40" s="9">
        <f t="shared" si="17"/>
        <v>0.9507557117750437</v>
      </c>
      <c r="BK40" s="9">
        <f t="shared" si="8"/>
        <v>1.2307692307692308</v>
      </c>
      <c r="BL40" s="9">
        <f t="shared" si="9"/>
        <v>1</v>
      </c>
      <c r="BM40" s="9">
        <f t="shared" si="10"/>
        <v>1.0424022162772979</v>
      </c>
    </row>
    <row r="41" spans="1:65">
      <c r="A41">
        <v>1963</v>
      </c>
      <c r="B41" t="s">
        <v>73</v>
      </c>
      <c r="C41" t="s">
        <v>19</v>
      </c>
      <c r="D41" t="s">
        <v>1295</v>
      </c>
      <c r="F41">
        <v>0</v>
      </c>
      <c r="H41">
        <v>0</v>
      </c>
      <c r="J41">
        <v>0</v>
      </c>
      <c r="L41">
        <v>0</v>
      </c>
      <c r="M41" t="s">
        <v>1352</v>
      </c>
      <c r="N41">
        <v>1</v>
      </c>
      <c r="P41">
        <v>0</v>
      </c>
      <c r="R41">
        <v>0</v>
      </c>
      <c r="T41">
        <v>0</v>
      </c>
      <c r="V41">
        <v>0</v>
      </c>
      <c r="W41" t="s">
        <v>1352</v>
      </c>
      <c r="X41">
        <v>2</v>
      </c>
      <c r="Y41" t="s">
        <v>1352</v>
      </c>
      <c r="Z41">
        <v>2</v>
      </c>
      <c r="AA41" t="s">
        <v>1352</v>
      </c>
      <c r="AB41">
        <v>3</v>
      </c>
      <c r="AC41" t="s">
        <v>1352</v>
      </c>
      <c r="AD41">
        <v>3</v>
      </c>
      <c r="AE41" t="s">
        <v>1352</v>
      </c>
      <c r="AF41">
        <v>3</v>
      </c>
      <c r="AG41" t="s">
        <v>1352</v>
      </c>
      <c r="AH41">
        <v>3</v>
      </c>
      <c r="AI41" t="s">
        <v>1352</v>
      </c>
      <c r="AJ41">
        <v>3</v>
      </c>
      <c r="AK41" t="s">
        <v>1352</v>
      </c>
      <c r="AL41">
        <v>3</v>
      </c>
      <c r="AM41" t="s">
        <v>1352</v>
      </c>
      <c r="AN41">
        <v>3</v>
      </c>
      <c r="AO41" t="s">
        <v>1352</v>
      </c>
      <c r="AP41">
        <v>3</v>
      </c>
      <c r="AQ41" t="s">
        <v>1352</v>
      </c>
      <c r="AR41">
        <v>3</v>
      </c>
      <c r="AS41" t="s">
        <v>1352</v>
      </c>
      <c r="AT41">
        <v>3</v>
      </c>
      <c r="AU41">
        <v>35</v>
      </c>
      <c r="AV41" s="348">
        <v>0.70601851851851849</v>
      </c>
      <c r="AW41" s="348">
        <v>0.33101851851851849</v>
      </c>
      <c r="AY41">
        <v>35</v>
      </c>
      <c r="AZ41">
        <v>38</v>
      </c>
      <c r="BA41">
        <f t="shared" si="0"/>
        <v>13</v>
      </c>
      <c r="BB41" s="15">
        <f>VLOOKUP(BC41,id!$A:$C,3,0)</f>
        <v>33</v>
      </c>
      <c r="BC41" s="15" t="str">
        <f t="shared" si="11"/>
        <v>SzajdukPiotr1963</v>
      </c>
      <c r="BD41" s="9" t="str">
        <f t="shared" si="12"/>
        <v>Szajduk</v>
      </c>
      <c r="BE41" s="9" t="str">
        <f t="shared" si="13"/>
        <v>Piotr</v>
      </c>
      <c r="BF41" s="9" t="str">
        <f t="shared" si="14"/>
        <v>Wrzaskun</v>
      </c>
      <c r="BG41" s="9">
        <f t="shared" si="15"/>
        <v>1963</v>
      </c>
      <c r="BH41" s="9">
        <f t="shared" si="16"/>
        <v>47.445283338663721</v>
      </c>
      <c r="BI41" s="9"/>
      <c r="BJ41" s="9">
        <f t="shared" si="17"/>
        <v>0.99475524475524491</v>
      </c>
      <c r="BK41" s="9">
        <f t="shared" si="8"/>
        <v>0.8125</v>
      </c>
      <c r="BL41" s="9">
        <f t="shared" si="9"/>
        <v>1</v>
      </c>
      <c r="BM41" s="9">
        <f t="shared" si="10"/>
        <v>0.95932259581265311</v>
      </c>
    </row>
    <row r="42" spans="1:65">
      <c r="A42">
        <v>1970</v>
      </c>
      <c r="B42" t="s">
        <v>198</v>
      </c>
      <c r="C42" t="s">
        <v>56</v>
      </c>
      <c r="D42" t="s">
        <v>1880</v>
      </c>
      <c r="F42">
        <v>0</v>
      </c>
      <c r="H42">
        <v>0</v>
      </c>
      <c r="J42">
        <v>0</v>
      </c>
      <c r="L42">
        <v>0</v>
      </c>
      <c r="M42" t="s">
        <v>1352</v>
      </c>
      <c r="N42">
        <v>1</v>
      </c>
      <c r="O42" t="s">
        <v>1352</v>
      </c>
      <c r="P42">
        <v>2</v>
      </c>
      <c r="R42">
        <v>0</v>
      </c>
      <c r="T42">
        <v>0</v>
      </c>
      <c r="V42">
        <v>0</v>
      </c>
      <c r="W42" t="s">
        <v>1352</v>
      </c>
      <c r="X42">
        <v>2</v>
      </c>
      <c r="Y42" t="s">
        <v>1352</v>
      </c>
      <c r="Z42">
        <v>2</v>
      </c>
      <c r="AA42" t="s">
        <v>1352</v>
      </c>
      <c r="AB42">
        <v>3</v>
      </c>
      <c r="AD42">
        <v>0</v>
      </c>
      <c r="AF42">
        <v>0</v>
      </c>
      <c r="AG42" t="s">
        <v>1352</v>
      </c>
      <c r="AH42">
        <v>3</v>
      </c>
      <c r="AI42" t="s">
        <v>1352</v>
      </c>
      <c r="AJ42">
        <v>3</v>
      </c>
      <c r="AK42" t="s">
        <v>1352</v>
      </c>
      <c r="AL42">
        <v>3</v>
      </c>
      <c r="AM42" t="s">
        <v>1352</v>
      </c>
      <c r="AN42">
        <v>3</v>
      </c>
      <c r="AO42" t="s">
        <v>1352</v>
      </c>
      <c r="AP42">
        <v>3</v>
      </c>
      <c r="AQ42" t="s">
        <v>1352</v>
      </c>
      <c r="AR42">
        <v>3</v>
      </c>
      <c r="AS42" t="s">
        <v>1352</v>
      </c>
      <c r="AT42">
        <v>3</v>
      </c>
      <c r="AU42">
        <v>31</v>
      </c>
      <c r="AV42" s="348">
        <v>0.62481481481481482</v>
      </c>
      <c r="AW42" s="348">
        <v>0.24981481481481482</v>
      </c>
      <c r="AY42">
        <v>31</v>
      </c>
      <c r="AZ42">
        <v>39</v>
      </c>
      <c r="BA42">
        <f t="shared" si="0"/>
        <v>12</v>
      </c>
      <c r="BB42" s="15">
        <f>VLOOKUP(BC42,id!$A:$C,3,0)</f>
        <v>35</v>
      </c>
      <c r="BC42" s="15" t="str">
        <f t="shared" si="11"/>
        <v>ZawadzkiArtur1970</v>
      </c>
      <c r="BD42" s="9" t="str">
        <f t="shared" si="12"/>
        <v>Zawadzki</v>
      </c>
      <c r="BE42" s="9" t="str">
        <f t="shared" si="13"/>
        <v>Artur</v>
      </c>
      <c r="BF42" s="9" t="str">
        <f t="shared" si="14"/>
        <v>Marki</v>
      </c>
      <c r="BG42" s="9">
        <f t="shared" si="15"/>
        <v>1970</v>
      </c>
      <c r="BH42" s="9">
        <f t="shared" si="16"/>
        <v>42.02296524281644</v>
      </c>
      <c r="BI42" s="9"/>
      <c r="BJ42" s="9">
        <f t="shared" si="17"/>
        <v>1.3250555967383246</v>
      </c>
      <c r="BK42" s="9">
        <f t="shared" si="8"/>
        <v>0.92307692307692313</v>
      </c>
      <c r="BL42" s="9">
        <f t="shared" si="9"/>
        <v>0.88571428571428568</v>
      </c>
      <c r="BM42" s="9">
        <f t="shared" si="10"/>
        <v>0.98411891413352426</v>
      </c>
    </row>
    <row r="43" spans="1:65">
      <c r="A43">
        <v>1977</v>
      </c>
      <c r="B43" t="s">
        <v>2652</v>
      </c>
      <c r="C43" t="s">
        <v>483</v>
      </c>
      <c r="D43" t="s">
        <v>2640</v>
      </c>
      <c r="F43">
        <v>0</v>
      </c>
      <c r="H43">
        <v>0</v>
      </c>
      <c r="J43">
        <v>0</v>
      </c>
      <c r="L43">
        <v>0</v>
      </c>
      <c r="M43" t="s">
        <v>1352</v>
      </c>
      <c r="N43">
        <v>1</v>
      </c>
      <c r="P43">
        <v>0</v>
      </c>
      <c r="R43">
        <v>0</v>
      </c>
      <c r="T43">
        <v>0</v>
      </c>
      <c r="V43">
        <v>0</v>
      </c>
      <c r="W43" t="s">
        <v>1352</v>
      </c>
      <c r="X43">
        <v>2</v>
      </c>
      <c r="Y43" t="s">
        <v>1352</v>
      </c>
      <c r="Z43">
        <v>2</v>
      </c>
      <c r="AB43">
        <v>0</v>
      </c>
      <c r="AD43">
        <v>0</v>
      </c>
      <c r="AF43">
        <v>0</v>
      </c>
      <c r="AG43" t="s">
        <v>1352</v>
      </c>
      <c r="AH43">
        <v>3</v>
      </c>
      <c r="AI43" t="s">
        <v>1352</v>
      </c>
      <c r="AJ43">
        <v>3</v>
      </c>
      <c r="AK43" t="s">
        <v>1352</v>
      </c>
      <c r="AL43">
        <v>3</v>
      </c>
      <c r="AM43" t="s">
        <v>1352</v>
      </c>
      <c r="AN43">
        <v>3</v>
      </c>
      <c r="AO43" t="s">
        <v>1352</v>
      </c>
      <c r="AP43">
        <v>3</v>
      </c>
      <c r="AQ43" t="s">
        <v>1352</v>
      </c>
      <c r="AR43">
        <v>3</v>
      </c>
      <c r="AS43" t="s">
        <v>1352</v>
      </c>
      <c r="AT43">
        <v>3</v>
      </c>
      <c r="AU43">
        <v>26</v>
      </c>
      <c r="AV43" s="348">
        <v>0.62039351851851854</v>
      </c>
      <c r="AW43" s="348">
        <v>0.24539351851851854</v>
      </c>
      <c r="AY43">
        <v>26</v>
      </c>
      <c r="AZ43">
        <v>40</v>
      </c>
      <c r="BA43">
        <f t="shared" si="0"/>
        <v>10</v>
      </c>
      <c r="BB43" s="15">
        <f>VLOOKUP(BC43,id!$A:$C,3,0)</f>
        <v>617</v>
      </c>
      <c r="BC43" s="15" t="str">
        <f t="shared" si="11"/>
        <v>SobekDawid1977</v>
      </c>
      <c r="BD43" s="9" t="str">
        <f t="shared" si="12"/>
        <v>Sobek</v>
      </c>
      <c r="BE43" s="9" t="str">
        <f t="shared" si="13"/>
        <v>Dawid</v>
      </c>
      <c r="BF43" s="9" t="str">
        <f t="shared" si="14"/>
        <v>Byle do przodu</v>
      </c>
      <c r="BG43" s="9">
        <f t="shared" si="15"/>
        <v>1977</v>
      </c>
      <c r="BH43" s="9">
        <f t="shared" si="16"/>
        <v>35.245067623007337</v>
      </c>
      <c r="BI43" s="9"/>
      <c r="BJ43" s="9">
        <f t="shared" si="17"/>
        <v>1.0180171681916801</v>
      </c>
      <c r="BK43" s="9">
        <f t="shared" si="8"/>
        <v>0.83333333333333337</v>
      </c>
      <c r="BL43" s="9">
        <f t="shared" si="9"/>
        <v>0.83870967741935487</v>
      </c>
      <c r="BM43" s="9">
        <f t="shared" si="10"/>
        <v>0.96419250400262724</v>
      </c>
    </row>
    <row r="44" spans="1:65">
      <c r="A44">
        <v>1969</v>
      </c>
      <c r="B44" t="s">
        <v>2653</v>
      </c>
      <c r="C44" t="s">
        <v>2654</v>
      </c>
      <c r="D44" t="s">
        <v>2641</v>
      </c>
      <c r="F44">
        <v>0</v>
      </c>
      <c r="H44">
        <v>0</v>
      </c>
      <c r="J44">
        <v>0</v>
      </c>
      <c r="L44">
        <v>0</v>
      </c>
      <c r="M44" t="s">
        <v>1352</v>
      </c>
      <c r="N44">
        <v>1</v>
      </c>
      <c r="P44">
        <v>0</v>
      </c>
      <c r="R44">
        <v>0</v>
      </c>
      <c r="T44">
        <v>0</v>
      </c>
      <c r="V44">
        <v>0</v>
      </c>
      <c r="W44" t="s">
        <v>1352</v>
      </c>
      <c r="X44">
        <v>2</v>
      </c>
      <c r="Y44" t="s">
        <v>1352</v>
      </c>
      <c r="Z44">
        <v>2</v>
      </c>
      <c r="AA44" t="s">
        <v>1352</v>
      </c>
      <c r="AB44">
        <v>3</v>
      </c>
      <c r="AD44">
        <v>0</v>
      </c>
      <c r="AF44">
        <v>0</v>
      </c>
      <c r="AH44">
        <v>0</v>
      </c>
      <c r="AI44" t="s">
        <v>1352</v>
      </c>
      <c r="AJ44">
        <v>3</v>
      </c>
      <c r="AL44">
        <v>0</v>
      </c>
      <c r="AN44">
        <v>0</v>
      </c>
      <c r="AP44">
        <v>0</v>
      </c>
      <c r="AQ44" t="s">
        <v>1352</v>
      </c>
      <c r="AR44">
        <v>3</v>
      </c>
      <c r="AS44" t="s">
        <v>1352</v>
      </c>
      <c r="AT44">
        <v>3</v>
      </c>
      <c r="AU44">
        <v>17</v>
      </c>
      <c r="AV44" s="348">
        <v>0.68086805555555552</v>
      </c>
      <c r="AW44" s="348">
        <v>0.30586805555555552</v>
      </c>
      <c r="AY44">
        <v>17</v>
      </c>
      <c r="AZ44">
        <v>41</v>
      </c>
      <c r="BA44">
        <f t="shared" si="0"/>
        <v>7</v>
      </c>
      <c r="BB44" s="15">
        <f>VLOOKUP(BC44,id!$A:$C,3,0)</f>
        <v>618</v>
      </c>
      <c r="BC44" s="15" t="str">
        <f t="shared" si="11"/>
        <v>KarbanovichAlexander1969</v>
      </c>
      <c r="BD44" s="9" t="str">
        <f t="shared" si="12"/>
        <v>Karbanovich</v>
      </c>
      <c r="BE44" s="9" t="str">
        <f t="shared" si="13"/>
        <v>Alexander</v>
      </c>
      <c r="BF44" s="9" t="str">
        <f t="shared" si="14"/>
        <v>Poehali.net</v>
      </c>
      <c r="BG44" s="9">
        <f t="shared" si="15"/>
        <v>1969</v>
      </c>
      <c r="BH44" s="9">
        <f t="shared" si="16"/>
        <v>23.044851907350953</v>
      </c>
      <c r="BI44" s="9"/>
      <c r="BJ44" s="9">
        <f t="shared" si="17"/>
        <v>0.802285541302456</v>
      </c>
      <c r="BK44" s="9">
        <f t="shared" si="8"/>
        <v>0.7</v>
      </c>
      <c r="BL44" s="9">
        <f t="shared" si="9"/>
        <v>0.65384615384615385</v>
      </c>
      <c r="BM44" s="9">
        <f t="shared" si="10"/>
        <v>0.93114991509483769</v>
      </c>
    </row>
    <row r="45" spans="1:65">
      <c r="A45">
        <v>1981</v>
      </c>
      <c r="B45" t="s">
        <v>1102</v>
      </c>
      <c r="C45" t="s">
        <v>98</v>
      </c>
      <c r="D45" t="s">
        <v>2642</v>
      </c>
      <c r="E45" t="s">
        <v>1352</v>
      </c>
      <c r="F45">
        <v>1</v>
      </c>
      <c r="G45" t="s">
        <v>1352</v>
      </c>
      <c r="H45">
        <v>1</v>
      </c>
      <c r="I45" t="s">
        <v>1352</v>
      </c>
      <c r="J45">
        <v>1</v>
      </c>
      <c r="K45" t="s">
        <v>1352</v>
      </c>
      <c r="L45">
        <v>1</v>
      </c>
      <c r="N45">
        <v>0</v>
      </c>
      <c r="P45">
        <v>0</v>
      </c>
      <c r="Q45" t="s">
        <v>1352</v>
      </c>
      <c r="R45">
        <v>2</v>
      </c>
      <c r="S45" t="s">
        <v>1352</v>
      </c>
      <c r="T45">
        <v>2</v>
      </c>
      <c r="U45" t="s">
        <v>1352</v>
      </c>
      <c r="V45">
        <v>2</v>
      </c>
      <c r="X45">
        <v>0</v>
      </c>
      <c r="Z45">
        <v>0</v>
      </c>
      <c r="AA45" t="s">
        <v>1352</v>
      </c>
      <c r="AB45">
        <v>3</v>
      </c>
      <c r="AC45" t="s">
        <v>1352</v>
      </c>
      <c r="AD45">
        <v>3</v>
      </c>
      <c r="AE45" t="s">
        <v>1352</v>
      </c>
      <c r="AF45">
        <v>3</v>
      </c>
      <c r="AH45">
        <v>0</v>
      </c>
      <c r="AJ45">
        <v>0</v>
      </c>
      <c r="AL45">
        <v>0</v>
      </c>
      <c r="AN45">
        <v>0</v>
      </c>
      <c r="AP45">
        <v>0</v>
      </c>
      <c r="AR45">
        <v>0</v>
      </c>
      <c r="AT45">
        <v>0</v>
      </c>
      <c r="AU45">
        <v>19</v>
      </c>
      <c r="AV45" s="348">
        <v>0.71232638888888899</v>
      </c>
      <c r="AW45" s="348">
        <v>0.33732638888888899</v>
      </c>
      <c r="AX45">
        <v>6</v>
      </c>
      <c r="AY45">
        <v>13</v>
      </c>
      <c r="AZ45">
        <v>42</v>
      </c>
      <c r="BA45">
        <f t="shared" si="0"/>
        <v>10</v>
      </c>
      <c r="BB45" s="15">
        <f>VLOOKUP(BC45,id!$A:$C,3,0)</f>
        <v>352</v>
      </c>
      <c r="BC45" s="15" t="str">
        <f t="shared" si="11"/>
        <v>WejherSławomir1981</v>
      </c>
      <c r="BD45" s="9" t="str">
        <f t="shared" si="12"/>
        <v>Wejher</v>
      </c>
      <c r="BE45" s="9" t="str">
        <f t="shared" si="13"/>
        <v>Sławomir</v>
      </c>
      <c r="BF45" s="9" t="str">
        <f t="shared" si="14"/>
        <v>Sąsiedzi</v>
      </c>
      <c r="BG45" s="9">
        <f t="shared" si="15"/>
        <v>1981</v>
      </c>
      <c r="BH45" s="9">
        <f t="shared" si="16"/>
        <v>17.622533811503668</v>
      </c>
      <c r="BI45" s="9"/>
      <c r="BJ45" s="9">
        <f t="shared" si="17"/>
        <v>0.9067421513124031</v>
      </c>
      <c r="BK45" s="9">
        <f t="shared" si="8"/>
        <v>1.4285714285714286</v>
      </c>
      <c r="BL45" s="9">
        <f t="shared" si="9"/>
        <v>0.76470588235294112</v>
      </c>
      <c r="BM45" s="9">
        <f t="shared" si="10"/>
        <v>1.0739409237857793</v>
      </c>
    </row>
  </sheetData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6"/>
  <sheetViews>
    <sheetView workbookViewId="0"/>
  </sheetViews>
  <sheetFormatPr defaultColWidth="11.5546875" defaultRowHeight="14.4"/>
  <cols>
    <col min="1" max="1" width="7" style="434" customWidth="1"/>
    <col min="2" max="2" width="9.21875" style="434" customWidth="1"/>
    <col min="3" max="3" width="15.5546875" style="434" customWidth="1"/>
    <col min="4" max="4" width="5" style="434" customWidth="1"/>
    <col min="5" max="5" width="12.5546875" style="434" customWidth="1"/>
    <col min="6" max="6" width="6.44140625" style="434" customWidth="1"/>
    <col min="7" max="8" width="8.109375" style="434" customWidth="1"/>
    <col min="9" max="9" width="7.5546875" style="435" customWidth="1"/>
    <col min="10" max="16384" width="11.5546875" style="434"/>
  </cols>
  <sheetData>
    <row r="1" spans="1:22">
      <c r="A1" s="440" t="s">
        <v>1454</v>
      </c>
      <c r="B1" s="440" t="s">
        <v>176</v>
      </c>
      <c r="C1" s="440" t="s">
        <v>175</v>
      </c>
      <c r="D1" s="440" t="s">
        <v>1276</v>
      </c>
      <c r="E1" s="440" t="s">
        <v>2266</v>
      </c>
      <c r="F1" s="440" t="s">
        <v>915</v>
      </c>
      <c r="G1" s="440" t="s">
        <v>2685</v>
      </c>
      <c r="H1" s="440" t="s">
        <v>44</v>
      </c>
      <c r="I1" s="439" t="s">
        <v>2012</v>
      </c>
      <c r="J1" s="434" t="s">
        <v>751</v>
      </c>
      <c r="K1" s="15" t="s">
        <v>77</v>
      </c>
      <c r="L1" s="15" t="s">
        <v>78</v>
      </c>
      <c r="M1" s="9" t="s">
        <v>105</v>
      </c>
      <c r="N1" s="9" t="s">
        <v>106</v>
      </c>
      <c r="O1" s="9" t="s">
        <v>81</v>
      </c>
      <c r="P1" s="9" t="s">
        <v>79</v>
      </c>
      <c r="Q1" s="9" t="s">
        <v>47</v>
      </c>
      <c r="R1" s="9" t="s">
        <v>1843</v>
      </c>
      <c r="S1" s="9" t="s">
        <v>44</v>
      </c>
      <c r="T1" s="9" t="s">
        <v>45</v>
      </c>
      <c r="U1" s="9" t="s">
        <v>35</v>
      </c>
      <c r="V1" s="9" t="s">
        <v>46</v>
      </c>
    </row>
    <row r="2" spans="1:22">
      <c r="A2" s="438" t="s">
        <v>2660</v>
      </c>
      <c r="B2" s="438" t="s">
        <v>20</v>
      </c>
      <c r="C2" s="438" t="s">
        <v>283</v>
      </c>
      <c r="D2" s="438" t="s">
        <v>36</v>
      </c>
      <c r="E2" s="438" t="s">
        <v>282</v>
      </c>
      <c r="F2" s="437" t="s">
        <v>2683</v>
      </c>
      <c r="G2" s="434" t="s">
        <v>2681</v>
      </c>
      <c r="H2" s="436">
        <v>0.33124999999999999</v>
      </c>
      <c r="I2" s="435">
        <v>1</v>
      </c>
      <c r="J2" s="434" t="str">
        <f>LEFT(G2,2)</f>
        <v>39</v>
      </c>
      <c r="K2" s="15">
        <f>VLOOKUP(L2,id!$A:$C,3,0)</f>
        <v>21</v>
      </c>
      <c r="L2" s="15" t="str">
        <f>M2&amp;N2&amp;P2</f>
        <v>BrudłoPaweł1979</v>
      </c>
      <c r="M2" s="9" t="str">
        <f>C2</f>
        <v>Brudło</v>
      </c>
      <c r="N2" s="9" t="str">
        <f>B2</f>
        <v>Paweł</v>
      </c>
      <c r="O2" s="9" t="str">
        <f>E2</f>
        <v>KTE Tramp</v>
      </c>
      <c r="P2" s="9" t="str">
        <f>F2</f>
        <v>1979</v>
      </c>
      <c r="Q2" s="9"/>
      <c r="R2" s="9">
        <v>50</v>
      </c>
      <c r="S2" s="9"/>
      <c r="T2" s="9"/>
      <c r="U2" s="9"/>
      <c r="V2" s="9"/>
    </row>
    <row r="3" spans="1:22">
      <c r="A3" s="438" t="s">
        <v>2660</v>
      </c>
      <c r="B3" s="438" t="s">
        <v>67</v>
      </c>
      <c r="C3" s="438" t="s">
        <v>66</v>
      </c>
      <c r="D3" s="438" t="s">
        <v>0</v>
      </c>
      <c r="E3" s="438" t="s">
        <v>151</v>
      </c>
      <c r="F3" s="437" t="s">
        <v>2679</v>
      </c>
      <c r="G3" s="434" t="s">
        <v>2675</v>
      </c>
      <c r="H3" s="436">
        <v>0.29097222222222224</v>
      </c>
      <c r="I3" s="435" t="s">
        <v>2680</v>
      </c>
      <c r="J3" s="434" t="str">
        <f t="shared" ref="J3:J6" si="0">LEFT(G3,2)</f>
        <v>19</v>
      </c>
      <c r="K3" s="15">
        <f>VLOOKUP(L3,id!$A:$C,3,0)</f>
        <v>58</v>
      </c>
      <c r="L3" s="15" t="str">
        <f t="shared" ref="L3:L6" si="1">M3&amp;N3&amp;P3</f>
        <v>BlankDanuta1981</v>
      </c>
      <c r="M3" s="9" t="str">
        <f t="shared" ref="M3:M6" si="2">C3</f>
        <v>Blank</v>
      </c>
      <c r="N3" s="9" t="str">
        <f t="shared" ref="N3:N6" si="3">B3</f>
        <v>Danuta</v>
      </c>
      <c r="O3" s="9" t="str">
        <f t="shared" ref="O3:O6" si="4">E3</f>
        <v>Towanda</v>
      </c>
      <c r="P3" s="9" t="str">
        <f t="shared" ref="P3:P6" si="5">F3</f>
        <v>1981</v>
      </c>
      <c r="Q3" s="9">
        <v>50</v>
      </c>
      <c r="R3" s="9">
        <f>R2*IF(U3&lt;1,U3,IF(V3&lt;1,V3,IF(T3&lt;1,T3,IF(S3&lt;1,S3,1))))</f>
        <v>24.358974358974358</v>
      </c>
      <c r="S3" s="9">
        <f t="shared" ref="S3" si="6">H2/H3</f>
        <v>1.1384248210023866</v>
      </c>
      <c r="T3" s="9">
        <f t="shared" ref="T3" si="7">J3/J2</f>
        <v>0.48717948717948717</v>
      </c>
      <c r="U3" s="9">
        <v>1</v>
      </c>
      <c r="V3" s="9">
        <v>1</v>
      </c>
    </row>
    <row r="4" spans="1:22">
      <c r="A4" s="438" t="s">
        <v>2660</v>
      </c>
      <c r="B4" s="438" t="s">
        <v>824</v>
      </c>
      <c r="C4" s="438" t="s">
        <v>283</v>
      </c>
      <c r="D4" s="438" t="s">
        <v>0</v>
      </c>
      <c r="E4" s="438" t="s">
        <v>1360</v>
      </c>
      <c r="F4" s="437" t="s">
        <v>2674</v>
      </c>
      <c r="G4" s="434" t="s">
        <v>2668</v>
      </c>
      <c r="H4" s="436">
        <v>0.37152777777777779</v>
      </c>
      <c r="I4" s="435" t="s">
        <v>2667</v>
      </c>
      <c r="J4" s="434" t="str">
        <f t="shared" si="0"/>
        <v>15</v>
      </c>
      <c r="K4" s="15">
        <f>VLOOKUP(L4,id!$A:$C,3,0)</f>
        <v>622</v>
      </c>
      <c r="L4" s="15" t="str">
        <f t="shared" si="1"/>
        <v>BrudłoBasia2007</v>
      </c>
      <c r="M4" s="9" t="str">
        <f t="shared" si="2"/>
        <v>Brudło</v>
      </c>
      <c r="N4" s="9" t="str">
        <f t="shared" si="3"/>
        <v>Basia</v>
      </c>
      <c r="O4" s="9" t="str">
        <f t="shared" si="4"/>
        <v>Ba-Bi</v>
      </c>
      <c r="P4" s="9" t="str">
        <f t="shared" si="5"/>
        <v>2007</v>
      </c>
      <c r="Q4" s="9">
        <f t="shared" ref="Q4:Q6" si="8">Q3*IF(U4&lt;1,U4,IF(V4&lt;1,V4,IF(T4&lt;1,T4,IF(S4&lt;1,S4,1))))</f>
        <v>39.473684210526315</v>
      </c>
      <c r="R4" s="9">
        <f t="shared" ref="R4:R6" si="9">R3*IF(U4&lt;1,U4,IF(V4&lt;1,V4,IF(T4&lt;1,T4,IF(S4&lt;1,S4,1))))</f>
        <v>19.23076923076923</v>
      </c>
      <c r="S4" s="9">
        <f t="shared" ref="S4:S6" si="10">H3/H4</f>
        <v>0.78317757009345801</v>
      </c>
      <c r="T4" s="9">
        <f t="shared" ref="T4:T6" si="11">J4/J3</f>
        <v>0.78947368421052633</v>
      </c>
      <c r="U4" s="9">
        <v>1</v>
      </c>
      <c r="V4" s="9">
        <v>1</v>
      </c>
    </row>
    <row r="5" spans="1:22">
      <c r="A5" s="438" t="s">
        <v>2660</v>
      </c>
      <c r="B5" s="438" t="s">
        <v>2671</v>
      </c>
      <c r="C5" s="438" t="s">
        <v>2670</v>
      </c>
      <c r="D5" s="438" t="s">
        <v>0</v>
      </c>
      <c r="E5" s="438" t="s">
        <v>1360</v>
      </c>
      <c r="F5" s="437" t="s">
        <v>2669</v>
      </c>
      <c r="G5" s="434" t="s">
        <v>2668</v>
      </c>
      <c r="H5" s="436">
        <v>0.37152777777777779</v>
      </c>
      <c r="I5" s="435" t="s">
        <v>2667</v>
      </c>
      <c r="J5" s="434" t="str">
        <f t="shared" si="0"/>
        <v>15</v>
      </c>
      <c r="K5" s="15">
        <f>VLOOKUP(L5,id!$A:$C,3,0)</f>
        <v>624</v>
      </c>
      <c r="L5" s="15" t="str">
        <f t="shared" si="1"/>
        <v>Pacowska-BrudłoOla1977</v>
      </c>
      <c r="M5" s="9" t="str">
        <f t="shared" si="2"/>
        <v>Pacowska-Brudło</v>
      </c>
      <c r="N5" s="9" t="str">
        <f t="shared" si="3"/>
        <v>Ola</v>
      </c>
      <c r="O5" s="9" t="str">
        <f t="shared" si="4"/>
        <v>Ba-Bi</v>
      </c>
      <c r="P5" s="9" t="str">
        <f t="shared" si="5"/>
        <v>1977</v>
      </c>
      <c r="Q5" s="9">
        <f t="shared" si="8"/>
        <v>39.473684210526315</v>
      </c>
      <c r="R5" s="9">
        <f t="shared" si="9"/>
        <v>19.23076923076923</v>
      </c>
      <c r="S5" s="9">
        <f t="shared" si="10"/>
        <v>1</v>
      </c>
      <c r="T5" s="9">
        <f t="shared" si="11"/>
        <v>1</v>
      </c>
      <c r="U5" s="9">
        <v>1</v>
      </c>
      <c r="V5" s="9">
        <v>1</v>
      </c>
    </row>
    <row r="6" spans="1:22">
      <c r="A6" s="438" t="s">
        <v>2660</v>
      </c>
      <c r="B6" s="438" t="s">
        <v>960</v>
      </c>
      <c r="C6" s="438" t="s">
        <v>2659</v>
      </c>
      <c r="D6" s="438" t="s">
        <v>0</v>
      </c>
      <c r="E6" s="438" t="s">
        <v>2658</v>
      </c>
      <c r="F6" s="437" t="s">
        <v>2657</v>
      </c>
      <c r="G6" s="434" t="s">
        <v>2656</v>
      </c>
      <c r="H6" s="436">
        <v>0.5083333333333333</v>
      </c>
      <c r="I6" s="435" t="s">
        <v>2655</v>
      </c>
      <c r="J6" s="434" t="str">
        <f t="shared" si="0"/>
        <v>14</v>
      </c>
      <c r="K6" s="15">
        <f>VLOOKUP(L6,id!$A:$C,3,0)</f>
        <v>627</v>
      </c>
      <c r="L6" s="15" t="str">
        <f t="shared" si="1"/>
        <v>DomańskaRenata1984</v>
      </c>
      <c r="M6" s="9" t="str">
        <f t="shared" si="2"/>
        <v>Domańska</v>
      </c>
      <c r="N6" s="9" t="str">
        <f t="shared" si="3"/>
        <v>Renata</v>
      </c>
      <c r="O6" s="9" t="str">
        <f t="shared" si="4"/>
        <v>BPJ :)</v>
      </c>
      <c r="P6" s="9" t="str">
        <f t="shared" si="5"/>
        <v>1984</v>
      </c>
      <c r="Q6" s="9">
        <f t="shared" si="8"/>
        <v>36.842105263157897</v>
      </c>
      <c r="R6" s="9">
        <f t="shared" si="9"/>
        <v>17.948717948717949</v>
      </c>
      <c r="S6" s="9">
        <f t="shared" si="10"/>
        <v>0.7308743169398908</v>
      </c>
      <c r="T6" s="9">
        <f t="shared" si="11"/>
        <v>0.93333333333333335</v>
      </c>
      <c r="U6" s="9">
        <v>1</v>
      </c>
      <c r="V6" s="9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13"/>
  <sheetViews>
    <sheetView zoomScale="85" zoomScaleNormal="85" workbookViewId="0"/>
  </sheetViews>
  <sheetFormatPr defaultColWidth="9.21875" defaultRowHeight="13.8"/>
  <cols>
    <col min="1" max="1" width="6.88671875" style="72" customWidth="1"/>
    <col min="2" max="2" width="7.21875" style="72" customWidth="1"/>
    <col min="3" max="3" width="10.44140625" style="72" customWidth="1"/>
    <col min="4" max="4" width="15" style="72" customWidth="1"/>
    <col min="5" max="5" width="7.21875" style="72" customWidth="1"/>
    <col min="6" max="6" width="12.21875" style="72" customWidth="1"/>
    <col min="7" max="7" width="15.5546875" style="74" customWidth="1"/>
    <col min="8" max="8" width="15" style="73" customWidth="1"/>
    <col min="9" max="9" width="13.21875" style="73" customWidth="1"/>
    <col min="10" max="10" width="11.33203125" style="72" customWidth="1"/>
    <col min="11" max="11" width="25.109375" style="72" customWidth="1"/>
    <col min="12" max="12" width="14" style="72" customWidth="1"/>
    <col min="13" max="16384" width="9.21875" style="72"/>
  </cols>
  <sheetData>
    <row r="1" spans="1:25" s="86" customFormat="1" ht="55.2">
      <c r="A1" s="87" t="s">
        <v>1351</v>
      </c>
      <c r="B1" s="87" t="s">
        <v>1350</v>
      </c>
      <c r="C1" s="87" t="s">
        <v>43</v>
      </c>
      <c r="D1" s="87" t="s">
        <v>13</v>
      </c>
      <c r="E1" s="87" t="s">
        <v>1349</v>
      </c>
      <c r="F1" s="87" t="s">
        <v>1348</v>
      </c>
      <c r="G1" s="89" t="s">
        <v>1347</v>
      </c>
      <c r="H1" s="90" t="s">
        <v>1346</v>
      </c>
      <c r="I1" s="89" t="s">
        <v>1345</v>
      </c>
      <c r="J1" s="88" t="s">
        <v>1344</v>
      </c>
      <c r="K1" s="87" t="s">
        <v>1343</v>
      </c>
      <c r="L1" s="87" t="s">
        <v>1342</v>
      </c>
      <c r="N1" s="15" t="s">
        <v>77</v>
      </c>
      <c r="O1" s="15" t="s">
        <v>78</v>
      </c>
      <c r="P1" s="9" t="s">
        <v>105</v>
      </c>
      <c r="Q1" s="9" t="s">
        <v>106</v>
      </c>
      <c r="R1" s="9" t="s">
        <v>81</v>
      </c>
      <c r="S1" s="9" t="s">
        <v>79</v>
      </c>
      <c r="T1" s="9" t="s">
        <v>47</v>
      </c>
      <c r="U1" s="9" t="s">
        <v>1310</v>
      </c>
      <c r="V1" s="9" t="s">
        <v>44</v>
      </c>
      <c r="W1" s="9" t="s">
        <v>45</v>
      </c>
      <c r="X1" s="9" t="s">
        <v>35</v>
      </c>
      <c r="Y1" s="9" t="s">
        <v>46</v>
      </c>
    </row>
    <row r="2" spans="1:25" ht="15" customHeight="1">
      <c r="A2" s="81">
        <v>1</v>
      </c>
      <c r="B2" s="80" t="s">
        <v>36</v>
      </c>
      <c r="C2" s="75" t="s">
        <v>83</v>
      </c>
      <c r="D2" s="75" t="s">
        <v>84</v>
      </c>
      <c r="E2" s="80">
        <v>1992</v>
      </c>
      <c r="F2" s="75" t="s">
        <v>1312</v>
      </c>
      <c r="G2" s="84">
        <v>19</v>
      </c>
      <c r="H2" s="77">
        <v>230</v>
      </c>
      <c r="I2" s="77"/>
      <c r="J2" s="76">
        <v>0.19431712962962966</v>
      </c>
      <c r="K2" s="75" t="s">
        <v>177</v>
      </c>
      <c r="L2" s="75" t="s">
        <v>1339</v>
      </c>
      <c r="N2" s="15">
        <f>VLOOKUP(O2,id!$A:$C,3,0)</f>
        <v>3</v>
      </c>
      <c r="O2" s="15" t="str">
        <f>P2&amp;Q2&amp;S2</f>
        <v>JakubekKrystian1992</v>
      </c>
      <c r="P2" s="9" t="str">
        <f>D2</f>
        <v>Jakubek</v>
      </c>
      <c r="Q2" s="9" t="str">
        <f>C2</f>
        <v>Krystian</v>
      </c>
      <c r="R2" s="9" t="str">
        <f>K2</f>
        <v>Mitutoyo AZS Wratislavia</v>
      </c>
      <c r="S2" s="9">
        <f>E2</f>
        <v>1992</v>
      </c>
      <c r="T2" s="9"/>
      <c r="U2" s="9">
        <v>100</v>
      </c>
      <c r="V2" s="9"/>
      <c r="W2" s="9"/>
      <c r="X2" s="9"/>
      <c r="Y2" s="9"/>
    </row>
    <row r="3" spans="1:25" ht="15" customHeight="1">
      <c r="A3" s="81">
        <v>10</v>
      </c>
      <c r="B3" s="80" t="s">
        <v>0</v>
      </c>
      <c r="C3" s="75" t="s">
        <v>219</v>
      </c>
      <c r="D3" s="75" t="s">
        <v>1455</v>
      </c>
      <c r="E3" s="80">
        <v>1988</v>
      </c>
      <c r="F3" s="75" t="s">
        <v>1312</v>
      </c>
      <c r="G3" s="84">
        <v>19</v>
      </c>
      <c r="H3" s="77">
        <v>230</v>
      </c>
      <c r="I3" s="77"/>
      <c r="J3" s="76">
        <v>0.25937500000000002</v>
      </c>
      <c r="K3" s="75" t="s">
        <v>1466</v>
      </c>
      <c r="L3" s="75" t="s">
        <v>1313</v>
      </c>
      <c r="N3" s="15">
        <f>VLOOKUP(O3,id!$A:$C,3,0)</f>
        <v>86</v>
      </c>
      <c r="O3" s="15" t="str">
        <f t="shared" ref="O3:O13" si="0">P3&amp;Q3&amp;S3</f>
        <v>LebiodaMaria1988</v>
      </c>
      <c r="P3" s="9" t="str">
        <f t="shared" ref="P3:P13" si="1">D3</f>
        <v>Lebioda</v>
      </c>
      <c r="Q3" s="9" t="str">
        <f t="shared" ref="Q3:Q13" si="2">C3</f>
        <v>Maria</v>
      </c>
      <c r="R3" s="9" t="str">
        <f t="shared" ref="R3:R13" si="3">K3</f>
        <v>ColcaPeru</v>
      </c>
      <c r="S3" s="9">
        <f t="shared" ref="S3:S13" si="4">E3</f>
        <v>1988</v>
      </c>
      <c r="T3" s="9">
        <v>100</v>
      </c>
      <c r="U3" s="9">
        <f>U2*IF(X3&lt;1,X3,IF(Y3&lt;1,Y3,IF(W3&lt;1,W3,IF(V3&lt;1,V3,1))))</f>
        <v>74.91744756804998</v>
      </c>
      <c r="V3" s="9">
        <f t="shared" ref="V3" si="5">J2/J3</f>
        <v>0.74917447568049977</v>
      </c>
      <c r="W3" s="9">
        <f t="shared" ref="W3" si="6">G3/G2</f>
        <v>1</v>
      </c>
      <c r="X3" s="9">
        <f t="shared" ref="X3" si="7">H3/H2</f>
        <v>1</v>
      </c>
      <c r="Y3" s="9">
        <f t="shared" ref="Y3" si="8">W3^0.2</f>
        <v>1</v>
      </c>
    </row>
    <row r="4" spans="1:25" ht="15" customHeight="1">
      <c r="A4" s="81">
        <v>13</v>
      </c>
      <c r="B4" s="80" t="s">
        <v>0</v>
      </c>
      <c r="C4" s="75" t="s">
        <v>67</v>
      </c>
      <c r="D4" s="75" t="s">
        <v>66</v>
      </c>
      <c r="E4" s="80">
        <v>1981</v>
      </c>
      <c r="F4" s="75" t="s">
        <v>1312</v>
      </c>
      <c r="G4" s="84">
        <v>19</v>
      </c>
      <c r="H4" s="77">
        <v>230</v>
      </c>
      <c r="I4" s="77"/>
      <c r="J4" s="76">
        <v>0.26668981481481485</v>
      </c>
      <c r="K4" s="75" t="s">
        <v>151</v>
      </c>
      <c r="L4" s="75" t="s">
        <v>1337</v>
      </c>
      <c r="N4" s="15">
        <f>VLOOKUP(O4,id!$A:$C,3,0)</f>
        <v>58</v>
      </c>
      <c r="O4" s="15" t="str">
        <f t="shared" si="0"/>
        <v>BlankDanuta1981</v>
      </c>
      <c r="P4" s="9" t="str">
        <f t="shared" si="1"/>
        <v>Blank</v>
      </c>
      <c r="Q4" s="9" t="str">
        <f t="shared" si="2"/>
        <v>Danuta</v>
      </c>
      <c r="R4" s="9" t="str">
        <f t="shared" si="3"/>
        <v>Towanda</v>
      </c>
      <c r="S4" s="9">
        <f t="shared" si="4"/>
        <v>1981</v>
      </c>
      <c r="T4" s="9">
        <f t="shared" ref="T4:T13" si="9">T3*IF(X4&lt;1,X4,IF(Y4&lt;1,Y4,IF(W4&lt;1,W4,IF(V4&lt;1,V4,1))))</f>
        <v>97.257182536238176</v>
      </c>
      <c r="U4" s="9">
        <f t="shared" ref="U4:U13" si="10">U3*IF(X4&lt;1,X4,IF(Y4&lt;1,Y4,IF(W4&lt;1,W4,IF(V4&lt;1,V4,1))))</f>
        <v>72.862598732748893</v>
      </c>
      <c r="V4" s="9">
        <f t="shared" ref="V4:V13" si="11">J3/J4</f>
        <v>0.97257182536238174</v>
      </c>
      <c r="W4" s="9">
        <f t="shared" ref="W4:W13" si="12">G4/G3</f>
        <v>1</v>
      </c>
      <c r="X4" s="9">
        <f t="shared" ref="X4:X13" si="13">H4/H3</f>
        <v>1</v>
      </c>
      <c r="Y4" s="9">
        <f t="shared" ref="Y4:Y13" si="14">W4^0.2</f>
        <v>1</v>
      </c>
    </row>
    <row r="5" spans="1:25" ht="15" customHeight="1">
      <c r="A5" s="81">
        <v>17</v>
      </c>
      <c r="B5" s="80" t="s">
        <v>0</v>
      </c>
      <c r="C5" s="75" t="s">
        <v>566</v>
      </c>
      <c r="D5" s="75" t="s">
        <v>567</v>
      </c>
      <c r="E5" s="80">
        <v>1988</v>
      </c>
      <c r="F5" s="75" t="s">
        <v>1312</v>
      </c>
      <c r="G5" s="84">
        <v>19</v>
      </c>
      <c r="H5" s="77">
        <v>230</v>
      </c>
      <c r="I5" s="77"/>
      <c r="J5" s="76">
        <v>0.28142361111111108</v>
      </c>
      <c r="K5" s="75"/>
      <c r="L5" s="75" t="s">
        <v>1332</v>
      </c>
      <c r="N5" s="15">
        <f>VLOOKUP(O5,id!$A:$C,3,0)</f>
        <v>59</v>
      </c>
      <c r="O5" s="15" t="str">
        <f t="shared" si="0"/>
        <v>PacekKarolina1988</v>
      </c>
      <c r="P5" s="9" t="str">
        <f t="shared" si="1"/>
        <v>Pacek</v>
      </c>
      <c r="Q5" s="9" t="str">
        <f t="shared" si="2"/>
        <v>Karolina</v>
      </c>
      <c r="R5" s="9">
        <f t="shared" si="3"/>
        <v>0</v>
      </c>
      <c r="S5" s="9">
        <f t="shared" si="4"/>
        <v>1988</v>
      </c>
      <c r="T5" s="9">
        <f t="shared" si="9"/>
        <v>92.165330043183246</v>
      </c>
      <c r="U5" s="9">
        <f t="shared" si="10"/>
        <v>69.047912811022016</v>
      </c>
      <c r="V5" s="9">
        <f t="shared" si="11"/>
        <v>0.94764548632531387</v>
      </c>
      <c r="W5" s="9">
        <f t="shared" si="12"/>
        <v>1</v>
      </c>
      <c r="X5" s="9">
        <f t="shared" si="13"/>
        <v>1</v>
      </c>
      <c r="Y5" s="9">
        <f t="shared" si="14"/>
        <v>1</v>
      </c>
    </row>
    <row r="6" spans="1:25" ht="15" customHeight="1">
      <c r="A6" s="81">
        <v>31</v>
      </c>
      <c r="B6" s="80" t="s">
        <v>0</v>
      </c>
      <c r="C6" s="75" t="s">
        <v>40</v>
      </c>
      <c r="D6" s="75" t="s">
        <v>92</v>
      </c>
      <c r="E6" s="80">
        <v>1970</v>
      </c>
      <c r="F6" s="75" t="s">
        <v>1312</v>
      </c>
      <c r="G6" s="84">
        <v>19</v>
      </c>
      <c r="H6" s="77">
        <v>230</v>
      </c>
      <c r="I6" s="77"/>
      <c r="J6" s="76">
        <v>0.33517361111111121</v>
      </c>
      <c r="K6" s="75"/>
      <c r="L6" s="75" t="s">
        <v>1313</v>
      </c>
      <c r="N6" s="15">
        <f>VLOOKUP(O6,id!$A:$C,3,0)</f>
        <v>61</v>
      </c>
      <c r="O6" s="15" t="str">
        <f t="shared" si="0"/>
        <v>MarcinkowskaMagdalena1970</v>
      </c>
      <c r="P6" s="9" t="str">
        <f t="shared" si="1"/>
        <v>Marcinkowska</v>
      </c>
      <c r="Q6" s="9" t="str">
        <f t="shared" si="2"/>
        <v>Magdalena</v>
      </c>
      <c r="R6" s="9">
        <f t="shared" si="3"/>
        <v>0</v>
      </c>
      <c r="S6" s="9">
        <f t="shared" si="4"/>
        <v>1970</v>
      </c>
      <c r="T6" s="9">
        <f t="shared" si="9"/>
        <v>77.385268828343513</v>
      </c>
      <c r="U6" s="9">
        <f t="shared" si="10"/>
        <v>57.975068199868765</v>
      </c>
      <c r="V6" s="9">
        <f t="shared" si="11"/>
        <v>0.8396353465243962</v>
      </c>
      <c r="W6" s="9">
        <f t="shared" si="12"/>
        <v>1</v>
      </c>
      <c r="X6" s="9">
        <f t="shared" si="13"/>
        <v>1</v>
      </c>
      <c r="Y6" s="9">
        <f t="shared" si="14"/>
        <v>1</v>
      </c>
    </row>
    <row r="7" spans="1:25" ht="15" customHeight="1">
      <c r="A7" s="81">
        <v>33</v>
      </c>
      <c r="B7" s="80" t="s">
        <v>0</v>
      </c>
      <c r="C7" s="75" t="s">
        <v>72</v>
      </c>
      <c r="D7" s="75" t="s">
        <v>55</v>
      </c>
      <c r="E7" s="80">
        <v>1969</v>
      </c>
      <c r="F7" s="75" t="s">
        <v>1312</v>
      </c>
      <c r="G7" s="84">
        <v>19</v>
      </c>
      <c r="H7" s="77">
        <v>230</v>
      </c>
      <c r="I7" s="77"/>
      <c r="J7" s="76">
        <v>0.33642361111111119</v>
      </c>
      <c r="K7" s="75" t="s">
        <v>1467</v>
      </c>
      <c r="L7" s="75" t="s">
        <v>1315</v>
      </c>
      <c r="N7" s="15">
        <f>VLOOKUP(O7,id!$A:$C,3,0)</f>
        <v>57</v>
      </c>
      <c r="O7" s="15" t="str">
        <f t="shared" si="0"/>
        <v>StanekAsia1969</v>
      </c>
      <c r="P7" s="9" t="str">
        <f t="shared" si="1"/>
        <v>Stanek</v>
      </c>
      <c r="Q7" s="9" t="str">
        <f t="shared" si="2"/>
        <v>Asia</v>
      </c>
      <c r="R7" s="9" t="str">
        <f t="shared" si="3"/>
        <v>Rudy Kot</v>
      </c>
      <c r="S7" s="9">
        <f t="shared" si="4"/>
        <v>1969</v>
      </c>
      <c r="T7" s="9">
        <f t="shared" si="9"/>
        <v>77.097739704819901</v>
      </c>
      <c r="U7" s="9">
        <f t="shared" si="10"/>
        <v>57.759658719510092</v>
      </c>
      <c r="V7" s="9">
        <f t="shared" si="11"/>
        <v>0.99628444627928592</v>
      </c>
      <c r="W7" s="9">
        <f t="shared" si="12"/>
        <v>1</v>
      </c>
      <c r="X7" s="9">
        <f t="shared" si="13"/>
        <v>1</v>
      </c>
      <c r="Y7" s="9">
        <f t="shared" si="14"/>
        <v>1</v>
      </c>
    </row>
    <row r="8" spans="1:25" ht="15" customHeight="1">
      <c r="A8" s="81">
        <v>35</v>
      </c>
      <c r="B8" s="80" t="s">
        <v>0</v>
      </c>
      <c r="C8" s="75" t="s">
        <v>1241</v>
      </c>
      <c r="D8" s="75" t="s">
        <v>1242</v>
      </c>
      <c r="E8" s="80">
        <v>1976</v>
      </c>
      <c r="F8" s="75" t="s">
        <v>1312</v>
      </c>
      <c r="G8" s="84">
        <v>19</v>
      </c>
      <c r="H8" s="77">
        <v>230</v>
      </c>
      <c r="I8" s="77"/>
      <c r="J8" s="76">
        <v>0.34063657407407405</v>
      </c>
      <c r="K8" s="75" t="s">
        <v>842</v>
      </c>
      <c r="L8" s="75" t="s">
        <v>1325</v>
      </c>
      <c r="N8" s="15">
        <f>VLOOKUP(O8,id!$A:$C,3,0)</f>
        <v>87</v>
      </c>
      <c r="O8" s="15" t="str">
        <f t="shared" si="0"/>
        <v>NowackaElżbieta1976</v>
      </c>
      <c r="P8" s="9" t="str">
        <f t="shared" si="1"/>
        <v>Nowacka</v>
      </c>
      <c r="Q8" s="9" t="str">
        <f t="shared" si="2"/>
        <v>Elżbieta</v>
      </c>
      <c r="R8" s="9" t="str">
        <f t="shared" si="3"/>
        <v>Nietoperze Koszalin</v>
      </c>
      <c r="S8" s="9">
        <f t="shared" si="4"/>
        <v>1976</v>
      </c>
      <c r="T8" s="9">
        <f t="shared" si="9"/>
        <v>76.144201692093404</v>
      </c>
      <c r="U8" s="9">
        <f t="shared" si="10"/>
        <v>57.045292378784289</v>
      </c>
      <c r="V8" s="9">
        <f t="shared" si="11"/>
        <v>0.98763208861404672</v>
      </c>
      <c r="W8" s="9">
        <f t="shared" si="12"/>
        <v>1</v>
      </c>
      <c r="X8" s="9">
        <f t="shared" si="13"/>
        <v>1</v>
      </c>
      <c r="Y8" s="9">
        <f t="shared" si="14"/>
        <v>1</v>
      </c>
    </row>
    <row r="9" spans="1:25">
      <c r="A9" s="81">
        <v>43</v>
      </c>
      <c r="B9" s="80" t="s">
        <v>1318</v>
      </c>
      <c r="C9" s="75" t="s">
        <v>348</v>
      </c>
      <c r="D9" s="75" t="s">
        <v>347</v>
      </c>
      <c r="E9" s="80">
        <v>1959</v>
      </c>
      <c r="F9" s="75" t="s">
        <v>1312</v>
      </c>
      <c r="G9" s="79">
        <v>17</v>
      </c>
      <c r="H9" s="78">
        <v>210</v>
      </c>
      <c r="I9" s="77"/>
      <c r="J9" s="76">
        <v>0.31787037037037041</v>
      </c>
      <c r="K9" s="75" t="s">
        <v>326</v>
      </c>
      <c r="L9" s="75" t="s">
        <v>1317</v>
      </c>
      <c r="N9" s="15">
        <f>VLOOKUP(O9,id!$A:$C,3,0)</f>
        <v>88</v>
      </c>
      <c r="O9" s="15" t="str">
        <f t="shared" si="0"/>
        <v>KoniecznaKrystyna1959</v>
      </c>
      <c r="P9" s="9" t="str">
        <f t="shared" si="1"/>
        <v>Konieczna</v>
      </c>
      <c r="Q9" s="9" t="str">
        <f t="shared" si="2"/>
        <v>Krystyna</v>
      </c>
      <c r="R9" s="9" t="str">
        <f t="shared" si="3"/>
        <v>Grupa Rowerowa Lipka</v>
      </c>
      <c r="S9" s="9">
        <f t="shared" si="4"/>
        <v>1959</v>
      </c>
      <c r="T9" s="9">
        <f t="shared" si="9"/>
        <v>69.522966762346144</v>
      </c>
      <c r="U9" s="9">
        <f t="shared" si="10"/>
        <v>52.084832171933478</v>
      </c>
      <c r="V9" s="9">
        <f t="shared" si="11"/>
        <v>1.0716210311680743</v>
      </c>
      <c r="W9" s="9">
        <f t="shared" si="12"/>
        <v>0.89473684210526316</v>
      </c>
      <c r="X9" s="9">
        <f t="shared" si="13"/>
        <v>0.91304347826086951</v>
      </c>
      <c r="Y9" s="9">
        <f t="shared" si="14"/>
        <v>0.97800047132303236</v>
      </c>
    </row>
    <row r="10" spans="1:25">
      <c r="A10" s="81">
        <v>44</v>
      </c>
      <c r="B10" s="80" t="s">
        <v>0</v>
      </c>
      <c r="C10" s="75" t="s">
        <v>566</v>
      </c>
      <c r="D10" s="75" t="s">
        <v>1461</v>
      </c>
      <c r="E10" s="80">
        <v>1977</v>
      </c>
      <c r="F10" s="75" t="s">
        <v>1312</v>
      </c>
      <c r="G10" s="79">
        <v>17</v>
      </c>
      <c r="H10" s="78">
        <v>210</v>
      </c>
      <c r="I10" s="77"/>
      <c r="J10" s="76">
        <v>0.31892361111111112</v>
      </c>
      <c r="K10" s="75" t="s">
        <v>1473</v>
      </c>
      <c r="L10" s="75" t="s">
        <v>1316</v>
      </c>
      <c r="N10" s="15">
        <f>VLOOKUP(O10,id!$A:$C,3,0)</f>
        <v>89</v>
      </c>
      <c r="O10" s="15" t="str">
        <f t="shared" si="0"/>
        <v>StefaniakKarolina1977</v>
      </c>
      <c r="P10" s="9" t="str">
        <f t="shared" si="1"/>
        <v>Stefaniak</v>
      </c>
      <c r="Q10" s="9" t="str">
        <f t="shared" si="2"/>
        <v>Karolina</v>
      </c>
      <c r="R10" s="9" t="str">
        <f t="shared" si="3"/>
        <v>Skoki Team</v>
      </c>
      <c r="S10" s="9">
        <f t="shared" si="4"/>
        <v>1977</v>
      </c>
      <c r="T10" s="9">
        <f t="shared" si="9"/>
        <v>69.29336814229994</v>
      </c>
      <c r="U10" s="9">
        <f t="shared" si="10"/>
        <v>51.912822746143391</v>
      </c>
      <c r="V10" s="9">
        <f t="shared" si="11"/>
        <v>0.99669751406278362</v>
      </c>
      <c r="W10" s="9">
        <f t="shared" si="12"/>
        <v>1</v>
      </c>
      <c r="X10" s="9">
        <f t="shared" si="13"/>
        <v>1</v>
      </c>
      <c r="Y10" s="9">
        <f t="shared" si="14"/>
        <v>1</v>
      </c>
    </row>
    <row r="11" spans="1:25">
      <c r="A11" s="81">
        <v>48</v>
      </c>
      <c r="B11" s="80" t="s">
        <v>0</v>
      </c>
      <c r="C11" s="75" t="s">
        <v>505</v>
      </c>
      <c r="D11" s="75" t="s">
        <v>1463</v>
      </c>
      <c r="E11" s="80">
        <v>1985</v>
      </c>
      <c r="F11" s="75" t="s">
        <v>1312</v>
      </c>
      <c r="G11" s="79">
        <v>14</v>
      </c>
      <c r="H11" s="78">
        <v>140</v>
      </c>
      <c r="I11" s="77"/>
      <c r="J11" s="76">
        <v>0.36562500000000003</v>
      </c>
      <c r="K11" s="75"/>
      <c r="L11" s="75" t="s">
        <v>1315</v>
      </c>
      <c r="N11" s="15">
        <f>VLOOKUP(O11,id!$A:$C,3,0)</f>
        <v>90</v>
      </c>
      <c r="O11" s="15" t="str">
        <f t="shared" si="0"/>
        <v>MiedkowskaJoanna1985</v>
      </c>
      <c r="P11" s="9" t="str">
        <f t="shared" si="1"/>
        <v>Miedkowska</v>
      </c>
      <c r="Q11" s="9" t="str">
        <f t="shared" si="2"/>
        <v>Joanna</v>
      </c>
      <c r="R11" s="9">
        <f t="shared" si="3"/>
        <v>0</v>
      </c>
      <c r="S11" s="9">
        <f t="shared" si="4"/>
        <v>1985</v>
      </c>
      <c r="T11" s="9">
        <f t="shared" si="9"/>
        <v>46.195578761533291</v>
      </c>
      <c r="U11" s="9">
        <f t="shared" si="10"/>
        <v>34.608548497428927</v>
      </c>
      <c r="V11" s="9">
        <f t="shared" si="11"/>
        <v>0.87226970560303885</v>
      </c>
      <c r="W11" s="9">
        <f t="shared" si="12"/>
        <v>0.82352941176470584</v>
      </c>
      <c r="X11" s="9">
        <f t="shared" si="13"/>
        <v>0.66666666666666663</v>
      </c>
      <c r="Y11" s="9">
        <f t="shared" si="14"/>
        <v>0.96191306359044559</v>
      </c>
    </row>
    <row r="12" spans="1:25">
      <c r="A12" s="81">
        <v>52</v>
      </c>
      <c r="B12" s="80" t="s">
        <v>0</v>
      </c>
      <c r="C12" s="75" t="s">
        <v>771</v>
      </c>
      <c r="D12" s="75" t="s">
        <v>1464</v>
      </c>
      <c r="E12" s="80">
        <v>1971</v>
      </c>
      <c r="F12" s="75" t="s">
        <v>1312</v>
      </c>
      <c r="G12" s="79">
        <v>10</v>
      </c>
      <c r="H12" s="78">
        <v>110</v>
      </c>
      <c r="I12" s="77"/>
      <c r="J12" s="76">
        <v>0.1539351851851852</v>
      </c>
      <c r="K12" s="75"/>
      <c r="L12" s="75" t="s">
        <v>1313</v>
      </c>
      <c r="N12" s="15">
        <f>VLOOKUP(O12,id!$A:$C,3,0)</f>
        <v>91</v>
      </c>
      <c r="O12" s="15" t="str">
        <f t="shared" si="0"/>
        <v>KlonowskaJolanta1971</v>
      </c>
      <c r="P12" s="9" t="str">
        <f t="shared" si="1"/>
        <v>Klonowska</v>
      </c>
      <c r="Q12" s="9" t="str">
        <f t="shared" si="2"/>
        <v>Jolanta</v>
      </c>
      <c r="R12" s="9">
        <f t="shared" si="3"/>
        <v>0</v>
      </c>
      <c r="S12" s="9">
        <f t="shared" si="4"/>
        <v>1971</v>
      </c>
      <c r="T12" s="9">
        <f t="shared" si="9"/>
        <v>36.296526169776158</v>
      </c>
      <c r="U12" s="9">
        <f t="shared" si="10"/>
        <v>27.192430962265586</v>
      </c>
      <c r="V12" s="9">
        <f t="shared" si="11"/>
        <v>2.375187969924812</v>
      </c>
      <c r="W12" s="9">
        <f t="shared" si="12"/>
        <v>0.7142857142857143</v>
      </c>
      <c r="X12" s="9">
        <f t="shared" si="13"/>
        <v>0.7857142857142857</v>
      </c>
      <c r="Y12" s="9">
        <f t="shared" si="14"/>
        <v>0.93491987614847016</v>
      </c>
    </row>
    <row r="13" spans="1:25">
      <c r="A13" s="81">
        <v>52</v>
      </c>
      <c r="B13" s="80" t="s">
        <v>0</v>
      </c>
      <c r="C13" s="75" t="s">
        <v>505</v>
      </c>
      <c r="D13" s="75" t="s">
        <v>865</v>
      </c>
      <c r="E13" s="80">
        <v>1972</v>
      </c>
      <c r="F13" s="75" t="s">
        <v>1312</v>
      </c>
      <c r="G13" s="79">
        <v>10</v>
      </c>
      <c r="H13" s="78">
        <v>110</v>
      </c>
      <c r="I13" s="77"/>
      <c r="J13" s="76">
        <v>0.1539351851851852</v>
      </c>
      <c r="K13" s="75"/>
      <c r="L13" s="75" t="s">
        <v>1311</v>
      </c>
      <c r="N13" s="15">
        <f>VLOOKUP(O13,id!$A:$C,3,0)</f>
        <v>92</v>
      </c>
      <c r="O13" s="15" t="str">
        <f t="shared" si="0"/>
        <v>TrafasJoanna1972</v>
      </c>
      <c r="P13" s="9" t="str">
        <f t="shared" si="1"/>
        <v>Trafas</v>
      </c>
      <c r="Q13" s="9" t="str">
        <f t="shared" si="2"/>
        <v>Joanna</v>
      </c>
      <c r="R13" s="9">
        <f t="shared" si="3"/>
        <v>0</v>
      </c>
      <c r="S13" s="9">
        <f t="shared" si="4"/>
        <v>1972</v>
      </c>
      <c r="T13" s="9">
        <f t="shared" si="9"/>
        <v>36.296526169776158</v>
      </c>
      <c r="U13" s="9">
        <f t="shared" si="10"/>
        <v>27.192430962265586</v>
      </c>
      <c r="V13" s="9">
        <f t="shared" si="11"/>
        <v>1</v>
      </c>
      <c r="W13" s="9">
        <f t="shared" si="12"/>
        <v>1</v>
      </c>
      <c r="X13" s="9">
        <f t="shared" si="13"/>
        <v>1</v>
      </c>
      <c r="Y13" s="9">
        <f t="shared" si="14"/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V15"/>
  <sheetViews>
    <sheetView topLeftCell="E1" workbookViewId="0">
      <selection activeCell="K1" sqref="K1:V6"/>
    </sheetView>
  </sheetViews>
  <sheetFormatPr defaultColWidth="11.5546875" defaultRowHeight="14.4"/>
  <cols>
    <col min="1" max="1" width="7" style="434" customWidth="1"/>
    <col min="2" max="2" width="9.21875" style="434" customWidth="1"/>
    <col min="3" max="3" width="15.5546875" style="434" customWidth="1"/>
    <col min="4" max="4" width="5" style="434" customWidth="1"/>
    <col min="5" max="5" width="12.5546875" style="434" customWidth="1"/>
    <col min="6" max="6" width="6.44140625" style="434" customWidth="1"/>
    <col min="7" max="8" width="8.109375" style="434" customWidth="1"/>
    <col min="9" max="9" width="7.5546875" style="435" customWidth="1"/>
    <col min="10" max="16384" width="11.5546875" style="434"/>
  </cols>
  <sheetData>
    <row r="1" spans="1:22">
      <c r="A1" s="440" t="s">
        <v>1454</v>
      </c>
      <c r="B1" s="440" t="s">
        <v>176</v>
      </c>
      <c r="C1" s="440" t="s">
        <v>175</v>
      </c>
      <c r="D1" s="440" t="s">
        <v>1276</v>
      </c>
      <c r="E1" s="440" t="s">
        <v>2266</v>
      </c>
      <c r="F1" s="440" t="s">
        <v>915</v>
      </c>
      <c r="G1" s="440" t="s">
        <v>2685</v>
      </c>
      <c r="H1" s="440" t="s">
        <v>44</v>
      </c>
      <c r="I1" s="439" t="s">
        <v>2012</v>
      </c>
      <c r="J1" s="434" t="s">
        <v>751</v>
      </c>
      <c r="K1" s="15" t="s">
        <v>77</v>
      </c>
      <c r="L1" s="15" t="s">
        <v>78</v>
      </c>
      <c r="M1" s="9" t="s">
        <v>105</v>
      </c>
      <c r="N1" s="9" t="s">
        <v>106</v>
      </c>
      <c r="O1" s="9" t="s">
        <v>81</v>
      </c>
      <c r="P1" s="9" t="s">
        <v>79</v>
      </c>
      <c r="Q1" s="9" t="s">
        <v>47</v>
      </c>
      <c r="R1" s="9"/>
      <c r="S1" s="9" t="s">
        <v>44</v>
      </c>
      <c r="T1" s="9" t="s">
        <v>45</v>
      </c>
      <c r="U1" s="9" t="s">
        <v>35</v>
      </c>
      <c r="V1" s="9" t="s">
        <v>46</v>
      </c>
    </row>
    <row r="2" spans="1:22">
      <c r="A2" s="438" t="s">
        <v>2660</v>
      </c>
      <c r="B2" s="438" t="s">
        <v>20</v>
      </c>
      <c r="C2" s="438" t="s">
        <v>283</v>
      </c>
      <c r="D2" s="438" t="s">
        <v>36</v>
      </c>
      <c r="E2" s="438" t="s">
        <v>282</v>
      </c>
      <c r="F2" s="437" t="s">
        <v>2683</v>
      </c>
      <c r="G2" s="434" t="s">
        <v>2681</v>
      </c>
      <c r="H2" s="436">
        <v>0.33124999999999999</v>
      </c>
      <c r="I2" s="435">
        <v>1</v>
      </c>
      <c r="J2" s="434" t="str">
        <f>LEFT(G2,2)</f>
        <v>39</v>
      </c>
      <c r="K2" s="15">
        <f>VLOOKUP(L2,id!$A:$C,3,0)</f>
        <v>21</v>
      </c>
      <c r="L2" s="15" t="str">
        <f>M2&amp;N2&amp;P2</f>
        <v>BrudłoPaweł1979</v>
      </c>
      <c r="M2" s="9" t="str">
        <f>C2</f>
        <v>Brudło</v>
      </c>
      <c r="N2" s="9" t="str">
        <f>B2</f>
        <v>Paweł</v>
      </c>
      <c r="O2" s="9" t="str">
        <f>E2</f>
        <v>KTE Tramp</v>
      </c>
      <c r="P2" s="9" t="str">
        <f>F2</f>
        <v>1979</v>
      </c>
      <c r="Q2" s="9">
        <v>50</v>
      </c>
      <c r="R2" s="9"/>
      <c r="S2" s="9"/>
      <c r="T2" s="9"/>
      <c r="U2" s="9"/>
      <c r="V2" s="9"/>
    </row>
    <row r="3" spans="1:22">
      <c r="A3" s="438" t="s">
        <v>2660</v>
      </c>
      <c r="B3" s="438" t="s">
        <v>19</v>
      </c>
      <c r="C3" s="438" t="s">
        <v>318</v>
      </c>
      <c r="D3" s="438" t="s">
        <v>36</v>
      </c>
      <c r="E3" s="438" t="s">
        <v>310</v>
      </c>
      <c r="F3" s="437" t="s">
        <v>2683</v>
      </c>
      <c r="G3" s="434" t="s">
        <v>2681</v>
      </c>
      <c r="H3" s="436">
        <v>0.35416666666666669</v>
      </c>
      <c r="I3" s="435">
        <v>2</v>
      </c>
      <c r="J3" s="434" t="str">
        <f t="shared" ref="J3:J15" si="0">LEFT(G3,2)</f>
        <v>39</v>
      </c>
      <c r="K3" s="15">
        <f>VLOOKUP(L3,id!$A:$C,3,0)</f>
        <v>109</v>
      </c>
      <c r="L3" s="15" t="str">
        <f t="shared" ref="L3:L15" si="1">M3&amp;N3&amp;P3</f>
        <v>BuciakPiotr1979</v>
      </c>
      <c r="M3" s="9" t="str">
        <f t="shared" ref="M3:M15" si="2">C3</f>
        <v>Buciak</v>
      </c>
      <c r="N3" s="9" t="str">
        <f t="shared" ref="N3:N15" si="3">B3</f>
        <v>Piotr</v>
      </c>
      <c r="O3" s="9" t="str">
        <f t="shared" ref="O3:P15" si="4">E3</f>
        <v>Team 360°</v>
      </c>
      <c r="P3" s="9" t="str">
        <f t="shared" si="4"/>
        <v>1979</v>
      </c>
      <c r="Q3" s="9">
        <f t="shared" ref="Q3:Q8" si="5">Q2*IF(U3&lt;1,U3,IF(V3&lt;1,V3,IF(T3&lt;1,T3,IF(S3&lt;1,S3,1))))</f>
        <v>46.764705882352935</v>
      </c>
      <c r="R3" s="9"/>
      <c r="S3" s="9">
        <f>H2/H3</f>
        <v>0.93529411764705872</v>
      </c>
      <c r="T3" s="9">
        <f>J3/J2</f>
        <v>1</v>
      </c>
      <c r="U3" s="9">
        <v>1</v>
      </c>
      <c r="V3" s="9">
        <v>1</v>
      </c>
    </row>
    <row r="4" spans="1:22">
      <c r="A4" s="438" t="s">
        <v>2660</v>
      </c>
      <c r="B4" s="438" t="s">
        <v>56</v>
      </c>
      <c r="C4" s="438" t="s">
        <v>198</v>
      </c>
      <c r="D4" s="438" t="s">
        <v>36</v>
      </c>
      <c r="E4" s="438" t="s">
        <v>1880</v>
      </c>
      <c r="F4" s="437" t="s">
        <v>2684</v>
      </c>
      <c r="G4" s="434" t="s">
        <v>2681</v>
      </c>
      <c r="H4" s="436">
        <v>0.36666666666666664</v>
      </c>
      <c r="I4" s="435">
        <v>3</v>
      </c>
      <c r="J4" s="434" t="str">
        <f t="shared" si="0"/>
        <v>39</v>
      </c>
      <c r="K4" s="15">
        <f>VLOOKUP(L4,id!$A:$C,3,0)</f>
        <v>35</v>
      </c>
      <c r="L4" s="15" t="str">
        <f t="shared" si="1"/>
        <v>ZawadzkiArtur1970</v>
      </c>
      <c r="M4" s="9" t="str">
        <f t="shared" si="2"/>
        <v>Zawadzki</v>
      </c>
      <c r="N4" s="9" t="str">
        <f t="shared" si="3"/>
        <v>Artur</v>
      </c>
      <c r="O4" s="9" t="str">
        <f t="shared" si="4"/>
        <v>Marki</v>
      </c>
      <c r="P4" s="9" t="str">
        <f t="shared" si="4"/>
        <v>1970</v>
      </c>
      <c r="Q4" s="9">
        <f t="shared" si="5"/>
        <v>45.170454545454547</v>
      </c>
      <c r="R4" s="9"/>
      <c r="S4" s="9">
        <f t="shared" ref="S4:S8" si="6">H3/H4</f>
        <v>0.96590909090909105</v>
      </c>
      <c r="T4" s="9">
        <f t="shared" ref="T4:T8" si="7">J4/J3</f>
        <v>1</v>
      </c>
      <c r="U4" s="9">
        <v>1</v>
      </c>
      <c r="V4" s="9">
        <v>1</v>
      </c>
    </row>
    <row r="5" spans="1:22">
      <c r="A5" s="438" t="s">
        <v>2660</v>
      </c>
      <c r="B5" s="438" t="s">
        <v>257</v>
      </c>
      <c r="C5" s="438" t="s">
        <v>261</v>
      </c>
      <c r="D5" s="438" t="s">
        <v>36</v>
      </c>
      <c r="E5" s="438" t="s">
        <v>252</v>
      </c>
      <c r="F5" s="437" t="s">
        <v>2683</v>
      </c>
      <c r="G5" s="434" t="s">
        <v>2681</v>
      </c>
      <c r="H5" s="436">
        <v>0.36666666666666664</v>
      </c>
      <c r="I5" s="435">
        <v>3</v>
      </c>
      <c r="J5" s="434" t="str">
        <f t="shared" si="0"/>
        <v>39</v>
      </c>
      <c r="K5" s="15">
        <f>VLOOKUP(L5,id!$A:$C,3,0)</f>
        <v>145</v>
      </c>
      <c r="L5" s="15" t="str">
        <f t="shared" si="1"/>
        <v>WalentowskiRadosław1979</v>
      </c>
      <c r="M5" s="9" t="str">
        <f t="shared" si="2"/>
        <v>Walentowski</v>
      </c>
      <c r="N5" s="9" t="str">
        <f t="shared" si="3"/>
        <v>Radosław</v>
      </c>
      <c r="O5" s="9" t="str">
        <f t="shared" si="4"/>
        <v>LosMaruderos</v>
      </c>
      <c r="P5" s="9" t="str">
        <f t="shared" si="4"/>
        <v>1979</v>
      </c>
      <c r="Q5" s="9">
        <f t="shared" si="5"/>
        <v>45.170454545454547</v>
      </c>
      <c r="R5" s="9"/>
      <c r="S5" s="9">
        <f t="shared" si="6"/>
        <v>1</v>
      </c>
      <c r="T5" s="9">
        <f t="shared" si="7"/>
        <v>1</v>
      </c>
      <c r="U5" s="9">
        <v>1</v>
      </c>
      <c r="V5" s="9">
        <v>1</v>
      </c>
    </row>
    <row r="6" spans="1:22">
      <c r="A6" s="438" t="s">
        <v>2660</v>
      </c>
      <c r="B6" s="438" t="s">
        <v>166</v>
      </c>
      <c r="C6" s="438" t="s">
        <v>167</v>
      </c>
      <c r="D6" s="438" t="s">
        <v>36</v>
      </c>
      <c r="E6" s="438" t="s">
        <v>269</v>
      </c>
      <c r="F6" s="437" t="s">
        <v>2684</v>
      </c>
      <c r="G6" s="434" t="s">
        <v>2681</v>
      </c>
      <c r="H6" s="436">
        <v>0.36666666666666664</v>
      </c>
      <c r="I6" s="435">
        <v>3</v>
      </c>
      <c r="J6" s="434" t="str">
        <f t="shared" si="0"/>
        <v>39</v>
      </c>
      <c r="K6" s="15">
        <f>VLOOKUP(L6,id!$A:$C,3,0)</f>
        <v>28</v>
      </c>
      <c r="L6" s="15" t="str">
        <f t="shared" si="1"/>
        <v>HołdakowskiWojciech1970</v>
      </c>
      <c r="M6" s="9" t="str">
        <f t="shared" si="2"/>
        <v>Hołdakowski</v>
      </c>
      <c r="N6" s="9" t="str">
        <f t="shared" si="3"/>
        <v>Wojciech</v>
      </c>
      <c r="O6" s="9" t="str">
        <f t="shared" si="4"/>
        <v>Warszawa</v>
      </c>
      <c r="P6" s="9" t="str">
        <f t="shared" si="4"/>
        <v>1970</v>
      </c>
      <c r="Q6" s="9">
        <f t="shared" si="5"/>
        <v>45.170454545454547</v>
      </c>
      <c r="R6" s="9"/>
      <c r="S6" s="9">
        <f t="shared" si="6"/>
        <v>1</v>
      </c>
      <c r="T6" s="9">
        <f t="shared" si="7"/>
        <v>1</v>
      </c>
      <c r="U6" s="9">
        <v>1</v>
      </c>
      <c r="V6" s="9">
        <v>1</v>
      </c>
    </row>
    <row r="7" spans="1:22">
      <c r="A7" s="438" t="s">
        <v>2660</v>
      </c>
      <c r="B7" s="438" t="s">
        <v>298</v>
      </c>
      <c r="C7" s="438" t="s">
        <v>297</v>
      </c>
      <c r="D7" s="438" t="s">
        <v>36</v>
      </c>
      <c r="E7" s="438" t="s">
        <v>1450</v>
      </c>
      <c r="F7" s="437" t="s">
        <v>2683</v>
      </c>
      <c r="G7" s="434" t="s">
        <v>2681</v>
      </c>
      <c r="H7" s="436">
        <v>0.4236111111111111</v>
      </c>
      <c r="I7" s="435">
        <v>6</v>
      </c>
      <c r="J7" s="434" t="str">
        <f t="shared" si="0"/>
        <v>39</v>
      </c>
      <c r="K7" s="15">
        <f>VLOOKUP(L7,id!$A:$C,3,0)</f>
        <v>112</v>
      </c>
      <c r="L7" s="15" t="str">
        <f t="shared" si="1"/>
        <v>KędziorekDamian1979</v>
      </c>
      <c r="M7" s="9" t="str">
        <f t="shared" si="2"/>
        <v>Kędziorek</v>
      </c>
      <c r="N7" s="9" t="str">
        <f t="shared" si="3"/>
        <v>Damian</v>
      </c>
      <c r="O7" s="9" t="str">
        <f t="shared" si="4"/>
        <v>DKE</v>
      </c>
      <c r="P7" s="9" t="str">
        <f t="shared" si="4"/>
        <v>1979</v>
      </c>
      <c r="Q7" s="9">
        <f t="shared" si="5"/>
        <v>39.098360655737707</v>
      </c>
      <c r="R7" s="9"/>
      <c r="S7" s="9">
        <f t="shared" si="6"/>
        <v>0.86557377049180328</v>
      </c>
      <c r="T7" s="9">
        <f t="shared" si="7"/>
        <v>1</v>
      </c>
      <c r="U7" s="9">
        <v>1</v>
      </c>
      <c r="V7" s="9">
        <v>1</v>
      </c>
    </row>
    <row r="8" spans="1:22">
      <c r="A8" s="438" t="s">
        <v>2660</v>
      </c>
      <c r="B8" s="438" t="s">
        <v>30</v>
      </c>
      <c r="C8" s="438" t="s">
        <v>33</v>
      </c>
      <c r="D8" s="438" t="s">
        <v>36</v>
      </c>
      <c r="E8" s="438" t="s">
        <v>2638</v>
      </c>
      <c r="F8" s="437" t="s">
        <v>2682</v>
      </c>
      <c r="G8" s="434" t="s">
        <v>2681</v>
      </c>
      <c r="H8" s="436">
        <v>0.49652777777777779</v>
      </c>
      <c r="I8" s="435">
        <v>7</v>
      </c>
      <c r="J8" s="434" t="str">
        <f t="shared" si="0"/>
        <v>39</v>
      </c>
      <c r="K8" s="15">
        <f>VLOOKUP(L8,id!$A:$C,3,0)</f>
        <v>16</v>
      </c>
      <c r="L8" s="15" t="str">
        <f t="shared" si="1"/>
        <v>SmejdaAndrzej1965</v>
      </c>
      <c r="M8" s="9" t="str">
        <f t="shared" si="2"/>
        <v>Smejda</v>
      </c>
      <c r="N8" s="9" t="str">
        <f t="shared" si="3"/>
        <v>Andrzej</v>
      </c>
      <c r="O8" s="9" t="str">
        <f t="shared" si="4"/>
        <v>sanfi</v>
      </c>
      <c r="P8" s="9" t="str">
        <f t="shared" si="4"/>
        <v>1965</v>
      </c>
      <c r="Q8" s="9">
        <f t="shared" si="5"/>
        <v>33.35664335664336</v>
      </c>
      <c r="R8" s="9"/>
      <c r="S8" s="9">
        <f t="shared" si="6"/>
        <v>0.85314685314685312</v>
      </c>
      <c r="T8" s="9">
        <f t="shared" si="7"/>
        <v>1</v>
      </c>
      <c r="U8" s="9">
        <v>1</v>
      </c>
      <c r="V8" s="9">
        <v>1</v>
      </c>
    </row>
    <row r="9" spans="1:22">
      <c r="A9" s="438" t="s">
        <v>2660</v>
      </c>
      <c r="B9" s="438" t="s">
        <v>69</v>
      </c>
      <c r="C9" s="438" t="s">
        <v>68</v>
      </c>
      <c r="D9" s="438" t="s">
        <v>36</v>
      </c>
      <c r="E9" s="438" t="s">
        <v>151</v>
      </c>
      <c r="F9" s="437" t="s">
        <v>2679</v>
      </c>
      <c r="G9" s="434" t="s">
        <v>2675</v>
      </c>
      <c r="H9" s="436">
        <v>0.29097222222222224</v>
      </c>
      <c r="I9" s="435">
        <v>8</v>
      </c>
      <c r="J9" s="434" t="str">
        <f t="shared" si="0"/>
        <v>19</v>
      </c>
      <c r="K9" s="15">
        <f>VLOOKUP(L9,id!$A:$C,3,0)</f>
        <v>36</v>
      </c>
      <c r="L9" s="15" t="str">
        <f t="shared" si="1"/>
        <v>WronaŁukasz1981</v>
      </c>
      <c r="M9" s="9" t="str">
        <f t="shared" si="2"/>
        <v>Wrona</v>
      </c>
      <c r="N9" s="9" t="str">
        <f t="shared" si="3"/>
        <v>Łukasz</v>
      </c>
      <c r="O9" s="9" t="str">
        <f t="shared" si="4"/>
        <v>Towanda</v>
      </c>
      <c r="P9" s="9" t="str">
        <f t="shared" si="4"/>
        <v>1981</v>
      </c>
      <c r="Q9" s="9">
        <f t="shared" ref="Q9:Q15" si="8">Q8*IF(U9&lt;1,U9,IF(V9&lt;1,V9,IF(T9&lt;1,T9,IF(S9&lt;1,S9,1))))</f>
        <v>16.250672404518561</v>
      </c>
      <c r="R9" s="9"/>
      <c r="S9" s="9">
        <f t="shared" ref="S9:S15" si="9">H8/H9</f>
        <v>1.7064439140811456</v>
      </c>
      <c r="T9" s="9">
        <f t="shared" ref="T9:T15" si="10">J9/J8</f>
        <v>0.48717948717948717</v>
      </c>
      <c r="U9" s="9">
        <v>1</v>
      </c>
      <c r="V9" s="9">
        <v>1</v>
      </c>
    </row>
    <row r="10" spans="1:22">
      <c r="A10" s="438" t="s">
        <v>2660</v>
      </c>
      <c r="B10" s="438" t="s">
        <v>21</v>
      </c>
      <c r="C10" s="438" t="s">
        <v>2678</v>
      </c>
      <c r="D10" s="438" t="s">
        <v>36</v>
      </c>
      <c r="E10" s="438" t="s">
        <v>1651</v>
      </c>
      <c r="F10" s="437" t="s">
        <v>2669</v>
      </c>
      <c r="G10" s="434" t="s">
        <v>2675</v>
      </c>
      <c r="H10" s="436">
        <v>0.40138888888888891</v>
      </c>
      <c r="I10" s="435">
        <v>10</v>
      </c>
      <c r="J10" s="434" t="str">
        <f t="shared" si="0"/>
        <v>19</v>
      </c>
      <c r="K10" s="15">
        <f>VLOOKUP(L10,id!$A:$C,3,0)</f>
        <v>619</v>
      </c>
      <c r="L10" s="15" t="str">
        <f t="shared" si="1"/>
        <v>RodziewiczMarcin1977</v>
      </c>
      <c r="M10" s="9" t="str">
        <f t="shared" si="2"/>
        <v>Rodziewicz</v>
      </c>
      <c r="N10" s="9" t="str">
        <f t="shared" si="3"/>
        <v>Marcin</v>
      </c>
      <c r="O10" s="9" t="str">
        <f t="shared" si="4"/>
        <v>Siedlce</v>
      </c>
      <c r="P10" s="9" t="str">
        <f t="shared" si="4"/>
        <v>1977</v>
      </c>
      <c r="Q10" s="9">
        <f t="shared" si="8"/>
        <v>11.780331725766915</v>
      </c>
      <c r="R10" s="9"/>
      <c r="S10" s="9">
        <f t="shared" si="9"/>
        <v>0.72491349480968859</v>
      </c>
      <c r="T10" s="9">
        <f t="shared" si="10"/>
        <v>1</v>
      </c>
      <c r="U10" s="9">
        <v>1</v>
      </c>
      <c r="V10" s="9">
        <v>1</v>
      </c>
    </row>
    <row r="11" spans="1:22">
      <c r="A11" s="438" t="s">
        <v>2660</v>
      </c>
      <c r="B11" s="438" t="s">
        <v>978</v>
      </c>
      <c r="C11" s="438" t="s">
        <v>2677</v>
      </c>
      <c r="D11" s="438" t="s">
        <v>36</v>
      </c>
      <c r="E11" s="438" t="s">
        <v>1651</v>
      </c>
      <c r="F11" s="437"/>
      <c r="G11" s="434" t="s">
        <v>2675</v>
      </c>
      <c r="H11" s="436">
        <v>0.40138888888888891</v>
      </c>
      <c r="I11" s="435">
        <v>10</v>
      </c>
      <c r="J11" s="434" t="str">
        <f t="shared" si="0"/>
        <v>19</v>
      </c>
      <c r="K11" s="15">
        <f>VLOOKUP(L11,id!$A:$C,3,0)</f>
        <v>620</v>
      </c>
      <c r="L11" s="15" t="str">
        <f t="shared" si="1"/>
        <v>SzkutowiczSylwester0</v>
      </c>
      <c r="M11" s="9" t="str">
        <f t="shared" si="2"/>
        <v>Szkutowicz</v>
      </c>
      <c r="N11" s="9" t="str">
        <f t="shared" si="3"/>
        <v>Sylwester</v>
      </c>
      <c r="O11" s="9" t="str">
        <f t="shared" si="4"/>
        <v>Siedlce</v>
      </c>
      <c r="P11" s="9">
        <f t="shared" si="4"/>
        <v>0</v>
      </c>
      <c r="Q11" s="9">
        <f t="shared" si="8"/>
        <v>11.780331725766915</v>
      </c>
      <c r="R11" s="9"/>
      <c r="S11" s="9">
        <f t="shared" si="9"/>
        <v>1</v>
      </c>
      <c r="T11" s="9">
        <f t="shared" si="10"/>
        <v>1</v>
      </c>
      <c r="U11" s="9">
        <v>1</v>
      </c>
      <c r="V11" s="9">
        <v>1</v>
      </c>
    </row>
    <row r="12" spans="1:22">
      <c r="A12" s="438" t="s">
        <v>2660</v>
      </c>
      <c r="B12" s="438" t="s">
        <v>98</v>
      </c>
      <c r="C12" s="438" t="s">
        <v>2676</v>
      </c>
      <c r="D12" s="438" t="s">
        <v>36</v>
      </c>
      <c r="E12" s="438" t="s">
        <v>1651</v>
      </c>
      <c r="F12" s="437"/>
      <c r="G12" s="434" t="s">
        <v>2675</v>
      </c>
      <c r="H12" s="436">
        <v>0.40138888888888891</v>
      </c>
      <c r="I12" s="435">
        <v>10</v>
      </c>
      <c r="J12" s="434" t="str">
        <f t="shared" si="0"/>
        <v>19</v>
      </c>
      <c r="K12" s="15">
        <f>VLOOKUP(L12,id!$A:$C,3,0)</f>
        <v>621</v>
      </c>
      <c r="L12" s="15" t="str">
        <f t="shared" si="1"/>
        <v>RadzikowskiSławomir0</v>
      </c>
      <c r="M12" s="9" t="str">
        <f t="shared" si="2"/>
        <v>Radzikowski</v>
      </c>
      <c r="N12" s="9" t="str">
        <f t="shared" si="3"/>
        <v>Sławomir</v>
      </c>
      <c r="O12" s="9" t="str">
        <f t="shared" si="4"/>
        <v>Siedlce</v>
      </c>
      <c r="P12" s="9">
        <f t="shared" si="4"/>
        <v>0</v>
      </c>
      <c r="Q12" s="9">
        <f t="shared" si="8"/>
        <v>11.780331725766915</v>
      </c>
      <c r="R12" s="9"/>
      <c r="S12" s="9">
        <f t="shared" si="9"/>
        <v>1</v>
      </c>
      <c r="T12" s="9">
        <f t="shared" si="10"/>
        <v>1</v>
      </c>
      <c r="U12" s="9">
        <v>1</v>
      </c>
      <c r="V12" s="9">
        <v>1</v>
      </c>
    </row>
    <row r="13" spans="1:22">
      <c r="A13" s="438" t="s">
        <v>2660</v>
      </c>
      <c r="B13" s="438" t="s">
        <v>2673</v>
      </c>
      <c r="C13" s="438" t="s">
        <v>283</v>
      </c>
      <c r="D13" s="438" t="s">
        <v>36</v>
      </c>
      <c r="E13" s="438" t="s">
        <v>1360</v>
      </c>
      <c r="F13" s="437" t="s">
        <v>2672</v>
      </c>
      <c r="G13" s="434" t="s">
        <v>2668</v>
      </c>
      <c r="H13" s="436">
        <v>0.37152777777777779</v>
      </c>
      <c r="I13" s="435">
        <v>13</v>
      </c>
      <c r="J13" s="434" t="str">
        <f t="shared" si="0"/>
        <v>15</v>
      </c>
      <c r="K13" s="15">
        <f>VLOOKUP(L13,id!$A:$C,3,0)</f>
        <v>623</v>
      </c>
      <c r="L13" s="15" t="str">
        <f t="shared" si="1"/>
        <v>BrudłoZbych2010</v>
      </c>
      <c r="M13" s="9" t="str">
        <f t="shared" si="2"/>
        <v>Brudło</v>
      </c>
      <c r="N13" s="9" t="str">
        <f t="shared" si="3"/>
        <v>Zbych</v>
      </c>
      <c r="O13" s="9" t="str">
        <f t="shared" si="4"/>
        <v>Ba-Bi</v>
      </c>
      <c r="P13" s="9" t="str">
        <f t="shared" si="4"/>
        <v>2010</v>
      </c>
      <c r="Q13" s="9">
        <f t="shared" si="8"/>
        <v>9.3002618887633535</v>
      </c>
      <c r="R13" s="9"/>
      <c r="S13" s="9">
        <f t="shared" si="9"/>
        <v>1.080373831775701</v>
      </c>
      <c r="T13" s="9">
        <f t="shared" si="10"/>
        <v>0.78947368421052633</v>
      </c>
      <c r="U13" s="9">
        <v>1</v>
      </c>
      <c r="V13" s="9">
        <v>1</v>
      </c>
    </row>
    <row r="14" spans="1:22">
      <c r="A14" s="438" t="s">
        <v>2660</v>
      </c>
      <c r="B14" s="438" t="s">
        <v>50</v>
      </c>
      <c r="C14" s="438" t="s">
        <v>2666</v>
      </c>
      <c r="D14" s="438" t="s">
        <v>36</v>
      </c>
      <c r="E14" s="438" t="s">
        <v>2665</v>
      </c>
      <c r="F14" s="437" t="s">
        <v>2664</v>
      </c>
      <c r="G14" s="434" t="s">
        <v>2656</v>
      </c>
      <c r="H14" s="436">
        <v>0.5083333333333333</v>
      </c>
      <c r="I14" s="435">
        <v>16</v>
      </c>
      <c r="J14" s="434" t="str">
        <f t="shared" si="0"/>
        <v>14</v>
      </c>
      <c r="K14" s="15">
        <f>VLOOKUP(L14,id!$A:$C,3,0)</f>
        <v>625</v>
      </c>
      <c r="L14" s="15" t="str">
        <f t="shared" si="1"/>
        <v>KondrackiRafał1978</v>
      </c>
      <c r="M14" s="9" t="str">
        <f t="shared" si="2"/>
        <v>Kondracki</v>
      </c>
      <c r="N14" s="9" t="str">
        <f t="shared" si="3"/>
        <v>Rafał</v>
      </c>
      <c r="O14" s="9" t="str">
        <f t="shared" si="4"/>
        <v>Bżeszczotem po ...</v>
      </c>
      <c r="P14" s="9" t="str">
        <f t="shared" si="4"/>
        <v>1978</v>
      </c>
      <c r="Q14" s="9">
        <f t="shared" si="8"/>
        <v>8.680244429512463</v>
      </c>
      <c r="R14" s="9"/>
      <c r="S14" s="9">
        <f t="shared" si="9"/>
        <v>0.7308743169398908</v>
      </c>
      <c r="T14" s="9">
        <f t="shared" si="10"/>
        <v>0.93333333333333335</v>
      </c>
      <c r="U14" s="9">
        <v>1</v>
      </c>
      <c r="V14" s="9">
        <v>1</v>
      </c>
    </row>
    <row r="15" spans="1:22">
      <c r="A15" s="438" t="s">
        <v>2660</v>
      </c>
      <c r="B15" s="438" t="s">
        <v>399</v>
      </c>
      <c r="C15" s="438" t="s">
        <v>2663</v>
      </c>
      <c r="D15" s="438" t="s">
        <v>36</v>
      </c>
      <c r="E15" s="438" t="s">
        <v>2662</v>
      </c>
      <c r="F15" s="437" t="s">
        <v>2661</v>
      </c>
      <c r="G15" s="434" t="s">
        <v>2656</v>
      </c>
      <c r="H15" s="436">
        <v>0.5083333333333333</v>
      </c>
      <c r="I15" s="435">
        <v>16</v>
      </c>
      <c r="J15" s="434" t="str">
        <f t="shared" si="0"/>
        <v>14</v>
      </c>
      <c r="K15" s="15">
        <f>VLOOKUP(L15,id!$A:$C,3,0)</f>
        <v>626</v>
      </c>
      <c r="L15" s="15" t="str">
        <f t="shared" si="1"/>
        <v>WędrochMariusz1985</v>
      </c>
      <c r="M15" s="9" t="str">
        <f t="shared" si="2"/>
        <v>Wędroch</v>
      </c>
      <c r="N15" s="9" t="str">
        <f t="shared" si="3"/>
        <v>Mariusz</v>
      </c>
      <c r="O15" s="9" t="str">
        <f t="shared" si="4"/>
        <v>BPJ</v>
      </c>
      <c r="P15" s="9" t="str">
        <f t="shared" si="4"/>
        <v>1985</v>
      </c>
      <c r="Q15" s="9">
        <f t="shared" si="8"/>
        <v>8.680244429512463</v>
      </c>
      <c r="R15" s="9"/>
      <c r="S15" s="9">
        <f t="shared" si="9"/>
        <v>1</v>
      </c>
      <c r="T15" s="9">
        <f t="shared" si="10"/>
        <v>1</v>
      </c>
      <c r="U15" s="9">
        <v>1</v>
      </c>
      <c r="V15" s="9"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firstPageNumber="0" orientation="portrait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21"/>
  <sheetViews>
    <sheetView zoomScale="90" zoomScaleNormal="90" workbookViewId="0">
      <selection sqref="A1:N2"/>
    </sheetView>
  </sheetViews>
  <sheetFormatPr defaultColWidth="11.88671875" defaultRowHeight="13.8"/>
  <cols>
    <col min="1" max="1" width="8.33203125" style="235" customWidth="1"/>
    <col min="2" max="4" width="8.33203125" style="24" customWidth="1"/>
    <col min="5" max="5" width="23.5546875" style="24" customWidth="1"/>
    <col min="6" max="6" width="18.5546875" style="24" customWidth="1"/>
    <col min="7" max="7" width="8.33203125" style="24" customWidth="1"/>
    <col min="8" max="8" width="20.6640625" style="24" customWidth="1"/>
    <col min="9" max="9" width="34.33203125" style="24" customWidth="1"/>
    <col min="10" max="12" width="8.33203125" style="24" customWidth="1"/>
    <col min="13" max="13" width="9.6640625" style="24" customWidth="1"/>
    <col min="14" max="14" width="6.109375" style="24" customWidth="1"/>
    <col min="15" max="26" width="7.6640625" style="24" customWidth="1"/>
    <col min="27" max="27" width="10.109375" style="24" customWidth="1"/>
    <col min="28" max="28" width="9.6640625" style="24" customWidth="1"/>
    <col min="29" max="40" width="7.6640625" style="24" customWidth="1"/>
    <col min="41" max="41" width="9.5546875" style="24" customWidth="1"/>
    <col min="42" max="42" width="9.6640625" style="24" customWidth="1"/>
    <col min="43" max="44" width="11.88671875" style="24"/>
    <col min="45" max="45" width="5" style="24" bestFit="1" customWidth="1"/>
    <col min="46" max="256" width="11.88671875" style="24"/>
    <col min="257" max="260" width="8.33203125" style="24" customWidth="1"/>
    <col min="261" max="261" width="23.5546875" style="24" customWidth="1"/>
    <col min="262" max="262" width="18.5546875" style="24" customWidth="1"/>
    <col min="263" max="263" width="8.33203125" style="24" customWidth="1"/>
    <col min="264" max="264" width="20.6640625" style="24" customWidth="1"/>
    <col min="265" max="265" width="34.33203125" style="24" customWidth="1"/>
    <col min="266" max="268" width="8.33203125" style="24" customWidth="1"/>
    <col min="269" max="269" width="9.6640625" style="24" customWidth="1"/>
    <col min="270" max="270" width="6.109375" style="24" customWidth="1"/>
    <col min="271" max="282" width="7.6640625" style="24" customWidth="1"/>
    <col min="283" max="283" width="10.109375" style="24" customWidth="1"/>
    <col min="284" max="284" width="9.6640625" style="24" customWidth="1"/>
    <col min="285" max="296" width="7.6640625" style="24" customWidth="1"/>
    <col min="297" max="297" width="9.5546875" style="24" customWidth="1"/>
    <col min="298" max="298" width="9.6640625" style="24" customWidth="1"/>
    <col min="299" max="300" width="11.88671875" style="24"/>
    <col min="301" max="301" width="18" style="24" customWidth="1"/>
    <col min="302" max="512" width="11.88671875" style="24"/>
    <col min="513" max="516" width="8.33203125" style="24" customWidth="1"/>
    <col min="517" max="517" width="23.5546875" style="24" customWidth="1"/>
    <col min="518" max="518" width="18.5546875" style="24" customWidth="1"/>
    <col min="519" max="519" width="8.33203125" style="24" customWidth="1"/>
    <col min="520" max="520" width="20.6640625" style="24" customWidth="1"/>
    <col min="521" max="521" width="34.33203125" style="24" customWidth="1"/>
    <col min="522" max="524" width="8.33203125" style="24" customWidth="1"/>
    <col min="525" max="525" width="9.6640625" style="24" customWidth="1"/>
    <col min="526" max="526" width="6.109375" style="24" customWidth="1"/>
    <col min="527" max="538" width="7.6640625" style="24" customWidth="1"/>
    <col min="539" max="539" width="10.109375" style="24" customWidth="1"/>
    <col min="540" max="540" width="9.6640625" style="24" customWidth="1"/>
    <col min="541" max="552" width="7.6640625" style="24" customWidth="1"/>
    <col min="553" max="553" width="9.5546875" style="24" customWidth="1"/>
    <col min="554" max="554" width="9.6640625" style="24" customWidth="1"/>
    <col min="555" max="556" width="11.88671875" style="24"/>
    <col min="557" max="557" width="18" style="24" customWidth="1"/>
    <col min="558" max="768" width="11.88671875" style="24"/>
    <col min="769" max="772" width="8.33203125" style="24" customWidth="1"/>
    <col min="773" max="773" width="23.5546875" style="24" customWidth="1"/>
    <col min="774" max="774" width="18.5546875" style="24" customWidth="1"/>
    <col min="775" max="775" width="8.33203125" style="24" customWidth="1"/>
    <col min="776" max="776" width="20.6640625" style="24" customWidth="1"/>
    <col min="777" max="777" width="34.33203125" style="24" customWidth="1"/>
    <col min="778" max="780" width="8.33203125" style="24" customWidth="1"/>
    <col min="781" max="781" width="9.6640625" style="24" customWidth="1"/>
    <col min="782" max="782" width="6.109375" style="24" customWidth="1"/>
    <col min="783" max="794" width="7.6640625" style="24" customWidth="1"/>
    <col min="795" max="795" width="10.109375" style="24" customWidth="1"/>
    <col min="796" max="796" width="9.6640625" style="24" customWidth="1"/>
    <col min="797" max="808" width="7.6640625" style="24" customWidth="1"/>
    <col min="809" max="809" width="9.5546875" style="24" customWidth="1"/>
    <col min="810" max="810" width="9.6640625" style="24" customWidth="1"/>
    <col min="811" max="812" width="11.88671875" style="24"/>
    <col min="813" max="813" width="18" style="24" customWidth="1"/>
    <col min="814" max="1024" width="11.88671875" style="24"/>
    <col min="1025" max="1028" width="8.33203125" style="24" customWidth="1"/>
    <col min="1029" max="1029" width="23.5546875" style="24" customWidth="1"/>
    <col min="1030" max="1030" width="18.5546875" style="24" customWidth="1"/>
    <col min="1031" max="1031" width="8.33203125" style="24" customWidth="1"/>
    <col min="1032" max="1032" width="20.6640625" style="24" customWidth="1"/>
    <col min="1033" max="1033" width="34.33203125" style="24" customWidth="1"/>
    <col min="1034" max="1036" width="8.33203125" style="24" customWidth="1"/>
    <col min="1037" max="1037" width="9.6640625" style="24" customWidth="1"/>
    <col min="1038" max="1038" width="6.109375" style="24" customWidth="1"/>
    <col min="1039" max="1050" width="7.6640625" style="24" customWidth="1"/>
    <col min="1051" max="1051" width="10.109375" style="24" customWidth="1"/>
    <col min="1052" max="1052" width="9.6640625" style="24" customWidth="1"/>
    <col min="1053" max="1064" width="7.6640625" style="24" customWidth="1"/>
    <col min="1065" max="1065" width="9.5546875" style="24" customWidth="1"/>
    <col min="1066" max="1066" width="9.6640625" style="24" customWidth="1"/>
    <col min="1067" max="1068" width="11.88671875" style="24"/>
    <col min="1069" max="1069" width="18" style="24" customWidth="1"/>
    <col min="1070" max="1280" width="11.88671875" style="24"/>
    <col min="1281" max="1284" width="8.33203125" style="24" customWidth="1"/>
    <col min="1285" max="1285" width="23.5546875" style="24" customWidth="1"/>
    <col min="1286" max="1286" width="18.5546875" style="24" customWidth="1"/>
    <col min="1287" max="1287" width="8.33203125" style="24" customWidth="1"/>
    <col min="1288" max="1288" width="20.6640625" style="24" customWidth="1"/>
    <col min="1289" max="1289" width="34.33203125" style="24" customWidth="1"/>
    <col min="1290" max="1292" width="8.33203125" style="24" customWidth="1"/>
    <col min="1293" max="1293" width="9.6640625" style="24" customWidth="1"/>
    <col min="1294" max="1294" width="6.109375" style="24" customWidth="1"/>
    <col min="1295" max="1306" width="7.6640625" style="24" customWidth="1"/>
    <col min="1307" max="1307" width="10.109375" style="24" customWidth="1"/>
    <col min="1308" max="1308" width="9.6640625" style="24" customWidth="1"/>
    <col min="1309" max="1320" width="7.6640625" style="24" customWidth="1"/>
    <col min="1321" max="1321" width="9.5546875" style="24" customWidth="1"/>
    <col min="1322" max="1322" width="9.6640625" style="24" customWidth="1"/>
    <col min="1323" max="1324" width="11.88671875" style="24"/>
    <col min="1325" max="1325" width="18" style="24" customWidth="1"/>
    <col min="1326" max="1536" width="11.88671875" style="24"/>
    <col min="1537" max="1540" width="8.33203125" style="24" customWidth="1"/>
    <col min="1541" max="1541" width="23.5546875" style="24" customWidth="1"/>
    <col min="1542" max="1542" width="18.5546875" style="24" customWidth="1"/>
    <col min="1543" max="1543" width="8.33203125" style="24" customWidth="1"/>
    <col min="1544" max="1544" width="20.6640625" style="24" customWidth="1"/>
    <col min="1545" max="1545" width="34.33203125" style="24" customWidth="1"/>
    <col min="1546" max="1548" width="8.33203125" style="24" customWidth="1"/>
    <col min="1549" max="1549" width="9.6640625" style="24" customWidth="1"/>
    <col min="1550" max="1550" width="6.109375" style="24" customWidth="1"/>
    <col min="1551" max="1562" width="7.6640625" style="24" customWidth="1"/>
    <col min="1563" max="1563" width="10.109375" style="24" customWidth="1"/>
    <col min="1564" max="1564" width="9.6640625" style="24" customWidth="1"/>
    <col min="1565" max="1576" width="7.6640625" style="24" customWidth="1"/>
    <col min="1577" max="1577" width="9.5546875" style="24" customWidth="1"/>
    <col min="1578" max="1578" width="9.6640625" style="24" customWidth="1"/>
    <col min="1579" max="1580" width="11.88671875" style="24"/>
    <col min="1581" max="1581" width="18" style="24" customWidth="1"/>
    <col min="1582" max="1792" width="11.88671875" style="24"/>
    <col min="1793" max="1796" width="8.33203125" style="24" customWidth="1"/>
    <col min="1797" max="1797" width="23.5546875" style="24" customWidth="1"/>
    <col min="1798" max="1798" width="18.5546875" style="24" customWidth="1"/>
    <col min="1799" max="1799" width="8.33203125" style="24" customWidth="1"/>
    <col min="1800" max="1800" width="20.6640625" style="24" customWidth="1"/>
    <col min="1801" max="1801" width="34.33203125" style="24" customWidth="1"/>
    <col min="1802" max="1804" width="8.33203125" style="24" customWidth="1"/>
    <col min="1805" max="1805" width="9.6640625" style="24" customWidth="1"/>
    <col min="1806" max="1806" width="6.109375" style="24" customWidth="1"/>
    <col min="1807" max="1818" width="7.6640625" style="24" customWidth="1"/>
    <col min="1819" max="1819" width="10.109375" style="24" customWidth="1"/>
    <col min="1820" max="1820" width="9.6640625" style="24" customWidth="1"/>
    <col min="1821" max="1832" width="7.6640625" style="24" customWidth="1"/>
    <col min="1833" max="1833" width="9.5546875" style="24" customWidth="1"/>
    <col min="1834" max="1834" width="9.6640625" style="24" customWidth="1"/>
    <col min="1835" max="1836" width="11.88671875" style="24"/>
    <col min="1837" max="1837" width="18" style="24" customWidth="1"/>
    <col min="1838" max="2048" width="11.88671875" style="24"/>
    <col min="2049" max="2052" width="8.33203125" style="24" customWidth="1"/>
    <col min="2053" max="2053" width="23.5546875" style="24" customWidth="1"/>
    <col min="2054" max="2054" width="18.5546875" style="24" customWidth="1"/>
    <col min="2055" max="2055" width="8.33203125" style="24" customWidth="1"/>
    <col min="2056" max="2056" width="20.6640625" style="24" customWidth="1"/>
    <col min="2057" max="2057" width="34.33203125" style="24" customWidth="1"/>
    <col min="2058" max="2060" width="8.33203125" style="24" customWidth="1"/>
    <col min="2061" max="2061" width="9.6640625" style="24" customWidth="1"/>
    <col min="2062" max="2062" width="6.109375" style="24" customWidth="1"/>
    <col min="2063" max="2074" width="7.6640625" style="24" customWidth="1"/>
    <col min="2075" max="2075" width="10.109375" style="24" customWidth="1"/>
    <col min="2076" max="2076" width="9.6640625" style="24" customWidth="1"/>
    <col min="2077" max="2088" width="7.6640625" style="24" customWidth="1"/>
    <col min="2089" max="2089" width="9.5546875" style="24" customWidth="1"/>
    <col min="2090" max="2090" width="9.6640625" style="24" customWidth="1"/>
    <col min="2091" max="2092" width="11.88671875" style="24"/>
    <col min="2093" max="2093" width="18" style="24" customWidth="1"/>
    <col min="2094" max="2304" width="11.88671875" style="24"/>
    <col min="2305" max="2308" width="8.33203125" style="24" customWidth="1"/>
    <col min="2309" max="2309" width="23.5546875" style="24" customWidth="1"/>
    <col min="2310" max="2310" width="18.5546875" style="24" customWidth="1"/>
    <col min="2311" max="2311" width="8.33203125" style="24" customWidth="1"/>
    <col min="2312" max="2312" width="20.6640625" style="24" customWidth="1"/>
    <col min="2313" max="2313" width="34.33203125" style="24" customWidth="1"/>
    <col min="2314" max="2316" width="8.33203125" style="24" customWidth="1"/>
    <col min="2317" max="2317" width="9.6640625" style="24" customWidth="1"/>
    <col min="2318" max="2318" width="6.109375" style="24" customWidth="1"/>
    <col min="2319" max="2330" width="7.6640625" style="24" customWidth="1"/>
    <col min="2331" max="2331" width="10.109375" style="24" customWidth="1"/>
    <col min="2332" max="2332" width="9.6640625" style="24" customWidth="1"/>
    <col min="2333" max="2344" width="7.6640625" style="24" customWidth="1"/>
    <col min="2345" max="2345" width="9.5546875" style="24" customWidth="1"/>
    <col min="2346" max="2346" width="9.6640625" style="24" customWidth="1"/>
    <col min="2347" max="2348" width="11.88671875" style="24"/>
    <col min="2349" max="2349" width="18" style="24" customWidth="1"/>
    <col min="2350" max="2560" width="11.88671875" style="24"/>
    <col min="2561" max="2564" width="8.33203125" style="24" customWidth="1"/>
    <col min="2565" max="2565" width="23.5546875" style="24" customWidth="1"/>
    <col min="2566" max="2566" width="18.5546875" style="24" customWidth="1"/>
    <col min="2567" max="2567" width="8.33203125" style="24" customWidth="1"/>
    <col min="2568" max="2568" width="20.6640625" style="24" customWidth="1"/>
    <col min="2569" max="2569" width="34.33203125" style="24" customWidth="1"/>
    <col min="2570" max="2572" width="8.33203125" style="24" customWidth="1"/>
    <col min="2573" max="2573" width="9.6640625" style="24" customWidth="1"/>
    <col min="2574" max="2574" width="6.109375" style="24" customWidth="1"/>
    <col min="2575" max="2586" width="7.6640625" style="24" customWidth="1"/>
    <col min="2587" max="2587" width="10.109375" style="24" customWidth="1"/>
    <col min="2588" max="2588" width="9.6640625" style="24" customWidth="1"/>
    <col min="2589" max="2600" width="7.6640625" style="24" customWidth="1"/>
    <col min="2601" max="2601" width="9.5546875" style="24" customWidth="1"/>
    <col min="2602" max="2602" width="9.6640625" style="24" customWidth="1"/>
    <col min="2603" max="2604" width="11.88671875" style="24"/>
    <col min="2605" max="2605" width="18" style="24" customWidth="1"/>
    <col min="2606" max="2816" width="11.88671875" style="24"/>
    <col min="2817" max="2820" width="8.33203125" style="24" customWidth="1"/>
    <col min="2821" max="2821" width="23.5546875" style="24" customWidth="1"/>
    <col min="2822" max="2822" width="18.5546875" style="24" customWidth="1"/>
    <col min="2823" max="2823" width="8.33203125" style="24" customWidth="1"/>
    <col min="2824" max="2824" width="20.6640625" style="24" customWidth="1"/>
    <col min="2825" max="2825" width="34.33203125" style="24" customWidth="1"/>
    <col min="2826" max="2828" width="8.33203125" style="24" customWidth="1"/>
    <col min="2829" max="2829" width="9.6640625" style="24" customWidth="1"/>
    <col min="2830" max="2830" width="6.109375" style="24" customWidth="1"/>
    <col min="2831" max="2842" width="7.6640625" style="24" customWidth="1"/>
    <col min="2843" max="2843" width="10.109375" style="24" customWidth="1"/>
    <col min="2844" max="2844" width="9.6640625" style="24" customWidth="1"/>
    <col min="2845" max="2856" width="7.6640625" style="24" customWidth="1"/>
    <col min="2857" max="2857" width="9.5546875" style="24" customWidth="1"/>
    <col min="2858" max="2858" width="9.6640625" style="24" customWidth="1"/>
    <col min="2859" max="2860" width="11.88671875" style="24"/>
    <col min="2861" max="2861" width="18" style="24" customWidth="1"/>
    <col min="2862" max="3072" width="11.88671875" style="24"/>
    <col min="3073" max="3076" width="8.33203125" style="24" customWidth="1"/>
    <col min="3077" max="3077" width="23.5546875" style="24" customWidth="1"/>
    <col min="3078" max="3078" width="18.5546875" style="24" customWidth="1"/>
    <col min="3079" max="3079" width="8.33203125" style="24" customWidth="1"/>
    <col min="3080" max="3080" width="20.6640625" style="24" customWidth="1"/>
    <col min="3081" max="3081" width="34.33203125" style="24" customWidth="1"/>
    <col min="3082" max="3084" width="8.33203125" style="24" customWidth="1"/>
    <col min="3085" max="3085" width="9.6640625" style="24" customWidth="1"/>
    <col min="3086" max="3086" width="6.109375" style="24" customWidth="1"/>
    <col min="3087" max="3098" width="7.6640625" style="24" customWidth="1"/>
    <col min="3099" max="3099" width="10.109375" style="24" customWidth="1"/>
    <col min="3100" max="3100" width="9.6640625" style="24" customWidth="1"/>
    <col min="3101" max="3112" width="7.6640625" style="24" customWidth="1"/>
    <col min="3113" max="3113" width="9.5546875" style="24" customWidth="1"/>
    <col min="3114" max="3114" width="9.6640625" style="24" customWidth="1"/>
    <col min="3115" max="3116" width="11.88671875" style="24"/>
    <col min="3117" max="3117" width="18" style="24" customWidth="1"/>
    <col min="3118" max="3328" width="11.88671875" style="24"/>
    <col min="3329" max="3332" width="8.33203125" style="24" customWidth="1"/>
    <col min="3333" max="3333" width="23.5546875" style="24" customWidth="1"/>
    <col min="3334" max="3334" width="18.5546875" style="24" customWidth="1"/>
    <col min="3335" max="3335" width="8.33203125" style="24" customWidth="1"/>
    <col min="3336" max="3336" width="20.6640625" style="24" customWidth="1"/>
    <col min="3337" max="3337" width="34.33203125" style="24" customWidth="1"/>
    <col min="3338" max="3340" width="8.33203125" style="24" customWidth="1"/>
    <col min="3341" max="3341" width="9.6640625" style="24" customWidth="1"/>
    <col min="3342" max="3342" width="6.109375" style="24" customWidth="1"/>
    <col min="3343" max="3354" width="7.6640625" style="24" customWidth="1"/>
    <col min="3355" max="3355" width="10.109375" style="24" customWidth="1"/>
    <col min="3356" max="3356" width="9.6640625" style="24" customWidth="1"/>
    <col min="3357" max="3368" width="7.6640625" style="24" customWidth="1"/>
    <col min="3369" max="3369" width="9.5546875" style="24" customWidth="1"/>
    <col min="3370" max="3370" width="9.6640625" style="24" customWidth="1"/>
    <col min="3371" max="3372" width="11.88671875" style="24"/>
    <col min="3373" max="3373" width="18" style="24" customWidth="1"/>
    <col min="3374" max="3584" width="11.88671875" style="24"/>
    <col min="3585" max="3588" width="8.33203125" style="24" customWidth="1"/>
    <col min="3589" max="3589" width="23.5546875" style="24" customWidth="1"/>
    <col min="3590" max="3590" width="18.5546875" style="24" customWidth="1"/>
    <col min="3591" max="3591" width="8.33203125" style="24" customWidth="1"/>
    <col min="3592" max="3592" width="20.6640625" style="24" customWidth="1"/>
    <col min="3593" max="3593" width="34.33203125" style="24" customWidth="1"/>
    <col min="3594" max="3596" width="8.33203125" style="24" customWidth="1"/>
    <col min="3597" max="3597" width="9.6640625" style="24" customWidth="1"/>
    <col min="3598" max="3598" width="6.109375" style="24" customWidth="1"/>
    <col min="3599" max="3610" width="7.6640625" style="24" customWidth="1"/>
    <col min="3611" max="3611" width="10.109375" style="24" customWidth="1"/>
    <col min="3612" max="3612" width="9.6640625" style="24" customWidth="1"/>
    <col min="3613" max="3624" width="7.6640625" style="24" customWidth="1"/>
    <col min="3625" max="3625" width="9.5546875" style="24" customWidth="1"/>
    <col min="3626" max="3626" width="9.6640625" style="24" customWidth="1"/>
    <col min="3627" max="3628" width="11.88671875" style="24"/>
    <col min="3629" max="3629" width="18" style="24" customWidth="1"/>
    <col min="3630" max="3840" width="11.88671875" style="24"/>
    <col min="3841" max="3844" width="8.33203125" style="24" customWidth="1"/>
    <col min="3845" max="3845" width="23.5546875" style="24" customWidth="1"/>
    <col min="3846" max="3846" width="18.5546875" style="24" customWidth="1"/>
    <col min="3847" max="3847" width="8.33203125" style="24" customWidth="1"/>
    <col min="3848" max="3848" width="20.6640625" style="24" customWidth="1"/>
    <col min="3849" max="3849" width="34.33203125" style="24" customWidth="1"/>
    <col min="3850" max="3852" width="8.33203125" style="24" customWidth="1"/>
    <col min="3853" max="3853" width="9.6640625" style="24" customWidth="1"/>
    <col min="3854" max="3854" width="6.109375" style="24" customWidth="1"/>
    <col min="3855" max="3866" width="7.6640625" style="24" customWidth="1"/>
    <col min="3867" max="3867" width="10.109375" style="24" customWidth="1"/>
    <col min="3868" max="3868" width="9.6640625" style="24" customWidth="1"/>
    <col min="3869" max="3880" width="7.6640625" style="24" customWidth="1"/>
    <col min="3881" max="3881" width="9.5546875" style="24" customWidth="1"/>
    <col min="3882" max="3882" width="9.6640625" style="24" customWidth="1"/>
    <col min="3883" max="3884" width="11.88671875" style="24"/>
    <col min="3885" max="3885" width="18" style="24" customWidth="1"/>
    <col min="3886" max="4096" width="11.88671875" style="24"/>
    <col min="4097" max="4100" width="8.33203125" style="24" customWidth="1"/>
    <col min="4101" max="4101" width="23.5546875" style="24" customWidth="1"/>
    <col min="4102" max="4102" width="18.5546875" style="24" customWidth="1"/>
    <col min="4103" max="4103" width="8.33203125" style="24" customWidth="1"/>
    <col min="4104" max="4104" width="20.6640625" style="24" customWidth="1"/>
    <col min="4105" max="4105" width="34.33203125" style="24" customWidth="1"/>
    <col min="4106" max="4108" width="8.33203125" style="24" customWidth="1"/>
    <col min="4109" max="4109" width="9.6640625" style="24" customWidth="1"/>
    <col min="4110" max="4110" width="6.109375" style="24" customWidth="1"/>
    <col min="4111" max="4122" width="7.6640625" style="24" customWidth="1"/>
    <col min="4123" max="4123" width="10.109375" style="24" customWidth="1"/>
    <col min="4124" max="4124" width="9.6640625" style="24" customWidth="1"/>
    <col min="4125" max="4136" width="7.6640625" style="24" customWidth="1"/>
    <col min="4137" max="4137" width="9.5546875" style="24" customWidth="1"/>
    <col min="4138" max="4138" width="9.6640625" style="24" customWidth="1"/>
    <col min="4139" max="4140" width="11.88671875" style="24"/>
    <col min="4141" max="4141" width="18" style="24" customWidth="1"/>
    <col min="4142" max="4352" width="11.88671875" style="24"/>
    <col min="4353" max="4356" width="8.33203125" style="24" customWidth="1"/>
    <col min="4357" max="4357" width="23.5546875" style="24" customWidth="1"/>
    <col min="4358" max="4358" width="18.5546875" style="24" customWidth="1"/>
    <col min="4359" max="4359" width="8.33203125" style="24" customWidth="1"/>
    <col min="4360" max="4360" width="20.6640625" style="24" customWidth="1"/>
    <col min="4361" max="4361" width="34.33203125" style="24" customWidth="1"/>
    <col min="4362" max="4364" width="8.33203125" style="24" customWidth="1"/>
    <col min="4365" max="4365" width="9.6640625" style="24" customWidth="1"/>
    <col min="4366" max="4366" width="6.109375" style="24" customWidth="1"/>
    <col min="4367" max="4378" width="7.6640625" style="24" customWidth="1"/>
    <col min="4379" max="4379" width="10.109375" style="24" customWidth="1"/>
    <col min="4380" max="4380" width="9.6640625" style="24" customWidth="1"/>
    <col min="4381" max="4392" width="7.6640625" style="24" customWidth="1"/>
    <col min="4393" max="4393" width="9.5546875" style="24" customWidth="1"/>
    <col min="4394" max="4394" width="9.6640625" style="24" customWidth="1"/>
    <col min="4395" max="4396" width="11.88671875" style="24"/>
    <col min="4397" max="4397" width="18" style="24" customWidth="1"/>
    <col min="4398" max="4608" width="11.88671875" style="24"/>
    <col min="4609" max="4612" width="8.33203125" style="24" customWidth="1"/>
    <col min="4613" max="4613" width="23.5546875" style="24" customWidth="1"/>
    <col min="4614" max="4614" width="18.5546875" style="24" customWidth="1"/>
    <col min="4615" max="4615" width="8.33203125" style="24" customWidth="1"/>
    <col min="4616" max="4616" width="20.6640625" style="24" customWidth="1"/>
    <col min="4617" max="4617" width="34.33203125" style="24" customWidth="1"/>
    <col min="4618" max="4620" width="8.33203125" style="24" customWidth="1"/>
    <col min="4621" max="4621" width="9.6640625" style="24" customWidth="1"/>
    <col min="4622" max="4622" width="6.109375" style="24" customWidth="1"/>
    <col min="4623" max="4634" width="7.6640625" style="24" customWidth="1"/>
    <col min="4635" max="4635" width="10.109375" style="24" customWidth="1"/>
    <col min="4636" max="4636" width="9.6640625" style="24" customWidth="1"/>
    <col min="4637" max="4648" width="7.6640625" style="24" customWidth="1"/>
    <col min="4649" max="4649" width="9.5546875" style="24" customWidth="1"/>
    <col min="4650" max="4650" width="9.6640625" style="24" customWidth="1"/>
    <col min="4651" max="4652" width="11.88671875" style="24"/>
    <col min="4653" max="4653" width="18" style="24" customWidth="1"/>
    <col min="4654" max="4864" width="11.88671875" style="24"/>
    <col min="4865" max="4868" width="8.33203125" style="24" customWidth="1"/>
    <col min="4869" max="4869" width="23.5546875" style="24" customWidth="1"/>
    <col min="4870" max="4870" width="18.5546875" style="24" customWidth="1"/>
    <col min="4871" max="4871" width="8.33203125" style="24" customWidth="1"/>
    <col min="4872" max="4872" width="20.6640625" style="24" customWidth="1"/>
    <col min="4873" max="4873" width="34.33203125" style="24" customWidth="1"/>
    <col min="4874" max="4876" width="8.33203125" style="24" customWidth="1"/>
    <col min="4877" max="4877" width="9.6640625" style="24" customWidth="1"/>
    <col min="4878" max="4878" width="6.109375" style="24" customWidth="1"/>
    <col min="4879" max="4890" width="7.6640625" style="24" customWidth="1"/>
    <col min="4891" max="4891" width="10.109375" style="24" customWidth="1"/>
    <col min="4892" max="4892" width="9.6640625" style="24" customWidth="1"/>
    <col min="4893" max="4904" width="7.6640625" style="24" customWidth="1"/>
    <col min="4905" max="4905" width="9.5546875" style="24" customWidth="1"/>
    <col min="4906" max="4906" width="9.6640625" style="24" customWidth="1"/>
    <col min="4907" max="4908" width="11.88671875" style="24"/>
    <col min="4909" max="4909" width="18" style="24" customWidth="1"/>
    <col min="4910" max="5120" width="11.88671875" style="24"/>
    <col min="5121" max="5124" width="8.33203125" style="24" customWidth="1"/>
    <col min="5125" max="5125" width="23.5546875" style="24" customWidth="1"/>
    <col min="5126" max="5126" width="18.5546875" style="24" customWidth="1"/>
    <col min="5127" max="5127" width="8.33203125" style="24" customWidth="1"/>
    <col min="5128" max="5128" width="20.6640625" style="24" customWidth="1"/>
    <col min="5129" max="5129" width="34.33203125" style="24" customWidth="1"/>
    <col min="5130" max="5132" width="8.33203125" style="24" customWidth="1"/>
    <col min="5133" max="5133" width="9.6640625" style="24" customWidth="1"/>
    <col min="5134" max="5134" width="6.109375" style="24" customWidth="1"/>
    <col min="5135" max="5146" width="7.6640625" style="24" customWidth="1"/>
    <col min="5147" max="5147" width="10.109375" style="24" customWidth="1"/>
    <col min="5148" max="5148" width="9.6640625" style="24" customWidth="1"/>
    <col min="5149" max="5160" width="7.6640625" style="24" customWidth="1"/>
    <col min="5161" max="5161" width="9.5546875" style="24" customWidth="1"/>
    <col min="5162" max="5162" width="9.6640625" style="24" customWidth="1"/>
    <col min="5163" max="5164" width="11.88671875" style="24"/>
    <col min="5165" max="5165" width="18" style="24" customWidth="1"/>
    <col min="5166" max="5376" width="11.88671875" style="24"/>
    <col min="5377" max="5380" width="8.33203125" style="24" customWidth="1"/>
    <col min="5381" max="5381" width="23.5546875" style="24" customWidth="1"/>
    <col min="5382" max="5382" width="18.5546875" style="24" customWidth="1"/>
    <col min="5383" max="5383" width="8.33203125" style="24" customWidth="1"/>
    <col min="5384" max="5384" width="20.6640625" style="24" customWidth="1"/>
    <col min="5385" max="5385" width="34.33203125" style="24" customWidth="1"/>
    <col min="5386" max="5388" width="8.33203125" style="24" customWidth="1"/>
    <col min="5389" max="5389" width="9.6640625" style="24" customWidth="1"/>
    <col min="5390" max="5390" width="6.109375" style="24" customWidth="1"/>
    <col min="5391" max="5402" width="7.6640625" style="24" customWidth="1"/>
    <col min="5403" max="5403" width="10.109375" style="24" customWidth="1"/>
    <col min="5404" max="5404" width="9.6640625" style="24" customWidth="1"/>
    <col min="5405" max="5416" width="7.6640625" style="24" customWidth="1"/>
    <col min="5417" max="5417" width="9.5546875" style="24" customWidth="1"/>
    <col min="5418" max="5418" width="9.6640625" style="24" customWidth="1"/>
    <col min="5419" max="5420" width="11.88671875" style="24"/>
    <col min="5421" max="5421" width="18" style="24" customWidth="1"/>
    <col min="5422" max="5632" width="11.88671875" style="24"/>
    <col min="5633" max="5636" width="8.33203125" style="24" customWidth="1"/>
    <col min="5637" max="5637" width="23.5546875" style="24" customWidth="1"/>
    <col min="5638" max="5638" width="18.5546875" style="24" customWidth="1"/>
    <col min="5639" max="5639" width="8.33203125" style="24" customWidth="1"/>
    <col min="5640" max="5640" width="20.6640625" style="24" customWidth="1"/>
    <col min="5641" max="5641" width="34.33203125" style="24" customWidth="1"/>
    <col min="5642" max="5644" width="8.33203125" style="24" customWidth="1"/>
    <col min="5645" max="5645" width="9.6640625" style="24" customWidth="1"/>
    <col min="5646" max="5646" width="6.109375" style="24" customWidth="1"/>
    <col min="5647" max="5658" width="7.6640625" style="24" customWidth="1"/>
    <col min="5659" max="5659" width="10.109375" style="24" customWidth="1"/>
    <col min="5660" max="5660" width="9.6640625" style="24" customWidth="1"/>
    <col min="5661" max="5672" width="7.6640625" style="24" customWidth="1"/>
    <col min="5673" max="5673" width="9.5546875" style="24" customWidth="1"/>
    <col min="5674" max="5674" width="9.6640625" style="24" customWidth="1"/>
    <col min="5675" max="5676" width="11.88671875" style="24"/>
    <col min="5677" max="5677" width="18" style="24" customWidth="1"/>
    <col min="5678" max="5888" width="11.88671875" style="24"/>
    <col min="5889" max="5892" width="8.33203125" style="24" customWidth="1"/>
    <col min="5893" max="5893" width="23.5546875" style="24" customWidth="1"/>
    <col min="5894" max="5894" width="18.5546875" style="24" customWidth="1"/>
    <col min="5895" max="5895" width="8.33203125" style="24" customWidth="1"/>
    <col min="5896" max="5896" width="20.6640625" style="24" customWidth="1"/>
    <col min="5897" max="5897" width="34.33203125" style="24" customWidth="1"/>
    <col min="5898" max="5900" width="8.33203125" style="24" customWidth="1"/>
    <col min="5901" max="5901" width="9.6640625" style="24" customWidth="1"/>
    <col min="5902" max="5902" width="6.109375" style="24" customWidth="1"/>
    <col min="5903" max="5914" width="7.6640625" style="24" customWidth="1"/>
    <col min="5915" max="5915" width="10.109375" style="24" customWidth="1"/>
    <col min="5916" max="5916" width="9.6640625" style="24" customWidth="1"/>
    <col min="5917" max="5928" width="7.6640625" style="24" customWidth="1"/>
    <col min="5929" max="5929" width="9.5546875" style="24" customWidth="1"/>
    <col min="5930" max="5930" width="9.6640625" style="24" customWidth="1"/>
    <col min="5931" max="5932" width="11.88671875" style="24"/>
    <col min="5933" max="5933" width="18" style="24" customWidth="1"/>
    <col min="5934" max="6144" width="11.88671875" style="24"/>
    <col min="6145" max="6148" width="8.33203125" style="24" customWidth="1"/>
    <col min="6149" max="6149" width="23.5546875" style="24" customWidth="1"/>
    <col min="6150" max="6150" width="18.5546875" style="24" customWidth="1"/>
    <col min="6151" max="6151" width="8.33203125" style="24" customWidth="1"/>
    <col min="6152" max="6152" width="20.6640625" style="24" customWidth="1"/>
    <col min="6153" max="6153" width="34.33203125" style="24" customWidth="1"/>
    <col min="6154" max="6156" width="8.33203125" style="24" customWidth="1"/>
    <col min="6157" max="6157" width="9.6640625" style="24" customWidth="1"/>
    <col min="6158" max="6158" width="6.109375" style="24" customWidth="1"/>
    <col min="6159" max="6170" width="7.6640625" style="24" customWidth="1"/>
    <col min="6171" max="6171" width="10.109375" style="24" customWidth="1"/>
    <col min="6172" max="6172" width="9.6640625" style="24" customWidth="1"/>
    <col min="6173" max="6184" width="7.6640625" style="24" customWidth="1"/>
    <col min="6185" max="6185" width="9.5546875" style="24" customWidth="1"/>
    <col min="6186" max="6186" width="9.6640625" style="24" customWidth="1"/>
    <col min="6187" max="6188" width="11.88671875" style="24"/>
    <col min="6189" max="6189" width="18" style="24" customWidth="1"/>
    <col min="6190" max="6400" width="11.88671875" style="24"/>
    <col min="6401" max="6404" width="8.33203125" style="24" customWidth="1"/>
    <col min="6405" max="6405" width="23.5546875" style="24" customWidth="1"/>
    <col min="6406" max="6406" width="18.5546875" style="24" customWidth="1"/>
    <col min="6407" max="6407" width="8.33203125" style="24" customWidth="1"/>
    <col min="6408" max="6408" width="20.6640625" style="24" customWidth="1"/>
    <col min="6409" max="6409" width="34.33203125" style="24" customWidth="1"/>
    <col min="6410" max="6412" width="8.33203125" style="24" customWidth="1"/>
    <col min="6413" max="6413" width="9.6640625" style="24" customWidth="1"/>
    <col min="6414" max="6414" width="6.109375" style="24" customWidth="1"/>
    <col min="6415" max="6426" width="7.6640625" style="24" customWidth="1"/>
    <col min="6427" max="6427" width="10.109375" style="24" customWidth="1"/>
    <col min="6428" max="6428" width="9.6640625" style="24" customWidth="1"/>
    <col min="6429" max="6440" width="7.6640625" style="24" customWidth="1"/>
    <col min="6441" max="6441" width="9.5546875" style="24" customWidth="1"/>
    <col min="6442" max="6442" width="9.6640625" style="24" customWidth="1"/>
    <col min="6443" max="6444" width="11.88671875" style="24"/>
    <col min="6445" max="6445" width="18" style="24" customWidth="1"/>
    <col min="6446" max="6656" width="11.88671875" style="24"/>
    <col min="6657" max="6660" width="8.33203125" style="24" customWidth="1"/>
    <col min="6661" max="6661" width="23.5546875" style="24" customWidth="1"/>
    <col min="6662" max="6662" width="18.5546875" style="24" customWidth="1"/>
    <col min="6663" max="6663" width="8.33203125" style="24" customWidth="1"/>
    <col min="6664" max="6664" width="20.6640625" style="24" customWidth="1"/>
    <col min="6665" max="6665" width="34.33203125" style="24" customWidth="1"/>
    <col min="6666" max="6668" width="8.33203125" style="24" customWidth="1"/>
    <col min="6669" max="6669" width="9.6640625" style="24" customWidth="1"/>
    <col min="6670" max="6670" width="6.109375" style="24" customWidth="1"/>
    <col min="6671" max="6682" width="7.6640625" style="24" customWidth="1"/>
    <col min="6683" max="6683" width="10.109375" style="24" customWidth="1"/>
    <col min="6684" max="6684" width="9.6640625" style="24" customWidth="1"/>
    <col min="6685" max="6696" width="7.6640625" style="24" customWidth="1"/>
    <col min="6697" max="6697" width="9.5546875" style="24" customWidth="1"/>
    <col min="6698" max="6698" width="9.6640625" style="24" customWidth="1"/>
    <col min="6699" max="6700" width="11.88671875" style="24"/>
    <col min="6701" max="6701" width="18" style="24" customWidth="1"/>
    <col min="6702" max="6912" width="11.88671875" style="24"/>
    <col min="6913" max="6916" width="8.33203125" style="24" customWidth="1"/>
    <col min="6917" max="6917" width="23.5546875" style="24" customWidth="1"/>
    <col min="6918" max="6918" width="18.5546875" style="24" customWidth="1"/>
    <col min="6919" max="6919" width="8.33203125" style="24" customWidth="1"/>
    <col min="6920" max="6920" width="20.6640625" style="24" customWidth="1"/>
    <col min="6921" max="6921" width="34.33203125" style="24" customWidth="1"/>
    <col min="6922" max="6924" width="8.33203125" style="24" customWidth="1"/>
    <col min="6925" max="6925" width="9.6640625" style="24" customWidth="1"/>
    <col min="6926" max="6926" width="6.109375" style="24" customWidth="1"/>
    <col min="6927" max="6938" width="7.6640625" style="24" customWidth="1"/>
    <col min="6939" max="6939" width="10.109375" style="24" customWidth="1"/>
    <col min="6940" max="6940" width="9.6640625" style="24" customWidth="1"/>
    <col min="6941" max="6952" width="7.6640625" style="24" customWidth="1"/>
    <col min="6953" max="6953" width="9.5546875" style="24" customWidth="1"/>
    <col min="6954" max="6954" width="9.6640625" style="24" customWidth="1"/>
    <col min="6955" max="6956" width="11.88671875" style="24"/>
    <col min="6957" max="6957" width="18" style="24" customWidth="1"/>
    <col min="6958" max="7168" width="11.88671875" style="24"/>
    <col min="7169" max="7172" width="8.33203125" style="24" customWidth="1"/>
    <col min="7173" max="7173" width="23.5546875" style="24" customWidth="1"/>
    <col min="7174" max="7174" width="18.5546875" style="24" customWidth="1"/>
    <col min="7175" max="7175" width="8.33203125" style="24" customWidth="1"/>
    <col min="7176" max="7176" width="20.6640625" style="24" customWidth="1"/>
    <col min="7177" max="7177" width="34.33203125" style="24" customWidth="1"/>
    <col min="7178" max="7180" width="8.33203125" style="24" customWidth="1"/>
    <col min="7181" max="7181" width="9.6640625" style="24" customWidth="1"/>
    <col min="7182" max="7182" width="6.109375" style="24" customWidth="1"/>
    <col min="7183" max="7194" width="7.6640625" style="24" customWidth="1"/>
    <col min="7195" max="7195" width="10.109375" style="24" customWidth="1"/>
    <col min="7196" max="7196" width="9.6640625" style="24" customWidth="1"/>
    <col min="7197" max="7208" width="7.6640625" style="24" customWidth="1"/>
    <col min="7209" max="7209" width="9.5546875" style="24" customWidth="1"/>
    <col min="7210" max="7210" width="9.6640625" style="24" customWidth="1"/>
    <col min="7211" max="7212" width="11.88671875" style="24"/>
    <col min="7213" max="7213" width="18" style="24" customWidth="1"/>
    <col min="7214" max="7424" width="11.88671875" style="24"/>
    <col min="7425" max="7428" width="8.33203125" style="24" customWidth="1"/>
    <col min="7429" max="7429" width="23.5546875" style="24" customWidth="1"/>
    <col min="7430" max="7430" width="18.5546875" style="24" customWidth="1"/>
    <col min="7431" max="7431" width="8.33203125" style="24" customWidth="1"/>
    <col min="7432" max="7432" width="20.6640625" style="24" customWidth="1"/>
    <col min="7433" max="7433" width="34.33203125" style="24" customWidth="1"/>
    <col min="7434" max="7436" width="8.33203125" style="24" customWidth="1"/>
    <col min="7437" max="7437" width="9.6640625" style="24" customWidth="1"/>
    <col min="7438" max="7438" width="6.109375" style="24" customWidth="1"/>
    <col min="7439" max="7450" width="7.6640625" style="24" customWidth="1"/>
    <col min="7451" max="7451" width="10.109375" style="24" customWidth="1"/>
    <col min="7452" max="7452" width="9.6640625" style="24" customWidth="1"/>
    <col min="7453" max="7464" width="7.6640625" style="24" customWidth="1"/>
    <col min="7465" max="7465" width="9.5546875" style="24" customWidth="1"/>
    <col min="7466" max="7466" width="9.6640625" style="24" customWidth="1"/>
    <col min="7467" max="7468" width="11.88671875" style="24"/>
    <col min="7469" max="7469" width="18" style="24" customWidth="1"/>
    <col min="7470" max="7680" width="11.88671875" style="24"/>
    <col min="7681" max="7684" width="8.33203125" style="24" customWidth="1"/>
    <col min="7685" max="7685" width="23.5546875" style="24" customWidth="1"/>
    <col min="7686" max="7686" width="18.5546875" style="24" customWidth="1"/>
    <col min="7687" max="7687" width="8.33203125" style="24" customWidth="1"/>
    <col min="7688" max="7688" width="20.6640625" style="24" customWidth="1"/>
    <col min="7689" max="7689" width="34.33203125" style="24" customWidth="1"/>
    <col min="7690" max="7692" width="8.33203125" style="24" customWidth="1"/>
    <col min="7693" max="7693" width="9.6640625" style="24" customWidth="1"/>
    <col min="7694" max="7694" width="6.109375" style="24" customWidth="1"/>
    <col min="7695" max="7706" width="7.6640625" style="24" customWidth="1"/>
    <col min="7707" max="7707" width="10.109375" style="24" customWidth="1"/>
    <col min="7708" max="7708" width="9.6640625" style="24" customWidth="1"/>
    <col min="7709" max="7720" width="7.6640625" style="24" customWidth="1"/>
    <col min="7721" max="7721" width="9.5546875" style="24" customWidth="1"/>
    <col min="7722" max="7722" width="9.6640625" style="24" customWidth="1"/>
    <col min="7723" max="7724" width="11.88671875" style="24"/>
    <col min="7725" max="7725" width="18" style="24" customWidth="1"/>
    <col min="7726" max="7936" width="11.88671875" style="24"/>
    <col min="7937" max="7940" width="8.33203125" style="24" customWidth="1"/>
    <col min="7941" max="7941" width="23.5546875" style="24" customWidth="1"/>
    <col min="7942" max="7942" width="18.5546875" style="24" customWidth="1"/>
    <col min="7943" max="7943" width="8.33203125" style="24" customWidth="1"/>
    <col min="7944" max="7944" width="20.6640625" style="24" customWidth="1"/>
    <col min="7945" max="7945" width="34.33203125" style="24" customWidth="1"/>
    <col min="7946" max="7948" width="8.33203125" style="24" customWidth="1"/>
    <col min="7949" max="7949" width="9.6640625" style="24" customWidth="1"/>
    <col min="7950" max="7950" width="6.109375" style="24" customWidth="1"/>
    <col min="7951" max="7962" width="7.6640625" style="24" customWidth="1"/>
    <col min="7963" max="7963" width="10.109375" style="24" customWidth="1"/>
    <col min="7964" max="7964" width="9.6640625" style="24" customWidth="1"/>
    <col min="7965" max="7976" width="7.6640625" style="24" customWidth="1"/>
    <col min="7977" max="7977" width="9.5546875" style="24" customWidth="1"/>
    <col min="7978" max="7978" width="9.6640625" style="24" customWidth="1"/>
    <col min="7979" max="7980" width="11.88671875" style="24"/>
    <col min="7981" max="7981" width="18" style="24" customWidth="1"/>
    <col min="7982" max="8192" width="11.88671875" style="24"/>
    <col min="8193" max="8196" width="8.33203125" style="24" customWidth="1"/>
    <col min="8197" max="8197" width="23.5546875" style="24" customWidth="1"/>
    <col min="8198" max="8198" width="18.5546875" style="24" customWidth="1"/>
    <col min="8199" max="8199" width="8.33203125" style="24" customWidth="1"/>
    <col min="8200" max="8200" width="20.6640625" style="24" customWidth="1"/>
    <col min="8201" max="8201" width="34.33203125" style="24" customWidth="1"/>
    <col min="8202" max="8204" width="8.33203125" style="24" customWidth="1"/>
    <col min="8205" max="8205" width="9.6640625" style="24" customWidth="1"/>
    <col min="8206" max="8206" width="6.109375" style="24" customWidth="1"/>
    <col min="8207" max="8218" width="7.6640625" style="24" customWidth="1"/>
    <col min="8219" max="8219" width="10.109375" style="24" customWidth="1"/>
    <col min="8220" max="8220" width="9.6640625" style="24" customWidth="1"/>
    <col min="8221" max="8232" width="7.6640625" style="24" customWidth="1"/>
    <col min="8233" max="8233" width="9.5546875" style="24" customWidth="1"/>
    <col min="8234" max="8234" width="9.6640625" style="24" customWidth="1"/>
    <col min="8235" max="8236" width="11.88671875" style="24"/>
    <col min="8237" max="8237" width="18" style="24" customWidth="1"/>
    <col min="8238" max="8448" width="11.88671875" style="24"/>
    <col min="8449" max="8452" width="8.33203125" style="24" customWidth="1"/>
    <col min="8453" max="8453" width="23.5546875" style="24" customWidth="1"/>
    <col min="8454" max="8454" width="18.5546875" style="24" customWidth="1"/>
    <col min="8455" max="8455" width="8.33203125" style="24" customWidth="1"/>
    <col min="8456" max="8456" width="20.6640625" style="24" customWidth="1"/>
    <col min="8457" max="8457" width="34.33203125" style="24" customWidth="1"/>
    <col min="8458" max="8460" width="8.33203125" style="24" customWidth="1"/>
    <col min="8461" max="8461" width="9.6640625" style="24" customWidth="1"/>
    <col min="8462" max="8462" width="6.109375" style="24" customWidth="1"/>
    <col min="8463" max="8474" width="7.6640625" style="24" customWidth="1"/>
    <col min="8475" max="8475" width="10.109375" style="24" customWidth="1"/>
    <col min="8476" max="8476" width="9.6640625" style="24" customWidth="1"/>
    <col min="8477" max="8488" width="7.6640625" style="24" customWidth="1"/>
    <col min="8489" max="8489" width="9.5546875" style="24" customWidth="1"/>
    <col min="8490" max="8490" width="9.6640625" style="24" customWidth="1"/>
    <col min="8491" max="8492" width="11.88671875" style="24"/>
    <col min="8493" max="8493" width="18" style="24" customWidth="1"/>
    <col min="8494" max="8704" width="11.88671875" style="24"/>
    <col min="8705" max="8708" width="8.33203125" style="24" customWidth="1"/>
    <col min="8709" max="8709" width="23.5546875" style="24" customWidth="1"/>
    <col min="8710" max="8710" width="18.5546875" style="24" customWidth="1"/>
    <col min="8711" max="8711" width="8.33203125" style="24" customWidth="1"/>
    <col min="8712" max="8712" width="20.6640625" style="24" customWidth="1"/>
    <col min="8713" max="8713" width="34.33203125" style="24" customWidth="1"/>
    <col min="8714" max="8716" width="8.33203125" style="24" customWidth="1"/>
    <col min="8717" max="8717" width="9.6640625" style="24" customWidth="1"/>
    <col min="8718" max="8718" width="6.109375" style="24" customWidth="1"/>
    <col min="8719" max="8730" width="7.6640625" style="24" customWidth="1"/>
    <col min="8731" max="8731" width="10.109375" style="24" customWidth="1"/>
    <col min="8732" max="8732" width="9.6640625" style="24" customWidth="1"/>
    <col min="8733" max="8744" width="7.6640625" style="24" customWidth="1"/>
    <col min="8745" max="8745" width="9.5546875" style="24" customWidth="1"/>
    <col min="8746" max="8746" width="9.6640625" style="24" customWidth="1"/>
    <col min="8747" max="8748" width="11.88671875" style="24"/>
    <col min="8749" max="8749" width="18" style="24" customWidth="1"/>
    <col min="8750" max="8960" width="11.88671875" style="24"/>
    <col min="8961" max="8964" width="8.33203125" style="24" customWidth="1"/>
    <col min="8965" max="8965" width="23.5546875" style="24" customWidth="1"/>
    <col min="8966" max="8966" width="18.5546875" style="24" customWidth="1"/>
    <col min="8967" max="8967" width="8.33203125" style="24" customWidth="1"/>
    <col min="8968" max="8968" width="20.6640625" style="24" customWidth="1"/>
    <col min="8969" max="8969" width="34.33203125" style="24" customWidth="1"/>
    <col min="8970" max="8972" width="8.33203125" style="24" customWidth="1"/>
    <col min="8973" max="8973" width="9.6640625" style="24" customWidth="1"/>
    <col min="8974" max="8974" width="6.109375" style="24" customWidth="1"/>
    <col min="8975" max="8986" width="7.6640625" style="24" customWidth="1"/>
    <col min="8987" max="8987" width="10.109375" style="24" customWidth="1"/>
    <col min="8988" max="8988" width="9.6640625" style="24" customWidth="1"/>
    <col min="8989" max="9000" width="7.6640625" style="24" customWidth="1"/>
    <col min="9001" max="9001" width="9.5546875" style="24" customWidth="1"/>
    <col min="9002" max="9002" width="9.6640625" style="24" customWidth="1"/>
    <col min="9003" max="9004" width="11.88671875" style="24"/>
    <col min="9005" max="9005" width="18" style="24" customWidth="1"/>
    <col min="9006" max="9216" width="11.88671875" style="24"/>
    <col min="9217" max="9220" width="8.33203125" style="24" customWidth="1"/>
    <col min="9221" max="9221" width="23.5546875" style="24" customWidth="1"/>
    <col min="9222" max="9222" width="18.5546875" style="24" customWidth="1"/>
    <col min="9223" max="9223" width="8.33203125" style="24" customWidth="1"/>
    <col min="9224" max="9224" width="20.6640625" style="24" customWidth="1"/>
    <col min="9225" max="9225" width="34.33203125" style="24" customWidth="1"/>
    <col min="9226" max="9228" width="8.33203125" style="24" customWidth="1"/>
    <col min="9229" max="9229" width="9.6640625" style="24" customWidth="1"/>
    <col min="9230" max="9230" width="6.109375" style="24" customWidth="1"/>
    <col min="9231" max="9242" width="7.6640625" style="24" customWidth="1"/>
    <col min="9243" max="9243" width="10.109375" style="24" customWidth="1"/>
    <col min="9244" max="9244" width="9.6640625" style="24" customWidth="1"/>
    <col min="9245" max="9256" width="7.6640625" style="24" customWidth="1"/>
    <col min="9257" max="9257" width="9.5546875" style="24" customWidth="1"/>
    <col min="9258" max="9258" width="9.6640625" style="24" customWidth="1"/>
    <col min="9259" max="9260" width="11.88671875" style="24"/>
    <col min="9261" max="9261" width="18" style="24" customWidth="1"/>
    <col min="9262" max="9472" width="11.88671875" style="24"/>
    <col min="9473" max="9476" width="8.33203125" style="24" customWidth="1"/>
    <col min="9477" max="9477" width="23.5546875" style="24" customWidth="1"/>
    <col min="9478" max="9478" width="18.5546875" style="24" customWidth="1"/>
    <col min="9479" max="9479" width="8.33203125" style="24" customWidth="1"/>
    <col min="9480" max="9480" width="20.6640625" style="24" customWidth="1"/>
    <col min="9481" max="9481" width="34.33203125" style="24" customWidth="1"/>
    <col min="9482" max="9484" width="8.33203125" style="24" customWidth="1"/>
    <col min="9485" max="9485" width="9.6640625" style="24" customWidth="1"/>
    <col min="9486" max="9486" width="6.109375" style="24" customWidth="1"/>
    <col min="9487" max="9498" width="7.6640625" style="24" customWidth="1"/>
    <col min="9499" max="9499" width="10.109375" style="24" customWidth="1"/>
    <col min="9500" max="9500" width="9.6640625" style="24" customWidth="1"/>
    <col min="9501" max="9512" width="7.6640625" style="24" customWidth="1"/>
    <col min="9513" max="9513" width="9.5546875" style="24" customWidth="1"/>
    <col min="9514" max="9514" width="9.6640625" style="24" customWidth="1"/>
    <col min="9515" max="9516" width="11.88671875" style="24"/>
    <col min="9517" max="9517" width="18" style="24" customWidth="1"/>
    <col min="9518" max="9728" width="11.88671875" style="24"/>
    <col min="9729" max="9732" width="8.33203125" style="24" customWidth="1"/>
    <col min="9733" max="9733" width="23.5546875" style="24" customWidth="1"/>
    <col min="9734" max="9734" width="18.5546875" style="24" customWidth="1"/>
    <col min="9735" max="9735" width="8.33203125" style="24" customWidth="1"/>
    <col min="9736" max="9736" width="20.6640625" style="24" customWidth="1"/>
    <col min="9737" max="9737" width="34.33203125" style="24" customWidth="1"/>
    <col min="9738" max="9740" width="8.33203125" style="24" customWidth="1"/>
    <col min="9741" max="9741" width="9.6640625" style="24" customWidth="1"/>
    <col min="9742" max="9742" width="6.109375" style="24" customWidth="1"/>
    <col min="9743" max="9754" width="7.6640625" style="24" customWidth="1"/>
    <col min="9755" max="9755" width="10.109375" style="24" customWidth="1"/>
    <col min="9756" max="9756" width="9.6640625" style="24" customWidth="1"/>
    <col min="9757" max="9768" width="7.6640625" style="24" customWidth="1"/>
    <col min="9769" max="9769" width="9.5546875" style="24" customWidth="1"/>
    <col min="9770" max="9770" width="9.6640625" style="24" customWidth="1"/>
    <col min="9771" max="9772" width="11.88671875" style="24"/>
    <col min="9773" max="9773" width="18" style="24" customWidth="1"/>
    <col min="9774" max="9984" width="11.88671875" style="24"/>
    <col min="9985" max="9988" width="8.33203125" style="24" customWidth="1"/>
    <col min="9989" max="9989" width="23.5546875" style="24" customWidth="1"/>
    <col min="9990" max="9990" width="18.5546875" style="24" customWidth="1"/>
    <col min="9991" max="9991" width="8.33203125" style="24" customWidth="1"/>
    <col min="9992" max="9992" width="20.6640625" style="24" customWidth="1"/>
    <col min="9993" max="9993" width="34.33203125" style="24" customWidth="1"/>
    <col min="9994" max="9996" width="8.33203125" style="24" customWidth="1"/>
    <col min="9997" max="9997" width="9.6640625" style="24" customWidth="1"/>
    <col min="9998" max="9998" width="6.109375" style="24" customWidth="1"/>
    <col min="9999" max="10010" width="7.6640625" style="24" customWidth="1"/>
    <col min="10011" max="10011" width="10.109375" style="24" customWidth="1"/>
    <col min="10012" max="10012" width="9.6640625" style="24" customWidth="1"/>
    <col min="10013" max="10024" width="7.6640625" style="24" customWidth="1"/>
    <col min="10025" max="10025" width="9.5546875" style="24" customWidth="1"/>
    <col min="10026" max="10026" width="9.6640625" style="24" customWidth="1"/>
    <col min="10027" max="10028" width="11.88671875" style="24"/>
    <col min="10029" max="10029" width="18" style="24" customWidth="1"/>
    <col min="10030" max="10240" width="11.88671875" style="24"/>
    <col min="10241" max="10244" width="8.33203125" style="24" customWidth="1"/>
    <col min="10245" max="10245" width="23.5546875" style="24" customWidth="1"/>
    <col min="10246" max="10246" width="18.5546875" style="24" customWidth="1"/>
    <col min="10247" max="10247" width="8.33203125" style="24" customWidth="1"/>
    <col min="10248" max="10248" width="20.6640625" style="24" customWidth="1"/>
    <col min="10249" max="10249" width="34.33203125" style="24" customWidth="1"/>
    <col min="10250" max="10252" width="8.33203125" style="24" customWidth="1"/>
    <col min="10253" max="10253" width="9.6640625" style="24" customWidth="1"/>
    <col min="10254" max="10254" width="6.109375" style="24" customWidth="1"/>
    <col min="10255" max="10266" width="7.6640625" style="24" customWidth="1"/>
    <col min="10267" max="10267" width="10.109375" style="24" customWidth="1"/>
    <col min="10268" max="10268" width="9.6640625" style="24" customWidth="1"/>
    <col min="10269" max="10280" width="7.6640625" style="24" customWidth="1"/>
    <col min="10281" max="10281" width="9.5546875" style="24" customWidth="1"/>
    <col min="10282" max="10282" width="9.6640625" style="24" customWidth="1"/>
    <col min="10283" max="10284" width="11.88671875" style="24"/>
    <col min="10285" max="10285" width="18" style="24" customWidth="1"/>
    <col min="10286" max="10496" width="11.88671875" style="24"/>
    <col min="10497" max="10500" width="8.33203125" style="24" customWidth="1"/>
    <col min="10501" max="10501" width="23.5546875" style="24" customWidth="1"/>
    <col min="10502" max="10502" width="18.5546875" style="24" customWidth="1"/>
    <col min="10503" max="10503" width="8.33203125" style="24" customWidth="1"/>
    <col min="10504" max="10504" width="20.6640625" style="24" customWidth="1"/>
    <col min="10505" max="10505" width="34.33203125" style="24" customWidth="1"/>
    <col min="10506" max="10508" width="8.33203125" style="24" customWidth="1"/>
    <col min="10509" max="10509" width="9.6640625" style="24" customWidth="1"/>
    <col min="10510" max="10510" width="6.109375" style="24" customWidth="1"/>
    <col min="10511" max="10522" width="7.6640625" style="24" customWidth="1"/>
    <col min="10523" max="10523" width="10.109375" style="24" customWidth="1"/>
    <col min="10524" max="10524" width="9.6640625" style="24" customWidth="1"/>
    <col min="10525" max="10536" width="7.6640625" style="24" customWidth="1"/>
    <col min="10537" max="10537" width="9.5546875" style="24" customWidth="1"/>
    <col min="10538" max="10538" width="9.6640625" style="24" customWidth="1"/>
    <col min="10539" max="10540" width="11.88671875" style="24"/>
    <col min="10541" max="10541" width="18" style="24" customWidth="1"/>
    <col min="10542" max="10752" width="11.88671875" style="24"/>
    <col min="10753" max="10756" width="8.33203125" style="24" customWidth="1"/>
    <col min="10757" max="10757" width="23.5546875" style="24" customWidth="1"/>
    <col min="10758" max="10758" width="18.5546875" style="24" customWidth="1"/>
    <col min="10759" max="10759" width="8.33203125" style="24" customWidth="1"/>
    <col min="10760" max="10760" width="20.6640625" style="24" customWidth="1"/>
    <col min="10761" max="10761" width="34.33203125" style="24" customWidth="1"/>
    <col min="10762" max="10764" width="8.33203125" style="24" customWidth="1"/>
    <col min="10765" max="10765" width="9.6640625" style="24" customWidth="1"/>
    <col min="10766" max="10766" width="6.109375" style="24" customWidth="1"/>
    <col min="10767" max="10778" width="7.6640625" style="24" customWidth="1"/>
    <col min="10779" max="10779" width="10.109375" style="24" customWidth="1"/>
    <col min="10780" max="10780" width="9.6640625" style="24" customWidth="1"/>
    <col min="10781" max="10792" width="7.6640625" style="24" customWidth="1"/>
    <col min="10793" max="10793" width="9.5546875" style="24" customWidth="1"/>
    <col min="10794" max="10794" width="9.6640625" style="24" customWidth="1"/>
    <col min="10795" max="10796" width="11.88671875" style="24"/>
    <col min="10797" max="10797" width="18" style="24" customWidth="1"/>
    <col min="10798" max="11008" width="11.88671875" style="24"/>
    <col min="11009" max="11012" width="8.33203125" style="24" customWidth="1"/>
    <col min="11013" max="11013" width="23.5546875" style="24" customWidth="1"/>
    <col min="11014" max="11014" width="18.5546875" style="24" customWidth="1"/>
    <col min="11015" max="11015" width="8.33203125" style="24" customWidth="1"/>
    <col min="11016" max="11016" width="20.6640625" style="24" customWidth="1"/>
    <col min="11017" max="11017" width="34.33203125" style="24" customWidth="1"/>
    <col min="11018" max="11020" width="8.33203125" style="24" customWidth="1"/>
    <col min="11021" max="11021" width="9.6640625" style="24" customWidth="1"/>
    <col min="11022" max="11022" width="6.109375" style="24" customWidth="1"/>
    <col min="11023" max="11034" width="7.6640625" style="24" customWidth="1"/>
    <col min="11035" max="11035" width="10.109375" style="24" customWidth="1"/>
    <col min="11036" max="11036" width="9.6640625" style="24" customWidth="1"/>
    <col min="11037" max="11048" width="7.6640625" style="24" customWidth="1"/>
    <col min="11049" max="11049" width="9.5546875" style="24" customWidth="1"/>
    <col min="11050" max="11050" width="9.6640625" style="24" customWidth="1"/>
    <col min="11051" max="11052" width="11.88671875" style="24"/>
    <col min="11053" max="11053" width="18" style="24" customWidth="1"/>
    <col min="11054" max="11264" width="11.88671875" style="24"/>
    <col min="11265" max="11268" width="8.33203125" style="24" customWidth="1"/>
    <col min="11269" max="11269" width="23.5546875" style="24" customWidth="1"/>
    <col min="11270" max="11270" width="18.5546875" style="24" customWidth="1"/>
    <col min="11271" max="11271" width="8.33203125" style="24" customWidth="1"/>
    <col min="11272" max="11272" width="20.6640625" style="24" customWidth="1"/>
    <col min="11273" max="11273" width="34.33203125" style="24" customWidth="1"/>
    <col min="11274" max="11276" width="8.33203125" style="24" customWidth="1"/>
    <col min="11277" max="11277" width="9.6640625" style="24" customWidth="1"/>
    <col min="11278" max="11278" width="6.109375" style="24" customWidth="1"/>
    <col min="11279" max="11290" width="7.6640625" style="24" customWidth="1"/>
    <col min="11291" max="11291" width="10.109375" style="24" customWidth="1"/>
    <col min="11292" max="11292" width="9.6640625" style="24" customWidth="1"/>
    <col min="11293" max="11304" width="7.6640625" style="24" customWidth="1"/>
    <col min="11305" max="11305" width="9.5546875" style="24" customWidth="1"/>
    <col min="11306" max="11306" width="9.6640625" style="24" customWidth="1"/>
    <col min="11307" max="11308" width="11.88671875" style="24"/>
    <col min="11309" max="11309" width="18" style="24" customWidth="1"/>
    <col min="11310" max="11520" width="11.88671875" style="24"/>
    <col min="11521" max="11524" width="8.33203125" style="24" customWidth="1"/>
    <col min="11525" max="11525" width="23.5546875" style="24" customWidth="1"/>
    <col min="11526" max="11526" width="18.5546875" style="24" customWidth="1"/>
    <col min="11527" max="11527" width="8.33203125" style="24" customWidth="1"/>
    <col min="11528" max="11528" width="20.6640625" style="24" customWidth="1"/>
    <col min="11529" max="11529" width="34.33203125" style="24" customWidth="1"/>
    <col min="11530" max="11532" width="8.33203125" style="24" customWidth="1"/>
    <col min="11533" max="11533" width="9.6640625" style="24" customWidth="1"/>
    <col min="11534" max="11534" width="6.109375" style="24" customWidth="1"/>
    <col min="11535" max="11546" width="7.6640625" style="24" customWidth="1"/>
    <col min="11547" max="11547" width="10.109375" style="24" customWidth="1"/>
    <col min="11548" max="11548" width="9.6640625" style="24" customWidth="1"/>
    <col min="11549" max="11560" width="7.6640625" style="24" customWidth="1"/>
    <col min="11561" max="11561" width="9.5546875" style="24" customWidth="1"/>
    <col min="11562" max="11562" width="9.6640625" style="24" customWidth="1"/>
    <col min="11563" max="11564" width="11.88671875" style="24"/>
    <col min="11565" max="11565" width="18" style="24" customWidth="1"/>
    <col min="11566" max="11776" width="11.88671875" style="24"/>
    <col min="11777" max="11780" width="8.33203125" style="24" customWidth="1"/>
    <col min="11781" max="11781" width="23.5546875" style="24" customWidth="1"/>
    <col min="11782" max="11782" width="18.5546875" style="24" customWidth="1"/>
    <col min="11783" max="11783" width="8.33203125" style="24" customWidth="1"/>
    <col min="11784" max="11784" width="20.6640625" style="24" customWidth="1"/>
    <col min="11785" max="11785" width="34.33203125" style="24" customWidth="1"/>
    <col min="11786" max="11788" width="8.33203125" style="24" customWidth="1"/>
    <col min="11789" max="11789" width="9.6640625" style="24" customWidth="1"/>
    <col min="11790" max="11790" width="6.109375" style="24" customWidth="1"/>
    <col min="11791" max="11802" width="7.6640625" style="24" customWidth="1"/>
    <col min="11803" max="11803" width="10.109375" style="24" customWidth="1"/>
    <col min="11804" max="11804" width="9.6640625" style="24" customWidth="1"/>
    <col min="11805" max="11816" width="7.6640625" style="24" customWidth="1"/>
    <col min="11817" max="11817" width="9.5546875" style="24" customWidth="1"/>
    <col min="11818" max="11818" width="9.6640625" style="24" customWidth="1"/>
    <col min="11819" max="11820" width="11.88671875" style="24"/>
    <col min="11821" max="11821" width="18" style="24" customWidth="1"/>
    <col min="11822" max="12032" width="11.88671875" style="24"/>
    <col min="12033" max="12036" width="8.33203125" style="24" customWidth="1"/>
    <col min="12037" max="12037" width="23.5546875" style="24" customWidth="1"/>
    <col min="12038" max="12038" width="18.5546875" style="24" customWidth="1"/>
    <col min="12039" max="12039" width="8.33203125" style="24" customWidth="1"/>
    <col min="12040" max="12040" width="20.6640625" style="24" customWidth="1"/>
    <col min="12041" max="12041" width="34.33203125" style="24" customWidth="1"/>
    <col min="12042" max="12044" width="8.33203125" style="24" customWidth="1"/>
    <col min="12045" max="12045" width="9.6640625" style="24" customWidth="1"/>
    <col min="12046" max="12046" width="6.109375" style="24" customWidth="1"/>
    <col min="12047" max="12058" width="7.6640625" style="24" customWidth="1"/>
    <col min="12059" max="12059" width="10.109375" style="24" customWidth="1"/>
    <col min="12060" max="12060" width="9.6640625" style="24" customWidth="1"/>
    <col min="12061" max="12072" width="7.6640625" style="24" customWidth="1"/>
    <col min="12073" max="12073" width="9.5546875" style="24" customWidth="1"/>
    <col min="12074" max="12074" width="9.6640625" style="24" customWidth="1"/>
    <col min="12075" max="12076" width="11.88671875" style="24"/>
    <col min="12077" max="12077" width="18" style="24" customWidth="1"/>
    <col min="12078" max="12288" width="11.88671875" style="24"/>
    <col min="12289" max="12292" width="8.33203125" style="24" customWidth="1"/>
    <col min="12293" max="12293" width="23.5546875" style="24" customWidth="1"/>
    <col min="12294" max="12294" width="18.5546875" style="24" customWidth="1"/>
    <col min="12295" max="12295" width="8.33203125" style="24" customWidth="1"/>
    <col min="12296" max="12296" width="20.6640625" style="24" customWidth="1"/>
    <col min="12297" max="12297" width="34.33203125" style="24" customWidth="1"/>
    <col min="12298" max="12300" width="8.33203125" style="24" customWidth="1"/>
    <col min="12301" max="12301" width="9.6640625" style="24" customWidth="1"/>
    <col min="12302" max="12302" width="6.109375" style="24" customWidth="1"/>
    <col min="12303" max="12314" width="7.6640625" style="24" customWidth="1"/>
    <col min="12315" max="12315" width="10.109375" style="24" customWidth="1"/>
    <col min="12316" max="12316" width="9.6640625" style="24" customWidth="1"/>
    <col min="12317" max="12328" width="7.6640625" style="24" customWidth="1"/>
    <col min="12329" max="12329" width="9.5546875" style="24" customWidth="1"/>
    <col min="12330" max="12330" width="9.6640625" style="24" customWidth="1"/>
    <col min="12331" max="12332" width="11.88671875" style="24"/>
    <col min="12333" max="12333" width="18" style="24" customWidth="1"/>
    <col min="12334" max="12544" width="11.88671875" style="24"/>
    <col min="12545" max="12548" width="8.33203125" style="24" customWidth="1"/>
    <col min="12549" max="12549" width="23.5546875" style="24" customWidth="1"/>
    <col min="12550" max="12550" width="18.5546875" style="24" customWidth="1"/>
    <col min="12551" max="12551" width="8.33203125" style="24" customWidth="1"/>
    <col min="12552" max="12552" width="20.6640625" style="24" customWidth="1"/>
    <col min="12553" max="12553" width="34.33203125" style="24" customWidth="1"/>
    <col min="12554" max="12556" width="8.33203125" style="24" customWidth="1"/>
    <col min="12557" max="12557" width="9.6640625" style="24" customWidth="1"/>
    <col min="12558" max="12558" width="6.109375" style="24" customWidth="1"/>
    <col min="12559" max="12570" width="7.6640625" style="24" customWidth="1"/>
    <col min="12571" max="12571" width="10.109375" style="24" customWidth="1"/>
    <col min="12572" max="12572" width="9.6640625" style="24" customWidth="1"/>
    <col min="12573" max="12584" width="7.6640625" style="24" customWidth="1"/>
    <col min="12585" max="12585" width="9.5546875" style="24" customWidth="1"/>
    <col min="12586" max="12586" width="9.6640625" style="24" customWidth="1"/>
    <col min="12587" max="12588" width="11.88671875" style="24"/>
    <col min="12589" max="12589" width="18" style="24" customWidth="1"/>
    <col min="12590" max="12800" width="11.88671875" style="24"/>
    <col min="12801" max="12804" width="8.33203125" style="24" customWidth="1"/>
    <col min="12805" max="12805" width="23.5546875" style="24" customWidth="1"/>
    <col min="12806" max="12806" width="18.5546875" style="24" customWidth="1"/>
    <col min="12807" max="12807" width="8.33203125" style="24" customWidth="1"/>
    <col min="12808" max="12808" width="20.6640625" style="24" customWidth="1"/>
    <col min="12809" max="12809" width="34.33203125" style="24" customWidth="1"/>
    <col min="12810" max="12812" width="8.33203125" style="24" customWidth="1"/>
    <col min="12813" max="12813" width="9.6640625" style="24" customWidth="1"/>
    <col min="12814" max="12814" width="6.109375" style="24" customWidth="1"/>
    <col min="12815" max="12826" width="7.6640625" style="24" customWidth="1"/>
    <col min="12827" max="12827" width="10.109375" style="24" customWidth="1"/>
    <col min="12828" max="12828" width="9.6640625" style="24" customWidth="1"/>
    <col min="12829" max="12840" width="7.6640625" style="24" customWidth="1"/>
    <col min="12841" max="12841" width="9.5546875" style="24" customWidth="1"/>
    <col min="12842" max="12842" width="9.6640625" style="24" customWidth="1"/>
    <col min="12843" max="12844" width="11.88671875" style="24"/>
    <col min="12845" max="12845" width="18" style="24" customWidth="1"/>
    <col min="12846" max="13056" width="11.88671875" style="24"/>
    <col min="13057" max="13060" width="8.33203125" style="24" customWidth="1"/>
    <col min="13061" max="13061" width="23.5546875" style="24" customWidth="1"/>
    <col min="13062" max="13062" width="18.5546875" style="24" customWidth="1"/>
    <col min="13063" max="13063" width="8.33203125" style="24" customWidth="1"/>
    <col min="13064" max="13064" width="20.6640625" style="24" customWidth="1"/>
    <col min="13065" max="13065" width="34.33203125" style="24" customWidth="1"/>
    <col min="13066" max="13068" width="8.33203125" style="24" customWidth="1"/>
    <col min="13069" max="13069" width="9.6640625" style="24" customWidth="1"/>
    <col min="13070" max="13070" width="6.109375" style="24" customWidth="1"/>
    <col min="13071" max="13082" width="7.6640625" style="24" customWidth="1"/>
    <col min="13083" max="13083" width="10.109375" style="24" customWidth="1"/>
    <col min="13084" max="13084" width="9.6640625" style="24" customWidth="1"/>
    <col min="13085" max="13096" width="7.6640625" style="24" customWidth="1"/>
    <col min="13097" max="13097" width="9.5546875" style="24" customWidth="1"/>
    <col min="13098" max="13098" width="9.6640625" style="24" customWidth="1"/>
    <col min="13099" max="13100" width="11.88671875" style="24"/>
    <col min="13101" max="13101" width="18" style="24" customWidth="1"/>
    <col min="13102" max="13312" width="11.88671875" style="24"/>
    <col min="13313" max="13316" width="8.33203125" style="24" customWidth="1"/>
    <col min="13317" max="13317" width="23.5546875" style="24" customWidth="1"/>
    <col min="13318" max="13318" width="18.5546875" style="24" customWidth="1"/>
    <col min="13319" max="13319" width="8.33203125" style="24" customWidth="1"/>
    <col min="13320" max="13320" width="20.6640625" style="24" customWidth="1"/>
    <col min="13321" max="13321" width="34.33203125" style="24" customWidth="1"/>
    <col min="13322" max="13324" width="8.33203125" style="24" customWidth="1"/>
    <col min="13325" max="13325" width="9.6640625" style="24" customWidth="1"/>
    <col min="13326" max="13326" width="6.109375" style="24" customWidth="1"/>
    <col min="13327" max="13338" width="7.6640625" style="24" customWidth="1"/>
    <col min="13339" max="13339" width="10.109375" style="24" customWidth="1"/>
    <col min="13340" max="13340" width="9.6640625" style="24" customWidth="1"/>
    <col min="13341" max="13352" width="7.6640625" style="24" customWidth="1"/>
    <col min="13353" max="13353" width="9.5546875" style="24" customWidth="1"/>
    <col min="13354" max="13354" width="9.6640625" style="24" customWidth="1"/>
    <col min="13355" max="13356" width="11.88671875" style="24"/>
    <col min="13357" max="13357" width="18" style="24" customWidth="1"/>
    <col min="13358" max="13568" width="11.88671875" style="24"/>
    <col min="13569" max="13572" width="8.33203125" style="24" customWidth="1"/>
    <col min="13573" max="13573" width="23.5546875" style="24" customWidth="1"/>
    <col min="13574" max="13574" width="18.5546875" style="24" customWidth="1"/>
    <col min="13575" max="13575" width="8.33203125" style="24" customWidth="1"/>
    <col min="13576" max="13576" width="20.6640625" style="24" customWidth="1"/>
    <col min="13577" max="13577" width="34.33203125" style="24" customWidth="1"/>
    <col min="13578" max="13580" width="8.33203125" style="24" customWidth="1"/>
    <col min="13581" max="13581" width="9.6640625" style="24" customWidth="1"/>
    <col min="13582" max="13582" width="6.109375" style="24" customWidth="1"/>
    <col min="13583" max="13594" width="7.6640625" style="24" customWidth="1"/>
    <col min="13595" max="13595" width="10.109375" style="24" customWidth="1"/>
    <col min="13596" max="13596" width="9.6640625" style="24" customWidth="1"/>
    <col min="13597" max="13608" width="7.6640625" style="24" customWidth="1"/>
    <col min="13609" max="13609" width="9.5546875" style="24" customWidth="1"/>
    <col min="13610" max="13610" width="9.6640625" style="24" customWidth="1"/>
    <col min="13611" max="13612" width="11.88671875" style="24"/>
    <col min="13613" max="13613" width="18" style="24" customWidth="1"/>
    <col min="13614" max="13824" width="11.88671875" style="24"/>
    <col min="13825" max="13828" width="8.33203125" style="24" customWidth="1"/>
    <col min="13829" max="13829" width="23.5546875" style="24" customWidth="1"/>
    <col min="13830" max="13830" width="18.5546875" style="24" customWidth="1"/>
    <col min="13831" max="13831" width="8.33203125" style="24" customWidth="1"/>
    <col min="13832" max="13832" width="20.6640625" style="24" customWidth="1"/>
    <col min="13833" max="13833" width="34.33203125" style="24" customWidth="1"/>
    <col min="13834" max="13836" width="8.33203125" style="24" customWidth="1"/>
    <col min="13837" max="13837" width="9.6640625" style="24" customWidth="1"/>
    <col min="13838" max="13838" width="6.109375" style="24" customWidth="1"/>
    <col min="13839" max="13850" width="7.6640625" style="24" customWidth="1"/>
    <col min="13851" max="13851" width="10.109375" style="24" customWidth="1"/>
    <col min="13852" max="13852" width="9.6640625" style="24" customWidth="1"/>
    <col min="13853" max="13864" width="7.6640625" style="24" customWidth="1"/>
    <col min="13865" max="13865" width="9.5546875" style="24" customWidth="1"/>
    <col min="13866" max="13866" width="9.6640625" style="24" customWidth="1"/>
    <col min="13867" max="13868" width="11.88671875" style="24"/>
    <col min="13869" max="13869" width="18" style="24" customWidth="1"/>
    <col min="13870" max="14080" width="11.88671875" style="24"/>
    <col min="14081" max="14084" width="8.33203125" style="24" customWidth="1"/>
    <col min="14085" max="14085" width="23.5546875" style="24" customWidth="1"/>
    <col min="14086" max="14086" width="18.5546875" style="24" customWidth="1"/>
    <col min="14087" max="14087" width="8.33203125" style="24" customWidth="1"/>
    <col min="14088" max="14088" width="20.6640625" style="24" customWidth="1"/>
    <col min="14089" max="14089" width="34.33203125" style="24" customWidth="1"/>
    <col min="14090" max="14092" width="8.33203125" style="24" customWidth="1"/>
    <col min="14093" max="14093" width="9.6640625" style="24" customWidth="1"/>
    <col min="14094" max="14094" width="6.109375" style="24" customWidth="1"/>
    <col min="14095" max="14106" width="7.6640625" style="24" customWidth="1"/>
    <col min="14107" max="14107" width="10.109375" style="24" customWidth="1"/>
    <col min="14108" max="14108" width="9.6640625" style="24" customWidth="1"/>
    <col min="14109" max="14120" width="7.6640625" style="24" customWidth="1"/>
    <col min="14121" max="14121" width="9.5546875" style="24" customWidth="1"/>
    <col min="14122" max="14122" width="9.6640625" style="24" customWidth="1"/>
    <col min="14123" max="14124" width="11.88671875" style="24"/>
    <col min="14125" max="14125" width="18" style="24" customWidth="1"/>
    <col min="14126" max="14336" width="11.88671875" style="24"/>
    <col min="14337" max="14340" width="8.33203125" style="24" customWidth="1"/>
    <col min="14341" max="14341" width="23.5546875" style="24" customWidth="1"/>
    <col min="14342" max="14342" width="18.5546875" style="24" customWidth="1"/>
    <col min="14343" max="14343" width="8.33203125" style="24" customWidth="1"/>
    <col min="14344" max="14344" width="20.6640625" style="24" customWidth="1"/>
    <col min="14345" max="14345" width="34.33203125" style="24" customWidth="1"/>
    <col min="14346" max="14348" width="8.33203125" style="24" customWidth="1"/>
    <col min="14349" max="14349" width="9.6640625" style="24" customWidth="1"/>
    <col min="14350" max="14350" width="6.109375" style="24" customWidth="1"/>
    <col min="14351" max="14362" width="7.6640625" style="24" customWidth="1"/>
    <col min="14363" max="14363" width="10.109375" style="24" customWidth="1"/>
    <col min="14364" max="14364" width="9.6640625" style="24" customWidth="1"/>
    <col min="14365" max="14376" width="7.6640625" style="24" customWidth="1"/>
    <col min="14377" max="14377" width="9.5546875" style="24" customWidth="1"/>
    <col min="14378" max="14378" width="9.6640625" style="24" customWidth="1"/>
    <col min="14379" max="14380" width="11.88671875" style="24"/>
    <col min="14381" max="14381" width="18" style="24" customWidth="1"/>
    <col min="14382" max="14592" width="11.88671875" style="24"/>
    <col min="14593" max="14596" width="8.33203125" style="24" customWidth="1"/>
    <col min="14597" max="14597" width="23.5546875" style="24" customWidth="1"/>
    <col min="14598" max="14598" width="18.5546875" style="24" customWidth="1"/>
    <col min="14599" max="14599" width="8.33203125" style="24" customWidth="1"/>
    <col min="14600" max="14600" width="20.6640625" style="24" customWidth="1"/>
    <col min="14601" max="14601" width="34.33203125" style="24" customWidth="1"/>
    <col min="14602" max="14604" width="8.33203125" style="24" customWidth="1"/>
    <col min="14605" max="14605" width="9.6640625" style="24" customWidth="1"/>
    <col min="14606" max="14606" width="6.109375" style="24" customWidth="1"/>
    <col min="14607" max="14618" width="7.6640625" style="24" customWidth="1"/>
    <col min="14619" max="14619" width="10.109375" style="24" customWidth="1"/>
    <col min="14620" max="14620" width="9.6640625" style="24" customWidth="1"/>
    <col min="14621" max="14632" width="7.6640625" style="24" customWidth="1"/>
    <col min="14633" max="14633" width="9.5546875" style="24" customWidth="1"/>
    <col min="14634" max="14634" width="9.6640625" style="24" customWidth="1"/>
    <col min="14635" max="14636" width="11.88671875" style="24"/>
    <col min="14637" max="14637" width="18" style="24" customWidth="1"/>
    <col min="14638" max="14848" width="11.88671875" style="24"/>
    <col min="14849" max="14852" width="8.33203125" style="24" customWidth="1"/>
    <col min="14853" max="14853" width="23.5546875" style="24" customWidth="1"/>
    <col min="14854" max="14854" width="18.5546875" style="24" customWidth="1"/>
    <col min="14855" max="14855" width="8.33203125" style="24" customWidth="1"/>
    <col min="14856" max="14856" width="20.6640625" style="24" customWidth="1"/>
    <col min="14857" max="14857" width="34.33203125" style="24" customWidth="1"/>
    <col min="14858" max="14860" width="8.33203125" style="24" customWidth="1"/>
    <col min="14861" max="14861" width="9.6640625" style="24" customWidth="1"/>
    <col min="14862" max="14862" width="6.109375" style="24" customWidth="1"/>
    <col min="14863" max="14874" width="7.6640625" style="24" customWidth="1"/>
    <col min="14875" max="14875" width="10.109375" style="24" customWidth="1"/>
    <col min="14876" max="14876" width="9.6640625" style="24" customWidth="1"/>
    <col min="14877" max="14888" width="7.6640625" style="24" customWidth="1"/>
    <col min="14889" max="14889" width="9.5546875" style="24" customWidth="1"/>
    <col min="14890" max="14890" width="9.6640625" style="24" customWidth="1"/>
    <col min="14891" max="14892" width="11.88671875" style="24"/>
    <col min="14893" max="14893" width="18" style="24" customWidth="1"/>
    <col min="14894" max="15104" width="11.88671875" style="24"/>
    <col min="15105" max="15108" width="8.33203125" style="24" customWidth="1"/>
    <col min="15109" max="15109" width="23.5546875" style="24" customWidth="1"/>
    <col min="15110" max="15110" width="18.5546875" style="24" customWidth="1"/>
    <col min="15111" max="15111" width="8.33203125" style="24" customWidth="1"/>
    <col min="15112" max="15112" width="20.6640625" style="24" customWidth="1"/>
    <col min="15113" max="15113" width="34.33203125" style="24" customWidth="1"/>
    <col min="15114" max="15116" width="8.33203125" style="24" customWidth="1"/>
    <col min="15117" max="15117" width="9.6640625" style="24" customWidth="1"/>
    <col min="15118" max="15118" width="6.109375" style="24" customWidth="1"/>
    <col min="15119" max="15130" width="7.6640625" style="24" customWidth="1"/>
    <col min="15131" max="15131" width="10.109375" style="24" customWidth="1"/>
    <col min="15132" max="15132" width="9.6640625" style="24" customWidth="1"/>
    <col min="15133" max="15144" width="7.6640625" style="24" customWidth="1"/>
    <col min="15145" max="15145" width="9.5546875" style="24" customWidth="1"/>
    <col min="15146" max="15146" width="9.6640625" style="24" customWidth="1"/>
    <col min="15147" max="15148" width="11.88671875" style="24"/>
    <col min="15149" max="15149" width="18" style="24" customWidth="1"/>
    <col min="15150" max="15360" width="11.88671875" style="24"/>
    <col min="15361" max="15364" width="8.33203125" style="24" customWidth="1"/>
    <col min="15365" max="15365" width="23.5546875" style="24" customWidth="1"/>
    <col min="15366" max="15366" width="18.5546875" style="24" customWidth="1"/>
    <col min="15367" max="15367" width="8.33203125" style="24" customWidth="1"/>
    <col min="15368" max="15368" width="20.6640625" style="24" customWidth="1"/>
    <col min="15369" max="15369" width="34.33203125" style="24" customWidth="1"/>
    <col min="15370" max="15372" width="8.33203125" style="24" customWidth="1"/>
    <col min="15373" max="15373" width="9.6640625" style="24" customWidth="1"/>
    <col min="15374" max="15374" width="6.109375" style="24" customWidth="1"/>
    <col min="15375" max="15386" width="7.6640625" style="24" customWidth="1"/>
    <col min="15387" max="15387" width="10.109375" style="24" customWidth="1"/>
    <col min="15388" max="15388" width="9.6640625" style="24" customWidth="1"/>
    <col min="15389" max="15400" width="7.6640625" style="24" customWidth="1"/>
    <col min="15401" max="15401" width="9.5546875" style="24" customWidth="1"/>
    <col min="15402" max="15402" width="9.6640625" style="24" customWidth="1"/>
    <col min="15403" max="15404" width="11.88671875" style="24"/>
    <col min="15405" max="15405" width="18" style="24" customWidth="1"/>
    <col min="15406" max="15616" width="11.88671875" style="24"/>
    <col min="15617" max="15620" width="8.33203125" style="24" customWidth="1"/>
    <col min="15621" max="15621" width="23.5546875" style="24" customWidth="1"/>
    <col min="15622" max="15622" width="18.5546875" style="24" customWidth="1"/>
    <col min="15623" max="15623" width="8.33203125" style="24" customWidth="1"/>
    <col min="15624" max="15624" width="20.6640625" style="24" customWidth="1"/>
    <col min="15625" max="15625" width="34.33203125" style="24" customWidth="1"/>
    <col min="15626" max="15628" width="8.33203125" style="24" customWidth="1"/>
    <col min="15629" max="15629" width="9.6640625" style="24" customWidth="1"/>
    <col min="15630" max="15630" width="6.109375" style="24" customWidth="1"/>
    <col min="15631" max="15642" width="7.6640625" style="24" customWidth="1"/>
    <col min="15643" max="15643" width="10.109375" style="24" customWidth="1"/>
    <col min="15644" max="15644" width="9.6640625" style="24" customWidth="1"/>
    <col min="15645" max="15656" width="7.6640625" style="24" customWidth="1"/>
    <col min="15657" max="15657" width="9.5546875" style="24" customWidth="1"/>
    <col min="15658" max="15658" width="9.6640625" style="24" customWidth="1"/>
    <col min="15659" max="15660" width="11.88671875" style="24"/>
    <col min="15661" max="15661" width="18" style="24" customWidth="1"/>
    <col min="15662" max="15872" width="11.88671875" style="24"/>
    <col min="15873" max="15876" width="8.33203125" style="24" customWidth="1"/>
    <col min="15877" max="15877" width="23.5546875" style="24" customWidth="1"/>
    <col min="15878" max="15878" width="18.5546875" style="24" customWidth="1"/>
    <col min="15879" max="15879" width="8.33203125" style="24" customWidth="1"/>
    <col min="15880" max="15880" width="20.6640625" style="24" customWidth="1"/>
    <col min="15881" max="15881" width="34.33203125" style="24" customWidth="1"/>
    <col min="15882" max="15884" width="8.33203125" style="24" customWidth="1"/>
    <col min="15885" max="15885" width="9.6640625" style="24" customWidth="1"/>
    <col min="15886" max="15886" width="6.109375" style="24" customWidth="1"/>
    <col min="15887" max="15898" width="7.6640625" style="24" customWidth="1"/>
    <col min="15899" max="15899" width="10.109375" style="24" customWidth="1"/>
    <col min="15900" max="15900" width="9.6640625" style="24" customWidth="1"/>
    <col min="15901" max="15912" width="7.6640625" style="24" customWidth="1"/>
    <col min="15913" max="15913" width="9.5546875" style="24" customWidth="1"/>
    <col min="15914" max="15914" width="9.6640625" style="24" customWidth="1"/>
    <col min="15915" max="15916" width="11.88671875" style="24"/>
    <col min="15917" max="15917" width="18" style="24" customWidth="1"/>
    <col min="15918" max="16128" width="11.88671875" style="24"/>
    <col min="16129" max="16132" width="8.33203125" style="24" customWidth="1"/>
    <col min="16133" max="16133" width="23.5546875" style="24" customWidth="1"/>
    <col min="16134" max="16134" width="18.5546875" style="24" customWidth="1"/>
    <col min="16135" max="16135" width="8.33203125" style="24" customWidth="1"/>
    <col min="16136" max="16136" width="20.6640625" style="24" customWidth="1"/>
    <col min="16137" max="16137" width="34.33203125" style="24" customWidth="1"/>
    <col min="16138" max="16140" width="8.33203125" style="24" customWidth="1"/>
    <col min="16141" max="16141" width="9.6640625" style="24" customWidth="1"/>
    <col min="16142" max="16142" width="6.109375" style="24" customWidth="1"/>
    <col min="16143" max="16154" width="7.6640625" style="24" customWidth="1"/>
    <col min="16155" max="16155" width="10.109375" style="24" customWidth="1"/>
    <col min="16156" max="16156" width="9.6640625" style="24" customWidth="1"/>
    <col min="16157" max="16168" width="7.6640625" style="24" customWidth="1"/>
    <col min="16169" max="16169" width="9.5546875" style="24" customWidth="1"/>
    <col min="16170" max="16170" width="9.6640625" style="24" customWidth="1"/>
    <col min="16171" max="16172" width="11.88671875" style="24"/>
    <col min="16173" max="16173" width="18" style="24" customWidth="1"/>
    <col min="16174" max="16384" width="11.88671875" style="24"/>
  </cols>
  <sheetData>
    <row r="1" spans="1:56" ht="15.6" customHeight="1">
      <c r="A1" s="517" t="s">
        <v>2860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51" t="s">
        <v>2861</v>
      </c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 t="s">
        <v>2862</v>
      </c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2" t="s">
        <v>1710</v>
      </c>
    </row>
    <row r="2" spans="1:56" ht="73.5" customHeight="1">
      <c r="A2" s="520"/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2"/>
      <c r="O2" s="553" t="s">
        <v>2732</v>
      </c>
      <c r="P2" s="554" t="s">
        <v>2736</v>
      </c>
      <c r="Q2" s="554" t="s">
        <v>2735</v>
      </c>
      <c r="R2" s="554" t="s">
        <v>2738</v>
      </c>
      <c r="S2" s="553" t="s">
        <v>2863</v>
      </c>
      <c r="T2" s="554" t="s">
        <v>2740</v>
      </c>
      <c r="U2" s="554" t="s">
        <v>2864</v>
      </c>
      <c r="V2" s="554" t="s">
        <v>2747</v>
      </c>
      <c r="W2" s="553" t="s">
        <v>2865</v>
      </c>
      <c r="X2" s="554" t="s">
        <v>2866</v>
      </c>
      <c r="Y2" s="554" t="s">
        <v>2734</v>
      </c>
      <c r="Z2" s="554" t="s">
        <v>2867</v>
      </c>
      <c r="AA2" s="553" t="s">
        <v>2748</v>
      </c>
      <c r="AB2" s="553" t="s">
        <v>2868</v>
      </c>
      <c r="AC2" s="554" t="s">
        <v>2733</v>
      </c>
      <c r="AD2" s="553" t="s">
        <v>2869</v>
      </c>
      <c r="AE2" s="554" t="s">
        <v>2870</v>
      </c>
      <c r="AF2" s="554" t="s">
        <v>2871</v>
      </c>
      <c r="AG2" s="554" t="s">
        <v>2737</v>
      </c>
      <c r="AH2" s="554" t="s">
        <v>2872</v>
      </c>
      <c r="AI2" s="554" t="s">
        <v>2873</v>
      </c>
      <c r="AJ2" s="553" t="s">
        <v>2743</v>
      </c>
      <c r="AK2" s="554" t="s">
        <v>2741</v>
      </c>
      <c r="AL2" s="554" t="s">
        <v>2746</v>
      </c>
      <c r="AM2" s="554" t="s">
        <v>2745</v>
      </c>
      <c r="AN2" s="554" t="s">
        <v>2874</v>
      </c>
      <c r="AO2" s="554" t="s">
        <v>2748</v>
      </c>
      <c r="AP2" s="553" t="s">
        <v>2875</v>
      </c>
      <c r="AQ2" s="511"/>
    </row>
    <row r="3" spans="1:56" ht="36" customHeight="1">
      <c r="A3" s="525" t="s">
        <v>2876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7"/>
      <c r="O3" s="514"/>
      <c r="P3" s="507"/>
      <c r="Q3" s="507"/>
      <c r="R3" s="507"/>
      <c r="S3" s="514"/>
      <c r="T3" s="507"/>
      <c r="U3" s="507"/>
      <c r="V3" s="507"/>
      <c r="W3" s="514"/>
      <c r="X3" s="507"/>
      <c r="Y3" s="507"/>
      <c r="Z3" s="507"/>
      <c r="AA3" s="553"/>
      <c r="AB3" s="553"/>
      <c r="AC3" s="507"/>
      <c r="AD3" s="514"/>
      <c r="AE3" s="507"/>
      <c r="AF3" s="507"/>
      <c r="AG3" s="507"/>
      <c r="AH3" s="507"/>
      <c r="AI3" s="507"/>
      <c r="AJ3" s="514"/>
      <c r="AK3" s="507"/>
      <c r="AL3" s="507"/>
      <c r="AM3" s="507"/>
      <c r="AN3" s="507"/>
      <c r="AO3" s="507"/>
      <c r="AP3" s="553"/>
      <c r="AQ3" s="511"/>
    </row>
    <row r="4" spans="1:56" ht="30" customHeight="1">
      <c r="A4" s="523" t="s">
        <v>1566</v>
      </c>
      <c r="B4" s="508" t="s">
        <v>1688</v>
      </c>
      <c r="C4" s="508" t="s">
        <v>1687</v>
      </c>
      <c r="D4" s="508" t="s">
        <v>1686</v>
      </c>
      <c r="E4" s="508" t="s">
        <v>175</v>
      </c>
      <c r="F4" s="508" t="s">
        <v>176</v>
      </c>
      <c r="G4" s="508" t="s">
        <v>1685</v>
      </c>
      <c r="H4" s="508" t="s">
        <v>1563</v>
      </c>
      <c r="I4" s="508" t="s">
        <v>1453</v>
      </c>
      <c r="J4" s="508" t="s">
        <v>1684</v>
      </c>
      <c r="K4" s="508"/>
      <c r="L4" s="508"/>
      <c r="M4" s="508"/>
      <c r="N4" s="508"/>
      <c r="O4" s="441" t="s">
        <v>1383</v>
      </c>
      <c r="P4" s="441" t="s">
        <v>1381</v>
      </c>
      <c r="Q4" s="441" t="s">
        <v>1379</v>
      </c>
      <c r="R4" s="441" t="s">
        <v>1377</v>
      </c>
      <c r="S4" s="441" t="s">
        <v>1375</v>
      </c>
      <c r="T4" s="441" t="s">
        <v>1373</v>
      </c>
      <c r="U4" s="441" t="s">
        <v>1371</v>
      </c>
      <c r="V4" s="441" t="s">
        <v>1369</v>
      </c>
      <c r="W4" s="441" t="s">
        <v>1367</v>
      </c>
      <c r="X4" s="441" t="s">
        <v>1365</v>
      </c>
      <c r="Y4" s="441" t="s">
        <v>1363</v>
      </c>
      <c r="Z4" s="459" t="s">
        <v>1361</v>
      </c>
      <c r="AA4" s="460" t="s">
        <v>2877</v>
      </c>
      <c r="AB4" s="555"/>
      <c r="AC4" s="441" t="s">
        <v>1382</v>
      </c>
      <c r="AD4" s="441" t="s">
        <v>1380</v>
      </c>
      <c r="AE4" s="441" t="s">
        <v>1378</v>
      </c>
      <c r="AF4" s="441" t="s">
        <v>1376</v>
      </c>
      <c r="AG4" s="441" t="s">
        <v>1374</v>
      </c>
      <c r="AH4" s="441" t="s">
        <v>1372</v>
      </c>
      <c r="AI4" s="441" t="s">
        <v>1370</v>
      </c>
      <c r="AJ4" s="441" t="s">
        <v>1368</v>
      </c>
      <c r="AK4" s="441" t="s">
        <v>1366</v>
      </c>
      <c r="AL4" s="441" t="s">
        <v>1364</v>
      </c>
      <c r="AM4" s="441" t="s">
        <v>1362</v>
      </c>
      <c r="AN4" s="441" t="s">
        <v>2216</v>
      </c>
      <c r="AO4" s="441" t="s">
        <v>1528</v>
      </c>
      <c r="AP4" s="555"/>
      <c r="AQ4" s="511"/>
    </row>
    <row r="5" spans="1:56" ht="27.6">
      <c r="A5" s="524"/>
      <c r="B5" s="515"/>
      <c r="C5" s="515"/>
      <c r="D5" s="515"/>
      <c r="E5" s="515"/>
      <c r="F5" s="515"/>
      <c r="G5" s="515"/>
      <c r="H5" s="515"/>
      <c r="I5" s="515"/>
      <c r="J5" s="443" t="s">
        <v>1683</v>
      </c>
      <c r="K5" s="443" t="s">
        <v>1682</v>
      </c>
      <c r="L5" s="443" t="s">
        <v>1681</v>
      </c>
      <c r="M5" s="443" t="s">
        <v>1282</v>
      </c>
      <c r="N5" s="443" t="s">
        <v>1680</v>
      </c>
      <c r="O5" s="442" t="s">
        <v>1679</v>
      </c>
      <c r="P5" s="442" t="s">
        <v>1679</v>
      </c>
      <c r="Q5" s="442" t="s">
        <v>1679</v>
      </c>
      <c r="R5" s="442" t="s">
        <v>1678</v>
      </c>
      <c r="S5" s="442" t="s">
        <v>1678</v>
      </c>
      <c r="T5" s="442" t="s">
        <v>1678</v>
      </c>
      <c r="U5" s="442" t="s">
        <v>1677</v>
      </c>
      <c r="V5" s="442" t="s">
        <v>1677</v>
      </c>
      <c r="W5" s="442" t="s">
        <v>1677</v>
      </c>
      <c r="X5" s="442" t="s">
        <v>1676</v>
      </c>
      <c r="Y5" s="442" t="s">
        <v>1676</v>
      </c>
      <c r="Z5" s="461" t="s">
        <v>1676</v>
      </c>
      <c r="AA5" s="460" t="s">
        <v>2878</v>
      </c>
      <c r="AB5" s="556"/>
      <c r="AC5" s="442" t="s">
        <v>1679</v>
      </c>
      <c r="AD5" s="442" t="s">
        <v>1679</v>
      </c>
      <c r="AE5" s="442" t="s">
        <v>1679</v>
      </c>
      <c r="AF5" s="442" t="s">
        <v>1678</v>
      </c>
      <c r="AG5" s="442" t="s">
        <v>1678</v>
      </c>
      <c r="AH5" s="442" t="s">
        <v>1678</v>
      </c>
      <c r="AI5" s="442" t="s">
        <v>1677</v>
      </c>
      <c r="AJ5" s="442" t="s">
        <v>1677</v>
      </c>
      <c r="AK5" s="442" t="s">
        <v>1677</v>
      </c>
      <c r="AL5" s="442" t="s">
        <v>1676</v>
      </c>
      <c r="AM5" s="442" t="s">
        <v>1676</v>
      </c>
      <c r="AN5" s="442" t="s">
        <v>1676</v>
      </c>
      <c r="AO5" s="442" t="s">
        <v>1675</v>
      </c>
      <c r="AP5" s="556"/>
      <c r="AQ5" s="512"/>
      <c r="AS5" s="15" t="s">
        <v>77</v>
      </c>
      <c r="AT5" s="15" t="s">
        <v>78</v>
      </c>
      <c r="AU5" s="9" t="s">
        <v>105</v>
      </c>
      <c r="AV5" s="9" t="s">
        <v>106</v>
      </c>
      <c r="AW5" s="9" t="s">
        <v>81</v>
      </c>
      <c r="AX5" s="9" t="s">
        <v>79</v>
      </c>
      <c r="AY5" s="9" t="s">
        <v>47</v>
      </c>
      <c r="AZ5" s="9" t="s">
        <v>1843</v>
      </c>
      <c r="BA5" s="9" t="s">
        <v>44</v>
      </c>
      <c r="BB5" s="9" t="s">
        <v>45</v>
      </c>
      <c r="BC5" s="9" t="s">
        <v>35</v>
      </c>
      <c r="BD5" s="9" t="s">
        <v>46</v>
      </c>
    </row>
    <row r="6" spans="1:56" s="236" customFormat="1" ht="15" customHeight="1">
      <c r="A6" s="462">
        <v>1</v>
      </c>
      <c r="B6" s="463">
        <v>1</v>
      </c>
      <c r="C6" s="463"/>
      <c r="D6" s="463">
        <v>1005</v>
      </c>
      <c r="E6" s="463" t="s">
        <v>448</v>
      </c>
      <c r="F6" s="463" t="s">
        <v>447</v>
      </c>
      <c r="G6" s="463">
        <v>1978</v>
      </c>
      <c r="H6" s="463" t="s">
        <v>1652</v>
      </c>
      <c r="I6" s="463" t="s">
        <v>2694</v>
      </c>
      <c r="J6" s="463">
        <v>60</v>
      </c>
      <c r="K6" s="463">
        <v>24</v>
      </c>
      <c r="L6" s="463">
        <v>60</v>
      </c>
      <c r="M6" s="464">
        <v>0.56468750000000001</v>
      </c>
      <c r="N6" s="463">
        <v>0</v>
      </c>
      <c r="O6" s="465">
        <v>0.4513888888888889</v>
      </c>
      <c r="P6" s="465">
        <v>0.55694444444444446</v>
      </c>
      <c r="Q6" s="465">
        <v>0.43333333333333335</v>
      </c>
      <c r="R6" s="465">
        <v>0.51666666666666672</v>
      </c>
      <c r="S6" s="465">
        <v>0.37847222222222227</v>
      </c>
      <c r="T6" s="465">
        <v>0.29722222222222222</v>
      </c>
      <c r="U6" s="465">
        <v>0.41111111111111115</v>
      </c>
      <c r="V6" s="465">
        <v>0.50277777777777777</v>
      </c>
      <c r="W6" s="465">
        <v>0.32847222222222222</v>
      </c>
      <c r="X6" s="465">
        <v>0.47361111111111115</v>
      </c>
      <c r="Y6" s="465">
        <v>0.34930555555555554</v>
      </c>
      <c r="Z6" s="465">
        <v>0.53125</v>
      </c>
      <c r="AA6" s="464">
        <v>0.57392361111111112</v>
      </c>
      <c r="AB6" s="464">
        <v>0.30309027777777781</v>
      </c>
      <c r="AC6" s="465">
        <v>0.68819444444444444</v>
      </c>
      <c r="AD6" s="465">
        <v>0.58611111111111114</v>
      </c>
      <c r="AE6" s="465">
        <v>0.73333333333333339</v>
      </c>
      <c r="AF6" s="465">
        <v>0.76180555555555562</v>
      </c>
      <c r="AG6" s="465">
        <v>0.64166666666666672</v>
      </c>
      <c r="AH6" s="465">
        <v>0.6777777777777777</v>
      </c>
      <c r="AI6" s="465">
        <v>0.61875000000000002</v>
      </c>
      <c r="AJ6" s="465">
        <v>0.71250000000000002</v>
      </c>
      <c r="AK6" s="465">
        <v>0.81666666666666676</v>
      </c>
      <c r="AL6" s="465">
        <v>0.66388888888888886</v>
      </c>
      <c r="AM6" s="465">
        <v>0.59861111111111109</v>
      </c>
      <c r="AN6" s="465">
        <v>0.7895833333333333</v>
      </c>
      <c r="AO6" s="464">
        <v>0.83550925925925934</v>
      </c>
      <c r="AP6" s="464">
        <v>0.26158564814814816</v>
      </c>
      <c r="AQ6" s="466" t="s">
        <v>158</v>
      </c>
      <c r="AS6" s="15">
        <f>VLOOKUP(AT6,id!$A:$C,3,0)</f>
        <v>186</v>
      </c>
      <c r="AT6" s="15" t="str">
        <f>AU6&amp;AV6&amp;AX6</f>
        <v>WalińskiMikołaj1978</v>
      </c>
      <c r="AU6" s="9" t="str">
        <f>E6</f>
        <v>Waliński</v>
      </c>
      <c r="AV6" s="9" t="str">
        <f>F6</f>
        <v>Mikołaj</v>
      </c>
      <c r="AW6" s="9" t="str">
        <f>I6</f>
        <v>AOAIK Team</v>
      </c>
      <c r="AX6" s="9">
        <f>G6</f>
        <v>1978</v>
      </c>
      <c r="AY6" s="9"/>
      <c r="AZ6" s="9">
        <v>100</v>
      </c>
      <c r="BA6" s="9"/>
      <c r="BB6" s="9"/>
      <c r="BC6" s="9"/>
      <c r="BD6" s="9"/>
    </row>
    <row r="7" spans="1:56" s="236" customFormat="1" ht="15" customHeight="1">
      <c r="A7" s="462">
        <v>25</v>
      </c>
      <c r="B7" s="463"/>
      <c r="C7" s="463">
        <v>1</v>
      </c>
      <c r="D7" s="463">
        <v>1048</v>
      </c>
      <c r="E7" s="463" t="s">
        <v>92</v>
      </c>
      <c r="F7" s="463" t="s">
        <v>40</v>
      </c>
      <c r="G7" s="463">
        <v>1970</v>
      </c>
      <c r="H7" s="463" t="s">
        <v>1787</v>
      </c>
      <c r="I7" s="463" t="s">
        <v>2646</v>
      </c>
      <c r="J7" s="463">
        <v>39</v>
      </c>
      <c r="K7" s="463">
        <v>14</v>
      </c>
      <c r="L7" s="463">
        <v>39</v>
      </c>
      <c r="M7" s="464">
        <v>0.56524305555555554</v>
      </c>
      <c r="N7" s="463">
        <v>0</v>
      </c>
      <c r="O7" s="465">
        <v>0.4777777777777778</v>
      </c>
      <c r="P7" s="465">
        <v>0.34375</v>
      </c>
      <c r="Q7" s="463"/>
      <c r="R7" s="465">
        <v>0.40486111111111112</v>
      </c>
      <c r="S7" s="463"/>
      <c r="T7" s="463"/>
      <c r="U7" s="465">
        <v>0.52916666666666667</v>
      </c>
      <c r="V7" s="465">
        <v>0.44791666666666669</v>
      </c>
      <c r="W7" s="465">
        <v>0.60416666666666663</v>
      </c>
      <c r="X7" s="465">
        <v>0.3125</v>
      </c>
      <c r="Y7" s="465">
        <v>0.56458333333333333</v>
      </c>
      <c r="Z7" s="465">
        <v>0.3840277777777778</v>
      </c>
      <c r="AA7" s="464">
        <v>0.64896990740740745</v>
      </c>
      <c r="AB7" s="464">
        <v>0.37813657407407408</v>
      </c>
      <c r="AC7" s="463"/>
      <c r="AD7" s="465">
        <v>0.7416666666666667</v>
      </c>
      <c r="AE7" s="463"/>
      <c r="AF7" s="463"/>
      <c r="AG7" s="463"/>
      <c r="AH7" s="465">
        <v>0.81944444444444453</v>
      </c>
      <c r="AI7" s="463"/>
      <c r="AJ7" s="463"/>
      <c r="AK7" s="465">
        <v>0.68958333333333333</v>
      </c>
      <c r="AL7" s="465">
        <v>0.79305555555555562</v>
      </c>
      <c r="AM7" s="465">
        <v>0.71736111111111101</v>
      </c>
      <c r="AN7" s="463"/>
      <c r="AO7" s="464">
        <v>0.83607638888888891</v>
      </c>
      <c r="AP7" s="464">
        <v>0.18710648148148148</v>
      </c>
      <c r="AQ7" s="466"/>
      <c r="AS7" s="15">
        <f>VLOOKUP(AT7,id!$A:$C,3,0)</f>
        <v>61</v>
      </c>
      <c r="AT7" s="15" t="str">
        <f t="shared" ref="AT7:AT8" si="0">AU7&amp;AV7&amp;AX7</f>
        <v>MarcinkowskaMagdalena1970</v>
      </c>
      <c r="AU7" s="9" t="str">
        <f t="shared" ref="AU7:AU8" si="1">E7</f>
        <v>Marcinkowska</v>
      </c>
      <c r="AV7" s="9" t="str">
        <f t="shared" ref="AV7:AV8" si="2">F7</f>
        <v>Magdalena</v>
      </c>
      <c r="AW7" s="9" t="str">
        <f t="shared" ref="AW7:AW8" si="3">I7</f>
        <v>podrozerowerowe</v>
      </c>
      <c r="AX7" s="9">
        <f t="shared" ref="AX7:AX8" si="4">G7</f>
        <v>1970</v>
      </c>
      <c r="AY7" s="9">
        <v>100</v>
      </c>
      <c r="AZ7" s="9">
        <f t="shared" ref="AZ7:AZ9" si="5">AZ6*IF(BC7&lt;1,BC7,IF(BD7&lt;1,BD7,IF(BB7&lt;1,BB7,IF(BA7&lt;1,BA7,1))))</f>
        <v>65</v>
      </c>
      <c r="BA7" s="9">
        <f t="shared" ref="BA7:BA9" si="6">M6/M7</f>
        <v>0.99901713864487995</v>
      </c>
      <c r="BB7" s="9">
        <f t="shared" ref="BB7:BB9" si="7">K7/K6</f>
        <v>0.58333333333333337</v>
      </c>
      <c r="BC7" s="9">
        <f t="shared" ref="BC7:BC9" si="8">J7/J6</f>
        <v>0.65</v>
      </c>
      <c r="BD7" s="9">
        <f t="shared" ref="BD7:BD9" si="9">BB7^0.2</f>
        <v>0.89780776823712527</v>
      </c>
    </row>
    <row r="8" spans="1:56" s="236" customFormat="1" ht="15" customHeight="1">
      <c r="A8" s="467">
        <v>34</v>
      </c>
      <c r="B8" s="468"/>
      <c r="C8" s="468">
        <v>2</v>
      </c>
      <c r="D8" s="468">
        <v>1073</v>
      </c>
      <c r="E8" s="468" t="s">
        <v>246</v>
      </c>
      <c r="F8" s="468" t="s">
        <v>350</v>
      </c>
      <c r="G8" s="468">
        <v>1975</v>
      </c>
      <c r="H8" s="468" t="s">
        <v>1506</v>
      </c>
      <c r="I8" s="468" t="s">
        <v>351</v>
      </c>
      <c r="J8" s="468">
        <v>35</v>
      </c>
      <c r="K8" s="468">
        <v>12</v>
      </c>
      <c r="L8" s="468">
        <v>35</v>
      </c>
      <c r="M8" s="469">
        <v>0.54224537037037035</v>
      </c>
      <c r="N8" s="468">
        <v>0</v>
      </c>
      <c r="O8" s="468"/>
      <c r="P8" s="470">
        <v>0.30833333333333335</v>
      </c>
      <c r="Q8" s="470">
        <v>0.53333333333333333</v>
      </c>
      <c r="R8" s="470">
        <v>0.37361111111111112</v>
      </c>
      <c r="S8" s="468"/>
      <c r="T8" s="468"/>
      <c r="U8" s="468"/>
      <c r="V8" s="470">
        <v>0.44791666666666669</v>
      </c>
      <c r="W8" s="468"/>
      <c r="X8" s="470">
        <v>0.50208333333333333</v>
      </c>
      <c r="Y8" s="470">
        <v>0.55555555555555558</v>
      </c>
      <c r="Z8" s="470">
        <v>0.34861111111111115</v>
      </c>
      <c r="AA8" s="469">
        <v>0.57855324074074077</v>
      </c>
      <c r="AB8" s="469">
        <v>0.3077199074074074</v>
      </c>
      <c r="AC8" s="468"/>
      <c r="AD8" s="468"/>
      <c r="AE8" s="468"/>
      <c r="AF8" s="468"/>
      <c r="AG8" s="468"/>
      <c r="AH8" s="470">
        <v>0.61388888888888882</v>
      </c>
      <c r="AI8" s="468"/>
      <c r="AJ8" s="470">
        <v>0.64652777777777781</v>
      </c>
      <c r="AK8" s="470">
        <v>0.72222222222222221</v>
      </c>
      <c r="AL8" s="468"/>
      <c r="AM8" s="470">
        <v>0.77361111111111114</v>
      </c>
      <c r="AN8" s="470">
        <v>0.6791666666666667</v>
      </c>
      <c r="AO8" s="469">
        <v>0.81307870370370372</v>
      </c>
      <c r="AP8" s="469">
        <v>0.23452546296296295</v>
      </c>
      <c r="AQ8" s="471"/>
      <c r="AS8" s="15">
        <f>VLOOKUP(AT8,id!$A:$C,3,0)</f>
        <v>160</v>
      </c>
      <c r="AT8" s="15" t="str">
        <f t="shared" si="0"/>
        <v>AdamczykEwa1975</v>
      </c>
      <c r="AU8" s="9" t="str">
        <f t="shared" si="1"/>
        <v>Adamczyk</v>
      </c>
      <c r="AV8" s="9" t="str">
        <f t="shared" si="2"/>
        <v>Ewa</v>
      </c>
      <c r="AW8" s="9" t="str">
        <f t="shared" si="3"/>
        <v>Zbieranina z Niesięcina</v>
      </c>
      <c r="AX8" s="9">
        <f t="shared" si="4"/>
        <v>1975</v>
      </c>
      <c r="AY8" s="9">
        <f t="shared" ref="AY8:AY9" si="10">AY7*IF(BC8&lt;1,BC8,IF(BD8&lt;1,BD8,IF(BB8&lt;1,BB8,IF(BA8&lt;1,BA8,1))))</f>
        <v>89.743589743589752</v>
      </c>
      <c r="AZ8" s="9">
        <f t="shared" si="5"/>
        <v>58.333333333333336</v>
      </c>
      <c r="BA8" s="9">
        <f t="shared" si="6"/>
        <v>1.0424119530416223</v>
      </c>
      <c r="BB8" s="9">
        <f t="shared" si="7"/>
        <v>0.8571428571428571</v>
      </c>
      <c r="BC8" s="9">
        <f t="shared" si="8"/>
        <v>0.89743589743589747</v>
      </c>
      <c r="BD8" s="9">
        <f t="shared" si="9"/>
        <v>0.96964026609557907</v>
      </c>
    </row>
    <row r="9" spans="1:56" s="236" customFormat="1" ht="15" customHeight="1">
      <c r="A9" s="467">
        <v>58</v>
      </c>
      <c r="B9" s="468"/>
      <c r="C9" s="468">
        <v>3</v>
      </c>
      <c r="D9" s="468">
        <v>1030</v>
      </c>
      <c r="E9" s="468" t="s">
        <v>1044</v>
      </c>
      <c r="F9" s="468" t="s">
        <v>2709</v>
      </c>
      <c r="G9" s="468">
        <v>1972</v>
      </c>
      <c r="H9" s="468" t="s">
        <v>1633</v>
      </c>
      <c r="I9" s="468" t="s">
        <v>385</v>
      </c>
      <c r="J9" s="468">
        <v>29</v>
      </c>
      <c r="K9" s="468">
        <v>11</v>
      </c>
      <c r="L9" s="468">
        <v>29</v>
      </c>
      <c r="M9" s="469">
        <v>0.5372569444444445</v>
      </c>
      <c r="N9" s="468">
        <v>0</v>
      </c>
      <c r="O9" s="468"/>
      <c r="P9" s="468"/>
      <c r="Q9" s="470">
        <v>0.30694444444444441</v>
      </c>
      <c r="R9" s="468"/>
      <c r="S9" s="470">
        <v>0.42569444444444443</v>
      </c>
      <c r="T9" s="470">
        <v>0.5493055555555556</v>
      </c>
      <c r="U9" s="470">
        <v>0.36319444444444443</v>
      </c>
      <c r="V9" s="468"/>
      <c r="W9" s="470">
        <v>0.48749999999999999</v>
      </c>
      <c r="X9" s="468"/>
      <c r="Y9" s="470">
        <v>0.51736111111111105</v>
      </c>
      <c r="Z9" s="468"/>
      <c r="AA9" s="469">
        <v>0.57400462962962961</v>
      </c>
      <c r="AB9" s="469">
        <v>0.3031712962962963</v>
      </c>
      <c r="AC9" s="468"/>
      <c r="AD9" s="470">
        <v>0.61805555555555558</v>
      </c>
      <c r="AE9" s="468"/>
      <c r="AF9" s="470">
        <v>0.72291666666666676</v>
      </c>
      <c r="AG9" s="468"/>
      <c r="AH9" s="468"/>
      <c r="AI9" s="468"/>
      <c r="AJ9" s="468"/>
      <c r="AK9" s="470">
        <v>0.67291666666666661</v>
      </c>
      <c r="AL9" s="468"/>
      <c r="AM9" s="470">
        <v>0.64166666666666672</v>
      </c>
      <c r="AN9" s="470">
        <v>0.77361111111111114</v>
      </c>
      <c r="AO9" s="469">
        <v>0.80809027777777775</v>
      </c>
      <c r="AP9" s="469">
        <v>0.23408564814814814</v>
      </c>
      <c r="AQ9" s="471"/>
      <c r="AS9" s="15">
        <f>VLOOKUP(AT9,id!$A:$C,3,0)</f>
        <v>657</v>
      </c>
      <c r="AT9" s="15" t="str">
        <f t="shared" ref="AT9:AT17" si="11">AU9&amp;AV9&amp;AX9</f>
        <v>ZielińskaJadwiga1972</v>
      </c>
      <c r="AU9" s="9" t="str">
        <f t="shared" ref="AU9:AU17" si="12">E9</f>
        <v>Zielińska</v>
      </c>
      <c r="AV9" s="9" t="str">
        <f t="shared" ref="AV9:AV17" si="13">F9</f>
        <v>Jadwiga</v>
      </c>
      <c r="AW9" s="9" t="str">
        <f t="shared" ref="AW9:AW17" si="14">I9</f>
        <v>MTB4FUN</v>
      </c>
      <c r="AX9" s="9">
        <f t="shared" ref="AX9:AX17" si="15">G9</f>
        <v>1972</v>
      </c>
      <c r="AY9" s="9">
        <f t="shared" si="10"/>
        <v>74.358974358974365</v>
      </c>
      <c r="AZ9" s="9">
        <f t="shared" si="5"/>
        <v>48.333333333333336</v>
      </c>
      <c r="BA9" s="9">
        <f t="shared" si="6"/>
        <v>1.0092849910596953</v>
      </c>
      <c r="BB9" s="9">
        <f t="shared" si="7"/>
        <v>0.91666666666666663</v>
      </c>
      <c r="BC9" s="9">
        <f t="shared" si="8"/>
        <v>0.82857142857142863</v>
      </c>
      <c r="BD9" s="9">
        <f t="shared" si="9"/>
        <v>0.98274826965614603</v>
      </c>
    </row>
    <row r="10" spans="1:56" s="236" customFormat="1" ht="15" customHeight="1">
      <c r="A10" s="462">
        <v>59</v>
      </c>
      <c r="B10" s="463"/>
      <c r="C10" s="463">
        <v>4</v>
      </c>
      <c r="D10" s="463">
        <v>1017</v>
      </c>
      <c r="E10" s="463" t="s">
        <v>387</v>
      </c>
      <c r="F10" s="463" t="s">
        <v>386</v>
      </c>
      <c r="G10" s="463">
        <v>1973</v>
      </c>
      <c r="H10" s="463" t="s">
        <v>1633</v>
      </c>
      <c r="I10" s="463" t="s">
        <v>385</v>
      </c>
      <c r="J10" s="463">
        <v>29</v>
      </c>
      <c r="K10" s="463">
        <v>11</v>
      </c>
      <c r="L10" s="463">
        <v>29</v>
      </c>
      <c r="M10" s="464">
        <v>0.53728009259259257</v>
      </c>
      <c r="N10" s="463">
        <v>0</v>
      </c>
      <c r="O10" s="463"/>
      <c r="P10" s="463"/>
      <c r="Q10" s="465">
        <v>0.30694444444444441</v>
      </c>
      <c r="R10" s="463"/>
      <c r="S10" s="465">
        <v>0.42499999999999999</v>
      </c>
      <c r="T10" s="465">
        <v>0.54861111111111105</v>
      </c>
      <c r="U10" s="465">
        <v>0.36319444444444443</v>
      </c>
      <c r="V10" s="463"/>
      <c r="W10" s="465">
        <v>0.48749999999999999</v>
      </c>
      <c r="X10" s="463"/>
      <c r="Y10" s="465">
        <v>0.5180555555555556</v>
      </c>
      <c r="Z10" s="463"/>
      <c r="AA10" s="464">
        <v>0.57405092592592599</v>
      </c>
      <c r="AB10" s="464">
        <v>0.30321759259259257</v>
      </c>
      <c r="AC10" s="463"/>
      <c r="AD10" s="465">
        <v>0.61805555555555558</v>
      </c>
      <c r="AE10" s="463"/>
      <c r="AF10" s="465">
        <v>0.72291666666666676</v>
      </c>
      <c r="AG10" s="463"/>
      <c r="AH10" s="463"/>
      <c r="AI10" s="463"/>
      <c r="AJ10" s="463"/>
      <c r="AK10" s="465">
        <v>0.67291666666666661</v>
      </c>
      <c r="AL10" s="463"/>
      <c r="AM10" s="465">
        <v>0.64166666666666672</v>
      </c>
      <c r="AN10" s="465">
        <v>0.77361111111111114</v>
      </c>
      <c r="AO10" s="464">
        <v>0.80811342592592583</v>
      </c>
      <c r="AP10" s="464">
        <v>0.23406249999999998</v>
      </c>
      <c r="AQ10" s="466"/>
      <c r="AS10" s="15">
        <f>VLOOKUP(AT10,id!$A:$C,3,0)</f>
        <v>239</v>
      </c>
      <c r="AT10" s="15" t="str">
        <f t="shared" si="11"/>
        <v>DunowskaIlona1973</v>
      </c>
      <c r="AU10" s="9" t="str">
        <f t="shared" si="12"/>
        <v>Dunowska</v>
      </c>
      <c r="AV10" s="9" t="str">
        <f t="shared" si="13"/>
        <v>Ilona</v>
      </c>
      <c r="AW10" s="9" t="str">
        <f t="shared" si="14"/>
        <v>MTB4FUN</v>
      </c>
      <c r="AX10" s="9">
        <f t="shared" si="15"/>
        <v>1973</v>
      </c>
      <c r="AY10" s="9">
        <f t="shared" ref="AY10:AY17" si="16">AY9*IF(BC10&lt;1,BC10,IF(BD10&lt;1,BD10,IF(BB10&lt;1,BB10,IF(BA10&lt;1,BA10,1))))</f>
        <v>74.355770680709838</v>
      </c>
      <c r="AZ10" s="9">
        <f t="shared" ref="AZ10:AZ17" si="17">AZ9*IF(BC10&lt;1,BC10,IF(BD10&lt;1,BD10,IF(BB10&lt;1,BB10,IF(BA10&lt;1,BA10,1))))</f>
        <v>48.331250942461395</v>
      </c>
      <c r="BA10" s="9">
        <f t="shared" ref="BA10:BA17" si="18">M9/M10</f>
        <v>0.9999569160509254</v>
      </c>
      <c r="BB10" s="9">
        <f t="shared" ref="BB10:BB17" si="19">K10/K9</f>
        <v>1</v>
      </c>
      <c r="BC10" s="9">
        <f t="shared" ref="BC10:BC17" si="20">J10/J9</f>
        <v>1</v>
      </c>
      <c r="BD10" s="9">
        <f t="shared" ref="BD10:BD17" si="21">BB10^0.2</f>
        <v>1</v>
      </c>
    </row>
    <row r="11" spans="1:56" s="236" customFormat="1" ht="15" customHeight="1">
      <c r="A11" s="467">
        <v>66</v>
      </c>
      <c r="B11" s="468"/>
      <c r="C11" s="468">
        <v>5</v>
      </c>
      <c r="D11" s="468">
        <v>1002</v>
      </c>
      <c r="E11" s="468" t="s">
        <v>55</v>
      </c>
      <c r="F11" s="468" t="s">
        <v>72</v>
      </c>
      <c r="G11" s="468">
        <v>1969</v>
      </c>
      <c r="H11" s="468" t="s">
        <v>323</v>
      </c>
      <c r="I11" s="468" t="s">
        <v>150</v>
      </c>
      <c r="J11" s="468">
        <v>28</v>
      </c>
      <c r="K11" s="468">
        <v>9</v>
      </c>
      <c r="L11" s="468">
        <v>28</v>
      </c>
      <c r="M11" s="469">
        <v>0.55269675925925921</v>
      </c>
      <c r="N11" s="468">
        <v>0</v>
      </c>
      <c r="O11" s="468"/>
      <c r="P11" s="468"/>
      <c r="Q11" s="468"/>
      <c r="R11" s="468"/>
      <c r="S11" s="468"/>
      <c r="T11" s="470">
        <v>0.46527777777777773</v>
      </c>
      <c r="U11" s="468"/>
      <c r="V11" s="470">
        <v>0.57361111111111118</v>
      </c>
      <c r="W11" s="470">
        <v>0.3840277777777778</v>
      </c>
      <c r="X11" s="468"/>
      <c r="Y11" s="470">
        <v>0.3298611111111111</v>
      </c>
      <c r="Z11" s="470">
        <v>0.53402777777777777</v>
      </c>
      <c r="AA11" s="469">
        <v>0.64381944444444439</v>
      </c>
      <c r="AB11" s="469">
        <v>0.37298611111111107</v>
      </c>
      <c r="AC11" s="470">
        <v>0.80902777777777779</v>
      </c>
      <c r="AD11" s="468"/>
      <c r="AE11" s="468"/>
      <c r="AF11" s="468"/>
      <c r="AG11" s="468"/>
      <c r="AH11" s="468"/>
      <c r="AI11" s="468"/>
      <c r="AJ11" s="468"/>
      <c r="AK11" s="470">
        <v>0.71666666666666667</v>
      </c>
      <c r="AL11" s="468"/>
      <c r="AM11" s="470">
        <v>0.67569444444444438</v>
      </c>
      <c r="AN11" s="470">
        <v>0.77638888888888891</v>
      </c>
      <c r="AO11" s="469">
        <v>0.82353009259259258</v>
      </c>
      <c r="AP11" s="469">
        <v>0.17971064814814816</v>
      </c>
      <c r="AQ11" s="471"/>
      <c r="AS11" s="15">
        <f>VLOOKUP(AT11,id!$A:$C,3,0)</f>
        <v>57</v>
      </c>
      <c r="AT11" s="15" t="str">
        <f t="shared" si="11"/>
        <v>StanekAsia1969</v>
      </c>
      <c r="AU11" s="9" t="str">
        <f t="shared" si="12"/>
        <v>Stanek</v>
      </c>
      <c r="AV11" s="9" t="str">
        <f t="shared" si="13"/>
        <v>Asia</v>
      </c>
      <c r="AW11" s="9" t="str">
        <f t="shared" si="14"/>
        <v>RUDY KOT</v>
      </c>
      <c r="AX11" s="9">
        <f t="shared" si="15"/>
        <v>1969</v>
      </c>
      <c r="AY11" s="9">
        <f t="shared" si="16"/>
        <v>71.791778588271569</v>
      </c>
      <c r="AZ11" s="9">
        <f t="shared" si="17"/>
        <v>46.664656082376524</v>
      </c>
      <c r="BA11" s="9">
        <f t="shared" si="18"/>
        <v>0.97210646451531846</v>
      </c>
      <c r="BB11" s="9">
        <f t="shared" si="19"/>
        <v>0.81818181818181823</v>
      </c>
      <c r="BC11" s="9">
        <f t="shared" si="20"/>
        <v>0.96551724137931039</v>
      </c>
      <c r="BD11" s="9">
        <f t="shared" si="21"/>
        <v>0.96066056837243674</v>
      </c>
    </row>
    <row r="12" spans="1:56" s="236" customFormat="1" ht="15" customHeight="1">
      <c r="A12" s="467">
        <v>68</v>
      </c>
      <c r="B12" s="468"/>
      <c r="C12" s="468">
        <v>6</v>
      </c>
      <c r="D12" s="468">
        <v>1103</v>
      </c>
      <c r="E12" s="468" t="s">
        <v>1039</v>
      </c>
      <c r="F12" s="468" t="s">
        <v>516</v>
      </c>
      <c r="G12" s="468">
        <v>1988</v>
      </c>
      <c r="H12" s="468" t="s">
        <v>1515</v>
      </c>
      <c r="I12" s="468"/>
      <c r="J12" s="468">
        <v>27</v>
      </c>
      <c r="K12" s="468">
        <v>10</v>
      </c>
      <c r="L12" s="468">
        <v>27</v>
      </c>
      <c r="M12" s="469">
        <v>0.56483796296296296</v>
      </c>
      <c r="N12" s="468">
        <v>0</v>
      </c>
      <c r="O12" s="468"/>
      <c r="P12" s="470">
        <v>0.32361111111111113</v>
      </c>
      <c r="Q12" s="470">
        <v>0.6</v>
      </c>
      <c r="R12" s="470">
        <v>0.4291666666666667</v>
      </c>
      <c r="S12" s="468"/>
      <c r="T12" s="468"/>
      <c r="U12" s="468"/>
      <c r="V12" s="470">
        <v>0.4777777777777778</v>
      </c>
      <c r="W12" s="468"/>
      <c r="X12" s="470">
        <v>0.56736111111111109</v>
      </c>
      <c r="Y12" s="468"/>
      <c r="Z12" s="470">
        <v>0.39305555555555555</v>
      </c>
      <c r="AA12" s="469">
        <v>0.61648148148148152</v>
      </c>
      <c r="AB12" s="469">
        <v>0.34564814814814815</v>
      </c>
      <c r="AC12" s="468"/>
      <c r="AD12" s="468"/>
      <c r="AE12" s="468"/>
      <c r="AF12" s="468"/>
      <c r="AG12" s="470">
        <v>0.71597222222222223</v>
      </c>
      <c r="AH12" s="470">
        <v>0.8222222222222223</v>
      </c>
      <c r="AI12" s="468"/>
      <c r="AJ12" s="468"/>
      <c r="AK12" s="468"/>
      <c r="AL12" s="470">
        <v>0.67569444444444438</v>
      </c>
      <c r="AM12" s="470">
        <v>0.76597222222222217</v>
      </c>
      <c r="AN12" s="468"/>
      <c r="AO12" s="469">
        <v>0.83567129629629633</v>
      </c>
      <c r="AP12" s="469">
        <v>0.21918981481481481</v>
      </c>
      <c r="AQ12" s="471"/>
      <c r="AS12" s="15">
        <f>VLOOKUP(AT12,id!$A:$C,3,0)</f>
        <v>658</v>
      </c>
      <c r="AT12" s="15" t="str">
        <f t="shared" si="11"/>
        <v>SzwarackaMałgorzata1988</v>
      </c>
      <c r="AU12" s="9" t="str">
        <f t="shared" si="12"/>
        <v>Szwaracka</v>
      </c>
      <c r="AV12" s="9" t="str">
        <f t="shared" si="13"/>
        <v>Małgorzata</v>
      </c>
      <c r="AW12" s="9">
        <f t="shared" si="14"/>
        <v>0</v>
      </c>
      <c r="AX12" s="9">
        <f t="shared" si="15"/>
        <v>1988</v>
      </c>
      <c r="AY12" s="9">
        <f t="shared" si="16"/>
        <v>69.2277864958333</v>
      </c>
      <c r="AZ12" s="9">
        <f t="shared" si="17"/>
        <v>44.998061222291646</v>
      </c>
      <c r="BA12" s="9">
        <f t="shared" si="18"/>
        <v>0.97850497930412683</v>
      </c>
      <c r="BB12" s="9">
        <f t="shared" si="19"/>
        <v>1.1111111111111112</v>
      </c>
      <c r="BC12" s="9">
        <f t="shared" si="20"/>
        <v>0.9642857142857143</v>
      </c>
      <c r="BD12" s="9">
        <f t="shared" si="21"/>
        <v>1.0212956876001351</v>
      </c>
    </row>
    <row r="13" spans="1:56" s="236" customFormat="1" ht="15" customHeight="1">
      <c r="A13" s="467">
        <v>84</v>
      </c>
      <c r="B13" s="468"/>
      <c r="C13" s="468">
        <v>7</v>
      </c>
      <c r="D13" s="468">
        <v>1071</v>
      </c>
      <c r="E13" s="468" t="s">
        <v>1612</v>
      </c>
      <c r="F13" s="468" t="s">
        <v>1241</v>
      </c>
      <c r="G13" s="468">
        <v>1980</v>
      </c>
      <c r="H13" s="468" t="s">
        <v>1515</v>
      </c>
      <c r="I13" s="468"/>
      <c r="J13" s="468">
        <v>17</v>
      </c>
      <c r="K13" s="468">
        <v>7</v>
      </c>
      <c r="L13" s="468">
        <v>21</v>
      </c>
      <c r="M13" s="469">
        <v>0.58584490740740736</v>
      </c>
      <c r="N13" s="468">
        <v>4</v>
      </c>
      <c r="O13" s="468"/>
      <c r="P13" s="470">
        <v>0.37083333333333335</v>
      </c>
      <c r="Q13" s="468"/>
      <c r="R13" s="470">
        <v>0.51666666666666672</v>
      </c>
      <c r="S13" s="468"/>
      <c r="T13" s="468"/>
      <c r="U13" s="468"/>
      <c r="V13" s="470">
        <v>0.5541666666666667</v>
      </c>
      <c r="W13" s="468"/>
      <c r="X13" s="470">
        <v>0.63750000000000007</v>
      </c>
      <c r="Y13" s="468"/>
      <c r="Z13" s="470">
        <v>0.46249999999999997</v>
      </c>
      <c r="AA13" s="469">
        <v>0.65615740740740736</v>
      </c>
      <c r="AB13" s="469">
        <v>0.38532407407407404</v>
      </c>
      <c r="AC13" s="468"/>
      <c r="AD13" s="468"/>
      <c r="AE13" s="468"/>
      <c r="AF13" s="468"/>
      <c r="AG13" s="468"/>
      <c r="AH13" s="468"/>
      <c r="AI13" s="468"/>
      <c r="AJ13" s="468"/>
      <c r="AK13" s="470">
        <v>0.73402777777777783</v>
      </c>
      <c r="AL13" s="468"/>
      <c r="AM13" s="470">
        <v>0.69652777777777775</v>
      </c>
      <c r="AN13" s="468"/>
      <c r="AO13" s="469">
        <v>0.85667824074074073</v>
      </c>
      <c r="AP13" s="469">
        <v>0.20052083333333334</v>
      </c>
      <c r="AQ13" s="471"/>
      <c r="AS13" s="15">
        <f>VLOOKUP(AT13,id!$A:$C,3,0)</f>
        <v>240</v>
      </c>
      <c r="AT13" s="15" t="str">
        <f t="shared" si="11"/>
        <v>LasockaElżbieta1980</v>
      </c>
      <c r="AU13" s="9" t="str">
        <f t="shared" si="12"/>
        <v>Lasocka</v>
      </c>
      <c r="AV13" s="9" t="str">
        <f t="shared" si="13"/>
        <v>Elżbieta</v>
      </c>
      <c r="AW13" s="9">
        <f t="shared" si="14"/>
        <v>0</v>
      </c>
      <c r="AX13" s="9">
        <f t="shared" si="15"/>
        <v>1980</v>
      </c>
      <c r="AY13" s="9">
        <f t="shared" si="16"/>
        <v>43.5878655714506</v>
      </c>
      <c r="AZ13" s="9">
        <f t="shared" si="17"/>
        <v>28.332112621442889</v>
      </c>
      <c r="BA13" s="9">
        <f t="shared" si="18"/>
        <v>0.96414248177489781</v>
      </c>
      <c r="BB13" s="9">
        <f t="shared" si="19"/>
        <v>0.7</v>
      </c>
      <c r="BC13" s="9">
        <f t="shared" si="20"/>
        <v>0.62962962962962965</v>
      </c>
      <c r="BD13" s="9">
        <f t="shared" si="21"/>
        <v>0.93114991509483769</v>
      </c>
    </row>
    <row r="14" spans="1:56" s="236" customFormat="1" ht="15" customHeight="1">
      <c r="A14" s="462">
        <v>85</v>
      </c>
      <c r="B14" s="463"/>
      <c r="C14" s="463">
        <v>8</v>
      </c>
      <c r="D14" s="463">
        <v>1028</v>
      </c>
      <c r="E14" s="463" t="s">
        <v>66</v>
      </c>
      <c r="F14" s="463" t="s">
        <v>67</v>
      </c>
      <c r="G14" s="463">
        <v>1981</v>
      </c>
      <c r="H14" s="463" t="s">
        <v>1883</v>
      </c>
      <c r="I14" s="463" t="s">
        <v>151</v>
      </c>
      <c r="J14" s="463">
        <v>16</v>
      </c>
      <c r="K14" s="463">
        <v>7</v>
      </c>
      <c r="L14" s="463">
        <v>16</v>
      </c>
      <c r="M14" s="464">
        <v>0.284212962962963</v>
      </c>
      <c r="N14" s="463">
        <v>0</v>
      </c>
      <c r="O14" s="463"/>
      <c r="P14" s="465">
        <v>0.52430555555555558</v>
      </c>
      <c r="Q14" s="465">
        <v>0.30624999999999997</v>
      </c>
      <c r="R14" s="463"/>
      <c r="S14" s="465">
        <v>0.38125000000000003</v>
      </c>
      <c r="T14" s="465">
        <v>0.49305555555555558</v>
      </c>
      <c r="U14" s="465">
        <v>0.33611111111111108</v>
      </c>
      <c r="V14" s="463"/>
      <c r="W14" s="465">
        <v>0.43402777777777773</v>
      </c>
      <c r="X14" s="463"/>
      <c r="Y14" s="465">
        <v>0.46458333333333335</v>
      </c>
      <c r="Z14" s="463"/>
      <c r="AA14" s="464">
        <v>0.55450231481481482</v>
      </c>
      <c r="AB14" s="464">
        <v>0.28366898148148151</v>
      </c>
      <c r="AC14" s="463"/>
      <c r="AD14" s="463"/>
      <c r="AE14" s="463"/>
      <c r="AF14" s="463"/>
      <c r="AG14" s="463"/>
      <c r="AH14" s="463"/>
      <c r="AI14" s="463"/>
      <c r="AJ14" s="463"/>
      <c r="AK14" s="463"/>
      <c r="AL14" s="463"/>
      <c r="AM14" s="463"/>
      <c r="AN14" s="463"/>
      <c r="AO14" s="464">
        <v>0.55504629629629632</v>
      </c>
      <c r="AP14" s="464">
        <v>5.4398148148148144E-4</v>
      </c>
      <c r="AQ14" s="466"/>
      <c r="AS14" s="15">
        <f>VLOOKUP(AT14,id!$A:$C,3,0)</f>
        <v>58</v>
      </c>
      <c r="AT14" s="15" t="str">
        <f t="shared" si="11"/>
        <v>BlankDanuta1981</v>
      </c>
      <c r="AU14" s="9" t="str">
        <f t="shared" si="12"/>
        <v>Blank</v>
      </c>
      <c r="AV14" s="9" t="str">
        <f t="shared" si="13"/>
        <v>Danuta</v>
      </c>
      <c r="AW14" s="9" t="str">
        <f t="shared" si="14"/>
        <v>Towanda</v>
      </c>
      <c r="AX14" s="9">
        <f t="shared" si="15"/>
        <v>1981</v>
      </c>
      <c r="AY14" s="9">
        <f t="shared" si="16"/>
        <v>41.02387347901233</v>
      </c>
      <c r="AZ14" s="9">
        <f t="shared" si="17"/>
        <v>26.665517761358011</v>
      </c>
      <c r="BA14" s="9">
        <f t="shared" si="18"/>
        <v>2.0612884834663623</v>
      </c>
      <c r="BB14" s="9">
        <f t="shared" si="19"/>
        <v>1</v>
      </c>
      <c r="BC14" s="9">
        <f t="shared" si="20"/>
        <v>0.94117647058823528</v>
      </c>
      <c r="BD14" s="9">
        <f t="shared" si="21"/>
        <v>1</v>
      </c>
    </row>
    <row r="15" spans="1:56" s="236" customFormat="1" ht="15" customHeight="1">
      <c r="A15" s="467">
        <v>88</v>
      </c>
      <c r="B15" s="468"/>
      <c r="C15" s="468">
        <v>9</v>
      </c>
      <c r="D15" s="468">
        <v>1101</v>
      </c>
      <c r="E15" s="468" t="s">
        <v>1018</v>
      </c>
      <c r="F15" s="468" t="s">
        <v>505</v>
      </c>
      <c r="G15" s="468">
        <v>1980</v>
      </c>
      <c r="H15" s="468" t="s">
        <v>2723</v>
      </c>
      <c r="I15" s="468"/>
      <c r="J15" s="468">
        <v>14</v>
      </c>
      <c r="K15" s="468">
        <v>5</v>
      </c>
      <c r="L15" s="468">
        <v>14</v>
      </c>
      <c r="M15" s="469">
        <v>0.31795138888888891</v>
      </c>
      <c r="N15" s="468">
        <v>0</v>
      </c>
      <c r="O15" s="468"/>
      <c r="P15" s="468"/>
      <c r="Q15" s="470">
        <v>0.30694444444444441</v>
      </c>
      <c r="R15" s="468"/>
      <c r="S15" s="470">
        <v>0.42569444444444443</v>
      </c>
      <c r="T15" s="468"/>
      <c r="U15" s="470">
        <v>0.35625000000000001</v>
      </c>
      <c r="V15" s="468"/>
      <c r="W15" s="468"/>
      <c r="X15" s="470">
        <v>0.56874999999999998</v>
      </c>
      <c r="Y15" s="470">
        <v>0.48819444444444443</v>
      </c>
      <c r="Z15" s="468"/>
      <c r="AA15" s="468"/>
      <c r="AB15" s="468"/>
      <c r="AC15" s="468"/>
      <c r="AD15" s="468"/>
      <c r="AE15" s="468"/>
      <c r="AF15" s="468"/>
      <c r="AG15" s="468"/>
      <c r="AH15" s="468"/>
      <c r="AI15" s="468"/>
      <c r="AJ15" s="468"/>
      <c r="AK15" s="468"/>
      <c r="AL15" s="468"/>
      <c r="AM15" s="468"/>
      <c r="AN15" s="468"/>
      <c r="AO15" s="469">
        <v>0.58878472222222222</v>
      </c>
      <c r="AP15" s="469">
        <v>0.58878472222222222</v>
      </c>
      <c r="AQ15" s="471"/>
      <c r="AS15" s="15">
        <f>VLOOKUP(AT15,id!$A:$C,3,0)</f>
        <v>659</v>
      </c>
      <c r="AT15" s="15" t="str">
        <f t="shared" si="11"/>
        <v>SzeligaJoanna1980</v>
      </c>
      <c r="AU15" s="9" t="str">
        <f t="shared" si="12"/>
        <v>Szeliga</v>
      </c>
      <c r="AV15" s="9" t="str">
        <f t="shared" si="13"/>
        <v>Joanna</v>
      </c>
      <c r="AW15" s="9">
        <f t="shared" si="14"/>
        <v>0</v>
      </c>
      <c r="AX15" s="9">
        <f t="shared" si="15"/>
        <v>1980</v>
      </c>
      <c r="AY15" s="9">
        <f t="shared" si="16"/>
        <v>35.895889294135792</v>
      </c>
      <c r="AZ15" s="9">
        <f t="shared" si="17"/>
        <v>23.332328041188259</v>
      </c>
      <c r="BA15" s="9">
        <f t="shared" si="18"/>
        <v>0.89388810017836995</v>
      </c>
      <c r="BB15" s="9">
        <f t="shared" si="19"/>
        <v>0.7142857142857143</v>
      </c>
      <c r="BC15" s="9">
        <f t="shared" si="20"/>
        <v>0.875</v>
      </c>
      <c r="BD15" s="9">
        <f t="shared" si="21"/>
        <v>0.93491987614847016</v>
      </c>
    </row>
    <row r="16" spans="1:56" s="236" customFormat="1" ht="15" customHeight="1">
      <c r="A16" s="462">
        <v>91</v>
      </c>
      <c r="B16" s="463"/>
      <c r="C16" s="463">
        <v>10</v>
      </c>
      <c r="D16" s="463">
        <v>1081</v>
      </c>
      <c r="E16" s="463" t="s">
        <v>675</v>
      </c>
      <c r="F16" s="463" t="s">
        <v>292</v>
      </c>
      <c r="G16" s="463">
        <v>1970</v>
      </c>
      <c r="H16" s="463" t="s">
        <v>2724</v>
      </c>
      <c r="I16" s="463"/>
      <c r="J16" s="463">
        <v>14</v>
      </c>
      <c r="K16" s="463">
        <v>5</v>
      </c>
      <c r="L16" s="463">
        <v>14</v>
      </c>
      <c r="M16" s="464">
        <v>0.3180439814814815</v>
      </c>
      <c r="N16" s="463">
        <v>0</v>
      </c>
      <c r="O16" s="463"/>
      <c r="P16" s="463"/>
      <c r="Q16" s="465">
        <v>0.30694444444444441</v>
      </c>
      <c r="R16" s="463"/>
      <c r="S16" s="465">
        <v>0.42569444444444443</v>
      </c>
      <c r="T16" s="463"/>
      <c r="U16" s="465">
        <v>0.35555555555555557</v>
      </c>
      <c r="V16" s="463"/>
      <c r="W16" s="463"/>
      <c r="X16" s="465">
        <v>0.56944444444444442</v>
      </c>
      <c r="Y16" s="465">
        <v>0.48888888888888887</v>
      </c>
      <c r="Z16" s="463"/>
      <c r="AA16" s="463"/>
      <c r="AB16" s="463"/>
      <c r="AC16" s="463"/>
      <c r="AD16" s="463"/>
      <c r="AE16" s="463"/>
      <c r="AF16" s="463"/>
      <c r="AG16" s="463"/>
      <c r="AH16" s="463"/>
      <c r="AI16" s="463"/>
      <c r="AJ16" s="463"/>
      <c r="AK16" s="463"/>
      <c r="AL16" s="463"/>
      <c r="AM16" s="463"/>
      <c r="AN16" s="463"/>
      <c r="AO16" s="464">
        <v>0.58887731481481487</v>
      </c>
      <c r="AP16" s="464">
        <v>0.58887731481481487</v>
      </c>
      <c r="AQ16" s="466"/>
      <c r="AS16" s="15">
        <f>VLOOKUP(AT16,id!$A:$C,3,0)</f>
        <v>660</v>
      </c>
      <c r="AT16" s="15" t="str">
        <f t="shared" si="11"/>
        <v>WróbelAnna1970</v>
      </c>
      <c r="AU16" s="9" t="str">
        <f t="shared" si="12"/>
        <v>Wróbel</v>
      </c>
      <c r="AV16" s="9" t="str">
        <f t="shared" si="13"/>
        <v>Anna</v>
      </c>
      <c r="AW16" s="9">
        <f t="shared" si="14"/>
        <v>0</v>
      </c>
      <c r="AX16" s="9">
        <f t="shared" si="15"/>
        <v>1970</v>
      </c>
      <c r="AY16" s="9">
        <f t="shared" si="16"/>
        <v>35.885438873292493</v>
      </c>
      <c r="AZ16" s="9">
        <f t="shared" si="17"/>
        <v>23.325535267640113</v>
      </c>
      <c r="BA16" s="9">
        <f t="shared" si="18"/>
        <v>0.99970886859056007</v>
      </c>
      <c r="BB16" s="9">
        <f t="shared" si="19"/>
        <v>1</v>
      </c>
      <c r="BC16" s="9">
        <f t="shared" si="20"/>
        <v>1</v>
      </c>
      <c r="BD16" s="9">
        <f t="shared" si="21"/>
        <v>1</v>
      </c>
    </row>
    <row r="17" spans="1:56" s="236" customFormat="1" ht="15" customHeight="1">
      <c r="A17" s="462">
        <v>93</v>
      </c>
      <c r="B17" s="463"/>
      <c r="C17" s="463">
        <v>11</v>
      </c>
      <c r="D17" s="463">
        <v>1060</v>
      </c>
      <c r="E17" s="463" t="s">
        <v>1015</v>
      </c>
      <c r="F17" s="463" t="s">
        <v>1014</v>
      </c>
      <c r="G17" s="463">
        <v>1974</v>
      </c>
      <c r="H17" s="463" t="s">
        <v>2725</v>
      </c>
      <c r="I17" s="463" t="s">
        <v>385</v>
      </c>
      <c r="J17" s="463">
        <v>13</v>
      </c>
      <c r="K17" s="463">
        <v>5</v>
      </c>
      <c r="L17" s="463">
        <v>13</v>
      </c>
      <c r="M17" s="464">
        <v>0.27914351851851854</v>
      </c>
      <c r="N17" s="463">
        <v>0</v>
      </c>
      <c r="O17" s="463"/>
      <c r="P17" s="463"/>
      <c r="Q17" s="465">
        <v>0.30694444444444441</v>
      </c>
      <c r="R17" s="463"/>
      <c r="S17" s="465">
        <v>0.42569444444444443</v>
      </c>
      <c r="T17" s="463"/>
      <c r="U17" s="465">
        <v>0.36319444444444443</v>
      </c>
      <c r="V17" s="463"/>
      <c r="W17" s="465">
        <v>0.48749999999999999</v>
      </c>
      <c r="X17" s="463"/>
      <c r="Y17" s="465">
        <v>0.51736111111111105</v>
      </c>
      <c r="Z17" s="463"/>
      <c r="AA17" s="464">
        <v>0.54957175925925927</v>
      </c>
      <c r="AB17" s="464">
        <v>0.27873842592592596</v>
      </c>
      <c r="AC17" s="463"/>
      <c r="AD17" s="463"/>
      <c r="AE17" s="463"/>
      <c r="AF17" s="463"/>
      <c r="AG17" s="463"/>
      <c r="AH17" s="463"/>
      <c r="AI17" s="463"/>
      <c r="AJ17" s="463"/>
      <c r="AK17" s="463"/>
      <c r="AL17" s="463"/>
      <c r="AM17" s="463"/>
      <c r="AN17" s="463"/>
      <c r="AO17" s="464">
        <v>0.54997685185185186</v>
      </c>
      <c r="AP17" s="464">
        <v>4.0509259259259258E-4</v>
      </c>
      <c r="AQ17" s="466"/>
      <c r="AS17" s="15">
        <f>VLOOKUP(AT17,id!$A:$C,3,0)</f>
        <v>661</v>
      </c>
      <c r="AT17" s="15" t="str">
        <f t="shared" si="11"/>
        <v>RodziczWioletta1974</v>
      </c>
      <c r="AU17" s="9" t="str">
        <f t="shared" si="12"/>
        <v>Rodzicz</v>
      </c>
      <c r="AV17" s="9" t="str">
        <f t="shared" si="13"/>
        <v>Wioletta</v>
      </c>
      <c r="AW17" s="9" t="str">
        <f t="shared" si="14"/>
        <v>MTB4FUN</v>
      </c>
      <c r="AX17" s="9">
        <f t="shared" si="15"/>
        <v>1974</v>
      </c>
      <c r="AY17" s="9">
        <f t="shared" si="16"/>
        <v>33.322193239485891</v>
      </c>
      <c r="AZ17" s="9">
        <f t="shared" si="17"/>
        <v>21.65942560566582</v>
      </c>
      <c r="BA17" s="9">
        <f t="shared" si="18"/>
        <v>1.1393564972219918</v>
      </c>
      <c r="BB17" s="9">
        <f t="shared" si="19"/>
        <v>1</v>
      </c>
      <c r="BC17" s="9">
        <f t="shared" si="20"/>
        <v>0.9285714285714286</v>
      </c>
      <c r="BD17" s="9">
        <f t="shared" si="21"/>
        <v>1</v>
      </c>
    </row>
    <row r="19" spans="1:56">
      <c r="A19" s="557" t="s">
        <v>2879</v>
      </c>
      <c r="B19" s="557"/>
      <c r="C19" s="557"/>
      <c r="D19" s="557"/>
      <c r="E19" s="557"/>
      <c r="F19" s="557"/>
      <c r="G19" s="557"/>
      <c r="H19" s="557"/>
      <c r="I19" s="557"/>
      <c r="J19" s="557"/>
      <c r="K19" s="557"/>
      <c r="L19" s="557"/>
      <c r="M19" s="557"/>
      <c r="N19" s="557"/>
      <c r="O19" s="557"/>
      <c r="P19" s="557"/>
      <c r="Q19" s="557"/>
      <c r="R19" s="557"/>
      <c r="S19" s="557"/>
      <c r="T19" s="557"/>
      <c r="U19" s="557"/>
      <c r="V19" s="557"/>
      <c r="W19" s="557"/>
      <c r="X19" s="557"/>
      <c r="Y19" s="557"/>
      <c r="Z19" s="557"/>
      <c r="AA19" s="557"/>
      <c r="AB19" s="557"/>
      <c r="AC19" s="557"/>
      <c r="AD19" s="557"/>
      <c r="AE19" s="557"/>
      <c r="AF19" s="557"/>
      <c r="AG19" s="557"/>
      <c r="AH19" s="557"/>
      <c r="AI19" s="557"/>
      <c r="AJ19" s="557"/>
      <c r="AK19" s="557"/>
      <c r="AL19" s="557"/>
      <c r="AM19" s="557"/>
      <c r="AN19" s="557"/>
      <c r="AO19" s="557"/>
      <c r="AP19" s="557"/>
      <c r="AQ19" s="557"/>
    </row>
    <row r="20" spans="1:56">
      <c r="A20" s="557" t="s">
        <v>2880</v>
      </c>
      <c r="B20" s="557"/>
      <c r="C20" s="557"/>
      <c r="D20" s="557"/>
      <c r="E20" s="557"/>
      <c r="F20" s="557"/>
      <c r="G20" s="557"/>
      <c r="H20" s="557"/>
      <c r="I20" s="557"/>
      <c r="J20" s="557"/>
      <c r="K20" s="557"/>
      <c r="L20" s="557"/>
      <c r="M20" s="557"/>
      <c r="N20" s="557"/>
      <c r="O20" s="557"/>
      <c r="P20" s="557"/>
      <c r="Q20" s="557"/>
      <c r="R20" s="557"/>
      <c r="S20" s="557"/>
      <c r="T20" s="557"/>
      <c r="U20" s="557"/>
      <c r="V20" s="557"/>
      <c r="W20" s="557"/>
      <c r="X20" s="557"/>
      <c r="Y20" s="557"/>
      <c r="Z20" s="557"/>
      <c r="AA20" s="557"/>
      <c r="AB20" s="557"/>
      <c r="AC20" s="557"/>
      <c r="AD20" s="557"/>
      <c r="AE20" s="557"/>
      <c r="AF20" s="557"/>
      <c r="AG20" s="557"/>
      <c r="AH20" s="557"/>
      <c r="AI20" s="557"/>
      <c r="AJ20" s="557"/>
      <c r="AK20" s="557"/>
      <c r="AL20" s="557"/>
      <c r="AM20" s="557"/>
      <c r="AN20" s="557"/>
      <c r="AO20" s="557"/>
      <c r="AP20" s="557"/>
      <c r="AQ20" s="557"/>
    </row>
    <row r="21" spans="1:56">
      <c r="A21" s="557" t="s">
        <v>2881</v>
      </c>
      <c r="B21" s="557"/>
      <c r="C21" s="557"/>
      <c r="D21" s="557"/>
      <c r="E21" s="557"/>
      <c r="F21" s="557"/>
      <c r="G21" s="557"/>
      <c r="H21" s="557"/>
      <c r="I21" s="557"/>
      <c r="J21" s="557"/>
      <c r="K21" s="557"/>
      <c r="L21" s="557"/>
      <c r="M21" s="557"/>
      <c r="N21" s="557"/>
      <c r="O21" s="557"/>
      <c r="P21" s="557"/>
      <c r="Q21" s="557"/>
      <c r="R21" s="557"/>
      <c r="S21" s="557"/>
      <c r="T21" s="557"/>
      <c r="U21" s="557"/>
      <c r="V21" s="557"/>
      <c r="W21" s="557"/>
      <c r="X21" s="557"/>
      <c r="Y21" s="557"/>
      <c r="Z21" s="557"/>
      <c r="AA21" s="557"/>
      <c r="AB21" s="557"/>
      <c r="AC21" s="557"/>
      <c r="AD21" s="557"/>
      <c r="AE21" s="557"/>
      <c r="AF21" s="557"/>
      <c r="AG21" s="557"/>
      <c r="AH21" s="557"/>
      <c r="AI21" s="557"/>
      <c r="AJ21" s="557"/>
      <c r="AK21" s="557"/>
      <c r="AL21" s="557"/>
      <c r="AM21" s="557"/>
      <c r="AN21" s="557"/>
      <c r="AO21" s="557"/>
      <c r="AP21" s="557"/>
      <c r="AQ21" s="557"/>
    </row>
  </sheetData>
  <sheetProtection selectLockedCells="1" selectUnlockedCells="1"/>
  <mergeCells count="46">
    <mergeCell ref="A19:AQ19"/>
    <mergeCell ref="A20:AQ20"/>
    <mergeCell ref="A21:AQ21"/>
    <mergeCell ref="F4:F5"/>
    <mergeCell ref="G4:G5"/>
    <mergeCell ref="H4:H5"/>
    <mergeCell ref="I4:I5"/>
    <mergeCell ref="J4:N4"/>
    <mergeCell ref="A3:N3"/>
    <mergeCell ref="A4:A5"/>
    <mergeCell ref="B4:B5"/>
    <mergeCell ref="C4:C5"/>
    <mergeCell ref="D4:D5"/>
    <mergeCell ref="E4:E5"/>
    <mergeCell ref="AE2:AE3"/>
    <mergeCell ref="AM2:AM3"/>
    <mergeCell ref="AN2:AN3"/>
    <mergeCell ref="AO2:AO3"/>
    <mergeCell ref="AP2:AP5"/>
    <mergeCell ref="AG2:AG3"/>
    <mergeCell ref="AH2:AH3"/>
    <mergeCell ref="AI2:AI3"/>
    <mergeCell ref="AJ2:AJ3"/>
    <mergeCell ref="AK2:AK3"/>
    <mergeCell ref="AL2:AL3"/>
    <mergeCell ref="Z2:Z3"/>
    <mergeCell ref="AA2:AA3"/>
    <mergeCell ref="AB2:AB5"/>
    <mergeCell ref="AC2:AC3"/>
    <mergeCell ref="AD2:AD3"/>
    <mergeCell ref="A1:N2"/>
    <mergeCell ref="O1:AB1"/>
    <mergeCell ref="AC1:AP1"/>
    <mergeCell ref="AQ1:AQ5"/>
    <mergeCell ref="O2:O3"/>
    <mergeCell ref="P2:P3"/>
    <mergeCell ref="Q2:Q3"/>
    <mergeCell ref="R2:R3"/>
    <mergeCell ref="S2:S3"/>
    <mergeCell ref="T2:T3"/>
    <mergeCell ref="AF2:AF3"/>
    <mergeCell ref="U2:U3"/>
    <mergeCell ref="V2:V3"/>
    <mergeCell ref="W2:W3"/>
    <mergeCell ref="X2:X3"/>
    <mergeCell ref="Y2:Y3"/>
  </mergeCells>
  <printOptions horizontalCentered="1"/>
  <pageMargins left="0" right="0" top="0.39370078740157483" bottom="0.39370078740157483" header="0" footer="0"/>
  <pageSetup paperSize="9" scale="36" firstPageNumber="0" fitToHeight="0" orientation="landscape" horizontalDpi="300" verticalDpi="300" r:id="rId1"/>
  <headerFooter alignWithMargins="0">
    <oddHeader>&amp;C&amp;11&amp;A</oddHeader>
    <oddFooter>&amp;C&amp;11Strona &amp;P</oddFooter>
  </headerFooter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BD100"/>
  <sheetViews>
    <sheetView topLeftCell="A81" zoomScale="90" zoomScaleNormal="90" workbookViewId="0">
      <selection sqref="A1:N2"/>
    </sheetView>
  </sheetViews>
  <sheetFormatPr defaultColWidth="11.88671875" defaultRowHeight="13.8"/>
  <cols>
    <col min="1" max="1" width="8.33203125" style="235" customWidth="1"/>
    <col min="2" max="4" width="8.33203125" style="24" customWidth="1"/>
    <col min="5" max="5" width="23.5546875" style="24" customWidth="1"/>
    <col min="6" max="6" width="18.5546875" style="24" customWidth="1"/>
    <col min="7" max="7" width="8.33203125" style="24" customWidth="1"/>
    <col min="8" max="8" width="20.6640625" style="24" customWidth="1"/>
    <col min="9" max="9" width="34.33203125" style="24" customWidth="1"/>
    <col min="10" max="12" width="8.33203125" style="24" customWidth="1"/>
    <col min="13" max="13" width="9.6640625" style="24" customWidth="1"/>
    <col min="14" max="14" width="6.109375" style="24" customWidth="1"/>
    <col min="15" max="26" width="7.6640625" style="24" customWidth="1"/>
    <col min="27" max="27" width="10.109375" style="24" customWidth="1"/>
    <col min="28" max="28" width="9.6640625" style="24" customWidth="1"/>
    <col min="29" max="40" width="7.6640625" style="24" customWidth="1"/>
    <col min="41" max="41" width="9.5546875" style="24" customWidth="1"/>
    <col min="42" max="42" width="9.6640625" style="24" customWidth="1"/>
    <col min="43" max="44" width="11.88671875" style="24"/>
    <col min="45" max="45" width="5" style="24" bestFit="1" customWidth="1"/>
    <col min="46" max="256" width="11.88671875" style="24"/>
    <col min="257" max="260" width="8.33203125" style="24" customWidth="1"/>
    <col min="261" max="261" width="23.5546875" style="24" customWidth="1"/>
    <col min="262" max="262" width="18.5546875" style="24" customWidth="1"/>
    <col min="263" max="263" width="8.33203125" style="24" customWidth="1"/>
    <col min="264" max="264" width="20.6640625" style="24" customWidth="1"/>
    <col min="265" max="265" width="34.33203125" style="24" customWidth="1"/>
    <col min="266" max="268" width="8.33203125" style="24" customWidth="1"/>
    <col min="269" max="269" width="9.6640625" style="24" customWidth="1"/>
    <col min="270" max="270" width="6.109375" style="24" customWidth="1"/>
    <col min="271" max="282" width="7.6640625" style="24" customWidth="1"/>
    <col min="283" max="283" width="10.109375" style="24" customWidth="1"/>
    <col min="284" max="284" width="9.6640625" style="24" customWidth="1"/>
    <col min="285" max="296" width="7.6640625" style="24" customWidth="1"/>
    <col min="297" max="297" width="9.5546875" style="24" customWidth="1"/>
    <col min="298" max="298" width="9.6640625" style="24" customWidth="1"/>
    <col min="299" max="300" width="11.88671875" style="24"/>
    <col min="301" max="301" width="18" style="24" customWidth="1"/>
    <col min="302" max="512" width="11.88671875" style="24"/>
    <col min="513" max="516" width="8.33203125" style="24" customWidth="1"/>
    <col min="517" max="517" width="23.5546875" style="24" customWidth="1"/>
    <col min="518" max="518" width="18.5546875" style="24" customWidth="1"/>
    <col min="519" max="519" width="8.33203125" style="24" customWidth="1"/>
    <col min="520" max="520" width="20.6640625" style="24" customWidth="1"/>
    <col min="521" max="521" width="34.33203125" style="24" customWidth="1"/>
    <col min="522" max="524" width="8.33203125" style="24" customWidth="1"/>
    <col min="525" max="525" width="9.6640625" style="24" customWidth="1"/>
    <col min="526" max="526" width="6.109375" style="24" customWidth="1"/>
    <col min="527" max="538" width="7.6640625" style="24" customWidth="1"/>
    <col min="539" max="539" width="10.109375" style="24" customWidth="1"/>
    <col min="540" max="540" width="9.6640625" style="24" customWidth="1"/>
    <col min="541" max="552" width="7.6640625" style="24" customWidth="1"/>
    <col min="553" max="553" width="9.5546875" style="24" customWidth="1"/>
    <col min="554" max="554" width="9.6640625" style="24" customWidth="1"/>
    <col min="555" max="556" width="11.88671875" style="24"/>
    <col min="557" max="557" width="18" style="24" customWidth="1"/>
    <col min="558" max="768" width="11.88671875" style="24"/>
    <col min="769" max="772" width="8.33203125" style="24" customWidth="1"/>
    <col min="773" max="773" width="23.5546875" style="24" customWidth="1"/>
    <col min="774" max="774" width="18.5546875" style="24" customWidth="1"/>
    <col min="775" max="775" width="8.33203125" style="24" customWidth="1"/>
    <col min="776" max="776" width="20.6640625" style="24" customWidth="1"/>
    <col min="777" max="777" width="34.33203125" style="24" customWidth="1"/>
    <col min="778" max="780" width="8.33203125" style="24" customWidth="1"/>
    <col min="781" max="781" width="9.6640625" style="24" customWidth="1"/>
    <col min="782" max="782" width="6.109375" style="24" customWidth="1"/>
    <col min="783" max="794" width="7.6640625" style="24" customWidth="1"/>
    <col min="795" max="795" width="10.109375" style="24" customWidth="1"/>
    <col min="796" max="796" width="9.6640625" style="24" customWidth="1"/>
    <col min="797" max="808" width="7.6640625" style="24" customWidth="1"/>
    <col min="809" max="809" width="9.5546875" style="24" customWidth="1"/>
    <col min="810" max="810" width="9.6640625" style="24" customWidth="1"/>
    <col min="811" max="812" width="11.88671875" style="24"/>
    <col min="813" max="813" width="18" style="24" customWidth="1"/>
    <col min="814" max="1024" width="11.88671875" style="24"/>
    <col min="1025" max="1028" width="8.33203125" style="24" customWidth="1"/>
    <col min="1029" max="1029" width="23.5546875" style="24" customWidth="1"/>
    <col min="1030" max="1030" width="18.5546875" style="24" customWidth="1"/>
    <col min="1031" max="1031" width="8.33203125" style="24" customWidth="1"/>
    <col min="1032" max="1032" width="20.6640625" style="24" customWidth="1"/>
    <col min="1033" max="1033" width="34.33203125" style="24" customWidth="1"/>
    <col min="1034" max="1036" width="8.33203125" style="24" customWidth="1"/>
    <col min="1037" max="1037" width="9.6640625" style="24" customWidth="1"/>
    <col min="1038" max="1038" width="6.109375" style="24" customWidth="1"/>
    <col min="1039" max="1050" width="7.6640625" style="24" customWidth="1"/>
    <col min="1051" max="1051" width="10.109375" style="24" customWidth="1"/>
    <col min="1052" max="1052" width="9.6640625" style="24" customWidth="1"/>
    <col min="1053" max="1064" width="7.6640625" style="24" customWidth="1"/>
    <col min="1065" max="1065" width="9.5546875" style="24" customWidth="1"/>
    <col min="1066" max="1066" width="9.6640625" style="24" customWidth="1"/>
    <col min="1067" max="1068" width="11.88671875" style="24"/>
    <col min="1069" max="1069" width="18" style="24" customWidth="1"/>
    <col min="1070" max="1280" width="11.88671875" style="24"/>
    <col min="1281" max="1284" width="8.33203125" style="24" customWidth="1"/>
    <col min="1285" max="1285" width="23.5546875" style="24" customWidth="1"/>
    <col min="1286" max="1286" width="18.5546875" style="24" customWidth="1"/>
    <col min="1287" max="1287" width="8.33203125" style="24" customWidth="1"/>
    <col min="1288" max="1288" width="20.6640625" style="24" customWidth="1"/>
    <col min="1289" max="1289" width="34.33203125" style="24" customWidth="1"/>
    <col min="1290" max="1292" width="8.33203125" style="24" customWidth="1"/>
    <col min="1293" max="1293" width="9.6640625" style="24" customWidth="1"/>
    <col min="1294" max="1294" width="6.109375" style="24" customWidth="1"/>
    <col min="1295" max="1306" width="7.6640625" style="24" customWidth="1"/>
    <col min="1307" max="1307" width="10.109375" style="24" customWidth="1"/>
    <col min="1308" max="1308" width="9.6640625" style="24" customWidth="1"/>
    <col min="1309" max="1320" width="7.6640625" style="24" customWidth="1"/>
    <col min="1321" max="1321" width="9.5546875" style="24" customWidth="1"/>
    <col min="1322" max="1322" width="9.6640625" style="24" customWidth="1"/>
    <col min="1323" max="1324" width="11.88671875" style="24"/>
    <col min="1325" max="1325" width="18" style="24" customWidth="1"/>
    <col min="1326" max="1536" width="11.88671875" style="24"/>
    <col min="1537" max="1540" width="8.33203125" style="24" customWidth="1"/>
    <col min="1541" max="1541" width="23.5546875" style="24" customWidth="1"/>
    <col min="1542" max="1542" width="18.5546875" style="24" customWidth="1"/>
    <col min="1543" max="1543" width="8.33203125" style="24" customWidth="1"/>
    <col min="1544" max="1544" width="20.6640625" style="24" customWidth="1"/>
    <col min="1545" max="1545" width="34.33203125" style="24" customWidth="1"/>
    <col min="1546" max="1548" width="8.33203125" style="24" customWidth="1"/>
    <col min="1549" max="1549" width="9.6640625" style="24" customWidth="1"/>
    <col min="1550" max="1550" width="6.109375" style="24" customWidth="1"/>
    <col min="1551" max="1562" width="7.6640625" style="24" customWidth="1"/>
    <col min="1563" max="1563" width="10.109375" style="24" customWidth="1"/>
    <col min="1564" max="1564" width="9.6640625" style="24" customWidth="1"/>
    <col min="1565" max="1576" width="7.6640625" style="24" customWidth="1"/>
    <col min="1577" max="1577" width="9.5546875" style="24" customWidth="1"/>
    <col min="1578" max="1578" width="9.6640625" style="24" customWidth="1"/>
    <col min="1579" max="1580" width="11.88671875" style="24"/>
    <col min="1581" max="1581" width="18" style="24" customWidth="1"/>
    <col min="1582" max="1792" width="11.88671875" style="24"/>
    <col min="1793" max="1796" width="8.33203125" style="24" customWidth="1"/>
    <col min="1797" max="1797" width="23.5546875" style="24" customWidth="1"/>
    <col min="1798" max="1798" width="18.5546875" style="24" customWidth="1"/>
    <col min="1799" max="1799" width="8.33203125" style="24" customWidth="1"/>
    <col min="1800" max="1800" width="20.6640625" style="24" customWidth="1"/>
    <col min="1801" max="1801" width="34.33203125" style="24" customWidth="1"/>
    <col min="1802" max="1804" width="8.33203125" style="24" customWidth="1"/>
    <col min="1805" max="1805" width="9.6640625" style="24" customWidth="1"/>
    <col min="1806" max="1806" width="6.109375" style="24" customWidth="1"/>
    <col min="1807" max="1818" width="7.6640625" style="24" customWidth="1"/>
    <col min="1819" max="1819" width="10.109375" style="24" customWidth="1"/>
    <col min="1820" max="1820" width="9.6640625" style="24" customWidth="1"/>
    <col min="1821" max="1832" width="7.6640625" style="24" customWidth="1"/>
    <col min="1833" max="1833" width="9.5546875" style="24" customWidth="1"/>
    <col min="1834" max="1834" width="9.6640625" style="24" customWidth="1"/>
    <col min="1835" max="1836" width="11.88671875" style="24"/>
    <col min="1837" max="1837" width="18" style="24" customWidth="1"/>
    <col min="1838" max="2048" width="11.88671875" style="24"/>
    <col min="2049" max="2052" width="8.33203125" style="24" customWidth="1"/>
    <col min="2053" max="2053" width="23.5546875" style="24" customWidth="1"/>
    <col min="2054" max="2054" width="18.5546875" style="24" customWidth="1"/>
    <col min="2055" max="2055" width="8.33203125" style="24" customWidth="1"/>
    <col min="2056" max="2056" width="20.6640625" style="24" customWidth="1"/>
    <col min="2057" max="2057" width="34.33203125" style="24" customWidth="1"/>
    <col min="2058" max="2060" width="8.33203125" style="24" customWidth="1"/>
    <col min="2061" max="2061" width="9.6640625" style="24" customWidth="1"/>
    <col min="2062" max="2062" width="6.109375" style="24" customWidth="1"/>
    <col min="2063" max="2074" width="7.6640625" style="24" customWidth="1"/>
    <col min="2075" max="2075" width="10.109375" style="24" customWidth="1"/>
    <col min="2076" max="2076" width="9.6640625" style="24" customWidth="1"/>
    <col min="2077" max="2088" width="7.6640625" style="24" customWidth="1"/>
    <col min="2089" max="2089" width="9.5546875" style="24" customWidth="1"/>
    <col min="2090" max="2090" width="9.6640625" style="24" customWidth="1"/>
    <col min="2091" max="2092" width="11.88671875" style="24"/>
    <col min="2093" max="2093" width="18" style="24" customWidth="1"/>
    <col min="2094" max="2304" width="11.88671875" style="24"/>
    <col min="2305" max="2308" width="8.33203125" style="24" customWidth="1"/>
    <col min="2309" max="2309" width="23.5546875" style="24" customWidth="1"/>
    <col min="2310" max="2310" width="18.5546875" style="24" customWidth="1"/>
    <col min="2311" max="2311" width="8.33203125" style="24" customWidth="1"/>
    <col min="2312" max="2312" width="20.6640625" style="24" customWidth="1"/>
    <col min="2313" max="2313" width="34.33203125" style="24" customWidth="1"/>
    <col min="2314" max="2316" width="8.33203125" style="24" customWidth="1"/>
    <col min="2317" max="2317" width="9.6640625" style="24" customWidth="1"/>
    <col min="2318" max="2318" width="6.109375" style="24" customWidth="1"/>
    <col min="2319" max="2330" width="7.6640625" style="24" customWidth="1"/>
    <col min="2331" max="2331" width="10.109375" style="24" customWidth="1"/>
    <col min="2332" max="2332" width="9.6640625" style="24" customWidth="1"/>
    <col min="2333" max="2344" width="7.6640625" style="24" customWidth="1"/>
    <col min="2345" max="2345" width="9.5546875" style="24" customWidth="1"/>
    <col min="2346" max="2346" width="9.6640625" style="24" customWidth="1"/>
    <col min="2347" max="2348" width="11.88671875" style="24"/>
    <col min="2349" max="2349" width="18" style="24" customWidth="1"/>
    <col min="2350" max="2560" width="11.88671875" style="24"/>
    <col min="2561" max="2564" width="8.33203125" style="24" customWidth="1"/>
    <col min="2565" max="2565" width="23.5546875" style="24" customWidth="1"/>
    <col min="2566" max="2566" width="18.5546875" style="24" customWidth="1"/>
    <col min="2567" max="2567" width="8.33203125" style="24" customWidth="1"/>
    <col min="2568" max="2568" width="20.6640625" style="24" customWidth="1"/>
    <col min="2569" max="2569" width="34.33203125" style="24" customWidth="1"/>
    <col min="2570" max="2572" width="8.33203125" style="24" customWidth="1"/>
    <col min="2573" max="2573" width="9.6640625" style="24" customWidth="1"/>
    <col min="2574" max="2574" width="6.109375" style="24" customWidth="1"/>
    <col min="2575" max="2586" width="7.6640625" style="24" customWidth="1"/>
    <col min="2587" max="2587" width="10.109375" style="24" customWidth="1"/>
    <col min="2588" max="2588" width="9.6640625" style="24" customWidth="1"/>
    <col min="2589" max="2600" width="7.6640625" style="24" customWidth="1"/>
    <col min="2601" max="2601" width="9.5546875" style="24" customWidth="1"/>
    <col min="2602" max="2602" width="9.6640625" style="24" customWidth="1"/>
    <col min="2603" max="2604" width="11.88671875" style="24"/>
    <col min="2605" max="2605" width="18" style="24" customWidth="1"/>
    <col min="2606" max="2816" width="11.88671875" style="24"/>
    <col min="2817" max="2820" width="8.33203125" style="24" customWidth="1"/>
    <col min="2821" max="2821" width="23.5546875" style="24" customWidth="1"/>
    <col min="2822" max="2822" width="18.5546875" style="24" customWidth="1"/>
    <col min="2823" max="2823" width="8.33203125" style="24" customWidth="1"/>
    <col min="2824" max="2824" width="20.6640625" style="24" customWidth="1"/>
    <col min="2825" max="2825" width="34.33203125" style="24" customWidth="1"/>
    <col min="2826" max="2828" width="8.33203125" style="24" customWidth="1"/>
    <col min="2829" max="2829" width="9.6640625" style="24" customWidth="1"/>
    <col min="2830" max="2830" width="6.109375" style="24" customWidth="1"/>
    <col min="2831" max="2842" width="7.6640625" style="24" customWidth="1"/>
    <col min="2843" max="2843" width="10.109375" style="24" customWidth="1"/>
    <col min="2844" max="2844" width="9.6640625" style="24" customWidth="1"/>
    <col min="2845" max="2856" width="7.6640625" style="24" customWidth="1"/>
    <col min="2857" max="2857" width="9.5546875" style="24" customWidth="1"/>
    <col min="2858" max="2858" width="9.6640625" style="24" customWidth="1"/>
    <col min="2859" max="2860" width="11.88671875" style="24"/>
    <col min="2861" max="2861" width="18" style="24" customWidth="1"/>
    <col min="2862" max="3072" width="11.88671875" style="24"/>
    <col min="3073" max="3076" width="8.33203125" style="24" customWidth="1"/>
    <col min="3077" max="3077" width="23.5546875" style="24" customWidth="1"/>
    <col min="3078" max="3078" width="18.5546875" style="24" customWidth="1"/>
    <col min="3079" max="3079" width="8.33203125" style="24" customWidth="1"/>
    <col min="3080" max="3080" width="20.6640625" style="24" customWidth="1"/>
    <col min="3081" max="3081" width="34.33203125" style="24" customWidth="1"/>
    <col min="3082" max="3084" width="8.33203125" style="24" customWidth="1"/>
    <col min="3085" max="3085" width="9.6640625" style="24" customWidth="1"/>
    <col min="3086" max="3086" width="6.109375" style="24" customWidth="1"/>
    <col min="3087" max="3098" width="7.6640625" style="24" customWidth="1"/>
    <col min="3099" max="3099" width="10.109375" style="24" customWidth="1"/>
    <col min="3100" max="3100" width="9.6640625" style="24" customWidth="1"/>
    <col min="3101" max="3112" width="7.6640625" style="24" customWidth="1"/>
    <col min="3113" max="3113" width="9.5546875" style="24" customWidth="1"/>
    <col min="3114" max="3114" width="9.6640625" style="24" customWidth="1"/>
    <col min="3115" max="3116" width="11.88671875" style="24"/>
    <col min="3117" max="3117" width="18" style="24" customWidth="1"/>
    <col min="3118" max="3328" width="11.88671875" style="24"/>
    <col min="3329" max="3332" width="8.33203125" style="24" customWidth="1"/>
    <col min="3333" max="3333" width="23.5546875" style="24" customWidth="1"/>
    <col min="3334" max="3334" width="18.5546875" style="24" customWidth="1"/>
    <col min="3335" max="3335" width="8.33203125" style="24" customWidth="1"/>
    <col min="3336" max="3336" width="20.6640625" style="24" customWidth="1"/>
    <col min="3337" max="3337" width="34.33203125" style="24" customWidth="1"/>
    <col min="3338" max="3340" width="8.33203125" style="24" customWidth="1"/>
    <col min="3341" max="3341" width="9.6640625" style="24" customWidth="1"/>
    <col min="3342" max="3342" width="6.109375" style="24" customWidth="1"/>
    <col min="3343" max="3354" width="7.6640625" style="24" customWidth="1"/>
    <col min="3355" max="3355" width="10.109375" style="24" customWidth="1"/>
    <col min="3356" max="3356" width="9.6640625" style="24" customWidth="1"/>
    <col min="3357" max="3368" width="7.6640625" style="24" customWidth="1"/>
    <col min="3369" max="3369" width="9.5546875" style="24" customWidth="1"/>
    <col min="3370" max="3370" width="9.6640625" style="24" customWidth="1"/>
    <col min="3371" max="3372" width="11.88671875" style="24"/>
    <col min="3373" max="3373" width="18" style="24" customWidth="1"/>
    <col min="3374" max="3584" width="11.88671875" style="24"/>
    <col min="3585" max="3588" width="8.33203125" style="24" customWidth="1"/>
    <col min="3589" max="3589" width="23.5546875" style="24" customWidth="1"/>
    <col min="3590" max="3590" width="18.5546875" style="24" customWidth="1"/>
    <col min="3591" max="3591" width="8.33203125" style="24" customWidth="1"/>
    <col min="3592" max="3592" width="20.6640625" style="24" customWidth="1"/>
    <col min="3593" max="3593" width="34.33203125" style="24" customWidth="1"/>
    <col min="3594" max="3596" width="8.33203125" style="24" customWidth="1"/>
    <col min="3597" max="3597" width="9.6640625" style="24" customWidth="1"/>
    <col min="3598" max="3598" width="6.109375" style="24" customWidth="1"/>
    <col min="3599" max="3610" width="7.6640625" style="24" customWidth="1"/>
    <col min="3611" max="3611" width="10.109375" style="24" customWidth="1"/>
    <col min="3612" max="3612" width="9.6640625" style="24" customWidth="1"/>
    <col min="3613" max="3624" width="7.6640625" style="24" customWidth="1"/>
    <col min="3625" max="3625" width="9.5546875" style="24" customWidth="1"/>
    <col min="3626" max="3626" width="9.6640625" style="24" customWidth="1"/>
    <col min="3627" max="3628" width="11.88671875" style="24"/>
    <col min="3629" max="3629" width="18" style="24" customWidth="1"/>
    <col min="3630" max="3840" width="11.88671875" style="24"/>
    <col min="3841" max="3844" width="8.33203125" style="24" customWidth="1"/>
    <col min="3845" max="3845" width="23.5546875" style="24" customWidth="1"/>
    <col min="3846" max="3846" width="18.5546875" style="24" customWidth="1"/>
    <col min="3847" max="3847" width="8.33203125" style="24" customWidth="1"/>
    <col min="3848" max="3848" width="20.6640625" style="24" customWidth="1"/>
    <col min="3849" max="3849" width="34.33203125" style="24" customWidth="1"/>
    <col min="3850" max="3852" width="8.33203125" style="24" customWidth="1"/>
    <col min="3853" max="3853" width="9.6640625" style="24" customWidth="1"/>
    <col min="3854" max="3854" width="6.109375" style="24" customWidth="1"/>
    <col min="3855" max="3866" width="7.6640625" style="24" customWidth="1"/>
    <col min="3867" max="3867" width="10.109375" style="24" customWidth="1"/>
    <col min="3868" max="3868" width="9.6640625" style="24" customWidth="1"/>
    <col min="3869" max="3880" width="7.6640625" style="24" customWidth="1"/>
    <col min="3881" max="3881" width="9.5546875" style="24" customWidth="1"/>
    <col min="3882" max="3882" width="9.6640625" style="24" customWidth="1"/>
    <col min="3883" max="3884" width="11.88671875" style="24"/>
    <col min="3885" max="3885" width="18" style="24" customWidth="1"/>
    <col min="3886" max="4096" width="11.88671875" style="24"/>
    <col min="4097" max="4100" width="8.33203125" style="24" customWidth="1"/>
    <col min="4101" max="4101" width="23.5546875" style="24" customWidth="1"/>
    <col min="4102" max="4102" width="18.5546875" style="24" customWidth="1"/>
    <col min="4103" max="4103" width="8.33203125" style="24" customWidth="1"/>
    <col min="4104" max="4104" width="20.6640625" style="24" customWidth="1"/>
    <col min="4105" max="4105" width="34.33203125" style="24" customWidth="1"/>
    <col min="4106" max="4108" width="8.33203125" style="24" customWidth="1"/>
    <col min="4109" max="4109" width="9.6640625" style="24" customWidth="1"/>
    <col min="4110" max="4110" width="6.109375" style="24" customWidth="1"/>
    <col min="4111" max="4122" width="7.6640625" style="24" customWidth="1"/>
    <col min="4123" max="4123" width="10.109375" style="24" customWidth="1"/>
    <col min="4124" max="4124" width="9.6640625" style="24" customWidth="1"/>
    <col min="4125" max="4136" width="7.6640625" style="24" customWidth="1"/>
    <col min="4137" max="4137" width="9.5546875" style="24" customWidth="1"/>
    <col min="4138" max="4138" width="9.6640625" style="24" customWidth="1"/>
    <col min="4139" max="4140" width="11.88671875" style="24"/>
    <col min="4141" max="4141" width="18" style="24" customWidth="1"/>
    <col min="4142" max="4352" width="11.88671875" style="24"/>
    <col min="4353" max="4356" width="8.33203125" style="24" customWidth="1"/>
    <col min="4357" max="4357" width="23.5546875" style="24" customWidth="1"/>
    <col min="4358" max="4358" width="18.5546875" style="24" customWidth="1"/>
    <col min="4359" max="4359" width="8.33203125" style="24" customWidth="1"/>
    <col min="4360" max="4360" width="20.6640625" style="24" customWidth="1"/>
    <col min="4361" max="4361" width="34.33203125" style="24" customWidth="1"/>
    <col min="4362" max="4364" width="8.33203125" style="24" customWidth="1"/>
    <col min="4365" max="4365" width="9.6640625" style="24" customWidth="1"/>
    <col min="4366" max="4366" width="6.109375" style="24" customWidth="1"/>
    <col min="4367" max="4378" width="7.6640625" style="24" customWidth="1"/>
    <col min="4379" max="4379" width="10.109375" style="24" customWidth="1"/>
    <col min="4380" max="4380" width="9.6640625" style="24" customWidth="1"/>
    <col min="4381" max="4392" width="7.6640625" style="24" customWidth="1"/>
    <col min="4393" max="4393" width="9.5546875" style="24" customWidth="1"/>
    <col min="4394" max="4394" width="9.6640625" style="24" customWidth="1"/>
    <col min="4395" max="4396" width="11.88671875" style="24"/>
    <col min="4397" max="4397" width="18" style="24" customWidth="1"/>
    <col min="4398" max="4608" width="11.88671875" style="24"/>
    <col min="4609" max="4612" width="8.33203125" style="24" customWidth="1"/>
    <col min="4613" max="4613" width="23.5546875" style="24" customWidth="1"/>
    <col min="4614" max="4614" width="18.5546875" style="24" customWidth="1"/>
    <col min="4615" max="4615" width="8.33203125" style="24" customWidth="1"/>
    <col min="4616" max="4616" width="20.6640625" style="24" customWidth="1"/>
    <col min="4617" max="4617" width="34.33203125" style="24" customWidth="1"/>
    <col min="4618" max="4620" width="8.33203125" style="24" customWidth="1"/>
    <col min="4621" max="4621" width="9.6640625" style="24" customWidth="1"/>
    <col min="4622" max="4622" width="6.109375" style="24" customWidth="1"/>
    <col min="4623" max="4634" width="7.6640625" style="24" customWidth="1"/>
    <col min="4635" max="4635" width="10.109375" style="24" customWidth="1"/>
    <col min="4636" max="4636" width="9.6640625" style="24" customWidth="1"/>
    <col min="4637" max="4648" width="7.6640625" style="24" customWidth="1"/>
    <col min="4649" max="4649" width="9.5546875" style="24" customWidth="1"/>
    <col min="4650" max="4650" width="9.6640625" style="24" customWidth="1"/>
    <col min="4651" max="4652" width="11.88671875" style="24"/>
    <col min="4653" max="4653" width="18" style="24" customWidth="1"/>
    <col min="4654" max="4864" width="11.88671875" style="24"/>
    <col min="4865" max="4868" width="8.33203125" style="24" customWidth="1"/>
    <col min="4869" max="4869" width="23.5546875" style="24" customWidth="1"/>
    <col min="4870" max="4870" width="18.5546875" style="24" customWidth="1"/>
    <col min="4871" max="4871" width="8.33203125" style="24" customWidth="1"/>
    <col min="4872" max="4872" width="20.6640625" style="24" customWidth="1"/>
    <col min="4873" max="4873" width="34.33203125" style="24" customWidth="1"/>
    <col min="4874" max="4876" width="8.33203125" style="24" customWidth="1"/>
    <col min="4877" max="4877" width="9.6640625" style="24" customWidth="1"/>
    <col min="4878" max="4878" width="6.109375" style="24" customWidth="1"/>
    <col min="4879" max="4890" width="7.6640625" style="24" customWidth="1"/>
    <col min="4891" max="4891" width="10.109375" style="24" customWidth="1"/>
    <col min="4892" max="4892" width="9.6640625" style="24" customWidth="1"/>
    <col min="4893" max="4904" width="7.6640625" style="24" customWidth="1"/>
    <col min="4905" max="4905" width="9.5546875" style="24" customWidth="1"/>
    <col min="4906" max="4906" width="9.6640625" style="24" customWidth="1"/>
    <col min="4907" max="4908" width="11.88671875" style="24"/>
    <col min="4909" max="4909" width="18" style="24" customWidth="1"/>
    <col min="4910" max="5120" width="11.88671875" style="24"/>
    <col min="5121" max="5124" width="8.33203125" style="24" customWidth="1"/>
    <col min="5125" max="5125" width="23.5546875" style="24" customWidth="1"/>
    <col min="5126" max="5126" width="18.5546875" style="24" customWidth="1"/>
    <col min="5127" max="5127" width="8.33203125" style="24" customWidth="1"/>
    <col min="5128" max="5128" width="20.6640625" style="24" customWidth="1"/>
    <col min="5129" max="5129" width="34.33203125" style="24" customWidth="1"/>
    <col min="5130" max="5132" width="8.33203125" style="24" customWidth="1"/>
    <col min="5133" max="5133" width="9.6640625" style="24" customWidth="1"/>
    <col min="5134" max="5134" width="6.109375" style="24" customWidth="1"/>
    <col min="5135" max="5146" width="7.6640625" style="24" customWidth="1"/>
    <col min="5147" max="5147" width="10.109375" style="24" customWidth="1"/>
    <col min="5148" max="5148" width="9.6640625" style="24" customWidth="1"/>
    <col min="5149" max="5160" width="7.6640625" style="24" customWidth="1"/>
    <col min="5161" max="5161" width="9.5546875" style="24" customWidth="1"/>
    <col min="5162" max="5162" width="9.6640625" style="24" customWidth="1"/>
    <col min="5163" max="5164" width="11.88671875" style="24"/>
    <col min="5165" max="5165" width="18" style="24" customWidth="1"/>
    <col min="5166" max="5376" width="11.88671875" style="24"/>
    <col min="5377" max="5380" width="8.33203125" style="24" customWidth="1"/>
    <col min="5381" max="5381" width="23.5546875" style="24" customWidth="1"/>
    <col min="5382" max="5382" width="18.5546875" style="24" customWidth="1"/>
    <col min="5383" max="5383" width="8.33203125" style="24" customWidth="1"/>
    <col min="5384" max="5384" width="20.6640625" style="24" customWidth="1"/>
    <col min="5385" max="5385" width="34.33203125" style="24" customWidth="1"/>
    <col min="5386" max="5388" width="8.33203125" style="24" customWidth="1"/>
    <col min="5389" max="5389" width="9.6640625" style="24" customWidth="1"/>
    <col min="5390" max="5390" width="6.109375" style="24" customWidth="1"/>
    <col min="5391" max="5402" width="7.6640625" style="24" customWidth="1"/>
    <col min="5403" max="5403" width="10.109375" style="24" customWidth="1"/>
    <col min="5404" max="5404" width="9.6640625" style="24" customWidth="1"/>
    <col min="5405" max="5416" width="7.6640625" style="24" customWidth="1"/>
    <col min="5417" max="5417" width="9.5546875" style="24" customWidth="1"/>
    <col min="5418" max="5418" width="9.6640625" style="24" customWidth="1"/>
    <col min="5419" max="5420" width="11.88671875" style="24"/>
    <col min="5421" max="5421" width="18" style="24" customWidth="1"/>
    <col min="5422" max="5632" width="11.88671875" style="24"/>
    <col min="5633" max="5636" width="8.33203125" style="24" customWidth="1"/>
    <col min="5637" max="5637" width="23.5546875" style="24" customWidth="1"/>
    <col min="5638" max="5638" width="18.5546875" style="24" customWidth="1"/>
    <col min="5639" max="5639" width="8.33203125" style="24" customWidth="1"/>
    <col min="5640" max="5640" width="20.6640625" style="24" customWidth="1"/>
    <col min="5641" max="5641" width="34.33203125" style="24" customWidth="1"/>
    <col min="5642" max="5644" width="8.33203125" style="24" customWidth="1"/>
    <col min="5645" max="5645" width="9.6640625" style="24" customWidth="1"/>
    <col min="5646" max="5646" width="6.109375" style="24" customWidth="1"/>
    <col min="5647" max="5658" width="7.6640625" style="24" customWidth="1"/>
    <col min="5659" max="5659" width="10.109375" style="24" customWidth="1"/>
    <col min="5660" max="5660" width="9.6640625" style="24" customWidth="1"/>
    <col min="5661" max="5672" width="7.6640625" style="24" customWidth="1"/>
    <col min="5673" max="5673" width="9.5546875" style="24" customWidth="1"/>
    <col min="5674" max="5674" width="9.6640625" style="24" customWidth="1"/>
    <col min="5675" max="5676" width="11.88671875" style="24"/>
    <col min="5677" max="5677" width="18" style="24" customWidth="1"/>
    <col min="5678" max="5888" width="11.88671875" style="24"/>
    <col min="5889" max="5892" width="8.33203125" style="24" customWidth="1"/>
    <col min="5893" max="5893" width="23.5546875" style="24" customWidth="1"/>
    <col min="5894" max="5894" width="18.5546875" style="24" customWidth="1"/>
    <col min="5895" max="5895" width="8.33203125" style="24" customWidth="1"/>
    <col min="5896" max="5896" width="20.6640625" style="24" customWidth="1"/>
    <col min="5897" max="5897" width="34.33203125" style="24" customWidth="1"/>
    <col min="5898" max="5900" width="8.33203125" style="24" customWidth="1"/>
    <col min="5901" max="5901" width="9.6640625" style="24" customWidth="1"/>
    <col min="5902" max="5902" width="6.109375" style="24" customWidth="1"/>
    <col min="5903" max="5914" width="7.6640625" style="24" customWidth="1"/>
    <col min="5915" max="5915" width="10.109375" style="24" customWidth="1"/>
    <col min="5916" max="5916" width="9.6640625" style="24" customWidth="1"/>
    <col min="5917" max="5928" width="7.6640625" style="24" customWidth="1"/>
    <col min="5929" max="5929" width="9.5546875" style="24" customWidth="1"/>
    <col min="5930" max="5930" width="9.6640625" style="24" customWidth="1"/>
    <col min="5931" max="5932" width="11.88671875" style="24"/>
    <col min="5933" max="5933" width="18" style="24" customWidth="1"/>
    <col min="5934" max="6144" width="11.88671875" style="24"/>
    <col min="6145" max="6148" width="8.33203125" style="24" customWidth="1"/>
    <col min="6149" max="6149" width="23.5546875" style="24" customWidth="1"/>
    <col min="6150" max="6150" width="18.5546875" style="24" customWidth="1"/>
    <col min="6151" max="6151" width="8.33203125" style="24" customWidth="1"/>
    <col min="6152" max="6152" width="20.6640625" style="24" customWidth="1"/>
    <col min="6153" max="6153" width="34.33203125" style="24" customWidth="1"/>
    <col min="6154" max="6156" width="8.33203125" style="24" customWidth="1"/>
    <col min="6157" max="6157" width="9.6640625" style="24" customWidth="1"/>
    <col min="6158" max="6158" width="6.109375" style="24" customWidth="1"/>
    <col min="6159" max="6170" width="7.6640625" style="24" customWidth="1"/>
    <col min="6171" max="6171" width="10.109375" style="24" customWidth="1"/>
    <col min="6172" max="6172" width="9.6640625" style="24" customWidth="1"/>
    <col min="6173" max="6184" width="7.6640625" style="24" customWidth="1"/>
    <col min="6185" max="6185" width="9.5546875" style="24" customWidth="1"/>
    <col min="6186" max="6186" width="9.6640625" style="24" customWidth="1"/>
    <col min="6187" max="6188" width="11.88671875" style="24"/>
    <col min="6189" max="6189" width="18" style="24" customWidth="1"/>
    <col min="6190" max="6400" width="11.88671875" style="24"/>
    <col min="6401" max="6404" width="8.33203125" style="24" customWidth="1"/>
    <col min="6405" max="6405" width="23.5546875" style="24" customWidth="1"/>
    <col min="6406" max="6406" width="18.5546875" style="24" customWidth="1"/>
    <col min="6407" max="6407" width="8.33203125" style="24" customWidth="1"/>
    <col min="6408" max="6408" width="20.6640625" style="24" customWidth="1"/>
    <col min="6409" max="6409" width="34.33203125" style="24" customWidth="1"/>
    <col min="6410" max="6412" width="8.33203125" style="24" customWidth="1"/>
    <col min="6413" max="6413" width="9.6640625" style="24" customWidth="1"/>
    <col min="6414" max="6414" width="6.109375" style="24" customWidth="1"/>
    <col min="6415" max="6426" width="7.6640625" style="24" customWidth="1"/>
    <col min="6427" max="6427" width="10.109375" style="24" customWidth="1"/>
    <col min="6428" max="6428" width="9.6640625" style="24" customWidth="1"/>
    <col min="6429" max="6440" width="7.6640625" style="24" customWidth="1"/>
    <col min="6441" max="6441" width="9.5546875" style="24" customWidth="1"/>
    <col min="6442" max="6442" width="9.6640625" style="24" customWidth="1"/>
    <col min="6443" max="6444" width="11.88671875" style="24"/>
    <col min="6445" max="6445" width="18" style="24" customWidth="1"/>
    <col min="6446" max="6656" width="11.88671875" style="24"/>
    <col min="6657" max="6660" width="8.33203125" style="24" customWidth="1"/>
    <col min="6661" max="6661" width="23.5546875" style="24" customWidth="1"/>
    <col min="6662" max="6662" width="18.5546875" style="24" customWidth="1"/>
    <col min="6663" max="6663" width="8.33203125" style="24" customWidth="1"/>
    <col min="6664" max="6664" width="20.6640625" style="24" customWidth="1"/>
    <col min="6665" max="6665" width="34.33203125" style="24" customWidth="1"/>
    <col min="6666" max="6668" width="8.33203125" style="24" customWidth="1"/>
    <col min="6669" max="6669" width="9.6640625" style="24" customWidth="1"/>
    <col min="6670" max="6670" width="6.109375" style="24" customWidth="1"/>
    <col min="6671" max="6682" width="7.6640625" style="24" customWidth="1"/>
    <col min="6683" max="6683" width="10.109375" style="24" customWidth="1"/>
    <col min="6684" max="6684" width="9.6640625" style="24" customWidth="1"/>
    <col min="6685" max="6696" width="7.6640625" style="24" customWidth="1"/>
    <col min="6697" max="6697" width="9.5546875" style="24" customWidth="1"/>
    <col min="6698" max="6698" width="9.6640625" style="24" customWidth="1"/>
    <col min="6699" max="6700" width="11.88671875" style="24"/>
    <col min="6701" max="6701" width="18" style="24" customWidth="1"/>
    <col min="6702" max="6912" width="11.88671875" style="24"/>
    <col min="6913" max="6916" width="8.33203125" style="24" customWidth="1"/>
    <col min="6917" max="6917" width="23.5546875" style="24" customWidth="1"/>
    <col min="6918" max="6918" width="18.5546875" style="24" customWidth="1"/>
    <col min="6919" max="6919" width="8.33203125" style="24" customWidth="1"/>
    <col min="6920" max="6920" width="20.6640625" style="24" customWidth="1"/>
    <col min="6921" max="6921" width="34.33203125" style="24" customWidth="1"/>
    <col min="6922" max="6924" width="8.33203125" style="24" customWidth="1"/>
    <col min="6925" max="6925" width="9.6640625" style="24" customWidth="1"/>
    <col min="6926" max="6926" width="6.109375" style="24" customWidth="1"/>
    <col min="6927" max="6938" width="7.6640625" style="24" customWidth="1"/>
    <col min="6939" max="6939" width="10.109375" style="24" customWidth="1"/>
    <col min="6940" max="6940" width="9.6640625" style="24" customWidth="1"/>
    <col min="6941" max="6952" width="7.6640625" style="24" customWidth="1"/>
    <col min="6953" max="6953" width="9.5546875" style="24" customWidth="1"/>
    <col min="6954" max="6954" width="9.6640625" style="24" customWidth="1"/>
    <col min="6955" max="6956" width="11.88671875" style="24"/>
    <col min="6957" max="6957" width="18" style="24" customWidth="1"/>
    <col min="6958" max="7168" width="11.88671875" style="24"/>
    <col min="7169" max="7172" width="8.33203125" style="24" customWidth="1"/>
    <col min="7173" max="7173" width="23.5546875" style="24" customWidth="1"/>
    <col min="7174" max="7174" width="18.5546875" style="24" customWidth="1"/>
    <col min="7175" max="7175" width="8.33203125" style="24" customWidth="1"/>
    <col min="7176" max="7176" width="20.6640625" style="24" customWidth="1"/>
    <col min="7177" max="7177" width="34.33203125" style="24" customWidth="1"/>
    <col min="7178" max="7180" width="8.33203125" style="24" customWidth="1"/>
    <col min="7181" max="7181" width="9.6640625" style="24" customWidth="1"/>
    <col min="7182" max="7182" width="6.109375" style="24" customWidth="1"/>
    <col min="7183" max="7194" width="7.6640625" style="24" customWidth="1"/>
    <col min="7195" max="7195" width="10.109375" style="24" customWidth="1"/>
    <col min="7196" max="7196" width="9.6640625" style="24" customWidth="1"/>
    <col min="7197" max="7208" width="7.6640625" style="24" customWidth="1"/>
    <col min="7209" max="7209" width="9.5546875" style="24" customWidth="1"/>
    <col min="7210" max="7210" width="9.6640625" style="24" customWidth="1"/>
    <col min="7211" max="7212" width="11.88671875" style="24"/>
    <col min="7213" max="7213" width="18" style="24" customWidth="1"/>
    <col min="7214" max="7424" width="11.88671875" style="24"/>
    <col min="7425" max="7428" width="8.33203125" style="24" customWidth="1"/>
    <col min="7429" max="7429" width="23.5546875" style="24" customWidth="1"/>
    <col min="7430" max="7430" width="18.5546875" style="24" customWidth="1"/>
    <col min="7431" max="7431" width="8.33203125" style="24" customWidth="1"/>
    <col min="7432" max="7432" width="20.6640625" style="24" customWidth="1"/>
    <col min="7433" max="7433" width="34.33203125" style="24" customWidth="1"/>
    <col min="7434" max="7436" width="8.33203125" style="24" customWidth="1"/>
    <col min="7437" max="7437" width="9.6640625" style="24" customWidth="1"/>
    <col min="7438" max="7438" width="6.109375" style="24" customWidth="1"/>
    <col min="7439" max="7450" width="7.6640625" style="24" customWidth="1"/>
    <col min="7451" max="7451" width="10.109375" style="24" customWidth="1"/>
    <col min="7452" max="7452" width="9.6640625" style="24" customWidth="1"/>
    <col min="7453" max="7464" width="7.6640625" style="24" customWidth="1"/>
    <col min="7465" max="7465" width="9.5546875" style="24" customWidth="1"/>
    <col min="7466" max="7466" width="9.6640625" style="24" customWidth="1"/>
    <col min="7467" max="7468" width="11.88671875" style="24"/>
    <col min="7469" max="7469" width="18" style="24" customWidth="1"/>
    <col min="7470" max="7680" width="11.88671875" style="24"/>
    <col min="7681" max="7684" width="8.33203125" style="24" customWidth="1"/>
    <col min="7685" max="7685" width="23.5546875" style="24" customWidth="1"/>
    <col min="7686" max="7686" width="18.5546875" style="24" customWidth="1"/>
    <col min="7687" max="7687" width="8.33203125" style="24" customWidth="1"/>
    <col min="7688" max="7688" width="20.6640625" style="24" customWidth="1"/>
    <col min="7689" max="7689" width="34.33203125" style="24" customWidth="1"/>
    <col min="7690" max="7692" width="8.33203125" style="24" customWidth="1"/>
    <col min="7693" max="7693" width="9.6640625" style="24" customWidth="1"/>
    <col min="7694" max="7694" width="6.109375" style="24" customWidth="1"/>
    <col min="7695" max="7706" width="7.6640625" style="24" customWidth="1"/>
    <col min="7707" max="7707" width="10.109375" style="24" customWidth="1"/>
    <col min="7708" max="7708" width="9.6640625" style="24" customWidth="1"/>
    <col min="7709" max="7720" width="7.6640625" style="24" customWidth="1"/>
    <col min="7721" max="7721" width="9.5546875" style="24" customWidth="1"/>
    <col min="7722" max="7722" width="9.6640625" style="24" customWidth="1"/>
    <col min="7723" max="7724" width="11.88671875" style="24"/>
    <col min="7725" max="7725" width="18" style="24" customWidth="1"/>
    <col min="7726" max="7936" width="11.88671875" style="24"/>
    <col min="7937" max="7940" width="8.33203125" style="24" customWidth="1"/>
    <col min="7941" max="7941" width="23.5546875" style="24" customWidth="1"/>
    <col min="7942" max="7942" width="18.5546875" style="24" customWidth="1"/>
    <col min="7943" max="7943" width="8.33203125" style="24" customWidth="1"/>
    <col min="7944" max="7944" width="20.6640625" style="24" customWidth="1"/>
    <col min="7945" max="7945" width="34.33203125" style="24" customWidth="1"/>
    <col min="7946" max="7948" width="8.33203125" style="24" customWidth="1"/>
    <col min="7949" max="7949" width="9.6640625" style="24" customWidth="1"/>
    <col min="7950" max="7950" width="6.109375" style="24" customWidth="1"/>
    <col min="7951" max="7962" width="7.6640625" style="24" customWidth="1"/>
    <col min="7963" max="7963" width="10.109375" style="24" customWidth="1"/>
    <col min="7964" max="7964" width="9.6640625" style="24" customWidth="1"/>
    <col min="7965" max="7976" width="7.6640625" style="24" customWidth="1"/>
    <col min="7977" max="7977" width="9.5546875" style="24" customWidth="1"/>
    <col min="7978" max="7978" width="9.6640625" style="24" customWidth="1"/>
    <col min="7979" max="7980" width="11.88671875" style="24"/>
    <col min="7981" max="7981" width="18" style="24" customWidth="1"/>
    <col min="7982" max="8192" width="11.88671875" style="24"/>
    <col min="8193" max="8196" width="8.33203125" style="24" customWidth="1"/>
    <col min="8197" max="8197" width="23.5546875" style="24" customWidth="1"/>
    <col min="8198" max="8198" width="18.5546875" style="24" customWidth="1"/>
    <col min="8199" max="8199" width="8.33203125" style="24" customWidth="1"/>
    <col min="8200" max="8200" width="20.6640625" style="24" customWidth="1"/>
    <col min="8201" max="8201" width="34.33203125" style="24" customWidth="1"/>
    <col min="8202" max="8204" width="8.33203125" style="24" customWidth="1"/>
    <col min="8205" max="8205" width="9.6640625" style="24" customWidth="1"/>
    <col min="8206" max="8206" width="6.109375" style="24" customWidth="1"/>
    <col min="8207" max="8218" width="7.6640625" style="24" customWidth="1"/>
    <col min="8219" max="8219" width="10.109375" style="24" customWidth="1"/>
    <col min="8220" max="8220" width="9.6640625" style="24" customWidth="1"/>
    <col min="8221" max="8232" width="7.6640625" style="24" customWidth="1"/>
    <col min="8233" max="8233" width="9.5546875" style="24" customWidth="1"/>
    <col min="8234" max="8234" width="9.6640625" style="24" customWidth="1"/>
    <col min="8235" max="8236" width="11.88671875" style="24"/>
    <col min="8237" max="8237" width="18" style="24" customWidth="1"/>
    <col min="8238" max="8448" width="11.88671875" style="24"/>
    <col min="8449" max="8452" width="8.33203125" style="24" customWidth="1"/>
    <col min="8453" max="8453" width="23.5546875" style="24" customWidth="1"/>
    <col min="8454" max="8454" width="18.5546875" style="24" customWidth="1"/>
    <col min="8455" max="8455" width="8.33203125" style="24" customWidth="1"/>
    <col min="8456" max="8456" width="20.6640625" style="24" customWidth="1"/>
    <col min="8457" max="8457" width="34.33203125" style="24" customWidth="1"/>
    <col min="8458" max="8460" width="8.33203125" style="24" customWidth="1"/>
    <col min="8461" max="8461" width="9.6640625" style="24" customWidth="1"/>
    <col min="8462" max="8462" width="6.109375" style="24" customWidth="1"/>
    <col min="8463" max="8474" width="7.6640625" style="24" customWidth="1"/>
    <col min="8475" max="8475" width="10.109375" style="24" customWidth="1"/>
    <col min="8476" max="8476" width="9.6640625" style="24" customWidth="1"/>
    <col min="8477" max="8488" width="7.6640625" style="24" customWidth="1"/>
    <col min="8489" max="8489" width="9.5546875" style="24" customWidth="1"/>
    <col min="8490" max="8490" width="9.6640625" style="24" customWidth="1"/>
    <col min="8491" max="8492" width="11.88671875" style="24"/>
    <col min="8493" max="8493" width="18" style="24" customWidth="1"/>
    <col min="8494" max="8704" width="11.88671875" style="24"/>
    <col min="8705" max="8708" width="8.33203125" style="24" customWidth="1"/>
    <col min="8709" max="8709" width="23.5546875" style="24" customWidth="1"/>
    <col min="8710" max="8710" width="18.5546875" style="24" customWidth="1"/>
    <col min="8711" max="8711" width="8.33203125" style="24" customWidth="1"/>
    <col min="8712" max="8712" width="20.6640625" style="24" customWidth="1"/>
    <col min="8713" max="8713" width="34.33203125" style="24" customWidth="1"/>
    <col min="8714" max="8716" width="8.33203125" style="24" customWidth="1"/>
    <col min="8717" max="8717" width="9.6640625" style="24" customWidth="1"/>
    <col min="8718" max="8718" width="6.109375" style="24" customWidth="1"/>
    <col min="8719" max="8730" width="7.6640625" style="24" customWidth="1"/>
    <col min="8731" max="8731" width="10.109375" style="24" customWidth="1"/>
    <col min="8732" max="8732" width="9.6640625" style="24" customWidth="1"/>
    <col min="8733" max="8744" width="7.6640625" style="24" customWidth="1"/>
    <col min="8745" max="8745" width="9.5546875" style="24" customWidth="1"/>
    <col min="8746" max="8746" width="9.6640625" style="24" customWidth="1"/>
    <col min="8747" max="8748" width="11.88671875" style="24"/>
    <col min="8749" max="8749" width="18" style="24" customWidth="1"/>
    <col min="8750" max="8960" width="11.88671875" style="24"/>
    <col min="8961" max="8964" width="8.33203125" style="24" customWidth="1"/>
    <col min="8965" max="8965" width="23.5546875" style="24" customWidth="1"/>
    <col min="8966" max="8966" width="18.5546875" style="24" customWidth="1"/>
    <col min="8967" max="8967" width="8.33203125" style="24" customWidth="1"/>
    <col min="8968" max="8968" width="20.6640625" style="24" customWidth="1"/>
    <col min="8969" max="8969" width="34.33203125" style="24" customWidth="1"/>
    <col min="8970" max="8972" width="8.33203125" style="24" customWidth="1"/>
    <col min="8973" max="8973" width="9.6640625" style="24" customWidth="1"/>
    <col min="8974" max="8974" width="6.109375" style="24" customWidth="1"/>
    <col min="8975" max="8986" width="7.6640625" style="24" customWidth="1"/>
    <col min="8987" max="8987" width="10.109375" style="24" customWidth="1"/>
    <col min="8988" max="8988" width="9.6640625" style="24" customWidth="1"/>
    <col min="8989" max="9000" width="7.6640625" style="24" customWidth="1"/>
    <col min="9001" max="9001" width="9.5546875" style="24" customWidth="1"/>
    <col min="9002" max="9002" width="9.6640625" style="24" customWidth="1"/>
    <col min="9003" max="9004" width="11.88671875" style="24"/>
    <col min="9005" max="9005" width="18" style="24" customWidth="1"/>
    <col min="9006" max="9216" width="11.88671875" style="24"/>
    <col min="9217" max="9220" width="8.33203125" style="24" customWidth="1"/>
    <col min="9221" max="9221" width="23.5546875" style="24" customWidth="1"/>
    <col min="9222" max="9222" width="18.5546875" style="24" customWidth="1"/>
    <col min="9223" max="9223" width="8.33203125" style="24" customWidth="1"/>
    <col min="9224" max="9224" width="20.6640625" style="24" customWidth="1"/>
    <col min="9225" max="9225" width="34.33203125" style="24" customWidth="1"/>
    <col min="9226" max="9228" width="8.33203125" style="24" customWidth="1"/>
    <col min="9229" max="9229" width="9.6640625" style="24" customWidth="1"/>
    <col min="9230" max="9230" width="6.109375" style="24" customWidth="1"/>
    <col min="9231" max="9242" width="7.6640625" style="24" customWidth="1"/>
    <col min="9243" max="9243" width="10.109375" style="24" customWidth="1"/>
    <col min="9244" max="9244" width="9.6640625" style="24" customWidth="1"/>
    <col min="9245" max="9256" width="7.6640625" style="24" customWidth="1"/>
    <col min="9257" max="9257" width="9.5546875" style="24" customWidth="1"/>
    <col min="9258" max="9258" width="9.6640625" style="24" customWidth="1"/>
    <col min="9259" max="9260" width="11.88671875" style="24"/>
    <col min="9261" max="9261" width="18" style="24" customWidth="1"/>
    <col min="9262" max="9472" width="11.88671875" style="24"/>
    <col min="9473" max="9476" width="8.33203125" style="24" customWidth="1"/>
    <col min="9477" max="9477" width="23.5546875" style="24" customWidth="1"/>
    <col min="9478" max="9478" width="18.5546875" style="24" customWidth="1"/>
    <col min="9479" max="9479" width="8.33203125" style="24" customWidth="1"/>
    <col min="9480" max="9480" width="20.6640625" style="24" customWidth="1"/>
    <col min="9481" max="9481" width="34.33203125" style="24" customWidth="1"/>
    <col min="9482" max="9484" width="8.33203125" style="24" customWidth="1"/>
    <col min="9485" max="9485" width="9.6640625" style="24" customWidth="1"/>
    <col min="9486" max="9486" width="6.109375" style="24" customWidth="1"/>
    <col min="9487" max="9498" width="7.6640625" style="24" customWidth="1"/>
    <col min="9499" max="9499" width="10.109375" style="24" customWidth="1"/>
    <col min="9500" max="9500" width="9.6640625" style="24" customWidth="1"/>
    <col min="9501" max="9512" width="7.6640625" style="24" customWidth="1"/>
    <col min="9513" max="9513" width="9.5546875" style="24" customWidth="1"/>
    <col min="9514" max="9514" width="9.6640625" style="24" customWidth="1"/>
    <col min="9515" max="9516" width="11.88671875" style="24"/>
    <col min="9517" max="9517" width="18" style="24" customWidth="1"/>
    <col min="9518" max="9728" width="11.88671875" style="24"/>
    <col min="9729" max="9732" width="8.33203125" style="24" customWidth="1"/>
    <col min="9733" max="9733" width="23.5546875" style="24" customWidth="1"/>
    <col min="9734" max="9734" width="18.5546875" style="24" customWidth="1"/>
    <col min="9735" max="9735" width="8.33203125" style="24" customWidth="1"/>
    <col min="9736" max="9736" width="20.6640625" style="24" customWidth="1"/>
    <col min="9737" max="9737" width="34.33203125" style="24" customWidth="1"/>
    <col min="9738" max="9740" width="8.33203125" style="24" customWidth="1"/>
    <col min="9741" max="9741" width="9.6640625" style="24" customWidth="1"/>
    <col min="9742" max="9742" width="6.109375" style="24" customWidth="1"/>
    <col min="9743" max="9754" width="7.6640625" style="24" customWidth="1"/>
    <col min="9755" max="9755" width="10.109375" style="24" customWidth="1"/>
    <col min="9756" max="9756" width="9.6640625" style="24" customWidth="1"/>
    <col min="9757" max="9768" width="7.6640625" style="24" customWidth="1"/>
    <col min="9769" max="9769" width="9.5546875" style="24" customWidth="1"/>
    <col min="9770" max="9770" width="9.6640625" style="24" customWidth="1"/>
    <col min="9771" max="9772" width="11.88671875" style="24"/>
    <col min="9773" max="9773" width="18" style="24" customWidth="1"/>
    <col min="9774" max="9984" width="11.88671875" style="24"/>
    <col min="9985" max="9988" width="8.33203125" style="24" customWidth="1"/>
    <col min="9989" max="9989" width="23.5546875" style="24" customWidth="1"/>
    <col min="9990" max="9990" width="18.5546875" style="24" customWidth="1"/>
    <col min="9991" max="9991" width="8.33203125" style="24" customWidth="1"/>
    <col min="9992" max="9992" width="20.6640625" style="24" customWidth="1"/>
    <col min="9993" max="9993" width="34.33203125" style="24" customWidth="1"/>
    <col min="9994" max="9996" width="8.33203125" style="24" customWidth="1"/>
    <col min="9997" max="9997" width="9.6640625" style="24" customWidth="1"/>
    <col min="9998" max="9998" width="6.109375" style="24" customWidth="1"/>
    <col min="9999" max="10010" width="7.6640625" style="24" customWidth="1"/>
    <col min="10011" max="10011" width="10.109375" style="24" customWidth="1"/>
    <col min="10012" max="10012" width="9.6640625" style="24" customWidth="1"/>
    <col min="10013" max="10024" width="7.6640625" style="24" customWidth="1"/>
    <col min="10025" max="10025" width="9.5546875" style="24" customWidth="1"/>
    <col min="10026" max="10026" width="9.6640625" style="24" customWidth="1"/>
    <col min="10027" max="10028" width="11.88671875" style="24"/>
    <col min="10029" max="10029" width="18" style="24" customWidth="1"/>
    <col min="10030" max="10240" width="11.88671875" style="24"/>
    <col min="10241" max="10244" width="8.33203125" style="24" customWidth="1"/>
    <col min="10245" max="10245" width="23.5546875" style="24" customWidth="1"/>
    <col min="10246" max="10246" width="18.5546875" style="24" customWidth="1"/>
    <col min="10247" max="10247" width="8.33203125" style="24" customWidth="1"/>
    <col min="10248" max="10248" width="20.6640625" style="24" customWidth="1"/>
    <col min="10249" max="10249" width="34.33203125" style="24" customWidth="1"/>
    <col min="10250" max="10252" width="8.33203125" style="24" customWidth="1"/>
    <col min="10253" max="10253" width="9.6640625" style="24" customWidth="1"/>
    <col min="10254" max="10254" width="6.109375" style="24" customWidth="1"/>
    <col min="10255" max="10266" width="7.6640625" style="24" customWidth="1"/>
    <col min="10267" max="10267" width="10.109375" style="24" customWidth="1"/>
    <col min="10268" max="10268" width="9.6640625" style="24" customWidth="1"/>
    <col min="10269" max="10280" width="7.6640625" style="24" customWidth="1"/>
    <col min="10281" max="10281" width="9.5546875" style="24" customWidth="1"/>
    <col min="10282" max="10282" width="9.6640625" style="24" customWidth="1"/>
    <col min="10283" max="10284" width="11.88671875" style="24"/>
    <col min="10285" max="10285" width="18" style="24" customWidth="1"/>
    <col min="10286" max="10496" width="11.88671875" style="24"/>
    <col min="10497" max="10500" width="8.33203125" style="24" customWidth="1"/>
    <col min="10501" max="10501" width="23.5546875" style="24" customWidth="1"/>
    <col min="10502" max="10502" width="18.5546875" style="24" customWidth="1"/>
    <col min="10503" max="10503" width="8.33203125" style="24" customWidth="1"/>
    <col min="10504" max="10504" width="20.6640625" style="24" customWidth="1"/>
    <col min="10505" max="10505" width="34.33203125" style="24" customWidth="1"/>
    <col min="10506" max="10508" width="8.33203125" style="24" customWidth="1"/>
    <col min="10509" max="10509" width="9.6640625" style="24" customWidth="1"/>
    <col min="10510" max="10510" width="6.109375" style="24" customWidth="1"/>
    <col min="10511" max="10522" width="7.6640625" style="24" customWidth="1"/>
    <col min="10523" max="10523" width="10.109375" style="24" customWidth="1"/>
    <col min="10524" max="10524" width="9.6640625" style="24" customWidth="1"/>
    <col min="10525" max="10536" width="7.6640625" style="24" customWidth="1"/>
    <col min="10537" max="10537" width="9.5546875" style="24" customWidth="1"/>
    <col min="10538" max="10538" width="9.6640625" style="24" customWidth="1"/>
    <col min="10539" max="10540" width="11.88671875" style="24"/>
    <col min="10541" max="10541" width="18" style="24" customWidth="1"/>
    <col min="10542" max="10752" width="11.88671875" style="24"/>
    <col min="10753" max="10756" width="8.33203125" style="24" customWidth="1"/>
    <col min="10757" max="10757" width="23.5546875" style="24" customWidth="1"/>
    <col min="10758" max="10758" width="18.5546875" style="24" customWidth="1"/>
    <col min="10759" max="10759" width="8.33203125" style="24" customWidth="1"/>
    <col min="10760" max="10760" width="20.6640625" style="24" customWidth="1"/>
    <col min="10761" max="10761" width="34.33203125" style="24" customWidth="1"/>
    <col min="10762" max="10764" width="8.33203125" style="24" customWidth="1"/>
    <col min="10765" max="10765" width="9.6640625" style="24" customWidth="1"/>
    <col min="10766" max="10766" width="6.109375" style="24" customWidth="1"/>
    <col min="10767" max="10778" width="7.6640625" style="24" customWidth="1"/>
    <col min="10779" max="10779" width="10.109375" style="24" customWidth="1"/>
    <col min="10780" max="10780" width="9.6640625" style="24" customWidth="1"/>
    <col min="10781" max="10792" width="7.6640625" style="24" customWidth="1"/>
    <col min="10793" max="10793" width="9.5546875" style="24" customWidth="1"/>
    <col min="10794" max="10794" width="9.6640625" style="24" customWidth="1"/>
    <col min="10795" max="10796" width="11.88671875" style="24"/>
    <col min="10797" max="10797" width="18" style="24" customWidth="1"/>
    <col min="10798" max="11008" width="11.88671875" style="24"/>
    <col min="11009" max="11012" width="8.33203125" style="24" customWidth="1"/>
    <col min="11013" max="11013" width="23.5546875" style="24" customWidth="1"/>
    <col min="11014" max="11014" width="18.5546875" style="24" customWidth="1"/>
    <col min="11015" max="11015" width="8.33203125" style="24" customWidth="1"/>
    <col min="11016" max="11016" width="20.6640625" style="24" customWidth="1"/>
    <col min="11017" max="11017" width="34.33203125" style="24" customWidth="1"/>
    <col min="11018" max="11020" width="8.33203125" style="24" customWidth="1"/>
    <col min="11021" max="11021" width="9.6640625" style="24" customWidth="1"/>
    <col min="11022" max="11022" width="6.109375" style="24" customWidth="1"/>
    <col min="11023" max="11034" width="7.6640625" style="24" customWidth="1"/>
    <col min="11035" max="11035" width="10.109375" style="24" customWidth="1"/>
    <col min="11036" max="11036" width="9.6640625" style="24" customWidth="1"/>
    <col min="11037" max="11048" width="7.6640625" style="24" customWidth="1"/>
    <col min="11049" max="11049" width="9.5546875" style="24" customWidth="1"/>
    <col min="11050" max="11050" width="9.6640625" style="24" customWidth="1"/>
    <col min="11051" max="11052" width="11.88671875" style="24"/>
    <col min="11053" max="11053" width="18" style="24" customWidth="1"/>
    <col min="11054" max="11264" width="11.88671875" style="24"/>
    <col min="11265" max="11268" width="8.33203125" style="24" customWidth="1"/>
    <col min="11269" max="11269" width="23.5546875" style="24" customWidth="1"/>
    <col min="11270" max="11270" width="18.5546875" style="24" customWidth="1"/>
    <col min="11271" max="11271" width="8.33203125" style="24" customWidth="1"/>
    <col min="11272" max="11272" width="20.6640625" style="24" customWidth="1"/>
    <col min="11273" max="11273" width="34.33203125" style="24" customWidth="1"/>
    <col min="11274" max="11276" width="8.33203125" style="24" customWidth="1"/>
    <col min="11277" max="11277" width="9.6640625" style="24" customWidth="1"/>
    <col min="11278" max="11278" width="6.109375" style="24" customWidth="1"/>
    <col min="11279" max="11290" width="7.6640625" style="24" customWidth="1"/>
    <col min="11291" max="11291" width="10.109375" style="24" customWidth="1"/>
    <col min="11292" max="11292" width="9.6640625" style="24" customWidth="1"/>
    <col min="11293" max="11304" width="7.6640625" style="24" customWidth="1"/>
    <col min="11305" max="11305" width="9.5546875" style="24" customWidth="1"/>
    <col min="11306" max="11306" width="9.6640625" style="24" customWidth="1"/>
    <col min="11307" max="11308" width="11.88671875" style="24"/>
    <col min="11309" max="11309" width="18" style="24" customWidth="1"/>
    <col min="11310" max="11520" width="11.88671875" style="24"/>
    <col min="11521" max="11524" width="8.33203125" style="24" customWidth="1"/>
    <col min="11525" max="11525" width="23.5546875" style="24" customWidth="1"/>
    <col min="11526" max="11526" width="18.5546875" style="24" customWidth="1"/>
    <col min="11527" max="11527" width="8.33203125" style="24" customWidth="1"/>
    <col min="11528" max="11528" width="20.6640625" style="24" customWidth="1"/>
    <col min="11529" max="11529" width="34.33203125" style="24" customWidth="1"/>
    <col min="11530" max="11532" width="8.33203125" style="24" customWidth="1"/>
    <col min="11533" max="11533" width="9.6640625" style="24" customWidth="1"/>
    <col min="11534" max="11534" width="6.109375" style="24" customWidth="1"/>
    <col min="11535" max="11546" width="7.6640625" style="24" customWidth="1"/>
    <col min="11547" max="11547" width="10.109375" style="24" customWidth="1"/>
    <col min="11548" max="11548" width="9.6640625" style="24" customWidth="1"/>
    <col min="11549" max="11560" width="7.6640625" style="24" customWidth="1"/>
    <col min="11561" max="11561" width="9.5546875" style="24" customWidth="1"/>
    <col min="11562" max="11562" width="9.6640625" style="24" customWidth="1"/>
    <col min="11563" max="11564" width="11.88671875" style="24"/>
    <col min="11565" max="11565" width="18" style="24" customWidth="1"/>
    <col min="11566" max="11776" width="11.88671875" style="24"/>
    <col min="11777" max="11780" width="8.33203125" style="24" customWidth="1"/>
    <col min="11781" max="11781" width="23.5546875" style="24" customWidth="1"/>
    <col min="11782" max="11782" width="18.5546875" style="24" customWidth="1"/>
    <col min="11783" max="11783" width="8.33203125" style="24" customWidth="1"/>
    <col min="11784" max="11784" width="20.6640625" style="24" customWidth="1"/>
    <col min="11785" max="11785" width="34.33203125" style="24" customWidth="1"/>
    <col min="11786" max="11788" width="8.33203125" style="24" customWidth="1"/>
    <col min="11789" max="11789" width="9.6640625" style="24" customWidth="1"/>
    <col min="11790" max="11790" width="6.109375" style="24" customWidth="1"/>
    <col min="11791" max="11802" width="7.6640625" style="24" customWidth="1"/>
    <col min="11803" max="11803" width="10.109375" style="24" customWidth="1"/>
    <col min="11804" max="11804" width="9.6640625" style="24" customWidth="1"/>
    <col min="11805" max="11816" width="7.6640625" style="24" customWidth="1"/>
    <col min="11817" max="11817" width="9.5546875" style="24" customWidth="1"/>
    <col min="11818" max="11818" width="9.6640625" style="24" customWidth="1"/>
    <col min="11819" max="11820" width="11.88671875" style="24"/>
    <col min="11821" max="11821" width="18" style="24" customWidth="1"/>
    <col min="11822" max="12032" width="11.88671875" style="24"/>
    <col min="12033" max="12036" width="8.33203125" style="24" customWidth="1"/>
    <col min="12037" max="12037" width="23.5546875" style="24" customWidth="1"/>
    <col min="12038" max="12038" width="18.5546875" style="24" customWidth="1"/>
    <col min="12039" max="12039" width="8.33203125" style="24" customWidth="1"/>
    <col min="12040" max="12040" width="20.6640625" style="24" customWidth="1"/>
    <col min="12041" max="12041" width="34.33203125" style="24" customWidth="1"/>
    <col min="12042" max="12044" width="8.33203125" style="24" customWidth="1"/>
    <col min="12045" max="12045" width="9.6640625" style="24" customWidth="1"/>
    <col min="12046" max="12046" width="6.109375" style="24" customWidth="1"/>
    <col min="12047" max="12058" width="7.6640625" style="24" customWidth="1"/>
    <col min="12059" max="12059" width="10.109375" style="24" customWidth="1"/>
    <col min="12060" max="12060" width="9.6640625" style="24" customWidth="1"/>
    <col min="12061" max="12072" width="7.6640625" style="24" customWidth="1"/>
    <col min="12073" max="12073" width="9.5546875" style="24" customWidth="1"/>
    <col min="12074" max="12074" width="9.6640625" style="24" customWidth="1"/>
    <col min="12075" max="12076" width="11.88671875" style="24"/>
    <col min="12077" max="12077" width="18" style="24" customWidth="1"/>
    <col min="12078" max="12288" width="11.88671875" style="24"/>
    <col min="12289" max="12292" width="8.33203125" style="24" customWidth="1"/>
    <col min="12293" max="12293" width="23.5546875" style="24" customWidth="1"/>
    <col min="12294" max="12294" width="18.5546875" style="24" customWidth="1"/>
    <col min="12295" max="12295" width="8.33203125" style="24" customWidth="1"/>
    <col min="12296" max="12296" width="20.6640625" style="24" customWidth="1"/>
    <col min="12297" max="12297" width="34.33203125" style="24" customWidth="1"/>
    <col min="12298" max="12300" width="8.33203125" style="24" customWidth="1"/>
    <col min="12301" max="12301" width="9.6640625" style="24" customWidth="1"/>
    <col min="12302" max="12302" width="6.109375" style="24" customWidth="1"/>
    <col min="12303" max="12314" width="7.6640625" style="24" customWidth="1"/>
    <col min="12315" max="12315" width="10.109375" style="24" customWidth="1"/>
    <col min="12316" max="12316" width="9.6640625" style="24" customWidth="1"/>
    <col min="12317" max="12328" width="7.6640625" style="24" customWidth="1"/>
    <col min="12329" max="12329" width="9.5546875" style="24" customWidth="1"/>
    <col min="12330" max="12330" width="9.6640625" style="24" customWidth="1"/>
    <col min="12331" max="12332" width="11.88671875" style="24"/>
    <col min="12333" max="12333" width="18" style="24" customWidth="1"/>
    <col min="12334" max="12544" width="11.88671875" style="24"/>
    <col min="12545" max="12548" width="8.33203125" style="24" customWidth="1"/>
    <col min="12549" max="12549" width="23.5546875" style="24" customWidth="1"/>
    <col min="12550" max="12550" width="18.5546875" style="24" customWidth="1"/>
    <col min="12551" max="12551" width="8.33203125" style="24" customWidth="1"/>
    <col min="12552" max="12552" width="20.6640625" style="24" customWidth="1"/>
    <col min="12553" max="12553" width="34.33203125" style="24" customWidth="1"/>
    <col min="12554" max="12556" width="8.33203125" style="24" customWidth="1"/>
    <col min="12557" max="12557" width="9.6640625" style="24" customWidth="1"/>
    <col min="12558" max="12558" width="6.109375" style="24" customWidth="1"/>
    <col min="12559" max="12570" width="7.6640625" style="24" customWidth="1"/>
    <col min="12571" max="12571" width="10.109375" style="24" customWidth="1"/>
    <col min="12572" max="12572" width="9.6640625" style="24" customWidth="1"/>
    <col min="12573" max="12584" width="7.6640625" style="24" customWidth="1"/>
    <col min="12585" max="12585" width="9.5546875" style="24" customWidth="1"/>
    <col min="12586" max="12586" width="9.6640625" style="24" customWidth="1"/>
    <col min="12587" max="12588" width="11.88671875" style="24"/>
    <col min="12589" max="12589" width="18" style="24" customWidth="1"/>
    <col min="12590" max="12800" width="11.88671875" style="24"/>
    <col min="12801" max="12804" width="8.33203125" style="24" customWidth="1"/>
    <col min="12805" max="12805" width="23.5546875" style="24" customWidth="1"/>
    <col min="12806" max="12806" width="18.5546875" style="24" customWidth="1"/>
    <col min="12807" max="12807" width="8.33203125" style="24" customWidth="1"/>
    <col min="12808" max="12808" width="20.6640625" style="24" customWidth="1"/>
    <col min="12809" max="12809" width="34.33203125" style="24" customWidth="1"/>
    <col min="12810" max="12812" width="8.33203125" style="24" customWidth="1"/>
    <col min="12813" max="12813" width="9.6640625" style="24" customWidth="1"/>
    <col min="12814" max="12814" width="6.109375" style="24" customWidth="1"/>
    <col min="12815" max="12826" width="7.6640625" style="24" customWidth="1"/>
    <col min="12827" max="12827" width="10.109375" style="24" customWidth="1"/>
    <col min="12828" max="12828" width="9.6640625" style="24" customWidth="1"/>
    <col min="12829" max="12840" width="7.6640625" style="24" customWidth="1"/>
    <col min="12841" max="12841" width="9.5546875" style="24" customWidth="1"/>
    <col min="12842" max="12842" width="9.6640625" style="24" customWidth="1"/>
    <col min="12843" max="12844" width="11.88671875" style="24"/>
    <col min="12845" max="12845" width="18" style="24" customWidth="1"/>
    <col min="12846" max="13056" width="11.88671875" style="24"/>
    <col min="13057" max="13060" width="8.33203125" style="24" customWidth="1"/>
    <col min="13061" max="13061" width="23.5546875" style="24" customWidth="1"/>
    <col min="13062" max="13062" width="18.5546875" style="24" customWidth="1"/>
    <col min="13063" max="13063" width="8.33203125" style="24" customWidth="1"/>
    <col min="13064" max="13064" width="20.6640625" style="24" customWidth="1"/>
    <col min="13065" max="13065" width="34.33203125" style="24" customWidth="1"/>
    <col min="13066" max="13068" width="8.33203125" style="24" customWidth="1"/>
    <col min="13069" max="13069" width="9.6640625" style="24" customWidth="1"/>
    <col min="13070" max="13070" width="6.109375" style="24" customWidth="1"/>
    <col min="13071" max="13082" width="7.6640625" style="24" customWidth="1"/>
    <col min="13083" max="13083" width="10.109375" style="24" customWidth="1"/>
    <col min="13084" max="13084" width="9.6640625" style="24" customWidth="1"/>
    <col min="13085" max="13096" width="7.6640625" style="24" customWidth="1"/>
    <col min="13097" max="13097" width="9.5546875" style="24" customWidth="1"/>
    <col min="13098" max="13098" width="9.6640625" style="24" customWidth="1"/>
    <col min="13099" max="13100" width="11.88671875" style="24"/>
    <col min="13101" max="13101" width="18" style="24" customWidth="1"/>
    <col min="13102" max="13312" width="11.88671875" style="24"/>
    <col min="13313" max="13316" width="8.33203125" style="24" customWidth="1"/>
    <col min="13317" max="13317" width="23.5546875" style="24" customWidth="1"/>
    <col min="13318" max="13318" width="18.5546875" style="24" customWidth="1"/>
    <col min="13319" max="13319" width="8.33203125" style="24" customWidth="1"/>
    <col min="13320" max="13320" width="20.6640625" style="24" customWidth="1"/>
    <col min="13321" max="13321" width="34.33203125" style="24" customWidth="1"/>
    <col min="13322" max="13324" width="8.33203125" style="24" customWidth="1"/>
    <col min="13325" max="13325" width="9.6640625" style="24" customWidth="1"/>
    <col min="13326" max="13326" width="6.109375" style="24" customWidth="1"/>
    <col min="13327" max="13338" width="7.6640625" style="24" customWidth="1"/>
    <col min="13339" max="13339" width="10.109375" style="24" customWidth="1"/>
    <col min="13340" max="13340" width="9.6640625" style="24" customWidth="1"/>
    <col min="13341" max="13352" width="7.6640625" style="24" customWidth="1"/>
    <col min="13353" max="13353" width="9.5546875" style="24" customWidth="1"/>
    <col min="13354" max="13354" width="9.6640625" style="24" customWidth="1"/>
    <col min="13355" max="13356" width="11.88671875" style="24"/>
    <col min="13357" max="13357" width="18" style="24" customWidth="1"/>
    <col min="13358" max="13568" width="11.88671875" style="24"/>
    <col min="13569" max="13572" width="8.33203125" style="24" customWidth="1"/>
    <col min="13573" max="13573" width="23.5546875" style="24" customWidth="1"/>
    <col min="13574" max="13574" width="18.5546875" style="24" customWidth="1"/>
    <col min="13575" max="13575" width="8.33203125" style="24" customWidth="1"/>
    <col min="13576" max="13576" width="20.6640625" style="24" customWidth="1"/>
    <col min="13577" max="13577" width="34.33203125" style="24" customWidth="1"/>
    <col min="13578" max="13580" width="8.33203125" style="24" customWidth="1"/>
    <col min="13581" max="13581" width="9.6640625" style="24" customWidth="1"/>
    <col min="13582" max="13582" width="6.109375" style="24" customWidth="1"/>
    <col min="13583" max="13594" width="7.6640625" style="24" customWidth="1"/>
    <col min="13595" max="13595" width="10.109375" style="24" customWidth="1"/>
    <col min="13596" max="13596" width="9.6640625" style="24" customWidth="1"/>
    <col min="13597" max="13608" width="7.6640625" style="24" customWidth="1"/>
    <col min="13609" max="13609" width="9.5546875" style="24" customWidth="1"/>
    <col min="13610" max="13610" width="9.6640625" style="24" customWidth="1"/>
    <col min="13611" max="13612" width="11.88671875" style="24"/>
    <col min="13613" max="13613" width="18" style="24" customWidth="1"/>
    <col min="13614" max="13824" width="11.88671875" style="24"/>
    <col min="13825" max="13828" width="8.33203125" style="24" customWidth="1"/>
    <col min="13829" max="13829" width="23.5546875" style="24" customWidth="1"/>
    <col min="13830" max="13830" width="18.5546875" style="24" customWidth="1"/>
    <col min="13831" max="13831" width="8.33203125" style="24" customWidth="1"/>
    <col min="13832" max="13832" width="20.6640625" style="24" customWidth="1"/>
    <col min="13833" max="13833" width="34.33203125" style="24" customWidth="1"/>
    <col min="13834" max="13836" width="8.33203125" style="24" customWidth="1"/>
    <col min="13837" max="13837" width="9.6640625" style="24" customWidth="1"/>
    <col min="13838" max="13838" width="6.109375" style="24" customWidth="1"/>
    <col min="13839" max="13850" width="7.6640625" style="24" customWidth="1"/>
    <col min="13851" max="13851" width="10.109375" style="24" customWidth="1"/>
    <col min="13852" max="13852" width="9.6640625" style="24" customWidth="1"/>
    <col min="13853" max="13864" width="7.6640625" style="24" customWidth="1"/>
    <col min="13865" max="13865" width="9.5546875" style="24" customWidth="1"/>
    <col min="13866" max="13866" width="9.6640625" style="24" customWidth="1"/>
    <col min="13867" max="13868" width="11.88671875" style="24"/>
    <col min="13869" max="13869" width="18" style="24" customWidth="1"/>
    <col min="13870" max="14080" width="11.88671875" style="24"/>
    <col min="14081" max="14084" width="8.33203125" style="24" customWidth="1"/>
    <col min="14085" max="14085" width="23.5546875" style="24" customWidth="1"/>
    <col min="14086" max="14086" width="18.5546875" style="24" customWidth="1"/>
    <col min="14087" max="14087" width="8.33203125" style="24" customWidth="1"/>
    <col min="14088" max="14088" width="20.6640625" style="24" customWidth="1"/>
    <col min="14089" max="14089" width="34.33203125" style="24" customWidth="1"/>
    <col min="14090" max="14092" width="8.33203125" style="24" customWidth="1"/>
    <col min="14093" max="14093" width="9.6640625" style="24" customWidth="1"/>
    <col min="14094" max="14094" width="6.109375" style="24" customWidth="1"/>
    <col min="14095" max="14106" width="7.6640625" style="24" customWidth="1"/>
    <col min="14107" max="14107" width="10.109375" style="24" customWidth="1"/>
    <col min="14108" max="14108" width="9.6640625" style="24" customWidth="1"/>
    <col min="14109" max="14120" width="7.6640625" style="24" customWidth="1"/>
    <col min="14121" max="14121" width="9.5546875" style="24" customWidth="1"/>
    <col min="14122" max="14122" width="9.6640625" style="24" customWidth="1"/>
    <col min="14123" max="14124" width="11.88671875" style="24"/>
    <col min="14125" max="14125" width="18" style="24" customWidth="1"/>
    <col min="14126" max="14336" width="11.88671875" style="24"/>
    <col min="14337" max="14340" width="8.33203125" style="24" customWidth="1"/>
    <col min="14341" max="14341" width="23.5546875" style="24" customWidth="1"/>
    <col min="14342" max="14342" width="18.5546875" style="24" customWidth="1"/>
    <col min="14343" max="14343" width="8.33203125" style="24" customWidth="1"/>
    <col min="14344" max="14344" width="20.6640625" style="24" customWidth="1"/>
    <col min="14345" max="14345" width="34.33203125" style="24" customWidth="1"/>
    <col min="14346" max="14348" width="8.33203125" style="24" customWidth="1"/>
    <col min="14349" max="14349" width="9.6640625" style="24" customWidth="1"/>
    <col min="14350" max="14350" width="6.109375" style="24" customWidth="1"/>
    <col min="14351" max="14362" width="7.6640625" style="24" customWidth="1"/>
    <col min="14363" max="14363" width="10.109375" style="24" customWidth="1"/>
    <col min="14364" max="14364" width="9.6640625" style="24" customWidth="1"/>
    <col min="14365" max="14376" width="7.6640625" style="24" customWidth="1"/>
    <col min="14377" max="14377" width="9.5546875" style="24" customWidth="1"/>
    <col min="14378" max="14378" width="9.6640625" style="24" customWidth="1"/>
    <col min="14379" max="14380" width="11.88671875" style="24"/>
    <col min="14381" max="14381" width="18" style="24" customWidth="1"/>
    <col min="14382" max="14592" width="11.88671875" style="24"/>
    <col min="14593" max="14596" width="8.33203125" style="24" customWidth="1"/>
    <col min="14597" max="14597" width="23.5546875" style="24" customWidth="1"/>
    <col min="14598" max="14598" width="18.5546875" style="24" customWidth="1"/>
    <col min="14599" max="14599" width="8.33203125" style="24" customWidth="1"/>
    <col min="14600" max="14600" width="20.6640625" style="24" customWidth="1"/>
    <col min="14601" max="14601" width="34.33203125" style="24" customWidth="1"/>
    <col min="14602" max="14604" width="8.33203125" style="24" customWidth="1"/>
    <col min="14605" max="14605" width="9.6640625" style="24" customWidth="1"/>
    <col min="14606" max="14606" width="6.109375" style="24" customWidth="1"/>
    <col min="14607" max="14618" width="7.6640625" style="24" customWidth="1"/>
    <col min="14619" max="14619" width="10.109375" style="24" customWidth="1"/>
    <col min="14620" max="14620" width="9.6640625" style="24" customWidth="1"/>
    <col min="14621" max="14632" width="7.6640625" style="24" customWidth="1"/>
    <col min="14633" max="14633" width="9.5546875" style="24" customWidth="1"/>
    <col min="14634" max="14634" width="9.6640625" style="24" customWidth="1"/>
    <col min="14635" max="14636" width="11.88671875" style="24"/>
    <col min="14637" max="14637" width="18" style="24" customWidth="1"/>
    <col min="14638" max="14848" width="11.88671875" style="24"/>
    <col min="14849" max="14852" width="8.33203125" style="24" customWidth="1"/>
    <col min="14853" max="14853" width="23.5546875" style="24" customWidth="1"/>
    <col min="14854" max="14854" width="18.5546875" style="24" customWidth="1"/>
    <col min="14855" max="14855" width="8.33203125" style="24" customWidth="1"/>
    <col min="14856" max="14856" width="20.6640625" style="24" customWidth="1"/>
    <col min="14857" max="14857" width="34.33203125" style="24" customWidth="1"/>
    <col min="14858" max="14860" width="8.33203125" style="24" customWidth="1"/>
    <col min="14861" max="14861" width="9.6640625" style="24" customWidth="1"/>
    <col min="14862" max="14862" width="6.109375" style="24" customWidth="1"/>
    <col min="14863" max="14874" width="7.6640625" style="24" customWidth="1"/>
    <col min="14875" max="14875" width="10.109375" style="24" customWidth="1"/>
    <col min="14876" max="14876" width="9.6640625" style="24" customWidth="1"/>
    <col min="14877" max="14888" width="7.6640625" style="24" customWidth="1"/>
    <col min="14889" max="14889" width="9.5546875" style="24" customWidth="1"/>
    <col min="14890" max="14890" width="9.6640625" style="24" customWidth="1"/>
    <col min="14891" max="14892" width="11.88671875" style="24"/>
    <col min="14893" max="14893" width="18" style="24" customWidth="1"/>
    <col min="14894" max="15104" width="11.88671875" style="24"/>
    <col min="15105" max="15108" width="8.33203125" style="24" customWidth="1"/>
    <col min="15109" max="15109" width="23.5546875" style="24" customWidth="1"/>
    <col min="15110" max="15110" width="18.5546875" style="24" customWidth="1"/>
    <col min="15111" max="15111" width="8.33203125" style="24" customWidth="1"/>
    <col min="15112" max="15112" width="20.6640625" style="24" customWidth="1"/>
    <col min="15113" max="15113" width="34.33203125" style="24" customWidth="1"/>
    <col min="15114" max="15116" width="8.33203125" style="24" customWidth="1"/>
    <col min="15117" max="15117" width="9.6640625" style="24" customWidth="1"/>
    <col min="15118" max="15118" width="6.109375" style="24" customWidth="1"/>
    <col min="15119" max="15130" width="7.6640625" style="24" customWidth="1"/>
    <col min="15131" max="15131" width="10.109375" style="24" customWidth="1"/>
    <col min="15132" max="15132" width="9.6640625" style="24" customWidth="1"/>
    <col min="15133" max="15144" width="7.6640625" style="24" customWidth="1"/>
    <col min="15145" max="15145" width="9.5546875" style="24" customWidth="1"/>
    <col min="15146" max="15146" width="9.6640625" style="24" customWidth="1"/>
    <col min="15147" max="15148" width="11.88671875" style="24"/>
    <col min="15149" max="15149" width="18" style="24" customWidth="1"/>
    <col min="15150" max="15360" width="11.88671875" style="24"/>
    <col min="15361" max="15364" width="8.33203125" style="24" customWidth="1"/>
    <col min="15365" max="15365" width="23.5546875" style="24" customWidth="1"/>
    <col min="15366" max="15366" width="18.5546875" style="24" customWidth="1"/>
    <col min="15367" max="15367" width="8.33203125" style="24" customWidth="1"/>
    <col min="15368" max="15368" width="20.6640625" style="24" customWidth="1"/>
    <col min="15369" max="15369" width="34.33203125" style="24" customWidth="1"/>
    <col min="15370" max="15372" width="8.33203125" style="24" customWidth="1"/>
    <col min="15373" max="15373" width="9.6640625" style="24" customWidth="1"/>
    <col min="15374" max="15374" width="6.109375" style="24" customWidth="1"/>
    <col min="15375" max="15386" width="7.6640625" style="24" customWidth="1"/>
    <col min="15387" max="15387" width="10.109375" style="24" customWidth="1"/>
    <col min="15388" max="15388" width="9.6640625" style="24" customWidth="1"/>
    <col min="15389" max="15400" width="7.6640625" style="24" customWidth="1"/>
    <col min="15401" max="15401" width="9.5546875" style="24" customWidth="1"/>
    <col min="15402" max="15402" width="9.6640625" style="24" customWidth="1"/>
    <col min="15403" max="15404" width="11.88671875" style="24"/>
    <col min="15405" max="15405" width="18" style="24" customWidth="1"/>
    <col min="15406" max="15616" width="11.88671875" style="24"/>
    <col min="15617" max="15620" width="8.33203125" style="24" customWidth="1"/>
    <col min="15621" max="15621" width="23.5546875" style="24" customWidth="1"/>
    <col min="15622" max="15622" width="18.5546875" style="24" customWidth="1"/>
    <col min="15623" max="15623" width="8.33203125" style="24" customWidth="1"/>
    <col min="15624" max="15624" width="20.6640625" style="24" customWidth="1"/>
    <col min="15625" max="15625" width="34.33203125" style="24" customWidth="1"/>
    <col min="15626" max="15628" width="8.33203125" style="24" customWidth="1"/>
    <col min="15629" max="15629" width="9.6640625" style="24" customWidth="1"/>
    <col min="15630" max="15630" width="6.109375" style="24" customWidth="1"/>
    <col min="15631" max="15642" width="7.6640625" style="24" customWidth="1"/>
    <col min="15643" max="15643" width="10.109375" style="24" customWidth="1"/>
    <col min="15644" max="15644" width="9.6640625" style="24" customWidth="1"/>
    <col min="15645" max="15656" width="7.6640625" style="24" customWidth="1"/>
    <col min="15657" max="15657" width="9.5546875" style="24" customWidth="1"/>
    <col min="15658" max="15658" width="9.6640625" style="24" customWidth="1"/>
    <col min="15659" max="15660" width="11.88671875" style="24"/>
    <col min="15661" max="15661" width="18" style="24" customWidth="1"/>
    <col min="15662" max="15872" width="11.88671875" style="24"/>
    <col min="15873" max="15876" width="8.33203125" style="24" customWidth="1"/>
    <col min="15877" max="15877" width="23.5546875" style="24" customWidth="1"/>
    <col min="15878" max="15878" width="18.5546875" style="24" customWidth="1"/>
    <col min="15879" max="15879" width="8.33203125" style="24" customWidth="1"/>
    <col min="15880" max="15880" width="20.6640625" style="24" customWidth="1"/>
    <col min="15881" max="15881" width="34.33203125" style="24" customWidth="1"/>
    <col min="15882" max="15884" width="8.33203125" style="24" customWidth="1"/>
    <col min="15885" max="15885" width="9.6640625" style="24" customWidth="1"/>
    <col min="15886" max="15886" width="6.109375" style="24" customWidth="1"/>
    <col min="15887" max="15898" width="7.6640625" style="24" customWidth="1"/>
    <col min="15899" max="15899" width="10.109375" style="24" customWidth="1"/>
    <col min="15900" max="15900" width="9.6640625" style="24" customWidth="1"/>
    <col min="15901" max="15912" width="7.6640625" style="24" customWidth="1"/>
    <col min="15913" max="15913" width="9.5546875" style="24" customWidth="1"/>
    <col min="15914" max="15914" width="9.6640625" style="24" customWidth="1"/>
    <col min="15915" max="15916" width="11.88671875" style="24"/>
    <col min="15917" max="15917" width="18" style="24" customWidth="1"/>
    <col min="15918" max="16128" width="11.88671875" style="24"/>
    <col min="16129" max="16132" width="8.33203125" style="24" customWidth="1"/>
    <col min="16133" max="16133" width="23.5546875" style="24" customWidth="1"/>
    <col min="16134" max="16134" width="18.5546875" style="24" customWidth="1"/>
    <col min="16135" max="16135" width="8.33203125" style="24" customWidth="1"/>
    <col min="16136" max="16136" width="20.6640625" style="24" customWidth="1"/>
    <col min="16137" max="16137" width="34.33203125" style="24" customWidth="1"/>
    <col min="16138" max="16140" width="8.33203125" style="24" customWidth="1"/>
    <col min="16141" max="16141" width="9.6640625" style="24" customWidth="1"/>
    <col min="16142" max="16142" width="6.109375" style="24" customWidth="1"/>
    <col min="16143" max="16154" width="7.6640625" style="24" customWidth="1"/>
    <col min="16155" max="16155" width="10.109375" style="24" customWidth="1"/>
    <col min="16156" max="16156" width="9.6640625" style="24" customWidth="1"/>
    <col min="16157" max="16168" width="7.6640625" style="24" customWidth="1"/>
    <col min="16169" max="16169" width="9.5546875" style="24" customWidth="1"/>
    <col min="16170" max="16170" width="9.6640625" style="24" customWidth="1"/>
    <col min="16171" max="16172" width="11.88671875" style="24"/>
    <col min="16173" max="16173" width="18" style="24" customWidth="1"/>
    <col min="16174" max="16384" width="11.88671875" style="24"/>
  </cols>
  <sheetData>
    <row r="1" spans="1:56" ht="15.6" customHeight="1">
      <c r="A1" s="517" t="s">
        <v>2860</v>
      </c>
      <c r="B1" s="518"/>
      <c r="C1" s="518"/>
      <c r="D1" s="518"/>
      <c r="E1" s="518"/>
      <c r="F1" s="518"/>
      <c r="G1" s="518"/>
      <c r="H1" s="518"/>
      <c r="I1" s="518"/>
      <c r="J1" s="518"/>
      <c r="K1" s="518"/>
      <c r="L1" s="518"/>
      <c r="M1" s="518"/>
      <c r="N1" s="518"/>
      <c r="O1" s="551" t="s">
        <v>2861</v>
      </c>
      <c r="P1" s="551"/>
      <c r="Q1" s="551"/>
      <c r="R1" s="551"/>
      <c r="S1" s="551"/>
      <c r="T1" s="551"/>
      <c r="U1" s="551"/>
      <c r="V1" s="551"/>
      <c r="W1" s="551"/>
      <c r="X1" s="551"/>
      <c r="Y1" s="551"/>
      <c r="Z1" s="551"/>
      <c r="AA1" s="551"/>
      <c r="AB1" s="551"/>
      <c r="AC1" s="551" t="s">
        <v>2862</v>
      </c>
      <c r="AD1" s="551"/>
      <c r="AE1" s="551"/>
      <c r="AF1" s="551"/>
      <c r="AG1" s="551"/>
      <c r="AH1" s="551"/>
      <c r="AI1" s="551"/>
      <c r="AJ1" s="551"/>
      <c r="AK1" s="551"/>
      <c r="AL1" s="551"/>
      <c r="AM1" s="551"/>
      <c r="AN1" s="551"/>
      <c r="AO1" s="551"/>
      <c r="AP1" s="551"/>
      <c r="AQ1" s="552" t="s">
        <v>1710</v>
      </c>
    </row>
    <row r="2" spans="1:56" ht="73.5" customHeight="1">
      <c r="A2" s="520"/>
      <c r="B2" s="521"/>
      <c r="C2" s="521"/>
      <c r="D2" s="521"/>
      <c r="E2" s="521"/>
      <c r="F2" s="521"/>
      <c r="G2" s="521"/>
      <c r="H2" s="521"/>
      <c r="I2" s="521"/>
      <c r="J2" s="521"/>
      <c r="K2" s="521"/>
      <c r="L2" s="521"/>
      <c r="M2" s="521"/>
      <c r="N2" s="522"/>
      <c r="O2" s="553" t="s">
        <v>2732</v>
      </c>
      <c r="P2" s="554" t="s">
        <v>2736</v>
      </c>
      <c r="Q2" s="554" t="s">
        <v>2735</v>
      </c>
      <c r="R2" s="554" t="s">
        <v>2738</v>
      </c>
      <c r="S2" s="553" t="s">
        <v>2863</v>
      </c>
      <c r="T2" s="554" t="s">
        <v>2740</v>
      </c>
      <c r="U2" s="554" t="s">
        <v>2864</v>
      </c>
      <c r="V2" s="554" t="s">
        <v>2747</v>
      </c>
      <c r="W2" s="553" t="s">
        <v>2865</v>
      </c>
      <c r="X2" s="554" t="s">
        <v>2866</v>
      </c>
      <c r="Y2" s="554" t="s">
        <v>2734</v>
      </c>
      <c r="Z2" s="554" t="s">
        <v>2867</v>
      </c>
      <c r="AA2" s="553" t="s">
        <v>2748</v>
      </c>
      <c r="AB2" s="553" t="s">
        <v>2868</v>
      </c>
      <c r="AC2" s="554" t="s">
        <v>2733</v>
      </c>
      <c r="AD2" s="553" t="s">
        <v>2869</v>
      </c>
      <c r="AE2" s="554" t="s">
        <v>2870</v>
      </c>
      <c r="AF2" s="554" t="s">
        <v>2871</v>
      </c>
      <c r="AG2" s="554" t="s">
        <v>2737</v>
      </c>
      <c r="AH2" s="554" t="s">
        <v>2872</v>
      </c>
      <c r="AI2" s="554" t="s">
        <v>2873</v>
      </c>
      <c r="AJ2" s="553" t="s">
        <v>2743</v>
      </c>
      <c r="AK2" s="554" t="s">
        <v>2741</v>
      </c>
      <c r="AL2" s="554" t="s">
        <v>2746</v>
      </c>
      <c r="AM2" s="554" t="s">
        <v>2745</v>
      </c>
      <c r="AN2" s="554" t="s">
        <v>2874</v>
      </c>
      <c r="AO2" s="554" t="s">
        <v>2748</v>
      </c>
      <c r="AP2" s="553" t="s">
        <v>2875</v>
      </c>
      <c r="AQ2" s="511"/>
    </row>
    <row r="3" spans="1:56" ht="36" customHeight="1">
      <c r="A3" s="525" t="s">
        <v>2876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7"/>
      <c r="O3" s="514"/>
      <c r="P3" s="507"/>
      <c r="Q3" s="507"/>
      <c r="R3" s="507"/>
      <c r="S3" s="514"/>
      <c r="T3" s="507"/>
      <c r="U3" s="507"/>
      <c r="V3" s="507"/>
      <c r="W3" s="514"/>
      <c r="X3" s="507"/>
      <c r="Y3" s="507"/>
      <c r="Z3" s="507"/>
      <c r="AA3" s="553"/>
      <c r="AB3" s="553"/>
      <c r="AC3" s="507"/>
      <c r="AD3" s="514"/>
      <c r="AE3" s="507"/>
      <c r="AF3" s="507"/>
      <c r="AG3" s="507"/>
      <c r="AH3" s="507"/>
      <c r="AI3" s="507"/>
      <c r="AJ3" s="514"/>
      <c r="AK3" s="507"/>
      <c r="AL3" s="507"/>
      <c r="AM3" s="507"/>
      <c r="AN3" s="507"/>
      <c r="AO3" s="507"/>
      <c r="AP3" s="553"/>
      <c r="AQ3" s="511"/>
    </row>
    <row r="4" spans="1:56" ht="30" customHeight="1">
      <c r="A4" s="523" t="s">
        <v>1566</v>
      </c>
      <c r="B4" s="508" t="s">
        <v>1688</v>
      </c>
      <c r="C4" s="508" t="s">
        <v>1687</v>
      </c>
      <c r="D4" s="508" t="s">
        <v>1686</v>
      </c>
      <c r="E4" s="508" t="s">
        <v>175</v>
      </c>
      <c r="F4" s="508" t="s">
        <v>176</v>
      </c>
      <c r="G4" s="508" t="s">
        <v>1685</v>
      </c>
      <c r="H4" s="508" t="s">
        <v>1563</v>
      </c>
      <c r="I4" s="508" t="s">
        <v>1453</v>
      </c>
      <c r="J4" s="508" t="s">
        <v>1684</v>
      </c>
      <c r="K4" s="508"/>
      <c r="L4" s="508"/>
      <c r="M4" s="508"/>
      <c r="N4" s="508"/>
      <c r="O4" s="441" t="s">
        <v>1383</v>
      </c>
      <c r="P4" s="441" t="s">
        <v>1381</v>
      </c>
      <c r="Q4" s="441" t="s">
        <v>1379</v>
      </c>
      <c r="R4" s="441" t="s">
        <v>1377</v>
      </c>
      <c r="S4" s="441" t="s">
        <v>1375</v>
      </c>
      <c r="T4" s="441" t="s">
        <v>1373</v>
      </c>
      <c r="U4" s="441" t="s">
        <v>1371</v>
      </c>
      <c r="V4" s="441" t="s">
        <v>1369</v>
      </c>
      <c r="W4" s="441" t="s">
        <v>1367</v>
      </c>
      <c r="X4" s="441" t="s">
        <v>1365</v>
      </c>
      <c r="Y4" s="441" t="s">
        <v>1363</v>
      </c>
      <c r="Z4" s="459" t="s">
        <v>1361</v>
      </c>
      <c r="AA4" s="460" t="s">
        <v>2877</v>
      </c>
      <c r="AB4" s="555"/>
      <c r="AC4" s="441" t="s">
        <v>1382</v>
      </c>
      <c r="AD4" s="441" t="s">
        <v>1380</v>
      </c>
      <c r="AE4" s="441" t="s">
        <v>1378</v>
      </c>
      <c r="AF4" s="441" t="s">
        <v>1376</v>
      </c>
      <c r="AG4" s="441" t="s">
        <v>1374</v>
      </c>
      <c r="AH4" s="441" t="s">
        <v>1372</v>
      </c>
      <c r="AI4" s="441" t="s">
        <v>1370</v>
      </c>
      <c r="AJ4" s="441" t="s">
        <v>1368</v>
      </c>
      <c r="AK4" s="441" t="s">
        <v>1366</v>
      </c>
      <c r="AL4" s="441" t="s">
        <v>1364</v>
      </c>
      <c r="AM4" s="441" t="s">
        <v>1362</v>
      </c>
      <c r="AN4" s="441" t="s">
        <v>2216</v>
      </c>
      <c r="AO4" s="441" t="s">
        <v>1528</v>
      </c>
      <c r="AP4" s="555"/>
      <c r="AQ4" s="511"/>
    </row>
    <row r="5" spans="1:56" ht="27.6">
      <c r="A5" s="524"/>
      <c r="B5" s="515"/>
      <c r="C5" s="515"/>
      <c r="D5" s="515"/>
      <c r="E5" s="515"/>
      <c r="F5" s="515"/>
      <c r="G5" s="515"/>
      <c r="H5" s="515"/>
      <c r="I5" s="515"/>
      <c r="J5" s="443" t="s">
        <v>1683</v>
      </c>
      <c r="K5" s="443" t="s">
        <v>1682</v>
      </c>
      <c r="L5" s="443" t="s">
        <v>1681</v>
      </c>
      <c r="M5" s="443" t="s">
        <v>1282</v>
      </c>
      <c r="N5" s="443" t="s">
        <v>1680</v>
      </c>
      <c r="O5" s="442" t="s">
        <v>1679</v>
      </c>
      <c r="P5" s="442" t="s">
        <v>1679</v>
      </c>
      <c r="Q5" s="442" t="s">
        <v>1679</v>
      </c>
      <c r="R5" s="442" t="s">
        <v>1678</v>
      </c>
      <c r="S5" s="442" t="s">
        <v>1678</v>
      </c>
      <c r="T5" s="442" t="s">
        <v>1678</v>
      </c>
      <c r="U5" s="442" t="s">
        <v>1677</v>
      </c>
      <c r="V5" s="442" t="s">
        <v>1677</v>
      </c>
      <c r="W5" s="442" t="s">
        <v>1677</v>
      </c>
      <c r="X5" s="442" t="s">
        <v>1676</v>
      </c>
      <c r="Y5" s="442" t="s">
        <v>1676</v>
      </c>
      <c r="Z5" s="461" t="s">
        <v>1676</v>
      </c>
      <c r="AA5" s="460" t="s">
        <v>2878</v>
      </c>
      <c r="AB5" s="556"/>
      <c r="AC5" s="442" t="s">
        <v>1679</v>
      </c>
      <c r="AD5" s="442" t="s">
        <v>1679</v>
      </c>
      <c r="AE5" s="442" t="s">
        <v>1679</v>
      </c>
      <c r="AF5" s="442" t="s">
        <v>1678</v>
      </c>
      <c r="AG5" s="442" t="s">
        <v>1678</v>
      </c>
      <c r="AH5" s="442" t="s">
        <v>1678</v>
      </c>
      <c r="AI5" s="442" t="s">
        <v>1677</v>
      </c>
      <c r="AJ5" s="442" t="s">
        <v>1677</v>
      </c>
      <c r="AK5" s="442" t="s">
        <v>1677</v>
      </c>
      <c r="AL5" s="442" t="s">
        <v>1676</v>
      </c>
      <c r="AM5" s="442" t="s">
        <v>1676</v>
      </c>
      <c r="AN5" s="442" t="s">
        <v>1676</v>
      </c>
      <c r="AO5" s="442" t="s">
        <v>1675</v>
      </c>
      <c r="AP5" s="556"/>
      <c r="AQ5" s="512"/>
      <c r="AS5" s="15" t="s">
        <v>77</v>
      </c>
      <c r="AT5" s="15" t="s">
        <v>78</v>
      </c>
      <c r="AU5" s="9" t="s">
        <v>105</v>
      </c>
      <c r="AV5" s="9" t="s">
        <v>106</v>
      </c>
      <c r="AW5" s="9" t="s">
        <v>81</v>
      </c>
      <c r="AX5" s="9" t="s">
        <v>79</v>
      </c>
      <c r="AY5" s="9" t="s">
        <v>47</v>
      </c>
      <c r="AZ5" s="9"/>
      <c r="BA5" s="9" t="s">
        <v>44</v>
      </c>
      <c r="BB5" s="9" t="s">
        <v>45</v>
      </c>
      <c r="BC5" s="9" t="s">
        <v>35</v>
      </c>
      <c r="BD5" s="9" t="s">
        <v>46</v>
      </c>
    </row>
    <row r="6" spans="1:56" s="236" customFormat="1" ht="15" customHeight="1">
      <c r="A6" s="462">
        <v>1</v>
      </c>
      <c r="B6" s="463">
        <v>1</v>
      </c>
      <c r="C6" s="463"/>
      <c r="D6" s="463">
        <v>1005</v>
      </c>
      <c r="E6" s="463" t="s">
        <v>448</v>
      </c>
      <c r="F6" s="463" t="s">
        <v>447</v>
      </c>
      <c r="G6" s="463">
        <v>1978</v>
      </c>
      <c r="H6" s="463" t="s">
        <v>1652</v>
      </c>
      <c r="I6" s="463" t="s">
        <v>2694</v>
      </c>
      <c r="J6" s="463">
        <v>60</v>
      </c>
      <c r="K6" s="463">
        <v>24</v>
      </c>
      <c r="L6" s="463">
        <v>60</v>
      </c>
      <c r="M6" s="464">
        <v>0.56468750000000001</v>
      </c>
      <c r="N6" s="463">
        <v>0</v>
      </c>
      <c r="O6" s="465">
        <v>0.4513888888888889</v>
      </c>
      <c r="P6" s="465">
        <v>0.55694444444444446</v>
      </c>
      <c r="Q6" s="465">
        <v>0.43333333333333335</v>
      </c>
      <c r="R6" s="465">
        <v>0.51666666666666672</v>
      </c>
      <c r="S6" s="465">
        <v>0.37847222222222227</v>
      </c>
      <c r="T6" s="465">
        <v>0.29722222222222222</v>
      </c>
      <c r="U6" s="465">
        <v>0.41111111111111115</v>
      </c>
      <c r="V6" s="465">
        <v>0.50277777777777777</v>
      </c>
      <c r="W6" s="465">
        <v>0.32847222222222222</v>
      </c>
      <c r="X6" s="465">
        <v>0.47361111111111115</v>
      </c>
      <c r="Y6" s="465">
        <v>0.34930555555555554</v>
      </c>
      <c r="Z6" s="465">
        <v>0.53125</v>
      </c>
      <c r="AA6" s="464">
        <v>0.57392361111111112</v>
      </c>
      <c r="AB6" s="464">
        <v>0.30309027777777781</v>
      </c>
      <c r="AC6" s="465">
        <v>0.68819444444444444</v>
      </c>
      <c r="AD6" s="465">
        <v>0.58611111111111114</v>
      </c>
      <c r="AE6" s="465">
        <v>0.73333333333333339</v>
      </c>
      <c r="AF6" s="465">
        <v>0.76180555555555562</v>
      </c>
      <c r="AG6" s="465">
        <v>0.64166666666666672</v>
      </c>
      <c r="AH6" s="465">
        <v>0.6777777777777777</v>
      </c>
      <c r="AI6" s="465">
        <v>0.61875000000000002</v>
      </c>
      <c r="AJ6" s="465">
        <v>0.71250000000000002</v>
      </c>
      <c r="AK6" s="465">
        <v>0.81666666666666676</v>
      </c>
      <c r="AL6" s="465">
        <v>0.66388888888888886</v>
      </c>
      <c r="AM6" s="465">
        <v>0.59861111111111109</v>
      </c>
      <c r="AN6" s="465">
        <v>0.7895833333333333</v>
      </c>
      <c r="AO6" s="464">
        <v>0.83550925925925934</v>
      </c>
      <c r="AP6" s="464">
        <v>0.26158564814814816</v>
      </c>
      <c r="AQ6" s="466" t="s">
        <v>158</v>
      </c>
      <c r="AS6" s="15">
        <f>VLOOKUP(AT6,id!$A:$C,3,0)</f>
        <v>186</v>
      </c>
      <c r="AT6" s="15" t="str">
        <f>AU6&amp;AV6&amp;AX6</f>
        <v>WalińskiMikołaj1978</v>
      </c>
      <c r="AU6" s="9" t="str">
        <f>E6</f>
        <v>Waliński</v>
      </c>
      <c r="AV6" s="9" t="str">
        <f>F6</f>
        <v>Mikołaj</v>
      </c>
      <c r="AW6" s="9" t="str">
        <f>I6</f>
        <v>AOAIK Team</v>
      </c>
      <c r="AX6" s="9">
        <f>G6</f>
        <v>1978</v>
      </c>
      <c r="AY6" s="9">
        <v>100</v>
      </c>
      <c r="AZ6" s="9"/>
      <c r="BA6" s="9"/>
      <c r="BB6" s="9"/>
      <c r="BC6" s="9"/>
      <c r="BD6" s="9"/>
    </row>
    <row r="7" spans="1:56" s="236" customFormat="1" ht="15" customHeight="1">
      <c r="A7" s="467">
        <v>2</v>
      </c>
      <c r="B7" s="468">
        <v>2</v>
      </c>
      <c r="C7" s="468"/>
      <c r="D7" s="468">
        <v>1020</v>
      </c>
      <c r="E7" s="468" t="s">
        <v>409</v>
      </c>
      <c r="F7" s="468" t="s">
        <v>408</v>
      </c>
      <c r="G7" s="468">
        <v>1969</v>
      </c>
      <c r="H7" s="468" t="s">
        <v>1615</v>
      </c>
      <c r="I7" s="468" t="s">
        <v>407</v>
      </c>
      <c r="J7" s="468">
        <v>60</v>
      </c>
      <c r="K7" s="468">
        <v>24</v>
      </c>
      <c r="L7" s="468">
        <v>60</v>
      </c>
      <c r="M7" s="469">
        <v>0.56468750000000001</v>
      </c>
      <c r="N7" s="468">
        <v>0</v>
      </c>
      <c r="O7" s="470">
        <v>0.4513888888888889</v>
      </c>
      <c r="P7" s="470">
        <v>0.55694444444444446</v>
      </c>
      <c r="Q7" s="470">
        <v>0.43333333333333335</v>
      </c>
      <c r="R7" s="470">
        <v>0.51666666666666672</v>
      </c>
      <c r="S7" s="470">
        <v>0.37847222222222227</v>
      </c>
      <c r="T7" s="470">
        <v>0.29722222222222222</v>
      </c>
      <c r="U7" s="470">
        <v>0.41111111111111115</v>
      </c>
      <c r="V7" s="470">
        <v>0.50347222222222221</v>
      </c>
      <c r="W7" s="470">
        <v>0.32847222222222222</v>
      </c>
      <c r="X7" s="470">
        <v>0.47361111111111115</v>
      </c>
      <c r="Y7" s="470">
        <v>0.34930555555555554</v>
      </c>
      <c r="Z7" s="470">
        <v>0.53125</v>
      </c>
      <c r="AA7" s="469">
        <v>0.57385416666666667</v>
      </c>
      <c r="AB7" s="469">
        <v>0.30302083333333335</v>
      </c>
      <c r="AC7" s="470">
        <v>0.68819444444444444</v>
      </c>
      <c r="AD7" s="470">
        <v>0.58611111111111114</v>
      </c>
      <c r="AE7" s="470">
        <v>0.73333333333333339</v>
      </c>
      <c r="AF7" s="470">
        <v>0.76111111111111107</v>
      </c>
      <c r="AG7" s="470">
        <v>0.64166666666666672</v>
      </c>
      <c r="AH7" s="470">
        <v>0.6777777777777777</v>
      </c>
      <c r="AI7" s="470">
        <v>0.61875000000000002</v>
      </c>
      <c r="AJ7" s="470">
        <v>0.71250000000000002</v>
      </c>
      <c r="AK7" s="470">
        <v>0.81666666666666676</v>
      </c>
      <c r="AL7" s="470">
        <v>0.66388888888888886</v>
      </c>
      <c r="AM7" s="470">
        <v>0.59861111111111109</v>
      </c>
      <c r="AN7" s="470">
        <v>0.7895833333333333</v>
      </c>
      <c r="AO7" s="469">
        <v>0.83552083333333327</v>
      </c>
      <c r="AP7" s="469">
        <v>0.26166666666666666</v>
      </c>
      <c r="AQ7" s="471" t="s">
        <v>158</v>
      </c>
      <c r="AS7" s="15">
        <f>VLOOKUP(AT7,id!$A:$C,3,0)</f>
        <v>97</v>
      </c>
      <c r="AT7" s="15" t="str">
        <f t="shared" ref="AT7:AT66" si="0">AU7&amp;AV7&amp;AX7</f>
        <v>PotockiMirosław1969</v>
      </c>
      <c r="AU7" s="9" t="str">
        <f t="shared" ref="AU7:AV22" si="1">E7</f>
        <v>Potocki</v>
      </c>
      <c r="AV7" s="9" t="str">
        <f t="shared" si="1"/>
        <v>Mirosław</v>
      </c>
      <c r="AW7" s="9" t="str">
        <f t="shared" ref="AW7:AW66" si="2">I7</f>
        <v>GREY WOLF</v>
      </c>
      <c r="AX7" s="9">
        <f t="shared" ref="AX7:AX66" si="3">G7</f>
        <v>1969</v>
      </c>
      <c r="AY7" s="9">
        <f t="shared" ref="AY7:AY29" si="4">AY6*IF(BC7&lt;1,BC7,IF(BD7&lt;1,BD7,IF(BB7&lt;1,BB7,IF(BA7&lt;1,BA7,1))))</f>
        <v>100</v>
      </c>
      <c r="AZ7" s="9"/>
      <c r="BA7" s="9">
        <f>M6/M7</f>
        <v>1</v>
      </c>
      <c r="BB7" s="9">
        <f>K7/K6</f>
        <v>1</v>
      </c>
      <c r="BC7" s="9">
        <f>J7/J6</f>
        <v>1</v>
      </c>
      <c r="BD7" s="9">
        <f t="shared" ref="BD7:BD29" si="5">BB7^0.2</f>
        <v>1</v>
      </c>
    </row>
    <row r="8" spans="1:56" s="236" customFormat="1" ht="15" customHeight="1">
      <c r="A8" s="462">
        <v>3</v>
      </c>
      <c r="B8" s="463">
        <v>3</v>
      </c>
      <c r="C8" s="463"/>
      <c r="D8" s="463">
        <v>1065</v>
      </c>
      <c r="E8" s="463" t="s">
        <v>172</v>
      </c>
      <c r="F8" s="463" t="s">
        <v>154</v>
      </c>
      <c r="G8" s="463">
        <v>1982</v>
      </c>
      <c r="H8" s="463" t="s">
        <v>323</v>
      </c>
      <c r="I8" s="463" t="s">
        <v>179</v>
      </c>
      <c r="J8" s="463">
        <v>60</v>
      </c>
      <c r="K8" s="463">
        <v>24</v>
      </c>
      <c r="L8" s="463">
        <v>60</v>
      </c>
      <c r="M8" s="464">
        <v>0.57121527777777781</v>
      </c>
      <c r="N8" s="463">
        <v>0</v>
      </c>
      <c r="O8" s="465">
        <v>0.31111111111111112</v>
      </c>
      <c r="P8" s="465">
        <v>0.47500000000000003</v>
      </c>
      <c r="Q8" s="465">
        <v>0.28888888888888892</v>
      </c>
      <c r="R8" s="465">
        <v>0.53541666666666665</v>
      </c>
      <c r="S8" s="465">
        <v>0.36458333333333331</v>
      </c>
      <c r="T8" s="465">
        <v>0.45416666666666666</v>
      </c>
      <c r="U8" s="465">
        <v>0.33263888888888887</v>
      </c>
      <c r="V8" s="465">
        <v>0.55902777777777779</v>
      </c>
      <c r="W8" s="465">
        <v>0.40347222222222223</v>
      </c>
      <c r="X8" s="465">
        <v>0.58263888888888882</v>
      </c>
      <c r="Y8" s="465">
        <v>0.42569444444444443</v>
      </c>
      <c r="Z8" s="465">
        <v>0.50347222222222221</v>
      </c>
      <c r="AA8" s="464">
        <v>0.59282407407407411</v>
      </c>
      <c r="AB8" s="464">
        <v>0.32199074074074074</v>
      </c>
      <c r="AC8" s="465">
        <v>0.81805555555555554</v>
      </c>
      <c r="AD8" s="465">
        <v>0.60555555555555551</v>
      </c>
      <c r="AE8" s="465">
        <v>0.75416666666666676</v>
      </c>
      <c r="AF8" s="465">
        <v>0.73055555555555562</v>
      </c>
      <c r="AG8" s="465">
        <v>0.64166666666666672</v>
      </c>
      <c r="AH8" s="465">
        <v>0.8305555555555556</v>
      </c>
      <c r="AI8" s="465">
        <v>0.66319444444444442</v>
      </c>
      <c r="AJ8" s="465">
        <v>0.79999999999999993</v>
      </c>
      <c r="AK8" s="465">
        <v>0.70347222222222217</v>
      </c>
      <c r="AL8" s="465">
        <v>0.62083333333333335</v>
      </c>
      <c r="AM8" s="465">
        <v>0.68402777777777779</v>
      </c>
      <c r="AN8" s="465">
        <v>0.77500000000000002</v>
      </c>
      <c r="AO8" s="464">
        <v>0.84204861111111118</v>
      </c>
      <c r="AP8" s="464">
        <v>0.24922453703703704</v>
      </c>
      <c r="AQ8" s="466" t="s">
        <v>158</v>
      </c>
      <c r="AS8" s="15">
        <f>VLOOKUP(AT8,id!$A:$C,3,0)</f>
        <v>1</v>
      </c>
      <c r="AT8" s="15" t="str">
        <f t="shared" si="0"/>
        <v>ŚmiejaDaniel1982</v>
      </c>
      <c r="AU8" s="9" t="str">
        <f t="shared" si="1"/>
        <v>Śmieja</v>
      </c>
      <c r="AV8" s="9" t="str">
        <f t="shared" si="1"/>
        <v>Daniel</v>
      </c>
      <c r="AW8" s="9" t="str">
        <f t="shared" si="2"/>
        <v>mrdp.pl</v>
      </c>
      <c r="AX8" s="9">
        <f t="shared" si="3"/>
        <v>1982</v>
      </c>
      <c r="AY8" s="9">
        <f t="shared" si="4"/>
        <v>98.857212327518084</v>
      </c>
      <c r="AZ8" s="9"/>
      <c r="BA8" s="9">
        <f t="shared" ref="BA8:BA29" si="6">M7/M8</f>
        <v>0.98857212327518085</v>
      </c>
      <c r="BB8" s="9">
        <f t="shared" ref="BB8:BB29" si="7">K8/K7</f>
        <v>1</v>
      </c>
      <c r="BC8" s="9">
        <f t="shared" ref="BC8:BC29" si="8">J8/J7</f>
        <v>1</v>
      </c>
      <c r="BD8" s="9">
        <f t="shared" si="5"/>
        <v>1</v>
      </c>
    </row>
    <row r="9" spans="1:56" s="236" customFormat="1" ht="15" customHeight="1">
      <c r="A9" s="467">
        <v>4</v>
      </c>
      <c r="B9" s="468">
        <v>4</v>
      </c>
      <c r="C9" s="468"/>
      <c r="D9" s="468">
        <v>1018</v>
      </c>
      <c r="E9" s="468" t="s">
        <v>1476</v>
      </c>
      <c r="F9" s="468" t="s">
        <v>399</v>
      </c>
      <c r="G9" s="468">
        <v>1980</v>
      </c>
      <c r="H9" s="468" t="s">
        <v>1832</v>
      </c>
      <c r="I9" s="468" t="s">
        <v>845</v>
      </c>
      <c r="J9" s="468">
        <v>59</v>
      </c>
      <c r="K9" s="468">
        <v>23</v>
      </c>
      <c r="L9" s="468">
        <v>59</v>
      </c>
      <c r="M9" s="469">
        <v>0.58074074074074067</v>
      </c>
      <c r="N9" s="468">
        <v>0</v>
      </c>
      <c r="O9" s="470">
        <v>0.53263888888888888</v>
      </c>
      <c r="P9" s="470">
        <v>0.36944444444444446</v>
      </c>
      <c r="Q9" s="470">
        <v>0.55069444444444449</v>
      </c>
      <c r="R9" s="470">
        <v>0.33055555555555555</v>
      </c>
      <c r="S9" s="470">
        <v>0.47152777777777777</v>
      </c>
      <c r="T9" s="470">
        <v>0.3923611111111111</v>
      </c>
      <c r="U9" s="470">
        <v>0.50555555555555554</v>
      </c>
      <c r="V9" s="470">
        <v>0.31458333333333333</v>
      </c>
      <c r="W9" s="470">
        <v>0.43611111111111112</v>
      </c>
      <c r="X9" s="470">
        <v>0.28819444444444448</v>
      </c>
      <c r="Y9" s="470">
        <v>0.40972222222222227</v>
      </c>
      <c r="Z9" s="470">
        <v>0.34513888888888888</v>
      </c>
      <c r="AA9" s="469">
        <v>0.56310185185185191</v>
      </c>
      <c r="AB9" s="469">
        <v>0.29226851851851848</v>
      </c>
      <c r="AC9" s="470">
        <v>0.6069444444444444</v>
      </c>
      <c r="AD9" s="468"/>
      <c r="AE9" s="470">
        <v>0.67222222222222217</v>
      </c>
      <c r="AF9" s="470">
        <v>0.69236111111111109</v>
      </c>
      <c r="AG9" s="470">
        <v>0.79513888888888884</v>
      </c>
      <c r="AH9" s="470">
        <v>0.59444444444444444</v>
      </c>
      <c r="AI9" s="470">
        <v>0.76736111111111116</v>
      </c>
      <c r="AJ9" s="470">
        <v>0.63124999999999998</v>
      </c>
      <c r="AK9" s="470">
        <v>0.71944444444444444</v>
      </c>
      <c r="AL9" s="470">
        <v>0.82777777777777783</v>
      </c>
      <c r="AM9" s="470">
        <v>0.74375000000000002</v>
      </c>
      <c r="AN9" s="470">
        <v>0.65416666666666667</v>
      </c>
      <c r="AO9" s="469">
        <v>0.85157407407407415</v>
      </c>
      <c r="AP9" s="469">
        <v>0.28847222222222224</v>
      </c>
      <c r="AQ9" s="471"/>
      <c r="AS9" s="15">
        <f>VLOOKUP(AT9,id!$A:$C,3,0)</f>
        <v>96</v>
      </c>
      <c r="AT9" s="15" t="str">
        <f t="shared" si="0"/>
        <v>ŁosiewiczMariusz1980</v>
      </c>
      <c r="AU9" s="9" t="str">
        <f t="shared" si="1"/>
        <v>Łosiewicz</v>
      </c>
      <c r="AV9" s="9" t="str">
        <f t="shared" si="1"/>
        <v>Mariusz</v>
      </c>
      <c r="AW9" s="9" t="str">
        <f t="shared" si="2"/>
        <v>Morenka Team</v>
      </c>
      <c r="AX9" s="9">
        <f t="shared" si="3"/>
        <v>1980</v>
      </c>
      <c r="AY9" s="9">
        <f t="shared" si="4"/>
        <v>97.209592122059448</v>
      </c>
      <c r="AZ9" s="9"/>
      <c r="BA9" s="9">
        <f t="shared" si="6"/>
        <v>0.98359773596938793</v>
      </c>
      <c r="BB9" s="9">
        <f t="shared" si="7"/>
        <v>0.95833333333333337</v>
      </c>
      <c r="BC9" s="9">
        <f t="shared" si="8"/>
        <v>0.98333333333333328</v>
      </c>
      <c r="BD9" s="9">
        <f t="shared" si="5"/>
        <v>0.99152420096469873</v>
      </c>
    </row>
    <row r="10" spans="1:56" s="236" customFormat="1" ht="15" customHeight="1">
      <c r="A10" s="462">
        <v>5</v>
      </c>
      <c r="B10" s="463">
        <v>5</v>
      </c>
      <c r="C10" s="463"/>
      <c r="D10" s="463">
        <v>1067</v>
      </c>
      <c r="E10" s="463" t="s">
        <v>316</v>
      </c>
      <c r="F10" s="463" t="s">
        <v>89</v>
      </c>
      <c r="G10" s="463">
        <v>1984</v>
      </c>
      <c r="H10" s="463" t="s">
        <v>315</v>
      </c>
      <c r="I10" s="463"/>
      <c r="J10" s="463">
        <v>57</v>
      </c>
      <c r="K10" s="463">
        <v>22</v>
      </c>
      <c r="L10" s="463">
        <v>57</v>
      </c>
      <c r="M10" s="464">
        <v>0.54615740740740748</v>
      </c>
      <c r="N10" s="463">
        <v>0</v>
      </c>
      <c r="O10" s="465">
        <v>0.53333333333333333</v>
      </c>
      <c r="P10" s="465">
        <v>0.45416666666666666</v>
      </c>
      <c r="Q10" s="465">
        <v>0.28888888888888892</v>
      </c>
      <c r="R10" s="465">
        <v>0.49444444444444446</v>
      </c>
      <c r="S10" s="465">
        <v>0.3444444444444445</v>
      </c>
      <c r="T10" s="465">
        <v>0.43124999999999997</v>
      </c>
      <c r="U10" s="465">
        <v>0.31180555555555556</v>
      </c>
      <c r="V10" s="465">
        <v>0.51041666666666663</v>
      </c>
      <c r="W10" s="465">
        <v>0.38750000000000001</v>
      </c>
      <c r="X10" s="465">
        <v>0.55277777777777781</v>
      </c>
      <c r="Y10" s="465">
        <v>0.40902777777777777</v>
      </c>
      <c r="Z10" s="465">
        <v>0.47986111111111113</v>
      </c>
      <c r="AA10" s="464">
        <v>0.58704861111111117</v>
      </c>
      <c r="AB10" s="464">
        <v>0.31621527777777775</v>
      </c>
      <c r="AC10" s="465">
        <v>0.62708333333333333</v>
      </c>
      <c r="AD10" s="465">
        <v>0.80208333333333337</v>
      </c>
      <c r="AE10" s="463"/>
      <c r="AF10" s="463"/>
      <c r="AG10" s="465">
        <v>0.75138888888888899</v>
      </c>
      <c r="AH10" s="465">
        <v>0.61736111111111114</v>
      </c>
      <c r="AI10" s="465">
        <v>0.72638888888888886</v>
      </c>
      <c r="AJ10" s="465">
        <v>0.64583333333333337</v>
      </c>
      <c r="AK10" s="465">
        <v>0.68472222222222223</v>
      </c>
      <c r="AL10" s="465">
        <v>0.78333333333333333</v>
      </c>
      <c r="AM10" s="465">
        <v>0.70347222222222217</v>
      </c>
      <c r="AN10" s="465">
        <v>0.66597222222222219</v>
      </c>
      <c r="AO10" s="464">
        <v>0.81699074074074074</v>
      </c>
      <c r="AP10" s="464">
        <v>0.22994212962962965</v>
      </c>
      <c r="AQ10" s="466"/>
      <c r="AS10" s="15">
        <f>VLOOKUP(AT10,id!$A:$C,3,0)</f>
        <v>108</v>
      </c>
      <c r="AT10" s="15" t="str">
        <f t="shared" si="0"/>
        <v>WojciechowskiAdam1984</v>
      </c>
      <c r="AU10" s="9" t="str">
        <f t="shared" si="1"/>
        <v>Wojciechowski</v>
      </c>
      <c r="AV10" s="9" t="str">
        <f t="shared" si="1"/>
        <v>Adam</v>
      </c>
      <c r="AW10" s="9">
        <f t="shared" si="2"/>
        <v>0</v>
      </c>
      <c r="AX10" s="9">
        <f t="shared" si="3"/>
        <v>1984</v>
      </c>
      <c r="AY10" s="9">
        <f t="shared" si="4"/>
        <v>93.914351711142174</v>
      </c>
      <c r="AZ10" s="9"/>
      <c r="BA10" s="9">
        <f t="shared" si="6"/>
        <v>1.0633211833516993</v>
      </c>
      <c r="BB10" s="9">
        <f t="shared" si="7"/>
        <v>0.95652173913043481</v>
      </c>
      <c r="BC10" s="9">
        <f t="shared" si="8"/>
        <v>0.96610169491525422</v>
      </c>
      <c r="BD10" s="9">
        <f t="shared" si="5"/>
        <v>0.99114904981641982</v>
      </c>
    </row>
    <row r="11" spans="1:56" s="236" customFormat="1" ht="15" customHeight="1">
      <c r="A11" s="467">
        <v>6</v>
      </c>
      <c r="B11" s="468">
        <v>6</v>
      </c>
      <c r="C11" s="468"/>
      <c r="D11" s="468">
        <v>1036</v>
      </c>
      <c r="E11" s="468" t="s">
        <v>283</v>
      </c>
      <c r="F11" s="468" t="s">
        <v>20</v>
      </c>
      <c r="G11" s="468">
        <v>1979</v>
      </c>
      <c r="H11" s="468" t="s">
        <v>269</v>
      </c>
      <c r="I11" s="468" t="s">
        <v>282</v>
      </c>
      <c r="J11" s="468">
        <v>57</v>
      </c>
      <c r="K11" s="468">
        <v>22</v>
      </c>
      <c r="L11" s="468">
        <v>57</v>
      </c>
      <c r="M11" s="469">
        <v>0.56582175925925926</v>
      </c>
      <c r="N11" s="468">
        <v>0</v>
      </c>
      <c r="O11" s="470">
        <v>0.45624999999999999</v>
      </c>
      <c r="P11" s="470">
        <v>0.56597222222222221</v>
      </c>
      <c r="Q11" s="470">
        <v>0.29166666666666669</v>
      </c>
      <c r="R11" s="470">
        <v>0.51944444444444449</v>
      </c>
      <c r="S11" s="470">
        <v>0.39652777777777781</v>
      </c>
      <c r="T11" s="470">
        <v>0.3298611111111111</v>
      </c>
      <c r="U11" s="470">
        <v>0.42777777777777781</v>
      </c>
      <c r="V11" s="470">
        <v>0.50416666666666665</v>
      </c>
      <c r="W11" s="470">
        <v>0.36319444444444443</v>
      </c>
      <c r="X11" s="470">
        <v>0.48125000000000001</v>
      </c>
      <c r="Y11" s="470">
        <v>0.30763888888888891</v>
      </c>
      <c r="Z11" s="470">
        <v>0.53680555555555554</v>
      </c>
      <c r="AA11" s="469">
        <v>0.58053240740740741</v>
      </c>
      <c r="AB11" s="469">
        <v>0.3096990740740741</v>
      </c>
      <c r="AC11" s="470">
        <v>0.62708333333333333</v>
      </c>
      <c r="AD11" s="470">
        <v>0.82708333333333339</v>
      </c>
      <c r="AE11" s="468"/>
      <c r="AF11" s="468"/>
      <c r="AG11" s="470">
        <v>0.7715277777777777</v>
      </c>
      <c r="AH11" s="470">
        <v>0.61736111111111114</v>
      </c>
      <c r="AI11" s="470">
        <v>0.74375000000000002</v>
      </c>
      <c r="AJ11" s="470">
        <v>0.64444444444444449</v>
      </c>
      <c r="AK11" s="470">
        <v>0.69027777777777777</v>
      </c>
      <c r="AL11" s="470">
        <v>0.80208333333333337</v>
      </c>
      <c r="AM11" s="470">
        <v>0.71666666666666667</v>
      </c>
      <c r="AN11" s="470">
        <v>0.66597222222222219</v>
      </c>
      <c r="AO11" s="469">
        <v>0.83665509259259263</v>
      </c>
      <c r="AP11" s="469">
        <v>0.25612268518518516</v>
      </c>
      <c r="AQ11" s="471"/>
      <c r="AS11" s="15">
        <f>VLOOKUP(AT11,id!$A:$C,3,0)</f>
        <v>21</v>
      </c>
      <c r="AT11" s="15" t="str">
        <f t="shared" si="0"/>
        <v>BrudłoPaweł1979</v>
      </c>
      <c r="AU11" s="9" t="str">
        <f t="shared" si="1"/>
        <v>Brudło</v>
      </c>
      <c r="AV11" s="9" t="str">
        <f t="shared" si="1"/>
        <v>Paweł</v>
      </c>
      <c r="AW11" s="9" t="str">
        <f t="shared" si="2"/>
        <v>KTE Tramp</v>
      </c>
      <c r="AX11" s="9">
        <f t="shared" si="3"/>
        <v>1979</v>
      </c>
      <c r="AY11" s="9">
        <f t="shared" si="4"/>
        <v>90.650488443663505</v>
      </c>
      <c r="AZ11" s="9"/>
      <c r="BA11" s="9">
        <f t="shared" si="6"/>
        <v>0.96524638451940203</v>
      </c>
      <c r="BB11" s="9">
        <f t="shared" si="7"/>
        <v>1</v>
      </c>
      <c r="BC11" s="9">
        <f t="shared" si="8"/>
        <v>1</v>
      </c>
      <c r="BD11" s="9">
        <f t="shared" si="5"/>
        <v>1</v>
      </c>
    </row>
    <row r="12" spans="1:56" s="236" customFormat="1" ht="15" customHeight="1">
      <c r="A12" s="462">
        <v>7</v>
      </c>
      <c r="B12" s="463">
        <v>7</v>
      </c>
      <c r="C12" s="463"/>
      <c r="D12" s="463">
        <v>1111</v>
      </c>
      <c r="E12" s="463" t="s">
        <v>2366</v>
      </c>
      <c r="F12" s="463" t="s">
        <v>19</v>
      </c>
      <c r="G12" s="463">
        <v>1984</v>
      </c>
      <c r="H12" s="463" t="s">
        <v>1662</v>
      </c>
      <c r="I12" s="463"/>
      <c r="J12" s="463">
        <v>56</v>
      </c>
      <c r="K12" s="463">
        <v>21</v>
      </c>
      <c r="L12" s="463">
        <v>56</v>
      </c>
      <c r="M12" s="464">
        <v>0.56694444444444447</v>
      </c>
      <c r="N12" s="463">
        <v>0</v>
      </c>
      <c r="O12" s="465">
        <v>0.32083333333333336</v>
      </c>
      <c r="P12" s="465">
        <v>0.41736111111111113</v>
      </c>
      <c r="Q12" s="465">
        <v>0.59375</v>
      </c>
      <c r="R12" s="465">
        <v>0.36388888888888887</v>
      </c>
      <c r="S12" s="465">
        <v>0.52152777777777781</v>
      </c>
      <c r="T12" s="465">
        <v>0.4375</v>
      </c>
      <c r="U12" s="465">
        <v>0.55833333333333335</v>
      </c>
      <c r="V12" s="465">
        <v>0.34513888888888888</v>
      </c>
      <c r="W12" s="465">
        <v>0.48888888888888887</v>
      </c>
      <c r="X12" s="465">
        <v>0.30555555555555552</v>
      </c>
      <c r="Y12" s="465">
        <v>0.45902777777777781</v>
      </c>
      <c r="Z12" s="465">
        <v>0.38958333333333334</v>
      </c>
      <c r="AA12" s="464">
        <v>0.60718749999999999</v>
      </c>
      <c r="AB12" s="464">
        <v>0.33635416666666668</v>
      </c>
      <c r="AC12" s="465">
        <v>0.81944444444444453</v>
      </c>
      <c r="AD12" s="463"/>
      <c r="AE12" s="463"/>
      <c r="AF12" s="463"/>
      <c r="AG12" s="465">
        <v>0.67083333333333339</v>
      </c>
      <c r="AH12" s="465">
        <v>0.63263888888888886</v>
      </c>
      <c r="AI12" s="465">
        <v>0.69374999999999998</v>
      </c>
      <c r="AJ12" s="465">
        <v>0.79513888888888884</v>
      </c>
      <c r="AK12" s="465">
        <v>0.7416666666666667</v>
      </c>
      <c r="AL12" s="465">
        <v>0.64513888888888882</v>
      </c>
      <c r="AM12" s="465">
        <v>0.71527777777777779</v>
      </c>
      <c r="AN12" s="465">
        <v>0.7729166666666667</v>
      </c>
      <c r="AO12" s="464">
        <v>0.83777777777777773</v>
      </c>
      <c r="AP12" s="464">
        <v>0.23059027777777777</v>
      </c>
      <c r="AQ12" s="466"/>
      <c r="AS12" s="15">
        <f>VLOOKUP(AT12,id!$A:$C,3,0)</f>
        <v>511</v>
      </c>
      <c r="AT12" s="15" t="str">
        <f t="shared" si="0"/>
        <v>KwapisiewiczPiotr1984</v>
      </c>
      <c r="AU12" s="9" t="str">
        <f t="shared" si="1"/>
        <v>Kwapisiewicz</v>
      </c>
      <c r="AV12" s="9" t="str">
        <f t="shared" si="1"/>
        <v>Piotr</v>
      </c>
      <c r="AW12" s="9">
        <f t="shared" si="2"/>
        <v>0</v>
      </c>
      <c r="AX12" s="9">
        <f t="shared" si="3"/>
        <v>1984</v>
      </c>
      <c r="AY12" s="9">
        <f t="shared" si="4"/>
        <v>89.060128997283442</v>
      </c>
      <c r="AZ12" s="9"/>
      <c r="BA12" s="9">
        <f t="shared" si="6"/>
        <v>0.99801976155479333</v>
      </c>
      <c r="BB12" s="9">
        <f t="shared" si="7"/>
        <v>0.95454545454545459</v>
      </c>
      <c r="BC12" s="9">
        <f t="shared" si="8"/>
        <v>0.98245614035087714</v>
      </c>
      <c r="BD12" s="9">
        <f t="shared" si="5"/>
        <v>0.99073914518907036</v>
      </c>
    </row>
    <row r="13" spans="1:56" s="236" customFormat="1" ht="15" customHeight="1">
      <c r="A13" s="467">
        <v>8</v>
      </c>
      <c r="B13" s="468">
        <v>8</v>
      </c>
      <c r="C13" s="468"/>
      <c r="D13" s="468">
        <v>1045</v>
      </c>
      <c r="E13" s="468" t="s">
        <v>318</v>
      </c>
      <c r="F13" s="468" t="s">
        <v>19</v>
      </c>
      <c r="G13" s="468">
        <v>1979</v>
      </c>
      <c r="H13" s="468" t="s">
        <v>269</v>
      </c>
      <c r="I13" s="468" t="s">
        <v>310</v>
      </c>
      <c r="J13" s="468">
        <v>56</v>
      </c>
      <c r="K13" s="468">
        <v>21</v>
      </c>
      <c r="L13" s="468">
        <v>56</v>
      </c>
      <c r="M13" s="469">
        <v>0.57921296296296299</v>
      </c>
      <c r="N13" s="468">
        <v>0</v>
      </c>
      <c r="O13" s="470">
        <v>0.33819444444444446</v>
      </c>
      <c r="P13" s="470">
        <v>0.45833333333333331</v>
      </c>
      <c r="Q13" s="470">
        <v>0.29166666666666669</v>
      </c>
      <c r="R13" s="470">
        <v>0.40833333333333338</v>
      </c>
      <c r="S13" s="470">
        <v>0.55555555555555558</v>
      </c>
      <c r="T13" s="470">
        <v>0.48125000000000001</v>
      </c>
      <c r="U13" s="470">
        <v>0.31458333333333333</v>
      </c>
      <c r="V13" s="470">
        <v>0.39097222222222222</v>
      </c>
      <c r="W13" s="470">
        <v>0.5180555555555556</v>
      </c>
      <c r="X13" s="470">
        <v>0.3666666666666667</v>
      </c>
      <c r="Y13" s="470">
        <v>0.58611111111111114</v>
      </c>
      <c r="Z13" s="470">
        <v>0.43263888888888885</v>
      </c>
      <c r="AA13" s="469">
        <v>0.6071064814814815</v>
      </c>
      <c r="AB13" s="469">
        <v>0.33627314814814818</v>
      </c>
      <c r="AC13" s="470">
        <v>0.65416666666666667</v>
      </c>
      <c r="AD13" s="468"/>
      <c r="AE13" s="468"/>
      <c r="AF13" s="468"/>
      <c r="AG13" s="470">
        <v>0.80763888888888891</v>
      </c>
      <c r="AH13" s="470">
        <v>0.63472222222222219</v>
      </c>
      <c r="AI13" s="470">
        <v>0.78263888888888899</v>
      </c>
      <c r="AJ13" s="470">
        <v>0.67361111111111116</v>
      </c>
      <c r="AK13" s="470">
        <v>0.7270833333333333</v>
      </c>
      <c r="AL13" s="470">
        <v>0.83611111111111114</v>
      </c>
      <c r="AM13" s="470">
        <v>0.7583333333333333</v>
      </c>
      <c r="AN13" s="470">
        <v>0.6972222222222223</v>
      </c>
      <c r="AO13" s="469">
        <v>0.85004629629629624</v>
      </c>
      <c r="AP13" s="469">
        <v>0.24293981481481483</v>
      </c>
      <c r="AQ13" s="471"/>
      <c r="AS13" s="15">
        <f>VLOOKUP(AT13,id!$A:$C,3,0)</f>
        <v>109</v>
      </c>
      <c r="AT13" s="15" t="str">
        <f t="shared" si="0"/>
        <v>BuciakPiotr1979</v>
      </c>
      <c r="AU13" s="9" t="str">
        <f t="shared" si="1"/>
        <v>Buciak</v>
      </c>
      <c r="AV13" s="9" t="str">
        <f t="shared" si="1"/>
        <v>Piotr</v>
      </c>
      <c r="AW13" s="9" t="str">
        <f t="shared" si="2"/>
        <v>Team 360°</v>
      </c>
      <c r="AX13" s="9">
        <f t="shared" si="3"/>
        <v>1979</v>
      </c>
      <c r="AY13" s="9">
        <f t="shared" si="4"/>
        <v>87.173714307468074</v>
      </c>
      <c r="AZ13" s="9"/>
      <c r="BA13" s="9">
        <f t="shared" si="6"/>
        <v>0.97881863959715454</v>
      </c>
      <c r="BB13" s="9">
        <f t="shared" si="7"/>
        <v>1</v>
      </c>
      <c r="BC13" s="9">
        <f t="shared" si="8"/>
        <v>1</v>
      </c>
      <c r="BD13" s="9">
        <f t="shared" si="5"/>
        <v>1</v>
      </c>
    </row>
    <row r="14" spans="1:56" s="236" customFormat="1" ht="15" customHeight="1">
      <c r="A14" s="462">
        <v>9</v>
      </c>
      <c r="B14" s="463">
        <v>9</v>
      </c>
      <c r="C14" s="463"/>
      <c r="D14" s="463">
        <v>1041</v>
      </c>
      <c r="E14" s="463" t="s">
        <v>153</v>
      </c>
      <c r="F14" s="463" t="s">
        <v>166</v>
      </c>
      <c r="G14" s="463">
        <v>1977</v>
      </c>
      <c r="H14" s="463" t="s">
        <v>1515</v>
      </c>
      <c r="I14" s="463" t="s">
        <v>1356</v>
      </c>
      <c r="J14" s="463">
        <v>54</v>
      </c>
      <c r="K14" s="463">
        <v>21</v>
      </c>
      <c r="L14" s="463">
        <v>54</v>
      </c>
      <c r="M14" s="464">
        <v>0.55018518518518522</v>
      </c>
      <c r="N14" s="463">
        <v>0</v>
      </c>
      <c r="O14" s="465">
        <v>0.42152777777777778</v>
      </c>
      <c r="P14" s="465">
        <v>0.53055555555555556</v>
      </c>
      <c r="Q14" s="465">
        <v>0.28888888888888892</v>
      </c>
      <c r="R14" s="465">
        <v>0.48472222222222222</v>
      </c>
      <c r="S14" s="465">
        <v>0.36180555555555555</v>
      </c>
      <c r="T14" s="465">
        <v>0.55138888888888882</v>
      </c>
      <c r="U14" s="465">
        <v>0.39444444444444443</v>
      </c>
      <c r="V14" s="465">
        <v>0.46666666666666662</v>
      </c>
      <c r="W14" s="465">
        <v>0.32916666666666666</v>
      </c>
      <c r="X14" s="465">
        <v>0.44166666666666665</v>
      </c>
      <c r="Y14" s="465">
        <v>0.30555555555555552</v>
      </c>
      <c r="Z14" s="465">
        <v>0.50416666666666665</v>
      </c>
      <c r="AA14" s="464">
        <v>0.5761574074074074</v>
      </c>
      <c r="AB14" s="464">
        <v>0.30532407407407408</v>
      </c>
      <c r="AC14" s="465">
        <v>0.79027777777777775</v>
      </c>
      <c r="AD14" s="465">
        <v>0.81111111111111101</v>
      </c>
      <c r="AE14" s="463"/>
      <c r="AF14" s="463"/>
      <c r="AG14" s="465">
        <v>0.64583333333333337</v>
      </c>
      <c r="AH14" s="465">
        <v>0.60347222222222219</v>
      </c>
      <c r="AI14" s="465">
        <v>0.6743055555555556</v>
      </c>
      <c r="AJ14" s="463"/>
      <c r="AK14" s="465">
        <v>0.71805555555555556</v>
      </c>
      <c r="AL14" s="465">
        <v>0.61805555555555558</v>
      </c>
      <c r="AM14" s="465">
        <v>0.69444444444444453</v>
      </c>
      <c r="AN14" s="465">
        <v>0.76736111111111116</v>
      </c>
      <c r="AO14" s="464">
        <v>0.82101851851851848</v>
      </c>
      <c r="AP14" s="464">
        <v>0.24486111111111111</v>
      </c>
      <c r="AQ14" s="466"/>
      <c r="AS14" s="15">
        <f>VLOOKUP(AT14,id!$A:$C,3,0)</f>
        <v>95</v>
      </c>
      <c r="AT14" s="15" t="str">
        <f t="shared" si="0"/>
        <v>PiwakowskiWojciech1977</v>
      </c>
      <c r="AU14" s="9" t="str">
        <f t="shared" si="1"/>
        <v>Piwakowski</v>
      </c>
      <c r="AV14" s="9" t="str">
        <f t="shared" si="1"/>
        <v>Wojciech</v>
      </c>
      <c r="AW14" s="9" t="str">
        <f t="shared" si="2"/>
        <v>PKO Harpagan</v>
      </c>
      <c r="AX14" s="9">
        <f t="shared" si="3"/>
        <v>1977</v>
      </c>
      <c r="AY14" s="9">
        <f t="shared" si="4"/>
        <v>84.060367367915646</v>
      </c>
      <c r="AZ14" s="9"/>
      <c r="BA14" s="9">
        <f t="shared" si="6"/>
        <v>1.0527600134634802</v>
      </c>
      <c r="BB14" s="9">
        <f t="shared" si="7"/>
        <v>1</v>
      </c>
      <c r="BC14" s="9">
        <f t="shared" si="8"/>
        <v>0.9642857142857143</v>
      </c>
      <c r="BD14" s="9">
        <f t="shared" si="5"/>
        <v>1</v>
      </c>
    </row>
    <row r="15" spans="1:56" s="236" customFormat="1" ht="15" customHeight="1">
      <c r="A15" s="467">
        <v>10</v>
      </c>
      <c r="B15" s="468">
        <v>10</v>
      </c>
      <c r="C15" s="468"/>
      <c r="D15" s="468">
        <v>1058</v>
      </c>
      <c r="E15" s="468" t="s">
        <v>440</v>
      </c>
      <c r="F15" s="468" t="s">
        <v>89</v>
      </c>
      <c r="G15" s="468">
        <v>1956</v>
      </c>
      <c r="H15" s="468" t="s">
        <v>1673</v>
      </c>
      <c r="I15" s="468" t="s">
        <v>441</v>
      </c>
      <c r="J15" s="468">
        <v>54</v>
      </c>
      <c r="K15" s="468">
        <v>21</v>
      </c>
      <c r="L15" s="468">
        <v>54</v>
      </c>
      <c r="M15" s="469">
        <v>0.56050925925925921</v>
      </c>
      <c r="N15" s="468">
        <v>0</v>
      </c>
      <c r="O15" s="470">
        <v>0.54791666666666672</v>
      </c>
      <c r="P15" s="470">
        <v>0.43194444444444446</v>
      </c>
      <c r="Q15" s="470">
        <v>0.60902777777777783</v>
      </c>
      <c r="R15" s="470">
        <v>0.47847222222222219</v>
      </c>
      <c r="S15" s="470">
        <v>0.32916666666666666</v>
      </c>
      <c r="T15" s="470">
        <v>0.40763888888888888</v>
      </c>
      <c r="U15" s="470">
        <v>0.58472222222222225</v>
      </c>
      <c r="V15" s="470">
        <v>0.49791666666666662</v>
      </c>
      <c r="W15" s="470">
        <v>0.36805555555555558</v>
      </c>
      <c r="X15" s="470">
        <v>0.52847222222222223</v>
      </c>
      <c r="Y15" s="470">
        <v>0.30416666666666664</v>
      </c>
      <c r="Z15" s="470">
        <v>0.45902777777777781</v>
      </c>
      <c r="AA15" s="469">
        <v>0.62225694444444446</v>
      </c>
      <c r="AB15" s="469">
        <v>0.35142361111111109</v>
      </c>
      <c r="AC15" s="470">
        <v>0.75555555555555554</v>
      </c>
      <c r="AD15" s="470">
        <v>0.64236111111111105</v>
      </c>
      <c r="AE15" s="468"/>
      <c r="AF15" s="468"/>
      <c r="AG15" s="470">
        <v>0.6972222222222223</v>
      </c>
      <c r="AH15" s="470">
        <v>0.74375000000000002</v>
      </c>
      <c r="AI15" s="470">
        <v>0.67222222222222217</v>
      </c>
      <c r="AJ15" s="470">
        <v>0.78888888888888886</v>
      </c>
      <c r="AK15" s="468"/>
      <c r="AL15" s="470">
        <v>0.72777777777777775</v>
      </c>
      <c r="AM15" s="470">
        <v>0.65277777777777779</v>
      </c>
      <c r="AN15" s="470">
        <v>0.81319444444444444</v>
      </c>
      <c r="AO15" s="469">
        <v>0.83134259259259258</v>
      </c>
      <c r="AP15" s="469">
        <v>0.20908564814814815</v>
      </c>
      <c r="AQ15" s="471"/>
      <c r="AS15" s="15">
        <f>VLOOKUP(AT15,id!$A:$C,3,0)</f>
        <v>183</v>
      </c>
      <c r="AT15" s="15" t="str">
        <f t="shared" si="0"/>
        <v>MarciniukAdam1956</v>
      </c>
      <c r="AU15" s="9" t="str">
        <f t="shared" si="1"/>
        <v>Marciniuk</v>
      </c>
      <c r="AV15" s="9" t="str">
        <f t="shared" si="1"/>
        <v>Adam</v>
      </c>
      <c r="AW15" s="9" t="str">
        <f t="shared" si="2"/>
        <v>RADMOR Team</v>
      </c>
      <c r="AX15" s="9">
        <f t="shared" si="3"/>
        <v>1956</v>
      </c>
      <c r="AY15" s="9">
        <f t="shared" si="4"/>
        <v>82.512051358743676</v>
      </c>
      <c r="AZ15" s="9"/>
      <c r="BA15" s="9">
        <f t="shared" si="6"/>
        <v>0.98158090360948225</v>
      </c>
      <c r="BB15" s="9">
        <f t="shared" si="7"/>
        <v>1</v>
      </c>
      <c r="BC15" s="9">
        <f t="shared" si="8"/>
        <v>1</v>
      </c>
      <c r="BD15" s="9">
        <f t="shared" si="5"/>
        <v>1</v>
      </c>
    </row>
    <row r="16" spans="1:56" s="236" customFormat="1" ht="15" customHeight="1">
      <c r="A16" s="462">
        <v>11</v>
      </c>
      <c r="B16" s="463">
        <v>11</v>
      </c>
      <c r="C16" s="463"/>
      <c r="D16" s="463">
        <v>1059</v>
      </c>
      <c r="E16" s="463" t="s">
        <v>440</v>
      </c>
      <c r="F16" s="463" t="s">
        <v>50</v>
      </c>
      <c r="G16" s="463">
        <v>1983</v>
      </c>
      <c r="H16" s="463" t="s">
        <v>1673</v>
      </c>
      <c r="I16" s="463" t="s">
        <v>439</v>
      </c>
      <c r="J16" s="463">
        <v>54</v>
      </c>
      <c r="K16" s="463">
        <v>21</v>
      </c>
      <c r="L16" s="463">
        <v>54</v>
      </c>
      <c r="M16" s="464">
        <v>0.5605324074074074</v>
      </c>
      <c r="N16" s="463">
        <v>0</v>
      </c>
      <c r="O16" s="465">
        <v>0.54722222222222217</v>
      </c>
      <c r="P16" s="465">
        <v>0.43194444444444446</v>
      </c>
      <c r="Q16" s="465">
        <v>0.60902777777777783</v>
      </c>
      <c r="R16" s="465">
        <v>0.47847222222222219</v>
      </c>
      <c r="S16" s="465">
        <v>0.32916666666666666</v>
      </c>
      <c r="T16" s="465">
        <v>0.40763888888888888</v>
      </c>
      <c r="U16" s="465">
        <v>0.58124999999999993</v>
      </c>
      <c r="V16" s="465">
        <v>0.49791666666666662</v>
      </c>
      <c r="W16" s="465">
        <v>0.36736111111111108</v>
      </c>
      <c r="X16" s="465">
        <v>0.52847222222222223</v>
      </c>
      <c r="Y16" s="465">
        <v>0.30416666666666664</v>
      </c>
      <c r="Z16" s="465">
        <v>0.4597222222222222</v>
      </c>
      <c r="AA16" s="464">
        <v>0.62223379629629627</v>
      </c>
      <c r="AB16" s="464">
        <v>0.35140046296296296</v>
      </c>
      <c r="AC16" s="465">
        <v>0.75555555555555554</v>
      </c>
      <c r="AD16" s="465">
        <v>0.64166666666666672</v>
      </c>
      <c r="AE16" s="463"/>
      <c r="AF16" s="463"/>
      <c r="AG16" s="465">
        <v>0.6972222222222223</v>
      </c>
      <c r="AH16" s="465">
        <v>0.74375000000000002</v>
      </c>
      <c r="AI16" s="465">
        <v>0.67222222222222217</v>
      </c>
      <c r="AJ16" s="465">
        <v>0.78819444444444453</v>
      </c>
      <c r="AK16" s="463"/>
      <c r="AL16" s="465">
        <v>0.72777777777777775</v>
      </c>
      <c r="AM16" s="465">
        <v>0.65347222222222223</v>
      </c>
      <c r="AN16" s="465">
        <v>0.81319444444444444</v>
      </c>
      <c r="AO16" s="464">
        <v>0.83136574074074077</v>
      </c>
      <c r="AP16" s="464">
        <v>0.20913194444444447</v>
      </c>
      <c r="AQ16" s="466"/>
      <c r="AS16" s="15">
        <f>VLOOKUP(AT16,id!$A:$C,3,0)</f>
        <v>182</v>
      </c>
      <c r="AT16" s="15" t="str">
        <f t="shared" si="0"/>
        <v>MarciniukRafał1983</v>
      </c>
      <c r="AU16" s="9" t="str">
        <f t="shared" si="1"/>
        <v>Marciniuk</v>
      </c>
      <c r="AV16" s="9" t="str">
        <f t="shared" si="1"/>
        <v>Rafał</v>
      </c>
      <c r="AW16" s="9" t="str">
        <f t="shared" si="2"/>
        <v>PROGRESBIKE.COM</v>
      </c>
      <c r="AX16" s="9">
        <f t="shared" si="3"/>
        <v>1983</v>
      </c>
      <c r="AY16" s="9">
        <f t="shared" si="4"/>
        <v>82.508643881916953</v>
      </c>
      <c r="AZ16" s="9"/>
      <c r="BA16" s="9">
        <f t="shared" si="6"/>
        <v>0.99995870328308889</v>
      </c>
      <c r="BB16" s="9">
        <f t="shared" si="7"/>
        <v>1</v>
      </c>
      <c r="BC16" s="9">
        <f t="shared" si="8"/>
        <v>1</v>
      </c>
      <c r="BD16" s="9">
        <f t="shared" si="5"/>
        <v>1</v>
      </c>
    </row>
    <row r="17" spans="1:56" s="236" customFormat="1" ht="15" customHeight="1">
      <c r="A17" s="467">
        <v>12</v>
      </c>
      <c r="B17" s="468">
        <v>12</v>
      </c>
      <c r="C17" s="468"/>
      <c r="D17" s="468">
        <v>1004</v>
      </c>
      <c r="E17" s="468" t="s">
        <v>411</v>
      </c>
      <c r="F17" s="468" t="s">
        <v>410</v>
      </c>
      <c r="G17" s="468">
        <v>1971</v>
      </c>
      <c r="H17" s="468" t="s">
        <v>1615</v>
      </c>
      <c r="I17" s="468" t="s">
        <v>1024</v>
      </c>
      <c r="J17" s="468">
        <v>54</v>
      </c>
      <c r="K17" s="468">
        <v>21</v>
      </c>
      <c r="L17" s="468">
        <v>54</v>
      </c>
      <c r="M17" s="469">
        <v>0.56060185185185185</v>
      </c>
      <c r="N17" s="468">
        <v>0</v>
      </c>
      <c r="O17" s="470">
        <v>0.54722222222222217</v>
      </c>
      <c r="P17" s="470">
        <v>0.43194444444444446</v>
      </c>
      <c r="Q17" s="470">
        <v>0.60833333333333328</v>
      </c>
      <c r="R17" s="470">
        <v>0.47847222222222219</v>
      </c>
      <c r="S17" s="470">
        <v>0.32916666666666666</v>
      </c>
      <c r="T17" s="470">
        <v>0.4069444444444445</v>
      </c>
      <c r="U17" s="470">
        <v>0.5805555555555556</v>
      </c>
      <c r="V17" s="470">
        <v>0.49722222222222223</v>
      </c>
      <c r="W17" s="470">
        <v>0.36736111111111108</v>
      </c>
      <c r="X17" s="470">
        <v>0.52847222222222223</v>
      </c>
      <c r="Y17" s="470">
        <v>0.30486111111111108</v>
      </c>
      <c r="Z17" s="470">
        <v>0.45902777777777781</v>
      </c>
      <c r="AA17" s="469">
        <v>0.62207175925925928</v>
      </c>
      <c r="AB17" s="469">
        <v>0.35123842592592597</v>
      </c>
      <c r="AC17" s="470">
        <v>0.75555555555555554</v>
      </c>
      <c r="AD17" s="470">
        <v>0.64236111111111105</v>
      </c>
      <c r="AE17" s="468"/>
      <c r="AF17" s="468"/>
      <c r="AG17" s="470">
        <v>0.6972222222222223</v>
      </c>
      <c r="AH17" s="470">
        <v>0.74375000000000002</v>
      </c>
      <c r="AI17" s="470">
        <v>0.67222222222222217</v>
      </c>
      <c r="AJ17" s="470">
        <v>0.78819444444444453</v>
      </c>
      <c r="AK17" s="468"/>
      <c r="AL17" s="470">
        <v>0.72777777777777775</v>
      </c>
      <c r="AM17" s="470">
        <v>0.65277777777777779</v>
      </c>
      <c r="AN17" s="470">
        <v>0.81319444444444444</v>
      </c>
      <c r="AO17" s="469">
        <v>0.83143518518518522</v>
      </c>
      <c r="AP17" s="469">
        <v>0.20936342592592594</v>
      </c>
      <c r="AQ17" s="471"/>
      <c r="AS17" s="15">
        <f>VLOOKUP(AT17,id!$A:$C,3,0)</f>
        <v>230</v>
      </c>
      <c r="AT17" s="15" t="str">
        <f t="shared" si="0"/>
        <v>BagińskiOlgierd1971</v>
      </c>
      <c r="AU17" s="9" t="str">
        <f t="shared" si="1"/>
        <v>Bagiński</v>
      </c>
      <c r="AV17" s="9" t="str">
        <f t="shared" si="1"/>
        <v>Olgierd</v>
      </c>
      <c r="AW17" s="9" t="str">
        <f t="shared" si="2"/>
        <v>Rowerowo i Kajtowo</v>
      </c>
      <c r="AX17" s="9">
        <f t="shared" si="3"/>
        <v>1971</v>
      </c>
      <c r="AY17" s="9">
        <f t="shared" si="4"/>
        <v>82.49842313983892</v>
      </c>
      <c r="AZ17" s="9"/>
      <c r="BA17" s="9">
        <f t="shared" si="6"/>
        <v>0.99987612519613511</v>
      </c>
      <c r="BB17" s="9">
        <f t="shared" si="7"/>
        <v>1</v>
      </c>
      <c r="BC17" s="9">
        <f t="shared" si="8"/>
        <v>1</v>
      </c>
      <c r="BD17" s="9">
        <f t="shared" si="5"/>
        <v>1</v>
      </c>
    </row>
    <row r="18" spans="1:56" s="236" customFormat="1" ht="15" customHeight="1">
      <c r="A18" s="462">
        <v>13</v>
      </c>
      <c r="B18" s="463">
        <v>13</v>
      </c>
      <c r="C18" s="463"/>
      <c r="D18" s="463">
        <v>1047</v>
      </c>
      <c r="E18" s="463" t="s">
        <v>84</v>
      </c>
      <c r="F18" s="463" t="s">
        <v>83</v>
      </c>
      <c r="G18" s="463">
        <v>1992</v>
      </c>
      <c r="H18" s="463" t="s">
        <v>262</v>
      </c>
      <c r="I18" s="463" t="s">
        <v>177</v>
      </c>
      <c r="J18" s="463">
        <v>52</v>
      </c>
      <c r="K18" s="463">
        <v>22</v>
      </c>
      <c r="L18" s="463">
        <v>55</v>
      </c>
      <c r="M18" s="464">
        <v>0.58504629629629623</v>
      </c>
      <c r="N18" s="463">
        <v>3</v>
      </c>
      <c r="O18" s="465">
        <v>0.45</v>
      </c>
      <c r="P18" s="465">
        <v>0.55972222222222223</v>
      </c>
      <c r="Q18" s="465">
        <v>0.43263888888888885</v>
      </c>
      <c r="R18" s="465">
        <v>0.51180555555555551</v>
      </c>
      <c r="S18" s="465">
        <v>0.37986111111111115</v>
      </c>
      <c r="T18" s="465">
        <v>0.3</v>
      </c>
      <c r="U18" s="465">
        <v>0.40902777777777777</v>
      </c>
      <c r="V18" s="465">
        <v>0.49583333333333335</v>
      </c>
      <c r="W18" s="465">
        <v>0.33958333333333335</v>
      </c>
      <c r="X18" s="465">
        <v>0.47083333333333338</v>
      </c>
      <c r="Y18" s="465">
        <v>0.31805555555555554</v>
      </c>
      <c r="Z18" s="465">
        <v>0.52986111111111112</v>
      </c>
      <c r="AA18" s="464">
        <v>0.57270833333333326</v>
      </c>
      <c r="AB18" s="464">
        <v>0.301875</v>
      </c>
      <c r="AC18" s="465">
        <v>0.60833333333333328</v>
      </c>
      <c r="AD18" s="463"/>
      <c r="AE18" s="465">
        <v>0.65</v>
      </c>
      <c r="AF18" s="465">
        <v>0.69861111111111107</v>
      </c>
      <c r="AG18" s="465">
        <v>0.81805555555555554</v>
      </c>
      <c r="AH18" s="465">
        <v>0.59444444444444444</v>
      </c>
      <c r="AI18" s="465">
        <v>0.79513888888888884</v>
      </c>
      <c r="AJ18" s="465">
        <v>0.63055555555555554</v>
      </c>
      <c r="AK18" s="465">
        <v>0.72361111111111109</v>
      </c>
      <c r="AL18" s="463"/>
      <c r="AM18" s="465">
        <v>0.74375000000000002</v>
      </c>
      <c r="AN18" s="465">
        <v>0.67569444444444438</v>
      </c>
      <c r="AO18" s="464">
        <v>0.8558796296296296</v>
      </c>
      <c r="AP18" s="464">
        <v>0.28317129629629628</v>
      </c>
      <c r="AQ18" s="466"/>
      <c r="AS18" s="15">
        <f>VLOOKUP(AT18,id!$A:$C,3,0)</f>
        <v>3</v>
      </c>
      <c r="AT18" s="15" t="str">
        <f t="shared" si="0"/>
        <v>JakubekKrystian1992</v>
      </c>
      <c r="AU18" s="9" t="str">
        <f t="shared" si="1"/>
        <v>Jakubek</v>
      </c>
      <c r="AV18" s="9" t="str">
        <f t="shared" si="1"/>
        <v>Krystian</v>
      </c>
      <c r="AW18" s="9" t="str">
        <f t="shared" si="2"/>
        <v>Mitutoyo AZS Wratislavia</v>
      </c>
      <c r="AX18" s="9">
        <f t="shared" si="3"/>
        <v>1992</v>
      </c>
      <c r="AY18" s="9">
        <f t="shared" si="4"/>
        <v>79.442925986511554</v>
      </c>
      <c r="AZ18" s="9"/>
      <c r="BA18" s="9">
        <f t="shared" si="6"/>
        <v>0.95821793147107714</v>
      </c>
      <c r="BB18" s="9">
        <f t="shared" si="7"/>
        <v>1.0476190476190477</v>
      </c>
      <c r="BC18" s="9">
        <f t="shared" si="8"/>
        <v>0.96296296296296291</v>
      </c>
      <c r="BD18" s="9">
        <f t="shared" si="5"/>
        <v>1.0093474199095689</v>
      </c>
    </row>
    <row r="19" spans="1:56" s="236" customFormat="1" ht="15" customHeight="1">
      <c r="A19" s="467">
        <v>14</v>
      </c>
      <c r="B19" s="468">
        <v>14</v>
      </c>
      <c r="C19" s="468"/>
      <c r="D19" s="468">
        <v>1063</v>
      </c>
      <c r="E19" s="468" t="s">
        <v>452</v>
      </c>
      <c r="F19" s="468" t="s">
        <v>295</v>
      </c>
      <c r="G19" s="468">
        <v>1983</v>
      </c>
      <c r="H19" s="468" t="s">
        <v>303</v>
      </c>
      <c r="I19" s="468" t="s">
        <v>451</v>
      </c>
      <c r="J19" s="468">
        <v>48</v>
      </c>
      <c r="K19" s="468">
        <v>18</v>
      </c>
      <c r="L19" s="468">
        <v>48</v>
      </c>
      <c r="M19" s="469">
        <v>0.57005787037037037</v>
      </c>
      <c r="N19" s="468">
        <v>0</v>
      </c>
      <c r="O19" s="470">
        <v>0.51874999999999993</v>
      </c>
      <c r="P19" s="470">
        <v>0.61527777777777781</v>
      </c>
      <c r="Q19" s="470">
        <v>0.4604166666666667</v>
      </c>
      <c r="R19" s="470">
        <v>0.56597222222222221</v>
      </c>
      <c r="S19" s="470">
        <v>0.4145833333333333</v>
      </c>
      <c r="T19" s="470">
        <v>0.31527777777777777</v>
      </c>
      <c r="U19" s="470">
        <v>0.49236111111111108</v>
      </c>
      <c r="V19" s="470">
        <v>0.54722222222222217</v>
      </c>
      <c r="W19" s="470">
        <v>0.36180555555555555</v>
      </c>
      <c r="X19" s="470">
        <v>0.64027777777777783</v>
      </c>
      <c r="Y19" s="470">
        <v>0.4458333333333333</v>
      </c>
      <c r="Z19" s="470">
        <v>0.58750000000000002</v>
      </c>
      <c r="AA19" s="469">
        <v>0.67813657407407402</v>
      </c>
      <c r="AB19" s="469">
        <v>0.4073032407407407</v>
      </c>
      <c r="AC19" s="468"/>
      <c r="AD19" s="468"/>
      <c r="AE19" s="468"/>
      <c r="AF19" s="468"/>
      <c r="AG19" s="470">
        <v>0.72986111111111107</v>
      </c>
      <c r="AH19" s="470">
        <v>0.69305555555555554</v>
      </c>
      <c r="AI19" s="470">
        <v>0.77500000000000002</v>
      </c>
      <c r="AJ19" s="468"/>
      <c r="AK19" s="470">
        <v>0.81874999999999998</v>
      </c>
      <c r="AL19" s="470">
        <v>0.70694444444444438</v>
      </c>
      <c r="AM19" s="470">
        <v>0.79791666666666661</v>
      </c>
      <c r="AN19" s="468"/>
      <c r="AO19" s="469">
        <v>0.84089120370370374</v>
      </c>
      <c r="AP19" s="469">
        <v>0.16275462962962964</v>
      </c>
      <c r="AQ19" s="471"/>
      <c r="AS19" s="15">
        <f>VLOOKUP(AT19,id!$A:$C,3,0)</f>
        <v>184</v>
      </c>
      <c r="AT19" s="15" t="str">
        <f t="shared" si="0"/>
        <v>RuchlickiStanisław1983</v>
      </c>
      <c r="AU19" s="9" t="str">
        <f t="shared" si="1"/>
        <v>Ruchlicki</v>
      </c>
      <c r="AV19" s="9" t="str">
        <f t="shared" si="1"/>
        <v>Stanisław</v>
      </c>
      <c r="AW19" s="9" t="str">
        <f t="shared" si="2"/>
        <v>Bliska Team</v>
      </c>
      <c r="AX19" s="9">
        <f t="shared" si="3"/>
        <v>1983</v>
      </c>
      <c r="AY19" s="9">
        <f t="shared" si="4"/>
        <v>73.331931679856822</v>
      </c>
      <c r="AZ19" s="9"/>
      <c r="BA19" s="9">
        <f t="shared" si="6"/>
        <v>1.0262928146508841</v>
      </c>
      <c r="BB19" s="9">
        <f t="shared" si="7"/>
        <v>0.81818181818181823</v>
      </c>
      <c r="BC19" s="9">
        <f t="shared" si="8"/>
        <v>0.92307692307692313</v>
      </c>
      <c r="BD19" s="9">
        <f t="shared" si="5"/>
        <v>0.96066056837243674</v>
      </c>
    </row>
    <row r="20" spans="1:56" s="236" customFormat="1" ht="15" customHeight="1">
      <c r="A20" s="462">
        <v>15</v>
      </c>
      <c r="B20" s="463">
        <v>15</v>
      </c>
      <c r="C20" s="463"/>
      <c r="D20" s="463">
        <v>1069</v>
      </c>
      <c r="E20" s="463" t="s">
        <v>438</v>
      </c>
      <c r="F20" s="463" t="s">
        <v>437</v>
      </c>
      <c r="G20" s="463">
        <v>1987</v>
      </c>
      <c r="H20" s="463" t="s">
        <v>2695</v>
      </c>
      <c r="I20" s="463"/>
      <c r="J20" s="463">
        <v>46</v>
      </c>
      <c r="K20" s="463">
        <v>18</v>
      </c>
      <c r="L20" s="463">
        <v>46</v>
      </c>
      <c r="M20" s="464">
        <v>0.53978009259259252</v>
      </c>
      <c r="N20" s="463">
        <v>0</v>
      </c>
      <c r="O20" s="465">
        <v>0.55625000000000002</v>
      </c>
      <c r="P20" s="465">
        <v>0.43194444444444446</v>
      </c>
      <c r="Q20" s="465">
        <v>0.60902777777777783</v>
      </c>
      <c r="R20" s="465">
        <v>0.47847222222222219</v>
      </c>
      <c r="S20" s="465">
        <v>0.3298611111111111</v>
      </c>
      <c r="T20" s="465">
        <v>0.40763888888888888</v>
      </c>
      <c r="U20" s="465">
        <v>0.58124999999999993</v>
      </c>
      <c r="V20" s="465">
        <v>0.49791666666666662</v>
      </c>
      <c r="W20" s="465">
        <v>0.36736111111111108</v>
      </c>
      <c r="X20" s="465">
        <v>0.52847222222222223</v>
      </c>
      <c r="Y20" s="465">
        <v>0.30138888888888887</v>
      </c>
      <c r="Z20" s="465">
        <v>0.4597222222222222</v>
      </c>
      <c r="AA20" s="464">
        <v>0.62825231481481481</v>
      </c>
      <c r="AB20" s="464">
        <v>0.35741898148148149</v>
      </c>
      <c r="AC20" s="465">
        <v>0.64513888888888882</v>
      </c>
      <c r="AD20" s="463"/>
      <c r="AE20" s="463"/>
      <c r="AF20" s="463"/>
      <c r="AG20" s="465">
        <v>0.71388888888888891</v>
      </c>
      <c r="AH20" s="465">
        <v>0.6645833333333333</v>
      </c>
      <c r="AI20" s="465">
        <v>0.74930555555555556</v>
      </c>
      <c r="AJ20" s="463"/>
      <c r="AK20" s="463"/>
      <c r="AL20" s="465">
        <v>0.68263888888888891</v>
      </c>
      <c r="AM20" s="465">
        <v>0.78611111111111109</v>
      </c>
      <c r="AN20" s="463"/>
      <c r="AO20" s="464">
        <v>0.810613425925926</v>
      </c>
      <c r="AP20" s="464">
        <v>0.18236111111111111</v>
      </c>
      <c r="AQ20" s="466"/>
      <c r="AS20" s="15">
        <f>VLOOKUP(AT20,id!$A:$C,3,0)</f>
        <v>628</v>
      </c>
      <c r="AT20" s="15" t="str">
        <f t="shared" si="0"/>
        <v>BrechelkeSławek1987</v>
      </c>
      <c r="AU20" s="9" t="str">
        <f t="shared" si="1"/>
        <v>Brechelke</v>
      </c>
      <c r="AV20" s="9" t="str">
        <f t="shared" si="1"/>
        <v>Sławek</v>
      </c>
      <c r="AW20" s="9">
        <f t="shared" si="2"/>
        <v>0</v>
      </c>
      <c r="AX20" s="9">
        <f t="shared" si="3"/>
        <v>1987</v>
      </c>
      <c r="AY20" s="9">
        <f t="shared" si="4"/>
        <v>70.276434526529457</v>
      </c>
      <c r="AZ20" s="9"/>
      <c r="BA20" s="9">
        <f t="shared" si="6"/>
        <v>1.0560928018526063</v>
      </c>
      <c r="BB20" s="9">
        <f t="shared" si="7"/>
        <v>1</v>
      </c>
      <c r="BC20" s="9">
        <f t="shared" si="8"/>
        <v>0.95833333333333337</v>
      </c>
      <c r="BD20" s="9">
        <f t="shared" si="5"/>
        <v>1</v>
      </c>
    </row>
    <row r="21" spans="1:56" s="236" customFormat="1" ht="15" customHeight="1">
      <c r="A21" s="467">
        <v>16</v>
      </c>
      <c r="B21" s="468">
        <v>16</v>
      </c>
      <c r="C21" s="468"/>
      <c r="D21" s="468">
        <v>1085</v>
      </c>
      <c r="E21" s="468" t="s">
        <v>27</v>
      </c>
      <c r="F21" s="468" t="s">
        <v>21</v>
      </c>
      <c r="G21" s="468">
        <v>1969</v>
      </c>
      <c r="H21" s="468" t="s">
        <v>269</v>
      </c>
      <c r="I21" s="468"/>
      <c r="J21" s="468">
        <v>46</v>
      </c>
      <c r="K21" s="468">
        <v>16</v>
      </c>
      <c r="L21" s="468">
        <v>46</v>
      </c>
      <c r="M21" s="469">
        <v>0.56346064814814811</v>
      </c>
      <c r="N21" s="468">
        <v>0</v>
      </c>
      <c r="O21" s="468"/>
      <c r="P21" s="470">
        <v>0.45694444444444443</v>
      </c>
      <c r="Q21" s="468"/>
      <c r="R21" s="470">
        <v>0.51944444444444449</v>
      </c>
      <c r="S21" s="470">
        <v>0.3444444444444445</v>
      </c>
      <c r="T21" s="470">
        <v>0.43055555555555558</v>
      </c>
      <c r="U21" s="468"/>
      <c r="V21" s="470">
        <v>0.54166666666666663</v>
      </c>
      <c r="W21" s="470">
        <v>0.38541666666666669</v>
      </c>
      <c r="X21" s="470">
        <v>0.57708333333333328</v>
      </c>
      <c r="Y21" s="470">
        <v>0.30694444444444441</v>
      </c>
      <c r="Z21" s="470">
        <v>0.49791666666666662</v>
      </c>
      <c r="AA21" s="469">
        <v>0.59361111111111109</v>
      </c>
      <c r="AB21" s="469">
        <v>0.32277777777777777</v>
      </c>
      <c r="AC21" s="468"/>
      <c r="AD21" s="470">
        <v>0.8208333333333333</v>
      </c>
      <c r="AE21" s="468"/>
      <c r="AF21" s="468"/>
      <c r="AG21" s="468"/>
      <c r="AH21" s="470">
        <v>0.65555555555555556</v>
      </c>
      <c r="AI21" s="468"/>
      <c r="AJ21" s="470">
        <v>0.68958333333333333</v>
      </c>
      <c r="AK21" s="470">
        <v>0.75486111111111109</v>
      </c>
      <c r="AL21" s="470">
        <v>0.63680555555555551</v>
      </c>
      <c r="AM21" s="470">
        <v>0.7944444444444444</v>
      </c>
      <c r="AN21" s="470">
        <v>0.71944444444444444</v>
      </c>
      <c r="AO21" s="469">
        <v>0.83429398148148148</v>
      </c>
      <c r="AP21" s="469">
        <v>0.24068287037037037</v>
      </c>
      <c r="AQ21" s="471"/>
      <c r="AS21" s="15">
        <f>VLOOKUP(AT21,id!$A:$C,3,0)</f>
        <v>31</v>
      </c>
      <c r="AT21" s="15" t="str">
        <f t="shared" si="0"/>
        <v>WitkowskiMarcin1969</v>
      </c>
      <c r="AU21" s="9" t="str">
        <f t="shared" si="1"/>
        <v>Witkowski</v>
      </c>
      <c r="AV21" s="9" t="str">
        <f t="shared" si="1"/>
        <v>Marcin</v>
      </c>
      <c r="AW21" s="9">
        <f t="shared" si="2"/>
        <v>0</v>
      </c>
      <c r="AX21" s="9">
        <f t="shared" si="3"/>
        <v>1969</v>
      </c>
      <c r="AY21" s="9">
        <f t="shared" si="4"/>
        <v>68.640306637207814</v>
      </c>
      <c r="AZ21" s="9"/>
      <c r="BA21" s="9">
        <f t="shared" si="6"/>
        <v>0.9579730090586035</v>
      </c>
      <c r="BB21" s="9">
        <f t="shared" si="7"/>
        <v>0.88888888888888884</v>
      </c>
      <c r="BC21" s="9">
        <f t="shared" si="8"/>
        <v>1</v>
      </c>
      <c r="BD21" s="9">
        <f t="shared" si="5"/>
        <v>0.97671868386117389</v>
      </c>
    </row>
    <row r="22" spans="1:56" s="236" customFormat="1" ht="15" customHeight="1">
      <c r="A22" s="462">
        <v>17</v>
      </c>
      <c r="B22" s="463">
        <v>17</v>
      </c>
      <c r="C22" s="463"/>
      <c r="D22" s="463">
        <v>1091</v>
      </c>
      <c r="E22" s="463" t="s">
        <v>103</v>
      </c>
      <c r="F22" s="463" t="s">
        <v>23</v>
      </c>
      <c r="G22" s="463">
        <v>1977</v>
      </c>
      <c r="H22" s="463" t="s">
        <v>254</v>
      </c>
      <c r="I22" s="463" t="s">
        <v>1660</v>
      </c>
      <c r="J22" s="463">
        <v>41</v>
      </c>
      <c r="K22" s="463">
        <v>16</v>
      </c>
      <c r="L22" s="463">
        <v>41</v>
      </c>
      <c r="M22" s="464">
        <v>0.55141203703703701</v>
      </c>
      <c r="N22" s="463">
        <v>0</v>
      </c>
      <c r="O22" s="465">
        <v>0.46388888888888885</v>
      </c>
      <c r="P22" s="465">
        <v>0.3263888888888889</v>
      </c>
      <c r="Q22" s="465">
        <v>0.48819444444444443</v>
      </c>
      <c r="R22" s="465">
        <v>0.38541666666666669</v>
      </c>
      <c r="S22" s="463"/>
      <c r="T22" s="465">
        <v>0.58472222222222225</v>
      </c>
      <c r="U22" s="465">
        <v>0.51458333333333328</v>
      </c>
      <c r="V22" s="465">
        <v>0.41319444444444442</v>
      </c>
      <c r="W22" s="463"/>
      <c r="X22" s="465">
        <v>0.44444444444444442</v>
      </c>
      <c r="Y22" s="465">
        <v>0.55555555555555558</v>
      </c>
      <c r="Z22" s="465">
        <v>0.36180555555555555</v>
      </c>
      <c r="AA22" s="464">
        <v>0.61122685185185188</v>
      </c>
      <c r="AB22" s="464">
        <v>0.34039351851851851</v>
      </c>
      <c r="AC22" s="463"/>
      <c r="AD22" s="465">
        <v>0.81111111111111101</v>
      </c>
      <c r="AE22" s="463"/>
      <c r="AF22" s="463"/>
      <c r="AG22" s="465">
        <v>0.70208333333333339</v>
      </c>
      <c r="AH22" s="465">
        <v>0.65763888888888888</v>
      </c>
      <c r="AI22" s="465">
        <v>0.75416666666666676</v>
      </c>
      <c r="AJ22" s="463"/>
      <c r="AK22" s="463"/>
      <c r="AL22" s="465">
        <v>0.67291666666666661</v>
      </c>
      <c r="AM22" s="465">
        <v>0.78611111111111109</v>
      </c>
      <c r="AN22" s="463"/>
      <c r="AO22" s="464">
        <v>0.82224537037037038</v>
      </c>
      <c r="AP22" s="464">
        <v>0.21101851851851852</v>
      </c>
      <c r="AQ22" s="466"/>
      <c r="AS22" s="15">
        <f>VLOOKUP(AT22,id!$A:$C,3,0)</f>
        <v>98</v>
      </c>
      <c r="AT22" s="15" t="str">
        <f t="shared" si="0"/>
        <v>GrabowskiGrzegorz1977</v>
      </c>
      <c r="AU22" s="9" t="str">
        <f t="shared" si="1"/>
        <v>Grabowski</v>
      </c>
      <c r="AV22" s="9" t="str">
        <f t="shared" si="1"/>
        <v>Grzegorz</v>
      </c>
      <c r="AW22" s="9" t="str">
        <f t="shared" si="2"/>
        <v>Wheelie garage</v>
      </c>
      <c r="AX22" s="9">
        <f t="shared" si="3"/>
        <v>1977</v>
      </c>
      <c r="AY22" s="9">
        <f t="shared" si="4"/>
        <v>61.179403741859133</v>
      </c>
      <c r="AZ22" s="9"/>
      <c r="BA22" s="9">
        <f t="shared" si="6"/>
        <v>1.0218504680743881</v>
      </c>
      <c r="BB22" s="9">
        <f t="shared" si="7"/>
        <v>1</v>
      </c>
      <c r="BC22" s="9">
        <f t="shared" si="8"/>
        <v>0.89130434782608692</v>
      </c>
      <c r="BD22" s="9">
        <f t="shared" si="5"/>
        <v>1</v>
      </c>
    </row>
    <row r="23" spans="1:56" s="236" customFormat="1" ht="15" customHeight="1">
      <c r="A23" s="467">
        <v>18</v>
      </c>
      <c r="B23" s="468">
        <v>18</v>
      </c>
      <c r="C23" s="468"/>
      <c r="D23" s="468">
        <v>1105</v>
      </c>
      <c r="E23" s="468" t="s">
        <v>355</v>
      </c>
      <c r="F23" s="468" t="s">
        <v>76</v>
      </c>
      <c r="G23" s="468">
        <v>1970</v>
      </c>
      <c r="H23" s="468" t="s">
        <v>1997</v>
      </c>
      <c r="I23" s="468"/>
      <c r="J23" s="468">
        <v>41</v>
      </c>
      <c r="K23" s="468">
        <v>16</v>
      </c>
      <c r="L23" s="468">
        <v>41</v>
      </c>
      <c r="M23" s="469">
        <v>0.55150462962962965</v>
      </c>
      <c r="N23" s="468">
        <v>0</v>
      </c>
      <c r="O23" s="470">
        <v>0.46736111111111112</v>
      </c>
      <c r="P23" s="470">
        <v>0.3263888888888889</v>
      </c>
      <c r="Q23" s="470">
        <v>0.48819444444444443</v>
      </c>
      <c r="R23" s="470">
        <v>0.38472222222222219</v>
      </c>
      <c r="S23" s="468"/>
      <c r="T23" s="470">
        <v>0.58472222222222225</v>
      </c>
      <c r="U23" s="470">
        <v>0.51458333333333328</v>
      </c>
      <c r="V23" s="470">
        <v>0.41319444444444442</v>
      </c>
      <c r="W23" s="468"/>
      <c r="X23" s="470">
        <v>0.44513888888888892</v>
      </c>
      <c r="Y23" s="470">
        <v>0.55486111111111114</v>
      </c>
      <c r="Z23" s="470">
        <v>0.36180555555555555</v>
      </c>
      <c r="AA23" s="469">
        <v>0.61105324074074074</v>
      </c>
      <c r="AB23" s="469">
        <v>0.34021990740740743</v>
      </c>
      <c r="AC23" s="468"/>
      <c r="AD23" s="470">
        <v>0.81111111111111101</v>
      </c>
      <c r="AE23" s="468"/>
      <c r="AF23" s="468"/>
      <c r="AG23" s="470">
        <v>0.70208333333333339</v>
      </c>
      <c r="AH23" s="470">
        <v>0.65763888888888888</v>
      </c>
      <c r="AI23" s="470">
        <v>0.75416666666666676</v>
      </c>
      <c r="AJ23" s="468"/>
      <c r="AK23" s="468"/>
      <c r="AL23" s="470">
        <v>0.67291666666666661</v>
      </c>
      <c r="AM23" s="470">
        <v>0.78611111111111109</v>
      </c>
      <c r="AN23" s="468"/>
      <c r="AO23" s="469">
        <v>0.82233796296296291</v>
      </c>
      <c r="AP23" s="469">
        <v>0.21128472222222225</v>
      </c>
      <c r="AQ23" s="471"/>
      <c r="AS23" s="15">
        <f>VLOOKUP(AT23,id!$A:$C,3,0)</f>
        <v>425</v>
      </c>
      <c r="AT23" s="15" t="str">
        <f t="shared" si="0"/>
        <v>WalterMaciej1970</v>
      </c>
      <c r="AU23" s="9" t="str">
        <f t="shared" ref="AU23:AV60" si="9">E23</f>
        <v>Walter</v>
      </c>
      <c r="AV23" s="9" t="str">
        <f t="shared" si="9"/>
        <v>Maciej</v>
      </c>
      <c r="AW23" s="9">
        <f t="shared" si="2"/>
        <v>0</v>
      </c>
      <c r="AX23" s="9">
        <f t="shared" si="3"/>
        <v>1970</v>
      </c>
      <c r="AY23" s="9">
        <f t="shared" si="4"/>
        <v>61.16913227848169</v>
      </c>
      <c r="AZ23" s="9"/>
      <c r="BA23" s="9">
        <f t="shared" si="6"/>
        <v>0.99983210912906606</v>
      </c>
      <c r="BB23" s="9">
        <f t="shared" si="7"/>
        <v>1</v>
      </c>
      <c r="BC23" s="9">
        <f t="shared" si="8"/>
        <v>1</v>
      </c>
      <c r="BD23" s="9">
        <f t="shared" si="5"/>
        <v>1</v>
      </c>
    </row>
    <row r="24" spans="1:56" s="236" customFormat="1" ht="15" customHeight="1">
      <c r="A24" s="462">
        <v>19</v>
      </c>
      <c r="B24" s="463">
        <v>19</v>
      </c>
      <c r="C24" s="463"/>
      <c r="D24" s="463">
        <v>1057</v>
      </c>
      <c r="E24" s="463" t="s">
        <v>33</v>
      </c>
      <c r="F24" s="463" t="s">
        <v>30</v>
      </c>
      <c r="G24" s="463">
        <v>1965</v>
      </c>
      <c r="H24" s="463" t="s">
        <v>269</v>
      </c>
      <c r="I24" s="463"/>
      <c r="J24" s="463">
        <v>41</v>
      </c>
      <c r="K24" s="463">
        <v>13</v>
      </c>
      <c r="L24" s="463">
        <v>41</v>
      </c>
      <c r="M24" s="464">
        <v>0.54408564814814808</v>
      </c>
      <c r="N24" s="463">
        <v>0</v>
      </c>
      <c r="O24" s="465">
        <v>0.43958333333333338</v>
      </c>
      <c r="P24" s="463"/>
      <c r="Q24" s="463"/>
      <c r="R24" s="463"/>
      <c r="S24" s="463"/>
      <c r="T24" s="463"/>
      <c r="U24" s="465">
        <v>0.47916666666666669</v>
      </c>
      <c r="V24" s="465">
        <v>0.38125000000000003</v>
      </c>
      <c r="W24" s="463"/>
      <c r="X24" s="465">
        <v>0.4201388888888889</v>
      </c>
      <c r="Y24" s="465">
        <v>0.51666666666666672</v>
      </c>
      <c r="Z24" s="465">
        <v>0.32569444444444445</v>
      </c>
      <c r="AA24" s="464">
        <v>0.54020833333333329</v>
      </c>
      <c r="AB24" s="464">
        <v>0.26937499999999998</v>
      </c>
      <c r="AC24" s="463"/>
      <c r="AD24" s="463"/>
      <c r="AE24" s="463"/>
      <c r="AF24" s="463"/>
      <c r="AG24" s="465">
        <v>0.61527777777777781</v>
      </c>
      <c r="AH24" s="465">
        <v>0.56111111111111112</v>
      </c>
      <c r="AI24" s="465">
        <v>0.64444444444444449</v>
      </c>
      <c r="AJ24" s="463"/>
      <c r="AK24" s="465">
        <v>0.70208333333333339</v>
      </c>
      <c r="AL24" s="465">
        <v>0.57847222222222217</v>
      </c>
      <c r="AM24" s="465">
        <v>0.67013888888888884</v>
      </c>
      <c r="AN24" s="465">
        <v>0.75416666666666676</v>
      </c>
      <c r="AO24" s="464">
        <v>0.81491898148148145</v>
      </c>
      <c r="AP24" s="464">
        <v>0.27471064814814816</v>
      </c>
      <c r="AQ24" s="466"/>
      <c r="AS24" s="15">
        <f>VLOOKUP(AT24,id!$A:$C,3,0)</f>
        <v>16</v>
      </c>
      <c r="AT24" s="15" t="str">
        <f t="shared" si="0"/>
        <v>SmejdaAndrzej1965</v>
      </c>
      <c r="AU24" s="9" t="str">
        <f t="shared" si="9"/>
        <v>Smejda</v>
      </c>
      <c r="AV24" s="9" t="str">
        <f t="shared" si="9"/>
        <v>Andrzej</v>
      </c>
      <c r="AW24" s="9">
        <f t="shared" si="2"/>
        <v>0</v>
      </c>
      <c r="AX24" s="9">
        <f t="shared" si="3"/>
        <v>1965</v>
      </c>
      <c r="AY24" s="9">
        <f t="shared" si="4"/>
        <v>58.680930761000603</v>
      </c>
      <c r="AZ24" s="9"/>
      <c r="BA24" s="9">
        <f t="shared" si="6"/>
        <v>1.013635686783382</v>
      </c>
      <c r="BB24" s="9">
        <f t="shared" si="7"/>
        <v>0.8125</v>
      </c>
      <c r="BC24" s="9">
        <f t="shared" si="8"/>
        <v>1</v>
      </c>
      <c r="BD24" s="9">
        <f t="shared" si="5"/>
        <v>0.95932259581265311</v>
      </c>
    </row>
    <row r="25" spans="1:56" s="236" customFormat="1" ht="15" customHeight="1">
      <c r="A25" s="467">
        <v>20</v>
      </c>
      <c r="B25" s="468">
        <v>20</v>
      </c>
      <c r="C25" s="468"/>
      <c r="D25" s="468">
        <v>1107</v>
      </c>
      <c r="E25" s="468" t="s">
        <v>403</v>
      </c>
      <c r="F25" s="468" t="s">
        <v>19</v>
      </c>
      <c r="G25" s="468">
        <v>1979</v>
      </c>
      <c r="H25" s="468" t="s">
        <v>1515</v>
      </c>
      <c r="I25" s="468"/>
      <c r="J25" s="468">
        <v>39</v>
      </c>
      <c r="K25" s="468">
        <v>15</v>
      </c>
      <c r="L25" s="468">
        <v>39</v>
      </c>
      <c r="M25" s="469">
        <v>0.56297453703703704</v>
      </c>
      <c r="N25" s="468">
        <v>0</v>
      </c>
      <c r="O25" s="470">
        <v>0.42777777777777781</v>
      </c>
      <c r="P25" s="470">
        <v>0.57430555555555551</v>
      </c>
      <c r="Q25" s="468"/>
      <c r="R25" s="470">
        <v>0.50277777777777777</v>
      </c>
      <c r="S25" s="468"/>
      <c r="T25" s="470">
        <v>0.3125</v>
      </c>
      <c r="U25" s="470">
        <v>0.38194444444444442</v>
      </c>
      <c r="V25" s="470">
        <v>0.4777777777777778</v>
      </c>
      <c r="W25" s="468"/>
      <c r="X25" s="470">
        <v>0.62986111111111109</v>
      </c>
      <c r="Y25" s="470">
        <v>0.34722222222222227</v>
      </c>
      <c r="Z25" s="470">
        <v>0.52986111111111112</v>
      </c>
      <c r="AA25" s="469">
        <v>0.6445833333333334</v>
      </c>
      <c r="AB25" s="469">
        <v>0.37375000000000003</v>
      </c>
      <c r="AC25" s="470">
        <v>0.67152777777777783</v>
      </c>
      <c r="AD25" s="470">
        <v>0.7402777777777777</v>
      </c>
      <c r="AE25" s="468"/>
      <c r="AF25" s="468"/>
      <c r="AG25" s="468"/>
      <c r="AH25" s="470">
        <v>0.68958333333333333</v>
      </c>
      <c r="AI25" s="468"/>
      <c r="AJ25" s="468"/>
      <c r="AK25" s="470">
        <v>0.80694444444444446</v>
      </c>
      <c r="AL25" s="470">
        <v>0.71319444444444446</v>
      </c>
      <c r="AM25" s="470">
        <v>0.77847222222222223</v>
      </c>
      <c r="AN25" s="468"/>
      <c r="AO25" s="469">
        <v>0.8338078703703703</v>
      </c>
      <c r="AP25" s="469">
        <v>0.18922453703703704</v>
      </c>
      <c r="AQ25" s="471"/>
      <c r="AS25" s="15">
        <f>VLOOKUP(AT25,id!$A:$C,3,0)</f>
        <v>629</v>
      </c>
      <c r="AT25" s="15" t="str">
        <f t="shared" si="0"/>
        <v>JaśPiotr1979</v>
      </c>
      <c r="AU25" s="9" t="str">
        <f t="shared" si="9"/>
        <v>Jaś</v>
      </c>
      <c r="AV25" s="9" t="str">
        <f t="shared" si="9"/>
        <v>Piotr</v>
      </c>
      <c r="AW25" s="9">
        <f t="shared" si="2"/>
        <v>0</v>
      </c>
      <c r="AX25" s="9">
        <f t="shared" si="3"/>
        <v>1979</v>
      </c>
      <c r="AY25" s="9">
        <f t="shared" si="4"/>
        <v>55.818446333634718</v>
      </c>
      <c r="AZ25" s="9"/>
      <c r="BA25" s="9">
        <f t="shared" si="6"/>
        <v>0.96644805822248714</v>
      </c>
      <c r="BB25" s="9">
        <f t="shared" si="7"/>
        <v>1.1538461538461537</v>
      </c>
      <c r="BC25" s="9">
        <f t="shared" si="8"/>
        <v>0.95121951219512191</v>
      </c>
      <c r="BD25" s="9">
        <f t="shared" si="5"/>
        <v>1.0290336610711879</v>
      </c>
    </row>
    <row r="26" spans="1:56" s="236" customFormat="1" ht="15" customHeight="1">
      <c r="A26" s="462">
        <v>21</v>
      </c>
      <c r="B26" s="463">
        <v>21</v>
      </c>
      <c r="C26" s="463"/>
      <c r="D26" s="463">
        <v>1052</v>
      </c>
      <c r="E26" s="463" t="s">
        <v>1149</v>
      </c>
      <c r="F26" s="463" t="s">
        <v>414</v>
      </c>
      <c r="G26" s="463">
        <v>1978</v>
      </c>
      <c r="H26" s="463" t="s">
        <v>269</v>
      </c>
      <c r="I26" s="463" t="s">
        <v>2498</v>
      </c>
      <c r="J26" s="463">
        <v>39</v>
      </c>
      <c r="K26" s="463">
        <v>15</v>
      </c>
      <c r="L26" s="463">
        <v>39</v>
      </c>
      <c r="M26" s="464">
        <v>0.57506944444444441</v>
      </c>
      <c r="N26" s="463">
        <v>0</v>
      </c>
      <c r="O26" s="465">
        <v>0.5131944444444444</v>
      </c>
      <c r="P26" s="463"/>
      <c r="Q26" s="465">
        <v>0.48958333333333331</v>
      </c>
      <c r="R26" s="463"/>
      <c r="S26" s="465">
        <v>0.40069444444444446</v>
      </c>
      <c r="T26" s="465">
        <v>0.29791666666666666</v>
      </c>
      <c r="U26" s="465">
        <v>0.45694444444444443</v>
      </c>
      <c r="V26" s="465">
        <v>0.61249999999999993</v>
      </c>
      <c r="W26" s="465">
        <v>0.3666666666666667</v>
      </c>
      <c r="X26" s="465">
        <v>0.56666666666666665</v>
      </c>
      <c r="Y26" s="465">
        <v>0.33611111111111108</v>
      </c>
      <c r="Z26" s="463"/>
      <c r="AA26" s="464">
        <v>0.64961805555555563</v>
      </c>
      <c r="AB26" s="464">
        <v>0.37878472222222226</v>
      </c>
      <c r="AC26" s="465">
        <v>0.72083333333333333</v>
      </c>
      <c r="AD26" s="463"/>
      <c r="AE26" s="463"/>
      <c r="AF26" s="465">
        <v>0.76944444444444438</v>
      </c>
      <c r="AG26" s="463"/>
      <c r="AH26" s="465">
        <v>0.6972222222222223</v>
      </c>
      <c r="AI26" s="463"/>
      <c r="AJ26" s="463"/>
      <c r="AK26" s="465">
        <v>0.80069444444444438</v>
      </c>
      <c r="AL26" s="465">
        <v>0.68333333333333324</v>
      </c>
      <c r="AM26" s="463"/>
      <c r="AN26" s="465">
        <v>0.74097222222222225</v>
      </c>
      <c r="AO26" s="464">
        <v>0.84590277777777778</v>
      </c>
      <c r="AP26" s="464">
        <v>0.19628472222222224</v>
      </c>
      <c r="AQ26" s="466"/>
      <c r="AS26" s="15">
        <f>VLOOKUP(AT26,id!$A:$C,3,0)</f>
        <v>561</v>
      </c>
      <c r="AT26" s="15" t="str">
        <f t="shared" si="0"/>
        <v>CyganSzymon1978</v>
      </c>
      <c r="AU26" s="9" t="str">
        <f t="shared" si="9"/>
        <v>Cygan</v>
      </c>
      <c r="AV26" s="9" t="str">
        <f t="shared" si="9"/>
        <v>Szymon</v>
      </c>
      <c r="AW26" s="9" t="str">
        <f t="shared" si="2"/>
        <v>KK Cyklon Warszawa</v>
      </c>
      <c r="AX26" s="9">
        <f t="shared" si="3"/>
        <v>1978</v>
      </c>
      <c r="AY26" s="9">
        <f t="shared" si="4"/>
        <v>54.644468222725244</v>
      </c>
      <c r="AZ26" s="9"/>
      <c r="BA26" s="9">
        <f t="shared" si="6"/>
        <v>0.97896791852835818</v>
      </c>
      <c r="BB26" s="9">
        <f t="shared" si="7"/>
        <v>1</v>
      </c>
      <c r="BC26" s="9">
        <f t="shared" si="8"/>
        <v>1</v>
      </c>
      <c r="BD26" s="9">
        <f t="shared" si="5"/>
        <v>1</v>
      </c>
    </row>
    <row r="27" spans="1:56" s="236" customFormat="1" ht="15" customHeight="1">
      <c r="A27" s="467">
        <v>22</v>
      </c>
      <c r="B27" s="468">
        <v>22</v>
      </c>
      <c r="C27" s="468"/>
      <c r="D27" s="468">
        <v>1061</v>
      </c>
      <c r="E27" s="468" t="s">
        <v>427</v>
      </c>
      <c r="F27" s="468" t="s">
        <v>2697</v>
      </c>
      <c r="G27" s="468">
        <v>1985</v>
      </c>
      <c r="H27" s="468" t="s">
        <v>1515</v>
      </c>
      <c r="I27" s="468"/>
      <c r="J27" s="468">
        <v>39</v>
      </c>
      <c r="K27" s="468">
        <v>14</v>
      </c>
      <c r="L27" s="468">
        <v>39</v>
      </c>
      <c r="M27" s="469">
        <v>0.54715277777777771</v>
      </c>
      <c r="N27" s="468">
        <v>0</v>
      </c>
      <c r="O27" s="468"/>
      <c r="P27" s="470">
        <v>0.42083333333333334</v>
      </c>
      <c r="Q27" s="468"/>
      <c r="R27" s="470">
        <v>0.36388888888888887</v>
      </c>
      <c r="S27" s="470">
        <v>0.56666666666666665</v>
      </c>
      <c r="T27" s="470">
        <v>0.44930555555555557</v>
      </c>
      <c r="U27" s="470">
        <v>0.61388888888888882</v>
      </c>
      <c r="V27" s="470">
        <v>0.32430555555555557</v>
      </c>
      <c r="W27" s="470">
        <v>0.52083333333333337</v>
      </c>
      <c r="X27" s="470">
        <v>0.29166666666666669</v>
      </c>
      <c r="Y27" s="470">
        <v>0.66597222222222219</v>
      </c>
      <c r="Z27" s="470">
        <v>0.39166666666666666</v>
      </c>
      <c r="AA27" s="469">
        <v>0.68899305555555557</v>
      </c>
      <c r="AB27" s="469">
        <v>0.4181597222222222</v>
      </c>
      <c r="AC27" s="468"/>
      <c r="AD27" s="470">
        <v>0.74097222222222225</v>
      </c>
      <c r="AE27" s="468"/>
      <c r="AF27" s="468"/>
      <c r="AG27" s="468"/>
      <c r="AH27" s="470">
        <v>0.80138888888888893</v>
      </c>
      <c r="AI27" s="468"/>
      <c r="AJ27" s="468"/>
      <c r="AK27" s="468"/>
      <c r="AL27" s="470">
        <v>0.76944444444444438</v>
      </c>
      <c r="AM27" s="470">
        <v>0.72222222222222221</v>
      </c>
      <c r="AN27" s="468"/>
      <c r="AO27" s="469">
        <v>0.81798611111111119</v>
      </c>
      <c r="AP27" s="469">
        <v>0.12899305555555554</v>
      </c>
      <c r="AQ27" s="471"/>
      <c r="AS27" s="15">
        <f>VLOOKUP(AT27,id!$A:$C,3,0)</f>
        <v>630</v>
      </c>
      <c r="AT27" s="15" t="str">
        <f t="shared" si="0"/>
        <v>JanuszewskiMaciej..1985</v>
      </c>
      <c r="AU27" s="9" t="str">
        <f t="shared" si="9"/>
        <v>Januszewski</v>
      </c>
      <c r="AV27" s="9" t="str">
        <f t="shared" si="9"/>
        <v>Maciej..</v>
      </c>
      <c r="AW27" s="9">
        <f t="shared" si="2"/>
        <v>0</v>
      </c>
      <c r="AX27" s="9">
        <f t="shared" si="3"/>
        <v>1985</v>
      </c>
      <c r="AY27" s="9">
        <f t="shared" si="4"/>
        <v>53.895630794017826</v>
      </c>
      <c r="AZ27" s="9"/>
      <c r="BA27" s="9">
        <f t="shared" si="6"/>
        <v>1.0510217032618354</v>
      </c>
      <c r="BB27" s="9">
        <f t="shared" si="7"/>
        <v>0.93333333333333335</v>
      </c>
      <c r="BC27" s="9">
        <f t="shared" si="8"/>
        <v>1</v>
      </c>
      <c r="BD27" s="9">
        <f t="shared" si="5"/>
        <v>0.98629618965902943</v>
      </c>
    </row>
    <row r="28" spans="1:56" s="236" customFormat="1" ht="15" customHeight="1">
      <c r="A28" s="462">
        <v>23</v>
      </c>
      <c r="B28" s="463">
        <v>23</v>
      </c>
      <c r="C28" s="463"/>
      <c r="D28" s="463">
        <v>1039</v>
      </c>
      <c r="E28" s="463" t="s">
        <v>428</v>
      </c>
      <c r="F28" s="463" t="s">
        <v>101</v>
      </c>
      <c r="G28" s="463">
        <v>1981</v>
      </c>
      <c r="H28" s="463" t="s">
        <v>1515</v>
      </c>
      <c r="I28" s="463"/>
      <c r="J28" s="463">
        <v>39</v>
      </c>
      <c r="K28" s="463">
        <v>14</v>
      </c>
      <c r="L28" s="463">
        <v>39</v>
      </c>
      <c r="M28" s="464">
        <v>0.54716435185185186</v>
      </c>
      <c r="N28" s="463">
        <v>0</v>
      </c>
      <c r="O28" s="463"/>
      <c r="P28" s="465">
        <v>0.42083333333333334</v>
      </c>
      <c r="Q28" s="463"/>
      <c r="R28" s="465">
        <v>0.36388888888888887</v>
      </c>
      <c r="S28" s="465">
        <v>0.56736111111111109</v>
      </c>
      <c r="T28" s="465">
        <v>0.44930555555555557</v>
      </c>
      <c r="U28" s="465">
        <v>0.61388888888888882</v>
      </c>
      <c r="V28" s="465">
        <v>0.32430555555555557</v>
      </c>
      <c r="W28" s="465">
        <v>0.52083333333333337</v>
      </c>
      <c r="X28" s="465">
        <v>0.29166666666666669</v>
      </c>
      <c r="Y28" s="465">
        <v>0.66527777777777775</v>
      </c>
      <c r="Z28" s="465">
        <v>0.39166666666666666</v>
      </c>
      <c r="AA28" s="464">
        <v>0.68892361111111111</v>
      </c>
      <c r="AB28" s="464">
        <v>0.41809027777777774</v>
      </c>
      <c r="AC28" s="463"/>
      <c r="AD28" s="465">
        <v>0.74097222222222225</v>
      </c>
      <c r="AE28" s="463"/>
      <c r="AF28" s="463"/>
      <c r="AG28" s="463"/>
      <c r="AH28" s="465">
        <v>0.80138888888888893</v>
      </c>
      <c r="AI28" s="463"/>
      <c r="AJ28" s="463"/>
      <c r="AK28" s="463"/>
      <c r="AL28" s="465">
        <v>0.76944444444444438</v>
      </c>
      <c r="AM28" s="465">
        <v>0.72291666666666676</v>
      </c>
      <c r="AN28" s="463"/>
      <c r="AO28" s="464">
        <v>0.81799768518518512</v>
      </c>
      <c r="AP28" s="464">
        <v>0.12907407407407409</v>
      </c>
      <c r="AQ28" s="466"/>
      <c r="AS28" s="15">
        <f>VLOOKUP(AT28,id!$A:$C,3,0)</f>
        <v>216</v>
      </c>
      <c r="AT28" s="15" t="str">
        <f t="shared" si="0"/>
        <v>SielskiKarol1981</v>
      </c>
      <c r="AU28" s="9" t="str">
        <f t="shared" si="9"/>
        <v>Sielski</v>
      </c>
      <c r="AV28" s="9" t="str">
        <f t="shared" si="9"/>
        <v>Karol</v>
      </c>
      <c r="AW28" s="9">
        <f t="shared" si="2"/>
        <v>0</v>
      </c>
      <c r="AX28" s="9">
        <f t="shared" si="3"/>
        <v>1981</v>
      </c>
      <c r="AY28" s="9">
        <f t="shared" si="4"/>
        <v>53.894490748945501</v>
      </c>
      <c r="AZ28" s="9"/>
      <c r="BA28" s="9">
        <f t="shared" si="6"/>
        <v>0.99997884717080898</v>
      </c>
      <c r="BB28" s="9">
        <f t="shared" si="7"/>
        <v>1</v>
      </c>
      <c r="BC28" s="9">
        <f t="shared" si="8"/>
        <v>1</v>
      </c>
      <c r="BD28" s="9">
        <f t="shared" si="5"/>
        <v>1</v>
      </c>
    </row>
    <row r="29" spans="1:56" s="236" customFormat="1" ht="15" customHeight="1">
      <c r="A29" s="467">
        <v>24</v>
      </c>
      <c r="B29" s="468">
        <v>24</v>
      </c>
      <c r="C29" s="468"/>
      <c r="D29" s="468">
        <v>1043</v>
      </c>
      <c r="E29" s="468" t="s">
        <v>93</v>
      </c>
      <c r="F29" s="468" t="s">
        <v>23</v>
      </c>
      <c r="G29" s="468">
        <v>1974</v>
      </c>
      <c r="H29" s="468" t="s">
        <v>1512</v>
      </c>
      <c r="I29" s="468" t="s">
        <v>200</v>
      </c>
      <c r="J29" s="468">
        <v>39</v>
      </c>
      <c r="K29" s="468">
        <v>14</v>
      </c>
      <c r="L29" s="468">
        <v>39</v>
      </c>
      <c r="M29" s="469">
        <v>0.56520833333333331</v>
      </c>
      <c r="N29" s="468">
        <v>0</v>
      </c>
      <c r="O29" s="470">
        <v>0.4777777777777778</v>
      </c>
      <c r="P29" s="470">
        <v>0.3430555555555555</v>
      </c>
      <c r="Q29" s="468"/>
      <c r="R29" s="470">
        <v>0.40486111111111112</v>
      </c>
      <c r="S29" s="468"/>
      <c r="T29" s="468"/>
      <c r="U29" s="470">
        <v>0.52916666666666667</v>
      </c>
      <c r="V29" s="470">
        <v>0.4458333333333333</v>
      </c>
      <c r="W29" s="470">
        <v>0.60347222222222219</v>
      </c>
      <c r="X29" s="470">
        <v>0.3125</v>
      </c>
      <c r="Y29" s="470">
        <v>0.56458333333333333</v>
      </c>
      <c r="Z29" s="470">
        <v>0.3840277777777778</v>
      </c>
      <c r="AA29" s="469">
        <v>0.64696759259259262</v>
      </c>
      <c r="AB29" s="469">
        <v>0.37613425925925931</v>
      </c>
      <c r="AC29" s="468"/>
      <c r="AD29" s="470">
        <v>0.7416666666666667</v>
      </c>
      <c r="AE29" s="468"/>
      <c r="AF29" s="468"/>
      <c r="AG29" s="468"/>
      <c r="AH29" s="470">
        <v>0.81944444444444453</v>
      </c>
      <c r="AI29" s="468"/>
      <c r="AJ29" s="468"/>
      <c r="AK29" s="470">
        <v>0.68888888888888899</v>
      </c>
      <c r="AL29" s="470">
        <v>0.79305555555555562</v>
      </c>
      <c r="AM29" s="470">
        <v>0.71666666666666667</v>
      </c>
      <c r="AN29" s="468"/>
      <c r="AO29" s="469">
        <v>0.83604166666666668</v>
      </c>
      <c r="AP29" s="469">
        <v>0.18907407407407406</v>
      </c>
      <c r="AQ29" s="471"/>
      <c r="AS29" s="15">
        <f>VLOOKUP(AT29,id!$A:$C,3,0)</f>
        <v>45</v>
      </c>
      <c r="AT29" s="15" t="str">
        <f t="shared" si="0"/>
        <v>RygalskiGrzegorz1974</v>
      </c>
      <c r="AU29" s="9" t="str">
        <f t="shared" si="9"/>
        <v>Rygalski</v>
      </c>
      <c r="AV29" s="9" t="str">
        <f t="shared" si="9"/>
        <v>Grzegorz</v>
      </c>
      <c r="AW29" s="9" t="str">
        <f t="shared" si="2"/>
        <v>Welocypedy</v>
      </c>
      <c r="AX29" s="9">
        <f t="shared" si="3"/>
        <v>1974</v>
      </c>
      <c r="AY29" s="9">
        <f t="shared" si="4"/>
        <v>52.173937219076848</v>
      </c>
      <c r="AZ29" s="9"/>
      <c r="BA29" s="9">
        <f t="shared" si="6"/>
        <v>0.96807552115329487</v>
      </c>
      <c r="BB29" s="9">
        <f t="shared" si="7"/>
        <v>1</v>
      </c>
      <c r="BC29" s="9">
        <f t="shared" si="8"/>
        <v>1</v>
      </c>
      <c r="BD29" s="9">
        <f t="shared" si="5"/>
        <v>1</v>
      </c>
    </row>
    <row r="30" spans="1:56" s="236" customFormat="1" ht="15" customHeight="1">
      <c r="A30" s="467">
        <v>26</v>
      </c>
      <c r="B30" s="468">
        <v>25</v>
      </c>
      <c r="C30" s="468"/>
      <c r="D30" s="468">
        <v>1013</v>
      </c>
      <c r="E30" s="468" t="s">
        <v>99</v>
      </c>
      <c r="F30" s="468" t="s">
        <v>98</v>
      </c>
      <c r="G30" s="468">
        <v>1974</v>
      </c>
      <c r="H30" s="468" t="s">
        <v>1515</v>
      </c>
      <c r="I30" s="468"/>
      <c r="J30" s="468">
        <v>38</v>
      </c>
      <c r="K30" s="468">
        <v>15</v>
      </c>
      <c r="L30" s="468">
        <v>38</v>
      </c>
      <c r="M30" s="469">
        <v>0.57817129629629627</v>
      </c>
      <c r="N30" s="468">
        <v>0</v>
      </c>
      <c r="O30" s="470">
        <v>0.32777777777777778</v>
      </c>
      <c r="P30" s="468"/>
      <c r="Q30" s="470">
        <v>0.56041666666666667</v>
      </c>
      <c r="R30" s="468"/>
      <c r="S30" s="470">
        <v>0.49722222222222223</v>
      </c>
      <c r="T30" s="468"/>
      <c r="U30" s="470">
        <v>0.40625</v>
      </c>
      <c r="V30" s="468"/>
      <c r="W30" s="468"/>
      <c r="X30" s="470">
        <v>0.29652777777777778</v>
      </c>
      <c r="Y30" s="470">
        <v>0.5395833333333333</v>
      </c>
      <c r="Z30" s="468"/>
      <c r="AA30" s="469">
        <v>0.5785069444444445</v>
      </c>
      <c r="AB30" s="469">
        <v>0.30767361111111108</v>
      </c>
      <c r="AC30" s="470">
        <v>0.64722222222222225</v>
      </c>
      <c r="AD30" s="470">
        <v>0.83958333333333324</v>
      </c>
      <c r="AE30" s="470">
        <v>0.7104166666666667</v>
      </c>
      <c r="AF30" s="468"/>
      <c r="AG30" s="468"/>
      <c r="AH30" s="470">
        <v>0.63194444444444442</v>
      </c>
      <c r="AI30" s="468"/>
      <c r="AJ30" s="470">
        <v>0.68263888888888891</v>
      </c>
      <c r="AK30" s="470">
        <v>0.78125</v>
      </c>
      <c r="AL30" s="470">
        <v>0.60763888888888895</v>
      </c>
      <c r="AM30" s="470">
        <v>0.81666666666666676</v>
      </c>
      <c r="AN30" s="470">
        <v>0.74861111111111101</v>
      </c>
      <c r="AO30" s="469">
        <v>0.84900462962962964</v>
      </c>
      <c r="AP30" s="469">
        <v>0.27049768518518519</v>
      </c>
      <c r="AQ30" s="471"/>
      <c r="AS30" s="15">
        <f>VLOOKUP(AT30,id!$A:$C,3,0)</f>
        <v>55</v>
      </c>
      <c r="AT30" s="15" t="str">
        <f t="shared" si="0"/>
        <v>MakowiecSławomir1974</v>
      </c>
      <c r="AU30" s="9" t="str">
        <f t="shared" si="9"/>
        <v>Makowiec</v>
      </c>
      <c r="AV30" s="9" t="str">
        <f t="shared" si="9"/>
        <v>Sławomir</v>
      </c>
      <c r="AW30" s="9">
        <f t="shared" si="2"/>
        <v>0</v>
      </c>
      <c r="AX30" s="9">
        <f t="shared" si="3"/>
        <v>1974</v>
      </c>
      <c r="AY30" s="9">
        <f t="shared" ref="AY30:AY93" si="10">AY29*IF(BC30&lt;1,BC30,IF(BD30&lt;1,BD30,IF(BB30&lt;1,BB30,IF(BA30&lt;1,BA30,1))))</f>
        <v>50.836143957049238</v>
      </c>
      <c r="AZ30" s="9"/>
      <c r="BA30" s="9">
        <f t="shared" ref="BA30:BA93" si="11">M29/M30</f>
        <v>0.97757937302318132</v>
      </c>
      <c r="BB30" s="9">
        <f t="shared" ref="BB30:BB93" si="12">K30/K29</f>
        <v>1.0714285714285714</v>
      </c>
      <c r="BC30" s="9">
        <f t="shared" ref="BC30:BC93" si="13">J30/J29</f>
        <v>0.97435897435897434</v>
      </c>
      <c r="BD30" s="9">
        <f t="shared" ref="BD30:BD93" si="14">BB30^0.2</f>
        <v>1.0138942140146645</v>
      </c>
    </row>
    <row r="31" spans="1:56" s="236" customFormat="1" ht="15" customHeight="1">
      <c r="A31" s="462">
        <v>27</v>
      </c>
      <c r="B31" s="463">
        <v>26</v>
      </c>
      <c r="C31" s="463"/>
      <c r="D31" s="463">
        <v>1089</v>
      </c>
      <c r="E31" s="463" t="s">
        <v>446</v>
      </c>
      <c r="F31" s="463" t="s">
        <v>25</v>
      </c>
      <c r="G31" s="463">
        <v>1984</v>
      </c>
      <c r="H31" s="463" t="s">
        <v>1615</v>
      </c>
      <c r="I31" s="463" t="s">
        <v>2696</v>
      </c>
      <c r="J31" s="463">
        <v>38</v>
      </c>
      <c r="K31" s="463">
        <v>14</v>
      </c>
      <c r="L31" s="463">
        <v>38</v>
      </c>
      <c r="M31" s="464">
        <v>0.57974537037037044</v>
      </c>
      <c r="N31" s="463">
        <v>0</v>
      </c>
      <c r="O31" s="465">
        <v>0.49305555555555558</v>
      </c>
      <c r="P31" s="465">
        <v>0.31111111111111112</v>
      </c>
      <c r="Q31" s="465">
        <v>0.4381944444444445</v>
      </c>
      <c r="R31" s="463"/>
      <c r="S31" s="463"/>
      <c r="T31" s="465">
        <v>0.33333333333333331</v>
      </c>
      <c r="U31" s="465">
        <v>0.46597222222222223</v>
      </c>
      <c r="V31" s="465">
        <v>0.52569444444444446</v>
      </c>
      <c r="W31" s="465">
        <v>0.38680555555555557</v>
      </c>
      <c r="X31" s="465">
        <v>0.62361111111111112</v>
      </c>
      <c r="Y31" s="465">
        <v>0.41944444444444445</v>
      </c>
      <c r="Z31" s="465">
        <v>0.56388888888888888</v>
      </c>
      <c r="AA31" s="464">
        <v>0.63693287037037039</v>
      </c>
      <c r="AB31" s="464">
        <v>0.36609953703703701</v>
      </c>
      <c r="AC31" s="463"/>
      <c r="AD31" s="463"/>
      <c r="AE31" s="463"/>
      <c r="AF31" s="463"/>
      <c r="AG31" s="463"/>
      <c r="AH31" s="465">
        <v>0.67291666666666661</v>
      </c>
      <c r="AI31" s="463"/>
      <c r="AJ31" s="465">
        <v>0.7055555555555556</v>
      </c>
      <c r="AK31" s="465">
        <v>0.76666666666666661</v>
      </c>
      <c r="AL31" s="463"/>
      <c r="AM31" s="463"/>
      <c r="AN31" s="465">
        <v>0.72916666666666663</v>
      </c>
      <c r="AO31" s="464">
        <v>0.8505787037037037</v>
      </c>
      <c r="AP31" s="464">
        <v>0.21364583333333334</v>
      </c>
      <c r="AQ31" s="466"/>
      <c r="AS31" s="15">
        <f>VLOOKUP(AT31,id!$A:$C,3,0)</f>
        <v>631</v>
      </c>
      <c r="AT31" s="15" t="str">
        <f t="shared" si="0"/>
        <v>WylężekJacek1984</v>
      </c>
      <c r="AU31" s="9" t="str">
        <f t="shared" si="9"/>
        <v>Wylężek</v>
      </c>
      <c r="AV31" s="9" t="str">
        <f t="shared" si="9"/>
        <v>Jacek</v>
      </c>
      <c r="AW31" s="9" t="str">
        <f t="shared" si="2"/>
        <v>CUMULUS sleeping bags</v>
      </c>
      <c r="AX31" s="9">
        <f t="shared" si="3"/>
        <v>1984</v>
      </c>
      <c r="AY31" s="9">
        <f t="shared" si="10"/>
        <v>50.139495081795559</v>
      </c>
      <c r="AZ31" s="9"/>
      <c r="BA31" s="9">
        <f t="shared" si="11"/>
        <v>0.99728488720303432</v>
      </c>
      <c r="BB31" s="9">
        <f t="shared" si="12"/>
        <v>0.93333333333333335</v>
      </c>
      <c r="BC31" s="9">
        <f t="shared" si="13"/>
        <v>1</v>
      </c>
      <c r="BD31" s="9">
        <f t="shared" si="14"/>
        <v>0.98629618965902943</v>
      </c>
    </row>
    <row r="32" spans="1:56" s="236" customFormat="1" ht="15" customHeight="1">
      <c r="A32" s="467">
        <v>28</v>
      </c>
      <c r="B32" s="468">
        <v>27</v>
      </c>
      <c r="C32" s="468"/>
      <c r="D32" s="468">
        <v>1090</v>
      </c>
      <c r="E32" s="468" t="s">
        <v>445</v>
      </c>
      <c r="F32" s="468" t="s">
        <v>50</v>
      </c>
      <c r="G32" s="468">
        <v>1991</v>
      </c>
      <c r="H32" s="468" t="s">
        <v>1615</v>
      </c>
      <c r="I32" s="468" t="s">
        <v>2696</v>
      </c>
      <c r="J32" s="468">
        <v>38</v>
      </c>
      <c r="K32" s="468">
        <v>14</v>
      </c>
      <c r="L32" s="468">
        <v>38</v>
      </c>
      <c r="M32" s="469">
        <v>0.57978009259259256</v>
      </c>
      <c r="N32" s="468">
        <v>0</v>
      </c>
      <c r="O32" s="470">
        <v>0.49305555555555558</v>
      </c>
      <c r="P32" s="470">
        <v>0.31111111111111112</v>
      </c>
      <c r="Q32" s="470">
        <v>0.4375</v>
      </c>
      <c r="R32" s="468"/>
      <c r="S32" s="468"/>
      <c r="T32" s="470">
        <v>0.33333333333333331</v>
      </c>
      <c r="U32" s="470">
        <v>0.46597222222222223</v>
      </c>
      <c r="V32" s="470">
        <v>0.52638888888888891</v>
      </c>
      <c r="W32" s="470">
        <v>0.38611111111111113</v>
      </c>
      <c r="X32" s="470">
        <v>0.62361111111111112</v>
      </c>
      <c r="Y32" s="470">
        <v>0.41944444444444445</v>
      </c>
      <c r="Z32" s="470">
        <v>0.56458333333333333</v>
      </c>
      <c r="AA32" s="469">
        <v>0.6369097222222222</v>
      </c>
      <c r="AB32" s="469">
        <v>0.36607638888888888</v>
      </c>
      <c r="AC32" s="468"/>
      <c r="AD32" s="468"/>
      <c r="AE32" s="468"/>
      <c r="AF32" s="468"/>
      <c r="AG32" s="468"/>
      <c r="AH32" s="470">
        <v>0.67291666666666661</v>
      </c>
      <c r="AI32" s="468"/>
      <c r="AJ32" s="470">
        <v>0.70624999999999993</v>
      </c>
      <c r="AK32" s="470">
        <v>0.76666666666666661</v>
      </c>
      <c r="AL32" s="468"/>
      <c r="AM32" s="468"/>
      <c r="AN32" s="470">
        <v>0.72916666666666663</v>
      </c>
      <c r="AO32" s="469">
        <v>0.85061342592592604</v>
      </c>
      <c r="AP32" s="469">
        <v>0.2137037037037037</v>
      </c>
      <c r="AQ32" s="471"/>
      <c r="AS32" s="15">
        <f>VLOOKUP(AT32,id!$A:$C,3,0)</f>
        <v>632</v>
      </c>
      <c r="AT32" s="15" t="str">
        <f t="shared" si="0"/>
        <v>BuczekRafał1991</v>
      </c>
      <c r="AU32" s="9" t="str">
        <f t="shared" si="9"/>
        <v>Buczek</v>
      </c>
      <c r="AV32" s="9" t="str">
        <f t="shared" si="9"/>
        <v>Rafał</v>
      </c>
      <c r="AW32" s="9" t="str">
        <f t="shared" si="2"/>
        <v>CUMULUS sleeping bags</v>
      </c>
      <c r="AX32" s="9">
        <f t="shared" si="3"/>
        <v>1991</v>
      </c>
      <c r="AY32" s="9">
        <f t="shared" si="10"/>
        <v>50.136492297269882</v>
      </c>
      <c r="AZ32" s="9"/>
      <c r="BA32" s="9">
        <f t="shared" si="11"/>
        <v>0.99994011139280958</v>
      </c>
      <c r="BB32" s="9">
        <f t="shared" si="12"/>
        <v>1</v>
      </c>
      <c r="BC32" s="9">
        <f t="shared" si="13"/>
        <v>1</v>
      </c>
      <c r="BD32" s="9">
        <f t="shared" si="14"/>
        <v>1</v>
      </c>
    </row>
    <row r="33" spans="1:56" s="236" customFormat="1" ht="15" customHeight="1">
      <c r="A33" s="462">
        <v>29</v>
      </c>
      <c r="B33" s="463">
        <v>28</v>
      </c>
      <c r="C33" s="463"/>
      <c r="D33" s="463">
        <v>1093</v>
      </c>
      <c r="E33" s="463" t="s">
        <v>424</v>
      </c>
      <c r="F33" s="463" t="s">
        <v>225</v>
      </c>
      <c r="G33" s="463">
        <v>1955</v>
      </c>
      <c r="H33" s="463" t="s">
        <v>323</v>
      </c>
      <c r="I33" s="463"/>
      <c r="J33" s="463">
        <v>37</v>
      </c>
      <c r="K33" s="463">
        <v>14</v>
      </c>
      <c r="L33" s="463">
        <v>39</v>
      </c>
      <c r="M33" s="464">
        <v>0.58452546296296293</v>
      </c>
      <c r="N33" s="463">
        <v>2</v>
      </c>
      <c r="O33" s="463"/>
      <c r="P33" s="465">
        <v>0.4201388888888889</v>
      </c>
      <c r="Q33" s="465">
        <v>0.53402777777777777</v>
      </c>
      <c r="R33" s="463"/>
      <c r="S33" s="463"/>
      <c r="T33" s="465">
        <v>0.44375000000000003</v>
      </c>
      <c r="U33" s="463"/>
      <c r="V33" s="465">
        <v>0.38541666666666669</v>
      </c>
      <c r="W33" s="465">
        <v>0.48888888888888887</v>
      </c>
      <c r="X33" s="465">
        <v>0.34375</v>
      </c>
      <c r="Y33" s="465">
        <v>0.51666666666666672</v>
      </c>
      <c r="Z33" s="463"/>
      <c r="AA33" s="464">
        <v>0.61275462962962968</v>
      </c>
      <c r="AB33" s="464">
        <v>0.34192129629629631</v>
      </c>
      <c r="AC33" s="465">
        <v>0.67291666666666661</v>
      </c>
      <c r="AD33" s="463"/>
      <c r="AE33" s="463"/>
      <c r="AF33" s="463"/>
      <c r="AG33" s="463"/>
      <c r="AH33" s="465">
        <v>0.65694444444444444</v>
      </c>
      <c r="AI33" s="463"/>
      <c r="AJ33" s="465">
        <v>0.70763888888888893</v>
      </c>
      <c r="AK33" s="465">
        <v>0.77500000000000002</v>
      </c>
      <c r="AL33" s="465">
        <v>0.62986111111111109</v>
      </c>
      <c r="AM33" s="465">
        <v>0.83472222222222225</v>
      </c>
      <c r="AN33" s="465">
        <v>0.73333333333333339</v>
      </c>
      <c r="AO33" s="464">
        <v>0.8553587962962963</v>
      </c>
      <c r="AP33" s="464">
        <v>0.24260416666666665</v>
      </c>
      <c r="AQ33" s="466"/>
      <c r="AS33" s="15">
        <f>VLOOKUP(AT33,id!$A:$C,3,0)</f>
        <v>51</v>
      </c>
      <c r="AT33" s="15" t="str">
        <f t="shared" si="0"/>
        <v>ŚcibiszJerzy1955</v>
      </c>
      <c r="AU33" s="9" t="str">
        <f t="shared" si="9"/>
        <v>Ścibisz</v>
      </c>
      <c r="AV33" s="9" t="str">
        <f t="shared" si="9"/>
        <v>Jerzy</v>
      </c>
      <c r="AW33" s="9">
        <f t="shared" si="2"/>
        <v>0</v>
      </c>
      <c r="AX33" s="9">
        <f t="shared" si="3"/>
        <v>1955</v>
      </c>
      <c r="AY33" s="9">
        <f t="shared" si="10"/>
        <v>48.817110921025936</v>
      </c>
      <c r="AZ33" s="9"/>
      <c r="BA33" s="9">
        <f t="shared" si="11"/>
        <v>0.99188167039581809</v>
      </c>
      <c r="BB33" s="9">
        <f t="shared" si="12"/>
        <v>1</v>
      </c>
      <c r="BC33" s="9">
        <f t="shared" si="13"/>
        <v>0.97368421052631582</v>
      </c>
      <c r="BD33" s="9">
        <f t="shared" si="14"/>
        <v>1</v>
      </c>
    </row>
    <row r="34" spans="1:56" s="236" customFormat="1" ht="15" customHeight="1">
      <c r="A34" s="467">
        <v>30</v>
      </c>
      <c r="B34" s="468">
        <v>29</v>
      </c>
      <c r="C34" s="468"/>
      <c r="D34" s="468">
        <v>1027</v>
      </c>
      <c r="E34" s="468" t="s">
        <v>180</v>
      </c>
      <c r="F34" s="468" t="s">
        <v>29</v>
      </c>
      <c r="G34" s="468">
        <v>1967</v>
      </c>
      <c r="H34" s="468" t="s">
        <v>1657</v>
      </c>
      <c r="I34" s="468" t="s">
        <v>1674</v>
      </c>
      <c r="J34" s="468">
        <v>36</v>
      </c>
      <c r="K34" s="468">
        <v>22</v>
      </c>
      <c r="L34" s="468">
        <v>55</v>
      </c>
      <c r="M34" s="469">
        <v>0.5964814814814815</v>
      </c>
      <c r="N34" s="468">
        <v>19</v>
      </c>
      <c r="O34" s="470">
        <v>0.34583333333333338</v>
      </c>
      <c r="P34" s="470">
        <v>0.4513888888888889</v>
      </c>
      <c r="Q34" s="470">
        <v>0.28888888888888892</v>
      </c>
      <c r="R34" s="470">
        <v>0.41111111111111115</v>
      </c>
      <c r="S34" s="470">
        <v>0.54861111111111105</v>
      </c>
      <c r="T34" s="470">
        <v>0.47430555555555554</v>
      </c>
      <c r="U34" s="470">
        <v>0.31597222222222221</v>
      </c>
      <c r="V34" s="470">
        <v>0.3972222222222222</v>
      </c>
      <c r="W34" s="470">
        <v>0.51250000000000007</v>
      </c>
      <c r="X34" s="470">
        <v>0.37013888888888885</v>
      </c>
      <c r="Y34" s="470">
        <v>0.57986111111111105</v>
      </c>
      <c r="Z34" s="470">
        <v>0.42638888888888887</v>
      </c>
      <c r="AA34" s="469">
        <v>0.59775462962962966</v>
      </c>
      <c r="AB34" s="469">
        <v>0.32692129629629629</v>
      </c>
      <c r="AC34" s="470">
        <v>0.63472222222222219</v>
      </c>
      <c r="AD34" s="468"/>
      <c r="AE34" s="470">
        <v>0.6743055555555556</v>
      </c>
      <c r="AF34" s="470">
        <v>0.71597222222222223</v>
      </c>
      <c r="AG34" s="470">
        <v>0.8256944444444444</v>
      </c>
      <c r="AH34" s="470">
        <v>0.62083333333333335</v>
      </c>
      <c r="AI34" s="470">
        <v>0.80138888888888893</v>
      </c>
      <c r="AJ34" s="470">
        <v>0.65486111111111112</v>
      </c>
      <c r="AK34" s="470">
        <v>0.74236111111111114</v>
      </c>
      <c r="AL34" s="468"/>
      <c r="AM34" s="470">
        <v>0.77638888888888891</v>
      </c>
      <c r="AN34" s="470">
        <v>0.69930555555555562</v>
      </c>
      <c r="AO34" s="469">
        <v>0.86731481481481476</v>
      </c>
      <c r="AP34" s="469">
        <v>0.26956018518518515</v>
      </c>
      <c r="AQ34" s="471"/>
      <c r="AS34" s="15">
        <f>VLOOKUP(AT34,id!$A:$C,3,0)</f>
        <v>24</v>
      </c>
      <c r="AT34" s="15" t="str">
        <f t="shared" si="0"/>
        <v>PachulskiLeszek1967</v>
      </c>
      <c r="AU34" s="9" t="str">
        <f t="shared" si="9"/>
        <v>Pachulski</v>
      </c>
      <c r="AV34" s="9" t="str">
        <f t="shared" si="9"/>
        <v>Leszek</v>
      </c>
      <c r="AW34" s="9" t="str">
        <f t="shared" si="2"/>
        <v>OPRYCHY TEAM</v>
      </c>
      <c r="AX34" s="9">
        <f t="shared" si="3"/>
        <v>1967</v>
      </c>
      <c r="AY34" s="9">
        <f t="shared" si="10"/>
        <v>47.497729544781997</v>
      </c>
      <c r="AZ34" s="9"/>
      <c r="BA34" s="9">
        <f t="shared" si="11"/>
        <v>0.97995575908103061</v>
      </c>
      <c r="BB34" s="9">
        <f t="shared" si="12"/>
        <v>1.5714285714285714</v>
      </c>
      <c r="BC34" s="9">
        <f t="shared" si="13"/>
        <v>0.97297297297297303</v>
      </c>
      <c r="BD34" s="9">
        <f t="shared" si="14"/>
        <v>1.0946087842231575</v>
      </c>
    </row>
    <row r="35" spans="1:56" s="236" customFormat="1" ht="15" customHeight="1">
      <c r="A35" s="462">
        <v>31</v>
      </c>
      <c r="B35" s="463">
        <v>30</v>
      </c>
      <c r="C35" s="463"/>
      <c r="D35" s="463">
        <v>1021</v>
      </c>
      <c r="E35" s="463" t="s">
        <v>180</v>
      </c>
      <c r="F35" s="463" t="s">
        <v>38</v>
      </c>
      <c r="G35" s="463">
        <v>1968</v>
      </c>
      <c r="H35" s="463" t="s">
        <v>1515</v>
      </c>
      <c r="I35" s="463" t="s">
        <v>407</v>
      </c>
      <c r="J35" s="463">
        <v>36</v>
      </c>
      <c r="K35" s="463">
        <v>22</v>
      </c>
      <c r="L35" s="463">
        <v>55</v>
      </c>
      <c r="M35" s="464">
        <v>0.59651620370370373</v>
      </c>
      <c r="N35" s="463">
        <v>19</v>
      </c>
      <c r="O35" s="465">
        <v>0.34652777777777777</v>
      </c>
      <c r="P35" s="465">
        <v>0.4513888888888889</v>
      </c>
      <c r="Q35" s="465">
        <v>0.28888888888888892</v>
      </c>
      <c r="R35" s="465">
        <v>0.41111111111111115</v>
      </c>
      <c r="S35" s="465">
        <v>0.54861111111111105</v>
      </c>
      <c r="T35" s="465">
        <v>0.47361111111111115</v>
      </c>
      <c r="U35" s="465">
        <v>0.31597222222222221</v>
      </c>
      <c r="V35" s="465">
        <v>0.3979166666666667</v>
      </c>
      <c r="W35" s="465">
        <v>0.51250000000000007</v>
      </c>
      <c r="X35" s="465">
        <v>0.37013888888888885</v>
      </c>
      <c r="Y35" s="465">
        <v>0.57986111111111105</v>
      </c>
      <c r="Z35" s="465">
        <v>0.42638888888888887</v>
      </c>
      <c r="AA35" s="464">
        <v>0.59773148148148147</v>
      </c>
      <c r="AB35" s="464">
        <v>0.32689814814814816</v>
      </c>
      <c r="AC35" s="465">
        <v>0.63402777777777775</v>
      </c>
      <c r="AD35" s="463"/>
      <c r="AE35" s="465">
        <v>0.6743055555555556</v>
      </c>
      <c r="AF35" s="465">
        <v>0.71597222222222223</v>
      </c>
      <c r="AG35" s="465">
        <v>0.8256944444444444</v>
      </c>
      <c r="AH35" s="465">
        <v>0.62083333333333335</v>
      </c>
      <c r="AI35" s="465">
        <v>0.80138888888888893</v>
      </c>
      <c r="AJ35" s="465">
        <v>0.65486111111111112</v>
      </c>
      <c r="AK35" s="465">
        <v>0.74236111111111114</v>
      </c>
      <c r="AL35" s="463"/>
      <c r="AM35" s="465">
        <v>0.77638888888888891</v>
      </c>
      <c r="AN35" s="465">
        <v>0.69930555555555562</v>
      </c>
      <c r="AO35" s="464">
        <v>0.86734953703703699</v>
      </c>
      <c r="AP35" s="464">
        <v>0.26961805555555557</v>
      </c>
      <c r="AQ35" s="466"/>
      <c r="AS35" s="15">
        <f>VLOOKUP(AT35,id!$A:$C,3,0)</f>
        <v>23</v>
      </c>
      <c r="AT35" s="15" t="str">
        <f t="shared" si="0"/>
        <v>PachulskiMarek1968</v>
      </c>
      <c r="AU35" s="9" t="str">
        <f t="shared" si="9"/>
        <v>Pachulski</v>
      </c>
      <c r="AV35" s="9" t="str">
        <f t="shared" si="9"/>
        <v>Marek</v>
      </c>
      <c r="AW35" s="9" t="str">
        <f t="shared" si="2"/>
        <v>GREY WOLF</v>
      </c>
      <c r="AX35" s="9">
        <f t="shared" si="3"/>
        <v>1968</v>
      </c>
      <c r="AY35" s="9">
        <f t="shared" si="10"/>
        <v>47.494964780455291</v>
      </c>
      <c r="AZ35" s="9"/>
      <c r="BA35" s="9">
        <f t="shared" si="11"/>
        <v>0.99994179165292307</v>
      </c>
      <c r="BB35" s="9">
        <f t="shared" si="12"/>
        <v>1</v>
      </c>
      <c r="BC35" s="9">
        <f t="shared" si="13"/>
        <v>1</v>
      </c>
      <c r="BD35" s="9">
        <f t="shared" si="14"/>
        <v>1</v>
      </c>
    </row>
    <row r="36" spans="1:56" s="236" customFormat="1" ht="15" customHeight="1">
      <c r="A36" s="467">
        <v>32</v>
      </c>
      <c r="B36" s="468">
        <v>31</v>
      </c>
      <c r="C36" s="468"/>
      <c r="D36" s="468">
        <v>1051</v>
      </c>
      <c r="E36" s="468" t="s">
        <v>393</v>
      </c>
      <c r="F36" s="468" t="s">
        <v>166</v>
      </c>
      <c r="G36" s="468">
        <v>1971</v>
      </c>
      <c r="H36" s="468" t="s">
        <v>1656</v>
      </c>
      <c r="I36" s="468" t="s">
        <v>391</v>
      </c>
      <c r="J36" s="468">
        <v>36</v>
      </c>
      <c r="K36" s="468">
        <v>14</v>
      </c>
      <c r="L36" s="468">
        <v>36</v>
      </c>
      <c r="M36" s="469">
        <v>0.55717592592592591</v>
      </c>
      <c r="N36" s="468">
        <v>0</v>
      </c>
      <c r="O36" s="468"/>
      <c r="P36" s="470">
        <v>0.50555555555555554</v>
      </c>
      <c r="Q36" s="470">
        <v>0.32013888888888892</v>
      </c>
      <c r="R36" s="470">
        <v>0.57430555555555551</v>
      </c>
      <c r="S36" s="468"/>
      <c r="T36" s="470">
        <v>0.4597222222222222</v>
      </c>
      <c r="U36" s="468"/>
      <c r="V36" s="470">
        <v>0.59930555555555554</v>
      </c>
      <c r="W36" s="470">
        <v>0.40069444444444446</v>
      </c>
      <c r="X36" s="470">
        <v>0.63541666666666663</v>
      </c>
      <c r="Y36" s="470">
        <v>0.35902777777777778</v>
      </c>
      <c r="Z36" s="470">
        <v>0.54652777777777783</v>
      </c>
      <c r="AA36" s="469">
        <v>0.64953703703703702</v>
      </c>
      <c r="AB36" s="469">
        <v>0.37870370370370371</v>
      </c>
      <c r="AC36" s="470">
        <v>0.81805555555555554</v>
      </c>
      <c r="AD36" s="470">
        <v>0.68402777777777779</v>
      </c>
      <c r="AE36" s="468"/>
      <c r="AF36" s="468"/>
      <c r="AG36" s="468"/>
      <c r="AH36" s="470">
        <v>0.8027777777777777</v>
      </c>
      <c r="AI36" s="468"/>
      <c r="AJ36" s="468"/>
      <c r="AK36" s="468"/>
      <c r="AL36" s="470">
        <v>0.78333333333333333</v>
      </c>
      <c r="AM36" s="470">
        <v>0.72569444444444453</v>
      </c>
      <c r="AN36" s="468"/>
      <c r="AO36" s="469">
        <v>0.82800925925925928</v>
      </c>
      <c r="AP36" s="469">
        <v>0.17847222222222223</v>
      </c>
      <c r="AQ36" s="471"/>
      <c r="AS36" s="15">
        <f>VLOOKUP(AT36,id!$A:$C,3,0)</f>
        <v>195</v>
      </c>
      <c r="AT36" s="15" t="str">
        <f t="shared" si="0"/>
        <v>KryszewskiWojciech1971</v>
      </c>
      <c r="AU36" s="9" t="str">
        <f t="shared" si="9"/>
        <v>Kryszewski</v>
      </c>
      <c r="AV36" s="9" t="str">
        <f t="shared" si="9"/>
        <v>Wojciech</v>
      </c>
      <c r="AW36" s="9" t="str">
        <f t="shared" si="2"/>
        <v>K2</v>
      </c>
      <c r="AX36" s="9">
        <f t="shared" si="3"/>
        <v>1971</v>
      </c>
      <c r="AY36" s="9">
        <f t="shared" si="10"/>
        <v>43.389899172207365</v>
      </c>
      <c r="AZ36" s="9"/>
      <c r="BA36" s="9">
        <f t="shared" si="11"/>
        <v>1.0706065641877858</v>
      </c>
      <c r="BB36" s="9">
        <f t="shared" si="12"/>
        <v>0.63636363636363635</v>
      </c>
      <c r="BC36" s="9">
        <f t="shared" si="13"/>
        <v>1</v>
      </c>
      <c r="BD36" s="9">
        <f t="shared" si="14"/>
        <v>0.91356840399348593</v>
      </c>
    </row>
    <row r="37" spans="1:56" s="236" customFormat="1" ht="15" customHeight="1">
      <c r="A37" s="462">
        <v>33</v>
      </c>
      <c r="B37" s="463">
        <v>32</v>
      </c>
      <c r="C37" s="463"/>
      <c r="D37" s="463">
        <v>1074</v>
      </c>
      <c r="E37" s="463" t="s">
        <v>246</v>
      </c>
      <c r="F37" s="463" t="s">
        <v>352</v>
      </c>
      <c r="G37" s="463">
        <v>1967</v>
      </c>
      <c r="H37" s="463" t="s">
        <v>1506</v>
      </c>
      <c r="I37" s="463" t="s">
        <v>351</v>
      </c>
      <c r="J37" s="463">
        <v>36</v>
      </c>
      <c r="K37" s="463">
        <v>13</v>
      </c>
      <c r="L37" s="463">
        <v>36</v>
      </c>
      <c r="M37" s="464">
        <v>0.5614351851851852</v>
      </c>
      <c r="N37" s="463">
        <v>0</v>
      </c>
      <c r="O37" s="463"/>
      <c r="P37" s="465">
        <v>0.30833333333333335</v>
      </c>
      <c r="Q37" s="465">
        <v>0.53333333333333333</v>
      </c>
      <c r="R37" s="465">
        <v>0.37361111111111112</v>
      </c>
      <c r="S37" s="463"/>
      <c r="T37" s="463"/>
      <c r="U37" s="463"/>
      <c r="V37" s="465">
        <v>0.44722222222222219</v>
      </c>
      <c r="W37" s="463"/>
      <c r="X37" s="465">
        <v>0.50138888888888888</v>
      </c>
      <c r="Y37" s="465">
        <v>0.55555555555555558</v>
      </c>
      <c r="Z37" s="465">
        <v>0.34791666666666665</v>
      </c>
      <c r="AA37" s="464">
        <v>0.57844907407407409</v>
      </c>
      <c r="AB37" s="464">
        <v>0.30761574074074077</v>
      </c>
      <c r="AC37" s="463"/>
      <c r="AD37" s="465">
        <v>0.81458333333333333</v>
      </c>
      <c r="AE37" s="463"/>
      <c r="AF37" s="463"/>
      <c r="AG37" s="463"/>
      <c r="AH37" s="465">
        <v>0.61319444444444449</v>
      </c>
      <c r="AI37" s="463"/>
      <c r="AJ37" s="465">
        <v>0.64583333333333337</v>
      </c>
      <c r="AK37" s="465">
        <v>0.72222222222222221</v>
      </c>
      <c r="AL37" s="463"/>
      <c r="AM37" s="465">
        <v>0.7729166666666667</v>
      </c>
      <c r="AN37" s="465">
        <v>0.6791666666666667</v>
      </c>
      <c r="AO37" s="464">
        <v>0.83226851851851846</v>
      </c>
      <c r="AP37" s="464">
        <v>0.25381944444444443</v>
      </c>
      <c r="AQ37" s="466"/>
      <c r="AS37" s="15">
        <f>VLOOKUP(AT37,id!$A:$C,3,0)</f>
        <v>39</v>
      </c>
      <c r="AT37" s="15" t="str">
        <f t="shared" si="0"/>
        <v>AdamczykJarek1967</v>
      </c>
      <c r="AU37" s="9" t="str">
        <f t="shared" si="9"/>
        <v>Adamczyk</v>
      </c>
      <c r="AV37" s="9" t="str">
        <f t="shared" si="9"/>
        <v>Jarek</v>
      </c>
      <c r="AW37" s="9" t="str">
        <f t="shared" si="2"/>
        <v>Zbieranina z Niesięcina</v>
      </c>
      <c r="AX37" s="9">
        <f t="shared" si="3"/>
        <v>1967</v>
      </c>
      <c r="AY37" s="9">
        <f t="shared" si="10"/>
        <v>42.751534164184484</v>
      </c>
      <c r="AZ37" s="9"/>
      <c r="BA37" s="9">
        <f t="shared" si="11"/>
        <v>0.99241362249525844</v>
      </c>
      <c r="BB37" s="9">
        <f t="shared" si="12"/>
        <v>0.9285714285714286</v>
      </c>
      <c r="BC37" s="9">
        <f t="shared" si="13"/>
        <v>1</v>
      </c>
      <c r="BD37" s="9">
        <f t="shared" si="14"/>
        <v>0.98528770473770133</v>
      </c>
    </row>
    <row r="38" spans="1:56" s="236" customFormat="1" ht="15" customHeight="1">
      <c r="A38" s="462">
        <v>35</v>
      </c>
      <c r="B38" s="463">
        <v>33</v>
      </c>
      <c r="C38" s="463"/>
      <c r="D38" s="463">
        <v>1072</v>
      </c>
      <c r="E38" s="463" t="s">
        <v>73</v>
      </c>
      <c r="F38" s="463" t="s">
        <v>19</v>
      </c>
      <c r="G38" s="463">
        <v>1963</v>
      </c>
      <c r="H38" s="463" t="s">
        <v>323</v>
      </c>
      <c r="I38" s="463" t="s">
        <v>1642</v>
      </c>
      <c r="J38" s="463">
        <v>34</v>
      </c>
      <c r="K38" s="463">
        <v>11</v>
      </c>
      <c r="L38" s="463">
        <v>34</v>
      </c>
      <c r="M38" s="464">
        <v>0.53995370370370377</v>
      </c>
      <c r="N38" s="463">
        <v>0</v>
      </c>
      <c r="O38" s="463"/>
      <c r="P38" s="465">
        <v>0.48125000000000001</v>
      </c>
      <c r="Q38" s="463"/>
      <c r="R38" s="463"/>
      <c r="S38" s="463"/>
      <c r="T38" s="465">
        <v>0.4465277777777778</v>
      </c>
      <c r="U38" s="463"/>
      <c r="V38" s="465">
        <v>0.56597222222222221</v>
      </c>
      <c r="W38" s="465">
        <v>0.36458333333333331</v>
      </c>
      <c r="X38" s="465">
        <v>0.61388888888888882</v>
      </c>
      <c r="Y38" s="465">
        <v>0.32916666666666666</v>
      </c>
      <c r="Z38" s="465">
        <v>0.5180555555555556</v>
      </c>
      <c r="AA38" s="464">
        <v>0.64792824074074074</v>
      </c>
      <c r="AB38" s="464">
        <v>0.37709490740740742</v>
      </c>
      <c r="AC38" s="463"/>
      <c r="AD38" s="463"/>
      <c r="AE38" s="463"/>
      <c r="AF38" s="463"/>
      <c r="AG38" s="463"/>
      <c r="AH38" s="465">
        <v>0.67499999999999993</v>
      </c>
      <c r="AI38" s="465">
        <v>0.75416666666666676</v>
      </c>
      <c r="AJ38" s="463"/>
      <c r="AK38" s="463"/>
      <c r="AL38" s="465">
        <v>0.69444444444444453</v>
      </c>
      <c r="AM38" s="465">
        <v>0.78611111111111109</v>
      </c>
      <c r="AN38" s="463"/>
      <c r="AO38" s="464">
        <v>0.81078703703703703</v>
      </c>
      <c r="AP38" s="464">
        <v>0.16285879629629629</v>
      </c>
      <c r="AQ38" s="466"/>
      <c r="AS38" s="15">
        <f>VLOOKUP(AT38,id!$A:$C,3,0)</f>
        <v>33</v>
      </c>
      <c r="AT38" s="15" t="str">
        <f t="shared" si="0"/>
        <v>SzajdukPiotr1963</v>
      </c>
      <c r="AU38" s="9" t="str">
        <f t="shared" si="9"/>
        <v>Szajduk</v>
      </c>
      <c r="AV38" s="9" t="str">
        <f t="shared" si="9"/>
        <v>Piotr</v>
      </c>
      <c r="AW38" s="9" t="str">
        <f t="shared" si="2"/>
        <v>WRZASKUN</v>
      </c>
      <c r="AX38" s="9">
        <f t="shared" si="3"/>
        <v>1963</v>
      </c>
      <c r="AY38" s="9">
        <f t="shared" si="10"/>
        <v>40.376448932840901</v>
      </c>
      <c r="AZ38" s="9"/>
      <c r="BA38" s="9">
        <f t="shared" si="11"/>
        <v>1.0397839320929434</v>
      </c>
      <c r="BB38" s="9">
        <f t="shared" si="12"/>
        <v>0.84615384615384615</v>
      </c>
      <c r="BC38" s="9">
        <f t="shared" si="13"/>
        <v>0.94444444444444442</v>
      </c>
      <c r="BD38" s="9">
        <f t="shared" si="14"/>
        <v>0.96714116000060635</v>
      </c>
    </row>
    <row r="39" spans="1:56" s="236" customFormat="1" ht="15" customHeight="1">
      <c r="A39" s="467">
        <v>36</v>
      </c>
      <c r="B39" s="468">
        <v>34</v>
      </c>
      <c r="C39" s="468"/>
      <c r="D39" s="468">
        <v>1006</v>
      </c>
      <c r="E39" s="468" t="s">
        <v>2699</v>
      </c>
      <c r="F39" s="468" t="s">
        <v>89</v>
      </c>
      <c r="G39" s="468">
        <v>1976</v>
      </c>
      <c r="H39" s="468" t="s">
        <v>2700</v>
      </c>
      <c r="I39" s="468" t="s">
        <v>2701</v>
      </c>
      <c r="J39" s="468">
        <v>32</v>
      </c>
      <c r="K39" s="468">
        <v>13</v>
      </c>
      <c r="L39" s="468">
        <v>32</v>
      </c>
      <c r="M39" s="469">
        <v>0.51798611111111115</v>
      </c>
      <c r="N39" s="468">
        <v>0</v>
      </c>
      <c r="O39" s="470">
        <v>0.54722222222222217</v>
      </c>
      <c r="P39" s="470">
        <v>0.43194444444444446</v>
      </c>
      <c r="Q39" s="468"/>
      <c r="R39" s="470">
        <v>0.47847222222222219</v>
      </c>
      <c r="S39" s="468"/>
      <c r="T39" s="470">
        <v>0.40763888888888888</v>
      </c>
      <c r="U39" s="470">
        <v>0.58124999999999993</v>
      </c>
      <c r="V39" s="470">
        <v>0.49791666666666662</v>
      </c>
      <c r="W39" s="468"/>
      <c r="X39" s="470">
        <v>0.52847222222222223</v>
      </c>
      <c r="Y39" s="470">
        <v>0.30416666666666664</v>
      </c>
      <c r="Z39" s="470">
        <v>0.4597222222222222</v>
      </c>
      <c r="AA39" s="469">
        <v>0.68295138888888884</v>
      </c>
      <c r="AB39" s="469">
        <v>0.41211805555555553</v>
      </c>
      <c r="AC39" s="470">
        <v>0.76736111111111116</v>
      </c>
      <c r="AD39" s="470">
        <v>0.69861111111111107</v>
      </c>
      <c r="AE39" s="468"/>
      <c r="AF39" s="468"/>
      <c r="AG39" s="468"/>
      <c r="AH39" s="470">
        <v>0.74305555555555547</v>
      </c>
      <c r="AI39" s="468"/>
      <c r="AJ39" s="468"/>
      <c r="AK39" s="468"/>
      <c r="AL39" s="470">
        <v>0.72222222222222221</v>
      </c>
      <c r="AM39" s="468"/>
      <c r="AN39" s="468"/>
      <c r="AO39" s="469">
        <v>0.78881944444444441</v>
      </c>
      <c r="AP39" s="469">
        <v>0.10586805555555556</v>
      </c>
      <c r="AQ39" s="471"/>
      <c r="AS39" s="15">
        <f>VLOOKUP(AT39,id!$A:$C,3,0)</f>
        <v>633</v>
      </c>
      <c r="AT39" s="15" t="str">
        <f t="shared" si="0"/>
        <v>ChorążyAdam1976</v>
      </c>
      <c r="AU39" s="9" t="str">
        <f t="shared" si="9"/>
        <v>Chorąży</v>
      </c>
      <c r="AV39" s="9" t="str">
        <f t="shared" si="9"/>
        <v>Adam</v>
      </c>
      <c r="AW39" s="9" t="str">
        <f t="shared" si="2"/>
        <v>APG CZĘŚCI I AKCESORIA ROWEROW</v>
      </c>
      <c r="AX39" s="9">
        <f t="shared" si="3"/>
        <v>1976</v>
      </c>
      <c r="AY39" s="9">
        <f t="shared" si="10"/>
        <v>38.001363701497318</v>
      </c>
      <c r="AZ39" s="9"/>
      <c r="BA39" s="9">
        <f t="shared" si="11"/>
        <v>1.0424096170174733</v>
      </c>
      <c r="BB39" s="9">
        <f t="shared" si="12"/>
        <v>1.1818181818181819</v>
      </c>
      <c r="BC39" s="9">
        <f t="shared" si="13"/>
        <v>0.94117647058823528</v>
      </c>
      <c r="BD39" s="9">
        <f t="shared" si="14"/>
        <v>1.0339752265319502</v>
      </c>
    </row>
    <row r="40" spans="1:56" s="236" customFormat="1" ht="15" customHeight="1">
      <c r="A40" s="462">
        <v>37</v>
      </c>
      <c r="B40" s="463">
        <v>35</v>
      </c>
      <c r="C40" s="463"/>
      <c r="D40" s="463">
        <v>1008</v>
      </c>
      <c r="E40" s="463" t="s">
        <v>2702</v>
      </c>
      <c r="F40" s="463" t="s">
        <v>20</v>
      </c>
      <c r="G40" s="463">
        <v>1979</v>
      </c>
      <c r="H40" s="463" t="s">
        <v>2703</v>
      </c>
      <c r="I40" s="463" t="s">
        <v>2701</v>
      </c>
      <c r="J40" s="463">
        <v>32</v>
      </c>
      <c r="K40" s="463">
        <v>13</v>
      </c>
      <c r="L40" s="463">
        <v>32</v>
      </c>
      <c r="M40" s="464">
        <v>0.5180555555555556</v>
      </c>
      <c r="N40" s="463">
        <v>0</v>
      </c>
      <c r="O40" s="465">
        <v>0.54722222222222217</v>
      </c>
      <c r="P40" s="465">
        <v>0.43194444444444446</v>
      </c>
      <c r="Q40" s="463"/>
      <c r="R40" s="465">
        <v>0.47847222222222219</v>
      </c>
      <c r="S40" s="463"/>
      <c r="T40" s="465">
        <v>0.40763888888888888</v>
      </c>
      <c r="U40" s="465">
        <v>0.58124999999999993</v>
      </c>
      <c r="V40" s="465">
        <v>0.49791666666666662</v>
      </c>
      <c r="W40" s="463"/>
      <c r="X40" s="465">
        <v>0.52847222222222223</v>
      </c>
      <c r="Y40" s="465">
        <v>0.30416666666666664</v>
      </c>
      <c r="Z40" s="465">
        <v>0.4597222222222222</v>
      </c>
      <c r="AA40" s="464">
        <v>0.68299768518518522</v>
      </c>
      <c r="AB40" s="464">
        <v>0.41216435185185185</v>
      </c>
      <c r="AC40" s="465">
        <v>0.76736111111111116</v>
      </c>
      <c r="AD40" s="465">
        <v>0.69861111111111107</v>
      </c>
      <c r="AE40" s="463"/>
      <c r="AF40" s="463"/>
      <c r="AG40" s="463"/>
      <c r="AH40" s="465">
        <v>0.74375000000000002</v>
      </c>
      <c r="AI40" s="463"/>
      <c r="AJ40" s="463"/>
      <c r="AK40" s="463"/>
      <c r="AL40" s="465">
        <v>0.72222222222222221</v>
      </c>
      <c r="AM40" s="463"/>
      <c r="AN40" s="463"/>
      <c r="AO40" s="464">
        <v>0.78888888888888886</v>
      </c>
      <c r="AP40" s="464">
        <v>0.10589120370370371</v>
      </c>
      <c r="AQ40" s="466"/>
      <c r="AS40" s="15">
        <f>VLOOKUP(AT40,id!$A:$C,3,0)</f>
        <v>634</v>
      </c>
      <c r="AT40" s="15" t="str">
        <f t="shared" si="0"/>
        <v>PiotrowskiPaweł1979</v>
      </c>
      <c r="AU40" s="9" t="str">
        <f t="shared" si="9"/>
        <v>Piotrowski</v>
      </c>
      <c r="AV40" s="9" t="str">
        <f t="shared" si="9"/>
        <v>Paweł</v>
      </c>
      <c r="AW40" s="9" t="str">
        <f t="shared" si="2"/>
        <v>APG CZĘŚCI I AKCESORIA ROWEROW</v>
      </c>
      <c r="AX40" s="9">
        <f t="shared" si="3"/>
        <v>1979</v>
      </c>
      <c r="AY40" s="9">
        <f t="shared" si="10"/>
        <v>37.996269684915347</v>
      </c>
      <c r="AZ40" s="9"/>
      <c r="BA40" s="9">
        <f t="shared" si="11"/>
        <v>0.99986595174262738</v>
      </c>
      <c r="BB40" s="9">
        <f t="shared" si="12"/>
        <v>1</v>
      </c>
      <c r="BC40" s="9">
        <f t="shared" si="13"/>
        <v>1</v>
      </c>
      <c r="BD40" s="9">
        <f t="shared" si="14"/>
        <v>1</v>
      </c>
    </row>
    <row r="41" spans="1:56" s="236" customFormat="1" ht="15" customHeight="1">
      <c r="A41" s="467">
        <v>38</v>
      </c>
      <c r="B41" s="468">
        <v>36</v>
      </c>
      <c r="C41" s="468"/>
      <c r="D41" s="468">
        <v>1007</v>
      </c>
      <c r="E41" s="468" t="s">
        <v>2704</v>
      </c>
      <c r="F41" s="468" t="s">
        <v>25</v>
      </c>
      <c r="G41" s="468">
        <v>1970</v>
      </c>
      <c r="H41" s="468" t="s">
        <v>2700</v>
      </c>
      <c r="I41" s="468" t="s">
        <v>2701</v>
      </c>
      <c r="J41" s="468">
        <v>32</v>
      </c>
      <c r="K41" s="468">
        <v>13</v>
      </c>
      <c r="L41" s="468">
        <v>32</v>
      </c>
      <c r="M41" s="469">
        <v>0.51821759259259259</v>
      </c>
      <c r="N41" s="468">
        <v>0</v>
      </c>
      <c r="O41" s="470">
        <v>0.54722222222222217</v>
      </c>
      <c r="P41" s="470">
        <v>0.43194444444444446</v>
      </c>
      <c r="Q41" s="468"/>
      <c r="R41" s="470">
        <v>0.47847222222222219</v>
      </c>
      <c r="S41" s="468"/>
      <c r="T41" s="470">
        <v>0.40763888888888888</v>
      </c>
      <c r="U41" s="470">
        <v>0.58124999999999993</v>
      </c>
      <c r="V41" s="470">
        <v>0.49791666666666662</v>
      </c>
      <c r="W41" s="468"/>
      <c r="X41" s="470">
        <v>0.52847222222222223</v>
      </c>
      <c r="Y41" s="470">
        <v>0.30416666666666664</v>
      </c>
      <c r="Z41" s="470">
        <v>0.4597222222222222</v>
      </c>
      <c r="AA41" s="469">
        <v>0.68314814814814817</v>
      </c>
      <c r="AB41" s="469">
        <v>0.4123148148148148</v>
      </c>
      <c r="AC41" s="470">
        <v>0.76736111111111116</v>
      </c>
      <c r="AD41" s="470">
        <v>0.69861111111111107</v>
      </c>
      <c r="AE41" s="468"/>
      <c r="AF41" s="468"/>
      <c r="AG41" s="468"/>
      <c r="AH41" s="470">
        <v>0.74305555555555547</v>
      </c>
      <c r="AI41" s="468"/>
      <c r="AJ41" s="468"/>
      <c r="AK41" s="468"/>
      <c r="AL41" s="470">
        <v>0.72222222222222221</v>
      </c>
      <c r="AM41" s="468"/>
      <c r="AN41" s="468"/>
      <c r="AO41" s="469">
        <v>0.78905092592592585</v>
      </c>
      <c r="AP41" s="469">
        <v>0.10590277777777778</v>
      </c>
      <c r="AQ41" s="471"/>
      <c r="AS41" s="15">
        <f>VLOOKUP(AT41,id!$A:$C,3,0)</f>
        <v>635</v>
      </c>
      <c r="AT41" s="15" t="str">
        <f t="shared" si="0"/>
        <v>DuszyńskiJacek1970</v>
      </c>
      <c r="AU41" s="9" t="str">
        <f t="shared" si="9"/>
        <v>Duszyński</v>
      </c>
      <c r="AV41" s="9" t="str">
        <f t="shared" si="9"/>
        <v>Jacek</v>
      </c>
      <c r="AW41" s="9" t="str">
        <f t="shared" si="2"/>
        <v>APG CZĘŚCI I AKCESORIA ROWEROW</v>
      </c>
      <c r="AX41" s="9">
        <f t="shared" si="3"/>
        <v>1970</v>
      </c>
      <c r="AY41" s="9">
        <f t="shared" si="10"/>
        <v>37.984388955572676</v>
      </c>
      <c r="AZ41" s="9"/>
      <c r="BA41" s="9">
        <f t="shared" si="11"/>
        <v>0.99968731853307735</v>
      </c>
      <c r="BB41" s="9">
        <f t="shared" si="12"/>
        <v>1</v>
      </c>
      <c r="BC41" s="9">
        <f t="shared" si="13"/>
        <v>1</v>
      </c>
      <c r="BD41" s="9">
        <f t="shared" si="14"/>
        <v>1</v>
      </c>
    </row>
    <row r="42" spans="1:56" s="236" customFormat="1" ht="15" customHeight="1">
      <c r="A42" s="462">
        <v>39</v>
      </c>
      <c r="B42" s="463">
        <v>37</v>
      </c>
      <c r="C42" s="463"/>
      <c r="D42" s="463">
        <v>1056</v>
      </c>
      <c r="E42" s="463" t="s">
        <v>366</v>
      </c>
      <c r="F42" s="463" t="s">
        <v>2705</v>
      </c>
      <c r="G42" s="463">
        <v>1976</v>
      </c>
      <c r="H42" s="463" t="s">
        <v>1617</v>
      </c>
      <c r="I42" s="463" t="s">
        <v>2706</v>
      </c>
      <c r="J42" s="463">
        <v>32</v>
      </c>
      <c r="K42" s="463">
        <v>12</v>
      </c>
      <c r="L42" s="463">
        <v>32</v>
      </c>
      <c r="M42" s="464">
        <v>0.50799768518518518</v>
      </c>
      <c r="N42" s="463">
        <v>0</v>
      </c>
      <c r="O42" s="463"/>
      <c r="P42" s="465">
        <v>0.3347222222222222</v>
      </c>
      <c r="Q42" s="463"/>
      <c r="R42" s="465">
        <v>0.39513888888888887</v>
      </c>
      <c r="S42" s="463"/>
      <c r="T42" s="465">
        <v>0.30138888888888887</v>
      </c>
      <c r="U42" s="463"/>
      <c r="V42" s="465">
        <v>0.5131944444444444</v>
      </c>
      <c r="W42" s="463"/>
      <c r="X42" s="465">
        <v>0.55347222222222225</v>
      </c>
      <c r="Y42" s="463"/>
      <c r="Z42" s="465">
        <v>0.36944444444444446</v>
      </c>
      <c r="AA42" s="464">
        <v>0.57442129629629635</v>
      </c>
      <c r="AB42" s="464">
        <v>0.30358796296296298</v>
      </c>
      <c r="AC42" s="465">
        <v>0.59513888888888888</v>
      </c>
      <c r="AD42" s="463"/>
      <c r="AE42" s="463"/>
      <c r="AF42" s="463"/>
      <c r="AG42" s="465">
        <v>0.66597222222222219</v>
      </c>
      <c r="AH42" s="465">
        <v>0.62013888888888891</v>
      </c>
      <c r="AI42" s="465">
        <v>0.71458333333333324</v>
      </c>
      <c r="AJ42" s="463"/>
      <c r="AK42" s="463"/>
      <c r="AL42" s="465">
        <v>0.63680555555555551</v>
      </c>
      <c r="AM42" s="465">
        <v>0.74444444444444446</v>
      </c>
      <c r="AN42" s="463"/>
      <c r="AO42" s="464">
        <v>0.77883101851851855</v>
      </c>
      <c r="AP42" s="464">
        <v>0.20440972222222223</v>
      </c>
      <c r="AQ42" s="466"/>
      <c r="AS42" s="15">
        <f>VLOOKUP(AT42,id!$A:$C,3,0)</f>
        <v>636</v>
      </c>
      <c r="AT42" s="15" t="str">
        <f t="shared" si="0"/>
        <v>RutkaRadosŁaw1976</v>
      </c>
      <c r="AU42" s="9" t="str">
        <f t="shared" si="9"/>
        <v>Rutka</v>
      </c>
      <c r="AV42" s="9" t="str">
        <f t="shared" si="9"/>
        <v>RadosŁaw</v>
      </c>
      <c r="AW42" s="9" t="str">
        <f t="shared" si="2"/>
        <v>KTS</v>
      </c>
      <c r="AX42" s="9">
        <f t="shared" si="3"/>
        <v>1976</v>
      </c>
      <c r="AY42" s="9">
        <f t="shared" si="10"/>
        <v>37.381155612983612</v>
      </c>
      <c r="AZ42" s="9"/>
      <c r="BA42" s="9">
        <f t="shared" si="11"/>
        <v>1.0201180196395616</v>
      </c>
      <c r="BB42" s="9">
        <f t="shared" si="12"/>
        <v>0.92307692307692313</v>
      </c>
      <c r="BC42" s="9">
        <f t="shared" si="13"/>
        <v>1</v>
      </c>
      <c r="BD42" s="9">
        <f t="shared" si="14"/>
        <v>0.98411891413352426</v>
      </c>
    </row>
    <row r="43" spans="1:56" s="236" customFormat="1" ht="15" customHeight="1">
      <c r="A43" s="467">
        <v>40</v>
      </c>
      <c r="B43" s="468">
        <v>38</v>
      </c>
      <c r="C43" s="468"/>
      <c r="D43" s="468">
        <v>1040</v>
      </c>
      <c r="E43" s="468" t="s">
        <v>419</v>
      </c>
      <c r="F43" s="468" t="s">
        <v>399</v>
      </c>
      <c r="G43" s="468">
        <v>1968</v>
      </c>
      <c r="H43" s="468" t="s">
        <v>1637</v>
      </c>
      <c r="I43" s="468"/>
      <c r="J43" s="468">
        <v>32</v>
      </c>
      <c r="K43" s="468">
        <v>12</v>
      </c>
      <c r="L43" s="468">
        <v>32</v>
      </c>
      <c r="M43" s="469">
        <v>0.52773148148148141</v>
      </c>
      <c r="N43" s="468">
        <v>0</v>
      </c>
      <c r="O43" s="470">
        <v>0.54236111111111118</v>
      </c>
      <c r="P43" s="468"/>
      <c r="Q43" s="468"/>
      <c r="R43" s="468"/>
      <c r="S43" s="470">
        <v>0.43333333333333335</v>
      </c>
      <c r="T43" s="470">
        <v>0.31458333333333333</v>
      </c>
      <c r="U43" s="470">
        <v>0.47916666666666669</v>
      </c>
      <c r="V43" s="470">
        <v>0.58819444444444446</v>
      </c>
      <c r="W43" s="470">
        <v>0.3743055555555555</v>
      </c>
      <c r="X43" s="470">
        <v>0.63402777777777775</v>
      </c>
      <c r="Y43" s="470">
        <v>0.34166666666666662</v>
      </c>
      <c r="Z43" s="468"/>
      <c r="AA43" s="469">
        <v>0.65326388888888887</v>
      </c>
      <c r="AB43" s="469">
        <v>0.38243055555555555</v>
      </c>
      <c r="AC43" s="470">
        <v>0.6777777777777777</v>
      </c>
      <c r="AD43" s="468"/>
      <c r="AE43" s="468"/>
      <c r="AF43" s="468"/>
      <c r="AG43" s="468"/>
      <c r="AH43" s="470">
        <v>0.74583333333333324</v>
      </c>
      <c r="AI43" s="468"/>
      <c r="AJ43" s="470">
        <v>0.7090277777777777</v>
      </c>
      <c r="AK43" s="468"/>
      <c r="AL43" s="470">
        <v>0.77361111111111114</v>
      </c>
      <c r="AM43" s="468"/>
      <c r="AN43" s="468"/>
      <c r="AO43" s="469">
        <v>0.79856481481481489</v>
      </c>
      <c r="AP43" s="469">
        <v>0.14530092592592592</v>
      </c>
      <c r="AQ43" s="471"/>
      <c r="AS43" s="15">
        <f>VLOOKUP(AT43,id!$A:$C,3,0)</f>
        <v>207</v>
      </c>
      <c r="AT43" s="15" t="str">
        <f t="shared" si="0"/>
        <v>MarcinkiewiczMariusz1968</v>
      </c>
      <c r="AU43" s="9" t="str">
        <f t="shared" si="9"/>
        <v>Marcinkiewicz</v>
      </c>
      <c r="AV43" s="9" t="str">
        <f t="shared" si="9"/>
        <v>Mariusz</v>
      </c>
      <c r="AW43" s="9">
        <f t="shared" si="2"/>
        <v>0</v>
      </c>
      <c r="AX43" s="9">
        <f t="shared" si="3"/>
        <v>1968</v>
      </c>
      <c r="AY43" s="9">
        <f t="shared" si="10"/>
        <v>35.983338472880604</v>
      </c>
      <c r="AZ43" s="9"/>
      <c r="BA43" s="9">
        <f t="shared" si="11"/>
        <v>0.96260636897973517</v>
      </c>
      <c r="BB43" s="9">
        <f t="shared" si="12"/>
        <v>1</v>
      </c>
      <c r="BC43" s="9">
        <f t="shared" si="13"/>
        <v>1</v>
      </c>
      <c r="BD43" s="9">
        <f t="shared" si="14"/>
        <v>1</v>
      </c>
    </row>
    <row r="44" spans="1:56" s="236" customFormat="1" ht="15" customHeight="1">
      <c r="A44" s="462">
        <v>41</v>
      </c>
      <c r="B44" s="463">
        <v>39</v>
      </c>
      <c r="C44" s="463"/>
      <c r="D44" s="463">
        <v>1080</v>
      </c>
      <c r="E44" s="463" t="s">
        <v>376</v>
      </c>
      <c r="F44" s="463" t="s">
        <v>285</v>
      </c>
      <c r="G44" s="463">
        <v>1958</v>
      </c>
      <c r="H44" s="463" t="s">
        <v>1515</v>
      </c>
      <c r="I44" s="463" t="s">
        <v>2698</v>
      </c>
      <c r="J44" s="463">
        <v>32</v>
      </c>
      <c r="K44" s="463">
        <v>12</v>
      </c>
      <c r="L44" s="463">
        <v>32</v>
      </c>
      <c r="M44" s="464">
        <v>0.52774305555555556</v>
      </c>
      <c r="N44" s="463">
        <v>0</v>
      </c>
      <c r="O44" s="465">
        <v>0.54236111111111118</v>
      </c>
      <c r="P44" s="463"/>
      <c r="Q44" s="463"/>
      <c r="R44" s="463"/>
      <c r="S44" s="465">
        <v>0.43333333333333335</v>
      </c>
      <c r="T44" s="465">
        <v>0.31458333333333333</v>
      </c>
      <c r="U44" s="465">
        <v>0.47916666666666669</v>
      </c>
      <c r="V44" s="465">
        <v>0.58819444444444446</v>
      </c>
      <c r="W44" s="465">
        <v>0.37916666666666665</v>
      </c>
      <c r="X44" s="465">
        <v>0.63472222222222219</v>
      </c>
      <c r="Y44" s="465">
        <v>0.34166666666666662</v>
      </c>
      <c r="Z44" s="463"/>
      <c r="AA44" s="464">
        <v>0.65332175925925928</v>
      </c>
      <c r="AB44" s="464">
        <v>0.38248842592592597</v>
      </c>
      <c r="AC44" s="465">
        <v>0.6777777777777777</v>
      </c>
      <c r="AD44" s="463"/>
      <c r="AE44" s="463"/>
      <c r="AF44" s="463"/>
      <c r="AG44" s="463"/>
      <c r="AH44" s="465">
        <v>0.74583333333333324</v>
      </c>
      <c r="AI44" s="463"/>
      <c r="AJ44" s="465">
        <v>0.7090277777777777</v>
      </c>
      <c r="AK44" s="463"/>
      <c r="AL44" s="465">
        <v>0.77361111111111114</v>
      </c>
      <c r="AM44" s="463"/>
      <c r="AN44" s="463"/>
      <c r="AO44" s="464">
        <v>0.79857638888888882</v>
      </c>
      <c r="AP44" s="464">
        <v>0.14525462962962962</v>
      </c>
      <c r="AQ44" s="466"/>
      <c r="AS44" s="15">
        <f>VLOOKUP(AT44,id!$A:$C,3,0)</f>
        <v>224</v>
      </c>
      <c r="AT44" s="15" t="str">
        <f t="shared" si="0"/>
        <v>PiątkowskiZbigniew1958</v>
      </c>
      <c r="AU44" s="9" t="str">
        <f t="shared" si="9"/>
        <v>Piątkowski</v>
      </c>
      <c r="AV44" s="9" t="str">
        <f t="shared" si="9"/>
        <v>Zbigniew</v>
      </c>
      <c r="AW44" s="9" t="str">
        <f t="shared" si="2"/>
        <v>Sieć</v>
      </c>
      <c r="AX44" s="9">
        <f t="shared" si="3"/>
        <v>1958</v>
      </c>
      <c r="AY44" s="9">
        <f t="shared" si="10"/>
        <v>35.982549312662321</v>
      </c>
      <c r="AZ44" s="9"/>
      <c r="BA44" s="9">
        <f t="shared" si="11"/>
        <v>0.99997806873259187</v>
      </c>
      <c r="BB44" s="9">
        <f t="shared" si="12"/>
        <v>1</v>
      </c>
      <c r="BC44" s="9">
        <f t="shared" si="13"/>
        <v>1</v>
      </c>
      <c r="BD44" s="9">
        <f t="shared" si="14"/>
        <v>1</v>
      </c>
    </row>
    <row r="45" spans="1:56" s="236" customFormat="1" ht="15" customHeight="1">
      <c r="A45" s="467">
        <v>42</v>
      </c>
      <c r="B45" s="468">
        <v>40</v>
      </c>
      <c r="C45" s="468"/>
      <c r="D45" s="468">
        <v>1038</v>
      </c>
      <c r="E45" s="468" t="s">
        <v>371</v>
      </c>
      <c r="F45" s="468" t="s">
        <v>97</v>
      </c>
      <c r="G45" s="468">
        <v>1991</v>
      </c>
      <c r="H45" s="468" t="s">
        <v>1621</v>
      </c>
      <c r="I45" s="468" t="s">
        <v>370</v>
      </c>
      <c r="J45" s="468">
        <v>31</v>
      </c>
      <c r="K45" s="468">
        <v>12</v>
      </c>
      <c r="L45" s="468">
        <v>31</v>
      </c>
      <c r="M45" s="469">
        <v>0.52488425925925919</v>
      </c>
      <c r="N45" s="468">
        <v>0</v>
      </c>
      <c r="O45" s="468"/>
      <c r="P45" s="470">
        <v>0.46875</v>
      </c>
      <c r="Q45" s="468"/>
      <c r="R45" s="470">
        <v>0.54722222222222217</v>
      </c>
      <c r="S45" s="468"/>
      <c r="T45" s="470">
        <v>0.43194444444444446</v>
      </c>
      <c r="U45" s="468"/>
      <c r="V45" s="470">
        <v>0.59583333333333333</v>
      </c>
      <c r="W45" s="470">
        <v>0.35347222222222219</v>
      </c>
      <c r="X45" s="470">
        <v>0.64027777777777783</v>
      </c>
      <c r="Y45" s="470">
        <v>0.31805555555555554</v>
      </c>
      <c r="Z45" s="470">
        <v>0.5180555555555556</v>
      </c>
      <c r="AA45" s="469">
        <v>0.65449074074074076</v>
      </c>
      <c r="AB45" s="469">
        <v>0.38365740740740745</v>
      </c>
      <c r="AC45" s="470">
        <v>0.69166666666666676</v>
      </c>
      <c r="AD45" s="470">
        <v>0.77361111111111114</v>
      </c>
      <c r="AE45" s="468"/>
      <c r="AF45" s="468"/>
      <c r="AG45" s="468"/>
      <c r="AH45" s="470">
        <v>0.72569444444444453</v>
      </c>
      <c r="AI45" s="468"/>
      <c r="AJ45" s="468"/>
      <c r="AK45" s="468"/>
      <c r="AL45" s="470">
        <v>0.74861111111111101</v>
      </c>
      <c r="AM45" s="468"/>
      <c r="AN45" s="468"/>
      <c r="AO45" s="469">
        <v>0.79571759259259256</v>
      </c>
      <c r="AP45" s="469">
        <v>0.14122685185185185</v>
      </c>
      <c r="AQ45" s="471"/>
      <c r="AS45" s="15">
        <f>VLOOKUP(AT45,id!$A:$C,3,0)</f>
        <v>227</v>
      </c>
      <c r="AT45" s="15" t="str">
        <f t="shared" si="0"/>
        <v>MyślakMateusz1991</v>
      </c>
      <c r="AU45" s="9" t="str">
        <f t="shared" si="9"/>
        <v>Myślak</v>
      </c>
      <c r="AV45" s="9" t="str">
        <f t="shared" si="9"/>
        <v>Mateusz</v>
      </c>
      <c r="AW45" s="9" t="str">
        <f t="shared" si="2"/>
        <v>Kulawi Krulowie</v>
      </c>
      <c r="AX45" s="9">
        <f t="shared" si="3"/>
        <v>1991</v>
      </c>
      <c r="AY45" s="9">
        <f t="shared" si="10"/>
        <v>34.858094646641625</v>
      </c>
      <c r="AZ45" s="9"/>
      <c r="BA45" s="9">
        <f t="shared" si="11"/>
        <v>1.005446527012128</v>
      </c>
      <c r="BB45" s="9">
        <f t="shared" si="12"/>
        <v>1</v>
      </c>
      <c r="BC45" s="9">
        <f t="shared" si="13"/>
        <v>0.96875</v>
      </c>
      <c r="BD45" s="9">
        <f t="shared" si="14"/>
        <v>1</v>
      </c>
    </row>
    <row r="46" spans="1:56" s="236" customFormat="1" ht="15" customHeight="1">
      <c r="A46" s="462">
        <v>43</v>
      </c>
      <c r="B46" s="463">
        <v>41</v>
      </c>
      <c r="C46" s="463"/>
      <c r="D46" s="463">
        <v>1053</v>
      </c>
      <c r="E46" s="463" t="s">
        <v>1614</v>
      </c>
      <c r="F46" s="463" t="s">
        <v>21</v>
      </c>
      <c r="G46" s="463">
        <v>1975</v>
      </c>
      <c r="H46" s="463" t="s">
        <v>1515</v>
      </c>
      <c r="I46" s="463" t="s">
        <v>430</v>
      </c>
      <c r="J46" s="463">
        <v>31</v>
      </c>
      <c r="K46" s="463">
        <v>12</v>
      </c>
      <c r="L46" s="463">
        <v>31</v>
      </c>
      <c r="M46" s="464">
        <v>0.55418981481481489</v>
      </c>
      <c r="N46" s="463">
        <v>0</v>
      </c>
      <c r="O46" s="463"/>
      <c r="P46" s="465">
        <v>0.50972222222222219</v>
      </c>
      <c r="Q46" s="465">
        <v>0.67222222222222217</v>
      </c>
      <c r="R46" s="465">
        <v>0.41111111111111115</v>
      </c>
      <c r="S46" s="463"/>
      <c r="T46" s="465">
        <v>0.54375000000000007</v>
      </c>
      <c r="U46" s="465">
        <v>0.63541666666666663</v>
      </c>
      <c r="V46" s="465">
        <v>0.37777777777777777</v>
      </c>
      <c r="W46" s="463"/>
      <c r="X46" s="465">
        <v>0.33611111111111108</v>
      </c>
      <c r="Y46" s="465">
        <v>0.58194444444444449</v>
      </c>
      <c r="Z46" s="465">
        <v>0.4513888888888889</v>
      </c>
      <c r="AA46" s="464">
        <v>0.68552083333333336</v>
      </c>
      <c r="AB46" s="464">
        <v>0.41468750000000004</v>
      </c>
      <c r="AC46" s="465">
        <v>0.72013888888888899</v>
      </c>
      <c r="AD46" s="463"/>
      <c r="AE46" s="463"/>
      <c r="AF46" s="463"/>
      <c r="AG46" s="463"/>
      <c r="AH46" s="465">
        <v>0.7416666666666667</v>
      </c>
      <c r="AI46" s="463"/>
      <c r="AJ46" s="463"/>
      <c r="AK46" s="463"/>
      <c r="AL46" s="465">
        <v>0.77083333333333337</v>
      </c>
      <c r="AM46" s="463"/>
      <c r="AN46" s="463"/>
      <c r="AO46" s="464">
        <v>0.82502314814814814</v>
      </c>
      <c r="AP46" s="464">
        <v>0.13950231481481482</v>
      </c>
      <c r="AQ46" s="466"/>
      <c r="AS46" s="15">
        <f>VLOOKUP(AT46,id!$A:$C,3,0)</f>
        <v>235</v>
      </c>
      <c r="AT46" s="15" t="str">
        <f t="shared" si="0"/>
        <v>ZalewskiMarcin1975</v>
      </c>
      <c r="AU46" s="9" t="str">
        <f t="shared" si="9"/>
        <v>Zalewski</v>
      </c>
      <c r="AV46" s="9" t="str">
        <f t="shared" si="9"/>
        <v>Marcin</v>
      </c>
      <c r="AW46" s="9" t="str">
        <f t="shared" si="2"/>
        <v>Kozacy z Wybrzeża</v>
      </c>
      <c r="AX46" s="9">
        <f t="shared" si="3"/>
        <v>1975</v>
      </c>
      <c r="AY46" s="9">
        <f t="shared" si="10"/>
        <v>33.014798718207203</v>
      </c>
      <c r="AZ46" s="9"/>
      <c r="BA46" s="9">
        <f t="shared" si="11"/>
        <v>0.94712000334154778</v>
      </c>
      <c r="BB46" s="9">
        <f t="shared" si="12"/>
        <v>1</v>
      </c>
      <c r="BC46" s="9">
        <f t="shared" si="13"/>
        <v>1</v>
      </c>
      <c r="BD46" s="9">
        <f t="shared" si="14"/>
        <v>1</v>
      </c>
    </row>
    <row r="47" spans="1:56" s="236" customFormat="1" ht="15" customHeight="1">
      <c r="A47" s="467">
        <v>44</v>
      </c>
      <c r="B47" s="468">
        <v>42</v>
      </c>
      <c r="C47" s="468"/>
      <c r="D47" s="468">
        <v>1049</v>
      </c>
      <c r="E47" s="468" t="s">
        <v>431</v>
      </c>
      <c r="F47" s="468" t="s">
        <v>102</v>
      </c>
      <c r="G47" s="468">
        <v>1982</v>
      </c>
      <c r="H47" s="468" t="s">
        <v>2707</v>
      </c>
      <c r="I47" s="468" t="s">
        <v>430</v>
      </c>
      <c r="J47" s="468">
        <v>31</v>
      </c>
      <c r="K47" s="468">
        <v>12</v>
      </c>
      <c r="L47" s="468">
        <v>31</v>
      </c>
      <c r="M47" s="469">
        <v>0.55421296296296296</v>
      </c>
      <c r="N47" s="468">
        <v>0</v>
      </c>
      <c r="O47" s="468"/>
      <c r="P47" s="470">
        <v>0.51041666666666663</v>
      </c>
      <c r="Q47" s="470">
        <v>0.67291666666666661</v>
      </c>
      <c r="R47" s="470">
        <v>0.41180555555555554</v>
      </c>
      <c r="S47" s="468"/>
      <c r="T47" s="470">
        <v>0.54375000000000007</v>
      </c>
      <c r="U47" s="470">
        <v>0.63541666666666663</v>
      </c>
      <c r="V47" s="470">
        <v>0.37777777777777777</v>
      </c>
      <c r="W47" s="468"/>
      <c r="X47" s="470">
        <v>0.33611111111111108</v>
      </c>
      <c r="Y47" s="470">
        <v>0.58194444444444449</v>
      </c>
      <c r="Z47" s="470">
        <v>0.45277777777777778</v>
      </c>
      <c r="AA47" s="469">
        <v>0.68549768518518517</v>
      </c>
      <c r="AB47" s="469">
        <v>0.41466435185185185</v>
      </c>
      <c r="AC47" s="470">
        <v>0.71944444444444444</v>
      </c>
      <c r="AD47" s="468"/>
      <c r="AE47" s="468"/>
      <c r="AF47" s="468"/>
      <c r="AG47" s="468"/>
      <c r="AH47" s="470">
        <v>0.7416666666666667</v>
      </c>
      <c r="AI47" s="468"/>
      <c r="AJ47" s="468"/>
      <c r="AK47" s="468"/>
      <c r="AL47" s="470">
        <v>0.77083333333333337</v>
      </c>
      <c r="AM47" s="468"/>
      <c r="AN47" s="468"/>
      <c r="AO47" s="469">
        <v>0.82504629629629633</v>
      </c>
      <c r="AP47" s="469">
        <v>0.13954861111111111</v>
      </c>
      <c r="AQ47" s="471"/>
      <c r="AS47" s="15">
        <f>VLOOKUP(AT47,id!$A:$C,3,0)</f>
        <v>236</v>
      </c>
      <c r="AT47" s="15" t="str">
        <f t="shared" si="0"/>
        <v>KulkaJan1982</v>
      </c>
      <c r="AU47" s="9" t="str">
        <f t="shared" si="9"/>
        <v>Kulka</v>
      </c>
      <c r="AV47" s="9" t="str">
        <f t="shared" si="9"/>
        <v>Jan</v>
      </c>
      <c r="AW47" s="9" t="str">
        <f t="shared" si="2"/>
        <v>Kozacy z Wybrzeża</v>
      </c>
      <c r="AX47" s="9">
        <f t="shared" si="3"/>
        <v>1982</v>
      </c>
      <c r="AY47" s="9">
        <f t="shared" si="10"/>
        <v>33.013419769133691</v>
      </c>
      <c r="AZ47" s="9"/>
      <c r="BA47" s="9">
        <f t="shared" si="11"/>
        <v>0.99995823239495463</v>
      </c>
      <c r="BB47" s="9">
        <f t="shared" si="12"/>
        <v>1</v>
      </c>
      <c r="BC47" s="9">
        <f t="shared" si="13"/>
        <v>1</v>
      </c>
      <c r="BD47" s="9">
        <f t="shared" si="14"/>
        <v>1</v>
      </c>
    </row>
    <row r="48" spans="1:56" s="236" customFormat="1" ht="15" customHeight="1">
      <c r="A48" s="462">
        <v>45</v>
      </c>
      <c r="B48" s="463">
        <v>43</v>
      </c>
      <c r="C48" s="463"/>
      <c r="D48" s="463">
        <v>1050</v>
      </c>
      <c r="E48" s="463" t="s">
        <v>1480</v>
      </c>
      <c r="F48" s="463" t="s">
        <v>101</v>
      </c>
      <c r="G48" s="463">
        <v>1982</v>
      </c>
      <c r="H48" s="463" t="s">
        <v>1615</v>
      </c>
      <c r="I48" s="463" t="s">
        <v>430</v>
      </c>
      <c r="J48" s="463">
        <v>31</v>
      </c>
      <c r="K48" s="463">
        <v>12</v>
      </c>
      <c r="L48" s="463">
        <v>31</v>
      </c>
      <c r="M48" s="464">
        <v>0.5545254629629629</v>
      </c>
      <c r="N48" s="463">
        <v>0</v>
      </c>
      <c r="O48" s="463"/>
      <c r="P48" s="465">
        <v>0.51041666666666663</v>
      </c>
      <c r="Q48" s="465">
        <v>0.67291666666666661</v>
      </c>
      <c r="R48" s="465">
        <v>0.41250000000000003</v>
      </c>
      <c r="S48" s="463"/>
      <c r="T48" s="465">
        <v>0.5444444444444444</v>
      </c>
      <c r="U48" s="465">
        <v>0.63541666666666663</v>
      </c>
      <c r="V48" s="465">
        <v>0.37847222222222227</v>
      </c>
      <c r="W48" s="463"/>
      <c r="X48" s="465">
        <v>0.33611111111111108</v>
      </c>
      <c r="Y48" s="465">
        <v>0.57986111111111105</v>
      </c>
      <c r="Z48" s="465">
        <v>0.44930555555555557</v>
      </c>
      <c r="AA48" s="464">
        <v>0.68819444444444444</v>
      </c>
      <c r="AB48" s="464">
        <v>0.41736111111111113</v>
      </c>
      <c r="AC48" s="465">
        <v>0.71597222222222223</v>
      </c>
      <c r="AD48" s="463"/>
      <c r="AE48" s="463"/>
      <c r="AF48" s="463"/>
      <c r="AG48" s="463"/>
      <c r="AH48" s="465">
        <v>0.74236111111111114</v>
      </c>
      <c r="AI48" s="463"/>
      <c r="AJ48" s="463"/>
      <c r="AK48" s="463"/>
      <c r="AL48" s="465">
        <v>0.77083333333333337</v>
      </c>
      <c r="AM48" s="463"/>
      <c r="AN48" s="463"/>
      <c r="AO48" s="464">
        <v>0.82535879629629638</v>
      </c>
      <c r="AP48" s="464">
        <v>0.13716435185185186</v>
      </c>
      <c r="AQ48" s="466"/>
      <c r="AS48" s="15">
        <f>VLOOKUP(AT48,id!$A:$C,3,0)</f>
        <v>637</v>
      </c>
      <c r="AT48" s="15" t="str">
        <f t="shared" si="0"/>
        <v>OlszewskiKarol1982</v>
      </c>
      <c r="AU48" s="9" t="str">
        <f t="shared" si="9"/>
        <v>Olszewski</v>
      </c>
      <c r="AV48" s="9" t="str">
        <f t="shared" si="9"/>
        <v>Karol</v>
      </c>
      <c r="AW48" s="9" t="str">
        <f t="shared" si="2"/>
        <v>Kozacy z Wybrzeża</v>
      </c>
      <c r="AX48" s="9">
        <f t="shared" si="3"/>
        <v>1982</v>
      </c>
      <c r="AY48" s="9">
        <f t="shared" si="10"/>
        <v>32.994815224587214</v>
      </c>
      <c r="AZ48" s="9"/>
      <c r="BA48" s="9">
        <f t="shared" si="11"/>
        <v>0.99943645509381995</v>
      </c>
      <c r="BB48" s="9">
        <f t="shared" si="12"/>
        <v>1</v>
      </c>
      <c r="BC48" s="9">
        <f t="shared" si="13"/>
        <v>1</v>
      </c>
      <c r="BD48" s="9">
        <f t="shared" si="14"/>
        <v>1</v>
      </c>
    </row>
    <row r="49" spans="1:56" s="236" customFormat="1" ht="15" customHeight="1">
      <c r="A49" s="467">
        <v>46</v>
      </c>
      <c r="B49" s="468">
        <v>44</v>
      </c>
      <c r="C49" s="468"/>
      <c r="D49" s="468">
        <v>1078</v>
      </c>
      <c r="E49" s="468" t="s">
        <v>22</v>
      </c>
      <c r="F49" s="468" t="s">
        <v>23</v>
      </c>
      <c r="G49" s="468">
        <v>1964</v>
      </c>
      <c r="H49" s="468" t="s">
        <v>249</v>
      </c>
      <c r="I49" s="468" t="s">
        <v>694</v>
      </c>
      <c r="J49" s="468">
        <v>30</v>
      </c>
      <c r="K49" s="468">
        <v>12</v>
      </c>
      <c r="L49" s="468">
        <v>30</v>
      </c>
      <c r="M49" s="469">
        <v>0.37016203703703704</v>
      </c>
      <c r="N49" s="468">
        <v>0</v>
      </c>
      <c r="O49" s="470">
        <v>0.33888888888888885</v>
      </c>
      <c r="P49" s="470">
        <v>0.4548611111111111</v>
      </c>
      <c r="Q49" s="470">
        <v>0.29236111111111113</v>
      </c>
      <c r="R49" s="470">
        <v>0.40972222222222227</v>
      </c>
      <c r="S49" s="470">
        <v>0.56666666666666665</v>
      </c>
      <c r="T49" s="470">
        <v>0.47847222222222219</v>
      </c>
      <c r="U49" s="470">
        <v>0.31527777777777777</v>
      </c>
      <c r="V49" s="470">
        <v>0.39097222222222222</v>
      </c>
      <c r="W49" s="470">
        <v>0.52916666666666667</v>
      </c>
      <c r="X49" s="470">
        <v>0.3666666666666667</v>
      </c>
      <c r="Y49" s="470">
        <v>0.61458333333333337</v>
      </c>
      <c r="Z49" s="470">
        <v>0.42708333333333331</v>
      </c>
      <c r="AA49" s="469">
        <v>0.63430555555555557</v>
      </c>
      <c r="AB49" s="469">
        <v>0.3634722222222222</v>
      </c>
      <c r="AC49" s="468"/>
      <c r="AD49" s="468"/>
      <c r="AE49" s="468"/>
      <c r="AF49" s="468"/>
      <c r="AG49" s="468"/>
      <c r="AH49" s="468"/>
      <c r="AI49" s="468"/>
      <c r="AJ49" s="468"/>
      <c r="AK49" s="468"/>
      <c r="AL49" s="468"/>
      <c r="AM49" s="468"/>
      <c r="AN49" s="468"/>
      <c r="AO49" s="469">
        <v>0.64099537037037035</v>
      </c>
      <c r="AP49" s="469">
        <v>6.6898148148148142E-3</v>
      </c>
      <c r="AQ49" s="471"/>
      <c r="AS49" s="15">
        <f>VLOOKUP(AT49,id!$A:$C,3,0)</f>
        <v>13</v>
      </c>
      <c r="AT49" s="15" t="str">
        <f t="shared" si="0"/>
        <v>LiszkaGrzegorz1964</v>
      </c>
      <c r="AU49" s="9" t="str">
        <f t="shared" si="9"/>
        <v>Liszka</v>
      </c>
      <c r="AV49" s="9" t="str">
        <f t="shared" si="9"/>
        <v>Grzegorz</v>
      </c>
      <c r="AW49" s="9" t="str">
        <f t="shared" si="2"/>
        <v>Trezado BikeTires.pl</v>
      </c>
      <c r="AX49" s="9">
        <f t="shared" si="3"/>
        <v>1964</v>
      </c>
      <c r="AY49" s="9">
        <f t="shared" si="10"/>
        <v>31.930466346374725</v>
      </c>
      <c r="AZ49" s="9"/>
      <c r="BA49" s="9">
        <f t="shared" si="11"/>
        <v>1.4980614095428677</v>
      </c>
      <c r="BB49" s="9">
        <f t="shared" si="12"/>
        <v>1</v>
      </c>
      <c r="BC49" s="9">
        <f t="shared" si="13"/>
        <v>0.967741935483871</v>
      </c>
      <c r="BD49" s="9">
        <f t="shared" si="14"/>
        <v>1</v>
      </c>
    </row>
    <row r="50" spans="1:56" s="236" customFormat="1" ht="15" customHeight="1">
      <c r="A50" s="462">
        <v>47</v>
      </c>
      <c r="B50" s="463">
        <v>45</v>
      </c>
      <c r="C50" s="463"/>
      <c r="D50" s="463">
        <v>1022</v>
      </c>
      <c r="E50" s="463" t="s">
        <v>1009</v>
      </c>
      <c r="F50" s="463" t="s">
        <v>2708</v>
      </c>
      <c r="G50" s="463">
        <v>1974</v>
      </c>
      <c r="H50" s="463" t="s">
        <v>1446</v>
      </c>
      <c r="I50" s="463"/>
      <c r="J50" s="463">
        <v>30</v>
      </c>
      <c r="K50" s="463">
        <v>12</v>
      </c>
      <c r="L50" s="463">
        <v>30</v>
      </c>
      <c r="M50" s="464">
        <v>0.4138310185185185</v>
      </c>
      <c r="N50" s="463">
        <v>0</v>
      </c>
      <c r="O50" s="465">
        <v>0.44236111111111115</v>
      </c>
      <c r="P50" s="465">
        <v>0.30416666666666664</v>
      </c>
      <c r="Q50" s="465">
        <v>0.46180555555555558</v>
      </c>
      <c r="R50" s="465">
        <v>0.3576388888888889</v>
      </c>
      <c r="S50" s="465">
        <v>0.54861111111111105</v>
      </c>
      <c r="T50" s="465">
        <v>0.65347222222222223</v>
      </c>
      <c r="U50" s="465">
        <v>0.51041666666666663</v>
      </c>
      <c r="V50" s="465">
        <v>0.38194444444444442</v>
      </c>
      <c r="W50" s="465">
        <v>0.6</v>
      </c>
      <c r="X50" s="465">
        <v>0.41666666666666669</v>
      </c>
      <c r="Y50" s="465">
        <v>0.48194444444444445</v>
      </c>
      <c r="Z50" s="465">
        <v>0.33402777777777781</v>
      </c>
      <c r="AA50" s="463"/>
      <c r="AB50" s="463"/>
      <c r="AC50" s="463"/>
      <c r="AD50" s="463"/>
      <c r="AE50" s="463"/>
      <c r="AF50" s="463"/>
      <c r="AG50" s="463"/>
      <c r="AH50" s="463"/>
      <c r="AI50" s="463"/>
      <c r="AJ50" s="463"/>
      <c r="AK50" s="463"/>
      <c r="AL50" s="463"/>
      <c r="AM50" s="463"/>
      <c r="AN50" s="463"/>
      <c r="AO50" s="464">
        <v>0.68466435185185182</v>
      </c>
      <c r="AP50" s="464">
        <v>0.68466435185185182</v>
      </c>
      <c r="AQ50" s="466"/>
      <c r="AS50" s="15">
        <f>VLOOKUP(AT50,id!$A:$C,3,0)</f>
        <v>638</v>
      </c>
      <c r="AT50" s="15" t="str">
        <f t="shared" si="0"/>
        <v>MalinowskiMarek.1974</v>
      </c>
      <c r="AU50" s="9" t="str">
        <f t="shared" si="9"/>
        <v>Malinowski</v>
      </c>
      <c r="AV50" s="9" t="str">
        <f t="shared" si="9"/>
        <v>Marek.</v>
      </c>
      <c r="AW50" s="9">
        <f t="shared" si="2"/>
        <v>0</v>
      </c>
      <c r="AX50" s="9">
        <f t="shared" si="3"/>
        <v>1974</v>
      </c>
      <c r="AY50" s="9">
        <f t="shared" si="10"/>
        <v>28.561045299671555</v>
      </c>
      <c r="AZ50" s="9"/>
      <c r="BA50" s="9">
        <f t="shared" si="11"/>
        <v>0.89447629702139564</v>
      </c>
      <c r="BB50" s="9">
        <f t="shared" si="12"/>
        <v>1</v>
      </c>
      <c r="BC50" s="9">
        <f t="shared" si="13"/>
        <v>1</v>
      </c>
      <c r="BD50" s="9">
        <f t="shared" si="14"/>
        <v>1</v>
      </c>
    </row>
    <row r="51" spans="1:56" s="236" customFormat="1" ht="15" customHeight="1">
      <c r="A51" s="467">
        <v>48</v>
      </c>
      <c r="B51" s="468">
        <v>46</v>
      </c>
      <c r="C51" s="468"/>
      <c r="D51" s="468">
        <v>1024</v>
      </c>
      <c r="E51" s="468" t="s">
        <v>455</v>
      </c>
      <c r="F51" s="468" t="s">
        <v>50</v>
      </c>
      <c r="G51" s="468">
        <v>1975</v>
      </c>
      <c r="H51" s="468" t="s">
        <v>1615</v>
      </c>
      <c r="I51" s="468" t="s">
        <v>2181</v>
      </c>
      <c r="J51" s="468">
        <v>30</v>
      </c>
      <c r="K51" s="468">
        <v>12</v>
      </c>
      <c r="L51" s="468">
        <v>30</v>
      </c>
      <c r="M51" s="469">
        <v>0.41562499999999997</v>
      </c>
      <c r="N51" s="468">
        <v>0</v>
      </c>
      <c r="O51" s="470">
        <v>0.33194444444444443</v>
      </c>
      <c r="P51" s="470">
        <v>0.44444444444444442</v>
      </c>
      <c r="Q51" s="470">
        <v>0.64444444444444449</v>
      </c>
      <c r="R51" s="470">
        <v>0.38611111111111113</v>
      </c>
      <c r="S51" s="470">
        <v>0.56666666666666665</v>
      </c>
      <c r="T51" s="470">
        <v>0.47500000000000003</v>
      </c>
      <c r="U51" s="470">
        <v>0.6166666666666667</v>
      </c>
      <c r="V51" s="470">
        <v>0.3666666666666667</v>
      </c>
      <c r="W51" s="470">
        <v>0.52708333333333335</v>
      </c>
      <c r="X51" s="470">
        <v>0.30763888888888891</v>
      </c>
      <c r="Y51" s="470">
        <v>0.66388888888888886</v>
      </c>
      <c r="Z51" s="470">
        <v>0.4152777777777778</v>
      </c>
      <c r="AA51" s="469">
        <v>0.68508101851851855</v>
      </c>
      <c r="AB51" s="469">
        <v>0.41424768518518523</v>
      </c>
      <c r="AC51" s="468"/>
      <c r="AD51" s="468"/>
      <c r="AE51" s="468"/>
      <c r="AF51" s="468"/>
      <c r="AG51" s="468"/>
      <c r="AH51" s="468"/>
      <c r="AI51" s="468"/>
      <c r="AJ51" s="468"/>
      <c r="AK51" s="468"/>
      <c r="AL51" s="468"/>
      <c r="AM51" s="468"/>
      <c r="AN51" s="468"/>
      <c r="AO51" s="469">
        <v>0.68645833333333339</v>
      </c>
      <c r="AP51" s="469">
        <v>1.3773148148148147E-3</v>
      </c>
      <c r="AQ51" s="471"/>
      <c r="AS51" s="15">
        <f>VLOOKUP(AT51,id!$A:$C,3,0)</f>
        <v>188</v>
      </c>
      <c r="AT51" s="15" t="str">
        <f t="shared" si="0"/>
        <v>JędrusikRafał1975</v>
      </c>
      <c r="AU51" s="9" t="str">
        <f t="shared" si="9"/>
        <v>Jędrusik</v>
      </c>
      <c r="AV51" s="9" t="str">
        <f t="shared" si="9"/>
        <v>Rafał</v>
      </c>
      <c r="AW51" s="9" t="str">
        <f t="shared" si="2"/>
        <v>MIRT</v>
      </c>
      <c r="AX51" s="9">
        <f t="shared" si="3"/>
        <v>1975</v>
      </c>
      <c r="AY51" s="9">
        <f t="shared" si="10"/>
        <v>28.437765933994893</v>
      </c>
      <c r="AZ51" s="9"/>
      <c r="BA51" s="9">
        <f t="shared" si="11"/>
        <v>0.9956836535783905</v>
      </c>
      <c r="BB51" s="9">
        <f t="shared" si="12"/>
        <v>1</v>
      </c>
      <c r="BC51" s="9">
        <f t="shared" si="13"/>
        <v>1</v>
      </c>
      <c r="BD51" s="9">
        <f t="shared" si="14"/>
        <v>1</v>
      </c>
    </row>
    <row r="52" spans="1:56" s="236" customFormat="1" ht="15" customHeight="1">
      <c r="A52" s="462">
        <v>49</v>
      </c>
      <c r="B52" s="463">
        <v>47</v>
      </c>
      <c r="C52" s="463"/>
      <c r="D52" s="463">
        <v>1092</v>
      </c>
      <c r="E52" s="463" t="s">
        <v>1239</v>
      </c>
      <c r="F52" s="463" t="s">
        <v>285</v>
      </c>
      <c r="G52" s="463">
        <v>1977</v>
      </c>
      <c r="H52" s="463" t="s">
        <v>1662</v>
      </c>
      <c r="I52" s="463" t="s">
        <v>677</v>
      </c>
      <c r="J52" s="463">
        <v>30</v>
      </c>
      <c r="K52" s="463">
        <v>12</v>
      </c>
      <c r="L52" s="463">
        <v>30</v>
      </c>
      <c r="M52" s="464">
        <v>0.41902777777777778</v>
      </c>
      <c r="N52" s="463">
        <v>0</v>
      </c>
      <c r="O52" s="465">
        <v>0.51527777777777783</v>
      </c>
      <c r="P52" s="465">
        <v>0.67222222222222217</v>
      </c>
      <c r="Q52" s="465">
        <v>0.4909722222222222</v>
      </c>
      <c r="R52" s="465">
        <v>0.60277777777777775</v>
      </c>
      <c r="S52" s="465">
        <v>0.39930555555555558</v>
      </c>
      <c r="T52" s="465">
        <v>0.30486111111111108</v>
      </c>
      <c r="U52" s="465">
        <v>0.45763888888888887</v>
      </c>
      <c r="V52" s="465">
        <v>0.57708333333333328</v>
      </c>
      <c r="W52" s="465">
        <v>0.36041666666666666</v>
      </c>
      <c r="X52" s="465">
        <v>0.54722222222222217</v>
      </c>
      <c r="Y52" s="465">
        <v>0.3298611111111111</v>
      </c>
      <c r="Z52" s="465">
        <v>0.6333333333333333</v>
      </c>
      <c r="AA52" s="464">
        <v>0.68927083333333339</v>
      </c>
      <c r="AB52" s="464">
        <v>0.41843750000000002</v>
      </c>
      <c r="AC52" s="463"/>
      <c r="AD52" s="463"/>
      <c r="AE52" s="463"/>
      <c r="AF52" s="463"/>
      <c r="AG52" s="463"/>
      <c r="AH52" s="463"/>
      <c r="AI52" s="463"/>
      <c r="AJ52" s="463"/>
      <c r="AK52" s="463"/>
      <c r="AL52" s="463"/>
      <c r="AM52" s="463"/>
      <c r="AN52" s="463"/>
      <c r="AO52" s="464">
        <v>0.68986111111111104</v>
      </c>
      <c r="AP52" s="464">
        <v>5.9027777777777778E-4</v>
      </c>
      <c r="AQ52" s="466"/>
      <c r="AS52" s="15">
        <f>VLOOKUP(AT52,id!$A:$C,3,0)</f>
        <v>29</v>
      </c>
      <c r="AT52" s="15" t="str">
        <f t="shared" si="0"/>
        <v>KowalZbigniew1977</v>
      </c>
      <c r="AU52" s="9" t="str">
        <f t="shared" si="9"/>
        <v>Kowal</v>
      </c>
      <c r="AV52" s="9" t="str">
        <f t="shared" si="9"/>
        <v>Zbigniew</v>
      </c>
      <c r="AW52" s="9" t="str">
        <f t="shared" si="2"/>
        <v>STOPA Słupsk</v>
      </c>
      <c r="AX52" s="9">
        <f t="shared" si="3"/>
        <v>1977</v>
      </c>
      <c r="AY52" s="9">
        <f t="shared" si="10"/>
        <v>28.206832799960129</v>
      </c>
      <c r="AZ52" s="9"/>
      <c r="BA52" s="9">
        <f t="shared" si="11"/>
        <v>0.99187935034802777</v>
      </c>
      <c r="BB52" s="9">
        <f t="shared" si="12"/>
        <v>1</v>
      </c>
      <c r="BC52" s="9">
        <f t="shared" si="13"/>
        <v>1</v>
      </c>
      <c r="BD52" s="9">
        <f t="shared" si="14"/>
        <v>1</v>
      </c>
    </row>
    <row r="53" spans="1:56" s="236" customFormat="1" ht="15" customHeight="1">
      <c r="A53" s="467">
        <v>50</v>
      </c>
      <c r="B53" s="468">
        <v>48</v>
      </c>
      <c r="C53" s="468"/>
      <c r="D53" s="468">
        <v>1025</v>
      </c>
      <c r="E53" s="468" t="s">
        <v>678</v>
      </c>
      <c r="F53" s="468" t="s">
        <v>98</v>
      </c>
      <c r="G53" s="468">
        <v>1972</v>
      </c>
      <c r="H53" s="468" t="s">
        <v>1662</v>
      </c>
      <c r="I53" s="468" t="s">
        <v>677</v>
      </c>
      <c r="J53" s="468">
        <v>30</v>
      </c>
      <c r="K53" s="468">
        <v>12</v>
      </c>
      <c r="L53" s="468">
        <v>30</v>
      </c>
      <c r="M53" s="469">
        <v>0.41906249999999995</v>
      </c>
      <c r="N53" s="468">
        <v>0</v>
      </c>
      <c r="O53" s="470">
        <v>0.5180555555555556</v>
      </c>
      <c r="P53" s="470">
        <v>0.67222222222222217</v>
      </c>
      <c r="Q53" s="470">
        <v>0.4916666666666667</v>
      </c>
      <c r="R53" s="470">
        <v>0.60277777777777775</v>
      </c>
      <c r="S53" s="470">
        <v>0.39930555555555558</v>
      </c>
      <c r="T53" s="470">
        <v>0.30486111111111108</v>
      </c>
      <c r="U53" s="470">
        <v>0.45763888888888887</v>
      </c>
      <c r="V53" s="470">
        <v>0.57777777777777783</v>
      </c>
      <c r="W53" s="470">
        <v>0.36041666666666666</v>
      </c>
      <c r="X53" s="470">
        <v>0.54791666666666672</v>
      </c>
      <c r="Y53" s="470">
        <v>0.32916666666666666</v>
      </c>
      <c r="Z53" s="470">
        <v>0.6333333333333333</v>
      </c>
      <c r="AA53" s="469">
        <v>0.68931712962962965</v>
      </c>
      <c r="AB53" s="469">
        <v>0.41848379629629634</v>
      </c>
      <c r="AC53" s="468"/>
      <c r="AD53" s="468"/>
      <c r="AE53" s="468"/>
      <c r="AF53" s="468"/>
      <c r="AG53" s="468"/>
      <c r="AH53" s="468"/>
      <c r="AI53" s="468"/>
      <c r="AJ53" s="468"/>
      <c r="AK53" s="468"/>
      <c r="AL53" s="468"/>
      <c r="AM53" s="468"/>
      <c r="AN53" s="468"/>
      <c r="AO53" s="469">
        <v>0.68989583333333337</v>
      </c>
      <c r="AP53" s="469">
        <v>5.7870370370370378E-4</v>
      </c>
      <c r="AQ53" s="471"/>
      <c r="AS53" s="15">
        <f>VLOOKUP(AT53,id!$A:$C,3,0)</f>
        <v>30</v>
      </c>
      <c r="AT53" s="15" t="str">
        <f t="shared" si="0"/>
        <v>ĆwirkoSławomir1972</v>
      </c>
      <c r="AU53" s="9" t="str">
        <f t="shared" si="9"/>
        <v>Ćwirko</v>
      </c>
      <c r="AV53" s="9" t="str">
        <f t="shared" si="9"/>
        <v>Sławomir</v>
      </c>
      <c r="AW53" s="9" t="str">
        <f t="shared" si="2"/>
        <v>STOPA Słupsk</v>
      </c>
      <c r="AX53" s="9">
        <f t="shared" si="3"/>
        <v>1972</v>
      </c>
      <c r="AY53" s="9">
        <f t="shared" si="10"/>
        <v>28.204495669062798</v>
      </c>
      <c r="AZ53" s="9"/>
      <c r="BA53" s="9">
        <f t="shared" si="11"/>
        <v>0.99991714309387703</v>
      </c>
      <c r="BB53" s="9">
        <f t="shared" si="12"/>
        <v>1</v>
      </c>
      <c r="BC53" s="9">
        <f t="shared" si="13"/>
        <v>1</v>
      </c>
      <c r="BD53" s="9">
        <f t="shared" si="14"/>
        <v>1</v>
      </c>
    </row>
    <row r="54" spans="1:56" s="236" customFormat="1" ht="15" customHeight="1">
      <c r="A54" s="462">
        <v>51</v>
      </c>
      <c r="B54" s="463">
        <v>49</v>
      </c>
      <c r="C54" s="463"/>
      <c r="D54" s="463">
        <v>1079</v>
      </c>
      <c r="E54" s="463" t="s">
        <v>450</v>
      </c>
      <c r="F54" s="463" t="s">
        <v>257</v>
      </c>
      <c r="G54" s="463">
        <v>1978</v>
      </c>
      <c r="H54" s="463" t="s">
        <v>1653</v>
      </c>
      <c r="I54" s="463" t="s">
        <v>449</v>
      </c>
      <c r="J54" s="463">
        <v>30</v>
      </c>
      <c r="K54" s="463">
        <v>12</v>
      </c>
      <c r="L54" s="463">
        <v>30</v>
      </c>
      <c r="M54" s="464">
        <v>0.44701388888888888</v>
      </c>
      <c r="N54" s="463">
        <v>0</v>
      </c>
      <c r="O54" s="465">
        <v>0.66041666666666665</v>
      </c>
      <c r="P54" s="465">
        <v>0.51597222222222217</v>
      </c>
      <c r="Q54" s="465">
        <v>0.28888888888888892</v>
      </c>
      <c r="R54" s="465">
        <v>0.60347222222222219</v>
      </c>
      <c r="S54" s="465">
        <v>0.36249999999999999</v>
      </c>
      <c r="T54" s="465">
        <v>0.47847222222222219</v>
      </c>
      <c r="U54" s="465">
        <v>0.31944444444444448</v>
      </c>
      <c r="V54" s="465">
        <v>0.62569444444444444</v>
      </c>
      <c r="W54" s="465">
        <v>0.42708333333333331</v>
      </c>
      <c r="X54" s="465">
        <v>0.68402777777777779</v>
      </c>
      <c r="Y54" s="465">
        <v>0.45208333333333334</v>
      </c>
      <c r="Z54" s="465">
        <v>0.56874999999999998</v>
      </c>
      <c r="AA54" s="463"/>
      <c r="AB54" s="463"/>
      <c r="AC54" s="463"/>
      <c r="AD54" s="463"/>
      <c r="AE54" s="463"/>
      <c r="AF54" s="463"/>
      <c r="AG54" s="463"/>
      <c r="AH54" s="463"/>
      <c r="AI54" s="463"/>
      <c r="AJ54" s="463"/>
      <c r="AK54" s="463"/>
      <c r="AL54" s="463"/>
      <c r="AM54" s="463"/>
      <c r="AN54" s="463"/>
      <c r="AO54" s="464">
        <v>0.71784722222222219</v>
      </c>
      <c r="AP54" s="464">
        <v>0.71784722222222219</v>
      </c>
      <c r="AQ54" s="466"/>
      <c r="AS54" s="15">
        <f>VLOOKUP(AT54,id!$A:$C,3,0)</f>
        <v>66</v>
      </c>
      <c r="AT54" s="15" t="str">
        <f t="shared" si="0"/>
        <v>PoździkRadosław1978</v>
      </c>
      <c r="AU54" s="9" t="str">
        <f t="shared" si="9"/>
        <v>Poździk</v>
      </c>
      <c r="AV54" s="9" t="str">
        <f t="shared" si="9"/>
        <v>Radosław</v>
      </c>
      <c r="AW54" s="9" t="str">
        <f t="shared" si="2"/>
        <v>Barlinecka Grupa Kolarska</v>
      </c>
      <c r="AX54" s="9">
        <f t="shared" si="3"/>
        <v>1978</v>
      </c>
      <c r="AY54" s="9">
        <f t="shared" si="10"/>
        <v>26.440893135771233</v>
      </c>
      <c r="AZ54" s="9"/>
      <c r="BA54" s="9">
        <f t="shared" si="11"/>
        <v>0.93747087152400177</v>
      </c>
      <c r="BB54" s="9">
        <f t="shared" si="12"/>
        <v>1</v>
      </c>
      <c r="BC54" s="9">
        <f t="shared" si="13"/>
        <v>1</v>
      </c>
      <c r="BD54" s="9">
        <f t="shared" si="14"/>
        <v>1</v>
      </c>
    </row>
    <row r="55" spans="1:56" s="236" customFormat="1" ht="15" customHeight="1">
      <c r="A55" s="467">
        <v>52</v>
      </c>
      <c r="B55" s="468">
        <v>50</v>
      </c>
      <c r="C55" s="468"/>
      <c r="D55" s="468">
        <v>1070</v>
      </c>
      <c r="E55" s="468" t="s">
        <v>610</v>
      </c>
      <c r="F55" s="468" t="s">
        <v>414</v>
      </c>
      <c r="G55" s="468">
        <v>1981</v>
      </c>
      <c r="H55" s="468" t="s">
        <v>2303</v>
      </c>
      <c r="I55" s="468" t="s">
        <v>608</v>
      </c>
      <c r="J55" s="468">
        <v>30</v>
      </c>
      <c r="K55" s="468">
        <v>12</v>
      </c>
      <c r="L55" s="468">
        <v>30</v>
      </c>
      <c r="M55" s="469">
        <v>0.5508333333333334</v>
      </c>
      <c r="N55" s="468">
        <v>0</v>
      </c>
      <c r="O55" s="470">
        <v>0.3263888888888889</v>
      </c>
      <c r="P55" s="470">
        <v>0.50347222222222221</v>
      </c>
      <c r="Q55" s="470">
        <v>0.59652777777777777</v>
      </c>
      <c r="R55" s="470">
        <v>0.40763888888888888</v>
      </c>
      <c r="S55" s="468"/>
      <c r="T55" s="470">
        <v>0.53680555555555554</v>
      </c>
      <c r="U55" s="468"/>
      <c r="V55" s="470">
        <v>0.37777777777777777</v>
      </c>
      <c r="W55" s="468"/>
      <c r="X55" s="470">
        <v>0.29375000000000001</v>
      </c>
      <c r="Y55" s="470">
        <v>0.57291666666666663</v>
      </c>
      <c r="Z55" s="470">
        <v>0.46111111111111108</v>
      </c>
      <c r="AA55" s="469">
        <v>0.61502314814814818</v>
      </c>
      <c r="AB55" s="469">
        <v>0.34418981481481481</v>
      </c>
      <c r="AC55" s="468"/>
      <c r="AD55" s="468"/>
      <c r="AE55" s="468"/>
      <c r="AF55" s="468"/>
      <c r="AG55" s="470">
        <v>0.72013888888888899</v>
      </c>
      <c r="AH55" s="470">
        <v>0.64930555555555558</v>
      </c>
      <c r="AI55" s="468"/>
      <c r="AJ55" s="468"/>
      <c r="AK55" s="468"/>
      <c r="AL55" s="470">
        <v>0.67708333333333337</v>
      </c>
      <c r="AM55" s="468"/>
      <c r="AN55" s="468"/>
      <c r="AO55" s="469">
        <v>0.82166666666666666</v>
      </c>
      <c r="AP55" s="469">
        <v>0.2066435185185185</v>
      </c>
      <c r="AQ55" s="471"/>
      <c r="AS55" s="15">
        <f>VLOOKUP(AT55,id!$A:$C,3,0)</f>
        <v>491</v>
      </c>
      <c r="AT55" s="15" t="str">
        <f t="shared" si="0"/>
        <v>DomachowskiSzymon1981</v>
      </c>
      <c r="AU55" s="9" t="str">
        <f t="shared" si="9"/>
        <v>Domachowski</v>
      </c>
      <c r="AV55" s="9" t="str">
        <f t="shared" si="9"/>
        <v>Szymon</v>
      </c>
      <c r="AW55" s="9" t="str">
        <f t="shared" si="2"/>
        <v>Ysiaki</v>
      </c>
      <c r="AX55" s="9">
        <f t="shared" si="3"/>
        <v>1981</v>
      </c>
      <c r="AY55" s="9">
        <f t="shared" si="10"/>
        <v>21.45739146683805</v>
      </c>
      <c r="AZ55" s="9"/>
      <c r="BA55" s="9">
        <f t="shared" si="11"/>
        <v>0.81152294503277855</v>
      </c>
      <c r="BB55" s="9">
        <f t="shared" si="12"/>
        <v>1</v>
      </c>
      <c r="BC55" s="9">
        <f t="shared" si="13"/>
        <v>1</v>
      </c>
      <c r="BD55" s="9">
        <f t="shared" si="14"/>
        <v>1</v>
      </c>
    </row>
    <row r="56" spans="1:56" s="236" customFormat="1" ht="15" customHeight="1">
      <c r="A56" s="462">
        <v>53</v>
      </c>
      <c r="B56" s="463">
        <v>51</v>
      </c>
      <c r="C56" s="463"/>
      <c r="D56" s="463">
        <v>1076</v>
      </c>
      <c r="E56" s="463" t="s">
        <v>91</v>
      </c>
      <c r="F56" s="463" t="s">
        <v>53</v>
      </c>
      <c r="G56" s="463">
        <v>1982</v>
      </c>
      <c r="H56" s="463" t="s">
        <v>269</v>
      </c>
      <c r="I56" s="463" t="s">
        <v>200</v>
      </c>
      <c r="J56" s="463">
        <v>30</v>
      </c>
      <c r="K56" s="463">
        <v>11</v>
      </c>
      <c r="L56" s="463">
        <v>30</v>
      </c>
      <c r="M56" s="464">
        <v>0.45525462962962965</v>
      </c>
      <c r="N56" s="463">
        <v>0</v>
      </c>
      <c r="O56" s="465">
        <v>0.4777777777777778</v>
      </c>
      <c r="P56" s="465">
        <v>0.3430555555555555</v>
      </c>
      <c r="Q56" s="463"/>
      <c r="R56" s="465">
        <v>0.40486111111111112</v>
      </c>
      <c r="S56" s="463"/>
      <c r="T56" s="463"/>
      <c r="U56" s="465">
        <v>0.52847222222222223</v>
      </c>
      <c r="V56" s="465">
        <v>0.4465277777777778</v>
      </c>
      <c r="W56" s="463"/>
      <c r="X56" s="465">
        <v>0.31180555555555556</v>
      </c>
      <c r="Y56" s="465">
        <v>0.56458333333333333</v>
      </c>
      <c r="Z56" s="465">
        <v>0.3840277777777778</v>
      </c>
      <c r="AA56" s="464">
        <v>0.59184027777777781</v>
      </c>
      <c r="AB56" s="464">
        <v>0.32100694444444444</v>
      </c>
      <c r="AC56" s="463"/>
      <c r="AD56" s="463"/>
      <c r="AE56" s="463"/>
      <c r="AF56" s="463"/>
      <c r="AG56" s="465">
        <v>0.67708333333333337</v>
      </c>
      <c r="AH56" s="465">
        <v>0.62291666666666667</v>
      </c>
      <c r="AI56" s="463"/>
      <c r="AJ56" s="463"/>
      <c r="AK56" s="463"/>
      <c r="AL56" s="465">
        <v>0.64583333333333337</v>
      </c>
      <c r="AM56" s="463"/>
      <c r="AN56" s="463"/>
      <c r="AO56" s="464">
        <v>0.72608796296296296</v>
      </c>
      <c r="AP56" s="464">
        <v>0.13424768518518518</v>
      </c>
      <c r="AQ56" s="466"/>
      <c r="AS56" s="15">
        <f>VLOOKUP(AT56,id!$A:$C,3,0)</f>
        <v>46</v>
      </c>
      <c r="AT56" s="15" t="str">
        <f t="shared" si="0"/>
        <v>StefańskiTomasz1982</v>
      </c>
      <c r="AU56" s="9" t="str">
        <f t="shared" si="9"/>
        <v>Stefański</v>
      </c>
      <c r="AV56" s="9" t="str">
        <f t="shared" si="9"/>
        <v>Tomasz</v>
      </c>
      <c r="AW56" s="9" t="str">
        <f t="shared" si="2"/>
        <v>Welocypedy</v>
      </c>
      <c r="AX56" s="9">
        <f t="shared" si="3"/>
        <v>1982</v>
      </c>
      <c r="AY56" s="9">
        <f t="shared" si="10"/>
        <v>21.087214335369648</v>
      </c>
      <c r="AZ56" s="9"/>
      <c r="BA56" s="9">
        <f t="shared" si="11"/>
        <v>1.2099455941424722</v>
      </c>
      <c r="BB56" s="9">
        <f t="shared" si="12"/>
        <v>0.91666666666666663</v>
      </c>
      <c r="BC56" s="9">
        <f t="shared" si="13"/>
        <v>1</v>
      </c>
      <c r="BD56" s="9">
        <f t="shared" si="14"/>
        <v>0.98274826965614603</v>
      </c>
    </row>
    <row r="57" spans="1:56" s="236" customFormat="1" ht="15" customHeight="1">
      <c r="A57" s="467">
        <v>54</v>
      </c>
      <c r="B57" s="468">
        <v>52</v>
      </c>
      <c r="C57" s="468"/>
      <c r="D57" s="468">
        <v>1086</v>
      </c>
      <c r="E57" s="468" t="s">
        <v>1011</v>
      </c>
      <c r="F57" s="468" t="s">
        <v>25</v>
      </c>
      <c r="G57" s="468">
        <v>1984</v>
      </c>
      <c r="H57" s="468" t="s">
        <v>1515</v>
      </c>
      <c r="I57" s="468" t="s">
        <v>2710</v>
      </c>
      <c r="J57" s="468">
        <v>29</v>
      </c>
      <c r="K57" s="468">
        <v>12</v>
      </c>
      <c r="L57" s="468">
        <v>29</v>
      </c>
      <c r="M57" s="469">
        <v>0.57010416666666663</v>
      </c>
      <c r="N57" s="468">
        <v>0</v>
      </c>
      <c r="O57" s="470">
        <v>0.55277777777777781</v>
      </c>
      <c r="P57" s="470">
        <v>0.3298611111111111</v>
      </c>
      <c r="Q57" s="470">
        <v>0.65486111111111112</v>
      </c>
      <c r="R57" s="470">
        <v>0.40833333333333338</v>
      </c>
      <c r="S57" s="468"/>
      <c r="T57" s="468"/>
      <c r="U57" s="470">
        <v>0.59791666666666665</v>
      </c>
      <c r="V57" s="470">
        <v>0.47013888888888888</v>
      </c>
      <c r="W57" s="468"/>
      <c r="X57" s="470">
        <v>0.51944444444444449</v>
      </c>
      <c r="Y57" s="468"/>
      <c r="Z57" s="470">
        <v>0.37013888888888885</v>
      </c>
      <c r="AA57" s="469">
        <v>0.67025462962962967</v>
      </c>
      <c r="AB57" s="469">
        <v>0.39942129629629625</v>
      </c>
      <c r="AC57" s="470">
        <v>0.75555555555555554</v>
      </c>
      <c r="AD57" s="468"/>
      <c r="AE57" s="468"/>
      <c r="AF57" s="468"/>
      <c r="AG57" s="468"/>
      <c r="AH57" s="470">
        <v>0.73402777777777783</v>
      </c>
      <c r="AI57" s="468"/>
      <c r="AJ57" s="470">
        <v>0.81319444444444444</v>
      </c>
      <c r="AK57" s="468"/>
      <c r="AL57" s="470">
        <v>0.71180555555555547</v>
      </c>
      <c r="AM57" s="468"/>
      <c r="AN57" s="468"/>
      <c r="AO57" s="469">
        <v>0.8409375</v>
      </c>
      <c r="AP57" s="469">
        <v>0.17068287037037036</v>
      </c>
      <c r="AQ57" s="471"/>
      <c r="AS57" s="15">
        <f>VLOOKUP(AT57,id!$A:$C,3,0)</f>
        <v>639</v>
      </c>
      <c r="AT57" s="15" t="str">
        <f t="shared" si="0"/>
        <v>TysarczykJacek1984</v>
      </c>
      <c r="AU57" s="9" t="str">
        <f t="shared" si="9"/>
        <v>Tysarczyk</v>
      </c>
      <c r="AV57" s="9" t="str">
        <f t="shared" si="9"/>
        <v>Jacek</v>
      </c>
      <c r="AW57" s="9" t="str">
        <f t="shared" si="2"/>
        <v>CH#%$JOWE są zmiany w TR200 !</v>
      </c>
      <c r="AX57" s="9">
        <f t="shared" si="3"/>
        <v>1984</v>
      </c>
      <c r="AY57" s="9">
        <f t="shared" si="10"/>
        <v>20.384307190857328</v>
      </c>
      <c r="AZ57" s="9"/>
      <c r="BA57" s="9">
        <f t="shared" si="11"/>
        <v>0.79854639949651829</v>
      </c>
      <c r="BB57" s="9">
        <f t="shared" si="12"/>
        <v>1.0909090909090908</v>
      </c>
      <c r="BC57" s="9">
        <f t="shared" si="13"/>
        <v>0.96666666666666667</v>
      </c>
      <c r="BD57" s="9">
        <f t="shared" si="14"/>
        <v>1.0175545771755876</v>
      </c>
    </row>
    <row r="58" spans="1:56" s="236" customFormat="1" ht="15" customHeight="1">
      <c r="A58" s="462">
        <v>55</v>
      </c>
      <c r="B58" s="463">
        <v>53</v>
      </c>
      <c r="C58" s="463"/>
      <c r="D58" s="463">
        <v>1068</v>
      </c>
      <c r="E58" s="463" t="s">
        <v>2711</v>
      </c>
      <c r="F58" s="463" t="s">
        <v>288</v>
      </c>
      <c r="G58" s="463">
        <v>1984</v>
      </c>
      <c r="H58" s="463" t="s">
        <v>1776</v>
      </c>
      <c r="I58" s="463"/>
      <c r="J58" s="463">
        <v>29</v>
      </c>
      <c r="K58" s="463">
        <v>12</v>
      </c>
      <c r="L58" s="463">
        <v>29</v>
      </c>
      <c r="M58" s="464">
        <v>0.57018518518518524</v>
      </c>
      <c r="N58" s="463">
        <v>0</v>
      </c>
      <c r="O58" s="465">
        <v>0.55277777777777781</v>
      </c>
      <c r="P58" s="465">
        <v>0.3298611111111111</v>
      </c>
      <c r="Q58" s="465">
        <v>0.65416666666666667</v>
      </c>
      <c r="R58" s="465">
        <v>0.40833333333333338</v>
      </c>
      <c r="S58" s="463"/>
      <c r="T58" s="463"/>
      <c r="U58" s="465">
        <v>0.59861111111111109</v>
      </c>
      <c r="V58" s="465">
        <v>0.47083333333333338</v>
      </c>
      <c r="W58" s="463"/>
      <c r="X58" s="465">
        <v>0.50972222222222219</v>
      </c>
      <c r="Y58" s="463"/>
      <c r="Z58" s="465">
        <v>0.37013888888888885</v>
      </c>
      <c r="AA58" s="464">
        <v>0.67045138888888889</v>
      </c>
      <c r="AB58" s="464">
        <v>0.39961805555555557</v>
      </c>
      <c r="AC58" s="465">
        <v>0.75555555555555554</v>
      </c>
      <c r="AD58" s="463"/>
      <c r="AE58" s="463"/>
      <c r="AF58" s="463"/>
      <c r="AG58" s="463"/>
      <c r="AH58" s="465">
        <v>0.73402777777777783</v>
      </c>
      <c r="AI58" s="463"/>
      <c r="AJ58" s="465">
        <v>0.81388888888888899</v>
      </c>
      <c r="AK58" s="463"/>
      <c r="AL58" s="465">
        <v>0.71180555555555547</v>
      </c>
      <c r="AM58" s="463"/>
      <c r="AN58" s="463"/>
      <c r="AO58" s="464">
        <v>0.8410185185185185</v>
      </c>
      <c r="AP58" s="464">
        <v>0.17056712962962964</v>
      </c>
      <c r="AQ58" s="466"/>
      <c r="AS58" s="15">
        <f>VLOOKUP(AT58,id!$A:$C,3,0)</f>
        <v>640</v>
      </c>
      <c r="AT58" s="15" t="str">
        <f t="shared" si="0"/>
        <v>MejkaBartłomiej1984</v>
      </c>
      <c r="AU58" s="9" t="str">
        <f t="shared" si="9"/>
        <v>Mejka</v>
      </c>
      <c r="AV58" s="9" t="str">
        <f t="shared" si="9"/>
        <v>Bartłomiej</v>
      </c>
      <c r="AW58" s="9">
        <f t="shared" si="2"/>
        <v>0</v>
      </c>
      <c r="AX58" s="9">
        <f t="shared" si="3"/>
        <v>1984</v>
      </c>
      <c r="AY58" s="9">
        <f t="shared" si="10"/>
        <v>20.381410752274668</v>
      </c>
      <c r="AZ58" s="9"/>
      <c r="BA58" s="9">
        <f t="shared" si="11"/>
        <v>0.99985790841182187</v>
      </c>
      <c r="BB58" s="9">
        <f t="shared" si="12"/>
        <v>1</v>
      </c>
      <c r="BC58" s="9">
        <f t="shared" si="13"/>
        <v>1</v>
      </c>
      <c r="BD58" s="9">
        <f t="shared" si="14"/>
        <v>1</v>
      </c>
    </row>
    <row r="59" spans="1:56" s="236" customFormat="1" ht="15" customHeight="1">
      <c r="A59" s="467">
        <v>56</v>
      </c>
      <c r="B59" s="468">
        <v>54</v>
      </c>
      <c r="C59" s="468"/>
      <c r="D59" s="468">
        <v>1033</v>
      </c>
      <c r="E59" s="468" t="s">
        <v>628</v>
      </c>
      <c r="F59" s="468" t="s">
        <v>159</v>
      </c>
      <c r="G59" s="468">
        <v>1962</v>
      </c>
      <c r="H59" s="468" t="s">
        <v>1652</v>
      </c>
      <c r="I59" s="468" t="s">
        <v>627</v>
      </c>
      <c r="J59" s="468">
        <v>29</v>
      </c>
      <c r="K59" s="468">
        <v>11</v>
      </c>
      <c r="L59" s="468">
        <v>29</v>
      </c>
      <c r="M59" s="469">
        <v>0.42261574074074071</v>
      </c>
      <c r="N59" s="468">
        <v>0</v>
      </c>
      <c r="O59" s="468"/>
      <c r="P59" s="470">
        <v>0.52361111111111114</v>
      </c>
      <c r="Q59" s="470">
        <v>0.30624999999999997</v>
      </c>
      <c r="R59" s="470">
        <v>0.60833333333333328</v>
      </c>
      <c r="S59" s="470">
        <v>0.38055555555555554</v>
      </c>
      <c r="T59" s="470">
        <v>0.49305555555555558</v>
      </c>
      <c r="U59" s="470">
        <v>0.33611111111111108</v>
      </c>
      <c r="V59" s="470">
        <v>0.6333333333333333</v>
      </c>
      <c r="W59" s="470">
        <v>0.43402777777777773</v>
      </c>
      <c r="X59" s="470">
        <v>0.67708333333333337</v>
      </c>
      <c r="Y59" s="470">
        <v>0.46458333333333335</v>
      </c>
      <c r="Z59" s="470">
        <v>0.56388888888888888</v>
      </c>
      <c r="AA59" s="468"/>
      <c r="AB59" s="468"/>
      <c r="AC59" s="468"/>
      <c r="AD59" s="468"/>
      <c r="AE59" s="468"/>
      <c r="AF59" s="468"/>
      <c r="AG59" s="468"/>
      <c r="AH59" s="468"/>
      <c r="AI59" s="468"/>
      <c r="AJ59" s="468"/>
      <c r="AK59" s="468"/>
      <c r="AL59" s="468"/>
      <c r="AM59" s="468"/>
      <c r="AN59" s="468"/>
      <c r="AO59" s="469">
        <v>0.69344907407407408</v>
      </c>
      <c r="AP59" s="469">
        <v>0.69344907407407408</v>
      </c>
      <c r="AQ59" s="471"/>
      <c r="AS59" s="15">
        <f>VLOOKUP(AT59,id!$A:$C,3,0)</f>
        <v>271</v>
      </c>
      <c r="AT59" s="15" t="str">
        <f t="shared" si="0"/>
        <v>KorsakDariusz1962</v>
      </c>
      <c r="AU59" s="9" t="str">
        <f t="shared" si="9"/>
        <v>Korsak</v>
      </c>
      <c r="AV59" s="9" t="str">
        <f t="shared" si="9"/>
        <v>Dariusz</v>
      </c>
      <c r="AW59" s="9" t="str">
        <f t="shared" si="2"/>
        <v>Elbląska Strona Rowerowa</v>
      </c>
      <c r="AX59" s="9">
        <f t="shared" si="3"/>
        <v>1962</v>
      </c>
      <c r="AY59" s="9">
        <f t="shared" si="10"/>
        <v>20.0297961499491</v>
      </c>
      <c r="AZ59" s="9"/>
      <c r="BA59" s="9">
        <f t="shared" si="11"/>
        <v>1.3491811360026293</v>
      </c>
      <c r="BB59" s="9">
        <f t="shared" si="12"/>
        <v>0.91666666666666663</v>
      </c>
      <c r="BC59" s="9">
        <f t="shared" si="13"/>
        <v>1</v>
      </c>
      <c r="BD59" s="9">
        <f t="shared" si="14"/>
        <v>0.98274826965614603</v>
      </c>
    </row>
    <row r="60" spans="1:56" s="236" customFormat="1" ht="15" customHeight="1">
      <c r="A60" s="462">
        <v>57</v>
      </c>
      <c r="B60" s="463">
        <v>55</v>
      </c>
      <c r="C60" s="463"/>
      <c r="D60" s="463">
        <v>1044</v>
      </c>
      <c r="E60" s="463" t="s">
        <v>422</v>
      </c>
      <c r="F60" s="463" t="s">
        <v>30</v>
      </c>
      <c r="G60" s="463">
        <v>1971</v>
      </c>
      <c r="H60" s="463" t="s">
        <v>1617</v>
      </c>
      <c r="I60" s="463" t="s">
        <v>421</v>
      </c>
      <c r="J60" s="463">
        <v>29</v>
      </c>
      <c r="K60" s="463">
        <v>11</v>
      </c>
      <c r="L60" s="463">
        <v>29</v>
      </c>
      <c r="M60" s="464">
        <v>0.42263888888888884</v>
      </c>
      <c r="N60" s="463">
        <v>0</v>
      </c>
      <c r="O60" s="463"/>
      <c r="P60" s="465">
        <v>0.52361111111111114</v>
      </c>
      <c r="Q60" s="465">
        <v>0.30694444444444441</v>
      </c>
      <c r="R60" s="465">
        <v>0.60555555555555551</v>
      </c>
      <c r="S60" s="465">
        <v>0.38194444444444442</v>
      </c>
      <c r="T60" s="465">
        <v>0.49305555555555558</v>
      </c>
      <c r="U60" s="465">
        <v>0.33611111111111108</v>
      </c>
      <c r="V60" s="465">
        <v>0.6333333333333333</v>
      </c>
      <c r="W60" s="465">
        <v>0.43402777777777773</v>
      </c>
      <c r="X60" s="465">
        <v>0.67708333333333337</v>
      </c>
      <c r="Y60" s="465">
        <v>0.46458333333333335</v>
      </c>
      <c r="Z60" s="465">
        <v>0.56319444444444444</v>
      </c>
      <c r="AA60" s="463"/>
      <c r="AB60" s="463"/>
      <c r="AC60" s="463"/>
      <c r="AD60" s="463"/>
      <c r="AE60" s="463"/>
      <c r="AF60" s="463"/>
      <c r="AG60" s="463"/>
      <c r="AH60" s="463"/>
      <c r="AI60" s="463"/>
      <c r="AJ60" s="463"/>
      <c r="AK60" s="463"/>
      <c r="AL60" s="463"/>
      <c r="AM60" s="463"/>
      <c r="AN60" s="463"/>
      <c r="AO60" s="464">
        <v>0.69347222222222227</v>
      </c>
      <c r="AP60" s="464">
        <v>0.69347222222222227</v>
      </c>
      <c r="AQ60" s="466"/>
      <c r="AS60" s="15">
        <f>VLOOKUP(AT60,id!$A:$C,3,0)</f>
        <v>197</v>
      </c>
      <c r="AT60" s="15" t="str">
        <f t="shared" si="0"/>
        <v>DzichAndrzej1971</v>
      </c>
      <c r="AU60" s="9" t="str">
        <f t="shared" si="9"/>
        <v>Dzich</v>
      </c>
      <c r="AV60" s="9" t="str">
        <f t="shared" si="9"/>
        <v>Andrzej</v>
      </c>
      <c r="AW60" s="9" t="str">
        <f t="shared" si="2"/>
        <v>Alive!</v>
      </c>
      <c r="AX60" s="9">
        <f t="shared" si="3"/>
        <v>1971</v>
      </c>
      <c r="AY60" s="9">
        <f t="shared" si="10"/>
        <v>20.028699107767594</v>
      </c>
      <c r="AZ60" s="9"/>
      <c r="BA60" s="9">
        <f t="shared" si="11"/>
        <v>0.99994522948844344</v>
      </c>
      <c r="BB60" s="9">
        <f t="shared" si="12"/>
        <v>1</v>
      </c>
      <c r="BC60" s="9">
        <f t="shared" si="13"/>
        <v>1</v>
      </c>
      <c r="BD60" s="9">
        <f t="shared" si="14"/>
        <v>1</v>
      </c>
    </row>
    <row r="61" spans="1:56" s="236" customFormat="1" ht="15" customHeight="1">
      <c r="A61" s="467">
        <v>60</v>
      </c>
      <c r="B61" s="468">
        <v>56</v>
      </c>
      <c r="C61" s="468"/>
      <c r="D61" s="468">
        <v>1016</v>
      </c>
      <c r="E61" s="468" t="s">
        <v>384</v>
      </c>
      <c r="F61" s="468" t="s">
        <v>28</v>
      </c>
      <c r="G61" s="468">
        <v>1972</v>
      </c>
      <c r="H61" s="468" t="s">
        <v>1633</v>
      </c>
      <c r="I61" s="468" t="s">
        <v>385</v>
      </c>
      <c r="J61" s="468">
        <v>29</v>
      </c>
      <c r="K61" s="468">
        <v>11</v>
      </c>
      <c r="L61" s="468">
        <v>29</v>
      </c>
      <c r="M61" s="469">
        <v>0.53730324074074076</v>
      </c>
      <c r="N61" s="468">
        <v>0</v>
      </c>
      <c r="O61" s="468"/>
      <c r="P61" s="468"/>
      <c r="Q61" s="470">
        <v>0.30694444444444441</v>
      </c>
      <c r="R61" s="468"/>
      <c r="S61" s="470">
        <v>0.42499999999999999</v>
      </c>
      <c r="T61" s="470">
        <v>0.54861111111111105</v>
      </c>
      <c r="U61" s="470">
        <v>0.35555555555555557</v>
      </c>
      <c r="V61" s="468"/>
      <c r="W61" s="470">
        <v>0.48749999999999999</v>
      </c>
      <c r="X61" s="468"/>
      <c r="Y61" s="470">
        <v>0.5180555555555556</v>
      </c>
      <c r="Z61" s="468"/>
      <c r="AA61" s="469">
        <v>0.57454861111111111</v>
      </c>
      <c r="AB61" s="469">
        <v>0.30371527777777779</v>
      </c>
      <c r="AC61" s="468"/>
      <c r="AD61" s="470">
        <v>0.61805555555555558</v>
      </c>
      <c r="AE61" s="468"/>
      <c r="AF61" s="470">
        <v>0.72291666666666676</v>
      </c>
      <c r="AG61" s="468"/>
      <c r="AH61" s="468"/>
      <c r="AI61" s="468"/>
      <c r="AJ61" s="468"/>
      <c r="AK61" s="470">
        <v>0.67291666666666661</v>
      </c>
      <c r="AL61" s="468"/>
      <c r="AM61" s="470">
        <v>0.64166666666666672</v>
      </c>
      <c r="AN61" s="470">
        <v>0.7729166666666667</v>
      </c>
      <c r="AO61" s="469">
        <v>0.80813657407407413</v>
      </c>
      <c r="AP61" s="469">
        <v>0.23358796296296294</v>
      </c>
      <c r="AQ61" s="471"/>
      <c r="AS61" s="15">
        <f>VLOOKUP(AT61,id!$A:$C,3,0)</f>
        <v>209</v>
      </c>
      <c r="AT61" s="15" t="str">
        <f t="shared" si="0"/>
        <v>DunowskiPrzemysław1972</v>
      </c>
      <c r="AU61" s="9" t="str">
        <f t="shared" ref="AU61:AV96" si="15">E61</f>
        <v>Dunowski</v>
      </c>
      <c r="AV61" s="9" t="str">
        <f t="shared" si="15"/>
        <v>Przemysław</v>
      </c>
      <c r="AW61" s="9" t="str">
        <f t="shared" si="2"/>
        <v>MTB4FUN</v>
      </c>
      <c r="AX61" s="9">
        <f t="shared" si="3"/>
        <v>1972</v>
      </c>
      <c r="AY61" s="9">
        <f t="shared" si="10"/>
        <v>15.754431566663968</v>
      </c>
      <c r="AZ61" s="9"/>
      <c r="BA61" s="9">
        <f t="shared" si="11"/>
        <v>0.78659285268078316</v>
      </c>
      <c r="BB61" s="9">
        <f t="shared" si="12"/>
        <v>1</v>
      </c>
      <c r="BC61" s="9">
        <f t="shared" si="13"/>
        <v>1</v>
      </c>
      <c r="BD61" s="9">
        <f t="shared" si="14"/>
        <v>1</v>
      </c>
    </row>
    <row r="62" spans="1:56" s="236" customFormat="1" ht="15" customHeight="1">
      <c r="A62" s="462">
        <v>61</v>
      </c>
      <c r="B62" s="463">
        <v>57</v>
      </c>
      <c r="C62" s="463"/>
      <c r="D62" s="463">
        <v>1108</v>
      </c>
      <c r="E62" s="463" t="s">
        <v>60</v>
      </c>
      <c r="F62" s="463" t="s">
        <v>26</v>
      </c>
      <c r="G62" s="463">
        <v>1969</v>
      </c>
      <c r="H62" s="463" t="s">
        <v>262</v>
      </c>
      <c r="I62" s="463"/>
      <c r="J62" s="463">
        <v>28</v>
      </c>
      <c r="K62" s="463">
        <v>11</v>
      </c>
      <c r="L62" s="463">
        <v>28</v>
      </c>
      <c r="M62" s="464">
        <v>0.38565972222222222</v>
      </c>
      <c r="N62" s="463">
        <v>0</v>
      </c>
      <c r="O62" s="465">
        <v>0.34791666666666665</v>
      </c>
      <c r="P62" s="465">
        <v>0.52638888888888891</v>
      </c>
      <c r="Q62" s="465">
        <v>0.29375000000000001</v>
      </c>
      <c r="R62" s="465">
        <v>0.45555555555555555</v>
      </c>
      <c r="S62" s="463"/>
      <c r="T62" s="465">
        <v>0.55138888888888882</v>
      </c>
      <c r="U62" s="465">
        <v>0.31736111111111115</v>
      </c>
      <c r="V62" s="465">
        <v>0.43333333333333335</v>
      </c>
      <c r="W62" s="465">
        <v>0.60625000000000007</v>
      </c>
      <c r="X62" s="465">
        <v>0.37986111111111115</v>
      </c>
      <c r="Y62" s="465">
        <v>0.63194444444444442</v>
      </c>
      <c r="Z62" s="465">
        <v>0.49236111111111108</v>
      </c>
      <c r="AA62" s="464">
        <v>0.65577546296296296</v>
      </c>
      <c r="AB62" s="464">
        <v>0.38494212962962965</v>
      </c>
      <c r="AC62" s="463"/>
      <c r="AD62" s="463"/>
      <c r="AE62" s="463"/>
      <c r="AF62" s="463"/>
      <c r="AG62" s="463"/>
      <c r="AH62" s="463"/>
      <c r="AI62" s="463"/>
      <c r="AJ62" s="463"/>
      <c r="AK62" s="463"/>
      <c r="AL62" s="463"/>
      <c r="AM62" s="463"/>
      <c r="AN62" s="463"/>
      <c r="AO62" s="464">
        <v>0.65649305555555559</v>
      </c>
      <c r="AP62" s="464">
        <v>7.175925925925927E-4</v>
      </c>
      <c r="AQ62" s="466"/>
      <c r="AS62" s="15">
        <f>VLOOKUP(AT62,id!$A:$C,3,0)</f>
        <v>7</v>
      </c>
      <c r="AT62" s="15" t="str">
        <f t="shared" si="0"/>
        <v>SzawdzinKrzysztof1969</v>
      </c>
      <c r="AU62" s="9" t="str">
        <f t="shared" si="15"/>
        <v>Szawdzin</v>
      </c>
      <c r="AV62" s="9" t="str">
        <f t="shared" si="15"/>
        <v>Krzysztof</v>
      </c>
      <c r="AW62" s="9">
        <f t="shared" si="2"/>
        <v>0</v>
      </c>
      <c r="AX62" s="9">
        <f t="shared" si="3"/>
        <v>1969</v>
      </c>
      <c r="AY62" s="9">
        <f t="shared" si="10"/>
        <v>15.21117530574452</v>
      </c>
      <c r="AZ62" s="9"/>
      <c r="BA62" s="9">
        <f t="shared" si="11"/>
        <v>1.3932054860298311</v>
      </c>
      <c r="BB62" s="9">
        <f t="shared" si="12"/>
        <v>1</v>
      </c>
      <c r="BC62" s="9">
        <f t="shared" si="13"/>
        <v>0.96551724137931039</v>
      </c>
      <c r="BD62" s="9">
        <f t="shared" si="14"/>
        <v>1</v>
      </c>
    </row>
    <row r="63" spans="1:56" s="236" customFormat="1" ht="15" customHeight="1">
      <c r="A63" s="467">
        <v>62</v>
      </c>
      <c r="B63" s="468">
        <v>58</v>
      </c>
      <c r="C63" s="468"/>
      <c r="D63" s="468">
        <v>1001</v>
      </c>
      <c r="E63" s="468" t="s">
        <v>547</v>
      </c>
      <c r="F63" s="468" t="s">
        <v>50</v>
      </c>
      <c r="G63" s="468">
        <v>1982</v>
      </c>
      <c r="H63" s="468" t="s">
        <v>1633</v>
      </c>
      <c r="I63" s="468" t="s">
        <v>385</v>
      </c>
      <c r="J63" s="468">
        <v>28</v>
      </c>
      <c r="K63" s="468">
        <v>10</v>
      </c>
      <c r="L63" s="468">
        <v>28</v>
      </c>
      <c r="M63" s="469">
        <v>0.5372569444444445</v>
      </c>
      <c r="N63" s="468">
        <v>0</v>
      </c>
      <c r="O63" s="468"/>
      <c r="P63" s="470">
        <v>0.33680555555555558</v>
      </c>
      <c r="Q63" s="468"/>
      <c r="R63" s="470">
        <v>0.39513888888888887</v>
      </c>
      <c r="S63" s="468"/>
      <c r="T63" s="468"/>
      <c r="U63" s="468"/>
      <c r="V63" s="470">
        <v>0.51388888888888895</v>
      </c>
      <c r="W63" s="468"/>
      <c r="X63" s="470">
        <v>0.5541666666666667</v>
      </c>
      <c r="Y63" s="468"/>
      <c r="Z63" s="470">
        <v>0.36944444444444446</v>
      </c>
      <c r="AA63" s="469">
        <v>0.57458333333333333</v>
      </c>
      <c r="AB63" s="469">
        <v>0.30375000000000002</v>
      </c>
      <c r="AC63" s="468"/>
      <c r="AD63" s="470">
        <v>0.61805555555555558</v>
      </c>
      <c r="AE63" s="468"/>
      <c r="AF63" s="470">
        <v>0.72291666666666676</v>
      </c>
      <c r="AG63" s="468"/>
      <c r="AH63" s="468"/>
      <c r="AI63" s="468"/>
      <c r="AJ63" s="468"/>
      <c r="AK63" s="470">
        <v>0.67291666666666661</v>
      </c>
      <c r="AL63" s="468"/>
      <c r="AM63" s="470">
        <v>0.64166666666666672</v>
      </c>
      <c r="AN63" s="470">
        <v>0.7729166666666667</v>
      </c>
      <c r="AO63" s="469">
        <v>0.80809027777777775</v>
      </c>
      <c r="AP63" s="469">
        <v>0.23350694444444445</v>
      </c>
      <c r="AQ63" s="471"/>
      <c r="AS63" s="15">
        <f>VLOOKUP(AT63,id!$A:$C,3,0)</f>
        <v>641</v>
      </c>
      <c r="AT63" s="15" t="str">
        <f t="shared" si="0"/>
        <v>WanatRafał1982</v>
      </c>
      <c r="AU63" s="9" t="str">
        <f t="shared" si="15"/>
        <v>Wanat</v>
      </c>
      <c r="AV63" s="9" t="str">
        <f t="shared" si="15"/>
        <v>Rafał</v>
      </c>
      <c r="AW63" s="9" t="str">
        <f t="shared" si="2"/>
        <v>MTB4FUN</v>
      </c>
      <c r="AX63" s="9">
        <f t="shared" si="3"/>
        <v>1982</v>
      </c>
      <c r="AY63" s="9">
        <f t="shared" si="10"/>
        <v>14.923965434200563</v>
      </c>
      <c r="AZ63" s="9"/>
      <c r="BA63" s="9">
        <f t="shared" si="11"/>
        <v>0.71783106055709944</v>
      </c>
      <c r="BB63" s="9">
        <f t="shared" si="12"/>
        <v>0.90909090909090906</v>
      </c>
      <c r="BC63" s="9">
        <f t="shared" si="13"/>
        <v>1</v>
      </c>
      <c r="BD63" s="9">
        <f t="shared" si="14"/>
        <v>0.98111849572626431</v>
      </c>
    </row>
    <row r="64" spans="1:56" s="236" customFormat="1" ht="15" customHeight="1">
      <c r="A64" s="462">
        <v>63</v>
      </c>
      <c r="B64" s="463">
        <v>59</v>
      </c>
      <c r="C64" s="463"/>
      <c r="D64" s="463">
        <v>1015</v>
      </c>
      <c r="E64" s="463" t="s">
        <v>2715</v>
      </c>
      <c r="F64" s="463" t="s">
        <v>19</v>
      </c>
      <c r="G64" s="463">
        <v>1979</v>
      </c>
      <c r="H64" s="463" t="s">
        <v>303</v>
      </c>
      <c r="I64" s="463"/>
      <c r="J64" s="463">
        <v>28</v>
      </c>
      <c r="K64" s="463">
        <v>10</v>
      </c>
      <c r="L64" s="463">
        <v>28</v>
      </c>
      <c r="M64" s="464">
        <v>0.55115740740740737</v>
      </c>
      <c r="N64" s="463">
        <v>0</v>
      </c>
      <c r="O64" s="463"/>
      <c r="P64" s="465">
        <v>0.46319444444444446</v>
      </c>
      <c r="Q64" s="463"/>
      <c r="R64" s="465">
        <v>0.52777777777777779</v>
      </c>
      <c r="S64" s="463"/>
      <c r="T64" s="465">
        <v>0.42638888888888887</v>
      </c>
      <c r="U64" s="463"/>
      <c r="V64" s="465">
        <v>0.57500000000000007</v>
      </c>
      <c r="W64" s="465">
        <v>0.3611111111111111</v>
      </c>
      <c r="X64" s="465">
        <v>0.63472222222222219</v>
      </c>
      <c r="Y64" s="465">
        <v>0.31805555555555554</v>
      </c>
      <c r="Z64" s="465">
        <v>0.4993055555555555</v>
      </c>
      <c r="AA64" s="464">
        <v>0.65748842592592593</v>
      </c>
      <c r="AB64" s="464">
        <v>0.38665509259259262</v>
      </c>
      <c r="AC64" s="465">
        <v>0.80902777777777779</v>
      </c>
      <c r="AD64" s="463"/>
      <c r="AE64" s="463"/>
      <c r="AF64" s="463"/>
      <c r="AG64" s="463"/>
      <c r="AH64" s="463"/>
      <c r="AI64" s="463"/>
      <c r="AJ64" s="463"/>
      <c r="AK64" s="463"/>
      <c r="AL64" s="465">
        <v>0.74236111111111114</v>
      </c>
      <c r="AM64" s="463"/>
      <c r="AN64" s="463"/>
      <c r="AO64" s="464">
        <v>0.82199074074074074</v>
      </c>
      <c r="AP64" s="464">
        <v>0.16450231481481481</v>
      </c>
      <c r="AQ64" s="466"/>
      <c r="AS64" s="15">
        <f>VLOOKUP(AT64,id!$A:$C,3,0)</f>
        <v>642</v>
      </c>
      <c r="AT64" s="15" t="str">
        <f t="shared" si="0"/>
        <v>StankiewiczPiotr1979</v>
      </c>
      <c r="AU64" s="9" t="str">
        <f t="shared" si="15"/>
        <v>Stankiewicz</v>
      </c>
      <c r="AV64" s="9" t="str">
        <f t="shared" si="15"/>
        <v>Piotr</v>
      </c>
      <c r="AW64" s="9">
        <f t="shared" si="2"/>
        <v>0</v>
      </c>
      <c r="AX64" s="9">
        <f t="shared" si="3"/>
        <v>1979</v>
      </c>
      <c r="AY64" s="9">
        <f t="shared" si="10"/>
        <v>14.547575629780679</v>
      </c>
      <c r="AZ64" s="9"/>
      <c r="BA64" s="9">
        <f t="shared" si="11"/>
        <v>0.9747795044099119</v>
      </c>
      <c r="BB64" s="9">
        <f t="shared" si="12"/>
        <v>1</v>
      </c>
      <c r="BC64" s="9">
        <f t="shared" si="13"/>
        <v>1</v>
      </c>
      <c r="BD64" s="9">
        <f t="shared" si="14"/>
        <v>1</v>
      </c>
    </row>
    <row r="65" spans="1:56" s="236" customFormat="1" ht="15" customHeight="1">
      <c r="A65" s="467">
        <v>64</v>
      </c>
      <c r="B65" s="468">
        <v>60</v>
      </c>
      <c r="C65" s="468"/>
      <c r="D65" s="468">
        <v>1098</v>
      </c>
      <c r="E65" s="468" t="s">
        <v>2716</v>
      </c>
      <c r="F65" s="468" t="s">
        <v>96</v>
      </c>
      <c r="G65" s="468">
        <v>1976</v>
      </c>
      <c r="H65" s="468" t="s">
        <v>303</v>
      </c>
      <c r="I65" s="468"/>
      <c r="J65" s="468">
        <v>28</v>
      </c>
      <c r="K65" s="468">
        <v>10</v>
      </c>
      <c r="L65" s="468">
        <v>28</v>
      </c>
      <c r="M65" s="469">
        <v>0.55143518518518519</v>
      </c>
      <c r="N65" s="468">
        <v>0</v>
      </c>
      <c r="O65" s="468"/>
      <c r="P65" s="470">
        <v>0.46319444444444446</v>
      </c>
      <c r="Q65" s="468"/>
      <c r="R65" s="470">
        <v>0.52777777777777779</v>
      </c>
      <c r="S65" s="468"/>
      <c r="T65" s="470">
        <v>0.42569444444444443</v>
      </c>
      <c r="U65" s="468"/>
      <c r="V65" s="470">
        <v>0.57916666666666672</v>
      </c>
      <c r="W65" s="470">
        <v>0.3611111111111111</v>
      </c>
      <c r="X65" s="470">
        <v>0.63472222222222219</v>
      </c>
      <c r="Y65" s="470">
        <v>0.31805555555555554</v>
      </c>
      <c r="Z65" s="470">
        <v>0.4993055555555555</v>
      </c>
      <c r="AA65" s="469">
        <v>0.65722222222222226</v>
      </c>
      <c r="AB65" s="469">
        <v>0.38638888888888889</v>
      </c>
      <c r="AC65" s="470">
        <v>0.80902777777777779</v>
      </c>
      <c r="AD65" s="468"/>
      <c r="AE65" s="468"/>
      <c r="AF65" s="468"/>
      <c r="AG65" s="468"/>
      <c r="AH65" s="468"/>
      <c r="AI65" s="468"/>
      <c r="AJ65" s="468"/>
      <c r="AK65" s="468"/>
      <c r="AL65" s="470">
        <v>0.7416666666666667</v>
      </c>
      <c r="AM65" s="468"/>
      <c r="AN65" s="468"/>
      <c r="AO65" s="469">
        <v>0.82226851851851857</v>
      </c>
      <c r="AP65" s="469">
        <v>0.1650462962962963</v>
      </c>
      <c r="AQ65" s="471"/>
      <c r="AS65" s="15">
        <f>VLOOKUP(AT65,id!$A:$C,3,0)</f>
        <v>643</v>
      </c>
      <c r="AT65" s="15" t="str">
        <f t="shared" si="0"/>
        <v>KuleszaJarosław1976</v>
      </c>
      <c r="AU65" s="9" t="str">
        <f t="shared" si="15"/>
        <v>Kulesza</v>
      </c>
      <c r="AV65" s="9" t="str">
        <f t="shared" si="15"/>
        <v>Jarosław</v>
      </c>
      <c r="AW65" s="9">
        <f t="shared" si="2"/>
        <v>0</v>
      </c>
      <c r="AX65" s="9">
        <f t="shared" si="3"/>
        <v>1976</v>
      </c>
      <c r="AY65" s="9">
        <f t="shared" si="10"/>
        <v>14.540247491607671</v>
      </c>
      <c r="AZ65" s="9"/>
      <c r="BA65" s="9">
        <f t="shared" si="11"/>
        <v>0.99949626395768609</v>
      </c>
      <c r="BB65" s="9">
        <f t="shared" si="12"/>
        <v>1</v>
      </c>
      <c r="BC65" s="9">
        <f t="shared" si="13"/>
        <v>1</v>
      </c>
      <c r="BD65" s="9">
        <f t="shared" si="14"/>
        <v>1</v>
      </c>
    </row>
    <row r="66" spans="1:56" s="236" customFormat="1" ht="15" customHeight="1">
      <c r="A66" s="462">
        <v>65</v>
      </c>
      <c r="B66" s="463">
        <v>61</v>
      </c>
      <c r="C66" s="463"/>
      <c r="D66" s="463">
        <v>1003</v>
      </c>
      <c r="E66" s="463" t="s">
        <v>372</v>
      </c>
      <c r="F66" s="463" t="s">
        <v>159</v>
      </c>
      <c r="G66" s="463">
        <v>1962</v>
      </c>
      <c r="H66" s="463" t="s">
        <v>254</v>
      </c>
      <c r="I66" s="463" t="s">
        <v>2712</v>
      </c>
      <c r="J66" s="463">
        <v>28</v>
      </c>
      <c r="K66" s="463">
        <v>9</v>
      </c>
      <c r="L66" s="463">
        <v>28</v>
      </c>
      <c r="M66" s="464">
        <v>0.49560185185185185</v>
      </c>
      <c r="N66" s="463">
        <v>0</v>
      </c>
      <c r="O66" s="463"/>
      <c r="P66" s="465">
        <v>0.48125000000000001</v>
      </c>
      <c r="Q66" s="463"/>
      <c r="R66" s="463"/>
      <c r="S66" s="463"/>
      <c r="T66" s="465">
        <v>0.44236111111111115</v>
      </c>
      <c r="U66" s="463"/>
      <c r="V66" s="465">
        <v>0.59166666666666667</v>
      </c>
      <c r="W66" s="465">
        <v>0.38472222222222219</v>
      </c>
      <c r="X66" s="465">
        <v>0.63750000000000007</v>
      </c>
      <c r="Y66" s="465">
        <v>0.33402777777777781</v>
      </c>
      <c r="Z66" s="465">
        <v>0.53819444444444442</v>
      </c>
      <c r="AA66" s="464">
        <v>0.65872685185185187</v>
      </c>
      <c r="AB66" s="464">
        <v>0.38789351851851855</v>
      </c>
      <c r="AC66" s="463"/>
      <c r="AD66" s="463"/>
      <c r="AE66" s="463"/>
      <c r="AF66" s="463"/>
      <c r="AG66" s="463"/>
      <c r="AH66" s="463"/>
      <c r="AI66" s="463"/>
      <c r="AJ66" s="463"/>
      <c r="AK66" s="465">
        <v>0.69861111111111107</v>
      </c>
      <c r="AL66" s="463"/>
      <c r="AM66" s="465">
        <v>0.73055555555555562</v>
      </c>
      <c r="AN66" s="463"/>
      <c r="AO66" s="464">
        <v>0.76643518518518527</v>
      </c>
      <c r="AP66" s="464">
        <v>0.10770833333333334</v>
      </c>
      <c r="AQ66" s="466"/>
      <c r="AS66" s="15">
        <f>VLOOKUP(AT66,id!$A:$C,3,0)</f>
        <v>202</v>
      </c>
      <c r="AT66" s="15" t="str">
        <f t="shared" si="0"/>
        <v>RzepeckiDariusz1962</v>
      </c>
      <c r="AU66" s="9" t="str">
        <f t="shared" si="15"/>
        <v>Rzepecki</v>
      </c>
      <c r="AV66" s="9" t="str">
        <f t="shared" si="15"/>
        <v>Dariusz</v>
      </c>
      <c r="AW66" s="9" t="str">
        <f t="shared" si="2"/>
        <v>TheEndOfTheRace</v>
      </c>
      <c r="AX66" s="9">
        <f t="shared" si="3"/>
        <v>1962</v>
      </c>
      <c r="AY66" s="9">
        <f t="shared" si="10"/>
        <v>14.237059519730952</v>
      </c>
      <c r="AZ66" s="9"/>
      <c r="BA66" s="9">
        <f t="shared" si="11"/>
        <v>1.1126576366184027</v>
      </c>
      <c r="BB66" s="9">
        <f t="shared" si="12"/>
        <v>0.9</v>
      </c>
      <c r="BC66" s="9">
        <f t="shared" si="13"/>
        <v>1</v>
      </c>
      <c r="BD66" s="9">
        <f t="shared" si="14"/>
        <v>0.9791483623609768</v>
      </c>
    </row>
    <row r="67" spans="1:56" s="236" customFormat="1" ht="15" customHeight="1">
      <c r="A67" s="462">
        <v>67</v>
      </c>
      <c r="B67" s="463">
        <v>62</v>
      </c>
      <c r="C67" s="463"/>
      <c r="D67" s="463">
        <v>1054</v>
      </c>
      <c r="E67" s="463" t="s">
        <v>2713</v>
      </c>
      <c r="F67" s="463" t="s">
        <v>257</v>
      </c>
      <c r="G67" s="463">
        <v>1981</v>
      </c>
      <c r="H67" s="463" t="s">
        <v>269</v>
      </c>
      <c r="I67" s="463" t="s">
        <v>2714</v>
      </c>
      <c r="J67" s="463">
        <v>27</v>
      </c>
      <c r="K67" s="463">
        <v>11</v>
      </c>
      <c r="L67" s="463">
        <v>27</v>
      </c>
      <c r="M67" s="464">
        <v>0.40364583333333331</v>
      </c>
      <c r="N67" s="463">
        <v>0</v>
      </c>
      <c r="O67" s="465">
        <v>0.32708333333333334</v>
      </c>
      <c r="P67" s="465">
        <v>0.47222222222222227</v>
      </c>
      <c r="Q67" s="465">
        <v>0.57152777777777775</v>
      </c>
      <c r="R67" s="465">
        <v>0.38750000000000001</v>
      </c>
      <c r="S67" s="463"/>
      <c r="T67" s="465">
        <v>0.50555555555555554</v>
      </c>
      <c r="U67" s="463"/>
      <c r="V67" s="465">
        <v>0.3666666666666667</v>
      </c>
      <c r="W67" s="463"/>
      <c r="X67" s="465">
        <v>0.29652777777777778</v>
      </c>
      <c r="Y67" s="465">
        <v>0.54791666666666672</v>
      </c>
      <c r="Z67" s="465">
        <v>0.4284722222222222</v>
      </c>
      <c r="AA67" s="464">
        <v>0.58630787037037035</v>
      </c>
      <c r="AB67" s="464">
        <v>0.31547453703703704</v>
      </c>
      <c r="AC67" s="463"/>
      <c r="AD67" s="465">
        <v>0.64444444444444449</v>
      </c>
      <c r="AE67" s="463"/>
      <c r="AF67" s="463"/>
      <c r="AG67" s="463"/>
      <c r="AH67" s="463"/>
      <c r="AI67" s="463"/>
      <c r="AJ67" s="463"/>
      <c r="AK67" s="463"/>
      <c r="AL67" s="463"/>
      <c r="AM67" s="465">
        <v>0.62708333333333333</v>
      </c>
      <c r="AN67" s="463"/>
      <c r="AO67" s="464">
        <v>0.67447916666666663</v>
      </c>
      <c r="AP67" s="464">
        <v>8.8171296296296289E-2</v>
      </c>
      <c r="AQ67" s="466"/>
      <c r="AS67" s="15">
        <f>VLOOKUP(AT67,id!$A:$C,3,0)</f>
        <v>644</v>
      </c>
      <c r="AT67" s="15" t="str">
        <f t="shared" ref="AT67:AT96" si="16">AU67&amp;AV67&amp;AX67</f>
        <v>SiochRadosław1981</v>
      </c>
      <c r="AU67" s="9" t="str">
        <f t="shared" si="15"/>
        <v>Sioch</v>
      </c>
      <c r="AV67" s="9" t="str">
        <f t="shared" si="15"/>
        <v>Radosław</v>
      </c>
      <c r="AW67" s="9" t="str">
        <f t="shared" ref="AW67:AW96" si="17">I67</f>
        <v>PZU SPORT TEAM</v>
      </c>
      <c r="AX67" s="9">
        <f t="shared" ref="AX67:AX96" si="18">G67</f>
        <v>1981</v>
      </c>
      <c r="AY67" s="9">
        <f t="shared" si="10"/>
        <v>13.728593108311989</v>
      </c>
      <c r="AZ67" s="9"/>
      <c r="BA67" s="9">
        <f t="shared" si="11"/>
        <v>1.2278136200716847</v>
      </c>
      <c r="BB67" s="9">
        <f t="shared" si="12"/>
        <v>1.2222222222222223</v>
      </c>
      <c r="BC67" s="9">
        <f t="shared" si="13"/>
        <v>0.9642857142857143</v>
      </c>
      <c r="BD67" s="9">
        <f t="shared" si="14"/>
        <v>1.0409503969692568</v>
      </c>
    </row>
    <row r="68" spans="1:56" s="236" customFormat="1" ht="15" customHeight="1">
      <c r="A68" s="462">
        <v>69</v>
      </c>
      <c r="B68" s="463">
        <v>63</v>
      </c>
      <c r="C68" s="463"/>
      <c r="D68" s="463">
        <v>1031</v>
      </c>
      <c r="E68" s="463" t="s">
        <v>361</v>
      </c>
      <c r="F68" s="463" t="s">
        <v>38</v>
      </c>
      <c r="G68" s="463">
        <v>1971</v>
      </c>
      <c r="H68" s="463" t="s">
        <v>262</v>
      </c>
      <c r="I68" s="463" t="s">
        <v>363</v>
      </c>
      <c r="J68" s="463">
        <v>27</v>
      </c>
      <c r="K68" s="463">
        <v>9</v>
      </c>
      <c r="L68" s="463">
        <v>27</v>
      </c>
      <c r="M68" s="464">
        <v>0.54278935185185184</v>
      </c>
      <c r="N68" s="463">
        <v>0</v>
      </c>
      <c r="O68" s="463"/>
      <c r="P68" s="465">
        <v>0.41597222222222219</v>
      </c>
      <c r="Q68" s="463"/>
      <c r="R68" s="463"/>
      <c r="S68" s="463"/>
      <c r="T68" s="465">
        <v>0.375</v>
      </c>
      <c r="U68" s="463"/>
      <c r="V68" s="465">
        <v>0.50624999999999998</v>
      </c>
      <c r="W68" s="463"/>
      <c r="X68" s="465">
        <v>0.5625</v>
      </c>
      <c r="Y68" s="465">
        <v>0.3215277777777778</v>
      </c>
      <c r="Z68" s="465">
        <v>0.4597222222222222</v>
      </c>
      <c r="AA68" s="464">
        <v>0.58861111111111108</v>
      </c>
      <c r="AB68" s="464">
        <v>0.31777777777777777</v>
      </c>
      <c r="AC68" s="463"/>
      <c r="AD68" s="463"/>
      <c r="AE68" s="463"/>
      <c r="AF68" s="463"/>
      <c r="AG68" s="465">
        <v>0.67083333333333339</v>
      </c>
      <c r="AH68" s="463"/>
      <c r="AI68" s="465">
        <v>0.72777777777777775</v>
      </c>
      <c r="AJ68" s="463"/>
      <c r="AK68" s="463"/>
      <c r="AL68" s="465">
        <v>0.61805555555555558</v>
      </c>
      <c r="AM68" s="463"/>
      <c r="AN68" s="463"/>
      <c r="AO68" s="464">
        <v>0.81362268518518521</v>
      </c>
      <c r="AP68" s="464">
        <v>0.2250115740740741</v>
      </c>
      <c r="AQ68" s="466"/>
      <c r="AS68" s="15">
        <f>VLOOKUP(AT68,id!$A:$C,3,0)</f>
        <v>211</v>
      </c>
      <c r="AT68" s="15" t="str">
        <f t="shared" si="16"/>
        <v>WodzińskiMarek1971</v>
      </c>
      <c r="AU68" s="9" t="str">
        <f t="shared" si="15"/>
        <v>Wodziński</v>
      </c>
      <c r="AV68" s="9" t="str">
        <f t="shared" si="15"/>
        <v>Marek</v>
      </c>
      <c r="AW68" s="9" t="str">
        <f t="shared" si="17"/>
        <v>mamy.to</v>
      </c>
      <c r="AX68" s="9">
        <f t="shared" si="18"/>
        <v>1971</v>
      </c>
      <c r="AY68" s="9">
        <f t="shared" si="10"/>
        <v>13.188518058384913</v>
      </c>
      <c r="AZ68" s="9"/>
      <c r="BA68" s="9">
        <f t="shared" si="11"/>
        <v>0.74365097980681061</v>
      </c>
      <c r="BB68" s="9">
        <f t="shared" si="12"/>
        <v>0.81818181818181823</v>
      </c>
      <c r="BC68" s="9">
        <f t="shared" si="13"/>
        <v>1</v>
      </c>
      <c r="BD68" s="9">
        <f t="shared" si="14"/>
        <v>0.96066056837243674</v>
      </c>
    </row>
    <row r="69" spans="1:56" s="236" customFormat="1" ht="15" customHeight="1">
      <c r="A69" s="467">
        <v>70</v>
      </c>
      <c r="B69" s="468">
        <v>64</v>
      </c>
      <c r="C69" s="468"/>
      <c r="D69" s="468">
        <v>1104</v>
      </c>
      <c r="E69" s="468" t="s">
        <v>1659</v>
      </c>
      <c r="F69" s="468" t="s">
        <v>1658</v>
      </c>
      <c r="G69" s="468">
        <v>1981</v>
      </c>
      <c r="H69" s="468" t="s">
        <v>1657</v>
      </c>
      <c r="I69" s="468"/>
      <c r="J69" s="468">
        <v>26</v>
      </c>
      <c r="K69" s="468">
        <v>11</v>
      </c>
      <c r="L69" s="468">
        <v>26</v>
      </c>
      <c r="M69" s="469">
        <v>0.40574074074074074</v>
      </c>
      <c r="N69" s="468">
        <v>0</v>
      </c>
      <c r="O69" s="470">
        <v>0.31111111111111112</v>
      </c>
      <c r="P69" s="470">
        <v>0.52152777777777781</v>
      </c>
      <c r="Q69" s="470">
        <v>0.29236111111111113</v>
      </c>
      <c r="R69" s="470">
        <v>0.57638888888888895</v>
      </c>
      <c r="S69" s="470">
        <v>0.38055555555555554</v>
      </c>
      <c r="T69" s="470">
        <v>0.49861111111111112</v>
      </c>
      <c r="U69" s="470">
        <v>0.33888888888888885</v>
      </c>
      <c r="V69" s="470">
        <v>0.59930555555555554</v>
      </c>
      <c r="W69" s="470">
        <v>0.4201388888888889</v>
      </c>
      <c r="X69" s="468"/>
      <c r="Y69" s="470">
        <v>0.47638888888888892</v>
      </c>
      <c r="Z69" s="470">
        <v>0.55069444444444449</v>
      </c>
      <c r="AA69" s="468"/>
      <c r="AB69" s="468"/>
      <c r="AC69" s="468"/>
      <c r="AD69" s="468"/>
      <c r="AE69" s="468"/>
      <c r="AF69" s="468"/>
      <c r="AG69" s="468"/>
      <c r="AH69" s="468"/>
      <c r="AI69" s="468"/>
      <c r="AJ69" s="468"/>
      <c r="AK69" s="468"/>
      <c r="AL69" s="468"/>
      <c r="AM69" s="468"/>
      <c r="AN69" s="468"/>
      <c r="AO69" s="469">
        <v>0.67657407407407411</v>
      </c>
      <c r="AP69" s="469">
        <v>0.67657407407407411</v>
      </c>
      <c r="AQ69" s="471"/>
      <c r="AS69" s="15">
        <f>VLOOKUP(AT69,id!$A:$C,3,0)</f>
        <v>194</v>
      </c>
      <c r="AT69" s="15" t="str">
        <f t="shared" si="16"/>
        <v>ZacharaStefan1981</v>
      </c>
      <c r="AU69" s="9" t="str">
        <f t="shared" si="15"/>
        <v>Zachara</v>
      </c>
      <c r="AV69" s="9" t="str">
        <f t="shared" si="15"/>
        <v>Stefan</v>
      </c>
      <c r="AW69" s="9">
        <f t="shared" si="17"/>
        <v>0</v>
      </c>
      <c r="AX69" s="9">
        <f t="shared" si="18"/>
        <v>1981</v>
      </c>
      <c r="AY69" s="9">
        <f t="shared" si="10"/>
        <v>12.700054426592878</v>
      </c>
      <c r="AZ69" s="9"/>
      <c r="BA69" s="9">
        <f t="shared" si="11"/>
        <v>1.3377738475581926</v>
      </c>
      <c r="BB69" s="9">
        <f t="shared" si="12"/>
        <v>1.2222222222222223</v>
      </c>
      <c r="BC69" s="9">
        <f t="shared" si="13"/>
        <v>0.96296296296296291</v>
      </c>
      <c r="BD69" s="9">
        <f t="shared" si="14"/>
        <v>1.0409503969692568</v>
      </c>
    </row>
    <row r="70" spans="1:56" s="236" customFormat="1" ht="15" customHeight="1">
      <c r="A70" s="462">
        <v>71</v>
      </c>
      <c r="B70" s="463">
        <v>65</v>
      </c>
      <c r="C70" s="463"/>
      <c r="D70" s="463">
        <v>1109</v>
      </c>
      <c r="E70" s="463" t="s">
        <v>1620</v>
      </c>
      <c r="F70" s="463" t="s">
        <v>51</v>
      </c>
      <c r="G70" s="463">
        <v>1984</v>
      </c>
      <c r="H70" s="463" t="s">
        <v>1515</v>
      </c>
      <c r="I70" s="463"/>
      <c r="J70" s="463">
        <v>26</v>
      </c>
      <c r="K70" s="463">
        <v>10</v>
      </c>
      <c r="L70" s="463">
        <v>26</v>
      </c>
      <c r="M70" s="464">
        <v>0.50505787037037042</v>
      </c>
      <c r="N70" s="463">
        <v>0</v>
      </c>
      <c r="O70" s="463"/>
      <c r="P70" s="465">
        <v>0.46666666666666662</v>
      </c>
      <c r="Q70" s="463"/>
      <c r="R70" s="465">
        <v>0.56527777777777777</v>
      </c>
      <c r="S70" s="463"/>
      <c r="T70" s="465">
        <v>0.43263888888888885</v>
      </c>
      <c r="U70" s="463"/>
      <c r="V70" s="465">
        <v>0.59652777777777777</v>
      </c>
      <c r="W70" s="465">
        <v>0.35347222222222219</v>
      </c>
      <c r="X70" s="465">
        <v>0.63958333333333328</v>
      </c>
      <c r="Y70" s="465">
        <v>0.31875000000000003</v>
      </c>
      <c r="Z70" s="465">
        <v>0.51388888888888895</v>
      </c>
      <c r="AA70" s="464">
        <v>0.65427083333333336</v>
      </c>
      <c r="AB70" s="464">
        <v>0.38343750000000004</v>
      </c>
      <c r="AC70" s="465">
        <v>0.69166666666666676</v>
      </c>
      <c r="AD70" s="463"/>
      <c r="AE70" s="463"/>
      <c r="AF70" s="463"/>
      <c r="AG70" s="463"/>
      <c r="AH70" s="465">
        <v>0.75416666666666676</v>
      </c>
      <c r="AI70" s="463"/>
      <c r="AJ70" s="463"/>
      <c r="AK70" s="463"/>
      <c r="AL70" s="463"/>
      <c r="AM70" s="463"/>
      <c r="AN70" s="463"/>
      <c r="AO70" s="464">
        <v>0.77589120370370368</v>
      </c>
      <c r="AP70" s="464">
        <v>0.12162037037037036</v>
      </c>
      <c r="AQ70" s="466"/>
      <c r="AS70" s="15">
        <f>VLOOKUP(AT70,id!$A:$C,3,0)</f>
        <v>229</v>
      </c>
      <c r="AT70" s="15" t="str">
        <f t="shared" si="16"/>
        <v>KuczkowskiBartosz1984</v>
      </c>
      <c r="AU70" s="9" t="str">
        <f t="shared" si="15"/>
        <v>Kuczkowski</v>
      </c>
      <c r="AV70" s="9" t="str">
        <f t="shared" si="15"/>
        <v>Bartosz</v>
      </c>
      <c r="AW70" s="9">
        <f t="shared" si="17"/>
        <v>0</v>
      </c>
      <c r="AX70" s="9">
        <f t="shared" si="18"/>
        <v>1984</v>
      </c>
      <c r="AY70" s="9">
        <f t="shared" si="10"/>
        <v>12.460258294660489</v>
      </c>
      <c r="AZ70" s="9"/>
      <c r="BA70" s="9">
        <f t="shared" si="11"/>
        <v>0.80335495107363009</v>
      </c>
      <c r="BB70" s="9">
        <f t="shared" si="12"/>
        <v>0.90909090909090906</v>
      </c>
      <c r="BC70" s="9">
        <f t="shared" si="13"/>
        <v>1</v>
      </c>
      <c r="BD70" s="9">
        <f t="shared" si="14"/>
        <v>0.98111849572626431</v>
      </c>
    </row>
    <row r="71" spans="1:56" s="236" customFormat="1" ht="15" customHeight="1">
      <c r="A71" s="467">
        <v>72</v>
      </c>
      <c r="B71" s="468">
        <v>66</v>
      </c>
      <c r="C71" s="468"/>
      <c r="D71" s="468">
        <v>1023</v>
      </c>
      <c r="E71" s="468" t="s">
        <v>157</v>
      </c>
      <c r="F71" s="468" t="s">
        <v>19</v>
      </c>
      <c r="G71" s="468">
        <v>1976</v>
      </c>
      <c r="H71" s="468" t="s">
        <v>1638</v>
      </c>
      <c r="I71" s="468" t="s">
        <v>199</v>
      </c>
      <c r="J71" s="468">
        <v>25</v>
      </c>
      <c r="K71" s="468">
        <v>9</v>
      </c>
      <c r="L71" s="468">
        <v>25</v>
      </c>
      <c r="M71" s="469">
        <v>0.56637731481481479</v>
      </c>
      <c r="N71" s="468">
        <v>0</v>
      </c>
      <c r="O71" s="470">
        <v>0.52638888888888891</v>
      </c>
      <c r="P71" s="468"/>
      <c r="Q71" s="470">
        <v>0.31944444444444448</v>
      </c>
      <c r="R71" s="468"/>
      <c r="S71" s="470">
        <v>0.43472222222222223</v>
      </c>
      <c r="T71" s="468"/>
      <c r="U71" s="470">
        <v>0.49236111111111108</v>
      </c>
      <c r="V71" s="468"/>
      <c r="W71" s="470">
        <v>0.38194444444444442</v>
      </c>
      <c r="X71" s="470">
        <v>0.62638888888888888</v>
      </c>
      <c r="Y71" s="470">
        <v>0.34722222222222227</v>
      </c>
      <c r="Z71" s="468"/>
      <c r="AA71" s="469">
        <v>0.64254629629629634</v>
      </c>
      <c r="AB71" s="469">
        <v>0.37171296296296297</v>
      </c>
      <c r="AC71" s="468"/>
      <c r="AD71" s="468"/>
      <c r="AE71" s="468"/>
      <c r="AF71" s="468"/>
      <c r="AG71" s="468"/>
      <c r="AH71" s="468"/>
      <c r="AI71" s="468"/>
      <c r="AJ71" s="468"/>
      <c r="AK71" s="470">
        <v>0.76874999999999993</v>
      </c>
      <c r="AL71" s="468"/>
      <c r="AM71" s="470">
        <v>0.81666666666666676</v>
      </c>
      <c r="AN71" s="468"/>
      <c r="AO71" s="469">
        <v>0.83721064814814816</v>
      </c>
      <c r="AP71" s="469">
        <v>0.19466435185185185</v>
      </c>
      <c r="AQ71" s="471"/>
      <c r="AS71" s="15">
        <f>VLOOKUP(AT71,id!$A:$C,3,0)</f>
        <v>105</v>
      </c>
      <c r="AT71" s="15" t="str">
        <f t="shared" si="16"/>
        <v>JóźwiukPiotr1976</v>
      </c>
      <c r="AU71" s="9" t="str">
        <f t="shared" si="15"/>
        <v>Jóźwiuk</v>
      </c>
      <c r="AV71" s="9" t="str">
        <f t="shared" si="15"/>
        <v>Piotr</v>
      </c>
      <c r="AW71" s="9" t="str">
        <f t="shared" si="17"/>
        <v>Brotherhood of Moonshine</v>
      </c>
      <c r="AX71" s="9">
        <f t="shared" si="18"/>
        <v>1976</v>
      </c>
      <c r="AY71" s="9">
        <f t="shared" si="10"/>
        <v>11.981017591019702</v>
      </c>
      <c r="AZ71" s="9"/>
      <c r="BA71" s="9">
        <f t="shared" si="11"/>
        <v>0.89173393276795765</v>
      </c>
      <c r="BB71" s="9">
        <f t="shared" si="12"/>
        <v>0.9</v>
      </c>
      <c r="BC71" s="9">
        <f t="shared" si="13"/>
        <v>0.96153846153846156</v>
      </c>
      <c r="BD71" s="9">
        <f t="shared" si="14"/>
        <v>0.9791483623609768</v>
      </c>
    </row>
    <row r="72" spans="1:56" s="236" customFormat="1" ht="15" customHeight="1">
      <c r="A72" s="462">
        <v>73</v>
      </c>
      <c r="B72" s="463">
        <v>67</v>
      </c>
      <c r="C72" s="463"/>
      <c r="D72" s="463">
        <v>1106</v>
      </c>
      <c r="E72" s="463" t="s">
        <v>506</v>
      </c>
      <c r="F72" s="463" t="s">
        <v>507</v>
      </c>
      <c r="G72" s="463">
        <v>1981</v>
      </c>
      <c r="H72" s="463" t="s">
        <v>1515</v>
      </c>
      <c r="I72" s="463"/>
      <c r="J72" s="463">
        <v>24</v>
      </c>
      <c r="K72" s="463">
        <v>9</v>
      </c>
      <c r="L72" s="463">
        <v>24</v>
      </c>
      <c r="M72" s="464">
        <v>0.39346064814814818</v>
      </c>
      <c r="N72" s="463">
        <v>0</v>
      </c>
      <c r="O72" s="465">
        <v>0.43124999999999997</v>
      </c>
      <c r="P72" s="465">
        <v>0.57430555555555551</v>
      </c>
      <c r="Q72" s="463"/>
      <c r="R72" s="465">
        <v>0.50277777777777777</v>
      </c>
      <c r="S72" s="463"/>
      <c r="T72" s="465">
        <v>0.3125</v>
      </c>
      <c r="U72" s="465">
        <v>0.38263888888888892</v>
      </c>
      <c r="V72" s="465">
        <v>0.47847222222222219</v>
      </c>
      <c r="W72" s="463"/>
      <c r="X72" s="465">
        <v>0.62986111111111109</v>
      </c>
      <c r="Y72" s="465">
        <v>0.35000000000000003</v>
      </c>
      <c r="Z72" s="465">
        <v>0.52986111111111112</v>
      </c>
      <c r="AA72" s="464">
        <v>0.64451388888888894</v>
      </c>
      <c r="AB72" s="464">
        <v>0.37368055555555557</v>
      </c>
      <c r="AC72" s="463"/>
      <c r="AD72" s="463"/>
      <c r="AE72" s="463"/>
      <c r="AF72" s="463"/>
      <c r="AG72" s="463"/>
      <c r="AH72" s="463"/>
      <c r="AI72" s="463"/>
      <c r="AJ72" s="463"/>
      <c r="AK72" s="463"/>
      <c r="AL72" s="463"/>
      <c r="AM72" s="463"/>
      <c r="AN72" s="463"/>
      <c r="AO72" s="464">
        <v>0.66429398148148155</v>
      </c>
      <c r="AP72" s="464">
        <v>1.9780092592592592E-2</v>
      </c>
      <c r="AQ72" s="466"/>
      <c r="AS72" s="15">
        <f>VLOOKUP(AT72,id!$A:$C,3,0)</f>
        <v>255</v>
      </c>
      <c r="AT72" s="15" t="str">
        <f t="shared" si="16"/>
        <v>BłajetKuba1981</v>
      </c>
      <c r="AU72" s="9" t="str">
        <f t="shared" si="15"/>
        <v>Błajet</v>
      </c>
      <c r="AV72" s="9" t="str">
        <f t="shared" si="15"/>
        <v>Kuba</v>
      </c>
      <c r="AW72" s="9">
        <f t="shared" si="17"/>
        <v>0</v>
      </c>
      <c r="AX72" s="9">
        <f t="shared" si="18"/>
        <v>1981</v>
      </c>
      <c r="AY72" s="9">
        <f t="shared" si="10"/>
        <v>11.501776887378913</v>
      </c>
      <c r="AZ72" s="9"/>
      <c r="BA72" s="9">
        <f t="shared" si="11"/>
        <v>1.4394763935872921</v>
      </c>
      <c r="BB72" s="9">
        <f t="shared" si="12"/>
        <v>1</v>
      </c>
      <c r="BC72" s="9">
        <f t="shared" si="13"/>
        <v>0.96</v>
      </c>
      <c r="BD72" s="9">
        <f t="shared" si="14"/>
        <v>1</v>
      </c>
    </row>
    <row r="73" spans="1:56" s="236" customFormat="1" ht="15" customHeight="1">
      <c r="A73" s="467">
        <v>74</v>
      </c>
      <c r="B73" s="468">
        <v>68</v>
      </c>
      <c r="C73" s="468"/>
      <c r="D73" s="468">
        <v>1019</v>
      </c>
      <c r="E73" s="468" t="s">
        <v>1012</v>
      </c>
      <c r="F73" s="468" t="s">
        <v>54</v>
      </c>
      <c r="G73" s="468">
        <v>1979</v>
      </c>
      <c r="H73" s="468" t="s">
        <v>269</v>
      </c>
      <c r="I73" s="468" t="s">
        <v>2717</v>
      </c>
      <c r="J73" s="468">
        <v>24</v>
      </c>
      <c r="K73" s="468">
        <v>9</v>
      </c>
      <c r="L73" s="468">
        <v>24</v>
      </c>
      <c r="M73" s="469">
        <v>0.57671296296296293</v>
      </c>
      <c r="N73" s="468">
        <v>0</v>
      </c>
      <c r="O73" s="470">
        <v>0.57777777777777783</v>
      </c>
      <c r="P73" s="470">
        <v>0.37777777777777777</v>
      </c>
      <c r="Q73" s="468"/>
      <c r="R73" s="470">
        <v>0.45902777777777781</v>
      </c>
      <c r="S73" s="468"/>
      <c r="T73" s="470">
        <v>0.34652777777777777</v>
      </c>
      <c r="U73" s="470">
        <v>0.70486111111111116</v>
      </c>
      <c r="V73" s="470">
        <v>0.48333333333333334</v>
      </c>
      <c r="W73" s="468"/>
      <c r="X73" s="470">
        <v>0.54305555555555551</v>
      </c>
      <c r="Y73" s="470">
        <v>0.79027777777777775</v>
      </c>
      <c r="Z73" s="470">
        <v>0.43194444444444446</v>
      </c>
      <c r="AA73" s="468"/>
      <c r="AB73" s="468"/>
      <c r="AC73" s="468"/>
      <c r="AD73" s="468"/>
      <c r="AE73" s="468"/>
      <c r="AF73" s="468"/>
      <c r="AG73" s="468"/>
      <c r="AH73" s="468"/>
      <c r="AI73" s="468"/>
      <c r="AJ73" s="468"/>
      <c r="AK73" s="468"/>
      <c r="AL73" s="468"/>
      <c r="AM73" s="468"/>
      <c r="AN73" s="468"/>
      <c r="AO73" s="469">
        <v>0.8475462962962963</v>
      </c>
      <c r="AP73" s="469">
        <v>0.8475462962962963</v>
      </c>
      <c r="AQ73" s="471"/>
      <c r="AS73" s="15">
        <f>VLOOKUP(AT73,id!$A:$C,3,0)</f>
        <v>43</v>
      </c>
      <c r="AT73" s="15" t="str">
        <f t="shared" si="16"/>
        <v>BelicaRobert1979</v>
      </c>
      <c r="AU73" s="9" t="str">
        <f t="shared" si="15"/>
        <v>Belica</v>
      </c>
      <c r="AV73" s="9" t="str">
        <f t="shared" si="15"/>
        <v>Robert</v>
      </c>
      <c r="AW73" s="9" t="str">
        <f t="shared" si="17"/>
        <v>T-Mobile Cycling Teams</v>
      </c>
      <c r="AX73" s="9">
        <f t="shared" si="18"/>
        <v>1979</v>
      </c>
      <c r="AY73" s="9">
        <f t="shared" si="10"/>
        <v>7.8470519644867585</v>
      </c>
      <c r="AZ73" s="9"/>
      <c r="BA73" s="9">
        <f t="shared" si="11"/>
        <v>0.68224692943726428</v>
      </c>
      <c r="BB73" s="9">
        <f t="shared" si="12"/>
        <v>1</v>
      </c>
      <c r="BC73" s="9">
        <f t="shared" si="13"/>
        <v>1</v>
      </c>
      <c r="BD73" s="9">
        <f t="shared" si="14"/>
        <v>1</v>
      </c>
    </row>
    <row r="74" spans="1:56" s="236" customFormat="1" ht="15" customHeight="1">
      <c r="A74" s="462">
        <v>75</v>
      </c>
      <c r="B74" s="463">
        <v>69</v>
      </c>
      <c r="C74" s="463"/>
      <c r="D74" s="463">
        <v>1011</v>
      </c>
      <c r="E74" s="463" t="s">
        <v>2718</v>
      </c>
      <c r="F74" s="463" t="s">
        <v>51</v>
      </c>
      <c r="G74" s="463">
        <v>1979</v>
      </c>
      <c r="H74" s="463" t="s">
        <v>269</v>
      </c>
      <c r="I74" s="463" t="s">
        <v>1519</v>
      </c>
      <c r="J74" s="463">
        <v>24</v>
      </c>
      <c r="K74" s="463">
        <v>9</v>
      </c>
      <c r="L74" s="463">
        <v>24</v>
      </c>
      <c r="M74" s="464">
        <v>0.57680555555555557</v>
      </c>
      <c r="N74" s="463">
        <v>0</v>
      </c>
      <c r="O74" s="465">
        <v>0.58194444444444449</v>
      </c>
      <c r="P74" s="465">
        <v>0.37847222222222227</v>
      </c>
      <c r="Q74" s="463"/>
      <c r="R74" s="465">
        <v>0.45902777777777781</v>
      </c>
      <c r="S74" s="463"/>
      <c r="T74" s="465">
        <v>0.34652777777777777</v>
      </c>
      <c r="U74" s="465">
        <v>0.70416666666666661</v>
      </c>
      <c r="V74" s="465">
        <v>0.48402777777777778</v>
      </c>
      <c r="W74" s="463"/>
      <c r="X74" s="465">
        <v>0.5444444444444444</v>
      </c>
      <c r="Y74" s="465">
        <v>0.79027777777777775</v>
      </c>
      <c r="Z74" s="465">
        <v>0.43194444444444446</v>
      </c>
      <c r="AA74" s="463"/>
      <c r="AB74" s="463"/>
      <c r="AC74" s="463"/>
      <c r="AD74" s="463"/>
      <c r="AE74" s="463"/>
      <c r="AF74" s="463"/>
      <c r="AG74" s="463"/>
      <c r="AH74" s="463"/>
      <c r="AI74" s="463"/>
      <c r="AJ74" s="463"/>
      <c r="AK74" s="463"/>
      <c r="AL74" s="463"/>
      <c r="AM74" s="463"/>
      <c r="AN74" s="463"/>
      <c r="AO74" s="464">
        <v>0.84763888888888894</v>
      </c>
      <c r="AP74" s="464">
        <v>0.84763888888888894</v>
      </c>
      <c r="AQ74" s="466"/>
      <c r="AS74" s="15">
        <f>VLOOKUP(AT74,id!$A:$C,3,0)</f>
        <v>645</v>
      </c>
      <c r="AT74" s="15" t="str">
        <f t="shared" si="16"/>
        <v>GórskiBartosz1979</v>
      </c>
      <c r="AU74" s="9" t="str">
        <f t="shared" si="15"/>
        <v>Górski</v>
      </c>
      <c r="AV74" s="9" t="str">
        <f t="shared" si="15"/>
        <v>Bartosz</v>
      </c>
      <c r="AW74" s="9" t="str">
        <f t="shared" si="17"/>
        <v>T-Mobile Cycling Team</v>
      </c>
      <c r="AX74" s="9">
        <f t="shared" si="18"/>
        <v>1979</v>
      </c>
      <c r="AY74" s="9">
        <f t="shared" si="10"/>
        <v>7.8457923044876425</v>
      </c>
      <c r="AZ74" s="9"/>
      <c r="BA74" s="9">
        <f t="shared" si="11"/>
        <v>0.99983947347299129</v>
      </c>
      <c r="BB74" s="9">
        <f t="shared" si="12"/>
        <v>1</v>
      </c>
      <c r="BC74" s="9">
        <f t="shared" si="13"/>
        <v>1</v>
      </c>
      <c r="BD74" s="9">
        <f t="shared" si="14"/>
        <v>1</v>
      </c>
    </row>
    <row r="75" spans="1:56" s="236" customFormat="1" ht="15" customHeight="1">
      <c r="A75" s="467">
        <v>76</v>
      </c>
      <c r="B75" s="468">
        <v>70</v>
      </c>
      <c r="C75" s="468"/>
      <c r="D75" s="468">
        <v>1032</v>
      </c>
      <c r="E75" s="468" t="s">
        <v>100</v>
      </c>
      <c r="F75" s="468" t="s">
        <v>38</v>
      </c>
      <c r="G75" s="468">
        <v>1978</v>
      </c>
      <c r="H75" s="468" t="s">
        <v>329</v>
      </c>
      <c r="I75" s="468" t="s">
        <v>173</v>
      </c>
      <c r="J75" s="468">
        <v>23</v>
      </c>
      <c r="K75" s="468">
        <v>10</v>
      </c>
      <c r="L75" s="468">
        <v>23</v>
      </c>
      <c r="M75" s="469">
        <v>0.50491898148148151</v>
      </c>
      <c r="N75" s="468">
        <v>0</v>
      </c>
      <c r="O75" s="470">
        <v>0.54027777777777775</v>
      </c>
      <c r="P75" s="470">
        <v>0.33124999999999999</v>
      </c>
      <c r="Q75" s="470">
        <v>0.56597222222222221</v>
      </c>
      <c r="R75" s="470">
        <v>0.39444444444444443</v>
      </c>
      <c r="S75" s="470">
        <v>0.69513888888888886</v>
      </c>
      <c r="T75" s="470">
        <v>0.30486111111111108</v>
      </c>
      <c r="U75" s="470">
        <v>0.60416666666666663</v>
      </c>
      <c r="V75" s="470">
        <v>0.46736111111111112</v>
      </c>
      <c r="W75" s="468"/>
      <c r="X75" s="470">
        <v>0.51041666666666663</v>
      </c>
      <c r="Y75" s="468"/>
      <c r="Z75" s="470">
        <v>0.37083333333333335</v>
      </c>
      <c r="AA75" s="468"/>
      <c r="AB75" s="468"/>
      <c r="AC75" s="468"/>
      <c r="AD75" s="468"/>
      <c r="AE75" s="468"/>
      <c r="AF75" s="468"/>
      <c r="AG75" s="468"/>
      <c r="AH75" s="468"/>
      <c r="AI75" s="468"/>
      <c r="AJ75" s="468"/>
      <c r="AK75" s="468"/>
      <c r="AL75" s="468"/>
      <c r="AM75" s="468"/>
      <c r="AN75" s="468"/>
      <c r="AO75" s="469">
        <v>0.77575231481481488</v>
      </c>
      <c r="AP75" s="469">
        <v>0.77575231481481488</v>
      </c>
      <c r="AQ75" s="471"/>
      <c r="AS75" s="15">
        <f>VLOOKUP(AT75,id!$A:$C,3,0)</f>
        <v>10</v>
      </c>
      <c r="AT75" s="15" t="str">
        <f t="shared" si="16"/>
        <v>SadowskiMarek1978</v>
      </c>
      <c r="AU75" s="9" t="str">
        <f t="shared" si="15"/>
        <v>Sadowski</v>
      </c>
      <c r="AV75" s="9" t="str">
        <f t="shared" si="15"/>
        <v>Marek</v>
      </c>
      <c r="AW75" s="9" t="str">
        <f t="shared" si="17"/>
        <v>GR3miasto</v>
      </c>
      <c r="AX75" s="9">
        <f t="shared" si="18"/>
        <v>1978</v>
      </c>
      <c r="AY75" s="9">
        <f t="shared" si="10"/>
        <v>7.5188842918006573</v>
      </c>
      <c r="AZ75" s="9"/>
      <c r="BA75" s="9">
        <f t="shared" si="11"/>
        <v>1.1423724928366761</v>
      </c>
      <c r="BB75" s="9">
        <f t="shared" si="12"/>
        <v>1.1111111111111112</v>
      </c>
      <c r="BC75" s="9">
        <f t="shared" si="13"/>
        <v>0.95833333333333337</v>
      </c>
      <c r="BD75" s="9">
        <f t="shared" si="14"/>
        <v>1.0212956876001351</v>
      </c>
    </row>
    <row r="76" spans="1:56" s="236" customFormat="1" ht="15" customHeight="1">
      <c r="A76" s="462">
        <v>77</v>
      </c>
      <c r="B76" s="463">
        <v>71</v>
      </c>
      <c r="C76" s="463"/>
      <c r="D76" s="463">
        <v>1112</v>
      </c>
      <c r="E76" s="463" t="s">
        <v>558</v>
      </c>
      <c r="F76" s="463" t="s">
        <v>26</v>
      </c>
      <c r="G76" s="463">
        <v>1978</v>
      </c>
      <c r="H76" s="463" t="s">
        <v>269</v>
      </c>
      <c r="I76" s="463"/>
      <c r="J76" s="463">
        <v>23</v>
      </c>
      <c r="K76" s="463">
        <v>9</v>
      </c>
      <c r="L76" s="463">
        <v>23</v>
      </c>
      <c r="M76" s="464">
        <v>0.38335648148148144</v>
      </c>
      <c r="N76" s="463">
        <v>0</v>
      </c>
      <c r="O76" s="465">
        <v>0.51388888888888895</v>
      </c>
      <c r="P76" s="463"/>
      <c r="Q76" s="465">
        <v>0.48958333333333331</v>
      </c>
      <c r="R76" s="463"/>
      <c r="S76" s="465">
        <v>0.40069444444444446</v>
      </c>
      <c r="T76" s="465">
        <v>0.29791666666666666</v>
      </c>
      <c r="U76" s="465">
        <v>0.45694444444444443</v>
      </c>
      <c r="V76" s="465">
        <v>0.61249999999999993</v>
      </c>
      <c r="W76" s="465">
        <v>0.3666666666666667</v>
      </c>
      <c r="X76" s="465">
        <v>0.56666666666666665</v>
      </c>
      <c r="Y76" s="465">
        <v>0.33611111111111108</v>
      </c>
      <c r="Z76" s="463"/>
      <c r="AA76" s="464">
        <v>0.64967592592592593</v>
      </c>
      <c r="AB76" s="464">
        <v>0.37884259259259262</v>
      </c>
      <c r="AC76" s="463"/>
      <c r="AD76" s="463"/>
      <c r="AE76" s="463"/>
      <c r="AF76" s="463"/>
      <c r="AG76" s="463"/>
      <c r="AH76" s="463"/>
      <c r="AI76" s="463"/>
      <c r="AJ76" s="463"/>
      <c r="AK76" s="463"/>
      <c r="AL76" s="463"/>
      <c r="AM76" s="463"/>
      <c r="AN76" s="463"/>
      <c r="AO76" s="464">
        <v>0.65418981481481475</v>
      </c>
      <c r="AP76" s="464">
        <v>4.5138888888888893E-3</v>
      </c>
      <c r="AQ76" s="466"/>
      <c r="AS76" s="15">
        <f>VLOOKUP(AT76,id!$A:$C,3,0)</f>
        <v>355</v>
      </c>
      <c r="AT76" s="15" t="str">
        <f t="shared" si="16"/>
        <v>WitaszewskiKrzysztof1978</v>
      </c>
      <c r="AU76" s="9" t="str">
        <f t="shared" si="15"/>
        <v>Witaszewski</v>
      </c>
      <c r="AV76" s="9" t="str">
        <f t="shared" si="15"/>
        <v>Krzysztof</v>
      </c>
      <c r="AW76" s="9">
        <f t="shared" si="17"/>
        <v>0</v>
      </c>
      <c r="AX76" s="9">
        <f t="shared" si="18"/>
        <v>1978</v>
      </c>
      <c r="AY76" s="9">
        <f t="shared" si="10"/>
        <v>7.3621032410982865</v>
      </c>
      <c r="AZ76" s="9"/>
      <c r="BA76" s="9">
        <f t="shared" si="11"/>
        <v>1.3171004166415075</v>
      </c>
      <c r="BB76" s="9">
        <f t="shared" si="12"/>
        <v>0.9</v>
      </c>
      <c r="BC76" s="9">
        <f t="shared" si="13"/>
        <v>1</v>
      </c>
      <c r="BD76" s="9">
        <f t="shared" si="14"/>
        <v>0.9791483623609768</v>
      </c>
    </row>
    <row r="77" spans="1:56" s="236" customFormat="1" ht="15" customHeight="1">
      <c r="A77" s="467">
        <v>78</v>
      </c>
      <c r="B77" s="468">
        <v>72</v>
      </c>
      <c r="C77" s="468"/>
      <c r="D77" s="468">
        <v>1083</v>
      </c>
      <c r="E77" s="468" t="s">
        <v>661</v>
      </c>
      <c r="F77" s="468" t="s">
        <v>25</v>
      </c>
      <c r="G77" s="468">
        <v>1982</v>
      </c>
      <c r="H77" s="468" t="s">
        <v>1515</v>
      </c>
      <c r="I77" s="468" t="s">
        <v>662</v>
      </c>
      <c r="J77" s="468">
        <v>23</v>
      </c>
      <c r="K77" s="468">
        <v>9</v>
      </c>
      <c r="L77" s="468">
        <v>23</v>
      </c>
      <c r="M77" s="469">
        <v>0.51250000000000007</v>
      </c>
      <c r="N77" s="468">
        <v>0</v>
      </c>
      <c r="O77" s="470">
        <v>0.52152777777777781</v>
      </c>
      <c r="P77" s="468"/>
      <c r="Q77" s="468"/>
      <c r="R77" s="468"/>
      <c r="S77" s="470">
        <v>0.43402777777777773</v>
      </c>
      <c r="T77" s="470">
        <v>0.30416666666666664</v>
      </c>
      <c r="U77" s="470">
        <v>0.47916666666666669</v>
      </c>
      <c r="V77" s="470">
        <v>0.56597222222222221</v>
      </c>
      <c r="W77" s="470">
        <v>0.36249999999999999</v>
      </c>
      <c r="X77" s="468"/>
      <c r="Y77" s="468"/>
      <c r="Z77" s="470">
        <v>0.60555555555555551</v>
      </c>
      <c r="AA77" s="469">
        <v>0.64840277777777777</v>
      </c>
      <c r="AB77" s="469">
        <v>0.37756944444444446</v>
      </c>
      <c r="AC77" s="468"/>
      <c r="AD77" s="470">
        <v>0.67499999999999993</v>
      </c>
      <c r="AE77" s="468"/>
      <c r="AF77" s="468"/>
      <c r="AG77" s="468"/>
      <c r="AH77" s="468"/>
      <c r="AI77" s="468"/>
      <c r="AJ77" s="468"/>
      <c r="AK77" s="468"/>
      <c r="AL77" s="468"/>
      <c r="AM77" s="470">
        <v>0.69861111111111107</v>
      </c>
      <c r="AN77" s="468"/>
      <c r="AO77" s="469">
        <v>0.78333333333333333</v>
      </c>
      <c r="AP77" s="469">
        <v>0.13493055555555555</v>
      </c>
      <c r="AQ77" s="471"/>
      <c r="AS77" s="15">
        <f>VLOOKUP(AT77,id!$A:$C,3,0)</f>
        <v>193</v>
      </c>
      <c r="AT77" s="15" t="str">
        <f t="shared" si="16"/>
        <v>GrundkowskiJacek1982</v>
      </c>
      <c r="AU77" s="9" t="str">
        <f t="shared" si="15"/>
        <v>Grundkowski</v>
      </c>
      <c r="AV77" s="9" t="str">
        <f t="shared" si="15"/>
        <v>Jacek</v>
      </c>
      <c r="AW77" s="9" t="str">
        <f t="shared" si="17"/>
        <v>ADVA Optical Networking</v>
      </c>
      <c r="AX77" s="9">
        <f t="shared" si="18"/>
        <v>1982</v>
      </c>
      <c r="AY77" s="9">
        <f t="shared" si="10"/>
        <v>5.5069463313382423</v>
      </c>
      <c r="AZ77" s="9"/>
      <c r="BA77" s="9">
        <f t="shared" si="11"/>
        <v>0.74801264679313439</v>
      </c>
      <c r="BB77" s="9">
        <f t="shared" si="12"/>
        <v>1</v>
      </c>
      <c r="BC77" s="9">
        <f t="shared" si="13"/>
        <v>1</v>
      </c>
      <c r="BD77" s="9">
        <f t="shared" si="14"/>
        <v>1</v>
      </c>
    </row>
    <row r="78" spans="1:56" s="236" customFormat="1" ht="15" customHeight="1">
      <c r="A78" s="462">
        <v>79</v>
      </c>
      <c r="B78" s="463">
        <v>73</v>
      </c>
      <c r="C78" s="463"/>
      <c r="D78" s="463">
        <v>1077</v>
      </c>
      <c r="E78" s="463" t="s">
        <v>2719</v>
      </c>
      <c r="F78" s="463" t="s">
        <v>381</v>
      </c>
      <c r="G78" s="463">
        <v>1976</v>
      </c>
      <c r="H78" s="463" t="s">
        <v>2720</v>
      </c>
      <c r="I78" s="463"/>
      <c r="J78" s="463">
        <v>22</v>
      </c>
      <c r="K78" s="463">
        <v>10</v>
      </c>
      <c r="L78" s="463">
        <v>22</v>
      </c>
      <c r="M78" s="464">
        <v>0.43751157407407404</v>
      </c>
      <c r="N78" s="463">
        <v>0</v>
      </c>
      <c r="O78" s="465">
        <v>0.35833333333333334</v>
      </c>
      <c r="P78" s="465">
        <v>0.59444444444444444</v>
      </c>
      <c r="Q78" s="465">
        <v>0.28888888888888892</v>
      </c>
      <c r="R78" s="465">
        <v>0.50347222222222221</v>
      </c>
      <c r="S78" s="463"/>
      <c r="T78" s="465">
        <v>0.62638888888888888</v>
      </c>
      <c r="U78" s="465">
        <v>0.31597222222222221</v>
      </c>
      <c r="V78" s="465">
        <v>0.4458333333333333</v>
      </c>
      <c r="W78" s="463"/>
      <c r="X78" s="465">
        <v>0.39861111111111108</v>
      </c>
      <c r="Y78" s="463"/>
      <c r="Z78" s="465">
        <v>0.54375000000000007</v>
      </c>
      <c r="AA78" s="464">
        <v>0.66734953703703714</v>
      </c>
      <c r="AB78" s="464">
        <v>0.39651620370370372</v>
      </c>
      <c r="AC78" s="465">
        <v>0.69305555555555554</v>
      </c>
      <c r="AD78" s="463"/>
      <c r="AE78" s="463"/>
      <c r="AF78" s="463"/>
      <c r="AG78" s="463"/>
      <c r="AH78" s="463"/>
      <c r="AI78" s="463"/>
      <c r="AJ78" s="463"/>
      <c r="AK78" s="463"/>
      <c r="AL78" s="463"/>
      <c r="AM78" s="463"/>
      <c r="AN78" s="463"/>
      <c r="AO78" s="464">
        <v>0.70834490740740741</v>
      </c>
      <c r="AP78" s="464">
        <v>4.099537037037037E-2</v>
      </c>
      <c r="AQ78" s="466"/>
      <c r="AS78" s="15">
        <f>VLOOKUP(AT78,id!$A:$C,3,0)</f>
        <v>646</v>
      </c>
      <c r="AT78" s="15" t="str">
        <f t="shared" si="16"/>
        <v>ŁuczakWaldemar1976</v>
      </c>
      <c r="AU78" s="9" t="str">
        <f t="shared" si="15"/>
        <v>Łuczak</v>
      </c>
      <c r="AV78" s="9" t="str">
        <f t="shared" si="15"/>
        <v>Waldemar</v>
      </c>
      <c r="AW78" s="9">
        <f t="shared" si="17"/>
        <v>0</v>
      </c>
      <c r="AX78" s="9">
        <f t="shared" si="18"/>
        <v>1976</v>
      </c>
      <c r="AY78" s="9">
        <f t="shared" si="10"/>
        <v>5.2675138821496228</v>
      </c>
      <c r="AZ78" s="9"/>
      <c r="BA78" s="9">
        <f t="shared" si="11"/>
        <v>1.1713975820745486</v>
      </c>
      <c r="BB78" s="9">
        <f t="shared" si="12"/>
        <v>1.1111111111111112</v>
      </c>
      <c r="BC78" s="9">
        <f t="shared" si="13"/>
        <v>0.95652173913043481</v>
      </c>
      <c r="BD78" s="9">
        <f t="shared" si="14"/>
        <v>1.0212956876001351</v>
      </c>
    </row>
    <row r="79" spans="1:56" s="236" customFormat="1" ht="15" customHeight="1">
      <c r="A79" s="467">
        <v>80</v>
      </c>
      <c r="B79" s="468">
        <v>74</v>
      </c>
      <c r="C79" s="468"/>
      <c r="D79" s="468">
        <v>1034</v>
      </c>
      <c r="E79" s="468" t="s">
        <v>623</v>
      </c>
      <c r="F79" s="468" t="s">
        <v>25</v>
      </c>
      <c r="G79" s="468">
        <v>1971</v>
      </c>
      <c r="H79" s="468" t="s">
        <v>1649</v>
      </c>
      <c r="I79" s="468" t="s">
        <v>619</v>
      </c>
      <c r="J79" s="468">
        <v>21</v>
      </c>
      <c r="K79" s="468">
        <v>9</v>
      </c>
      <c r="L79" s="468">
        <v>21</v>
      </c>
      <c r="M79" s="469">
        <v>0.43394675925925924</v>
      </c>
      <c r="N79" s="468">
        <v>0</v>
      </c>
      <c r="O79" s="470">
        <v>0.35833333333333334</v>
      </c>
      <c r="P79" s="470">
        <v>0.54166666666666663</v>
      </c>
      <c r="Q79" s="470">
        <v>0.29444444444444445</v>
      </c>
      <c r="R79" s="470">
        <v>0.46180555555555558</v>
      </c>
      <c r="S79" s="468"/>
      <c r="T79" s="470">
        <v>0.57916666666666672</v>
      </c>
      <c r="U79" s="470">
        <v>0.32569444444444445</v>
      </c>
      <c r="V79" s="470">
        <v>0.4375</v>
      </c>
      <c r="W79" s="468"/>
      <c r="X79" s="470">
        <v>0.3923611111111111</v>
      </c>
      <c r="Y79" s="468"/>
      <c r="Z79" s="470">
        <v>0.50347222222222221</v>
      </c>
      <c r="AA79" s="468"/>
      <c r="AB79" s="468"/>
      <c r="AC79" s="468"/>
      <c r="AD79" s="468"/>
      <c r="AE79" s="468"/>
      <c r="AF79" s="468"/>
      <c r="AG79" s="468"/>
      <c r="AH79" s="468"/>
      <c r="AI79" s="468"/>
      <c r="AJ79" s="468"/>
      <c r="AK79" s="468"/>
      <c r="AL79" s="468"/>
      <c r="AM79" s="468"/>
      <c r="AN79" s="468"/>
      <c r="AO79" s="469">
        <v>0.70478009259259267</v>
      </c>
      <c r="AP79" s="469">
        <v>0.70478009259259267</v>
      </c>
      <c r="AQ79" s="471"/>
      <c r="AS79" s="15">
        <f>VLOOKUP(AT79,id!$A:$C,3,0)</f>
        <v>199</v>
      </c>
      <c r="AT79" s="15" t="str">
        <f t="shared" si="16"/>
        <v>KostrzewaJacek1971</v>
      </c>
      <c r="AU79" s="9" t="str">
        <f t="shared" si="15"/>
        <v>Kostrzewa</v>
      </c>
      <c r="AV79" s="9" t="str">
        <f t="shared" si="15"/>
        <v>Jacek</v>
      </c>
      <c r="AW79" s="9" t="str">
        <f t="shared" si="17"/>
        <v>Tańczący z kompasem</v>
      </c>
      <c r="AX79" s="9">
        <f t="shared" si="18"/>
        <v>1971</v>
      </c>
      <c r="AY79" s="9">
        <f t="shared" si="10"/>
        <v>5.0280814329610042</v>
      </c>
      <c r="AZ79" s="9"/>
      <c r="BA79" s="9">
        <f t="shared" si="11"/>
        <v>1.0082148667751314</v>
      </c>
      <c r="BB79" s="9">
        <f t="shared" si="12"/>
        <v>0.9</v>
      </c>
      <c r="BC79" s="9">
        <f t="shared" si="13"/>
        <v>0.95454545454545459</v>
      </c>
      <c r="BD79" s="9">
        <f t="shared" si="14"/>
        <v>0.9791483623609768</v>
      </c>
    </row>
    <row r="80" spans="1:56" s="236" customFormat="1" ht="15" customHeight="1">
      <c r="A80" s="462">
        <v>81</v>
      </c>
      <c r="B80" s="463">
        <v>75</v>
      </c>
      <c r="C80" s="463"/>
      <c r="D80" s="463">
        <v>1099</v>
      </c>
      <c r="E80" s="463" t="s">
        <v>622</v>
      </c>
      <c r="F80" s="463" t="s">
        <v>19</v>
      </c>
      <c r="G80" s="463">
        <v>1971</v>
      </c>
      <c r="H80" s="463" t="s">
        <v>1650</v>
      </c>
      <c r="I80" s="463"/>
      <c r="J80" s="463">
        <v>21</v>
      </c>
      <c r="K80" s="463">
        <v>9</v>
      </c>
      <c r="L80" s="463">
        <v>21</v>
      </c>
      <c r="M80" s="464">
        <v>0.43421296296296297</v>
      </c>
      <c r="N80" s="463">
        <v>0</v>
      </c>
      <c r="O80" s="465">
        <v>0.35833333333333334</v>
      </c>
      <c r="P80" s="465">
        <v>0.54166666666666663</v>
      </c>
      <c r="Q80" s="465">
        <v>0.2951388888888889</v>
      </c>
      <c r="R80" s="465">
        <v>0.46111111111111108</v>
      </c>
      <c r="S80" s="463"/>
      <c r="T80" s="465">
        <v>0.57916666666666672</v>
      </c>
      <c r="U80" s="465">
        <v>0.32569444444444445</v>
      </c>
      <c r="V80" s="465">
        <v>0.4375</v>
      </c>
      <c r="W80" s="463"/>
      <c r="X80" s="465">
        <v>0.39166666666666666</v>
      </c>
      <c r="Y80" s="463"/>
      <c r="Z80" s="465">
        <v>0.50347222222222221</v>
      </c>
      <c r="AA80" s="463"/>
      <c r="AB80" s="463"/>
      <c r="AC80" s="463"/>
      <c r="AD80" s="463"/>
      <c r="AE80" s="463"/>
      <c r="AF80" s="463"/>
      <c r="AG80" s="463"/>
      <c r="AH80" s="463"/>
      <c r="AI80" s="463"/>
      <c r="AJ80" s="463"/>
      <c r="AK80" s="463"/>
      <c r="AL80" s="463"/>
      <c r="AM80" s="463"/>
      <c r="AN80" s="463"/>
      <c r="AO80" s="464">
        <v>0.70504629629629623</v>
      </c>
      <c r="AP80" s="464">
        <v>0.70504629629629623</v>
      </c>
      <c r="AQ80" s="466"/>
      <c r="AS80" s="15">
        <f>VLOOKUP(AT80,id!$A:$C,3,0)</f>
        <v>198</v>
      </c>
      <c r="AT80" s="15" t="str">
        <f t="shared" si="16"/>
        <v>KoperskiPiotr1971</v>
      </c>
      <c r="AU80" s="9" t="str">
        <f t="shared" si="15"/>
        <v>Koperski</v>
      </c>
      <c r="AV80" s="9" t="str">
        <f t="shared" si="15"/>
        <v>Piotr</v>
      </c>
      <c r="AW80" s="9">
        <f t="shared" si="17"/>
        <v>0</v>
      </c>
      <c r="AX80" s="9">
        <f t="shared" si="18"/>
        <v>1971</v>
      </c>
      <c r="AY80" s="9">
        <f t="shared" si="10"/>
        <v>5.0249988582473319</v>
      </c>
      <c r="AZ80" s="9"/>
      <c r="BA80" s="9">
        <f t="shared" si="11"/>
        <v>0.99938692824394915</v>
      </c>
      <c r="BB80" s="9">
        <f t="shared" si="12"/>
        <v>1</v>
      </c>
      <c r="BC80" s="9">
        <f t="shared" si="13"/>
        <v>1</v>
      </c>
      <c r="BD80" s="9">
        <f t="shared" si="14"/>
        <v>1</v>
      </c>
    </row>
    <row r="81" spans="1:56" s="236" customFormat="1" ht="15" customHeight="1">
      <c r="A81" s="467">
        <v>82</v>
      </c>
      <c r="B81" s="468">
        <v>76</v>
      </c>
      <c r="C81" s="468"/>
      <c r="D81" s="468">
        <v>1087</v>
      </c>
      <c r="E81" s="468" t="s">
        <v>2721</v>
      </c>
      <c r="F81" s="468" t="s">
        <v>89</v>
      </c>
      <c r="G81" s="468">
        <v>1983</v>
      </c>
      <c r="H81" s="468" t="s">
        <v>269</v>
      </c>
      <c r="I81" s="468"/>
      <c r="J81" s="468">
        <v>19</v>
      </c>
      <c r="K81" s="468">
        <v>8</v>
      </c>
      <c r="L81" s="468">
        <v>23</v>
      </c>
      <c r="M81" s="469">
        <v>0.58585648148148151</v>
      </c>
      <c r="N81" s="468">
        <v>4</v>
      </c>
      <c r="O81" s="468"/>
      <c r="P81" s="470">
        <v>0.37013888888888885</v>
      </c>
      <c r="Q81" s="468"/>
      <c r="R81" s="470">
        <v>0.51666666666666672</v>
      </c>
      <c r="S81" s="468"/>
      <c r="T81" s="470">
        <v>0.33124999999999999</v>
      </c>
      <c r="U81" s="468"/>
      <c r="V81" s="470">
        <v>0.5541666666666667</v>
      </c>
      <c r="W81" s="468"/>
      <c r="X81" s="470">
        <v>0.63750000000000007</v>
      </c>
      <c r="Y81" s="468"/>
      <c r="Z81" s="470">
        <v>0.46249999999999997</v>
      </c>
      <c r="AA81" s="469">
        <v>0.65629629629629627</v>
      </c>
      <c r="AB81" s="469">
        <v>0.38546296296296295</v>
      </c>
      <c r="AC81" s="468"/>
      <c r="AD81" s="468"/>
      <c r="AE81" s="468"/>
      <c r="AF81" s="468"/>
      <c r="AG81" s="468"/>
      <c r="AH81" s="468"/>
      <c r="AI81" s="468"/>
      <c r="AJ81" s="468"/>
      <c r="AK81" s="470">
        <v>0.73333333333333339</v>
      </c>
      <c r="AL81" s="468"/>
      <c r="AM81" s="470">
        <v>0.69652777777777775</v>
      </c>
      <c r="AN81" s="468"/>
      <c r="AO81" s="469">
        <v>0.85668981481481488</v>
      </c>
      <c r="AP81" s="469">
        <v>0.20039351851851853</v>
      </c>
      <c r="AQ81" s="471"/>
      <c r="AS81" s="15">
        <f>VLOOKUP(AT81,id!$A:$C,3,0)</f>
        <v>647</v>
      </c>
      <c r="AT81" s="15" t="str">
        <f t="shared" si="16"/>
        <v>ZiajaAdam1983</v>
      </c>
      <c r="AU81" s="9" t="str">
        <f t="shared" si="15"/>
        <v>Ziaja</v>
      </c>
      <c r="AV81" s="9" t="str">
        <f t="shared" si="15"/>
        <v>Adam</v>
      </c>
      <c r="AW81" s="9">
        <f t="shared" si="17"/>
        <v>0</v>
      </c>
      <c r="AX81" s="9">
        <f t="shared" si="18"/>
        <v>1983</v>
      </c>
      <c r="AY81" s="9">
        <f t="shared" si="10"/>
        <v>4.5464275384142532</v>
      </c>
      <c r="AZ81" s="9"/>
      <c r="BA81" s="9">
        <f t="shared" si="11"/>
        <v>0.74115927140542892</v>
      </c>
      <c r="BB81" s="9">
        <f t="shared" si="12"/>
        <v>0.88888888888888884</v>
      </c>
      <c r="BC81" s="9">
        <f t="shared" si="13"/>
        <v>0.90476190476190477</v>
      </c>
      <c r="BD81" s="9">
        <f t="shared" si="14"/>
        <v>0.97671868386117389</v>
      </c>
    </row>
    <row r="82" spans="1:56" s="236" customFormat="1" ht="15" customHeight="1">
      <c r="A82" s="462">
        <v>83</v>
      </c>
      <c r="B82" s="463">
        <v>77</v>
      </c>
      <c r="C82" s="463"/>
      <c r="D82" s="463">
        <v>1046</v>
      </c>
      <c r="E82" s="463" t="s">
        <v>70</v>
      </c>
      <c r="F82" s="463" t="s">
        <v>71</v>
      </c>
      <c r="G82" s="463">
        <v>1963</v>
      </c>
      <c r="H82" s="463" t="s">
        <v>1446</v>
      </c>
      <c r="I82" s="463"/>
      <c r="J82" s="463">
        <v>17</v>
      </c>
      <c r="K82" s="463">
        <v>8</v>
      </c>
      <c r="L82" s="463">
        <v>17</v>
      </c>
      <c r="M82" s="464">
        <v>0.49416666666666664</v>
      </c>
      <c r="N82" s="463">
        <v>0</v>
      </c>
      <c r="O82" s="465">
        <v>0.31180555555555556</v>
      </c>
      <c r="P82" s="465">
        <v>0.65208333333333335</v>
      </c>
      <c r="Q82" s="465">
        <v>0.28888888888888892</v>
      </c>
      <c r="R82" s="463"/>
      <c r="S82" s="465">
        <v>0.4381944444444445</v>
      </c>
      <c r="T82" s="465">
        <v>0.6020833333333333</v>
      </c>
      <c r="U82" s="465">
        <v>0.35555555555555557</v>
      </c>
      <c r="V82" s="463"/>
      <c r="W82" s="465">
        <v>0.52708333333333335</v>
      </c>
      <c r="X82" s="463"/>
      <c r="Y82" s="465">
        <v>0.49305555555555558</v>
      </c>
      <c r="Z82" s="463"/>
      <c r="AA82" s="463"/>
      <c r="AB82" s="463"/>
      <c r="AC82" s="463"/>
      <c r="AD82" s="463"/>
      <c r="AE82" s="463"/>
      <c r="AF82" s="463"/>
      <c r="AG82" s="463"/>
      <c r="AH82" s="463"/>
      <c r="AI82" s="463"/>
      <c r="AJ82" s="463"/>
      <c r="AK82" s="463"/>
      <c r="AL82" s="463"/>
      <c r="AM82" s="463"/>
      <c r="AN82" s="463"/>
      <c r="AO82" s="464">
        <v>0.76500000000000001</v>
      </c>
      <c r="AP82" s="464">
        <v>0.76500000000000001</v>
      </c>
      <c r="AQ82" s="466"/>
      <c r="AS82" s="15">
        <f>VLOOKUP(AT82,id!$A:$C,3,0)</f>
        <v>47</v>
      </c>
      <c r="AT82" s="15" t="str">
        <f t="shared" si="16"/>
        <v>JańczakWiesław1963</v>
      </c>
      <c r="AU82" s="9" t="str">
        <f t="shared" si="15"/>
        <v>Jańczak</v>
      </c>
      <c r="AV82" s="9" t="str">
        <f t="shared" si="15"/>
        <v>Wiesław</v>
      </c>
      <c r="AW82" s="9">
        <f t="shared" si="17"/>
        <v>0</v>
      </c>
      <c r="AX82" s="9">
        <f t="shared" si="18"/>
        <v>1963</v>
      </c>
      <c r="AY82" s="9">
        <f t="shared" si="10"/>
        <v>4.0678562185811735</v>
      </c>
      <c r="AZ82" s="9"/>
      <c r="BA82" s="9">
        <f t="shared" si="11"/>
        <v>1.1855443132846168</v>
      </c>
      <c r="BB82" s="9">
        <f t="shared" si="12"/>
        <v>1</v>
      </c>
      <c r="BC82" s="9">
        <f t="shared" si="13"/>
        <v>0.89473684210526316</v>
      </c>
      <c r="BD82" s="9">
        <f t="shared" si="14"/>
        <v>1</v>
      </c>
    </row>
    <row r="83" spans="1:56" s="236" customFormat="1" ht="15" customHeight="1">
      <c r="A83" s="467">
        <v>86</v>
      </c>
      <c r="B83" s="468">
        <v>78</v>
      </c>
      <c r="C83" s="468"/>
      <c r="D83" s="468">
        <v>1110</v>
      </c>
      <c r="E83" s="468" t="s">
        <v>344</v>
      </c>
      <c r="F83" s="468" t="s">
        <v>69</v>
      </c>
      <c r="G83" s="468">
        <v>1984</v>
      </c>
      <c r="H83" s="468" t="s">
        <v>2004</v>
      </c>
      <c r="I83" s="468" t="s">
        <v>2722</v>
      </c>
      <c r="J83" s="468">
        <v>16</v>
      </c>
      <c r="K83" s="468">
        <v>7</v>
      </c>
      <c r="L83" s="468">
        <v>16</v>
      </c>
      <c r="M83" s="469">
        <v>0.31723379629629628</v>
      </c>
      <c r="N83" s="468">
        <v>0</v>
      </c>
      <c r="O83" s="470">
        <v>0.32569444444444445</v>
      </c>
      <c r="P83" s="468"/>
      <c r="Q83" s="470">
        <v>0.30624999999999997</v>
      </c>
      <c r="R83" s="468"/>
      <c r="S83" s="470">
        <v>0.40763888888888888</v>
      </c>
      <c r="T83" s="470">
        <v>0.5395833333333333</v>
      </c>
      <c r="U83" s="470">
        <v>0.36527777777777781</v>
      </c>
      <c r="V83" s="468"/>
      <c r="W83" s="470">
        <v>0.48680555555555555</v>
      </c>
      <c r="X83" s="468"/>
      <c r="Y83" s="470">
        <v>0.44375000000000003</v>
      </c>
      <c r="Z83" s="468"/>
      <c r="AA83" s="468"/>
      <c r="AB83" s="468"/>
      <c r="AC83" s="468"/>
      <c r="AD83" s="468"/>
      <c r="AE83" s="468"/>
      <c r="AF83" s="468"/>
      <c r="AG83" s="468"/>
      <c r="AH83" s="468"/>
      <c r="AI83" s="468"/>
      <c r="AJ83" s="468"/>
      <c r="AK83" s="468"/>
      <c r="AL83" s="468"/>
      <c r="AM83" s="468"/>
      <c r="AN83" s="468"/>
      <c r="AO83" s="469">
        <v>0.5880671296296297</v>
      </c>
      <c r="AP83" s="469">
        <v>0.5880671296296297</v>
      </c>
      <c r="AQ83" s="471"/>
      <c r="AS83" s="15">
        <f>VLOOKUP(AT83,id!$A:$C,3,0)</f>
        <v>467</v>
      </c>
      <c r="AT83" s="15" t="str">
        <f t="shared" si="16"/>
        <v>WarmowskiŁukasz1984</v>
      </c>
      <c r="AU83" s="9" t="str">
        <f t="shared" si="15"/>
        <v>Warmowski</v>
      </c>
      <c r="AV83" s="9" t="str">
        <f t="shared" si="15"/>
        <v>Łukasz</v>
      </c>
      <c r="AW83" s="9" t="str">
        <f t="shared" si="17"/>
        <v>Warma Team</v>
      </c>
      <c r="AX83" s="9">
        <f t="shared" si="18"/>
        <v>1984</v>
      </c>
      <c r="AY83" s="9">
        <f t="shared" si="10"/>
        <v>3.8285705586646337</v>
      </c>
      <c r="AZ83" s="9"/>
      <c r="BA83" s="9">
        <f t="shared" si="11"/>
        <v>1.5577365099055056</v>
      </c>
      <c r="BB83" s="9">
        <f t="shared" si="12"/>
        <v>0.875</v>
      </c>
      <c r="BC83" s="9">
        <f t="shared" si="13"/>
        <v>0.94117647058823528</v>
      </c>
      <c r="BD83" s="9">
        <f t="shared" si="14"/>
        <v>0.97364718061516808</v>
      </c>
    </row>
    <row r="84" spans="1:56" s="236" customFormat="1" ht="15" customHeight="1">
      <c r="A84" s="462">
        <v>87</v>
      </c>
      <c r="B84" s="463">
        <v>79</v>
      </c>
      <c r="C84" s="463"/>
      <c r="D84" s="463">
        <v>1055</v>
      </c>
      <c r="E84" s="463" t="s">
        <v>361</v>
      </c>
      <c r="F84" s="463" t="s">
        <v>23</v>
      </c>
      <c r="G84" s="463">
        <v>1976</v>
      </c>
      <c r="H84" s="463" t="s">
        <v>2728</v>
      </c>
      <c r="I84" s="463" t="s">
        <v>363</v>
      </c>
      <c r="J84" s="463">
        <v>14</v>
      </c>
      <c r="K84" s="463">
        <v>5</v>
      </c>
      <c r="L84" s="463">
        <v>14</v>
      </c>
      <c r="M84" s="464">
        <v>0.29653935185185182</v>
      </c>
      <c r="N84" s="463">
        <v>0</v>
      </c>
      <c r="O84" s="463"/>
      <c r="P84" s="465">
        <v>0.32291666666666669</v>
      </c>
      <c r="Q84" s="463"/>
      <c r="R84" s="465">
        <v>0.41805555555555557</v>
      </c>
      <c r="S84" s="463"/>
      <c r="T84" s="463"/>
      <c r="U84" s="463"/>
      <c r="V84" s="465">
        <v>0.47847222222222219</v>
      </c>
      <c r="W84" s="463"/>
      <c r="X84" s="465">
        <v>0.54236111111111118</v>
      </c>
      <c r="Y84" s="463"/>
      <c r="Z84" s="465">
        <v>0.375</v>
      </c>
      <c r="AA84" s="463"/>
      <c r="AB84" s="463"/>
      <c r="AC84" s="463"/>
      <c r="AD84" s="463"/>
      <c r="AE84" s="463"/>
      <c r="AF84" s="463"/>
      <c r="AG84" s="463"/>
      <c r="AH84" s="463"/>
      <c r="AI84" s="463"/>
      <c r="AJ84" s="463"/>
      <c r="AK84" s="463"/>
      <c r="AL84" s="463"/>
      <c r="AM84" s="463"/>
      <c r="AN84" s="463"/>
      <c r="AO84" s="464">
        <v>0.56737268518518513</v>
      </c>
      <c r="AP84" s="464">
        <v>0.56737268518518513</v>
      </c>
      <c r="AQ84" s="466"/>
      <c r="AS84" s="15">
        <f>VLOOKUP(AT84,id!$A:$C,3,0)</f>
        <v>218</v>
      </c>
      <c r="AT84" s="15" t="str">
        <f t="shared" si="16"/>
        <v>WodzińskiGrzegorz1976</v>
      </c>
      <c r="AU84" s="9" t="str">
        <f t="shared" si="15"/>
        <v>Wodziński</v>
      </c>
      <c r="AV84" s="9" t="str">
        <f t="shared" si="15"/>
        <v>Grzegorz</v>
      </c>
      <c r="AW84" s="9" t="str">
        <f t="shared" si="17"/>
        <v>mamy.to</v>
      </c>
      <c r="AX84" s="9">
        <f t="shared" si="18"/>
        <v>1976</v>
      </c>
      <c r="AY84" s="9">
        <f t="shared" si="10"/>
        <v>3.3499992388315545</v>
      </c>
      <c r="AZ84" s="9"/>
      <c r="BA84" s="9">
        <f t="shared" si="11"/>
        <v>1.0697865032590455</v>
      </c>
      <c r="BB84" s="9">
        <f t="shared" si="12"/>
        <v>0.7142857142857143</v>
      </c>
      <c r="BC84" s="9">
        <f t="shared" si="13"/>
        <v>0.875</v>
      </c>
      <c r="BD84" s="9">
        <f t="shared" si="14"/>
        <v>0.93491987614847016</v>
      </c>
    </row>
    <row r="85" spans="1:56" s="236" customFormat="1" ht="15" customHeight="1">
      <c r="A85" s="462">
        <v>89</v>
      </c>
      <c r="B85" s="463">
        <v>80</v>
      </c>
      <c r="C85" s="463"/>
      <c r="D85" s="463">
        <v>1082</v>
      </c>
      <c r="E85" s="463" t="s">
        <v>675</v>
      </c>
      <c r="F85" s="463" t="s">
        <v>159</v>
      </c>
      <c r="G85" s="463">
        <v>1969</v>
      </c>
      <c r="H85" s="463" t="s">
        <v>2724</v>
      </c>
      <c r="I85" s="463"/>
      <c r="J85" s="463">
        <v>14</v>
      </c>
      <c r="K85" s="463">
        <v>5</v>
      </c>
      <c r="L85" s="463">
        <v>14</v>
      </c>
      <c r="M85" s="464">
        <v>0.31799768518518517</v>
      </c>
      <c r="N85" s="463">
        <v>0</v>
      </c>
      <c r="O85" s="463"/>
      <c r="P85" s="463"/>
      <c r="Q85" s="465">
        <v>0.30763888888888891</v>
      </c>
      <c r="R85" s="463"/>
      <c r="S85" s="465">
        <v>0.42569444444444443</v>
      </c>
      <c r="T85" s="463"/>
      <c r="U85" s="465">
        <v>0.35555555555555557</v>
      </c>
      <c r="V85" s="463"/>
      <c r="W85" s="463"/>
      <c r="X85" s="465">
        <v>0.56805555555555554</v>
      </c>
      <c r="Y85" s="465">
        <v>0.48819444444444443</v>
      </c>
      <c r="Z85" s="463"/>
      <c r="AA85" s="463"/>
      <c r="AB85" s="463"/>
      <c r="AC85" s="463"/>
      <c r="AD85" s="463"/>
      <c r="AE85" s="463"/>
      <c r="AF85" s="463"/>
      <c r="AG85" s="463"/>
      <c r="AH85" s="463"/>
      <c r="AI85" s="463"/>
      <c r="AJ85" s="463"/>
      <c r="AK85" s="463"/>
      <c r="AL85" s="463"/>
      <c r="AM85" s="463"/>
      <c r="AN85" s="463"/>
      <c r="AO85" s="464">
        <v>0.58883101851851849</v>
      </c>
      <c r="AP85" s="464">
        <v>0.58883101851851849</v>
      </c>
      <c r="AQ85" s="466"/>
      <c r="AS85" s="15">
        <f>VLOOKUP(AT85,id!$A:$C,3,0)</f>
        <v>648</v>
      </c>
      <c r="AT85" s="15" t="str">
        <f t="shared" si="16"/>
        <v>WróbelDariusz1969</v>
      </c>
      <c r="AU85" s="9" t="str">
        <f t="shared" si="15"/>
        <v>Wróbel</v>
      </c>
      <c r="AV85" s="9" t="str">
        <f t="shared" si="15"/>
        <v>Dariusz</v>
      </c>
      <c r="AW85" s="9">
        <f t="shared" si="17"/>
        <v>0</v>
      </c>
      <c r="AX85" s="9">
        <f t="shared" si="18"/>
        <v>1969</v>
      </c>
      <c r="AY85" s="9">
        <f t="shared" si="10"/>
        <v>3.1239428752721836</v>
      </c>
      <c r="AZ85" s="9"/>
      <c r="BA85" s="9">
        <f t="shared" si="11"/>
        <v>0.93252047315741571</v>
      </c>
      <c r="BB85" s="9">
        <f t="shared" si="12"/>
        <v>1</v>
      </c>
      <c r="BC85" s="9">
        <f t="shared" si="13"/>
        <v>1</v>
      </c>
      <c r="BD85" s="9">
        <f t="shared" si="14"/>
        <v>1</v>
      </c>
    </row>
    <row r="86" spans="1:56" s="236" customFormat="1" ht="15" customHeight="1">
      <c r="A86" s="467">
        <v>90</v>
      </c>
      <c r="B86" s="468">
        <v>81</v>
      </c>
      <c r="C86" s="468"/>
      <c r="D86" s="468">
        <v>1100</v>
      </c>
      <c r="E86" s="468" t="s">
        <v>1019</v>
      </c>
      <c r="F86" s="468" t="s">
        <v>50</v>
      </c>
      <c r="G86" s="468">
        <v>1982</v>
      </c>
      <c r="H86" s="468" t="s">
        <v>2723</v>
      </c>
      <c r="I86" s="468"/>
      <c r="J86" s="468">
        <v>14</v>
      </c>
      <c r="K86" s="468">
        <v>5</v>
      </c>
      <c r="L86" s="468">
        <v>14</v>
      </c>
      <c r="M86" s="469">
        <v>0.31802083333333336</v>
      </c>
      <c r="N86" s="468">
        <v>0</v>
      </c>
      <c r="O86" s="468"/>
      <c r="P86" s="468"/>
      <c r="Q86" s="470">
        <v>0.30694444444444441</v>
      </c>
      <c r="R86" s="468"/>
      <c r="S86" s="470">
        <v>0.42569444444444443</v>
      </c>
      <c r="T86" s="468"/>
      <c r="U86" s="470">
        <v>0.35625000000000001</v>
      </c>
      <c r="V86" s="468"/>
      <c r="W86" s="468"/>
      <c r="X86" s="470">
        <v>0.56805555555555554</v>
      </c>
      <c r="Y86" s="470">
        <v>0.48819444444444443</v>
      </c>
      <c r="Z86" s="468"/>
      <c r="AA86" s="468"/>
      <c r="AB86" s="468"/>
      <c r="AC86" s="468"/>
      <c r="AD86" s="468"/>
      <c r="AE86" s="468"/>
      <c r="AF86" s="468"/>
      <c r="AG86" s="468"/>
      <c r="AH86" s="468"/>
      <c r="AI86" s="468"/>
      <c r="AJ86" s="468"/>
      <c r="AK86" s="468"/>
      <c r="AL86" s="468"/>
      <c r="AM86" s="468"/>
      <c r="AN86" s="468"/>
      <c r="AO86" s="469">
        <v>0.58885416666666668</v>
      </c>
      <c r="AP86" s="469">
        <v>0.58885416666666668</v>
      </c>
      <c r="AQ86" s="471"/>
      <c r="AS86" s="15">
        <f>VLOOKUP(AT86,id!$A:$C,3,0)</f>
        <v>649</v>
      </c>
      <c r="AT86" s="15" t="str">
        <f t="shared" si="16"/>
        <v>LenckowskiRafał1982</v>
      </c>
      <c r="AU86" s="9" t="str">
        <f t="shared" si="15"/>
        <v>Lenckowski</v>
      </c>
      <c r="AV86" s="9" t="str">
        <f t="shared" si="15"/>
        <v>Rafał</v>
      </c>
      <c r="AW86" s="9">
        <f t="shared" si="17"/>
        <v>0</v>
      </c>
      <c r="AX86" s="9">
        <f t="shared" si="18"/>
        <v>1982</v>
      </c>
      <c r="AY86" s="9">
        <f t="shared" si="10"/>
        <v>3.123715489249308</v>
      </c>
      <c r="AZ86" s="9"/>
      <c r="BA86" s="9">
        <f t="shared" si="11"/>
        <v>0.99992721184991074</v>
      </c>
      <c r="BB86" s="9">
        <f t="shared" si="12"/>
        <v>1</v>
      </c>
      <c r="BC86" s="9">
        <f t="shared" si="13"/>
        <v>1</v>
      </c>
      <c r="BD86" s="9">
        <f t="shared" si="14"/>
        <v>1</v>
      </c>
    </row>
    <row r="87" spans="1:56" s="236" customFormat="1" ht="15" customHeight="1">
      <c r="A87" s="467">
        <v>92</v>
      </c>
      <c r="B87" s="468">
        <v>82</v>
      </c>
      <c r="C87" s="468"/>
      <c r="D87" s="468">
        <v>1035</v>
      </c>
      <c r="E87" s="468" t="s">
        <v>1046</v>
      </c>
      <c r="F87" s="468" t="s">
        <v>65</v>
      </c>
      <c r="G87" s="468">
        <v>1971</v>
      </c>
      <c r="H87" s="468" t="s">
        <v>2723</v>
      </c>
      <c r="I87" s="468" t="s">
        <v>385</v>
      </c>
      <c r="J87" s="468">
        <v>13</v>
      </c>
      <c r="K87" s="468">
        <v>5</v>
      </c>
      <c r="L87" s="468">
        <v>13</v>
      </c>
      <c r="M87" s="469">
        <v>0.27892361111111114</v>
      </c>
      <c r="N87" s="468">
        <v>0</v>
      </c>
      <c r="O87" s="468"/>
      <c r="P87" s="468"/>
      <c r="Q87" s="470">
        <v>0.30624999999999997</v>
      </c>
      <c r="R87" s="468"/>
      <c r="S87" s="470">
        <v>0.42569444444444443</v>
      </c>
      <c r="T87" s="468"/>
      <c r="U87" s="470">
        <v>0.35625000000000001</v>
      </c>
      <c r="V87" s="468"/>
      <c r="W87" s="470">
        <v>0.48749999999999999</v>
      </c>
      <c r="X87" s="468"/>
      <c r="Y87" s="470">
        <v>0.51736111111111105</v>
      </c>
      <c r="Z87" s="468"/>
      <c r="AA87" s="469">
        <v>0.54931712962962964</v>
      </c>
      <c r="AB87" s="469">
        <v>0.27848379629629633</v>
      </c>
      <c r="AC87" s="468"/>
      <c r="AD87" s="468"/>
      <c r="AE87" s="468"/>
      <c r="AF87" s="468"/>
      <c r="AG87" s="468"/>
      <c r="AH87" s="468"/>
      <c r="AI87" s="468"/>
      <c r="AJ87" s="468"/>
      <c r="AK87" s="468"/>
      <c r="AL87" s="468"/>
      <c r="AM87" s="468"/>
      <c r="AN87" s="468"/>
      <c r="AO87" s="469">
        <v>0.54975694444444445</v>
      </c>
      <c r="AP87" s="469">
        <v>4.3981481481481481E-4</v>
      </c>
      <c r="AQ87" s="471"/>
      <c r="AS87" s="15">
        <f>VLOOKUP(AT87,id!$A:$C,3,0)</f>
        <v>650</v>
      </c>
      <c r="AT87" s="15" t="str">
        <f t="shared" si="16"/>
        <v>PiaskowskiMichał1971</v>
      </c>
      <c r="AU87" s="9" t="str">
        <f t="shared" si="15"/>
        <v>Piaskowski</v>
      </c>
      <c r="AV87" s="9" t="str">
        <f t="shared" si="15"/>
        <v>Michał</v>
      </c>
      <c r="AW87" s="9" t="str">
        <f t="shared" si="17"/>
        <v>MTB4FUN</v>
      </c>
      <c r="AX87" s="9">
        <f t="shared" si="18"/>
        <v>1971</v>
      </c>
      <c r="AY87" s="9">
        <f t="shared" si="10"/>
        <v>2.9005929543029287</v>
      </c>
      <c r="AZ87" s="9"/>
      <c r="BA87" s="9">
        <f t="shared" si="11"/>
        <v>1.1401717913606373</v>
      </c>
      <c r="BB87" s="9">
        <f t="shared" si="12"/>
        <v>1</v>
      </c>
      <c r="BC87" s="9">
        <f t="shared" si="13"/>
        <v>0.9285714285714286</v>
      </c>
      <c r="BD87" s="9">
        <f t="shared" si="14"/>
        <v>1</v>
      </c>
    </row>
    <row r="88" spans="1:56" s="236" customFormat="1">
      <c r="A88" s="467">
        <v>94</v>
      </c>
      <c r="B88" s="468">
        <v>83</v>
      </c>
      <c r="C88" s="468"/>
      <c r="D88" s="468">
        <v>1088</v>
      </c>
      <c r="E88" s="468" t="s">
        <v>2726</v>
      </c>
      <c r="F88" s="468" t="s">
        <v>20</v>
      </c>
      <c r="G88" s="468">
        <v>1971</v>
      </c>
      <c r="H88" s="468" t="s">
        <v>2727</v>
      </c>
      <c r="I88" s="468" t="s">
        <v>385</v>
      </c>
      <c r="J88" s="468">
        <v>13</v>
      </c>
      <c r="K88" s="468">
        <v>5</v>
      </c>
      <c r="L88" s="468">
        <v>13</v>
      </c>
      <c r="M88" s="469">
        <v>0.2807986111111111</v>
      </c>
      <c r="N88" s="468">
        <v>0</v>
      </c>
      <c r="O88" s="468"/>
      <c r="P88" s="468"/>
      <c r="Q88" s="470">
        <v>0.30694444444444441</v>
      </c>
      <c r="R88" s="468"/>
      <c r="S88" s="470">
        <v>0.42499999999999999</v>
      </c>
      <c r="T88" s="468"/>
      <c r="U88" s="470">
        <v>0.35555555555555557</v>
      </c>
      <c r="V88" s="468"/>
      <c r="W88" s="470">
        <v>0.48749999999999999</v>
      </c>
      <c r="X88" s="468"/>
      <c r="Y88" s="470">
        <v>0.51736111111111105</v>
      </c>
      <c r="Z88" s="468"/>
      <c r="AA88" s="468"/>
      <c r="AB88" s="468"/>
      <c r="AC88" s="468"/>
      <c r="AD88" s="468"/>
      <c r="AE88" s="468"/>
      <c r="AF88" s="468"/>
      <c r="AG88" s="468"/>
      <c r="AH88" s="468"/>
      <c r="AI88" s="468"/>
      <c r="AJ88" s="468"/>
      <c r="AK88" s="468"/>
      <c r="AL88" s="468"/>
      <c r="AM88" s="468"/>
      <c r="AN88" s="468"/>
      <c r="AO88" s="469">
        <v>0.55163194444444441</v>
      </c>
      <c r="AP88" s="469">
        <v>0.55163194444444441</v>
      </c>
      <c r="AQ88" s="471"/>
      <c r="AS88" s="15">
        <f>VLOOKUP(AT88,id!$A:$C,3,0)</f>
        <v>651</v>
      </c>
      <c r="AT88" s="15" t="str">
        <f t="shared" si="16"/>
        <v>NapierajPaweł1971</v>
      </c>
      <c r="AU88" s="9" t="str">
        <f t="shared" si="15"/>
        <v>Napieraj</v>
      </c>
      <c r="AV88" s="9" t="str">
        <f t="shared" si="15"/>
        <v>Paweł</v>
      </c>
      <c r="AW88" s="9" t="str">
        <f t="shared" si="17"/>
        <v>MTB4FUN</v>
      </c>
      <c r="AX88" s="9">
        <f t="shared" si="18"/>
        <v>1971</v>
      </c>
      <c r="AY88" s="9">
        <f t="shared" si="10"/>
        <v>2.8812245829003871</v>
      </c>
      <c r="AZ88" s="9"/>
      <c r="BA88" s="9">
        <f t="shared" si="11"/>
        <v>0.99332261654507248</v>
      </c>
      <c r="BB88" s="9">
        <f t="shared" si="12"/>
        <v>1</v>
      </c>
      <c r="BC88" s="9">
        <f t="shared" si="13"/>
        <v>1</v>
      </c>
      <c r="BD88" s="9">
        <f t="shared" si="14"/>
        <v>1</v>
      </c>
    </row>
    <row r="89" spans="1:56">
      <c r="A89" s="462">
        <v>95</v>
      </c>
      <c r="B89" s="463">
        <v>84</v>
      </c>
      <c r="C89" s="463"/>
      <c r="D89" s="463">
        <v>1097</v>
      </c>
      <c r="E89" s="463" t="s">
        <v>1048</v>
      </c>
      <c r="F89" s="463" t="s">
        <v>20</v>
      </c>
      <c r="G89" s="463">
        <v>1976</v>
      </c>
      <c r="H89" s="463" t="s">
        <v>2723</v>
      </c>
      <c r="I89" s="463" t="s">
        <v>385</v>
      </c>
      <c r="J89" s="463">
        <v>13</v>
      </c>
      <c r="K89" s="463">
        <v>5</v>
      </c>
      <c r="L89" s="463">
        <v>13</v>
      </c>
      <c r="M89" s="464">
        <v>0.28091435185185182</v>
      </c>
      <c r="N89" s="463">
        <v>0</v>
      </c>
      <c r="O89" s="463"/>
      <c r="P89" s="463"/>
      <c r="Q89" s="465">
        <v>0.30763888888888891</v>
      </c>
      <c r="R89" s="463"/>
      <c r="S89" s="465">
        <v>0.42499999999999999</v>
      </c>
      <c r="T89" s="463"/>
      <c r="U89" s="465">
        <v>0.36388888888888887</v>
      </c>
      <c r="V89" s="463"/>
      <c r="W89" s="465">
        <v>0.48749999999999999</v>
      </c>
      <c r="X89" s="463"/>
      <c r="Y89" s="465">
        <v>0.51666666666666672</v>
      </c>
      <c r="Z89" s="463"/>
      <c r="AA89" s="463"/>
      <c r="AB89" s="463"/>
      <c r="AC89" s="463"/>
      <c r="AD89" s="463"/>
      <c r="AE89" s="463"/>
      <c r="AF89" s="463"/>
      <c r="AG89" s="463"/>
      <c r="AH89" s="463"/>
      <c r="AI89" s="463"/>
      <c r="AJ89" s="463"/>
      <c r="AK89" s="463"/>
      <c r="AL89" s="463"/>
      <c r="AM89" s="463"/>
      <c r="AN89" s="463"/>
      <c r="AO89" s="464">
        <v>0.55174768518518513</v>
      </c>
      <c r="AP89" s="464">
        <v>0.55174768518518513</v>
      </c>
      <c r="AQ89" s="466"/>
      <c r="AS89" s="15">
        <f>VLOOKUP(AT89,id!$A:$C,3,0)</f>
        <v>652</v>
      </c>
      <c r="AT89" s="15" t="str">
        <f t="shared" si="16"/>
        <v>BossyPaweł1976</v>
      </c>
      <c r="AU89" s="9" t="str">
        <f t="shared" si="15"/>
        <v>Bossy</v>
      </c>
      <c r="AV89" s="9" t="str">
        <f t="shared" si="15"/>
        <v>Paweł</v>
      </c>
      <c r="AW89" s="9" t="str">
        <f t="shared" si="17"/>
        <v>MTB4FUN</v>
      </c>
      <c r="AX89" s="9">
        <f t="shared" si="18"/>
        <v>1976</v>
      </c>
      <c r="AY89" s="9">
        <f t="shared" si="10"/>
        <v>2.8800374770609491</v>
      </c>
      <c r="AZ89" s="9"/>
      <c r="BA89" s="9">
        <f t="shared" si="11"/>
        <v>0.9995879856619011</v>
      </c>
      <c r="BB89" s="9">
        <f t="shared" si="12"/>
        <v>1</v>
      </c>
      <c r="BC89" s="9">
        <f t="shared" si="13"/>
        <v>1</v>
      </c>
      <c r="BD89" s="9">
        <f t="shared" si="14"/>
        <v>1</v>
      </c>
    </row>
    <row r="90" spans="1:56" s="236" customFormat="1">
      <c r="A90" s="467">
        <v>96</v>
      </c>
      <c r="B90" s="468">
        <v>85</v>
      </c>
      <c r="C90" s="468"/>
      <c r="D90" s="468">
        <v>1064</v>
      </c>
      <c r="E90" s="468" t="s">
        <v>413</v>
      </c>
      <c r="F90" s="468" t="s">
        <v>69</v>
      </c>
      <c r="G90" s="468">
        <v>1976</v>
      </c>
      <c r="H90" s="468" t="s">
        <v>329</v>
      </c>
      <c r="I90" s="468" t="s">
        <v>412</v>
      </c>
      <c r="J90" s="468">
        <v>11</v>
      </c>
      <c r="K90" s="468">
        <v>5</v>
      </c>
      <c r="L90" s="468">
        <v>11</v>
      </c>
      <c r="M90" s="469">
        <v>0.25429398148148147</v>
      </c>
      <c r="N90" s="468">
        <v>0</v>
      </c>
      <c r="O90" s="470">
        <v>0.4680555555555555</v>
      </c>
      <c r="P90" s="468"/>
      <c r="Q90" s="470">
        <v>0.43472222222222223</v>
      </c>
      <c r="R90" s="468"/>
      <c r="S90" s="468"/>
      <c r="T90" s="470">
        <v>0.32291666666666669</v>
      </c>
      <c r="U90" s="468"/>
      <c r="V90" s="468"/>
      <c r="W90" s="470">
        <v>0.37847222222222227</v>
      </c>
      <c r="X90" s="470">
        <v>0.50694444444444442</v>
      </c>
      <c r="Y90" s="470">
        <v>0.40833333333333338</v>
      </c>
      <c r="Z90" s="468"/>
      <c r="AA90" s="468"/>
      <c r="AB90" s="468"/>
      <c r="AC90" s="468"/>
      <c r="AD90" s="468"/>
      <c r="AE90" s="468"/>
      <c r="AF90" s="468"/>
      <c r="AG90" s="468"/>
      <c r="AH90" s="468"/>
      <c r="AI90" s="468"/>
      <c r="AJ90" s="468"/>
      <c r="AK90" s="468"/>
      <c r="AL90" s="468"/>
      <c r="AM90" s="468"/>
      <c r="AN90" s="468"/>
      <c r="AO90" s="469">
        <v>0.52512731481481478</v>
      </c>
      <c r="AP90" s="469">
        <v>0.52512731481481478</v>
      </c>
      <c r="AQ90" s="471"/>
      <c r="AS90" s="15">
        <f>VLOOKUP(AT90,id!$A:$C,3,0)</f>
        <v>653</v>
      </c>
      <c r="AT90" s="15" t="str">
        <f t="shared" si="16"/>
        <v>RybińskiŁukasz1976</v>
      </c>
      <c r="AU90" s="9" t="str">
        <f t="shared" si="15"/>
        <v>Rybiński</v>
      </c>
      <c r="AV90" s="9" t="str">
        <f t="shared" si="15"/>
        <v>Łukasz</v>
      </c>
      <c r="AW90" s="9" t="str">
        <f t="shared" si="17"/>
        <v>W to drugie lewo</v>
      </c>
      <c r="AX90" s="9">
        <f t="shared" si="18"/>
        <v>1976</v>
      </c>
      <c r="AY90" s="9">
        <f t="shared" si="10"/>
        <v>2.4369547882823417</v>
      </c>
      <c r="AZ90" s="9"/>
      <c r="BA90" s="9">
        <f t="shared" si="11"/>
        <v>1.1046834463611124</v>
      </c>
      <c r="BB90" s="9">
        <f t="shared" si="12"/>
        <v>1</v>
      </c>
      <c r="BC90" s="9">
        <f t="shared" si="13"/>
        <v>0.84615384615384615</v>
      </c>
      <c r="BD90" s="9">
        <f t="shared" si="14"/>
        <v>1</v>
      </c>
    </row>
    <row r="91" spans="1:56">
      <c r="A91" s="462">
        <v>97</v>
      </c>
      <c r="B91" s="463">
        <v>86</v>
      </c>
      <c r="C91" s="463"/>
      <c r="D91" s="463">
        <v>1102</v>
      </c>
      <c r="E91" s="463" t="s">
        <v>454</v>
      </c>
      <c r="F91" s="463" t="s">
        <v>96</v>
      </c>
      <c r="G91" s="463">
        <v>1958</v>
      </c>
      <c r="H91" s="463" t="s">
        <v>1615</v>
      </c>
      <c r="I91" s="463"/>
      <c r="J91" s="463">
        <v>9</v>
      </c>
      <c r="K91" s="463">
        <v>4</v>
      </c>
      <c r="L91" s="463">
        <v>9</v>
      </c>
      <c r="M91" s="464">
        <v>0.13556712962962963</v>
      </c>
      <c r="N91" s="463">
        <v>0</v>
      </c>
      <c r="O91" s="465">
        <v>0.34791666666666665</v>
      </c>
      <c r="P91" s="463"/>
      <c r="Q91" s="465">
        <v>0.28888888888888892</v>
      </c>
      <c r="R91" s="463"/>
      <c r="S91" s="463"/>
      <c r="T91" s="463"/>
      <c r="U91" s="465">
        <v>0.31597222222222221</v>
      </c>
      <c r="V91" s="463"/>
      <c r="W91" s="463"/>
      <c r="X91" s="465">
        <v>0.38958333333333334</v>
      </c>
      <c r="Y91" s="463"/>
      <c r="Z91" s="463"/>
      <c r="AA91" s="463"/>
      <c r="AB91" s="463"/>
      <c r="AC91" s="463"/>
      <c r="AD91" s="463"/>
      <c r="AE91" s="463"/>
      <c r="AF91" s="463"/>
      <c r="AG91" s="463"/>
      <c r="AH91" s="463"/>
      <c r="AI91" s="463"/>
      <c r="AJ91" s="463"/>
      <c r="AK91" s="463"/>
      <c r="AL91" s="463"/>
      <c r="AM91" s="463"/>
      <c r="AN91" s="463"/>
      <c r="AO91" s="464">
        <v>0.40640046296296295</v>
      </c>
      <c r="AP91" s="464">
        <v>0.40640046296296295</v>
      </c>
      <c r="AQ91" s="466"/>
      <c r="AS91" s="15">
        <f>VLOOKUP(AT91,id!$A:$C,3,0)</f>
        <v>181</v>
      </c>
      <c r="AT91" s="15" t="str">
        <f t="shared" si="16"/>
        <v>WardaJarosław1958</v>
      </c>
      <c r="AU91" s="9" t="str">
        <f t="shared" si="15"/>
        <v>Warda</v>
      </c>
      <c r="AV91" s="9" t="str">
        <f t="shared" si="15"/>
        <v>Jarosław</v>
      </c>
      <c r="AW91" s="9">
        <f t="shared" si="17"/>
        <v>0</v>
      </c>
      <c r="AX91" s="9">
        <f t="shared" si="18"/>
        <v>1958</v>
      </c>
      <c r="AY91" s="9">
        <f t="shared" si="10"/>
        <v>1.9938720995037342</v>
      </c>
      <c r="AZ91" s="9"/>
      <c r="BA91" s="9">
        <f t="shared" si="11"/>
        <v>1.8757790489200032</v>
      </c>
      <c r="BB91" s="9">
        <f t="shared" si="12"/>
        <v>0.8</v>
      </c>
      <c r="BC91" s="9">
        <f t="shared" si="13"/>
        <v>0.81818181818181823</v>
      </c>
      <c r="BD91" s="9">
        <f t="shared" si="14"/>
        <v>0.956352499790037</v>
      </c>
    </row>
    <row r="92" spans="1:56" s="236" customFormat="1">
      <c r="A92" s="467">
        <v>98</v>
      </c>
      <c r="B92" s="468">
        <v>87</v>
      </c>
      <c r="C92" s="468"/>
      <c r="D92" s="468">
        <v>1095</v>
      </c>
      <c r="E92" s="468" t="s">
        <v>1106</v>
      </c>
      <c r="F92" s="468" t="s">
        <v>560</v>
      </c>
      <c r="G92" s="468">
        <v>2017</v>
      </c>
      <c r="H92" s="468" t="s">
        <v>1515</v>
      </c>
      <c r="I92" s="468"/>
      <c r="J92" s="468">
        <v>7</v>
      </c>
      <c r="K92" s="468">
        <v>3</v>
      </c>
      <c r="L92" s="468">
        <v>7</v>
      </c>
      <c r="M92" s="469">
        <v>0.27873842592592596</v>
      </c>
      <c r="N92" s="468">
        <v>0</v>
      </c>
      <c r="O92" s="468"/>
      <c r="P92" s="468"/>
      <c r="Q92" s="470">
        <v>0.49583333333333335</v>
      </c>
      <c r="R92" s="468"/>
      <c r="S92" s="468"/>
      <c r="T92" s="470">
        <v>0.34583333333333338</v>
      </c>
      <c r="U92" s="468"/>
      <c r="V92" s="468"/>
      <c r="W92" s="468"/>
      <c r="X92" s="468"/>
      <c r="Y92" s="470">
        <v>0.42222222222222222</v>
      </c>
      <c r="Z92" s="468"/>
      <c r="AA92" s="469">
        <v>0.54362268518518519</v>
      </c>
      <c r="AB92" s="469">
        <v>0.27278935185185188</v>
      </c>
      <c r="AC92" s="468"/>
      <c r="AD92" s="468"/>
      <c r="AE92" s="468"/>
      <c r="AF92" s="468"/>
      <c r="AG92" s="468"/>
      <c r="AH92" s="468"/>
      <c r="AI92" s="468"/>
      <c r="AJ92" s="468"/>
      <c r="AK92" s="468"/>
      <c r="AL92" s="468"/>
      <c r="AM92" s="468"/>
      <c r="AN92" s="468"/>
      <c r="AO92" s="469">
        <v>0.54957175925925927</v>
      </c>
      <c r="AP92" s="469">
        <v>5.9490740740740745E-3</v>
      </c>
      <c r="AQ92" s="471"/>
      <c r="AS92" s="15">
        <f>VLOOKUP(AT92,id!$A:$C,3,0)</f>
        <v>654</v>
      </c>
      <c r="AT92" s="15" t="str">
        <f t="shared" si="16"/>
        <v>CelejewskiFilip2017</v>
      </c>
      <c r="AU92" s="9" t="str">
        <f t="shared" si="15"/>
        <v>Celejewski</v>
      </c>
      <c r="AV92" s="9" t="str">
        <f t="shared" si="15"/>
        <v>Filip</v>
      </c>
      <c r="AW92" s="9">
        <f t="shared" si="17"/>
        <v>0</v>
      </c>
      <c r="AX92" s="9">
        <f t="shared" si="18"/>
        <v>2017</v>
      </c>
      <c r="AY92" s="9">
        <f t="shared" si="10"/>
        <v>1.5507894107251265</v>
      </c>
      <c r="AZ92" s="9"/>
      <c r="BA92" s="9">
        <f t="shared" si="11"/>
        <v>0.48635967279823938</v>
      </c>
      <c r="BB92" s="9">
        <f t="shared" si="12"/>
        <v>0.75</v>
      </c>
      <c r="BC92" s="9">
        <f t="shared" si="13"/>
        <v>0.77777777777777779</v>
      </c>
      <c r="BD92" s="9">
        <f t="shared" si="14"/>
        <v>0.94408751129490198</v>
      </c>
    </row>
    <row r="93" spans="1:56">
      <c r="A93" s="462">
        <v>99</v>
      </c>
      <c r="B93" s="463">
        <v>88</v>
      </c>
      <c r="C93" s="463"/>
      <c r="D93" s="463">
        <v>1094</v>
      </c>
      <c r="E93" s="463" t="s">
        <v>1106</v>
      </c>
      <c r="F93" s="463" t="s">
        <v>806</v>
      </c>
      <c r="G93" s="463">
        <v>1977</v>
      </c>
      <c r="H93" s="463" t="s">
        <v>1515</v>
      </c>
      <c r="I93" s="463"/>
      <c r="J93" s="463">
        <v>7</v>
      </c>
      <c r="K93" s="463">
        <v>3</v>
      </c>
      <c r="L93" s="463">
        <v>7</v>
      </c>
      <c r="M93" s="464">
        <v>0.27876157407407409</v>
      </c>
      <c r="N93" s="463">
        <v>0</v>
      </c>
      <c r="O93" s="463"/>
      <c r="P93" s="463"/>
      <c r="Q93" s="465">
        <v>0.49652777777777773</v>
      </c>
      <c r="R93" s="463"/>
      <c r="S93" s="463"/>
      <c r="T93" s="465">
        <v>0.34583333333333338</v>
      </c>
      <c r="U93" s="463"/>
      <c r="V93" s="463"/>
      <c r="W93" s="463"/>
      <c r="X93" s="463"/>
      <c r="Y93" s="465">
        <v>0.42222222222222222</v>
      </c>
      <c r="Z93" s="463"/>
      <c r="AA93" s="464">
        <v>0.54353009259259266</v>
      </c>
      <c r="AB93" s="464">
        <v>0.27269675925925924</v>
      </c>
      <c r="AC93" s="463"/>
      <c r="AD93" s="463"/>
      <c r="AE93" s="463"/>
      <c r="AF93" s="463"/>
      <c r="AG93" s="463"/>
      <c r="AH93" s="463"/>
      <c r="AI93" s="463"/>
      <c r="AJ93" s="463"/>
      <c r="AK93" s="463"/>
      <c r="AL93" s="463"/>
      <c r="AM93" s="463"/>
      <c r="AN93" s="463"/>
      <c r="AO93" s="464">
        <v>0.54959490740740746</v>
      </c>
      <c r="AP93" s="464">
        <v>6.0648148148148145E-3</v>
      </c>
      <c r="AQ93" s="466"/>
      <c r="AS93" s="15">
        <f>VLOOKUP(AT93,id!$A:$C,3,0)</f>
        <v>655</v>
      </c>
      <c r="AT93" s="15" t="str">
        <f t="shared" si="16"/>
        <v>CelejewskiSebastian1977</v>
      </c>
      <c r="AU93" s="9" t="str">
        <f t="shared" si="15"/>
        <v>Celejewski</v>
      </c>
      <c r="AV93" s="9" t="str">
        <f t="shared" si="15"/>
        <v>Sebastian</v>
      </c>
      <c r="AW93" s="9">
        <f t="shared" si="17"/>
        <v>0</v>
      </c>
      <c r="AX93" s="9">
        <f t="shared" si="18"/>
        <v>1977</v>
      </c>
      <c r="AY93" s="9">
        <f t="shared" si="10"/>
        <v>1.5506606343572025</v>
      </c>
      <c r="AZ93" s="9"/>
      <c r="BA93" s="9">
        <f t="shared" si="11"/>
        <v>0.99991696076396097</v>
      </c>
      <c r="BB93" s="9">
        <f t="shared" si="12"/>
        <v>1</v>
      </c>
      <c r="BC93" s="9">
        <f t="shared" si="13"/>
        <v>1</v>
      </c>
      <c r="BD93" s="9">
        <f t="shared" si="14"/>
        <v>1</v>
      </c>
    </row>
    <row r="94" spans="1:56" s="236" customFormat="1">
      <c r="A94" s="467">
        <v>100</v>
      </c>
      <c r="B94" s="468">
        <v>89</v>
      </c>
      <c r="C94" s="468"/>
      <c r="D94" s="468">
        <v>1084</v>
      </c>
      <c r="E94" s="468" t="s">
        <v>336</v>
      </c>
      <c r="F94" s="468" t="s">
        <v>96</v>
      </c>
      <c r="G94" s="468">
        <v>1966</v>
      </c>
      <c r="H94" s="468" t="s">
        <v>2729</v>
      </c>
      <c r="I94" s="468"/>
      <c r="J94" s="468">
        <v>6</v>
      </c>
      <c r="K94" s="468">
        <v>2</v>
      </c>
      <c r="L94" s="468">
        <v>6</v>
      </c>
      <c r="M94" s="469">
        <v>0.32678240740740744</v>
      </c>
      <c r="N94" s="468">
        <v>0</v>
      </c>
      <c r="O94" s="468"/>
      <c r="P94" s="468"/>
      <c r="Q94" s="468"/>
      <c r="R94" s="468"/>
      <c r="S94" s="468"/>
      <c r="T94" s="470">
        <v>0.39444444444444443</v>
      </c>
      <c r="U94" s="468"/>
      <c r="V94" s="468"/>
      <c r="W94" s="468"/>
      <c r="X94" s="468"/>
      <c r="Y94" s="468"/>
      <c r="Z94" s="470">
        <v>0.49027777777777781</v>
      </c>
      <c r="AA94" s="468"/>
      <c r="AB94" s="468"/>
      <c r="AC94" s="468"/>
      <c r="AD94" s="468"/>
      <c r="AE94" s="468"/>
      <c r="AF94" s="468"/>
      <c r="AG94" s="468"/>
      <c r="AH94" s="468"/>
      <c r="AI94" s="468"/>
      <c r="AJ94" s="468"/>
      <c r="AK94" s="468"/>
      <c r="AL94" s="468"/>
      <c r="AM94" s="468"/>
      <c r="AN94" s="468"/>
      <c r="AO94" s="469">
        <v>0.59761574074074075</v>
      </c>
      <c r="AP94" s="469">
        <v>0.59761574074074075</v>
      </c>
      <c r="AQ94" s="471"/>
      <c r="AS94" s="15">
        <f>VLOOKUP(AT94,id!$A:$C,3,0)</f>
        <v>656</v>
      </c>
      <c r="AT94" s="15" t="str">
        <f t="shared" si="16"/>
        <v>DąbrowskiJarosław1966</v>
      </c>
      <c r="AU94" s="9" t="str">
        <f t="shared" si="15"/>
        <v>Dąbrowski</v>
      </c>
      <c r="AV94" s="9" t="str">
        <f t="shared" si="15"/>
        <v>Jarosław</v>
      </c>
      <c r="AW94" s="9">
        <f t="shared" si="17"/>
        <v>0</v>
      </c>
      <c r="AX94" s="9">
        <f t="shared" si="18"/>
        <v>1966</v>
      </c>
      <c r="AY94" s="9">
        <f t="shared" ref="AY94:AY96" si="19">AY93*IF(BC94&lt;1,BC94,IF(BD94&lt;1,BD94,IF(BB94&lt;1,BB94,IF(BA94&lt;1,BA94,1))))</f>
        <v>1.3291376865918878</v>
      </c>
      <c r="AZ94" s="9"/>
      <c r="BA94" s="9">
        <f t="shared" ref="BA94:BA96" si="20">M93/M94</f>
        <v>0.85304951476942692</v>
      </c>
      <c r="BB94" s="9">
        <f t="shared" ref="BB94:BB96" si="21">K94/K93</f>
        <v>0.66666666666666663</v>
      </c>
      <c r="BC94" s="9">
        <f t="shared" ref="BC94:BC96" si="22">J94/J93</f>
        <v>0.8571428571428571</v>
      </c>
      <c r="BD94" s="9">
        <f t="shared" ref="BD94:BD96" si="23">BB94^0.2</f>
        <v>0.92210791148172777</v>
      </c>
    </row>
    <row r="95" spans="1:56">
      <c r="A95" s="462">
        <v>101</v>
      </c>
      <c r="B95" s="463">
        <v>90</v>
      </c>
      <c r="C95" s="463"/>
      <c r="D95" s="463">
        <v>1066</v>
      </c>
      <c r="E95" s="463" t="s">
        <v>155</v>
      </c>
      <c r="F95" s="463" t="s">
        <v>74</v>
      </c>
      <c r="G95" s="463">
        <v>1980</v>
      </c>
      <c r="H95" s="463" t="s">
        <v>1515</v>
      </c>
      <c r="I95" s="463" t="s">
        <v>795</v>
      </c>
      <c r="J95" s="463">
        <v>5</v>
      </c>
      <c r="K95" s="463">
        <v>3</v>
      </c>
      <c r="L95" s="463">
        <v>5</v>
      </c>
      <c r="M95" s="464">
        <v>0.20049768518518518</v>
      </c>
      <c r="N95" s="463">
        <v>0</v>
      </c>
      <c r="O95" s="465">
        <v>0.38263888888888892</v>
      </c>
      <c r="P95" s="463"/>
      <c r="Q95" s="465">
        <v>0.29375000000000001</v>
      </c>
      <c r="R95" s="463"/>
      <c r="S95" s="463"/>
      <c r="T95" s="463"/>
      <c r="U95" s="465">
        <v>0.32916666666666666</v>
      </c>
      <c r="V95" s="463"/>
      <c r="W95" s="463"/>
      <c r="X95" s="463"/>
      <c r="Y95" s="463"/>
      <c r="Z95" s="463"/>
      <c r="AA95" s="463"/>
      <c r="AB95" s="463"/>
      <c r="AC95" s="463"/>
      <c r="AD95" s="463"/>
      <c r="AE95" s="463"/>
      <c r="AF95" s="463"/>
      <c r="AG95" s="463"/>
      <c r="AH95" s="463"/>
      <c r="AI95" s="463"/>
      <c r="AJ95" s="463"/>
      <c r="AK95" s="463"/>
      <c r="AL95" s="463"/>
      <c r="AM95" s="463"/>
      <c r="AN95" s="463"/>
      <c r="AO95" s="464">
        <v>0.4713310185185185</v>
      </c>
      <c r="AP95" s="464">
        <v>0.4713310185185185</v>
      </c>
      <c r="AQ95" s="466"/>
      <c r="AS95" s="15">
        <f>VLOOKUP(AT95,id!$A:$C,3,0)</f>
        <v>37</v>
      </c>
      <c r="AT95" s="15" t="str">
        <f t="shared" si="16"/>
        <v>JaskólskiKonrad1980</v>
      </c>
      <c r="AU95" s="9" t="str">
        <f t="shared" si="15"/>
        <v>Jaskólski</v>
      </c>
      <c r="AV95" s="9" t="str">
        <f t="shared" si="15"/>
        <v>Konrad</v>
      </c>
      <c r="AW95" s="9" t="str">
        <f t="shared" si="17"/>
        <v>Forest Gaps</v>
      </c>
      <c r="AX95" s="9">
        <f t="shared" si="18"/>
        <v>1980</v>
      </c>
      <c r="AY95" s="9">
        <f t="shared" si="19"/>
        <v>1.1076147388265731</v>
      </c>
      <c r="AZ95" s="9"/>
      <c r="BA95" s="9">
        <f t="shared" si="20"/>
        <v>1.6298562604629685</v>
      </c>
      <c r="BB95" s="9">
        <f t="shared" si="21"/>
        <v>1.5</v>
      </c>
      <c r="BC95" s="9">
        <f t="shared" si="22"/>
        <v>0.83333333333333337</v>
      </c>
      <c r="BD95" s="9">
        <f t="shared" si="23"/>
        <v>1.0844717711976986</v>
      </c>
    </row>
    <row r="96" spans="1:56" s="236" customFormat="1" ht="14.4" thickBot="1">
      <c r="A96" s="558" t="s">
        <v>1611</v>
      </c>
      <c r="B96" s="559"/>
      <c r="C96" s="559"/>
      <c r="D96" s="472">
        <v>1042</v>
      </c>
      <c r="E96" s="472" t="s">
        <v>86</v>
      </c>
      <c r="F96" s="472" t="s">
        <v>69</v>
      </c>
      <c r="G96" s="472">
        <v>1986</v>
      </c>
      <c r="H96" s="472" t="s">
        <v>262</v>
      </c>
      <c r="I96" s="472"/>
      <c r="J96" s="472"/>
      <c r="K96" s="472"/>
      <c r="L96" s="472"/>
      <c r="M96" s="472"/>
      <c r="N96" s="472"/>
      <c r="O96" s="472"/>
      <c r="P96" s="472"/>
      <c r="Q96" s="472"/>
      <c r="R96" s="472"/>
      <c r="S96" s="472"/>
      <c r="T96" s="472"/>
      <c r="U96" s="472"/>
      <c r="V96" s="472"/>
      <c r="W96" s="472"/>
      <c r="X96" s="472"/>
      <c r="Y96" s="472"/>
      <c r="Z96" s="472"/>
      <c r="AA96" s="472"/>
      <c r="AB96" s="472"/>
      <c r="AC96" s="472"/>
      <c r="AD96" s="472"/>
      <c r="AE96" s="472"/>
      <c r="AF96" s="472"/>
      <c r="AG96" s="472"/>
      <c r="AH96" s="472"/>
      <c r="AI96" s="472"/>
      <c r="AJ96" s="472"/>
      <c r="AK96" s="472"/>
      <c r="AL96" s="472"/>
      <c r="AM96" s="472"/>
      <c r="AN96" s="472"/>
      <c r="AO96" s="472"/>
      <c r="AP96" s="472"/>
      <c r="AQ96" s="473"/>
      <c r="AS96" s="15">
        <f>VLOOKUP(AT96,id!$A:$C,3,0)</f>
        <v>22</v>
      </c>
      <c r="AT96" s="15" t="str">
        <f t="shared" si="16"/>
        <v>MirowskiŁukasz1986</v>
      </c>
      <c r="AU96" s="9" t="str">
        <f t="shared" si="15"/>
        <v>Mirowski</v>
      </c>
      <c r="AV96" s="9" t="str">
        <f t="shared" si="15"/>
        <v>Łukasz</v>
      </c>
      <c r="AW96" s="9">
        <f t="shared" si="17"/>
        <v>0</v>
      </c>
      <c r="AX96" s="9">
        <f t="shared" si="18"/>
        <v>1986</v>
      </c>
      <c r="AY96" s="9">
        <f t="shared" si="19"/>
        <v>0</v>
      </c>
      <c r="AZ96" s="9"/>
      <c r="BA96" s="9" t="e">
        <f t="shared" si="20"/>
        <v>#DIV/0!</v>
      </c>
      <c r="BB96" s="9">
        <f t="shared" si="21"/>
        <v>0</v>
      </c>
      <c r="BC96" s="9">
        <f t="shared" si="22"/>
        <v>0</v>
      </c>
      <c r="BD96" s="9">
        <f t="shared" si="23"/>
        <v>0</v>
      </c>
    </row>
    <row r="98" spans="1:43">
      <c r="A98" s="557" t="s">
        <v>2879</v>
      </c>
      <c r="B98" s="557"/>
      <c r="C98" s="557"/>
      <c r="D98" s="557"/>
      <c r="E98" s="557"/>
      <c r="F98" s="557"/>
      <c r="G98" s="557"/>
      <c r="H98" s="557"/>
      <c r="I98" s="557"/>
      <c r="J98" s="557"/>
      <c r="K98" s="557"/>
      <c r="L98" s="557"/>
      <c r="M98" s="557"/>
      <c r="N98" s="557"/>
      <c r="O98" s="557"/>
      <c r="P98" s="557"/>
      <c r="Q98" s="557"/>
      <c r="R98" s="557"/>
      <c r="S98" s="557"/>
      <c r="T98" s="557"/>
      <c r="U98" s="557"/>
      <c r="V98" s="557"/>
      <c r="W98" s="557"/>
      <c r="X98" s="557"/>
      <c r="Y98" s="557"/>
      <c r="Z98" s="557"/>
      <c r="AA98" s="557"/>
      <c r="AB98" s="557"/>
      <c r="AC98" s="557"/>
      <c r="AD98" s="557"/>
      <c r="AE98" s="557"/>
      <c r="AF98" s="557"/>
      <c r="AG98" s="557"/>
      <c r="AH98" s="557"/>
      <c r="AI98" s="557"/>
      <c r="AJ98" s="557"/>
      <c r="AK98" s="557"/>
      <c r="AL98" s="557"/>
      <c r="AM98" s="557"/>
      <c r="AN98" s="557"/>
      <c r="AO98" s="557"/>
      <c r="AP98" s="557"/>
      <c r="AQ98" s="557"/>
    </row>
    <row r="99" spans="1:43">
      <c r="A99" s="557" t="s">
        <v>2880</v>
      </c>
      <c r="B99" s="557"/>
      <c r="C99" s="557"/>
      <c r="D99" s="557"/>
      <c r="E99" s="557"/>
      <c r="F99" s="557"/>
      <c r="G99" s="557"/>
      <c r="H99" s="557"/>
      <c r="I99" s="557"/>
      <c r="J99" s="557"/>
      <c r="K99" s="557"/>
      <c r="L99" s="557"/>
      <c r="M99" s="557"/>
      <c r="N99" s="557"/>
      <c r="O99" s="557"/>
      <c r="P99" s="557"/>
      <c r="Q99" s="557"/>
      <c r="R99" s="557"/>
      <c r="S99" s="557"/>
      <c r="T99" s="557"/>
      <c r="U99" s="557"/>
      <c r="V99" s="557"/>
      <c r="W99" s="557"/>
      <c r="X99" s="557"/>
      <c r="Y99" s="557"/>
      <c r="Z99" s="557"/>
      <c r="AA99" s="557"/>
      <c r="AB99" s="557"/>
      <c r="AC99" s="557"/>
      <c r="AD99" s="557"/>
      <c r="AE99" s="557"/>
      <c r="AF99" s="557"/>
      <c r="AG99" s="557"/>
      <c r="AH99" s="557"/>
      <c r="AI99" s="557"/>
      <c r="AJ99" s="557"/>
      <c r="AK99" s="557"/>
      <c r="AL99" s="557"/>
      <c r="AM99" s="557"/>
      <c r="AN99" s="557"/>
      <c r="AO99" s="557"/>
      <c r="AP99" s="557"/>
      <c r="AQ99" s="557"/>
    </row>
    <row r="100" spans="1:43">
      <c r="A100" s="557" t="s">
        <v>2881</v>
      </c>
      <c r="B100" s="557"/>
      <c r="C100" s="557"/>
      <c r="D100" s="557"/>
      <c r="E100" s="557"/>
      <c r="F100" s="557"/>
      <c r="G100" s="557"/>
      <c r="H100" s="557"/>
      <c r="I100" s="557"/>
      <c r="J100" s="557"/>
      <c r="K100" s="557"/>
      <c r="L100" s="557"/>
      <c r="M100" s="557"/>
      <c r="N100" s="557"/>
      <c r="O100" s="557"/>
      <c r="P100" s="557"/>
      <c r="Q100" s="557"/>
      <c r="R100" s="557"/>
      <c r="S100" s="557"/>
      <c r="T100" s="557"/>
      <c r="U100" s="557"/>
      <c r="V100" s="557"/>
      <c r="W100" s="557"/>
      <c r="X100" s="557"/>
      <c r="Y100" s="557"/>
      <c r="Z100" s="557"/>
      <c r="AA100" s="557"/>
      <c r="AB100" s="557"/>
      <c r="AC100" s="557"/>
      <c r="AD100" s="557"/>
      <c r="AE100" s="557"/>
      <c r="AF100" s="557"/>
      <c r="AG100" s="557"/>
      <c r="AH100" s="557"/>
      <c r="AI100" s="557"/>
      <c r="AJ100" s="557"/>
      <c r="AK100" s="557"/>
      <c r="AL100" s="557"/>
      <c r="AM100" s="557"/>
      <c r="AN100" s="557"/>
      <c r="AO100" s="557"/>
      <c r="AP100" s="557"/>
      <c r="AQ100" s="557"/>
    </row>
  </sheetData>
  <sheetProtection selectLockedCells="1" selectUnlockedCells="1"/>
  <mergeCells count="47">
    <mergeCell ref="A98:AQ98"/>
    <mergeCell ref="A99:AQ99"/>
    <mergeCell ref="A100:AQ100"/>
    <mergeCell ref="F4:F5"/>
    <mergeCell ref="G4:G5"/>
    <mergeCell ref="H4:H5"/>
    <mergeCell ref="I4:I5"/>
    <mergeCell ref="J4:N4"/>
    <mergeCell ref="A96:C96"/>
    <mergeCell ref="A3:N3"/>
    <mergeCell ref="A4:A5"/>
    <mergeCell ref="B4:B5"/>
    <mergeCell ref="C4:C5"/>
    <mergeCell ref="D4:D5"/>
    <mergeCell ref="E4:E5"/>
    <mergeCell ref="AE2:AE3"/>
    <mergeCell ref="AM2:AM3"/>
    <mergeCell ref="AN2:AN3"/>
    <mergeCell ref="AO2:AO3"/>
    <mergeCell ref="AP2:AP5"/>
    <mergeCell ref="AG2:AG3"/>
    <mergeCell ref="AH2:AH3"/>
    <mergeCell ref="AI2:AI3"/>
    <mergeCell ref="AJ2:AJ3"/>
    <mergeCell ref="AK2:AK3"/>
    <mergeCell ref="AL2:AL3"/>
    <mergeCell ref="Z2:Z3"/>
    <mergeCell ref="AA2:AA3"/>
    <mergeCell ref="AB2:AB5"/>
    <mergeCell ref="AC2:AC3"/>
    <mergeCell ref="AD2:AD3"/>
    <mergeCell ref="A1:N2"/>
    <mergeCell ref="O1:AB1"/>
    <mergeCell ref="AC1:AP1"/>
    <mergeCell ref="AQ1:AQ5"/>
    <mergeCell ref="O2:O3"/>
    <mergeCell ref="P2:P3"/>
    <mergeCell ref="Q2:Q3"/>
    <mergeCell ref="R2:R3"/>
    <mergeCell ref="S2:S3"/>
    <mergeCell ref="T2:T3"/>
    <mergeCell ref="AF2:AF3"/>
    <mergeCell ref="U2:U3"/>
    <mergeCell ref="V2:V3"/>
    <mergeCell ref="W2:W3"/>
    <mergeCell ref="X2:X3"/>
    <mergeCell ref="Y2:Y3"/>
  </mergeCells>
  <printOptions horizontalCentered="1"/>
  <pageMargins left="0" right="0" top="0.39370078740157483" bottom="0.39370078740157483" header="0" footer="0"/>
  <pageSetup paperSize="9" scale="36" firstPageNumber="0" fitToHeight="0" orientation="landscape" horizontalDpi="300" verticalDpi="300" r:id="rId1"/>
  <headerFooter alignWithMargins="0">
    <oddHeader>&amp;C&amp;11&amp;A</oddHeader>
    <oddFooter>&amp;C&amp;11Strona &amp;P</oddFooter>
  </headerFooter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27"/>
  <sheetViews>
    <sheetView zoomScale="90" zoomScaleNormal="90" workbookViewId="0">
      <selection sqref="A1:N2"/>
    </sheetView>
  </sheetViews>
  <sheetFormatPr defaultColWidth="11.88671875" defaultRowHeight="13.8"/>
  <cols>
    <col min="1" max="1" width="8.33203125" style="235" customWidth="1"/>
    <col min="2" max="4" width="8.33203125" style="24" customWidth="1"/>
    <col min="5" max="5" width="23.5546875" style="24" customWidth="1"/>
    <col min="6" max="6" width="18.5546875" style="24" customWidth="1"/>
    <col min="7" max="7" width="8.33203125" style="24" customWidth="1"/>
    <col min="8" max="8" width="20.6640625" style="24" customWidth="1"/>
    <col min="9" max="9" width="34.33203125" style="24" customWidth="1"/>
    <col min="10" max="12" width="8.33203125" style="24" customWidth="1"/>
    <col min="13" max="13" width="9.6640625" style="24" customWidth="1"/>
    <col min="14" max="14" width="6.109375" style="24" customWidth="1"/>
    <col min="15" max="31" width="7.6640625" style="24" customWidth="1"/>
    <col min="32" max="256" width="11.88671875" style="24"/>
    <col min="257" max="260" width="8.33203125" style="24" customWidth="1"/>
    <col min="261" max="261" width="23.5546875" style="24" customWidth="1"/>
    <col min="262" max="262" width="18.5546875" style="24" customWidth="1"/>
    <col min="263" max="263" width="8.33203125" style="24" customWidth="1"/>
    <col min="264" max="264" width="20.6640625" style="24" customWidth="1"/>
    <col min="265" max="265" width="34.33203125" style="24" customWidth="1"/>
    <col min="266" max="268" width="8.33203125" style="24" customWidth="1"/>
    <col min="269" max="269" width="9.6640625" style="24" customWidth="1"/>
    <col min="270" max="270" width="6.109375" style="24" customWidth="1"/>
    <col min="271" max="287" width="7.6640625" style="24" customWidth="1"/>
    <col min="288" max="512" width="11.88671875" style="24"/>
    <col min="513" max="516" width="8.33203125" style="24" customWidth="1"/>
    <col min="517" max="517" width="23.5546875" style="24" customWidth="1"/>
    <col min="518" max="518" width="18.5546875" style="24" customWidth="1"/>
    <col min="519" max="519" width="8.33203125" style="24" customWidth="1"/>
    <col min="520" max="520" width="20.6640625" style="24" customWidth="1"/>
    <col min="521" max="521" width="34.33203125" style="24" customWidth="1"/>
    <col min="522" max="524" width="8.33203125" style="24" customWidth="1"/>
    <col min="525" max="525" width="9.6640625" style="24" customWidth="1"/>
    <col min="526" max="526" width="6.109375" style="24" customWidth="1"/>
    <col min="527" max="543" width="7.6640625" style="24" customWidth="1"/>
    <col min="544" max="768" width="11.88671875" style="24"/>
    <col min="769" max="772" width="8.33203125" style="24" customWidth="1"/>
    <col min="773" max="773" width="23.5546875" style="24" customWidth="1"/>
    <col min="774" max="774" width="18.5546875" style="24" customWidth="1"/>
    <col min="775" max="775" width="8.33203125" style="24" customWidth="1"/>
    <col min="776" max="776" width="20.6640625" style="24" customWidth="1"/>
    <col min="777" max="777" width="34.33203125" style="24" customWidth="1"/>
    <col min="778" max="780" width="8.33203125" style="24" customWidth="1"/>
    <col min="781" max="781" width="9.6640625" style="24" customWidth="1"/>
    <col min="782" max="782" width="6.109375" style="24" customWidth="1"/>
    <col min="783" max="799" width="7.6640625" style="24" customWidth="1"/>
    <col min="800" max="1024" width="11.88671875" style="24"/>
    <col min="1025" max="1028" width="8.33203125" style="24" customWidth="1"/>
    <col min="1029" max="1029" width="23.5546875" style="24" customWidth="1"/>
    <col min="1030" max="1030" width="18.5546875" style="24" customWidth="1"/>
    <col min="1031" max="1031" width="8.33203125" style="24" customWidth="1"/>
    <col min="1032" max="1032" width="20.6640625" style="24" customWidth="1"/>
    <col min="1033" max="1033" width="34.33203125" style="24" customWidth="1"/>
    <col min="1034" max="1036" width="8.33203125" style="24" customWidth="1"/>
    <col min="1037" max="1037" width="9.6640625" style="24" customWidth="1"/>
    <col min="1038" max="1038" width="6.109375" style="24" customWidth="1"/>
    <col min="1039" max="1055" width="7.6640625" style="24" customWidth="1"/>
    <col min="1056" max="1280" width="11.88671875" style="24"/>
    <col min="1281" max="1284" width="8.33203125" style="24" customWidth="1"/>
    <col min="1285" max="1285" width="23.5546875" style="24" customWidth="1"/>
    <col min="1286" max="1286" width="18.5546875" style="24" customWidth="1"/>
    <col min="1287" max="1287" width="8.33203125" style="24" customWidth="1"/>
    <col min="1288" max="1288" width="20.6640625" style="24" customWidth="1"/>
    <col min="1289" max="1289" width="34.33203125" style="24" customWidth="1"/>
    <col min="1290" max="1292" width="8.33203125" style="24" customWidth="1"/>
    <col min="1293" max="1293" width="9.6640625" style="24" customWidth="1"/>
    <col min="1294" max="1294" width="6.109375" style="24" customWidth="1"/>
    <col min="1295" max="1311" width="7.6640625" style="24" customWidth="1"/>
    <col min="1312" max="1536" width="11.88671875" style="24"/>
    <col min="1537" max="1540" width="8.33203125" style="24" customWidth="1"/>
    <col min="1541" max="1541" width="23.5546875" style="24" customWidth="1"/>
    <col min="1542" max="1542" width="18.5546875" style="24" customWidth="1"/>
    <col min="1543" max="1543" width="8.33203125" style="24" customWidth="1"/>
    <col min="1544" max="1544" width="20.6640625" style="24" customWidth="1"/>
    <col min="1545" max="1545" width="34.33203125" style="24" customWidth="1"/>
    <col min="1546" max="1548" width="8.33203125" style="24" customWidth="1"/>
    <col min="1549" max="1549" width="9.6640625" style="24" customWidth="1"/>
    <col min="1550" max="1550" width="6.109375" style="24" customWidth="1"/>
    <col min="1551" max="1567" width="7.6640625" style="24" customWidth="1"/>
    <col min="1568" max="1792" width="11.88671875" style="24"/>
    <col min="1793" max="1796" width="8.33203125" style="24" customWidth="1"/>
    <col min="1797" max="1797" width="23.5546875" style="24" customWidth="1"/>
    <col min="1798" max="1798" width="18.5546875" style="24" customWidth="1"/>
    <col min="1799" max="1799" width="8.33203125" style="24" customWidth="1"/>
    <col min="1800" max="1800" width="20.6640625" style="24" customWidth="1"/>
    <col min="1801" max="1801" width="34.33203125" style="24" customWidth="1"/>
    <col min="1802" max="1804" width="8.33203125" style="24" customWidth="1"/>
    <col min="1805" max="1805" width="9.6640625" style="24" customWidth="1"/>
    <col min="1806" max="1806" width="6.109375" style="24" customWidth="1"/>
    <col min="1807" max="1823" width="7.6640625" style="24" customWidth="1"/>
    <col min="1824" max="2048" width="11.88671875" style="24"/>
    <col min="2049" max="2052" width="8.33203125" style="24" customWidth="1"/>
    <col min="2053" max="2053" width="23.5546875" style="24" customWidth="1"/>
    <col min="2054" max="2054" width="18.5546875" style="24" customWidth="1"/>
    <col min="2055" max="2055" width="8.33203125" style="24" customWidth="1"/>
    <col min="2056" max="2056" width="20.6640625" style="24" customWidth="1"/>
    <col min="2057" max="2057" width="34.33203125" style="24" customWidth="1"/>
    <col min="2058" max="2060" width="8.33203125" style="24" customWidth="1"/>
    <col min="2061" max="2061" width="9.6640625" style="24" customWidth="1"/>
    <col min="2062" max="2062" width="6.109375" style="24" customWidth="1"/>
    <col min="2063" max="2079" width="7.6640625" style="24" customWidth="1"/>
    <col min="2080" max="2304" width="11.88671875" style="24"/>
    <col min="2305" max="2308" width="8.33203125" style="24" customWidth="1"/>
    <col min="2309" max="2309" width="23.5546875" style="24" customWidth="1"/>
    <col min="2310" max="2310" width="18.5546875" style="24" customWidth="1"/>
    <col min="2311" max="2311" width="8.33203125" style="24" customWidth="1"/>
    <col min="2312" max="2312" width="20.6640625" style="24" customWidth="1"/>
    <col min="2313" max="2313" width="34.33203125" style="24" customWidth="1"/>
    <col min="2314" max="2316" width="8.33203125" style="24" customWidth="1"/>
    <col min="2317" max="2317" width="9.6640625" style="24" customWidth="1"/>
    <col min="2318" max="2318" width="6.109375" style="24" customWidth="1"/>
    <col min="2319" max="2335" width="7.6640625" style="24" customWidth="1"/>
    <col min="2336" max="2560" width="11.88671875" style="24"/>
    <col min="2561" max="2564" width="8.33203125" style="24" customWidth="1"/>
    <col min="2565" max="2565" width="23.5546875" style="24" customWidth="1"/>
    <col min="2566" max="2566" width="18.5546875" style="24" customWidth="1"/>
    <col min="2567" max="2567" width="8.33203125" style="24" customWidth="1"/>
    <col min="2568" max="2568" width="20.6640625" style="24" customWidth="1"/>
    <col min="2569" max="2569" width="34.33203125" style="24" customWidth="1"/>
    <col min="2570" max="2572" width="8.33203125" style="24" customWidth="1"/>
    <col min="2573" max="2573" width="9.6640625" style="24" customWidth="1"/>
    <col min="2574" max="2574" width="6.109375" style="24" customWidth="1"/>
    <col min="2575" max="2591" width="7.6640625" style="24" customWidth="1"/>
    <col min="2592" max="2816" width="11.88671875" style="24"/>
    <col min="2817" max="2820" width="8.33203125" style="24" customWidth="1"/>
    <col min="2821" max="2821" width="23.5546875" style="24" customWidth="1"/>
    <col min="2822" max="2822" width="18.5546875" style="24" customWidth="1"/>
    <col min="2823" max="2823" width="8.33203125" style="24" customWidth="1"/>
    <col min="2824" max="2824" width="20.6640625" style="24" customWidth="1"/>
    <col min="2825" max="2825" width="34.33203125" style="24" customWidth="1"/>
    <col min="2826" max="2828" width="8.33203125" style="24" customWidth="1"/>
    <col min="2829" max="2829" width="9.6640625" style="24" customWidth="1"/>
    <col min="2830" max="2830" width="6.109375" style="24" customWidth="1"/>
    <col min="2831" max="2847" width="7.6640625" style="24" customWidth="1"/>
    <col min="2848" max="3072" width="11.88671875" style="24"/>
    <col min="3073" max="3076" width="8.33203125" style="24" customWidth="1"/>
    <col min="3077" max="3077" width="23.5546875" style="24" customWidth="1"/>
    <col min="3078" max="3078" width="18.5546875" style="24" customWidth="1"/>
    <col min="3079" max="3079" width="8.33203125" style="24" customWidth="1"/>
    <col min="3080" max="3080" width="20.6640625" style="24" customWidth="1"/>
    <col min="3081" max="3081" width="34.33203125" style="24" customWidth="1"/>
    <col min="3082" max="3084" width="8.33203125" style="24" customWidth="1"/>
    <col min="3085" max="3085" width="9.6640625" style="24" customWidth="1"/>
    <col min="3086" max="3086" width="6.109375" style="24" customWidth="1"/>
    <col min="3087" max="3103" width="7.6640625" style="24" customWidth="1"/>
    <col min="3104" max="3328" width="11.88671875" style="24"/>
    <col min="3329" max="3332" width="8.33203125" style="24" customWidth="1"/>
    <col min="3333" max="3333" width="23.5546875" style="24" customWidth="1"/>
    <col min="3334" max="3334" width="18.5546875" style="24" customWidth="1"/>
    <col min="3335" max="3335" width="8.33203125" style="24" customWidth="1"/>
    <col min="3336" max="3336" width="20.6640625" style="24" customWidth="1"/>
    <col min="3337" max="3337" width="34.33203125" style="24" customWidth="1"/>
    <col min="3338" max="3340" width="8.33203125" style="24" customWidth="1"/>
    <col min="3341" max="3341" width="9.6640625" style="24" customWidth="1"/>
    <col min="3342" max="3342" width="6.109375" style="24" customWidth="1"/>
    <col min="3343" max="3359" width="7.6640625" style="24" customWidth="1"/>
    <col min="3360" max="3584" width="11.88671875" style="24"/>
    <col min="3585" max="3588" width="8.33203125" style="24" customWidth="1"/>
    <col min="3589" max="3589" width="23.5546875" style="24" customWidth="1"/>
    <col min="3590" max="3590" width="18.5546875" style="24" customWidth="1"/>
    <col min="3591" max="3591" width="8.33203125" style="24" customWidth="1"/>
    <col min="3592" max="3592" width="20.6640625" style="24" customWidth="1"/>
    <col min="3593" max="3593" width="34.33203125" style="24" customWidth="1"/>
    <col min="3594" max="3596" width="8.33203125" style="24" customWidth="1"/>
    <col min="3597" max="3597" width="9.6640625" style="24" customWidth="1"/>
    <col min="3598" max="3598" width="6.109375" style="24" customWidth="1"/>
    <col min="3599" max="3615" width="7.6640625" style="24" customWidth="1"/>
    <col min="3616" max="3840" width="11.88671875" style="24"/>
    <col min="3841" max="3844" width="8.33203125" style="24" customWidth="1"/>
    <col min="3845" max="3845" width="23.5546875" style="24" customWidth="1"/>
    <col min="3846" max="3846" width="18.5546875" style="24" customWidth="1"/>
    <col min="3847" max="3847" width="8.33203125" style="24" customWidth="1"/>
    <col min="3848" max="3848" width="20.6640625" style="24" customWidth="1"/>
    <col min="3849" max="3849" width="34.33203125" style="24" customWidth="1"/>
    <col min="3850" max="3852" width="8.33203125" style="24" customWidth="1"/>
    <col min="3853" max="3853" width="9.6640625" style="24" customWidth="1"/>
    <col min="3854" max="3854" width="6.109375" style="24" customWidth="1"/>
    <col min="3855" max="3871" width="7.6640625" style="24" customWidth="1"/>
    <col min="3872" max="4096" width="11.88671875" style="24"/>
    <col min="4097" max="4100" width="8.33203125" style="24" customWidth="1"/>
    <col min="4101" max="4101" width="23.5546875" style="24" customWidth="1"/>
    <col min="4102" max="4102" width="18.5546875" style="24" customWidth="1"/>
    <col min="4103" max="4103" width="8.33203125" style="24" customWidth="1"/>
    <col min="4104" max="4104" width="20.6640625" style="24" customWidth="1"/>
    <col min="4105" max="4105" width="34.33203125" style="24" customWidth="1"/>
    <col min="4106" max="4108" width="8.33203125" style="24" customWidth="1"/>
    <col min="4109" max="4109" width="9.6640625" style="24" customWidth="1"/>
    <col min="4110" max="4110" width="6.109375" style="24" customWidth="1"/>
    <col min="4111" max="4127" width="7.6640625" style="24" customWidth="1"/>
    <col min="4128" max="4352" width="11.88671875" style="24"/>
    <col min="4353" max="4356" width="8.33203125" style="24" customWidth="1"/>
    <col min="4357" max="4357" width="23.5546875" style="24" customWidth="1"/>
    <col min="4358" max="4358" width="18.5546875" style="24" customWidth="1"/>
    <col min="4359" max="4359" width="8.33203125" style="24" customWidth="1"/>
    <col min="4360" max="4360" width="20.6640625" style="24" customWidth="1"/>
    <col min="4361" max="4361" width="34.33203125" style="24" customWidth="1"/>
    <col min="4362" max="4364" width="8.33203125" style="24" customWidth="1"/>
    <col min="4365" max="4365" width="9.6640625" style="24" customWidth="1"/>
    <col min="4366" max="4366" width="6.109375" style="24" customWidth="1"/>
    <col min="4367" max="4383" width="7.6640625" style="24" customWidth="1"/>
    <col min="4384" max="4608" width="11.88671875" style="24"/>
    <col min="4609" max="4612" width="8.33203125" style="24" customWidth="1"/>
    <col min="4613" max="4613" width="23.5546875" style="24" customWidth="1"/>
    <col min="4614" max="4614" width="18.5546875" style="24" customWidth="1"/>
    <col min="4615" max="4615" width="8.33203125" style="24" customWidth="1"/>
    <col min="4616" max="4616" width="20.6640625" style="24" customWidth="1"/>
    <col min="4617" max="4617" width="34.33203125" style="24" customWidth="1"/>
    <col min="4618" max="4620" width="8.33203125" style="24" customWidth="1"/>
    <col min="4621" max="4621" width="9.6640625" style="24" customWidth="1"/>
    <col min="4622" max="4622" width="6.109375" style="24" customWidth="1"/>
    <col min="4623" max="4639" width="7.6640625" style="24" customWidth="1"/>
    <col min="4640" max="4864" width="11.88671875" style="24"/>
    <col min="4865" max="4868" width="8.33203125" style="24" customWidth="1"/>
    <col min="4869" max="4869" width="23.5546875" style="24" customWidth="1"/>
    <col min="4870" max="4870" width="18.5546875" style="24" customWidth="1"/>
    <col min="4871" max="4871" width="8.33203125" style="24" customWidth="1"/>
    <col min="4872" max="4872" width="20.6640625" style="24" customWidth="1"/>
    <col min="4873" max="4873" width="34.33203125" style="24" customWidth="1"/>
    <col min="4874" max="4876" width="8.33203125" style="24" customWidth="1"/>
    <col min="4877" max="4877" width="9.6640625" style="24" customWidth="1"/>
    <col min="4878" max="4878" width="6.109375" style="24" customWidth="1"/>
    <col min="4879" max="4895" width="7.6640625" style="24" customWidth="1"/>
    <col min="4896" max="5120" width="11.88671875" style="24"/>
    <col min="5121" max="5124" width="8.33203125" style="24" customWidth="1"/>
    <col min="5125" max="5125" width="23.5546875" style="24" customWidth="1"/>
    <col min="5126" max="5126" width="18.5546875" style="24" customWidth="1"/>
    <col min="5127" max="5127" width="8.33203125" style="24" customWidth="1"/>
    <col min="5128" max="5128" width="20.6640625" style="24" customWidth="1"/>
    <col min="5129" max="5129" width="34.33203125" style="24" customWidth="1"/>
    <col min="5130" max="5132" width="8.33203125" style="24" customWidth="1"/>
    <col min="5133" max="5133" width="9.6640625" style="24" customWidth="1"/>
    <col min="5134" max="5134" width="6.109375" style="24" customWidth="1"/>
    <col min="5135" max="5151" width="7.6640625" style="24" customWidth="1"/>
    <col min="5152" max="5376" width="11.88671875" style="24"/>
    <col min="5377" max="5380" width="8.33203125" style="24" customWidth="1"/>
    <col min="5381" max="5381" width="23.5546875" style="24" customWidth="1"/>
    <col min="5382" max="5382" width="18.5546875" style="24" customWidth="1"/>
    <col min="5383" max="5383" width="8.33203125" style="24" customWidth="1"/>
    <col min="5384" max="5384" width="20.6640625" style="24" customWidth="1"/>
    <col min="5385" max="5385" width="34.33203125" style="24" customWidth="1"/>
    <col min="5386" max="5388" width="8.33203125" style="24" customWidth="1"/>
    <col min="5389" max="5389" width="9.6640625" style="24" customWidth="1"/>
    <col min="5390" max="5390" width="6.109375" style="24" customWidth="1"/>
    <col min="5391" max="5407" width="7.6640625" style="24" customWidth="1"/>
    <col min="5408" max="5632" width="11.88671875" style="24"/>
    <col min="5633" max="5636" width="8.33203125" style="24" customWidth="1"/>
    <col min="5637" max="5637" width="23.5546875" style="24" customWidth="1"/>
    <col min="5638" max="5638" width="18.5546875" style="24" customWidth="1"/>
    <col min="5639" max="5639" width="8.33203125" style="24" customWidth="1"/>
    <col min="5640" max="5640" width="20.6640625" style="24" customWidth="1"/>
    <col min="5641" max="5641" width="34.33203125" style="24" customWidth="1"/>
    <col min="5642" max="5644" width="8.33203125" style="24" customWidth="1"/>
    <col min="5645" max="5645" width="9.6640625" style="24" customWidth="1"/>
    <col min="5646" max="5646" width="6.109375" style="24" customWidth="1"/>
    <col min="5647" max="5663" width="7.6640625" style="24" customWidth="1"/>
    <col min="5664" max="5888" width="11.88671875" style="24"/>
    <col min="5889" max="5892" width="8.33203125" style="24" customWidth="1"/>
    <col min="5893" max="5893" width="23.5546875" style="24" customWidth="1"/>
    <col min="5894" max="5894" width="18.5546875" style="24" customWidth="1"/>
    <col min="5895" max="5895" width="8.33203125" style="24" customWidth="1"/>
    <col min="5896" max="5896" width="20.6640625" style="24" customWidth="1"/>
    <col min="5897" max="5897" width="34.33203125" style="24" customWidth="1"/>
    <col min="5898" max="5900" width="8.33203125" style="24" customWidth="1"/>
    <col min="5901" max="5901" width="9.6640625" style="24" customWidth="1"/>
    <col min="5902" max="5902" width="6.109375" style="24" customWidth="1"/>
    <col min="5903" max="5919" width="7.6640625" style="24" customWidth="1"/>
    <col min="5920" max="6144" width="11.88671875" style="24"/>
    <col min="6145" max="6148" width="8.33203125" style="24" customWidth="1"/>
    <col min="6149" max="6149" width="23.5546875" style="24" customWidth="1"/>
    <col min="6150" max="6150" width="18.5546875" style="24" customWidth="1"/>
    <col min="6151" max="6151" width="8.33203125" style="24" customWidth="1"/>
    <col min="6152" max="6152" width="20.6640625" style="24" customWidth="1"/>
    <col min="6153" max="6153" width="34.33203125" style="24" customWidth="1"/>
    <col min="6154" max="6156" width="8.33203125" style="24" customWidth="1"/>
    <col min="6157" max="6157" width="9.6640625" style="24" customWidth="1"/>
    <col min="6158" max="6158" width="6.109375" style="24" customWidth="1"/>
    <col min="6159" max="6175" width="7.6640625" style="24" customWidth="1"/>
    <col min="6176" max="6400" width="11.88671875" style="24"/>
    <col min="6401" max="6404" width="8.33203125" style="24" customWidth="1"/>
    <col min="6405" max="6405" width="23.5546875" style="24" customWidth="1"/>
    <col min="6406" max="6406" width="18.5546875" style="24" customWidth="1"/>
    <col min="6407" max="6407" width="8.33203125" style="24" customWidth="1"/>
    <col min="6408" max="6408" width="20.6640625" style="24" customWidth="1"/>
    <col min="6409" max="6409" width="34.33203125" style="24" customWidth="1"/>
    <col min="6410" max="6412" width="8.33203125" style="24" customWidth="1"/>
    <col min="6413" max="6413" width="9.6640625" style="24" customWidth="1"/>
    <col min="6414" max="6414" width="6.109375" style="24" customWidth="1"/>
    <col min="6415" max="6431" width="7.6640625" style="24" customWidth="1"/>
    <col min="6432" max="6656" width="11.88671875" style="24"/>
    <col min="6657" max="6660" width="8.33203125" style="24" customWidth="1"/>
    <col min="6661" max="6661" width="23.5546875" style="24" customWidth="1"/>
    <col min="6662" max="6662" width="18.5546875" style="24" customWidth="1"/>
    <col min="6663" max="6663" width="8.33203125" style="24" customWidth="1"/>
    <col min="6664" max="6664" width="20.6640625" style="24" customWidth="1"/>
    <col min="6665" max="6665" width="34.33203125" style="24" customWidth="1"/>
    <col min="6666" max="6668" width="8.33203125" style="24" customWidth="1"/>
    <col min="6669" max="6669" width="9.6640625" style="24" customWidth="1"/>
    <col min="6670" max="6670" width="6.109375" style="24" customWidth="1"/>
    <col min="6671" max="6687" width="7.6640625" style="24" customWidth="1"/>
    <col min="6688" max="6912" width="11.88671875" style="24"/>
    <col min="6913" max="6916" width="8.33203125" style="24" customWidth="1"/>
    <col min="6917" max="6917" width="23.5546875" style="24" customWidth="1"/>
    <col min="6918" max="6918" width="18.5546875" style="24" customWidth="1"/>
    <col min="6919" max="6919" width="8.33203125" style="24" customWidth="1"/>
    <col min="6920" max="6920" width="20.6640625" style="24" customWidth="1"/>
    <col min="6921" max="6921" width="34.33203125" style="24" customWidth="1"/>
    <col min="6922" max="6924" width="8.33203125" style="24" customWidth="1"/>
    <col min="6925" max="6925" width="9.6640625" style="24" customWidth="1"/>
    <col min="6926" max="6926" width="6.109375" style="24" customWidth="1"/>
    <col min="6927" max="6943" width="7.6640625" style="24" customWidth="1"/>
    <col min="6944" max="7168" width="11.88671875" style="24"/>
    <col min="7169" max="7172" width="8.33203125" style="24" customWidth="1"/>
    <col min="7173" max="7173" width="23.5546875" style="24" customWidth="1"/>
    <col min="7174" max="7174" width="18.5546875" style="24" customWidth="1"/>
    <col min="7175" max="7175" width="8.33203125" style="24" customWidth="1"/>
    <col min="7176" max="7176" width="20.6640625" style="24" customWidth="1"/>
    <col min="7177" max="7177" width="34.33203125" style="24" customWidth="1"/>
    <col min="7178" max="7180" width="8.33203125" style="24" customWidth="1"/>
    <col min="7181" max="7181" width="9.6640625" style="24" customWidth="1"/>
    <col min="7182" max="7182" width="6.109375" style="24" customWidth="1"/>
    <col min="7183" max="7199" width="7.6640625" style="24" customWidth="1"/>
    <col min="7200" max="7424" width="11.88671875" style="24"/>
    <col min="7425" max="7428" width="8.33203125" style="24" customWidth="1"/>
    <col min="7429" max="7429" width="23.5546875" style="24" customWidth="1"/>
    <col min="7430" max="7430" width="18.5546875" style="24" customWidth="1"/>
    <col min="7431" max="7431" width="8.33203125" style="24" customWidth="1"/>
    <col min="7432" max="7432" width="20.6640625" style="24" customWidth="1"/>
    <col min="7433" max="7433" width="34.33203125" style="24" customWidth="1"/>
    <col min="7434" max="7436" width="8.33203125" style="24" customWidth="1"/>
    <col min="7437" max="7437" width="9.6640625" style="24" customWidth="1"/>
    <col min="7438" max="7438" width="6.109375" style="24" customWidth="1"/>
    <col min="7439" max="7455" width="7.6640625" style="24" customWidth="1"/>
    <col min="7456" max="7680" width="11.88671875" style="24"/>
    <col min="7681" max="7684" width="8.33203125" style="24" customWidth="1"/>
    <col min="7685" max="7685" width="23.5546875" style="24" customWidth="1"/>
    <col min="7686" max="7686" width="18.5546875" style="24" customWidth="1"/>
    <col min="7687" max="7687" width="8.33203125" style="24" customWidth="1"/>
    <col min="7688" max="7688" width="20.6640625" style="24" customWidth="1"/>
    <col min="7689" max="7689" width="34.33203125" style="24" customWidth="1"/>
    <col min="7690" max="7692" width="8.33203125" style="24" customWidth="1"/>
    <col min="7693" max="7693" width="9.6640625" style="24" customWidth="1"/>
    <col min="7694" max="7694" width="6.109375" style="24" customWidth="1"/>
    <col min="7695" max="7711" width="7.6640625" style="24" customWidth="1"/>
    <col min="7712" max="7936" width="11.88671875" style="24"/>
    <col min="7937" max="7940" width="8.33203125" style="24" customWidth="1"/>
    <col min="7941" max="7941" width="23.5546875" style="24" customWidth="1"/>
    <col min="7942" max="7942" width="18.5546875" style="24" customWidth="1"/>
    <col min="7943" max="7943" width="8.33203125" style="24" customWidth="1"/>
    <col min="7944" max="7944" width="20.6640625" style="24" customWidth="1"/>
    <col min="7945" max="7945" width="34.33203125" style="24" customWidth="1"/>
    <col min="7946" max="7948" width="8.33203125" style="24" customWidth="1"/>
    <col min="7949" max="7949" width="9.6640625" style="24" customWidth="1"/>
    <col min="7950" max="7950" width="6.109375" style="24" customWidth="1"/>
    <col min="7951" max="7967" width="7.6640625" style="24" customWidth="1"/>
    <col min="7968" max="8192" width="11.88671875" style="24"/>
    <col min="8193" max="8196" width="8.33203125" style="24" customWidth="1"/>
    <col min="8197" max="8197" width="23.5546875" style="24" customWidth="1"/>
    <col min="8198" max="8198" width="18.5546875" style="24" customWidth="1"/>
    <col min="8199" max="8199" width="8.33203125" style="24" customWidth="1"/>
    <col min="8200" max="8200" width="20.6640625" style="24" customWidth="1"/>
    <col min="8201" max="8201" width="34.33203125" style="24" customWidth="1"/>
    <col min="8202" max="8204" width="8.33203125" style="24" customWidth="1"/>
    <col min="8205" max="8205" width="9.6640625" style="24" customWidth="1"/>
    <col min="8206" max="8206" width="6.109375" style="24" customWidth="1"/>
    <col min="8207" max="8223" width="7.6640625" style="24" customWidth="1"/>
    <col min="8224" max="8448" width="11.88671875" style="24"/>
    <col min="8449" max="8452" width="8.33203125" style="24" customWidth="1"/>
    <col min="8453" max="8453" width="23.5546875" style="24" customWidth="1"/>
    <col min="8454" max="8454" width="18.5546875" style="24" customWidth="1"/>
    <col min="8455" max="8455" width="8.33203125" style="24" customWidth="1"/>
    <col min="8456" max="8456" width="20.6640625" style="24" customWidth="1"/>
    <col min="8457" max="8457" width="34.33203125" style="24" customWidth="1"/>
    <col min="8458" max="8460" width="8.33203125" style="24" customWidth="1"/>
    <col min="8461" max="8461" width="9.6640625" style="24" customWidth="1"/>
    <col min="8462" max="8462" width="6.109375" style="24" customWidth="1"/>
    <col min="8463" max="8479" width="7.6640625" style="24" customWidth="1"/>
    <col min="8480" max="8704" width="11.88671875" style="24"/>
    <col min="8705" max="8708" width="8.33203125" style="24" customWidth="1"/>
    <col min="8709" max="8709" width="23.5546875" style="24" customWidth="1"/>
    <col min="8710" max="8710" width="18.5546875" style="24" customWidth="1"/>
    <col min="8711" max="8711" width="8.33203125" style="24" customWidth="1"/>
    <col min="8712" max="8712" width="20.6640625" style="24" customWidth="1"/>
    <col min="8713" max="8713" width="34.33203125" style="24" customWidth="1"/>
    <col min="8714" max="8716" width="8.33203125" style="24" customWidth="1"/>
    <col min="8717" max="8717" width="9.6640625" style="24" customWidth="1"/>
    <col min="8718" max="8718" width="6.109375" style="24" customWidth="1"/>
    <col min="8719" max="8735" width="7.6640625" style="24" customWidth="1"/>
    <col min="8736" max="8960" width="11.88671875" style="24"/>
    <col min="8961" max="8964" width="8.33203125" style="24" customWidth="1"/>
    <col min="8965" max="8965" width="23.5546875" style="24" customWidth="1"/>
    <col min="8966" max="8966" width="18.5546875" style="24" customWidth="1"/>
    <col min="8967" max="8967" width="8.33203125" style="24" customWidth="1"/>
    <col min="8968" max="8968" width="20.6640625" style="24" customWidth="1"/>
    <col min="8969" max="8969" width="34.33203125" style="24" customWidth="1"/>
    <col min="8970" max="8972" width="8.33203125" style="24" customWidth="1"/>
    <col min="8973" max="8973" width="9.6640625" style="24" customWidth="1"/>
    <col min="8974" max="8974" width="6.109375" style="24" customWidth="1"/>
    <col min="8975" max="8991" width="7.6640625" style="24" customWidth="1"/>
    <col min="8992" max="9216" width="11.88671875" style="24"/>
    <col min="9217" max="9220" width="8.33203125" style="24" customWidth="1"/>
    <col min="9221" max="9221" width="23.5546875" style="24" customWidth="1"/>
    <col min="9222" max="9222" width="18.5546875" style="24" customWidth="1"/>
    <col min="9223" max="9223" width="8.33203125" style="24" customWidth="1"/>
    <col min="9224" max="9224" width="20.6640625" style="24" customWidth="1"/>
    <col min="9225" max="9225" width="34.33203125" style="24" customWidth="1"/>
    <col min="9226" max="9228" width="8.33203125" style="24" customWidth="1"/>
    <col min="9229" max="9229" width="9.6640625" style="24" customWidth="1"/>
    <col min="9230" max="9230" width="6.109375" style="24" customWidth="1"/>
    <col min="9231" max="9247" width="7.6640625" style="24" customWidth="1"/>
    <col min="9248" max="9472" width="11.88671875" style="24"/>
    <col min="9473" max="9476" width="8.33203125" style="24" customWidth="1"/>
    <col min="9477" max="9477" width="23.5546875" style="24" customWidth="1"/>
    <col min="9478" max="9478" width="18.5546875" style="24" customWidth="1"/>
    <col min="9479" max="9479" width="8.33203125" style="24" customWidth="1"/>
    <col min="9480" max="9480" width="20.6640625" style="24" customWidth="1"/>
    <col min="9481" max="9481" width="34.33203125" style="24" customWidth="1"/>
    <col min="9482" max="9484" width="8.33203125" style="24" customWidth="1"/>
    <col min="9485" max="9485" width="9.6640625" style="24" customWidth="1"/>
    <col min="9486" max="9486" width="6.109375" style="24" customWidth="1"/>
    <col min="9487" max="9503" width="7.6640625" style="24" customWidth="1"/>
    <col min="9504" max="9728" width="11.88671875" style="24"/>
    <col min="9729" max="9732" width="8.33203125" style="24" customWidth="1"/>
    <col min="9733" max="9733" width="23.5546875" style="24" customWidth="1"/>
    <col min="9734" max="9734" width="18.5546875" style="24" customWidth="1"/>
    <col min="9735" max="9735" width="8.33203125" style="24" customWidth="1"/>
    <col min="9736" max="9736" width="20.6640625" style="24" customWidth="1"/>
    <col min="9737" max="9737" width="34.33203125" style="24" customWidth="1"/>
    <col min="9738" max="9740" width="8.33203125" style="24" customWidth="1"/>
    <col min="9741" max="9741" width="9.6640625" style="24" customWidth="1"/>
    <col min="9742" max="9742" width="6.109375" style="24" customWidth="1"/>
    <col min="9743" max="9759" width="7.6640625" style="24" customWidth="1"/>
    <col min="9760" max="9984" width="11.88671875" style="24"/>
    <col min="9985" max="9988" width="8.33203125" style="24" customWidth="1"/>
    <col min="9989" max="9989" width="23.5546875" style="24" customWidth="1"/>
    <col min="9990" max="9990" width="18.5546875" style="24" customWidth="1"/>
    <col min="9991" max="9991" width="8.33203125" style="24" customWidth="1"/>
    <col min="9992" max="9992" width="20.6640625" style="24" customWidth="1"/>
    <col min="9993" max="9993" width="34.33203125" style="24" customWidth="1"/>
    <col min="9994" max="9996" width="8.33203125" style="24" customWidth="1"/>
    <col min="9997" max="9997" width="9.6640625" style="24" customWidth="1"/>
    <col min="9998" max="9998" width="6.109375" style="24" customWidth="1"/>
    <col min="9999" max="10015" width="7.6640625" style="24" customWidth="1"/>
    <col min="10016" max="10240" width="11.88671875" style="24"/>
    <col min="10241" max="10244" width="8.33203125" style="24" customWidth="1"/>
    <col min="10245" max="10245" width="23.5546875" style="24" customWidth="1"/>
    <col min="10246" max="10246" width="18.5546875" style="24" customWidth="1"/>
    <col min="10247" max="10247" width="8.33203125" style="24" customWidth="1"/>
    <col min="10248" max="10248" width="20.6640625" style="24" customWidth="1"/>
    <col min="10249" max="10249" width="34.33203125" style="24" customWidth="1"/>
    <col min="10250" max="10252" width="8.33203125" style="24" customWidth="1"/>
    <col min="10253" max="10253" width="9.6640625" style="24" customWidth="1"/>
    <col min="10254" max="10254" width="6.109375" style="24" customWidth="1"/>
    <col min="10255" max="10271" width="7.6640625" style="24" customWidth="1"/>
    <col min="10272" max="10496" width="11.88671875" style="24"/>
    <col min="10497" max="10500" width="8.33203125" style="24" customWidth="1"/>
    <col min="10501" max="10501" width="23.5546875" style="24" customWidth="1"/>
    <col min="10502" max="10502" width="18.5546875" style="24" customWidth="1"/>
    <col min="10503" max="10503" width="8.33203125" style="24" customWidth="1"/>
    <col min="10504" max="10504" width="20.6640625" style="24" customWidth="1"/>
    <col min="10505" max="10505" width="34.33203125" style="24" customWidth="1"/>
    <col min="10506" max="10508" width="8.33203125" style="24" customWidth="1"/>
    <col min="10509" max="10509" width="9.6640625" style="24" customWidth="1"/>
    <col min="10510" max="10510" width="6.109375" style="24" customWidth="1"/>
    <col min="10511" max="10527" width="7.6640625" style="24" customWidth="1"/>
    <col min="10528" max="10752" width="11.88671875" style="24"/>
    <col min="10753" max="10756" width="8.33203125" style="24" customWidth="1"/>
    <col min="10757" max="10757" width="23.5546875" style="24" customWidth="1"/>
    <col min="10758" max="10758" width="18.5546875" style="24" customWidth="1"/>
    <col min="10759" max="10759" width="8.33203125" style="24" customWidth="1"/>
    <col min="10760" max="10760" width="20.6640625" style="24" customWidth="1"/>
    <col min="10761" max="10761" width="34.33203125" style="24" customWidth="1"/>
    <col min="10762" max="10764" width="8.33203125" style="24" customWidth="1"/>
    <col min="10765" max="10765" width="9.6640625" style="24" customWidth="1"/>
    <col min="10766" max="10766" width="6.109375" style="24" customWidth="1"/>
    <col min="10767" max="10783" width="7.6640625" style="24" customWidth="1"/>
    <col min="10784" max="11008" width="11.88671875" style="24"/>
    <col min="11009" max="11012" width="8.33203125" style="24" customWidth="1"/>
    <col min="11013" max="11013" width="23.5546875" style="24" customWidth="1"/>
    <col min="11014" max="11014" width="18.5546875" style="24" customWidth="1"/>
    <col min="11015" max="11015" width="8.33203125" style="24" customWidth="1"/>
    <col min="11016" max="11016" width="20.6640625" style="24" customWidth="1"/>
    <col min="11017" max="11017" width="34.33203125" style="24" customWidth="1"/>
    <col min="11018" max="11020" width="8.33203125" style="24" customWidth="1"/>
    <col min="11021" max="11021" width="9.6640625" style="24" customWidth="1"/>
    <col min="11022" max="11022" width="6.109375" style="24" customWidth="1"/>
    <col min="11023" max="11039" width="7.6640625" style="24" customWidth="1"/>
    <col min="11040" max="11264" width="11.88671875" style="24"/>
    <col min="11265" max="11268" width="8.33203125" style="24" customWidth="1"/>
    <col min="11269" max="11269" width="23.5546875" style="24" customWidth="1"/>
    <col min="11270" max="11270" width="18.5546875" style="24" customWidth="1"/>
    <col min="11271" max="11271" width="8.33203125" style="24" customWidth="1"/>
    <col min="11272" max="11272" width="20.6640625" style="24" customWidth="1"/>
    <col min="11273" max="11273" width="34.33203125" style="24" customWidth="1"/>
    <col min="11274" max="11276" width="8.33203125" style="24" customWidth="1"/>
    <col min="11277" max="11277" width="9.6640625" style="24" customWidth="1"/>
    <col min="11278" max="11278" width="6.109375" style="24" customWidth="1"/>
    <col min="11279" max="11295" width="7.6640625" style="24" customWidth="1"/>
    <col min="11296" max="11520" width="11.88671875" style="24"/>
    <col min="11521" max="11524" width="8.33203125" style="24" customWidth="1"/>
    <col min="11525" max="11525" width="23.5546875" style="24" customWidth="1"/>
    <col min="11526" max="11526" width="18.5546875" style="24" customWidth="1"/>
    <col min="11527" max="11527" width="8.33203125" style="24" customWidth="1"/>
    <col min="11528" max="11528" width="20.6640625" style="24" customWidth="1"/>
    <col min="11529" max="11529" width="34.33203125" style="24" customWidth="1"/>
    <col min="11530" max="11532" width="8.33203125" style="24" customWidth="1"/>
    <col min="11533" max="11533" width="9.6640625" style="24" customWidth="1"/>
    <col min="11534" max="11534" width="6.109375" style="24" customWidth="1"/>
    <col min="11535" max="11551" width="7.6640625" style="24" customWidth="1"/>
    <col min="11552" max="11776" width="11.88671875" style="24"/>
    <col min="11777" max="11780" width="8.33203125" style="24" customWidth="1"/>
    <col min="11781" max="11781" width="23.5546875" style="24" customWidth="1"/>
    <col min="11782" max="11782" width="18.5546875" style="24" customWidth="1"/>
    <col min="11783" max="11783" width="8.33203125" style="24" customWidth="1"/>
    <col min="11784" max="11784" width="20.6640625" style="24" customWidth="1"/>
    <col min="11785" max="11785" width="34.33203125" style="24" customWidth="1"/>
    <col min="11786" max="11788" width="8.33203125" style="24" customWidth="1"/>
    <col min="11789" max="11789" width="9.6640625" style="24" customWidth="1"/>
    <col min="11790" max="11790" width="6.109375" style="24" customWidth="1"/>
    <col min="11791" max="11807" width="7.6640625" style="24" customWidth="1"/>
    <col min="11808" max="12032" width="11.88671875" style="24"/>
    <col min="12033" max="12036" width="8.33203125" style="24" customWidth="1"/>
    <col min="12037" max="12037" width="23.5546875" style="24" customWidth="1"/>
    <col min="12038" max="12038" width="18.5546875" style="24" customWidth="1"/>
    <col min="12039" max="12039" width="8.33203125" style="24" customWidth="1"/>
    <col min="12040" max="12040" width="20.6640625" style="24" customWidth="1"/>
    <col min="12041" max="12041" width="34.33203125" style="24" customWidth="1"/>
    <col min="12042" max="12044" width="8.33203125" style="24" customWidth="1"/>
    <col min="12045" max="12045" width="9.6640625" style="24" customWidth="1"/>
    <col min="12046" max="12046" width="6.109375" style="24" customWidth="1"/>
    <col min="12047" max="12063" width="7.6640625" style="24" customWidth="1"/>
    <col min="12064" max="12288" width="11.88671875" style="24"/>
    <col min="12289" max="12292" width="8.33203125" style="24" customWidth="1"/>
    <col min="12293" max="12293" width="23.5546875" style="24" customWidth="1"/>
    <col min="12294" max="12294" width="18.5546875" style="24" customWidth="1"/>
    <col min="12295" max="12295" width="8.33203125" style="24" customWidth="1"/>
    <col min="12296" max="12296" width="20.6640625" style="24" customWidth="1"/>
    <col min="12297" max="12297" width="34.33203125" style="24" customWidth="1"/>
    <col min="12298" max="12300" width="8.33203125" style="24" customWidth="1"/>
    <col min="12301" max="12301" width="9.6640625" style="24" customWidth="1"/>
    <col min="12302" max="12302" width="6.109375" style="24" customWidth="1"/>
    <col min="12303" max="12319" width="7.6640625" style="24" customWidth="1"/>
    <col min="12320" max="12544" width="11.88671875" style="24"/>
    <col min="12545" max="12548" width="8.33203125" style="24" customWidth="1"/>
    <col min="12549" max="12549" width="23.5546875" style="24" customWidth="1"/>
    <col min="12550" max="12550" width="18.5546875" style="24" customWidth="1"/>
    <col min="12551" max="12551" width="8.33203125" style="24" customWidth="1"/>
    <col min="12552" max="12552" width="20.6640625" style="24" customWidth="1"/>
    <col min="12553" max="12553" width="34.33203125" style="24" customWidth="1"/>
    <col min="12554" max="12556" width="8.33203125" style="24" customWidth="1"/>
    <col min="12557" max="12557" width="9.6640625" style="24" customWidth="1"/>
    <col min="12558" max="12558" width="6.109375" style="24" customWidth="1"/>
    <col min="12559" max="12575" width="7.6640625" style="24" customWidth="1"/>
    <col min="12576" max="12800" width="11.88671875" style="24"/>
    <col min="12801" max="12804" width="8.33203125" style="24" customWidth="1"/>
    <col min="12805" max="12805" width="23.5546875" style="24" customWidth="1"/>
    <col min="12806" max="12806" width="18.5546875" style="24" customWidth="1"/>
    <col min="12807" max="12807" width="8.33203125" style="24" customWidth="1"/>
    <col min="12808" max="12808" width="20.6640625" style="24" customWidth="1"/>
    <col min="12809" max="12809" width="34.33203125" style="24" customWidth="1"/>
    <col min="12810" max="12812" width="8.33203125" style="24" customWidth="1"/>
    <col min="12813" max="12813" width="9.6640625" style="24" customWidth="1"/>
    <col min="12814" max="12814" width="6.109375" style="24" customWidth="1"/>
    <col min="12815" max="12831" width="7.6640625" style="24" customWidth="1"/>
    <col min="12832" max="13056" width="11.88671875" style="24"/>
    <col min="13057" max="13060" width="8.33203125" style="24" customWidth="1"/>
    <col min="13061" max="13061" width="23.5546875" style="24" customWidth="1"/>
    <col min="13062" max="13062" width="18.5546875" style="24" customWidth="1"/>
    <col min="13063" max="13063" width="8.33203125" style="24" customWidth="1"/>
    <col min="13064" max="13064" width="20.6640625" style="24" customWidth="1"/>
    <col min="13065" max="13065" width="34.33203125" style="24" customWidth="1"/>
    <col min="13066" max="13068" width="8.33203125" style="24" customWidth="1"/>
    <col min="13069" max="13069" width="9.6640625" style="24" customWidth="1"/>
    <col min="13070" max="13070" width="6.109375" style="24" customWidth="1"/>
    <col min="13071" max="13087" width="7.6640625" style="24" customWidth="1"/>
    <col min="13088" max="13312" width="11.88671875" style="24"/>
    <col min="13313" max="13316" width="8.33203125" style="24" customWidth="1"/>
    <col min="13317" max="13317" width="23.5546875" style="24" customWidth="1"/>
    <col min="13318" max="13318" width="18.5546875" style="24" customWidth="1"/>
    <col min="13319" max="13319" width="8.33203125" style="24" customWidth="1"/>
    <col min="13320" max="13320" width="20.6640625" style="24" customWidth="1"/>
    <col min="13321" max="13321" width="34.33203125" style="24" customWidth="1"/>
    <col min="13322" max="13324" width="8.33203125" style="24" customWidth="1"/>
    <col min="13325" max="13325" width="9.6640625" style="24" customWidth="1"/>
    <col min="13326" max="13326" width="6.109375" style="24" customWidth="1"/>
    <col min="13327" max="13343" width="7.6640625" style="24" customWidth="1"/>
    <col min="13344" max="13568" width="11.88671875" style="24"/>
    <col min="13569" max="13572" width="8.33203125" style="24" customWidth="1"/>
    <col min="13573" max="13573" width="23.5546875" style="24" customWidth="1"/>
    <col min="13574" max="13574" width="18.5546875" style="24" customWidth="1"/>
    <col min="13575" max="13575" width="8.33203125" style="24" customWidth="1"/>
    <col min="13576" max="13576" width="20.6640625" style="24" customWidth="1"/>
    <col min="13577" max="13577" width="34.33203125" style="24" customWidth="1"/>
    <col min="13578" max="13580" width="8.33203125" style="24" customWidth="1"/>
    <col min="13581" max="13581" width="9.6640625" style="24" customWidth="1"/>
    <col min="13582" max="13582" width="6.109375" style="24" customWidth="1"/>
    <col min="13583" max="13599" width="7.6640625" style="24" customWidth="1"/>
    <col min="13600" max="13824" width="11.88671875" style="24"/>
    <col min="13825" max="13828" width="8.33203125" style="24" customWidth="1"/>
    <col min="13829" max="13829" width="23.5546875" style="24" customWidth="1"/>
    <col min="13830" max="13830" width="18.5546875" style="24" customWidth="1"/>
    <col min="13831" max="13831" width="8.33203125" style="24" customWidth="1"/>
    <col min="13832" max="13832" width="20.6640625" style="24" customWidth="1"/>
    <col min="13833" max="13833" width="34.33203125" style="24" customWidth="1"/>
    <col min="13834" max="13836" width="8.33203125" style="24" customWidth="1"/>
    <col min="13837" max="13837" width="9.6640625" style="24" customWidth="1"/>
    <col min="13838" max="13838" width="6.109375" style="24" customWidth="1"/>
    <col min="13839" max="13855" width="7.6640625" style="24" customWidth="1"/>
    <col min="13856" max="14080" width="11.88671875" style="24"/>
    <col min="14081" max="14084" width="8.33203125" style="24" customWidth="1"/>
    <col min="14085" max="14085" width="23.5546875" style="24" customWidth="1"/>
    <col min="14086" max="14086" width="18.5546875" style="24" customWidth="1"/>
    <col min="14087" max="14087" width="8.33203125" style="24" customWidth="1"/>
    <col min="14088" max="14088" width="20.6640625" style="24" customWidth="1"/>
    <col min="14089" max="14089" width="34.33203125" style="24" customWidth="1"/>
    <col min="14090" max="14092" width="8.33203125" style="24" customWidth="1"/>
    <col min="14093" max="14093" width="9.6640625" style="24" customWidth="1"/>
    <col min="14094" max="14094" width="6.109375" style="24" customWidth="1"/>
    <col min="14095" max="14111" width="7.6640625" style="24" customWidth="1"/>
    <col min="14112" max="14336" width="11.88671875" style="24"/>
    <col min="14337" max="14340" width="8.33203125" style="24" customWidth="1"/>
    <col min="14341" max="14341" width="23.5546875" style="24" customWidth="1"/>
    <col min="14342" max="14342" width="18.5546875" style="24" customWidth="1"/>
    <col min="14343" max="14343" width="8.33203125" style="24" customWidth="1"/>
    <col min="14344" max="14344" width="20.6640625" style="24" customWidth="1"/>
    <col min="14345" max="14345" width="34.33203125" style="24" customWidth="1"/>
    <col min="14346" max="14348" width="8.33203125" style="24" customWidth="1"/>
    <col min="14349" max="14349" width="9.6640625" style="24" customWidth="1"/>
    <col min="14350" max="14350" width="6.109375" style="24" customWidth="1"/>
    <col min="14351" max="14367" width="7.6640625" style="24" customWidth="1"/>
    <col min="14368" max="14592" width="11.88671875" style="24"/>
    <col min="14593" max="14596" width="8.33203125" style="24" customWidth="1"/>
    <col min="14597" max="14597" width="23.5546875" style="24" customWidth="1"/>
    <col min="14598" max="14598" width="18.5546875" style="24" customWidth="1"/>
    <col min="14599" max="14599" width="8.33203125" style="24" customWidth="1"/>
    <col min="14600" max="14600" width="20.6640625" style="24" customWidth="1"/>
    <col min="14601" max="14601" width="34.33203125" style="24" customWidth="1"/>
    <col min="14602" max="14604" width="8.33203125" style="24" customWidth="1"/>
    <col min="14605" max="14605" width="9.6640625" style="24" customWidth="1"/>
    <col min="14606" max="14606" width="6.109375" style="24" customWidth="1"/>
    <col min="14607" max="14623" width="7.6640625" style="24" customWidth="1"/>
    <col min="14624" max="14848" width="11.88671875" style="24"/>
    <col min="14849" max="14852" width="8.33203125" style="24" customWidth="1"/>
    <col min="14853" max="14853" width="23.5546875" style="24" customWidth="1"/>
    <col min="14854" max="14854" width="18.5546875" style="24" customWidth="1"/>
    <col min="14855" max="14855" width="8.33203125" style="24" customWidth="1"/>
    <col min="14856" max="14856" width="20.6640625" style="24" customWidth="1"/>
    <col min="14857" max="14857" width="34.33203125" style="24" customWidth="1"/>
    <col min="14858" max="14860" width="8.33203125" style="24" customWidth="1"/>
    <col min="14861" max="14861" width="9.6640625" style="24" customWidth="1"/>
    <col min="14862" max="14862" width="6.109375" style="24" customWidth="1"/>
    <col min="14863" max="14879" width="7.6640625" style="24" customWidth="1"/>
    <col min="14880" max="15104" width="11.88671875" style="24"/>
    <col min="15105" max="15108" width="8.33203125" style="24" customWidth="1"/>
    <col min="15109" max="15109" width="23.5546875" style="24" customWidth="1"/>
    <col min="15110" max="15110" width="18.5546875" style="24" customWidth="1"/>
    <col min="15111" max="15111" width="8.33203125" style="24" customWidth="1"/>
    <col min="15112" max="15112" width="20.6640625" style="24" customWidth="1"/>
    <col min="15113" max="15113" width="34.33203125" style="24" customWidth="1"/>
    <col min="15114" max="15116" width="8.33203125" style="24" customWidth="1"/>
    <col min="15117" max="15117" width="9.6640625" style="24" customWidth="1"/>
    <col min="15118" max="15118" width="6.109375" style="24" customWidth="1"/>
    <col min="15119" max="15135" width="7.6640625" style="24" customWidth="1"/>
    <col min="15136" max="15360" width="11.88671875" style="24"/>
    <col min="15361" max="15364" width="8.33203125" style="24" customWidth="1"/>
    <col min="15365" max="15365" width="23.5546875" style="24" customWidth="1"/>
    <col min="15366" max="15366" width="18.5546875" style="24" customWidth="1"/>
    <col min="15367" max="15367" width="8.33203125" style="24" customWidth="1"/>
    <col min="15368" max="15368" width="20.6640625" style="24" customWidth="1"/>
    <col min="15369" max="15369" width="34.33203125" style="24" customWidth="1"/>
    <col min="15370" max="15372" width="8.33203125" style="24" customWidth="1"/>
    <col min="15373" max="15373" width="9.6640625" style="24" customWidth="1"/>
    <col min="15374" max="15374" width="6.109375" style="24" customWidth="1"/>
    <col min="15375" max="15391" width="7.6640625" style="24" customWidth="1"/>
    <col min="15392" max="15616" width="11.88671875" style="24"/>
    <col min="15617" max="15620" width="8.33203125" style="24" customWidth="1"/>
    <col min="15621" max="15621" width="23.5546875" style="24" customWidth="1"/>
    <col min="15622" max="15622" width="18.5546875" style="24" customWidth="1"/>
    <col min="15623" max="15623" width="8.33203125" style="24" customWidth="1"/>
    <col min="15624" max="15624" width="20.6640625" style="24" customWidth="1"/>
    <col min="15625" max="15625" width="34.33203125" style="24" customWidth="1"/>
    <col min="15626" max="15628" width="8.33203125" style="24" customWidth="1"/>
    <col min="15629" max="15629" width="9.6640625" style="24" customWidth="1"/>
    <col min="15630" max="15630" width="6.109375" style="24" customWidth="1"/>
    <col min="15631" max="15647" width="7.6640625" style="24" customWidth="1"/>
    <col min="15648" max="15872" width="11.88671875" style="24"/>
    <col min="15873" max="15876" width="8.33203125" style="24" customWidth="1"/>
    <col min="15877" max="15877" width="23.5546875" style="24" customWidth="1"/>
    <col min="15878" max="15878" width="18.5546875" style="24" customWidth="1"/>
    <col min="15879" max="15879" width="8.33203125" style="24" customWidth="1"/>
    <col min="15880" max="15880" width="20.6640625" style="24" customWidth="1"/>
    <col min="15881" max="15881" width="34.33203125" style="24" customWidth="1"/>
    <col min="15882" max="15884" width="8.33203125" style="24" customWidth="1"/>
    <col min="15885" max="15885" width="9.6640625" style="24" customWidth="1"/>
    <col min="15886" max="15886" width="6.109375" style="24" customWidth="1"/>
    <col min="15887" max="15903" width="7.6640625" style="24" customWidth="1"/>
    <col min="15904" max="16128" width="11.88671875" style="24"/>
    <col min="16129" max="16132" width="8.33203125" style="24" customWidth="1"/>
    <col min="16133" max="16133" width="23.5546875" style="24" customWidth="1"/>
    <col min="16134" max="16134" width="18.5546875" style="24" customWidth="1"/>
    <col min="16135" max="16135" width="8.33203125" style="24" customWidth="1"/>
    <col min="16136" max="16136" width="20.6640625" style="24" customWidth="1"/>
    <col min="16137" max="16137" width="34.33203125" style="24" customWidth="1"/>
    <col min="16138" max="16140" width="8.33203125" style="24" customWidth="1"/>
    <col min="16141" max="16141" width="9.6640625" style="24" customWidth="1"/>
    <col min="16142" max="16142" width="6.109375" style="24" customWidth="1"/>
    <col min="16143" max="16159" width="7.6640625" style="24" customWidth="1"/>
    <col min="16160" max="16384" width="11.88671875" style="24"/>
  </cols>
  <sheetData>
    <row r="1" spans="1:44" ht="14.25" customHeight="1">
      <c r="A1" s="538" t="s">
        <v>2730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40"/>
      <c r="O1" s="560" t="s">
        <v>2731</v>
      </c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2"/>
    </row>
    <row r="2" spans="1:44" ht="74.25" customHeight="1">
      <c r="A2" s="541"/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3"/>
      <c r="O2" s="513" t="s">
        <v>2732</v>
      </c>
      <c r="P2" s="513" t="s">
        <v>2733</v>
      </c>
      <c r="Q2" s="513" t="s">
        <v>2734</v>
      </c>
      <c r="R2" s="513" t="s">
        <v>2735</v>
      </c>
      <c r="S2" s="513" t="s">
        <v>2736</v>
      </c>
      <c r="T2" s="513" t="s">
        <v>2737</v>
      </c>
      <c r="U2" s="513" t="s">
        <v>2738</v>
      </c>
      <c r="V2" s="513" t="s">
        <v>2739</v>
      </c>
      <c r="W2" s="513" t="s">
        <v>2740</v>
      </c>
      <c r="X2" s="513" t="s">
        <v>2741</v>
      </c>
      <c r="Y2" s="513" t="s">
        <v>2742</v>
      </c>
      <c r="Z2" s="513" t="s">
        <v>2743</v>
      </c>
      <c r="AA2" s="513" t="s">
        <v>2744</v>
      </c>
      <c r="AB2" s="513" t="s">
        <v>2745</v>
      </c>
      <c r="AC2" s="513" t="s">
        <v>2746</v>
      </c>
      <c r="AD2" s="513" t="s">
        <v>2747</v>
      </c>
      <c r="AE2" s="531" t="s">
        <v>2748</v>
      </c>
    </row>
    <row r="3" spans="1:44" ht="34.5" customHeight="1">
      <c r="A3" s="525" t="s">
        <v>2749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7"/>
      <c r="O3" s="514"/>
      <c r="P3" s="514"/>
      <c r="Q3" s="514"/>
      <c r="R3" s="514"/>
      <c r="S3" s="514"/>
      <c r="T3" s="514"/>
      <c r="U3" s="514"/>
      <c r="V3" s="514"/>
      <c r="W3" s="514"/>
      <c r="X3" s="514"/>
      <c r="Y3" s="514"/>
      <c r="Z3" s="514"/>
      <c r="AA3" s="514"/>
      <c r="AB3" s="514"/>
      <c r="AC3" s="514"/>
      <c r="AD3" s="514"/>
      <c r="AE3" s="532"/>
    </row>
    <row r="4" spans="1:44" ht="15" customHeight="1">
      <c r="A4" s="544" t="s">
        <v>1566</v>
      </c>
      <c r="B4" s="534" t="s">
        <v>1688</v>
      </c>
      <c r="C4" s="534" t="s">
        <v>1687</v>
      </c>
      <c r="D4" s="534" t="s">
        <v>1686</v>
      </c>
      <c r="E4" s="534" t="s">
        <v>175</v>
      </c>
      <c r="F4" s="534" t="s">
        <v>176</v>
      </c>
      <c r="G4" s="534" t="s">
        <v>1685</v>
      </c>
      <c r="H4" s="534" t="s">
        <v>1563</v>
      </c>
      <c r="I4" s="534" t="s">
        <v>1453</v>
      </c>
      <c r="J4" s="533" t="s">
        <v>1684</v>
      </c>
      <c r="K4" s="533"/>
      <c r="L4" s="533"/>
      <c r="M4" s="533"/>
      <c r="N4" s="533"/>
      <c r="O4" s="444" t="s">
        <v>1383</v>
      </c>
      <c r="P4" s="444" t="s">
        <v>1382</v>
      </c>
      <c r="Q4" s="444" t="s">
        <v>1381</v>
      </c>
      <c r="R4" s="444" t="s">
        <v>1380</v>
      </c>
      <c r="S4" s="444" t="s">
        <v>1379</v>
      </c>
      <c r="T4" s="444" t="s">
        <v>1378</v>
      </c>
      <c r="U4" s="444" t="s">
        <v>1377</v>
      </c>
      <c r="V4" s="444" t="s">
        <v>1376</v>
      </c>
      <c r="W4" s="444" t="s">
        <v>1375</v>
      </c>
      <c r="X4" s="444" t="s">
        <v>1374</v>
      </c>
      <c r="Y4" s="444" t="s">
        <v>1373</v>
      </c>
      <c r="Z4" s="444" t="s">
        <v>1372</v>
      </c>
      <c r="AA4" s="444" t="s">
        <v>1371</v>
      </c>
      <c r="AB4" s="444" t="s">
        <v>1370</v>
      </c>
      <c r="AC4" s="444" t="s">
        <v>1369</v>
      </c>
      <c r="AD4" s="444" t="s">
        <v>1368</v>
      </c>
      <c r="AE4" s="251" t="s">
        <v>1528</v>
      </c>
    </row>
    <row r="5" spans="1:44" ht="30" customHeight="1">
      <c r="A5" s="545"/>
      <c r="B5" s="535"/>
      <c r="C5" s="535"/>
      <c r="D5" s="535"/>
      <c r="E5" s="535"/>
      <c r="F5" s="535"/>
      <c r="G5" s="535"/>
      <c r="H5" s="535"/>
      <c r="I5" s="535"/>
      <c r="J5" s="443" t="s">
        <v>1683</v>
      </c>
      <c r="K5" s="443" t="s">
        <v>1833</v>
      </c>
      <c r="L5" s="443" t="s">
        <v>1681</v>
      </c>
      <c r="M5" s="443" t="s">
        <v>1282</v>
      </c>
      <c r="N5" s="443" t="s">
        <v>1680</v>
      </c>
      <c r="O5" s="443" t="s">
        <v>1679</v>
      </c>
      <c r="P5" s="443" t="s">
        <v>1679</v>
      </c>
      <c r="Q5" s="443" t="s">
        <v>1679</v>
      </c>
      <c r="R5" s="443" t="s">
        <v>1679</v>
      </c>
      <c r="S5" s="443" t="s">
        <v>1678</v>
      </c>
      <c r="T5" s="443" t="s">
        <v>1678</v>
      </c>
      <c r="U5" s="443" t="s">
        <v>1678</v>
      </c>
      <c r="V5" s="443" t="s">
        <v>1678</v>
      </c>
      <c r="W5" s="443" t="s">
        <v>1677</v>
      </c>
      <c r="X5" s="443" t="s">
        <v>1677</v>
      </c>
      <c r="Y5" s="443" t="s">
        <v>1677</v>
      </c>
      <c r="Z5" s="443" t="s">
        <v>1677</v>
      </c>
      <c r="AA5" s="443" t="s">
        <v>1676</v>
      </c>
      <c r="AB5" s="443" t="s">
        <v>1676</v>
      </c>
      <c r="AC5" s="443" t="s">
        <v>1676</v>
      </c>
      <c r="AD5" s="443" t="s">
        <v>1676</v>
      </c>
      <c r="AE5" s="250" t="s">
        <v>1344</v>
      </c>
      <c r="AG5" s="15" t="s">
        <v>77</v>
      </c>
      <c r="AH5" s="15" t="s">
        <v>78</v>
      </c>
      <c r="AI5" s="9" t="s">
        <v>105</v>
      </c>
      <c r="AJ5" s="9" t="s">
        <v>106</v>
      </c>
      <c r="AK5" s="9" t="s">
        <v>81</v>
      </c>
      <c r="AL5" s="9" t="s">
        <v>79</v>
      </c>
      <c r="AM5" s="9" t="s">
        <v>47</v>
      </c>
      <c r="AN5" s="9" t="s">
        <v>1843</v>
      </c>
      <c r="AO5" s="9" t="s">
        <v>44</v>
      </c>
      <c r="AP5" s="9" t="s">
        <v>45</v>
      </c>
      <c r="AQ5" s="9" t="s">
        <v>35</v>
      </c>
      <c r="AR5" s="9" t="s">
        <v>46</v>
      </c>
    </row>
    <row r="6" spans="1:44" ht="15" customHeight="1">
      <c r="A6" s="445">
        <v>1</v>
      </c>
      <c r="B6" s="446">
        <v>1</v>
      </c>
      <c r="C6" s="446"/>
      <c r="D6" s="446">
        <v>3110</v>
      </c>
      <c r="E6" s="446" t="s">
        <v>419</v>
      </c>
      <c r="F6" s="446" t="s">
        <v>23</v>
      </c>
      <c r="G6" s="446">
        <v>1986</v>
      </c>
      <c r="H6" s="446" t="s">
        <v>269</v>
      </c>
      <c r="I6" s="446" t="s">
        <v>2750</v>
      </c>
      <c r="J6" s="446">
        <v>40</v>
      </c>
      <c r="K6" s="446">
        <v>16</v>
      </c>
      <c r="L6" s="446">
        <v>40</v>
      </c>
      <c r="M6" s="447">
        <v>0.30062499999999998</v>
      </c>
      <c r="N6" s="446">
        <v>0</v>
      </c>
      <c r="O6" s="448">
        <v>0.61041666666666672</v>
      </c>
      <c r="P6" s="448">
        <v>0.64722222222222225</v>
      </c>
      <c r="Q6" s="448">
        <v>0.4284722222222222</v>
      </c>
      <c r="R6" s="448">
        <v>0.37013888888888885</v>
      </c>
      <c r="S6" s="448">
        <v>0.5</v>
      </c>
      <c r="T6" s="448">
        <v>0.44513888888888892</v>
      </c>
      <c r="U6" s="448">
        <v>0.54722222222222217</v>
      </c>
      <c r="V6" s="448">
        <v>0.40208333333333335</v>
      </c>
      <c r="W6" s="448">
        <v>0.46875</v>
      </c>
      <c r="X6" s="448">
        <v>0.38472222222222219</v>
      </c>
      <c r="Y6" s="448">
        <v>0.58402777777777781</v>
      </c>
      <c r="Z6" s="448">
        <v>0.51527777777777783</v>
      </c>
      <c r="AA6" s="448">
        <v>0.63611111111111118</v>
      </c>
      <c r="AB6" s="448">
        <v>0.41250000000000003</v>
      </c>
      <c r="AC6" s="448">
        <v>0.4826388888888889</v>
      </c>
      <c r="AD6" s="448">
        <v>0.53194444444444444</v>
      </c>
      <c r="AE6" s="449">
        <v>0.65416666666666667</v>
      </c>
      <c r="AG6" s="15">
        <f>VLOOKUP(AH6,id!$A:$C,3,0)</f>
        <v>672</v>
      </c>
      <c r="AH6" s="15" t="str">
        <f>AI6&amp;AJ6&amp;AL6</f>
        <v>MarcinkiewiczGrzegorz1986</v>
      </c>
      <c r="AI6" s="9" t="str">
        <f>E6</f>
        <v>Marcinkiewicz</v>
      </c>
      <c r="AJ6" s="9" t="str">
        <f t="shared" ref="AJ6" si="0">F6</f>
        <v>Grzegorz</v>
      </c>
      <c r="AK6" s="9" t="str">
        <f>I6</f>
        <v>Nasz BIKE Team</v>
      </c>
      <c r="AL6" s="9">
        <f>G6</f>
        <v>1986</v>
      </c>
      <c r="AM6" s="9"/>
      <c r="AN6" s="9">
        <v>50</v>
      </c>
      <c r="AO6" s="9"/>
      <c r="AP6" s="9"/>
      <c r="AQ6" s="9"/>
      <c r="AR6" s="9"/>
    </row>
    <row r="7" spans="1:44" ht="15" customHeight="1">
      <c r="A7" s="445">
        <v>27</v>
      </c>
      <c r="B7" s="446"/>
      <c r="C7" s="446">
        <v>1</v>
      </c>
      <c r="D7" s="446">
        <v>3171</v>
      </c>
      <c r="E7" s="446" t="s">
        <v>2759</v>
      </c>
      <c r="F7" s="446" t="s">
        <v>292</v>
      </c>
      <c r="G7" s="446">
        <v>1986</v>
      </c>
      <c r="H7" s="446" t="s">
        <v>315</v>
      </c>
      <c r="I7" s="446"/>
      <c r="J7" s="446">
        <v>35</v>
      </c>
      <c r="K7" s="446">
        <v>14</v>
      </c>
      <c r="L7" s="446">
        <v>35</v>
      </c>
      <c r="M7" s="447">
        <v>0.40710648148148149</v>
      </c>
      <c r="N7" s="446">
        <v>0</v>
      </c>
      <c r="O7" s="448">
        <v>0.61805555555555558</v>
      </c>
      <c r="P7" s="448">
        <v>0.74930555555555556</v>
      </c>
      <c r="Q7" s="448">
        <v>0.45208333333333334</v>
      </c>
      <c r="R7" s="448">
        <v>0.55138888888888882</v>
      </c>
      <c r="S7" s="448"/>
      <c r="T7" s="448">
        <v>0.4284722222222222</v>
      </c>
      <c r="U7" s="448">
        <v>0.71458333333333324</v>
      </c>
      <c r="V7" s="448">
        <v>0.48888888888888887</v>
      </c>
      <c r="W7" s="448">
        <v>0.39166666666666666</v>
      </c>
      <c r="X7" s="448">
        <v>0.52500000000000002</v>
      </c>
      <c r="Y7" s="448">
        <v>0.67569444444444438</v>
      </c>
      <c r="Z7" s="448"/>
      <c r="AA7" s="448">
        <v>0.59444444444444444</v>
      </c>
      <c r="AB7" s="448">
        <v>0.47291666666666665</v>
      </c>
      <c r="AC7" s="448">
        <v>0.3743055555555555</v>
      </c>
      <c r="AD7" s="448">
        <v>0.65208333333333335</v>
      </c>
      <c r="AE7" s="449">
        <v>0.76111111111111107</v>
      </c>
      <c r="AG7" s="15">
        <f>VLOOKUP(AH7,id!$A:$C,3,0)</f>
        <v>662</v>
      </c>
      <c r="AH7" s="15" t="str">
        <f t="shared" ref="AH7:AH11" si="1">AI7&amp;AJ7&amp;AL7</f>
        <v>KozakAnna1986</v>
      </c>
      <c r="AI7" s="9" t="str">
        <f t="shared" ref="AI7:AI11" si="2">E7</f>
        <v>Kozak</v>
      </c>
      <c r="AJ7" s="9" t="str">
        <f t="shared" ref="AJ7:AJ11" si="3">F7</f>
        <v>Anna</v>
      </c>
      <c r="AK7" s="9">
        <f t="shared" ref="AK7:AK11" si="4">I7</f>
        <v>0</v>
      </c>
      <c r="AL7" s="9">
        <f t="shared" ref="AL7:AL11" si="5">G7</f>
        <v>1986</v>
      </c>
      <c r="AM7" s="9">
        <v>50</v>
      </c>
      <c r="AN7" s="9">
        <f t="shared" ref="AN7:AN8" si="6">AN6*IF(AQ7&lt;1,AQ7,IF(AR7&lt;1,AR7,IF(AP7&lt;1,AP7,IF(AO7&lt;1,AO7,1))))</f>
        <v>43.75</v>
      </c>
      <c r="AO7" s="9">
        <f t="shared" ref="AO7:AO8" si="7">M6/M7</f>
        <v>0.73844316824927492</v>
      </c>
      <c r="AP7" s="9">
        <f t="shared" ref="AP7:AP8" si="8">K7/K6</f>
        <v>0.875</v>
      </c>
      <c r="AQ7" s="9">
        <f t="shared" ref="AQ7:AQ8" si="9">J7/J6</f>
        <v>0.875</v>
      </c>
      <c r="AR7" s="9">
        <f t="shared" ref="AR7:AR8" si="10">AP7^0.2</f>
        <v>0.97364718061516808</v>
      </c>
    </row>
    <row r="8" spans="1:44" ht="15" customHeight="1">
      <c r="A8" s="445">
        <v>43</v>
      </c>
      <c r="B8" s="446"/>
      <c r="C8" s="446">
        <v>2</v>
      </c>
      <c r="D8" s="446">
        <v>3088</v>
      </c>
      <c r="E8" s="446" t="s">
        <v>2770</v>
      </c>
      <c r="F8" s="446" t="s">
        <v>2771</v>
      </c>
      <c r="G8" s="446">
        <v>1990</v>
      </c>
      <c r="H8" s="446" t="s">
        <v>269</v>
      </c>
      <c r="I8" s="446" t="s">
        <v>2772</v>
      </c>
      <c r="J8" s="446">
        <v>33</v>
      </c>
      <c r="K8" s="446">
        <v>13</v>
      </c>
      <c r="L8" s="446">
        <v>33</v>
      </c>
      <c r="M8" s="447">
        <v>0.41082175925925929</v>
      </c>
      <c r="N8" s="446">
        <v>0</v>
      </c>
      <c r="O8" s="448">
        <v>0.62847222222222221</v>
      </c>
      <c r="P8" s="448">
        <v>0.75</v>
      </c>
      <c r="Q8" s="448">
        <v>0.4680555555555555</v>
      </c>
      <c r="R8" s="448">
        <v>0.56597222222222221</v>
      </c>
      <c r="S8" s="448"/>
      <c r="T8" s="448">
        <v>0.44027777777777777</v>
      </c>
      <c r="U8" s="448"/>
      <c r="V8" s="448">
        <v>0.50694444444444442</v>
      </c>
      <c r="W8" s="448">
        <v>0.40069444444444446</v>
      </c>
      <c r="X8" s="448">
        <v>0.53333333333333333</v>
      </c>
      <c r="Y8" s="448">
        <v>0.67986111111111114</v>
      </c>
      <c r="Z8" s="448"/>
      <c r="AA8" s="448">
        <v>0.59375</v>
      </c>
      <c r="AB8" s="448">
        <v>0.48680555555555555</v>
      </c>
      <c r="AC8" s="448">
        <v>0.375</v>
      </c>
      <c r="AD8" s="448">
        <v>0.71111111111111114</v>
      </c>
      <c r="AE8" s="449">
        <v>0.76458333333333339</v>
      </c>
      <c r="AG8" s="15">
        <f>VLOOKUP(AH8,id!$A:$C,3,0)</f>
        <v>663</v>
      </c>
      <c r="AH8" s="15" t="str">
        <f t="shared" si="1"/>
        <v>GordonDiana1990</v>
      </c>
      <c r="AI8" s="9" t="str">
        <f t="shared" si="2"/>
        <v>Gordon</v>
      </c>
      <c r="AJ8" s="9" t="str">
        <f t="shared" si="3"/>
        <v>Diana</v>
      </c>
      <c r="AK8" s="9" t="str">
        <f t="shared" si="4"/>
        <v>KU AZS WAT Warszawa</v>
      </c>
      <c r="AL8" s="9">
        <f t="shared" si="5"/>
        <v>1990</v>
      </c>
      <c r="AM8" s="9">
        <f t="shared" ref="AM8" si="11">AM7*IF(AQ8&lt;1,AQ8,IF(AR8&lt;1,AR8,IF(AP8&lt;1,AP8,IF(AO8&lt;1,AO8,1))))</f>
        <v>47.142857142857139</v>
      </c>
      <c r="AN8" s="9">
        <f t="shared" si="6"/>
        <v>41.25</v>
      </c>
      <c r="AO8" s="9">
        <f t="shared" si="7"/>
        <v>0.99095647274263976</v>
      </c>
      <c r="AP8" s="9">
        <f t="shared" si="8"/>
        <v>0.9285714285714286</v>
      </c>
      <c r="AQ8" s="9">
        <f t="shared" si="9"/>
        <v>0.94285714285714284</v>
      </c>
      <c r="AR8" s="9">
        <f t="shared" si="10"/>
        <v>0.98528770473770133</v>
      </c>
    </row>
    <row r="9" spans="1:44" s="236" customFormat="1" ht="15" customHeight="1">
      <c r="A9" s="450">
        <v>46</v>
      </c>
      <c r="B9" s="451"/>
      <c r="C9" s="451">
        <v>3</v>
      </c>
      <c r="D9" s="451">
        <v>3040</v>
      </c>
      <c r="E9" s="451" t="s">
        <v>593</v>
      </c>
      <c r="F9" s="451" t="s">
        <v>516</v>
      </c>
      <c r="G9" s="451">
        <v>1979</v>
      </c>
      <c r="H9" s="451" t="s">
        <v>1515</v>
      </c>
      <c r="I9" s="451"/>
      <c r="J9" s="451">
        <v>33</v>
      </c>
      <c r="K9" s="451">
        <v>12</v>
      </c>
      <c r="L9" s="451">
        <v>33</v>
      </c>
      <c r="M9" s="452">
        <v>0.40208333333333335</v>
      </c>
      <c r="N9" s="451">
        <v>0</v>
      </c>
      <c r="O9" s="453"/>
      <c r="P9" s="453">
        <v>0.3666666666666667</v>
      </c>
      <c r="Q9" s="453"/>
      <c r="R9" s="453">
        <v>0.62291666666666667</v>
      </c>
      <c r="S9" s="453">
        <v>0.40763888888888888</v>
      </c>
      <c r="T9" s="453"/>
      <c r="U9" s="453">
        <v>0.46111111111111108</v>
      </c>
      <c r="V9" s="453">
        <v>0.67222222222222217</v>
      </c>
      <c r="W9" s="453">
        <v>0.71736111111111101</v>
      </c>
      <c r="X9" s="453"/>
      <c r="Y9" s="453">
        <v>0.51458333333333328</v>
      </c>
      <c r="Z9" s="453">
        <v>0.43611111111111112</v>
      </c>
      <c r="AA9" s="453">
        <v>0.59236111111111112</v>
      </c>
      <c r="AB9" s="453">
        <v>0.64930555555555558</v>
      </c>
      <c r="AC9" s="453">
        <v>0.73611111111111116</v>
      </c>
      <c r="AD9" s="453">
        <v>0.48749999999999999</v>
      </c>
      <c r="AE9" s="454">
        <v>0.75624999999999998</v>
      </c>
      <c r="AG9" s="15">
        <f>VLOOKUP(AH9,id!$A:$C,3,0)</f>
        <v>380</v>
      </c>
      <c r="AH9" s="15" t="str">
        <f t="shared" si="1"/>
        <v>JarosiewiczMałgorzata1979</v>
      </c>
      <c r="AI9" s="9" t="str">
        <f t="shared" si="2"/>
        <v>Jarosiewicz</v>
      </c>
      <c r="AJ9" s="9" t="str">
        <f t="shared" si="3"/>
        <v>Małgorzata</v>
      </c>
      <c r="AK9" s="9">
        <f t="shared" si="4"/>
        <v>0</v>
      </c>
      <c r="AL9" s="9">
        <f t="shared" si="5"/>
        <v>1979</v>
      </c>
      <c r="AM9" s="9">
        <f t="shared" ref="AM9:AM22" si="12">AM8*IF(AQ9&lt;1,AQ9,IF(AR9&lt;1,AR9,IF(AP9&lt;1,AP9,IF(AO9&lt;1,AO9,1))))</f>
        <v>46.394177380580423</v>
      </c>
      <c r="AN9" s="9">
        <f t="shared" ref="AN9:AN22" si="13">AN8*IF(AQ9&lt;1,AQ9,IF(AR9&lt;1,AR9,IF(AP9&lt;1,AP9,IF(AO9&lt;1,AO9,1))))</f>
        <v>40.594905208007873</v>
      </c>
      <c r="AO9" s="9">
        <f t="shared" ref="AO9:AO23" si="14">M8/M9</f>
        <v>1.0217328727691422</v>
      </c>
      <c r="AP9" s="9">
        <f t="shared" ref="AP9:AP23" si="15">K9/K8</f>
        <v>0.92307692307692313</v>
      </c>
      <c r="AQ9" s="9">
        <f t="shared" ref="AQ9:AQ23" si="16">J9/J8</f>
        <v>1</v>
      </c>
      <c r="AR9" s="9">
        <f t="shared" ref="AR9:AR23" si="17">AP9^0.2</f>
        <v>0.98411891413352426</v>
      </c>
    </row>
    <row r="10" spans="1:44" s="236" customFormat="1" ht="15" customHeight="1">
      <c r="A10" s="450">
        <v>64</v>
      </c>
      <c r="B10" s="451"/>
      <c r="C10" s="451">
        <v>4</v>
      </c>
      <c r="D10" s="451">
        <v>3100</v>
      </c>
      <c r="E10" s="451" t="s">
        <v>347</v>
      </c>
      <c r="F10" s="451" t="s">
        <v>505</v>
      </c>
      <c r="G10" s="451">
        <v>1988</v>
      </c>
      <c r="H10" s="451" t="s">
        <v>1787</v>
      </c>
      <c r="I10" s="451" t="s">
        <v>326</v>
      </c>
      <c r="J10" s="451">
        <v>30</v>
      </c>
      <c r="K10" s="451">
        <v>11</v>
      </c>
      <c r="L10" s="451">
        <v>30</v>
      </c>
      <c r="M10" s="452">
        <v>0.37616898148148148</v>
      </c>
      <c r="N10" s="451">
        <v>0</v>
      </c>
      <c r="O10" s="453">
        <v>0.55625000000000002</v>
      </c>
      <c r="P10" s="453">
        <v>0.37013888888888885</v>
      </c>
      <c r="Q10" s="453">
        <v>0.64652777777777781</v>
      </c>
      <c r="R10" s="453"/>
      <c r="S10" s="453">
        <v>0.39166666666666666</v>
      </c>
      <c r="T10" s="453"/>
      <c r="U10" s="453"/>
      <c r="V10" s="453"/>
      <c r="W10" s="453"/>
      <c r="X10" s="453">
        <v>0.59513888888888888</v>
      </c>
      <c r="Y10" s="453">
        <v>0.51111111111111118</v>
      </c>
      <c r="Z10" s="453">
        <v>0.42499999999999999</v>
      </c>
      <c r="AA10" s="453">
        <v>0.72013888888888899</v>
      </c>
      <c r="AB10" s="453">
        <v>0.62708333333333333</v>
      </c>
      <c r="AC10" s="453">
        <v>0.68194444444444446</v>
      </c>
      <c r="AD10" s="453">
        <v>0.48055555555555557</v>
      </c>
      <c r="AE10" s="454">
        <v>0.72986111111111107</v>
      </c>
      <c r="AG10" s="15">
        <f>VLOOKUP(AH10,id!$A:$C,3,0)</f>
        <v>438</v>
      </c>
      <c r="AH10" s="15" t="str">
        <f t="shared" si="1"/>
        <v>KoniecznaJoanna1988</v>
      </c>
      <c r="AI10" s="9" t="str">
        <f t="shared" si="2"/>
        <v>Konieczna</v>
      </c>
      <c r="AJ10" s="9" t="str">
        <f t="shared" si="3"/>
        <v>Joanna</v>
      </c>
      <c r="AK10" s="9" t="str">
        <f t="shared" si="4"/>
        <v>Grupa Rowerowa Lipka</v>
      </c>
      <c r="AL10" s="9">
        <f t="shared" si="5"/>
        <v>1988</v>
      </c>
      <c r="AM10" s="9">
        <f t="shared" si="12"/>
        <v>42.176524891436749</v>
      </c>
      <c r="AN10" s="9">
        <f t="shared" si="13"/>
        <v>36.904459280007153</v>
      </c>
      <c r="AO10" s="9">
        <f t="shared" si="14"/>
        <v>1.0688901879942156</v>
      </c>
      <c r="AP10" s="9">
        <f t="shared" si="15"/>
        <v>0.91666666666666663</v>
      </c>
      <c r="AQ10" s="9">
        <f t="shared" si="16"/>
        <v>0.90909090909090906</v>
      </c>
      <c r="AR10" s="9">
        <f t="shared" si="17"/>
        <v>0.98274826965614603</v>
      </c>
    </row>
    <row r="11" spans="1:44" ht="15" customHeight="1">
      <c r="A11" s="445">
        <v>65</v>
      </c>
      <c r="B11" s="446"/>
      <c r="C11" s="446">
        <v>5</v>
      </c>
      <c r="D11" s="446">
        <v>3101</v>
      </c>
      <c r="E11" s="446" t="s">
        <v>347</v>
      </c>
      <c r="F11" s="446" t="s">
        <v>348</v>
      </c>
      <c r="G11" s="446">
        <v>1959</v>
      </c>
      <c r="H11" s="446" t="s">
        <v>1778</v>
      </c>
      <c r="I11" s="446" t="s">
        <v>326</v>
      </c>
      <c r="J11" s="446">
        <v>30</v>
      </c>
      <c r="K11" s="446">
        <v>11</v>
      </c>
      <c r="L11" s="446">
        <v>30</v>
      </c>
      <c r="M11" s="447">
        <v>0.37626157407407407</v>
      </c>
      <c r="N11" s="446">
        <v>0</v>
      </c>
      <c r="O11" s="448">
        <v>0.55625000000000002</v>
      </c>
      <c r="P11" s="448">
        <v>0.37013888888888885</v>
      </c>
      <c r="Q11" s="448">
        <v>0.64652777777777781</v>
      </c>
      <c r="R11" s="448"/>
      <c r="S11" s="448">
        <v>0.39166666666666666</v>
      </c>
      <c r="T11" s="448"/>
      <c r="U11" s="448"/>
      <c r="V11" s="448"/>
      <c r="W11" s="448"/>
      <c r="X11" s="448">
        <v>0.59513888888888888</v>
      </c>
      <c r="Y11" s="448">
        <v>0.51111111111111118</v>
      </c>
      <c r="Z11" s="448">
        <v>0.42499999999999999</v>
      </c>
      <c r="AA11" s="448">
        <v>0.72013888888888899</v>
      </c>
      <c r="AB11" s="448">
        <v>0.62708333333333333</v>
      </c>
      <c r="AC11" s="448">
        <v>0.68194444444444446</v>
      </c>
      <c r="AD11" s="448">
        <v>0.48055555555555557</v>
      </c>
      <c r="AE11" s="449">
        <v>0.72986111111111107</v>
      </c>
      <c r="AG11" s="15">
        <f>VLOOKUP(AH11,id!$A:$C,3,0)</f>
        <v>88</v>
      </c>
      <c r="AH11" s="15" t="str">
        <f t="shared" si="1"/>
        <v>KoniecznaKrystyna1959</v>
      </c>
      <c r="AI11" s="9" t="str">
        <f t="shared" si="2"/>
        <v>Konieczna</v>
      </c>
      <c r="AJ11" s="9" t="str">
        <f t="shared" si="3"/>
        <v>Krystyna</v>
      </c>
      <c r="AK11" s="9" t="str">
        <f t="shared" si="4"/>
        <v>Grupa Rowerowa Lipka</v>
      </c>
      <c r="AL11" s="9">
        <f t="shared" si="5"/>
        <v>1959</v>
      </c>
      <c r="AM11" s="9">
        <f t="shared" si="12"/>
        <v>42.166145851812907</v>
      </c>
      <c r="AN11" s="9">
        <f t="shared" si="13"/>
        <v>36.895377620336291</v>
      </c>
      <c r="AO11" s="9">
        <f t="shared" si="14"/>
        <v>0.99975391430065519</v>
      </c>
      <c r="AP11" s="9">
        <f t="shared" si="15"/>
        <v>1</v>
      </c>
      <c r="AQ11" s="9">
        <f t="shared" si="16"/>
        <v>1</v>
      </c>
      <c r="AR11" s="9">
        <f t="shared" si="17"/>
        <v>1</v>
      </c>
    </row>
    <row r="12" spans="1:44" ht="15" customHeight="1">
      <c r="A12" s="445">
        <v>73</v>
      </c>
      <c r="B12" s="446"/>
      <c r="C12" s="446">
        <v>6</v>
      </c>
      <c r="D12" s="446">
        <v>3052</v>
      </c>
      <c r="E12" s="446" t="s">
        <v>2795</v>
      </c>
      <c r="F12" s="446" t="s">
        <v>247</v>
      </c>
      <c r="G12" s="446">
        <v>1983</v>
      </c>
      <c r="H12" s="446" t="s">
        <v>1515</v>
      </c>
      <c r="I12" s="446"/>
      <c r="J12" s="446">
        <v>29</v>
      </c>
      <c r="K12" s="446">
        <v>10</v>
      </c>
      <c r="L12" s="446">
        <v>29</v>
      </c>
      <c r="M12" s="447">
        <v>0.39003472222222224</v>
      </c>
      <c r="N12" s="446">
        <v>0</v>
      </c>
      <c r="O12" s="448"/>
      <c r="P12" s="448">
        <v>0.36805555555555558</v>
      </c>
      <c r="Q12" s="448"/>
      <c r="R12" s="448"/>
      <c r="S12" s="448">
        <v>0.39027777777777778</v>
      </c>
      <c r="T12" s="448"/>
      <c r="U12" s="448">
        <v>0.45694444444444443</v>
      </c>
      <c r="V12" s="448">
        <v>0.67222222222222217</v>
      </c>
      <c r="W12" s="448"/>
      <c r="X12" s="448"/>
      <c r="Y12" s="448">
        <v>0.50347222222222221</v>
      </c>
      <c r="Z12" s="448">
        <v>0.42291666666666666</v>
      </c>
      <c r="AA12" s="448">
        <v>0.60555555555555551</v>
      </c>
      <c r="AB12" s="448">
        <v>0.65</v>
      </c>
      <c r="AC12" s="448">
        <v>0.72152777777777777</v>
      </c>
      <c r="AD12" s="448">
        <v>0.53541666666666665</v>
      </c>
      <c r="AE12" s="449">
        <v>0.74375000000000002</v>
      </c>
      <c r="AG12" s="15">
        <f>VLOOKUP(AH12,id!$A:$C,3,0)</f>
        <v>664</v>
      </c>
      <c r="AH12" s="15" t="str">
        <f t="shared" ref="AH12:AH17" si="18">AI12&amp;AJ12&amp;AL12</f>
        <v>StrzelińskaAgata1983</v>
      </c>
      <c r="AI12" s="9" t="str">
        <f t="shared" ref="AI12:AI17" si="19">E12</f>
        <v>Strzelińska</v>
      </c>
      <c r="AJ12" s="9" t="str">
        <f t="shared" ref="AJ12:AJ17" si="20">F12</f>
        <v>Agata</v>
      </c>
      <c r="AK12" s="9">
        <f t="shared" ref="AK12:AK17" si="21">I12</f>
        <v>0</v>
      </c>
      <c r="AL12" s="9">
        <f t="shared" ref="AL12:AL17" si="22">G12</f>
        <v>1983</v>
      </c>
      <c r="AM12" s="9">
        <f t="shared" si="12"/>
        <v>40.760607656752477</v>
      </c>
      <c r="AN12" s="9">
        <f t="shared" si="13"/>
        <v>35.665531699658416</v>
      </c>
      <c r="AO12" s="9">
        <f t="shared" si="14"/>
        <v>0.9646873794474613</v>
      </c>
      <c r="AP12" s="9">
        <f t="shared" si="15"/>
        <v>0.90909090909090906</v>
      </c>
      <c r="AQ12" s="9">
        <f t="shared" si="16"/>
        <v>0.96666666666666667</v>
      </c>
      <c r="AR12" s="9">
        <f t="shared" si="17"/>
        <v>0.98111849572626431</v>
      </c>
    </row>
    <row r="13" spans="1:44" s="236" customFormat="1" ht="15" customHeight="1">
      <c r="A13" s="450">
        <v>114</v>
      </c>
      <c r="B13" s="451"/>
      <c r="C13" s="451">
        <v>7</v>
      </c>
      <c r="D13" s="451">
        <v>3111</v>
      </c>
      <c r="E13" s="451" t="s">
        <v>419</v>
      </c>
      <c r="F13" s="451" t="s">
        <v>651</v>
      </c>
      <c r="G13" s="451">
        <v>1987</v>
      </c>
      <c r="H13" s="451" t="s">
        <v>269</v>
      </c>
      <c r="I13" s="451" t="s">
        <v>2750</v>
      </c>
      <c r="J13" s="451">
        <v>26</v>
      </c>
      <c r="K13" s="451">
        <v>10</v>
      </c>
      <c r="L13" s="451">
        <v>26</v>
      </c>
      <c r="M13" s="452">
        <v>0.41569444444444442</v>
      </c>
      <c r="N13" s="451">
        <v>0</v>
      </c>
      <c r="O13" s="453">
        <v>0.56041666666666667</v>
      </c>
      <c r="P13" s="453">
        <v>0.3833333333333333</v>
      </c>
      <c r="Q13" s="453"/>
      <c r="R13" s="453">
        <v>0.45069444444444445</v>
      </c>
      <c r="S13" s="453"/>
      <c r="T13" s="453"/>
      <c r="U13" s="453">
        <v>0.69305555555555554</v>
      </c>
      <c r="V13" s="453"/>
      <c r="W13" s="453"/>
      <c r="X13" s="453">
        <v>0.51388888888888895</v>
      </c>
      <c r="Y13" s="453">
        <v>0.65486111111111112</v>
      </c>
      <c r="Z13" s="453">
        <v>0.73749999999999993</v>
      </c>
      <c r="AA13" s="453">
        <v>0.42569444444444443</v>
      </c>
      <c r="AB13" s="453">
        <v>0.48055555555555557</v>
      </c>
      <c r="AC13" s="453"/>
      <c r="AD13" s="453">
        <v>0.62847222222222221</v>
      </c>
      <c r="AE13" s="454">
        <v>0.76944444444444438</v>
      </c>
      <c r="AG13" s="15">
        <f>VLOOKUP(AH13,id!$A:$C,3,0)</f>
        <v>382</v>
      </c>
      <c r="AH13" s="15" t="str">
        <f t="shared" si="18"/>
        <v>MarcinkiewiczAlicja1987</v>
      </c>
      <c r="AI13" s="9" t="str">
        <f t="shared" si="19"/>
        <v>Marcinkiewicz</v>
      </c>
      <c r="AJ13" s="9" t="str">
        <f t="shared" si="20"/>
        <v>Alicja</v>
      </c>
      <c r="AK13" s="9" t="str">
        <f t="shared" si="21"/>
        <v>Nasz BIKE Team</v>
      </c>
      <c r="AL13" s="9">
        <f t="shared" si="22"/>
        <v>1987</v>
      </c>
      <c r="AM13" s="9">
        <f t="shared" si="12"/>
        <v>36.543993071571187</v>
      </c>
      <c r="AN13" s="9">
        <f t="shared" si="13"/>
        <v>31.975993937624786</v>
      </c>
      <c r="AO13" s="9">
        <f t="shared" si="14"/>
        <v>0.93827263615101919</v>
      </c>
      <c r="AP13" s="9">
        <f t="shared" si="15"/>
        <v>1</v>
      </c>
      <c r="AQ13" s="9">
        <f t="shared" si="16"/>
        <v>0.89655172413793105</v>
      </c>
      <c r="AR13" s="9">
        <f t="shared" si="17"/>
        <v>1</v>
      </c>
    </row>
    <row r="14" spans="1:44" s="236" customFormat="1" ht="15" customHeight="1">
      <c r="A14" s="450">
        <v>118</v>
      </c>
      <c r="B14" s="451"/>
      <c r="C14" s="451">
        <v>8</v>
      </c>
      <c r="D14" s="451">
        <v>3099</v>
      </c>
      <c r="E14" s="451" t="s">
        <v>601</v>
      </c>
      <c r="F14" s="451" t="s">
        <v>600</v>
      </c>
      <c r="G14" s="451">
        <v>1982</v>
      </c>
      <c r="H14" s="451" t="s">
        <v>1515</v>
      </c>
      <c r="I14" s="451" t="s">
        <v>2761</v>
      </c>
      <c r="J14" s="451">
        <v>26</v>
      </c>
      <c r="K14" s="451">
        <v>9</v>
      </c>
      <c r="L14" s="451">
        <v>26</v>
      </c>
      <c r="M14" s="452">
        <v>0.38038194444444445</v>
      </c>
      <c r="N14" s="451">
        <v>0</v>
      </c>
      <c r="O14" s="453"/>
      <c r="P14" s="453">
        <v>0.37222222222222223</v>
      </c>
      <c r="Q14" s="453">
        <v>0.66597222222222219</v>
      </c>
      <c r="R14" s="453"/>
      <c r="S14" s="453"/>
      <c r="T14" s="453"/>
      <c r="U14" s="453">
        <v>0.44513888888888892</v>
      </c>
      <c r="V14" s="453"/>
      <c r="W14" s="453"/>
      <c r="X14" s="453"/>
      <c r="Y14" s="453">
        <v>0.50902777777777775</v>
      </c>
      <c r="Z14" s="453">
        <v>0.39652777777777781</v>
      </c>
      <c r="AA14" s="453">
        <v>0.57847222222222217</v>
      </c>
      <c r="AB14" s="453">
        <v>0.63888888888888895</v>
      </c>
      <c r="AC14" s="453">
        <v>0.70624999999999993</v>
      </c>
      <c r="AD14" s="453">
        <v>0.47569444444444442</v>
      </c>
      <c r="AE14" s="454">
        <v>0.73402777777777783</v>
      </c>
      <c r="AG14" s="15">
        <f>VLOOKUP(AH14,id!$A:$C,3,0)</f>
        <v>665</v>
      </c>
      <c r="AH14" s="15" t="str">
        <f t="shared" si="18"/>
        <v>ŚlósarczykDominika1982</v>
      </c>
      <c r="AI14" s="9" t="str">
        <f t="shared" si="19"/>
        <v>Ślósarczyk</v>
      </c>
      <c r="AJ14" s="9" t="str">
        <f t="shared" si="20"/>
        <v>Dominika</v>
      </c>
      <c r="AK14" s="9" t="str">
        <f t="shared" si="21"/>
        <v>InO Trolino</v>
      </c>
      <c r="AL14" s="9">
        <f t="shared" si="22"/>
        <v>1982</v>
      </c>
      <c r="AM14" s="9">
        <f t="shared" si="12"/>
        <v>35.781990970159811</v>
      </c>
      <c r="AN14" s="9">
        <f t="shared" si="13"/>
        <v>31.309242098889833</v>
      </c>
      <c r="AO14" s="9">
        <f t="shared" si="14"/>
        <v>1.0928343222272934</v>
      </c>
      <c r="AP14" s="9">
        <f t="shared" si="15"/>
        <v>0.9</v>
      </c>
      <c r="AQ14" s="9">
        <f t="shared" si="16"/>
        <v>1</v>
      </c>
      <c r="AR14" s="9">
        <f t="shared" si="17"/>
        <v>0.9791483623609768</v>
      </c>
    </row>
    <row r="15" spans="1:44" s="236" customFormat="1" ht="15" customHeight="1">
      <c r="A15" s="445">
        <v>129</v>
      </c>
      <c r="B15" s="446"/>
      <c r="C15" s="446">
        <v>9</v>
      </c>
      <c r="D15" s="446">
        <v>3174</v>
      </c>
      <c r="E15" s="446" t="s">
        <v>2820</v>
      </c>
      <c r="F15" s="446" t="s">
        <v>2821</v>
      </c>
      <c r="G15" s="446">
        <v>1989</v>
      </c>
      <c r="H15" s="446" t="s">
        <v>1515</v>
      </c>
      <c r="I15" s="446" t="s">
        <v>2822</v>
      </c>
      <c r="J15" s="446">
        <v>24</v>
      </c>
      <c r="K15" s="446">
        <v>10</v>
      </c>
      <c r="L15" s="446">
        <v>27</v>
      </c>
      <c r="M15" s="447">
        <v>0.41856481481481483</v>
      </c>
      <c r="N15" s="446">
        <v>3</v>
      </c>
      <c r="O15" s="448">
        <v>0.60277777777777775</v>
      </c>
      <c r="P15" s="448"/>
      <c r="Q15" s="448">
        <v>0.48333333333333334</v>
      </c>
      <c r="R15" s="448"/>
      <c r="S15" s="448"/>
      <c r="T15" s="448">
        <v>0.4381944444444445</v>
      </c>
      <c r="U15" s="448"/>
      <c r="V15" s="448">
        <v>0.52777777777777779</v>
      </c>
      <c r="W15" s="448">
        <v>0.40208333333333335</v>
      </c>
      <c r="X15" s="448">
        <v>0.5625</v>
      </c>
      <c r="Y15" s="448"/>
      <c r="Z15" s="448">
        <v>0.7368055555555556</v>
      </c>
      <c r="AA15" s="448"/>
      <c r="AB15" s="448">
        <v>0.50555555555555554</v>
      </c>
      <c r="AC15" s="448">
        <v>0.38055555555555554</v>
      </c>
      <c r="AD15" s="448">
        <v>0.67152777777777783</v>
      </c>
      <c r="AE15" s="449">
        <v>0.77222222222222225</v>
      </c>
      <c r="AG15" s="15">
        <f>VLOOKUP(AH15,id!$A:$C,3,0)</f>
        <v>666</v>
      </c>
      <c r="AH15" s="15" t="str">
        <f t="shared" si="18"/>
        <v>RoziewskaEwelina1989</v>
      </c>
      <c r="AI15" s="9" t="str">
        <f t="shared" si="19"/>
        <v>Roziewska</v>
      </c>
      <c r="AJ15" s="9" t="str">
        <f t="shared" si="20"/>
        <v>Ewelina</v>
      </c>
      <c r="AK15" s="9" t="str">
        <f t="shared" si="21"/>
        <v>Lea Group</v>
      </c>
      <c r="AL15" s="9">
        <f t="shared" si="22"/>
        <v>1989</v>
      </c>
      <c r="AM15" s="9">
        <f t="shared" si="12"/>
        <v>33.029530126301367</v>
      </c>
      <c r="AN15" s="9">
        <f t="shared" si="13"/>
        <v>28.900838860513694</v>
      </c>
      <c r="AO15" s="9">
        <f t="shared" si="14"/>
        <v>0.90877668399513323</v>
      </c>
      <c r="AP15" s="9">
        <f t="shared" si="15"/>
        <v>1.1111111111111112</v>
      </c>
      <c r="AQ15" s="9">
        <f t="shared" si="16"/>
        <v>0.92307692307692313</v>
      </c>
      <c r="AR15" s="9">
        <f t="shared" si="17"/>
        <v>1.0212956876001351</v>
      </c>
    </row>
    <row r="16" spans="1:44" s="236" customFormat="1" ht="15" customHeight="1">
      <c r="A16" s="445">
        <v>131</v>
      </c>
      <c r="B16" s="446"/>
      <c r="C16" s="446">
        <v>10</v>
      </c>
      <c r="D16" s="446">
        <v>3072</v>
      </c>
      <c r="E16" s="446" t="s">
        <v>2824</v>
      </c>
      <c r="F16" s="446" t="s">
        <v>292</v>
      </c>
      <c r="G16" s="446">
        <v>1990</v>
      </c>
      <c r="H16" s="446" t="s">
        <v>1622</v>
      </c>
      <c r="I16" s="446" t="s">
        <v>173</v>
      </c>
      <c r="J16" s="446">
        <v>24</v>
      </c>
      <c r="K16" s="446">
        <v>9</v>
      </c>
      <c r="L16" s="446">
        <v>24</v>
      </c>
      <c r="M16" s="447">
        <v>0.38789351851851855</v>
      </c>
      <c r="N16" s="446">
        <v>0</v>
      </c>
      <c r="O16" s="448"/>
      <c r="P16" s="448">
        <v>0.4236111111111111</v>
      </c>
      <c r="Q16" s="448">
        <v>0.70763888888888893</v>
      </c>
      <c r="R16" s="448"/>
      <c r="S16" s="448">
        <v>0.54513888888888895</v>
      </c>
      <c r="T16" s="448">
        <v>0.67222222222222217</v>
      </c>
      <c r="U16" s="448"/>
      <c r="V16" s="448"/>
      <c r="W16" s="448">
        <v>0.58472222222222225</v>
      </c>
      <c r="X16" s="448"/>
      <c r="Y16" s="448"/>
      <c r="Z16" s="448">
        <v>0.51736111111111105</v>
      </c>
      <c r="AA16" s="448">
        <v>0.3972222222222222</v>
      </c>
      <c r="AB16" s="448"/>
      <c r="AC16" s="448">
        <v>0.61249999999999993</v>
      </c>
      <c r="AD16" s="448">
        <v>0.47430555555555554</v>
      </c>
      <c r="AE16" s="449">
        <v>0.7416666666666667</v>
      </c>
      <c r="AG16" s="15">
        <f>VLOOKUP(AH16,id!$A:$C,3,0)</f>
        <v>667</v>
      </c>
      <c r="AH16" s="15" t="str">
        <f t="shared" si="18"/>
        <v>WróblewskaAnna1990</v>
      </c>
      <c r="AI16" s="9" t="str">
        <f t="shared" si="19"/>
        <v>Wróblewska</v>
      </c>
      <c r="AJ16" s="9" t="str">
        <f t="shared" si="20"/>
        <v>Anna</v>
      </c>
      <c r="AK16" s="9" t="str">
        <f t="shared" si="21"/>
        <v>GR3miasto</v>
      </c>
      <c r="AL16" s="9">
        <f t="shared" si="22"/>
        <v>1990</v>
      </c>
      <c r="AM16" s="9">
        <f t="shared" si="12"/>
        <v>32.34081033272053</v>
      </c>
      <c r="AN16" s="9">
        <f t="shared" si="13"/>
        <v>28.298209041130463</v>
      </c>
      <c r="AO16" s="9">
        <f t="shared" si="14"/>
        <v>1.0790714328340394</v>
      </c>
      <c r="AP16" s="9">
        <f t="shared" si="15"/>
        <v>0.9</v>
      </c>
      <c r="AQ16" s="9">
        <f t="shared" si="16"/>
        <v>1</v>
      </c>
      <c r="AR16" s="9">
        <f t="shared" si="17"/>
        <v>0.9791483623609768</v>
      </c>
    </row>
    <row r="17" spans="1:44" s="236" customFormat="1" ht="15" customHeight="1">
      <c r="A17" s="450">
        <v>132</v>
      </c>
      <c r="B17" s="451"/>
      <c r="C17" s="451">
        <v>11</v>
      </c>
      <c r="D17" s="451">
        <v>3058</v>
      </c>
      <c r="E17" s="451" t="s">
        <v>1794</v>
      </c>
      <c r="F17" s="451" t="s">
        <v>425</v>
      </c>
      <c r="G17" s="451">
        <v>1990</v>
      </c>
      <c r="H17" s="451" t="s">
        <v>1515</v>
      </c>
      <c r="I17" s="451" t="s">
        <v>370</v>
      </c>
      <c r="J17" s="451">
        <v>23</v>
      </c>
      <c r="K17" s="451">
        <v>10</v>
      </c>
      <c r="L17" s="451">
        <v>23</v>
      </c>
      <c r="M17" s="452">
        <v>0.3552777777777778</v>
      </c>
      <c r="N17" s="451">
        <v>0</v>
      </c>
      <c r="O17" s="453"/>
      <c r="P17" s="453">
        <v>0.37013888888888885</v>
      </c>
      <c r="Q17" s="453">
        <v>0.55486111111111114</v>
      </c>
      <c r="R17" s="453">
        <v>0.68958333333333333</v>
      </c>
      <c r="S17" s="453">
        <v>0.40069444444444446</v>
      </c>
      <c r="T17" s="453">
        <v>0.52013888888888882</v>
      </c>
      <c r="U17" s="453"/>
      <c r="V17" s="453">
        <v>0.61249999999999993</v>
      </c>
      <c r="W17" s="453">
        <v>0.4680555555555555</v>
      </c>
      <c r="X17" s="453">
        <v>0.65625</v>
      </c>
      <c r="Y17" s="453"/>
      <c r="Z17" s="453"/>
      <c r="AA17" s="453"/>
      <c r="AB17" s="453">
        <v>0.58402777777777781</v>
      </c>
      <c r="AC17" s="453">
        <v>0.44444444444444442</v>
      </c>
      <c r="AD17" s="453"/>
      <c r="AE17" s="454">
        <v>0.7090277777777777</v>
      </c>
      <c r="AG17" s="15">
        <f>VLOOKUP(AH17,id!$A:$C,3,0)</f>
        <v>383</v>
      </c>
      <c r="AH17" s="15" t="str">
        <f t="shared" si="18"/>
        <v>OlszewskaBarbara1990</v>
      </c>
      <c r="AI17" s="9" t="str">
        <f t="shared" si="19"/>
        <v>Olszewska</v>
      </c>
      <c r="AJ17" s="9" t="str">
        <f t="shared" si="20"/>
        <v>Barbara</v>
      </c>
      <c r="AK17" s="9" t="str">
        <f t="shared" si="21"/>
        <v>Kulawi Krulowie</v>
      </c>
      <c r="AL17" s="9">
        <f t="shared" si="22"/>
        <v>1990</v>
      </c>
      <c r="AM17" s="9">
        <f t="shared" si="12"/>
        <v>30.993276568857176</v>
      </c>
      <c r="AN17" s="9">
        <f t="shared" si="13"/>
        <v>27.119116997750027</v>
      </c>
      <c r="AO17" s="9">
        <f t="shared" si="14"/>
        <v>1.0918034923117019</v>
      </c>
      <c r="AP17" s="9">
        <f t="shared" si="15"/>
        <v>1.1111111111111112</v>
      </c>
      <c r="AQ17" s="9">
        <f t="shared" si="16"/>
        <v>0.95833333333333337</v>
      </c>
      <c r="AR17" s="9">
        <f t="shared" si="17"/>
        <v>1.0212956876001351</v>
      </c>
    </row>
    <row r="18" spans="1:44" s="236" customFormat="1" ht="15" customHeight="1">
      <c r="A18" s="450">
        <v>152</v>
      </c>
      <c r="B18" s="451"/>
      <c r="C18" s="451">
        <v>12</v>
      </c>
      <c r="D18" s="451">
        <v>3114</v>
      </c>
      <c r="E18" s="451" t="s">
        <v>2834</v>
      </c>
      <c r="F18" s="451" t="s">
        <v>40</v>
      </c>
      <c r="G18" s="451">
        <v>1986</v>
      </c>
      <c r="H18" s="451" t="s">
        <v>262</v>
      </c>
      <c r="I18" s="451"/>
      <c r="J18" s="451">
        <v>17</v>
      </c>
      <c r="K18" s="451">
        <v>12</v>
      </c>
      <c r="L18" s="451">
        <v>29</v>
      </c>
      <c r="M18" s="452">
        <v>0.4246759259259259</v>
      </c>
      <c r="N18" s="451">
        <v>12</v>
      </c>
      <c r="O18" s="453">
        <v>0.63958333333333328</v>
      </c>
      <c r="P18" s="453">
        <v>0.7104166666666667</v>
      </c>
      <c r="Q18" s="453">
        <v>0.46666666666666662</v>
      </c>
      <c r="R18" s="453">
        <v>0.58402777777777781</v>
      </c>
      <c r="S18" s="453"/>
      <c r="T18" s="453">
        <v>0.43194444444444446</v>
      </c>
      <c r="U18" s="453"/>
      <c r="V18" s="453">
        <v>0.50902777777777775</v>
      </c>
      <c r="W18" s="453">
        <v>0.39583333333333331</v>
      </c>
      <c r="X18" s="453">
        <v>0.54097222222222219</v>
      </c>
      <c r="Y18" s="453"/>
      <c r="Z18" s="453">
        <v>0.74583333333333324</v>
      </c>
      <c r="AA18" s="453">
        <v>0.6777777777777777</v>
      </c>
      <c r="AB18" s="453">
        <v>0.4861111111111111</v>
      </c>
      <c r="AC18" s="453">
        <v>0.3756944444444445</v>
      </c>
      <c r="AD18" s="453"/>
      <c r="AE18" s="454">
        <v>0.77847222222222223</v>
      </c>
      <c r="AG18" s="15">
        <f>VLOOKUP(AH18,id!$A:$C,3,0)</f>
        <v>668</v>
      </c>
      <c r="AH18" s="15" t="str">
        <f t="shared" ref="AH18:AH23" si="23">AI18&amp;AJ18&amp;AL18</f>
        <v>MaleńskaMagdalena1986</v>
      </c>
      <c r="AI18" s="9" t="str">
        <f t="shared" ref="AI18:AI23" si="24">E18</f>
        <v>Maleńska</v>
      </c>
      <c r="AJ18" s="9" t="str">
        <f t="shared" ref="AJ18:AJ23" si="25">F18</f>
        <v>Magdalena</v>
      </c>
      <c r="AK18" s="9">
        <f t="shared" ref="AK18:AK23" si="26">I18</f>
        <v>0</v>
      </c>
      <c r="AL18" s="9">
        <f t="shared" ref="AL18:AL23" si="27">G18</f>
        <v>1986</v>
      </c>
      <c r="AM18" s="9">
        <f t="shared" si="12"/>
        <v>22.908073985677042</v>
      </c>
      <c r="AN18" s="9">
        <f t="shared" si="13"/>
        <v>20.044564737467411</v>
      </c>
      <c r="AO18" s="9">
        <f t="shared" si="14"/>
        <v>0.83658563174533973</v>
      </c>
      <c r="AP18" s="9">
        <f t="shared" si="15"/>
        <v>1.2</v>
      </c>
      <c r="AQ18" s="9">
        <f t="shared" si="16"/>
        <v>0.73913043478260865</v>
      </c>
      <c r="AR18" s="9">
        <f t="shared" si="17"/>
        <v>1.0371372893366482</v>
      </c>
    </row>
    <row r="19" spans="1:44" s="236" customFormat="1" ht="15" customHeight="1">
      <c r="A19" s="445">
        <v>153</v>
      </c>
      <c r="B19" s="446"/>
      <c r="C19" s="446">
        <v>13</v>
      </c>
      <c r="D19" s="446">
        <v>3090</v>
      </c>
      <c r="E19" s="446" t="s">
        <v>2835</v>
      </c>
      <c r="F19" s="446" t="s">
        <v>2836</v>
      </c>
      <c r="G19" s="446">
        <v>1988</v>
      </c>
      <c r="H19" s="446" t="s">
        <v>2837</v>
      </c>
      <c r="I19" s="446"/>
      <c r="J19" s="446">
        <v>16</v>
      </c>
      <c r="K19" s="446">
        <v>12</v>
      </c>
      <c r="L19" s="446">
        <v>29</v>
      </c>
      <c r="M19" s="447">
        <v>0.42511574074074071</v>
      </c>
      <c r="N19" s="446">
        <v>13</v>
      </c>
      <c r="O19" s="448">
        <v>0.63958333333333328</v>
      </c>
      <c r="P19" s="448">
        <v>0.7104166666666667</v>
      </c>
      <c r="Q19" s="448">
        <v>0.46666666666666662</v>
      </c>
      <c r="R19" s="448">
        <v>0.5854166666666667</v>
      </c>
      <c r="S19" s="448"/>
      <c r="T19" s="448">
        <v>0.43124999999999997</v>
      </c>
      <c r="U19" s="448"/>
      <c r="V19" s="448">
        <v>0.50902777777777775</v>
      </c>
      <c r="W19" s="448">
        <v>0.39583333333333331</v>
      </c>
      <c r="X19" s="448">
        <v>0.54027777777777775</v>
      </c>
      <c r="Y19" s="448"/>
      <c r="Z19" s="448">
        <v>0.74513888888888891</v>
      </c>
      <c r="AA19" s="448">
        <v>0.6777777777777777</v>
      </c>
      <c r="AB19" s="448">
        <v>0.4861111111111111</v>
      </c>
      <c r="AC19" s="448">
        <v>0.375</v>
      </c>
      <c r="AD19" s="448"/>
      <c r="AE19" s="449">
        <v>0.77916666666666667</v>
      </c>
      <c r="AG19" s="15">
        <f>VLOOKUP(AH19,id!$A:$C,3,0)</f>
        <v>669</v>
      </c>
      <c r="AH19" s="15" t="str">
        <f t="shared" si="23"/>
        <v>CzyżJudyta1988</v>
      </c>
      <c r="AI19" s="9" t="str">
        <f t="shared" si="24"/>
        <v>Czyż</v>
      </c>
      <c r="AJ19" s="9" t="str">
        <f t="shared" si="25"/>
        <v>Judyta</v>
      </c>
      <c r="AK19" s="9">
        <f t="shared" si="26"/>
        <v>0</v>
      </c>
      <c r="AL19" s="9">
        <f t="shared" si="27"/>
        <v>1988</v>
      </c>
      <c r="AM19" s="9">
        <f t="shared" si="12"/>
        <v>21.560540221813685</v>
      </c>
      <c r="AN19" s="9">
        <f t="shared" si="13"/>
        <v>18.865472694086975</v>
      </c>
      <c r="AO19" s="9">
        <f t="shared" si="14"/>
        <v>0.99896542335965155</v>
      </c>
      <c r="AP19" s="9">
        <f t="shared" si="15"/>
        <v>1</v>
      </c>
      <c r="AQ19" s="9">
        <f t="shared" si="16"/>
        <v>0.94117647058823528</v>
      </c>
      <c r="AR19" s="9">
        <f t="shared" si="17"/>
        <v>1</v>
      </c>
    </row>
    <row r="20" spans="1:44" s="236" customFormat="1" ht="15" customHeight="1">
      <c r="A20" s="445">
        <v>155</v>
      </c>
      <c r="B20" s="446"/>
      <c r="C20" s="446">
        <v>14</v>
      </c>
      <c r="D20" s="446">
        <v>3091</v>
      </c>
      <c r="E20" s="446" t="s">
        <v>2835</v>
      </c>
      <c r="F20" s="446" t="s">
        <v>960</v>
      </c>
      <c r="G20" s="446">
        <v>1966</v>
      </c>
      <c r="H20" s="446" t="s">
        <v>2837</v>
      </c>
      <c r="I20" s="446"/>
      <c r="J20" s="446">
        <v>16</v>
      </c>
      <c r="K20" s="446">
        <v>12</v>
      </c>
      <c r="L20" s="446">
        <v>29</v>
      </c>
      <c r="M20" s="447">
        <v>0.4251388888888889</v>
      </c>
      <c r="N20" s="446">
        <v>13</v>
      </c>
      <c r="O20" s="448">
        <v>0.63958333333333328</v>
      </c>
      <c r="P20" s="448">
        <v>0.7104166666666667</v>
      </c>
      <c r="Q20" s="448">
        <v>0.46736111111111112</v>
      </c>
      <c r="R20" s="448">
        <v>0.58333333333333337</v>
      </c>
      <c r="S20" s="448"/>
      <c r="T20" s="448">
        <v>0.43055555555555558</v>
      </c>
      <c r="U20" s="448"/>
      <c r="V20" s="448">
        <v>0.5083333333333333</v>
      </c>
      <c r="W20" s="448">
        <v>0.39583333333333331</v>
      </c>
      <c r="X20" s="448">
        <v>0.54097222222222219</v>
      </c>
      <c r="Y20" s="448"/>
      <c r="Z20" s="448">
        <v>0.74583333333333324</v>
      </c>
      <c r="AA20" s="448">
        <v>0.67708333333333337</v>
      </c>
      <c r="AB20" s="448">
        <v>0.4861111111111111</v>
      </c>
      <c r="AC20" s="448">
        <v>0.375</v>
      </c>
      <c r="AD20" s="448"/>
      <c r="AE20" s="449">
        <v>0.77916666666666667</v>
      </c>
      <c r="AG20" s="15">
        <f>VLOOKUP(AH20,id!$A:$C,3,0)</f>
        <v>670</v>
      </c>
      <c r="AH20" s="15" t="str">
        <f t="shared" si="23"/>
        <v>CzyżRenata1966</v>
      </c>
      <c r="AI20" s="9" t="str">
        <f t="shared" si="24"/>
        <v>Czyż</v>
      </c>
      <c r="AJ20" s="9" t="str">
        <f t="shared" si="25"/>
        <v>Renata</v>
      </c>
      <c r="AK20" s="9">
        <f t="shared" si="26"/>
        <v>0</v>
      </c>
      <c r="AL20" s="9">
        <f t="shared" si="27"/>
        <v>1966</v>
      </c>
      <c r="AM20" s="9">
        <f t="shared" si="12"/>
        <v>21.559366284090618</v>
      </c>
      <c r="AN20" s="9">
        <f t="shared" si="13"/>
        <v>18.86444549857929</v>
      </c>
      <c r="AO20" s="9">
        <f t="shared" si="14"/>
        <v>0.99994555156267007</v>
      </c>
      <c r="AP20" s="9">
        <f t="shared" si="15"/>
        <v>1</v>
      </c>
      <c r="AQ20" s="9">
        <f t="shared" si="16"/>
        <v>1</v>
      </c>
      <c r="AR20" s="9">
        <f t="shared" si="17"/>
        <v>1</v>
      </c>
    </row>
    <row r="21" spans="1:44" s="236" customFormat="1" ht="15" customHeight="1">
      <c r="A21" s="450">
        <v>162</v>
      </c>
      <c r="B21" s="451"/>
      <c r="C21" s="451">
        <v>15</v>
      </c>
      <c r="D21" s="451">
        <v>3154</v>
      </c>
      <c r="E21" s="451" t="s">
        <v>2842</v>
      </c>
      <c r="F21" s="451" t="s">
        <v>499</v>
      </c>
      <c r="G21" s="451">
        <v>1985</v>
      </c>
      <c r="H21" s="451" t="s">
        <v>1515</v>
      </c>
      <c r="I21" s="451" t="s">
        <v>2843</v>
      </c>
      <c r="J21" s="451">
        <v>13</v>
      </c>
      <c r="K21" s="451">
        <v>5</v>
      </c>
      <c r="L21" s="451">
        <v>13</v>
      </c>
      <c r="M21" s="452">
        <v>0.36907407407407411</v>
      </c>
      <c r="N21" s="451">
        <v>0</v>
      </c>
      <c r="O21" s="453">
        <v>0.51458333333333328</v>
      </c>
      <c r="P21" s="453">
        <v>0.41250000000000003</v>
      </c>
      <c r="Q21" s="453"/>
      <c r="R21" s="453"/>
      <c r="S21" s="453"/>
      <c r="T21" s="453"/>
      <c r="U21" s="453"/>
      <c r="V21" s="453"/>
      <c r="W21" s="453"/>
      <c r="X21" s="453"/>
      <c r="Y21" s="453"/>
      <c r="Z21" s="453">
        <v>0.6694444444444444</v>
      </c>
      <c r="AA21" s="453">
        <v>0.46319444444444446</v>
      </c>
      <c r="AB21" s="453"/>
      <c r="AC21" s="453"/>
      <c r="AD21" s="453">
        <v>0.60486111111111118</v>
      </c>
      <c r="AE21" s="454">
        <v>0.72291666666666676</v>
      </c>
      <c r="AG21" s="15">
        <f>VLOOKUP(AH21,id!$A:$C,3,0)</f>
        <v>671</v>
      </c>
      <c r="AH21" s="15" t="str">
        <f t="shared" si="23"/>
        <v>GralakAleksandra1985</v>
      </c>
      <c r="AI21" s="9" t="str">
        <f t="shared" si="24"/>
        <v>Gralak</v>
      </c>
      <c r="AJ21" s="9" t="str">
        <f t="shared" si="25"/>
        <v>Aleksandra</v>
      </c>
      <c r="AK21" s="9" t="str">
        <f t="shared" si="26"/>
        <v>DzikaSzprychaTeam</v>
      </c>
      <c r="AL21" s="9">
        <f t="shared" si="27"/>
        <v>1985</v>
      </c>
      <c r="AM21" s="9">
        <f t="shared" si="12"/>
        <v>17.516985105823629</v>
      </c>
      <c r="AN21" s="9">
        <f t="shared" si="13"/>
        <v>15.327361967595673</v>
      </c>
      <c r="AO21" s="9">
        <f t="shared" si="14"/>
        <v>1.1519066733567485</v>
      </c>
      <c r="AP21" s="9">
        <f t="shared" si="15"/>
        <v>0.41666666666666669</v>
      </c>
      <c r="AQ21" s="9">
        <f t="shared" si="16"/>
        <v>0.8125</v>
      </c>
      <c r="AR21" s="9">
        <f t="shared" si="17"/>
        <v>0.83937832748538754</v>
      </c>
    </row>
    <row r="22" spans="1:44" s="236" customFormat="1" ht="15" customHeight="1">
      <c r="A22" s="450">
        <v>164</v>
      </c>
      <c r="B22" s="451"/>
      <c r="C22" s="451">
        <v>16</v>
      </c>
      <c r="D22" s="451">
        <v>3124</v>
      </c>
      <c r="E22" s="451" t="s">
        <v>1736</v>
      </c>
      <c r="F22" s="451" t="s">
        <v>292</v>
      </c>
      <c r="G22" s="451">
        <v>1979</v>
      </c>
      <c r="H22" s="451" t="s">
        <v>1673</v>
      </c>
      <c r="I22" s="451" t="s">
        <v>1728</v>
      </c>
      <c r="J22" s="451">
        <v>4</v>
      </c>
      <c r="K22" s="451">
        <v>1</v>
      </c>
      <c r="L22" s="451">
        <v>4</v>
      </c>
      <c r="M22" s="452">
        <v>0.25866898148148149</v>
      </c>
      <c r="N22" s="451">
        <v>0</v>
      </c>
      <c r="O22" s="453"/>
      <c r="P22" s="453"/>
      <c r="Q22" s="453"/>
      <c r="R22" s="453"/>
      <c r="S22" s="453"/>
      <c r="T22" s="453"/>
      <c r="U22" s="453"/>
      <c r="V22" s="453"/>
      <c r="W22" s="453"/>
      <c r="X22" s="453"/>
      <c r="Y22" s="453"/>
      <c r="Z22" s="453"/>
      <c r="AA22" s="453">
        <v>0.46319444444444446</v>
      </c>
      <c r="AB22" s="453"/>
      <c r="AC22" s="453"/>
      <c r="AD22" s="453"/>
      <c r="AE22" s="454">
        <v>0.61249999999999993</v>
      </c>
      <c r="AG22" s="15">
        <f>VLOOKUP(AH22,id!$A:$C,3,0)</f>
        <v>390</v>
      </c>
      <c r="AH22" s="15" t="str">
        <f t="shared" si="23"/>
        <v>PolejowskaAnna1979</v>
      </c>
      <c r="AI22" s="9" t="str">
        <f t="shared" si="24"/>
        <v>Polejowska</v>
      </c>
      <c r="AJ22" s="9" t="str">
        <f t="shared" si="25"/>
        <v>Anna</v>
      </c>
      <c r="AK22" s="9" t="str">
        <f t="shared" si="26"/>
        <v>WATAHA</v>
      </c>
      <c r="AL22" s="9">
        <f t="shared" si="27"/>
        <v>1979</v>
      </c>
      <c r="AM22" s="9">
        <f t="shared" si="12"/>
        <v>5.3898415710226555</v>
      </c>
      <c r="AN22" s="9">
        <f t="shared" si="13"/>
        <v>4.7161113746448224</v>
      </c>
      <c r="AO22" s="9">
        <f t="shared" si="14"/>
        <v>1.4268199919459486</v>
      </c>
      <c r="AP22" s="9">
        <f t="shared" si="15"/>
        <v>0.2</v>
      </c>
      <c r="AQ22" s="9">
        <f t="shared" si="16"/>
        <v>0.30769230769230771</v>
      </c>
      <c r="AR22" s="9">
        <f t="shared" si="17"/>
        <v>0.72477966367769553</v>
      </c>
    </row>
    <row r="23" spans="1:44">
      <c r="A23" s="445">
        <v>171</v>
      </c>
      <c r="B23" s="446"/>
      <c r="C23" s="446">
        <v>17</v>
      </c>
      <c r="D23" s="446">
        <v>3012</v>
      </c>
      <c r="E23" s="446" t="s">
        <v>1781</v>
      </c>
      <c r="F23" s="446" t="s">
        <v>513</v>
      </c>
      <c r="G23" s="446">
        <v>1978</v>
      </c>
      <c r="H23" s="446" t="s">
        <v>1780</v>
      </c>
      <c r="I23" s="446" t="s">
        <v>1720</v>
      </c>
      <c r="J23" s="446">
        <v>-999</v>
      </c>
      <c r="K23" s="446">
        <v>0</v>
      </c>
      <c r="L23" s="446">
        <v>0</v>
      </c>
      <c r="M23" s="446" t="s">
        <v>1610</v>
      </c>
      <c r="N23" s="446">
        <v>0</v>
      </c>
      <c r="O23" s="448"/>
      <c r="P23" s="448"/>
      <c r="Q23" s="448"/>
      <c r="R23" s="448"/>
      <c r="S23" s="448"/>
      <c r="T23" s="448"/>
      <c r="U23" s="448"/>
      <c r="V23" s="448"/>
      <c r="W23" s="448"/>
      <c r="X23" s="448"/>
      <c r="Y23" s="448"/>
      <c r="Z23" s="448"/>
      <c r="AA23" s="448"/>
      <c r="AB23" s="448"/>
      <c r="AC23" s="448"/>
      <c r="AD23" s="448"/>
      <c r="AE23" s="449"/>
      <c r="AG23" s="15">
        <f>VLOOKUP(AH23,id!$A:$C,3,0)</f>
        <v>384</v>
      </c>
      <c r="AH23" s="15" t="str">
        <f t="shared" si="23"/>
        <v>TopolskaDorota1978</v>
      </c>
      <c r="AI23" s="9" t="str">
        <f t="shared" si="24"/>
        <v>Topolska</v>
      </c>
      <c r="AJ23" s="9" t="str">
        <f t="shared" si="25"/>
        <v>Dorota</v>
      </c>
      <c r="AK23" s="9" t="str">
        <f t="shared" si="26"/>
        <v>Wataha</v>
      </c>
      <c r="AL23" s="9">
        <f t="shared" si="27"/>
        <v>1978</v>
      </c>
      <c r="AM23" s="9">
        <v>0</v>
      </c>
      <c r="AN23" s="9">
        <v>0</v>
      </c>
      <c r="AO23" s="9" t="e">
        <f t="shared" si="14"/>
        <v>#VALUE!</v>
      </c>
      <c r="AP23" s="9">
        <f t="shared" si="15"/>
        <v>0</v>
      </c>
      <c r="AQ23" s="9">
        <f t="shared" si="16"/>
        <v>-249.75</v>
      </c>
      <c r="AR23" s="9">
        <f t="shared" si="17"/>
        <v>0</v>
      </c>
    </row>
    <row r="25" spans="1:44">
      <c r="A25" s="563" t="s">
        <v>2857</v>
      </c>
      <c r="B25" s="563"/>
      <c r="C25" s="563"/>
      <c r="D25" s="563"/>
      <c r="E25" s="563"/>
      <c r="F25" s="563"/>
      <c r="G25" s="563"/>
      <c r="H25" s="563"/>
      <c r="I25" s="563"/>
      <c r="J25" s="563"/>
      <c r="K25" s="563"/>
      <c r="L25" s="563"/>
      <c r="M25" s="563"/>
      <c r="N25" s="563"/>
      <c r="O25" s="563"/>
      <c r="P25" s="563"/>
      <c r="Q25" s="563"/>
      <c r="R25" s="563"/>
      <c r="S25" s="563"/>
      <c r="T25" s="563"/>
      <c r="U25" s="563"/>
      <c r="V25" s="563"/>
      <c r="W25" s="563"/>
      <c r="X25" s="563"/>
      <c r="Y25" s="563"/>
      <c r="Z25" s="563"/>
      <c r="AA25" s="563"/>
      <c r="AB25" s="563"/>
      <c r="AC25" s="563"/>
      <c r="AD25" s="563"/>
      <c r="AE25" s="563"/>
    </row>
    <row r="26" spans="1:44">
      <c r="A26" s="557" t="s">
        <v>2858</v>
      </c>
      <c r="B26" s="557"/>
      <c r="C26" s="557"/>
      <c r="D26" s="557"/>
      <c r="E26" s="557"/>
      <c r="F26" s="557"/>
      <c r="G26" s="557"/>
      <c r="H26" s="557"/>
      <c r="I26" s="557"/>
      <c r="J26" s="557"/>
      <c r="K26" s="557"/>
      <c r="L26" s="557"/>
      <c r="M26" s="557"/>
      <c r="N26" s="557"/>
      <c r="O26" s="557"/>
      <c r="P26" s="557"/>
      <c r="Q26" s="557"/>
      <c r="R26" s="557"/>
      <c r="S26" s="557"/>
      <c r="T26" s="557"/>
      <c r="U26" s="557"/>
      <c r="V26" s="557"/>
      <c r="W26" s="557"/>
      <c r="X26" s="557"/>
      <c r="Y26" s="557"/>
      <c r="Z26" s="557"/>
      <c r="AA26" s="557"/>
      <c r="AB26" s="557"/>
      <c r="AC26" s="557"/>
      <c r="AD26" s="557"/>
      <c r="AE26" s="557"/>
    </row>
    <row r="27" spans="1:44">
      <c r="A27" s="557" t="s">
        <v>2859</v>
      </c>
      <c r="B27" s="557"/>
      <c r="C27" s="557"/>
      <c r="D27" s="557"/>
      <c r="E27" s="557"/>
      <c r="F27" s="557"/>
      <c r="G27" s="557"/>
      <c r="H27" s="557"/>
      <c r="I27" s="557"/>
      <c r="J27" s="557"/>
      <c r="K27" s="557"/>
      <c r="L27" s="557"/>
      <c r="M27" s="557"/>
      <c r="N27" s="557"/>
      <c r="O27" s="557"/>
      <c r="P27" s="557"/>
      <c r="Q27" s="557"/>
      <c r="R27" s="557"/>
      <c r="S27" s="557"/>
      <c r="T27" s="557"/>
      <c r="U27" s="557"/>
      <c r="V27" s="557"/>
      <c r="W27" s="557"/>
      <c r="X27" s="557"/>
      <c r="Y27" s="557"/>
      <c r="Z27" s="557"/>
      <c r="AA27" s="557"/>
      <c r="AB27" s="557"/>
      <c r="AC27" s="557"/>
      <c r="AD27" s="557"/>
      <c r="AE27" s="557"/>
    </row>
  </sheetData>
  <sheetProtection selectLockedCells="1" selectUnlockedCells="1"/>
  <mergeCells count="33">
    <mergeCell ref="A27:AE27"/>
    <mergeCell ref="G4:G5"/>
    <mergeCell ref="H4:H5"/>
    <mergeCell ref="I4:I5"/>
    <mergeCell ref="J4:N4"/>
    <mergeCell ref="F4:F5"/>
    <mergeCell ref="AA2:AA3"/>
    <mergeCell ref="AB2:AB3"/>
    <mergeCell ref="T2:T3"/>
    <mergeCell ref="U2:U3"/>
    <mergeCell ref="A26:AE26"/>
    <mergeCell ref="A25:AE25"/>
    <mergeCell ref="A4:A5"/>
    <mergeCell ref="B4:B5"/>
    <mergeCell ref="C4:C5"/>
    <mergeCell ref="D4:D5"/>
    <mergeCell ref="E4:E5"/>
    <mergeCell ref="A1:N2"/>
    <mergeCell ref="O1:AE1"/>
    <mergeCell ref="O2:O3"/>
    <mergeCell ref="V2:V3"/>
    <mergeCell ref="AC2:AC3"/>
    <mergeCell ref="AD2:AD3"/>
    <mergeCell ref="W2:W3"/>
    <mergeCell ref="X2:X3"/>
    <mergeCell ref="Y2:Y3"/>
    <mergeCell ref="Z2:Z3"/>
    <mergeCell ref="P2:P3"/>
    <mergeCell ref="Q2:Q3"/>
    <mergeCell ref="R2:R3"/>
    <mergeCell ref="S2:S3"/>
    <mergeCell ref="AE2:AE3"/>
    <mergeCell ref="A3:N3"/>
  </mergeCells>
  <printOptions horizontalCentered="1"/>
  <pageMargins left="0" right="0" top="0.39370078740157483" bottom="0.39370078740157483" header="0" footer="0"/>
  <pageSetup paperSize="9" scale="48" firstPageNumber="0" fitToHeight="0" orientation="landscape" horizontalDpi="300" verticalDpi="300" r:id="rId1"/>
  <headerFooter alignWithMargins="0">
    <oddHeader>&amp;C&amp;11&amp;A</oddHeader>
    <oddFooter>&amp;C&amp;11Strona &amp;P</oddFooter>
  </headerFooter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R165"/>
  <sheetViews>
    <sheetView topLeftCell="A141" zoomScale="90" zoomScaleNormal="90" workbookViewId="0">
      <selection sqref="A1:N2"/>
    </sheetView>
  </sheetViews>
  <sheetFormatPr defaultColWidth="11.88671875" defaultRowHeight="13.8"/>
  <cols>
    <col min="1" max="1" width="8.33203125" style="235" customWidth="1"/>
    <col min="2" max="4" width="8.33203125" style="24" customWidth="1"/>
    <col min="5" max="5" width="23.5546875" style="24" customWidth="1"/>
    <col min="6" max="6" width="18.5546875" style="24" customWidth="1"/>
    <col min="7" max="7" width="8.33203125" style="24" customWidth="1"/>
    <col min="8" max="8" width="20.6640625" style="24" customWidth="1"/>
    <col min="9" max="9" width="34.33203125" style="24" customWidth="1"/>
    <col min="10" max="12" width="8.33203125" style="24" customWidth="1"/>
    <col min="13" max="13" width="9.6640625" style="24" customWidth="1"/>
    <col min="14" max="14" width="6.109375" style="24" customWidth="1"/>
    <col min="15" max="31" width="7.6640625" style="24" customWidth="1"/>
    <col min="32" max="256" width="11.88671875" style="24"/>
    <col min="257" max="260" width="8.33203125" style="24" customWidth="1"/>
    <col min="261" max="261" width="23.5546875" style="24" customWidth="1"/>
    <col min="262" max="262" width="18.5546875" style="24" customWidth="1"/>
    <col min="263" max="263" width="8.33203125" style="24" customWidth="1"/>
    <col min="264" max="264" width="20.6640625" style="24" customWidth="1"/>
    <col min="265" max="265" width="34.33203125" style="24" customWidth="1"/>
    <col min="266" max="268" width="8.33203125" style="24" customWidth="1"/>
    <col min="269" max="269" width="9.6640625" style="24" customWidth="1"/>
    <col min="270" max="270" width="6.109375" style="24" customWidth="1"/>
    <col min="271" max="287" width="7.6640625" style="24" customWidth="1"/>
    <col min="288" max="512" width="11.88671875" style="24"/>
    <col min="513" max="516" width="8.33203125" style="24" customWidth="1"/>
    <col min="517" max="517" width="23.5546875" style="24" customWidth="1"/>
    <col min="518" max="518" width="18.5546875" style="24" customWidth="1"/>
    <col min="519" max="519" width="8.33203125" style="24" customWidth="1"/>
    <col min="520" max="520" width="20.6640625" style="24" customWidth="1"/>
    <col min="521" max="521" width="34.33203125" style="24" customWidth="1"/>
    <col min="522" max="524" width="8.33203125" style="24" customWidth="1"/>
    <col min="525" max="525" width="9.6640625" style="24" customWidth="1"/>
    <col min="526" max="526" width="6.109375" style="24" customWidth="1"/>
    <col min="527" max="543" width="7.6640625" style="24" customWidth="1"/>
    <col min="544" max="768" width="11.88671875" style="24"/>
    <col min="769" max="772" width="8.33203125" style="24" customWidth="1"/>
    <col min="773" max="773" width="23.5546875" style="24" customWidth="1"/>
    <col min="774" max="774" width="18.5546875" style="24" customWidth="1"/>
    <col min="775" max="775" width="8.33203125" style="24" customWidth="1"/>
    <col min="776" max="776" width="20.6640625" style="24" customWidth="1"/>
    <col min="777" max="777" width="34.33203125" style="24" customWidth="1"/>
    <col min="778" max="780" width="8.33203125" style="24" customWidth="1"/>
    <col min="781" max="781" width="9.6640625" style="24" customWidth="1"/>
    <col min="782" max="782" width="6.109375" style="24" customWidth="1"/>
    <col min="783" max="799" width="7.6640625" style="24" customWidth="1"/>
    <col min="800" max="1024" width="11.88671875" style="24"/>
    <col min="1025" max="1028" width="8.33203125" style="24" customWidth="1"/>
    <col min="1029" max="1029" width="23.5546875" style="24" customWidth="1"/>
    <col min="1030" max="1030" width="18.5546875" style="24" customWidth="1"/>
    <col min="1031" max="1031" width="8.33203125" style="24" customWidth="1"/>
    <col min="1032" max="1032" width="20.6640625" style="24" customWidth="1"/>
    <col min="1033" max="1033" width="34.33203125" style="24" customWidth="1"/>
    <col min="1034" max="1036" width="8.33203125" style="24" customWidth="1"/>
    <col min="1037" max="1037" width="9.6640625" style="24" customWidth="1"/>
    <col min="1038" max="1038" width="6.109375" style="24" customWidth="1"/>
    <col min="1039" max="1055" width="7.6640625" style="24" customWidth="1"/>
    <col min="1056" max="1280" width="11.88671875" style="24"/>
    <col min="1281" max="1284" width="8.33203125" style="24" customWidth="1"/>
    <col min="1285" max="1285" width="23.5546875" style="24" customWidth="1"/>
    <col min="1286" max="1286" width="18.5546875" style="24" customWidth="1"/>
    <col min="1287" max="1287" width="8.33203125" style="24" customWidth="1"/>
    <col min="1288" max="1288" width="20.6640625" style="24" customWidth="1"/>
    <col min="1289" max="1289" width="34.33203125" style="24" customWidth="1"/>
    <col min="1290" max="1292" width="8.33203125" style="24" customWidth="1"/>
    <col min="1293" max="1293" width="9.6640625" style="24" customWidth="1"/>
    <col min="1294" max="1294" width="6.109375" style="24" customWidth="1"/>
    <col min="1295" max="1311" width="7.6640625" style="24" customWidth="1"/>
    <col min="1312" max="1536" width="11.88671875" style="24"/>
    <col min="1537" max="1540" width="8.33203125" style="24" customWidth="1"/>
    <col min="1541" max="1541" width="23.5546875" style="24" customWidth="1"/>
    <col min="1542" max="1542" width="18.5546875" style="24" customWidth="1"/>
    <col min="1543" max="1543" width="8.33203125" style="24" customWidth="1"/>
    <col min="1544" max="1544" width="20.6640625" style="24" customWidth="1"/>
    <col min="1545" max="1545" width="34.33203125" style="24" customWidth="1"/>
    <col min="1546" max="1548" width="8.33203125" style="24" customWidth="1"/>
    <col min="1549" max="1549" width="9.6640625" style="24" customWidth="1"/>
    <col min="1550" max="1550" width="6.109375" style="24" customWidth="1"/>
    <col min="1551" max="1567" width="7.6640625" style="24" customWidth="1"/>
    <col min="1568" max="1792" width="11.88671875" style="24"/>
    <col min="1793" max="1796" width="8.33203125" style="24" customWidth="1"/>
    <col min="1797" max="1797" width="23.5546875" style="24" customWidth="1"/>
    <col min="1798" max="1798" width="18.5546875" style="24" customWidth="1"/>
    <col min="1799" max="1799" width="8.33203125" style="24" customWidth="1"/>
    <col min="1800" max="1800" width="20.6640625" style="24" customWidth="1"/>
    <col min="1801" max="1801" width="34.33203125" style="24" customWidth="1"/>
    <col min="1802" max="1804" width="8.33203125" style="24" customWidth="1"/>
    <col min="1805" max="1805" width="9.6640625" style="24" customWidth="1"/>
    <col min="1806" max="1806" width="6.109375" style="24" customWidth="1"/>
    <col min="1807" max="1823" width="7.6640625" style="24" customWidth="1"/>
    <col min="1824" max="2048" width="11.88671875" style="24"/>
    <col min="2049" max="2052" width="8.33203125" style="24" customWidth="1"/>
    <col min="2053" max="2053" width="23.5546875" style="24" customWidth="1"/>
    <col min="2054" max="2054" width="18.5546875" style="24" customWidth="1"/>
    <col min="2055" max="2055" width="8.33203125" style="24" customWidth="1"/>
    <col min="2056" max="2056" width="20.6640625" style="24" customWidth="1"/>
    <col min="2057" max="2057" width="34.33203125" style="24" customWidth="1"/>
    <col min="2058" max="2060" width="8.33203125" style="24" customWidth="1"/>
    <col min="2061" max="2061" width="9.6640625" style="24" customWidth="1"/>
    <col min="2062" max="2062" width="6.109375" style="24" customWidth="1"/>
    <col min="2063" max="2079" width="7.6640625" style="24" customWidth="1"/>
    <col min="2080" max="2304" width="11.88671875" style="24"/>
    <col min="2305" max="2308" width="8.33203125" style="24" customWidth="1"/>
    <col min="2309" max="2309" width="23.5546875" style="24" customWidth="1"/>
    <col min="2310" max="2310" width="18.5546875" style="24" customWidth="1"/>
    <col min="2311" max="2311" width="8.33203125" style="24" customWidth="1"/>
    <col min="2312" max="2312" width="20.6640625" style="24" customWidth="1"/>
    <col min="2313" max="2313" width="34.33203125" style="24" customWidth="1"/>
    <col min="2314" max="2316" width="8.33203125" style="24" customWidth="1"/>
    <col min="2317" max="2317" width="9.6640625" style="24" customWidth="1"/>
    <col min="2318" max="2318" width="6.109375" style="24" customWidth="1"/>
    <col min="2319" max="2335" width="7.6640625" style="24" customWidth="1"/>
    <col min="2336" max="2560" width="11.88671875" style="24"/>
    <col min="2561" max="2564" width="8.33203125" style="24" customWidth="1"/>
    <col min="2565" max="2565" width="23.5546875" style="24" customWidth="1"/>
    <col min="2566" max="2566" width="18.5546875" style="24" customWidth="1"/>
    <col min="2567" max="2567" width="8.33203125" style="24" customWidth="1"/>
    <col min="2568" max="2568" width="20.6640625" style="24" customWidth="1"/>
    <col min="2569" max="2569" width="34.33203125" style="24" customWidth="1"/>
    <col min="2570" max="2572" width="8.33203125" style="24" customWidth="1"/>
    <col min="2573" max="2573" width="9.6640625" style="24" customWidth="1"/>
    <col min="2574" max="2574" width="6.109375" style="24" customWidth="1"/>
    <col min="2575" max="2591" width="7.6640625" style="24" customWidth="1"/>
    <col min="2592" max="2816" width="11.88671875" style="24"/>
    <col min="2817" max="2820" width="8.33203125" style="24" customWidth="1"/>
    <col min="2821" max="2821" width="23.5546875" style="24" customWidth="1"/>
    <col min="2822" max="2822" width="18.5546875" style="24" customWidth="1"/>
    <col min="2823" max="2823" width="8.33203125" style="24" customWidth="1"/>
    <col min="2824" max="2824" width="20.6640625" style="24" customWidth="1"/>
    <col min="2825" max="2825" width="34.33203125" style="24" customWidth="1"/>
    <col min="2826" max="2828" width="8.33203125" style="24" customWidth="1"/>
    <col min="2829" max="2829" width="9.6640625" style="24" customWidth="1"/>
    <col min="2830" max="2830" width="6.109375" style="24" customWidth="1"/>
    <col min="2831" max="2847" width="7.6640625" style="24" customWidth="1"/>
    <col min="2848" max="3072" width="11.88671875" style="24"/>
    <col min="3073" max="3076" width="8.33203125" style="24" customWidth="1"/>
    <col min="3077" max="3077" width="23.5546875" style="24" customWidth="1"/>
    <col min="3078" max="3078" width="18.5546875" style="24" customWidth="1"/>
    <col min="3079" max="3079" width="8.33203125" style="24" customWidth="1"/>
    <col min="3080" max="3080" width="20.6640625" style="24" customWidth="1"/>
    <col min="3081" max="3081" width="34.33203125" style="24" customWidth="1"/>
    <col min="3082" max="3084" width="8.33203125" style="24" customWidth="1"/>
    <col min="3085" max="3085" width="9.6640625" style="24" customWidth="1"/>
    <col min="3086" max="3086" width="6.109375" style="24" customWidth="1"/>
    <col min="3087" max="3103" width="7.6640625" style="24" customWidth="1"/>
    <col min="3104" max="3328" width="11.88671875" style="24"/>
    <col min="3329" max="3332" width="8.33203125" style="24" customWidth="1"/>
    <col min="3333" max="3333" width="23.5546875" style="24" customWidth="1"/>
    <col min="3334" max="3334" width="18.5546875" style="24" customWidth="1"/>
    <col min="3335" max="3335" width="8.33203125" style="24" customWidth="1"/>
    <col min="3336" max="3336" width="20.6640625" style="24" customWidth="1"/>
    <col min="3337" max="3337" width="34.33203125" style="24" customWidth="1"/>
    <col min="3338" max="3340" width="8.33203125" style="24" customWidth="1"/>
    <col min="3341" max="3341" width="9.6640625" style="24" customWidth="1"/>
    <col min="3342" max="3342" width="6.109375" style="24" customWidth="1"/>
    <col min="3343" max="3359" width="7.6640625" style="24" customWidth="1"/>
    <col min="3360" max="3584" width="11.88671875" style="24"/>
    <col min="3585" max="3588" width="8.33203125" style="24" customWidth="1"/>
    <col min="3589" max="3589" width="23.5546875" style="24" customWidth="1"/>
    <col min="3590" max="3590" width="18.5546875" style="24" customWidth="1"/>
    <col min="3591" max="3591" width="8.33203125" style="24" customWidth="1"/>
    <col min="3592" max="3592" width="20.6640625" style="24" customWidth="1"/>
    <col min="3593" max="3593" width="34.33203125" style="24" customWidth="1"/>
    <col min="3594" max="3596" width="8.33203125" style="24" customWidth="1"/>
    <col min="3597" max="3597" width="9.6640625" style="24" customWidth="1"/>
    <col min="3598" max="3598" width="6.109375" style="24" customWidth="1"/>
    <col min="3599" max="3615" width="7.6640625" style="24" customWidth="1"/>
    <col min="3616" max="3840" width="11.88671875" style="24"/>
    <col min="3841" max="3844" width="8.33203125" style="24" customWidth="1"/>
    <col min="3845" max="3845" width="23.5546875" style="24" customWidth="1"/>
    <col min="3846" max="3846" width="18.5546875" style="24" customWidth="1"/>
    <col min="3847" max="3847" width="8.33203125" style="24" customWidth="1"/>
    <col min="3848" max="3848" width="20.6640625" style="24" customWidth="1"/>
    <col min="3849" max="3849" width="34.33203125" style="24" customWidth="1"/>
    <col min="3850" max="3852" width="8.33203125" style="24" customWidth="1"/>
    <col min="3853" max="3853" width="9.6640625" style="24" customWidth="1"/>
    <col min="3854" max="3854" width="6.109375" style="24" customWidth="1"/>
    <col min="3855" max="3871" width="7.6640625" style="24" customWidth="1"/>
    <col min="3872" max="4096" width="11.88671875" style="24"/>
    <col min="4097" max="4100" width="8.33203125" style="24" customWidth="1"/>
    <col min="4101" max="4101" width="23.5546875" style="24" customWidth="1"/>
    <col min="4102" max="4102" width="18.5546875" style="24" customWidth="1"/>
    <col min="4103" max="4103" width="8.33203125" style="24" customWidth="1"/>
    <col min="4104" max="4104" width="20.6640625" style="24" customWidth="1"/>
    <col min="4105" max="4105" width="34.33203125" style="24" customWidth="1"/>
    <col min="4106" max="4108" width="8.33203125" style="24" customWidth="1"/>
    <col min="4109" max="4109" width="9.6640625" style="24" customWidth="1"/>
    <col min="4110" max="4110" width="6.109375" style="24" customWidth="1"/>
    <col min="4111" max="4127" width="7.6640625" style="24" customWidth="1"/>
    <col min="4128" max="4352" width="11.88671875" style="24"/>
    <col min="4353" max="4356" width="8.33203125" style="24" customWidth="1"/>
    <col min="4357" max="4357" width="23.5546875" style="24" customWidth="1"/>
    <col min="4358" max="4358" width="18.5546875" style="24" customWidth="1"/>
    <col min="4359" max="4359" width="8.33203125" style="24" customWidth="1"/>
    <col min="4360" max="4360" width="20.6640625" style="24" customWidth="1"/>
    <col min="4361" max="4361" width="34.33203125" style="24" customWidth="1"/>
    <col min="4362" max="4364" width="8.33203125" style="24" customWidth="1"/>
    <col min="4365" max="4365" width="9.6640625" style="24" customWidth="1"/>
    <col min="4366" max="4366" width="6.109375" style="24" customWidth="1"/>
    <col min="4367" max="4383" width="7.6640625" style="24" customWidth="1"/>
    <col min="4384" max="4608" width="11.88671875" style="24"/>
    <col min="4609" max="4612" width="8.33203125" style="24" customWidth="1"/>
    <col min="4613" max="4613" width="23.5546875" style="24" customWidth="1"/>
    <col min="4614" max="4614" width="18.5546875" style="24" customWidth="1"/>
    <col min="4615" max="4615" width="8.33203125" style="24" customWidth="1"/>
    <col min="4616" max="4616" width="20.6640625" style="24" customWidth="1"/>
    <col min="4617" max="4617" width="34.33203125" style="24" customWidth="1"/>
    <col min="4618" max="4620" width="8.33203125" style="24" customWidth="1"/>
    <col min="4621" max="4621" width="9.6640625" style="24" customWidth="1"/>
    <col min="4622" max="4622" width="6.109375" style="24" customWidth="1"/>
    <col min="4623" max="4639" width="7.6640625" style="24" customWidth="1"/>
    <col min="4640" max="4864" width="11.88671875" style="24"/>
    <col min="4865" max="4868" width="8.33203125" style="24" customWidth="1"/>
    <col min="4869" max="4869" width="23.5546875" style="24" customWidth="1"/>
    <col min="4870" max="4870" width="18.5546875" style="24" customWidth="1"/>
    <col min="4871" max="4871" width="8.33203125" style="24" customWidth="1"/>
    <col min="4872" max="4872" width="20.6640625" style="24" customWidth="1"/>
    <col min="4873" max="4873" width="34.33203125" style="24" customWidth="1"/>
    <col min="4874" max="4876" width="8.33203125" style="24" customWidth="1"/>
    <col min="4877" max="4877" width="9.6640625" style="24" customWidth="1"/>
    <col min="4878" max="4878" width="6.109375" style="24" customWidth="1"/>
    <col min="4879" max="4895" width="7.6640625" style="24" customWidth="1"/>
    <col min="4896" max="5120" width="11.88671875" style="24"/>
    <col min="5121" max="5124" width="8.33203125" style="24" customWidth="1"/>
    <col min="5125" max="5125" width="23.5546875" style="24" customWidth="1"/>
    <col min="5126" max="5126" width="18.5546875" style="24" customWidth="1"/>
    <col min="5127" max="5127" width="8.33203125" style="24" customWidth="1"/>
    <col min="5128" max="5128" width="20.6640625" style="24" customWidth="1"/>
    <col min="5129" max="5129" width="34.33203125" style="24" customWidth="1"/>
    <col min="5130" max="5132" width="8.33203125" style="24" customWidth="1"/>
    <col min="5133" max="5133" width="9.6640625" style="24" customWidth="1"/>
    <col min="5134" max="5134" width="6.109375" style="24" customWidth="1"/>
    <col min="5135" max="5151" width="7.6640625" style="24" customWidth="1"/>
    <col min="5152" max="5376" width="11.88671875" style="24"/>
    <col min="5377" max="5380" width="8.33203125" style="24" customWidth="1"/>
    <col min="5381" max="5381" width="23.5546875" style="24" customWidth="1"/>
    <col min="5382" max="5382" width="18.5546875" style="24" customWidth="1"/>
    <col min="5383" max="5383" width="8.33203125" style="24" customWidth="1"/>
    <col min="5384" max="5384" width="20.6640625" style="24" customWidth="1"/>
    <col min="5385" max="5385" width="34.33203125" style="24" customWidth="1"/>
    <col min="5386" max="5388" width="8.33203125" style="24" customWidth="1"/>
    <col min="5389" max="5389" width="9.6640625" style="24" customWidth="1"/>
    <col min="5390" max="5390" width="6.109375" style="24" customWidth="1"/>
    <col min="5391" max="5407" width="7.6640625" style="24" customWidth="1"/>
    <col min="5408" max="5632" width="11.88671875" style="24"/>
    <col min="5633" max="5636" width="8.33203125" style="24" customWidth="1"/>
    <col min="5637" max="5637" width="23.5546875" style="24" customWidth="1"/>
    <col min="5638" max="5638" width="18.5546875" style="24" customWidth="1"/>
    <col min="5639" max="5639" width="8.33203125" style="24" customWidth="1"/>
    <col min="5640" max="5640" width="20.6640625" style="24" customWidth="1"/>
    <col min="5641" max="5641" width="34.33203125" style="24" customWidth="1"/>
    <col min="5642" max="5644" width="8.33203125" style="24" customWidth="1"/>
    <col min="5645" max="5645" width="9.6640625" style="24" customWidth="1"/>
    <col min="5646" max="5646" width="6.109375" style="24" customWidth="1"/>
    <col min="5647" max="5663" width="7.6640625" style="24" customWidth="1"/>
    <col min="5664" max="5888" width="11.88671875" style="24"/>
    <col min="5889" max="5892" width="8.33203125" style="24" customWidth="1"/>
    <col min="5893" max="5893" width="23.5546875" style="24" customWidth="1"/>
    <col min="5894" max="5894" width="18.5546875" style="24" customWidth="1"/>
    <col min="5895" max="5895" width="8.33203125" style="24" customWidth="1"/>
    <col min="5896" max="5896" width="20.6640625" style="24" customWidth="1"/>
    <col min="5897" max="5897" width="34.33203125" style="24" customWidth="1"/>
    <col min="5898" max="5900" width="8.33203125" style="24" customWidth="1"/>
    <col min="5901" max="5901" width="9.6640625" style="24" customWidth="1"/>
    <col min="5902" max="5902" width="6.109375" style="24" customWidth="1"/>
    <col min="5903" max="5919" width="7.6640625" style="24" customWidth="1"/>
    <col min="5920" max="6144" width="11.88671875" style="24"/>
    <col min="6145" max="6148" width="8.33203125" style="24" customWidth="1"/>
    <col min="6149" max="6149" width="23.5546875" style="24" customWidth="1"/>
    <col min="6150" max="6150" width="18.5546875" style="24" customWidth="1"/>
    <col min="6151" max="6151" width="8.33203125" style="24" customWidth="1"/>
    <col min="6152" max="6152" width="20.6640625" style="24" customWidth="1"/>
    <col min="6153" max="6153" width="34.33203125" style="24" customWidth="1"/>
    <col min="6154" max="6156" width="8.33203125" style="24" customWidth="1"/>
    <col min="6157" max="6157" width="9.6640625" style="24" customWidth="1"/>
    <col min="6158" max="6158" width="6.109375" style="24" customWidth="1"/>
    <col min="6159" max="6175" width="7.6640625" style="24" customWidth="1"/>
    <col min="6176" max="6400" width="11.88671875" style="24"/>
    <col min="6401" max="6404" width="8.33203125" style="24" customWidth="1"/>
    <col min="6405" max="6405" width="23.5546875" style="24" customWidth="1"/>
    <col min="6406" max="6406" width="18.5546875" style="24" customWidth="1"/>
    <col min="6407" max="6407" width="8.33203125" style="24" customWidth="1"/>
    <col min="6408" max="6408" width="20.6640625" style="24" customWidth="1"/>
    <col min="6409" max="6409" width="34.33203125" style="24" customWidth="1"/>
    <col min="6410" max="6412" width="8.33203125" style="24" customWidth="1"/>
    <col min="6413" max="6413" width="9.6640625" style="24" customWidth="1"/>
    <col min="6414" max="6414" width="6.109375" style="24" customWidth="1"/>
    <col min="6415" max="6431" width="7.6640625" style="24" customWidth="1"/>
    <col min="6432" max="6656" width="11.88671875" style="24"/>
    <col min="6657" max="6660" width="8.33203125" style="24" customWidth="1"/>
    <col min="6661" max="6661" width="23.5546875" style="24" customWidth="1"/>
    <col min="6662" max="6662" width="18.5546875" style="24" customWidth="1"/>
    <col min="6663" max="6663" width="8.33203125" style="24" customWidth="1"/>
    <col min="6664" max="6664" width="20.6640625" style="24" customWidth="1"/>
    <col min="6665" max="6665" width="34.33203125" style="24" customWidth="1"/>
    <col min="6666" max="6668" width="8.33203125" style="24" customWidth="1"/>
    <col min="6669" max="6669" width="9.6640625" style="24" customWidth="1"/>
    <col min="6670" max="6670" width="6.109375" style="24" customWidth="1"/>
    <col min="6671" max="6687" width="7.6640625" style="24" customWidth="1"/>
    <col min="6688" max="6912" width="11.88671875" style="24"/>
    <col min="6913" max="6916" width="8.33203125" style="24" customWidth="1"/>
    <col min="6917" max="6917" width="23.5546875" style="24" customWidth="1"/>
    <col min="6918" max="6918" width="18.5546875" style="24" customWidth="1"/>
    <col min="6919" max="6919" width="8.33203125" style="24" customWidth="1"/>
    <col min="6920" max="6920" width="20.6640625" style="24" customWidth="1"/>
    <col min="6921" max="6921" width="34.33203125" style="24" customWidth="1"/>
    <col min="6922" max="6924" width="8.33203125" style="24" customWidth="1"/>
    <col min="6925" max="6925" width="9.6640625" style="24" customWidth="1"/>
    <col min="6926" max="6926" width="6.109375" style="24" customWidth="1"/>
    <col min="6927" max="6943" width="7.6640625" style="24" customWidth="1"/>
    <col min="6944" max="7168" width="11.88671875" style="24"/>
    <col min="7169" max="7172" width="8.33203125" style="24" customWidth="1"/>
    <col min="7173" max="7173" width="23.5546875" style="24" customWidth="1"/>
    <col min="7174" max="7174" width="18.5546875" style="24" customWidth="1"/>
    <col min="7175" max="7175" width="8.33203125" style="24" customWidth="1"/>
    <col min="7176" max="7176" width="20.6640625" style="24" customWidth="1"/>
    <col min="7177" max="7177" width="34.33203125" style="24" customWidth="1"/>
    <col min="7178" max="7180" width="8.33203125" style="24" customWidth="1"/>
    <col min="7181" max="7181" width="9.6640625" style="24" customWidth="1"/>
    <col min="7182" max="7182" width="6.109375" style="24" customWidth="1"/>
    <col min="7183" max="7199" width="7.6640625" style="24" customWidth="1"/>
    <col min="7200" max="7424" width="11.88671875" style="24"/>
    <col min="7425" max="7428" width="8.33203125" style="24" customWidth="1"/>
    <col min="7429" max="7429" width="23.5546875" style="24" customWidth="1"/>
    <col min="7430" max="7430" width="18.5546875" style="24" customWidth="1"/>
    <col min="7431" max="7431" width="8.33203125" style="24" customWidth="1"/>
    <col min="7432" max="7432" width="20.6640625" style="24" customWidth="1"/>
    <col min="7433" max="7433" width="34.33203125" style="24" customWidth="1"/>
    <col min="7434" max="7436" width="8.33203125" style="24" customWidth="1"/>
    <col min="7437" max="7437" width="9.6640625" style="24" customWidth="1"/>
    <col min="7438" max="7438" width="6.109375" style="24" customWidth="1"/>
    <col min="7439" max="7455" width="7.6640625" style="24" customWidth="1"/>
    <col min="7456" max="7680" width="11.88671875" style="24"/>
    <col min="7681" max="7684" width="8.33203125" style="24" customWidth="1"/>
    <col min="7685" max="7685" width="23.5546875" style="24" customWidth="1"/>
    <col min="7686" max="7686" width="18.5546875" style="24" customWidth="1"/>
    <col min="7687" max="7687" width="8.33203125" style="24" customWidth="1"/>
    <col min="7688" max="7688" width="20.6640625" style="24" customWidth="1"/>
    <col min="7689" max="7689" width="34.33203125" style="24" customWidth="1"/>
    <col min="7690" max="7692" width="8.33203125" style="24" customWidth="1"/>
    <col min="7693" max="7693" width="9.6640625" style="24" customWidth="1"/>
    <col min="7694" max="7694" width="6.109375" style="24" customWidth="1"/>
    <col min="7695" max="7711" width="7.6640625" style="24" customWidth="1"/>
    <col min="7712" max="7936" width="11.88671875" style="24"/>
    <col min="7937" max="7940" width="8.33203125" style="24" customWidth="1"/>
    <col min="7941" max="7941" width="23.5546875" style="24" customWidth="1"/>
    <col min="7942" max="7942" width="18.5546875" style="24" customWidth="1"/>
    <col min="7943" max="7943" width="8.33203125" style="24" customWidth="1"/>
    <col min="7944" max="7944" width="20.6640625" style="24" customWidth="1"/>
    <col min="7945" max="7945" width="34.33203125" style="24" customWidth="1"/>
    <col min="7946" max="7948" width="8.33203125" style="24" customWidth="1"/>
    <col min="7949" max="7949" width="9.6640625" style="24" customWidth="1"/>
    <col min="7950" max="7950" width="6.109375" style="24" customWidth="1"/>
    <col min="7951" max="7967" width="7.6640625" style="24" customWidth="1"/>
    <col min="7968" max="8192" width="11.88671875" style="24"/>
    <col min="8193" max="8196" width="8.33203125" style="24" customWidth="1"/>
    <col min="8197" max="8197" width="23.5546875" style="24" customWidth="1"/>
    <col min="8198" max="8198" width="18.5546875" style="24" customWidth="1"/>
    <col min="8199" max="8199" width="8.33203125" style="24" customWidth="1"/>
    <col min="8200" max="8200" width="20.6640625" style="24" customWidth="1"/>
    <col min="8201" max="8201" width="34.33203125" style="24" customWidth="1"/>
    <col min="8202" max="8204" width="8.33203125" style="24" customWidth="1"/>
    <col min="8205" max="8205" width="9.6640625" style="24" customWidth="1"/>
    <col min="8206" max="8206" width="6.109375" style="24" customWidth="1"/>
    <col min="8207" max="8223" width="7.6640625" style="24" customWidth="1"/>
    <col min="8224" max="8448" width="11.88671875" style="24"/>
    <col min="8449" max="8452" width="8.33203125" style="24" customWidth="1"/>
    <col min="8453" max="8453" width="23.5546875" style="24" customWidth="1"/>
    <col min="8454" max="8454" width="18.5546875" style="24" customWidth="1"/>
    <col min="8455" max="8455" width="8.33203125" style="24" customWidth="1"/>
    <col min="8456" max="8456" width="20.6640625" style="24" customWidth="1"/>
    <col min="8457" max="8457" width="34.33203125" style="24" customWidth="1"/>
    <col min="8458" max="8460" width="8.33203125" style="24" customWidth="1"/>
    <col min="8461" max="8461" width="9.6640625" style="24" customWidth="1"/>
    <col min="8462" max="8462" width="6.109375" style="24" customWidth="1"/>
    <col min="8463" max="8479" width="7.6640625" style="24" customWidth="1"/>
    <col min="8480" max="8704" width="11.88671875" style="24"/>
    <col min="8705" max="8708" width="8.33203125" style="24" customWidth="1"/>
    <col min="8709" max="8709" width="23.5546875" style="24" customWidth="1"/>
    <col min="8710" max="8710" width="18.5546875" style="24" customWidth="1"/>
    <col min="8711" max="8711" width="8.33203125" style="24" customWidth="1"/>
    <col min="8712" max="8712" width="20.6640625" style="24" customWidth="1"/>
    <col min="8713" max="8713" width="34.33203125" style="24" customWidth="1"/>
    <col min="8714" max="8716" width="8.33203125" style="24" customWidth="1"/>
    <col min="8717" max="8717" width="9.6640625" style="24" customWidth="1"/>
    <col min="8718" max="8718" width="6.109375" style="24" customWidth="1"/>
    <col min="8719" max="8735" width="7.6640625" style="24" customWidth="1"/>
    <col min="8736" max="8960" width="11.88671875" style="24"/>
    <col min="8961" max="8964" width="8.33203125" style="24" customWidth="1"/>
    <col min="8965" max="8965" width="23.5546875" style="24" customWidth="1"/>
    <col min="8966" max="8966" width="18.5546875" style="24" customWidth="1"/>
    <col min="8967" max="8967" width="8.33203125" style="24" customWidth="1"/>
    <col min="8968" max="8968" width="20.6640625" style="24" customWidth="1"/>
    <col min="8969" max="8969" width="34.33203125" style="24" customWidth="1"/>
    <col min="8970" max="8972" width="8.33203125" style="24" customWidth="1"/>
    <col min="8973" max="8973" width="9.6640625" style="24" customWidth="1"/>
    <col min="8974" max="8974" width="6.109375" style="24" customWidth="1"/>
    <col min="8975" max="8991" width="7.6640625" style="24" customWidth="1"/>
    <col min="8992" max="9216" width="11.88671875" style="24"/>
    <col min="9217" max="9220" width="8.33203125" style="24" customWidth="1"/>
    <col min="9221" max="9221" width="23.5546875" style="24" customWidth="1"/>
    <col min="9222" max="9222" width="18.5546875" style="24" customWidth="1"/>
    <col min="9223" max="9223" width="8.33203125" style="24" customWidth="1"/>
    <col min="9224" max="9224" width="20.6640625" style="24" customWidth="1"/>
    <col min="9225" max="9225" width="34.33203125" style="24" customWidth="1"/>
    <col min="9226" max="9228" width="8.33203125" style="24" customWidth="1"/>
    <col min="9229" max="9229" width="9.6640625" style="24" customWidth="1"/>
    <col min="9230" max="9230" width="6.109375" style="24" customWidth="1"/>
    <col min="9231" max="9247" width="7.6640625" style="24" customWidth="1"/>
    <col min="9248" max="9472" width="11.88671875" style="24"/>
    <col min="9473" max="9476" width="8.33203125" style="24" customWidth="1"/>
    <col min="9477" max="9477" width="23.5546875" style="24" customWidth="1"/>
    <col min="9478" max="9478" width="18.5546875" style="24" customWidth="1"/>
    <col min="9479" max="9479" width="8.33203125" style="24" customWidth="1"/>
    <col min="9480" max="9480" width="20.6640625" style="24" customWidth="1"/>
    <col min="9481" max="9481" width="34.33203125" style="24" customWidth="1"/>
    <col min="9482" max="9484" width="8.33203125" style="24" customWidth="1"/>
    <col min="9485" max="9485" width="9.6640625" style="24" customWidth="1"/>
    <col min="9486" max="9486" width="6.109375" style="24" customWidth="1"/>
    <col min="9487" max="9503" width="7.6640625" style="24" customWidth="1"/>
    <col min="9504" max="9728" width="11.88671875" style="24"/>
    <col min="9729" max="9732" width="8.33203125" style="24" customWidth="1"/>
    <col min="9733" max="9733" width="23.5546875" style="24" customWidth="1"/>
    <col min="9734" max="9734" width="18.5546875" style="24" customWidth="1"/>
    <col min="9735" max="9735" width="8.33203125" style="24" customWidth="1"/>
    <col min="9736" max="9736" width="20.6640625" style="24" customWidth="1"/>
    <col min="9737" max="9737" width="34.33203125" style="24" customWidth="1"/>
    <col min="9738" max="9740" width="8.33203125" style="24" customWidth="1"/>
    <col min="9741" max="9741" width="9.6640625" style="24" customWidth="1"/>
    <col min="9742" max="9742" width="6.109375" style="24" customWidth="1"/>
    <col min="9743" max="9759" width="7.6640625" style="24" customWidth="1"/>
    <col min="9760" max="9984" width="11.88671875" style="24"/>
    <col min="9985" max="9988" width="8.33203125" style="24" customWidth="1"/>
    <col min="9989" max="9989" width="23.5546875" style="24" customWidth="1"/>
    <col min="9990" max="9990" width="18.5546875" style="24" customWidth="1"/>
    <col min="9991" max="9991" width="8.33203125" style="24" customWidth="1"/>
    <col min="9992" max="9992" width="20.6640625" style="24" customWidth="1"/>
    <col min="9993" max="9993" width="34.33203125" style="24" customWidth="1"/>
    <col min="9994" max="9996" width="8.33203125" style="24" customWidth="1"/>
    <col min="9997" max="9997" width="9.6640625" style="24" customWidth="1"/>
    <col min="9998" max="9998" width="6.109375" style="24" customWidth="1"/>
    <col min="9999" max="10015" width="7.6640625" style="24" customWidth="1"/>
    <col min="10016" max="10240" width="11.88671875" style="24"/>
    <col min="10241" max="10244" width="8.33203125" style="24" customWidth="1"/>
    <col min="10245" max="10245" width="23.5546875" style="24" customWidth="1"/>
    <col min="10246" max="10246" width="18.5546875" style="24" customWidth="1"/>
    <col min="10247" max="10247" width="8.33203125" style="24" customWidth="1"/>
    <col min="10248" max="10248" width="20.6640625" style="24" customWidth="1"/>
    <col min="10249" max="10249" width="34.33203125" style="24" customWidth="1"/>
    <col min="10250" max="10252" width="8.33203125" style="24" customWidth="1"/>
    <col min="10253" max="10253" width="9.6640625" style="24" customWidth="1"/>
    <col min="10254" max="10254" width="6.109375" style="24" customWidth="1"/>
    <col min="10255" max="10271" width="7.6640625" style="24" customWidth="1"/>
    <col min="10272" max="10496" width="11.88671875" style="24"/>
    <col min="10497" max="10500" width="8.33203125" style="24" customWidth="1"/>
    <col min="10501" max="10501" width="23.5546875" style="24" customWidth="1"/>
    <col min="10502" max="10502" width="18.5546875" style="24" customWidth="1"/>
    <col min="10503" max="10503" width="8.33203125" style="24" customWidth="1"/>
    <col min="10504" max="10504" width="20.6640625" style="24" customWidth="1"/>
    <col min="10505" max="10505" width="34.33203125" style="24" customWidth="1"/>
    <col min="10506" max="10508" width="8.33203125" style="24" customWidth="1"/>
    <col min="10509" max="10509" width="9.6640625" style="24" customWidth="1"/>
    <col min="10510" max="10510" width="6.109375" style="24" customWidth="1"/>
    <col min="10511" max="10527" width="7.6640625" style="24" customWidth="1"/>
    <col min="10528" max="10752" width="11.88671875" style="24"/>
    <col min="10753" max="10756" width="8.33203125" style="24" customWidth="1"/>
    <col min="10757" max="10757" width="23.5546875" style="24" customWidth="1"/>
    <col min="10758" max="10758" width="18.5546875" style="24" customWidth="1"/>
    <col min="10759" max="10759" width="8.33203125" style="24" customWidth="1"/>
    <col min="10760" max="10760" width="20.6640625" style="24" customWidth="1"/>
    <col min="10761" max="10761" width="34.33203125" style="24" customWidth="1"/>
    <col min="10762" max="10764" width="8.33203125" style="24" customWidth="1"/>
    <col min="10765" max="10765" width="9.6640625" style="24" customWidth="1"/>
    <col min="10766" max="10766" width="6.109375" style="24" customWidth="1"/>
    <col min="10767" max="10783" width="7.6640625" style="24" customWidth="1"/>
    <col min="10784" max="11008" width="11.88671875" style="24"/>
    <col min="11009" max="11012" width="8.33203125" style="24" customWidth="1"/>
    <col min="11013" max="11013" width="23.5546875" style="24" customWidth="1"/>
    <col min="11014" max="11014" width="18.5546875" style="24" customWidth="1"/>
    <col min="11015" max="11015" width="8.33203125" style="24" customWidth="1"/>
    <col min="11016" max="11016" width="20.6640625" style="24" customWidth="1"/>
    <col min="11017" max="11017" width="34.33203125" style="24" customWidth="1"/>
    <col min="11018" max="11020" width="8.33203125" style="24" customWidth="1"/>
    <col min="11021" max="11021" width="9.6640625" style="24" customWidth="1"/>
    <col min="11022" max="11022" width="6.109375" style="24" customWidth="1"/>
    <col min="11023" max="11039" width="7.6640625" style="24" customWidth="1"/>
    <col min="11040" max="11264" width="11.88671875" style="24"/>
    <col min="11265" max="11268" width="8.33203125" style="24" customWidth="1"/>
    <col min="11269" max="11269" width="23.5546875" style="24" customWidth="1"/>
    <col min="11270" max="11270" width="18.5546875" style="24" customWidth="1"/>
    <col min="11271" max="11271" width="8.33203125" style="24" customWidth="1"/>
    <col min="11272" max="11272" width="20.6640625" style="24" customWidth="1"/>
    <col min="11273" max="11273" width="34.33203125" style="24" customWidth="1"/>
    <col min="11274" max="11276" width="8.33203125" style="24" customWidth="1"/>
    <col min="11277" max="11277" width="9.6640625" style="24" customWidth="1"/>
    <col min="11278" max="11278" width="6.109375" style="24" customWidth="1"/>
    <col min="11279" max="11295" width="7.6640625" style="24" customWidth="1"/>
    <col min="11296" max="11520" width="11.88671875" style="24"/>
    <col min="11521" max="11524" width="8.33203125" style="24" customWidth="1"/>
    <col min="11525" max="11525" width="23.5546875" style="24" customWidth="1"/>
    <col min="11526" max="11526" width="18.5546875" style="24" customWidth="1"/>
    <col min="11527" max="11527" width="8.33203125" style="24" customWidth="1"/>
    <col min="11528" max="11528" width="20.6640625" style="24" customWidth="1"/>
    <col min="11529" max="11529" width="34.33203125" style="24" customWidth="1"/>
    <col min="11530" max="11532" width="8.33203125" style="24" customWidth="1"/>
    <col min="11533" max="11533" width="9.6640625" style="24" customWidth="1"/>
    <col min="11534" max="11534" width="6.109375" style="24" customWidth="1"/>
    <col min="11535" max="11551" width="7.6640625" style="24" customWidth="1"/>
    <col min="11552" max="11776" width="11.88671875" style="24"/>
    <col min="11777" max="11780" width="8.33203125" style="24" customWidth="1"/>
    <col min="11781" max="11781" width="23.5546875" style="24" customWidth="1"/>
    <col min="11782" max="11782" width="18.5546875" style="24" customWidth="1"/>
    <col min="11783" max="11783" width="8.33203125" style="24" customWidth="1"/>
    <col min="11784" max="11784" width="20.6640625" style="24" customWidth="1"/>
    <col min="11785" max="11785" width="34.33203125" style="24" customWidth="1"/>
    <col min="11786" max="11788" width="8.33203125" style="24" customWidth="1"/>
    <col min="11789" max="11789" width="9.6640625" style="24" customWidth="1"/>
    <col min="11790" max="11790" width="6.109375" style="24" customWidth="1"/>
    <col min="11791" max="11807" width="7.6640625" style="24" customWidth="1"/>
    <col min="11808" max="12032" width="11.88671875" style="24"/>
    <col min="12033" max="12036" width="8.33203125" style="24" customWidth="1"/>
    <col min="12037" max="12037" width="23.5546875" style="24" customWidth="1"/>
    <col min="12038" max="12038" width="18.5546875" style="24" customWidth="1"/>
    <col min="12039" max="12039" width="8.33203125" style="24" customWidth="1"/>
    <col min="12040" max="12040" width="20.6640625" style="24" customWidth="1"/>
    <col min="12041" max="12041" width="34.33203125" style="24" customWidth="1"/>
    <col min="12042" max="12044" width="8.33203125" style="24" customWidth="1"/>
    <col min="12045" max="12045" width="9.6640625" style="24" customWidth="1"/>
    <col min="12046" max="12046" width="6.109375" style="24" customWidth="1"/>
    <col min="12047" max="12063" width="7.6640625" style="24" customWidth="1"/>
    <col min="12064" max="12288" width="11.88671875" style="24"/>
    <col min="12289" max="12292" width="8.33203125" style="24" customWidth="1"/>
    <col min="12293" max="12293" width="23.5546875" style="24" customWidth="1"/>
    <col min="12294" max="12294" width="18.5546875" style="24" customWidth="1"/>
    <col min="12295" max="12295" width="8.33203125" style="24" customWidth="1"/>
    <col min="12296" max="12296" width="20.6640625" style="24" customWidth="1"/>
    <col min="12297" max="12297" width="34.33203125" style="24" customWidth="1"/>
    <col min="12298" max="12300" width="8.33203125" style="24" customWidth="1"/>
    <col min="12301" max="12301" width="9.6640625" style="24" customWidth="1"/>
    <col min="12302" max="12302" width="6.109375" style="24" customWidth="1"/>
    <col min="12303" max="12319" width="7.6640625" style="24" customWidth="1"/>
    <col min="12320" max="12544" width="11.88671875" style="24"/>
    <col min="12545" max="12548" width="8.33203125" style="24" customWidth="1"/>
    <col min="12549" max="12549" width="23.5546875" style="24" customWidth="1"/>
    <col min="12550" max="12550" width="18.5546875" style="24" customWidth="1"/>
    <col min="12551" max="12551" width="8.33203125" style="24" customWidth="1"/>
    <col min="12552" max="12552" width="20.6640625" style="24" customWidth="1"/>
    <col min="12553" max="12553" width="34.33203125" style="24" customWidth="1"/>
    <col min="12554" max="12556" width="8.33203125" style="24" customWidth="1"/>
    <col min="12557" max="12557" width="9.6640625" style="24" customWidth="1"/>
    <col min="12558" max="12558" width="6.109375" style="24" customWidth="1"/>
    <col min="12559" max="12575" width="7.6640625" style="24" customWidth="1"/>
    <col min="12576" max="12800" width="11.88671875" style="24"/>
    <col min="12801" max="12804" width="8.33203125" style="24" customWidth="1"/>
    <col min="12805" max="12805" width="23.5546875" style="24" customWidth="1"/>
    <col min="12806" max="12806" width="18.5546875" style="24" customWidth="1"/>
    <col min="12807" max="12807" width="8.33203125" style="24" customWidth="1"/>
    <col min="12808" max="12808" width="20.6640625" style="24" customWidth="1"/>
    <col min="12809" max="12809" width="34.33203125" style="24" customWidth="1"/>
    <col min="12810" max="12812" width="8.33203125" style="24" customWidth="1"/>
    <col min="12813" max="12813" width="9.6640625" style="24" customWidth="1"/>
    <col min="12814" max="12814" width="6.109375" style="24" customWidth="1"/>
    <col min="12815" max="12831" width="7.6640625" style="24" customWidth="1"/>
    <col min="12832" max="13056" width="11.88671875" style="24"/>
    <col min="13057" max="13060" width="8.33203125" style="24" customWidth="1"/>
    <col min="13061" max="13061" width="23.5546875" style="24" customWidth="1"/>
    <col min="13062" max="13062" width="18.5546875" style="24" customWidth="1"/>
    <col min="13063" max="13063" width="8.33203125" style="24" customWidth="1"/>
    <col min="13064" max="13064" width="20.6640625" style="24" customWidth="1"/>
    <col min="13065" max="13065" width="34.33203125" style="24" customWidth="1"/>
    <col min="13066" max="13068" width="8.33203125" style="24" customWidth="1"/>
    <col min="13069" max="13069" width="9.6640625" style="24" customWidth="1"/>
    <col min="13070" max="13070" width="6.109375" style="24" customWidth="1"/>
    <col min="13071" max="13087" width="7.6640625" style="24" customWidth="1"/>
    <col min="13088" max="13312" width="11.88671875" style="24"/>
    <col min="13313" max="13316" width="8.33203125" style="24" customWidth="1"/>
    <col min="13317" max="13317" width="23.5546875" style="24" customWidth="1"/>
    <col min="13318" max="13318" width="18.5546875" style="24" customWidth="1"/>
    <col min="13319" max="13319" width="8.33203125" style="24" customWidth="1"/>
    <col min="13320" max="13320" width="20.6640625" style="24" customWidth="1"/>
    <col min="13321" max="13321" width="34.33203125" style="24" customWidth="1"/>
    <col min="13322" max="13324" width="8.33203125" style="24" customWidth="1"/>
    <col min="13325" max="13325" width="9.6640625" style="24" customWidth="1"/>
    <col min="13326" max="13326" width="6.109375" style="24" customWidth="1"/>
    <col min="13327" max="13343" width="7.6640625" style="24" customWidth="1"/>
    <col min="13344" max="13568" width="11.88671875" style="24"/>
    <col min="13569" max="13572" width="8.33203125" style="24" customWidth="1"/>
    <col min="13573" max="13573" width="23.5546875" style="24" customWidth="1"/>
    <col min="13574" max="13574" width="18.5546875" style="24" customWidth="1"/>
    <col min="13575" max="13575" width="8.33203125" style="24" customWidth="1"/>
    <col min="13576" max="13576" width="20.6640625" style="24" customWidth="1"/>
    <col min="13577" max="13577" width="34.33203125" style="24" customWidth="1"/>
    <col min="13578" max="13580" width="8.33203125" style="24" customWidth="1"/>
    <col min="13581" max="13581" width="9.6640625" style="24" customWidth="1"/>
    <col min="13582" max="13582" width="6.109375" style="24" customWidth="1"/>
    <col min="13583" max="13599" width="7.6640625" style="24" customWidth="1"/>
    <col min="13600" max="13824" width="11.88671875" style="24"/>
    <col min="13825" max="13828" width="8.33203125" style="24" customWidth="1"/>
    <col min="13829" max="13829" width="23.5546875" style="24" customWidth="1"/>
    <col min="13830" max="13830" width="18.5546875" style="24" customWidth="1"/>
    <col min="13831" max="13831" width="8.33203125" style="24" customWidth="1"/>
    <col min="13832" max="13832" width="20.6640625" style="24" customWidth="1"/>
    <col min="13833" max="13833" width="34.33203125" style="24" customWidth="1"/>
    <col min="13834" max="13836" width="8.33203125" style="24" customWidth="1"/>
    <col min="13837" max="13837" width="9.6640625" style="24" customWidth="1"/>
    <col min="13838" max="13838" width="6.109375" style="24" customWidth="1"/>
    <col min="13839" max="13855" width="7.6640625" style="24" customWidth="1"/>
    <col min="13856" max="14080" width="11.88671875" style="24"/>
    <col min="14081" max="14084" width="8.33203125" style="24" customWidth="1"/>
    <col min="14085" max="14085" width="23.5546875" style="24" customWidth="1"/>
    <col min="14086" max="14086" width="18.5546875" style="24" customWidth="1"/>
    <col min="14087" max="14087" width="8.33203125" style="24" customWidth="1"/>
    <col min="14088" max="14088" width="20.6640625" style="24" customWidth="1"/>
    <col min="14089" max="14089" width="34.33203125" style="24" customWidth="1"/>
    <col min="14090" max="14092" width="8.33203125" style="24" customWidth="1"/>
    <col min="14093" max="14093" width="9.6640625" style="24" customWidth="1"/>
    <col min="14094" max="14094" width="6.109375" style="24" customWidth="1"/>
    <col min="14095" max="14111" width="7.6640625" style="24" customWidth="1"/>
    <col min="14112" max="14336" width="11.88671875" style="24"/>
    <col min="14337" max="14340" width="8.33203125" style="24" customWidth="1"/>
    <col min="14341" max="14341" width="23.5546875" style="24" customWidth="1"/>
    <col min="14342" max="14342" width="18.5546875" style="24" customWidth="1"/>
    <col min="14343" max="14343" width="8.33203125" style="24" customWidth="1"/>
    <col min="14344" max="14344" width="20.6640625" style="24" customWidth="1"/>
    <col min="14345" max="14345" width="34.33203125" style="24" customWidth="1"/>
    <col min="14346" max="14348" width="8.33203125" style="24" customWidth="1"/>
    <col min="14349" max="14349" width="9.6640625" style="24" customWidth="1"/>
    <col min="14350" max="14350" width="6.109375" style="24" customWidth="1"/>
    <col min="14351" max="14367" width="7.6640625" style="24" customWidth="1"/>
    <col min="14368" max="14592" width="11.88671875" style="24"/>
    <col min="14593" max="14596" width="8.33203125" style="24" customWidth="1"/>
    <col min="14597" max="14597" width="23.5546875" style="24" customWidth="1"/>
    <col min="14598" max="14598" width="18.5546875" style="24" customWidth="1"/>
    <col min="14599" max="14599" width="8.33203125" style="24" customWidth="1"/>
    <col min="14600" max="14600" width="20.6640625" style="24" customWidth="1"/>
    <col min="14601" max="14601" width="34.33203125" style="24" customWidth="1"/>
    <col min="14602" max="14604" width="8.33203125" style="24" customWidth="1"/>
    <col min="14605" max="14605" width="9.6640625" style="24" customWidth="1"/>
    <col min="14606" max="14606" width="6.109375" style="24" customWidth="1"/>
    <col min="14607" max="14623" width="7.6640625" style="24" customWidth="1"/>
    <col min="14624" max="14848" width="11.88671875" style="24"/>
    <col min="14849" max="14852" width="8.33203125" style="24" customWidth="1"/>
    <col min="14853" max="14853" width="23.5546875" style="24" customWidth="1"/>
    <col min="14854" max="14854" width="18.5546875" style="24" customWidth="1"/>
    <col min="14855" max="14855" width="8.33203125" style="24" customWidth="1"/>
    <col min="14856" max="14856" width="20.6640625" style="24" customWidth="1"/>
    <col min="14857" max="14857" width="34.33203125" style="24" customWidth="1"/>
    <col min="14858" max="14860" width="8.33203125" style="24" customWidth="1"/>
    <col min="14861" max="14861" width="9.6640625" style="24" customWidth="1"/>
    <col min="14862" max="14862" width="6.109375" style="24" customWidth="1"/>
    <col min="14863" max="14879" width="7.6640625" style="24" customWidth="1"/>
    <col min="14880" max="15104" width="11.88671875" style="24"/>
    <col min="15105" max="15108" width="8.33203125" style="24" customWidth="1"/>
    <col min="15109" max="15109" width="23.5546875" style="24" customWidth="1"/>
    <col min="15110" max="15110" width="18.5546875" style="24" customWidth="1"/>
    <col min="15111" max="15111" width="8.33203125" style="24" customWidth="1"/>
    <col min="15112" max="15112" width="20.6640625" style="24" customWidth="1"/>
    <col min="15113" max="15113" width="34.33203125" style="24" customWidth="1"/>
    <col min="15114" max="15116" width="8.33203125" style="24" customWidth="1"/>
    <col min="15117" max="15117" width="9.6640625" style="24" customWidth="1"/>
    <col min="15118" max="15118" width="6.109375" style="24" customWidth="1"/>
    <col min="15119" max="15135" width="7.6640625" style="24" customWidth="1"/>
    <col min="15136" max="15360" width="11.88671875" style="24"/>
    <col min="15361" max="15364" width="8.33203125" style="24" customWidth="1"/>
    <col min="15365" max="15365" width="23.5546875" style="24" customWidth="1"/>
    <col min="15366" max="15366" width="18.5546875" style="24" customWidth="1"/>
    <col min="15367" max="15367" width="8.33203125" style="24" customWidth="1"/>
    <col min="15368" max="15368" width="20.6640625" style="24" customWidth="1"/>
    <col min="15369" max="15369" width="34.33203125" style="24" customWidth="1"/>
    <col min="15370" max="15372" width="8.33203125" style="24" customWidth="1"/>
    <col min="15373" max="15373" width="9.6640625" style="24" customWidth="1"/>
    <col min="15374" max="15374" width="6.109375" style="24" customWidth="1"/>
    <col min="15375" max="15391" width="7.6640625" style="24" customWidth="1"/>
    <col min="15392" max="15616" width="11.88671875" style="24"/>
    <col min="15617" max="15620" width="8.33203125" style="24" customWidth="1"/>
    <col min="15621" max="15621" width="23.5546875" style="24" customWidth="1"/>
    <col min="15622" max="15622" width="18.5546875" style="24" customWidth="1"/>
    <col min="15623" max="15623" width="8.33203125" style="24" customWidth="1"/>
    <col min="15624" max="15624" width="20.6640625" style="24" customWidth="1"/>
    <col min="15625" max="15625" width="34.33203125" style="24" customWidth="1"/>
    <col min="15626" max="15628" width="8.33203125" style="24" customWidth="1"/>
    <col min="15629" max="15629" width="9.6640625" style="24" customWidth="1"/>
    <col min="15630" max="15630" width="6.109375" style="24" customWidth="1"/>
    <col min="15631" max="15647" width="7.6640625" style="24" customWidth="1"/>
    <col min="15648" max="15872" width="11.88671875" style="24"/>
    <col min="15873" max="15876" width="8.33203125" style="24" customWidth="1"/>
    <col min="15877" max="15877" width="23.5546875" style="24" customWidth="1"/>
    <col min="15878" max="15878" width="18.5546875" style="24" customWidth="1"/>
    <col min="15879" max="15879" width="8.33203125" style="24" customWidth="1"/>
    <col min="15880" max="15880" width="20.6640625" style="24" customWidth="1"/>
    <col min="15881" max="15881" width="34.33203125" style="24" customWidth="1"/>
    <col min="15882" max="15884" width="8.33203125" style="24" customWidth="1"/>
    <col min="15885" max="15885" width="9.6640625" style="24" customWidth="1"/>
    <col min="15886" max="15886" width="6.109375" style="24" customWidth="1"/>
    <col min="15887" max="15903" width="7.6640625" style="24" customWidth="1"/>
    <col min="15904" max="16128" width="11.88671875" style="24"/>
    <col min="16129" max="16132" width="8.33203125" style="24" customWidth="1"/>
    <col min="16133" max="16133" width="23.5546875" style="24" customWidth="1"/>
    <col min="16134" max="16134" width="18.5546875" style="24" customWidth="1"/>
    <col min="16135" max="16135" width="8.33203125" style="24" customWidth="1"/>
    <col min="16136" max="16136" width="20.6640625" style="24" customWidth="1"/>
    <col min="16137" max="16137" width="34.33203125" style="24" customWidth="1"/>
    <col min="16138" max="16140" width="8.33203125" style="24" customWidth="1"/>
    <col min="16141" max="16141" width="9.6640625" style="24" customWidth="1"/>
    <col min="16142" max="16142" width="6.109375" style="24" customWidth="1"/>
    <col min="16143" max="16159" width="7.6640625" style="24" customWidth="1"/>
    <col min="16160" max="16384" width="11.88671875" style="24"/>
  </cols>
  <sheetData>
    <row r="1" spans="1:44" ht="14.25" customHeight="1">
      <c r="A1" s="538" t="s">
        <v>2730</v>
      </c>
      <c r="B1" s="539"/>
      <c r="C1" s="539"/>
      <c r="D1" s="539"/>
      <c r="E1" s="539"/>
      <c r="F1" s="539"/>
      <c r="G1" s="539"/>
      <c r="H1" s="539"/>
      <c r="I1" s="539"/>
      <c r="J1" s="539"/>
      <c r="K1" s="539"/>
      <c r="L1" s="539"/>
      <c r="M1" s="539"/>
      <c r="N1" s="540"/>
      <c r="O1" s="560" t="s">
        <v>2731</v>
      </c>
      <c r="P1" s="561"/>
      <c r="Q1" s="561"/>
      <c r="R1" s="561"/>
      <c r="S1" s="561"/>
      <c r="T1" s="561"/>
      <c r="U1" s="561"/>
      <c r="V1" s="561"/>
      <c r="W1" s="561"/>
      <c r="X1" s="561"/>
      <c r="Y1" s="561"/>
      <c r="Z1" s="561"/>
      <c r="AA1" s="561"/>
      <c r="AB1" s="561"/>
      <c r="AC1" s="561"/>
      <c r="AD1" s="561"/>
      <c r="AE1" s="562"/>
    </row>
    <row r="2" spans="1:44" ht="74.25" customHeight="1">
      <c r="A2" s="541"/>
      <c r="B2" s="542"/>
      <c r="C2" s="542"/>
      <c r="D2" s="542"/>
      <c r="E2" s="542"/>
      <c r="F2" s="542"/>
      <c r="G2" s="542"/>
      <c r="H2" s="542"/>
      <c r="I2" s="542"/>
      <c r="J2" s="542"/>
      <c r="K2" s="542"/>
      <c r="L2" s="542"/>
      <c r="M2" s="542"/>
      <c r="N2" s="543"/>
      <c r="O2" s="513" t="s">
        <v>2732</v>
      </c>
      <c r="P2" s="513" t="s">
        <v>2733</v>
      </c>
      <c r="Q2" s="513" t="s">
        <v>2734</v>
      </c>
      <c r="R2" s="513" t="s">
        <v>2735</v>
      </c>
      <c r="S2" s="513" t="s">
        <v>2736</v>
      </c>
      <c r="T2" s="513" t="s">
        <v>2737</v>
      </c>
      <c r="U2" s="513" t="s">
        <v>2738</v>
      </c>
      <c r="V2" s="513" t="s">
        <v>2739</v>
      </c>
      <c r="W2" s="513" t="s">
        <v>2740</v>
      </c>
      <c r="X2" s="513" t="s">
        <v>2741</v>
      </c>
      <c r="Y2" s="513" t="s">
        <v>2742</v>
      </c>
      <c r="Z2" s="513" t="s">
        <v>2743</v>
      </c>
      <c r="AA2" s="513" t="s">
        <v>2744</v>
      </c>
      <c r="AB2" s="513" t="s">
        <v>2745</v>
      </c>
      <c r="AC2" s="513" t="s">
        <v>2746</v>
      </c>
      <c r="AD2" s="513" t="s">
        <v>2747</v>
      </c>
      <c r="AE2" s="531" t="s">
        <v>2748</v>
      </c>
    </row>
    <row r="3" spans="1:44" ht="34.5" customHeight="1">
      <c r="A3" s="525" t="s">
        <v>2749</v>
      </c>
      <c r="B3" s="526"/>
      <c r="C3" s="526"/>
      <c r="D3" s="526"/>
      <c r="E3" s="526"/>
      <c r="F3" s="526"/>
      <c r="G3" s="526"/>
      <c r="H3" s="526"/>
      <c r="I3" s="526"/>
      <c r="J3" s="526"/>
      <c r="K3" s="526"/>
      <c r="L3" s="526"/>
      <c r="M3" s="526"/>
      <c r="N3" s="527"/>
      <c r="O3" s="514"/>
      <c r="P3" s="514"/>
      <c r="Q3" s="514"/>
      <c r="R3" s="514"/>
      <c r="S3" s="514"/>
      <c r="T3" s="514"/>
      <c r="U3" s="514"/>
      <c r="V3" s="514"/>
      <c r="W3" s="514"/>
      <c r="X3" s="514"/>
      <c r="Y3" s="514"/>
      <c r="Z3" s="514"/>
      <c r="AA3" s="514"/>
      <c r="AB3" s="514"/>
      <c r="AC3" s="514"/>
      <c r="AD3" s="514"/>
      <c r="AE3" s="532"/>
    </row>
    <row r="4" spans="1:44" ht="15" customHeight="1">
      <c r="A4" s="544" t="s">
        <v>1566</v>
      </c>
      <c r="B4" s="534" t="s">
        <v>1688</v>
      </c>
      <c r="C4" s="534" t="s">
        <v>1687</v>
      </c>
      <c r="D4" s="534" t="s">
        <v>1686</v>
      </c>
      <c r="E4" s="534" t="s">
        <v>175</v>
      </c>
      <c r="F4" s="534" t="s">
        <v>176</v>
      </c>
      <c r="G4" s="534" t="s">
        <v>1685</v>
      </c>
      <c r="H4" s="534" t="s">
        <v>1563</v>
      </c>
      <c r="I4" s="534" t="s">
        <v>1453</v>
      </c>
      <c r="J4" s="533" t="s">
        <v>1684</v>
      </c>
      <c r="K4" s="533"/>
      <c r="L4" s="533"/>
      <c r="M4" s="533"/>
      <c r="N4" s="533"/>
      <c r="O4" s="444" t="s">
        <v>1383</v>
      </c>
      <c r="P4" s="444" t="s">
        <v>1382</v>
      </c>
      <c r="Q4" s="444" t="s">
        <v>1381</v>
      </c>
      <c r="R4" s="444" t="s">
        <v>1380</v>
      </c>
      <c r="S4" s="444" t="s">
        <v>1379</v>
      </c>
      <c r="T4" s="444" t="s">
        <v>1378</v>
      </c>
      <c r="U4" s="444" t="s">
        <v>1377</v>
      </c>
      <c r="V4" s="444" t="s">
        <v>1376</v>
      </c>
      <c r="W4" s="444" t="s">
        <v>1375</v>
      </c>
      <c r="X4" s="444" t="s">
        <v>1374</v>
      </c>
      <c r="Y4" s="444" t="s">
        <v>1373</v>
      </c>
      <c r="Z4" s="444" t="s">
        <v>1372</v>
      </c>
      <c r="AA4" s="444" t="s">
        <v>1371</v>
      </c>
      <c r="AB4" s="444" t="s">
        <v>1370</v>
      </c>
      <c r="AC4" s="444" t="s">
        <v>1369</v>
      </c>
      <c r="AD4" s="444" t="s">
        <v>1368</v>
      </c>
      <c r="AE4" s="251" t="s">
        <v>1528</v>
      </c>
    </row>
    <row r="5" spans="1:44" ht="30" customHeight="1">
      <c r="A5" s="545"/>
      <c r="B5" s="535"/>
      <c r="C5" s="535"/>
      <c r="D5" s="535"/>
      <c r="E5" s="535"/>
      <c r="F5" s="535"/>
      <c r="G5" s="535"/>
      <c r="H5" s="535"/>
      <c r="I5" s="535"/>
      <c r="J5" s="443" t="s">
        <v>1683</v>
      </c>
      <c r="K5" s="443" t="s">
        <v>1833</v>
      </c>
      <c r="L5" s="443" t="s">
        <v>1681</v>
      </c>
      <c r="M5" s="443" t="s">
        <v>1282</v>
      </c>
      <c r="N5" s="443" t="s">
        <v>1680</v>
      </c>
      <c r="O5" s="443" t="s">
        <v>1679</v>
      </c>
      <c r="P5" s="443" t="s">
        <v>1679</v>
      </c>
      <c r="Q5" s="443" t="s">
        <v>1679</v>
      </c>
      <c r="R5" s="443" t="s">
        <v>1679</v>
      </c>
      <c r="S5" s="443" t="s">
        <v>1678</v>
      </c>
      <c r="T5" s="443" t="s">
        <v>1678</v>
      </c>
      <c r="U5" s="443" t="s">
        <v>1678</v>
      </c>
      <c r="V5" s="443" t="s">
        <v>1678</v>
      </c>
      <c r="W5" s="443" t="s">
        <v>1677</v>
      </c>
      <c r="X5" s="443" t="s">
        <v>1677</v>
      </c>
      <c r="Y5" s="443" t="s">
        <v>1677</v>
      </c>
      <c r="Z5" s="443" t="s">
        <v>1677</v>
      </c>
      <c r="AA5" s="443" t="s">
        <v>1676</v>
      </c>
      <c r="AB5" s="443" t="s">
        <v>1676</v>
      </c>
      <c r="AC5" s="443" t="s">
        <v>1676</v>
      </c>
      <c r="AD5" s="443" t="s">
        <v>1676</v>
      </c>
      <c r="AE5" s="250" t="s">
        <v>1344</v>
      </c>
      <c r="AG5" s="15" t="s">
        <v>77</v>
      </c>
      <c r="AH5" s="15" t="s">
        <v>78</v>
      </c>
      <c r="AI5" s="9" t="s">
        <v>105</v>
      </c>
      <c r="AJ5" s="9" t="s">
        <v>106</v>
      </c>
      <c r="AK5" s="9" t="s">
        <v>81</v>
      </c>
      <c r="AL5" s="9" t="s">
        <v>79</v>
      </c>
      <c r="AM5" s="9" t="s">
        <v>47</v>
      </c>
      <c r="AN5" s="9"/>
      <c r="AO5" s="9" t="s">
        <v>44</v>
      </c>
      <c r="AP5" s="9" t="s">
        <v>45</v>
      </c>
      <c r="AQ5" s="9" t="s">
        <v>35</v>
      </c>
      <c r="AR5" s="9" t="s">
        <v>46</v>
      </c>
    </row>
    <row r="6" spans="1:44" ht="15" customHeight="1">
      <c r="A6" s="445">
        <v>1</v>
      </c>
      <c r="B6" s="446">
        <v>1</v>
      </c>
      <c r="C6" s="446"/>
      <c r="D6" s="446">
        <v>3110</v>
      </c>
      <c r="E6" s="446" t="s">
        <v>419</v>
      </c>
      <c r="F6" s="446" t="s">
        <v>23</v>
      </c>
      <c r="G6" s="446">
        <v>1986</v>
      </c>
      <c r="H6" s="446" t="s">
        <v>269</v>
      </c>
      <c r="I6" s="446" t="s">
        <v>2750</v>
      </c>
      <c r="J6" s="446">
        <v>40</v>
      </c>
      <c r="K6" s="446">
        <v>16</v>
      </c>
      <c r="L6" s="446">
        <v>40</v>
      </c>
      <c r="M6" s="447">
        <v>0.30062499999999998</v>
      </c>
      <c r="N6" s="446">
        <v>0</v>
      </c>
      <c r="O6" s="448">
        <v>0.61041666666666672</v>
      </c>
      <c r="P6" s="448">
        <v>0.64722222222222225</v>
      </c>
      <c r="Q6" s="448">
        <v>0.4284722222222222</v>
      </c>
      <c r="R6" s="448">
        <v>0.37013888888888885</v>
      </c>
      <c r="S6" s="448">
        <v>0.5</v>
      </c>
      <c r="T6" s="448">
        <v>0.44513888888888892</v>
      </c>
      <c r="U6" s="448">
        <v>0.54722222222222217</v>
      </c>
      <c r="V6" s="448">
        <v>0.40208333333333335</v>
      </c>
      <c r="W6" s="448">
        <v>0.46875</v>
      </c>
      <c r="X6" s="448">
        <v>0.38472222222222219</v>
      </c>
      <c r="Y6" s="448">
        <v>0.58402777777777781</v>
      </c>
      <c r="Z6" s="448">
        <v>0.51527777777777783</v>
      </c>
      <c r="AA6" s="448">
        <v>0.63611111111111118</v>
      </c>
      <c r="AB6" s="448">
        <v>0.41250000000000003</v>
      </c>
      <c r="AC6" s="448">
        <v>0.4826388888888889</v>
      </c>
      <c r="AD6" s="448">
        <v>0.53194444444444444</v>
      </c>
      <c r="AE6" s="449">
        <v>0.65416666666666667</v>
      </c>
      <c r="AG6" s="15">
        <f>VLOOKUP(AH6,id!$A:$C,3,0)</f>
        <v>672</v>
      </c>
      <c r="AH6" s="15" t="str">
        <f>AI6&amp;AJ6&amp;AL6</f>
        <v>MarcinkiewiczGrzegorz1986</v>
      </c>
      <c r="AI6" s="9" t="str">
        <f>E6</f>
        <v>Marcinkiewicz</v>
      </c>
      <c r="AJ6" s="9" t="str">
        <f t="shared" ref="AJ6:AJ65" si="0">F6</f>
        <v>Grzegorz</v>
      </c>
      <c r="AK6" s="9" t="str">
        <f>I6</f>
        <v>Nasz BIKE Team</v>
      </c>
      <c r="AL6" s="9">
        <f>G6</f>
        <v>1986</v>
      </c>
      <c r="AM6" s="9">
        <v>50</v>
      </c>
      <c r="AN6" s="9"/>
      <c r="AO6" s="9"/>
      <c r="AP6" s="9"/>
      <c r="AQ6" s="9"/>
      <c r="AR6" s="9"/>
    </row>
    <row r="7" spans="1:44" s="236" customFormat="1" ht="15" customHeight="1">
      <c r="A7" s="450">
        <v>2</v>
      </c>
      <c r="B7" s="451">
        <v>2</v>
      </c>
      <c r="C7" s="451"/>
      <c r="D7" s="451">
        <v>3145</v>
      </c>
      <c r="E7" s="451" t="s">
        <v>409</v>
      </c>
      <c r="F7" s="451" t="s">
        <v>54</v>
      </c>
      <c r="G7" s="451">
        <v>1974</v>
      </c>
      <c r="H7" s="451" t="s">
        <v>1615</v>
      </c>
      <c r="I7" s="451"/>
      <c r="J7" s="451">
        <v>40</v>
      </c>
      <c r="K7" s="451">
        <v>16</v>
      </c>
      <c r="L7" s="451">
        <v>40</v>
      </c>
      <c r="M7" s="452">
        <v>0.31532407407407409</v>
      </c>
      <c r="N7" s="451">
        <v>0</v>
      </c>
      <c r="O7" s="453">
        <v>0.51180555555555551</v>
      </c>
      <c r="P7" s="453">
        <v>0.37986111111111115</v>
      </c>
      <c r="Q7" s="453">
        <v>0.59236111111111112</v>
      </c>
      <c r="R7" s="453">
        <v>0.53125</v>
      </c>
      <c r="S7" s="453">
        <v>0.39583333333333331</v>
      </c>
      <c r="T7" s="453">
        <v>0.61458333333333337</v>
      </c>
      <c r="U7" s="453">
        <v>0.45</v>
      </c>
      <c r="V7" s="453">
        <v>0.56805555555555554</v>
      </c>
      <c r="W7" s="453">
        <v>0.64444444444444449</v>
      </c>
      <c r="X7" s="453">
        <v>0.54791666666666672</v>
      </c>
      <c r="Y7" s="453">
        <v>0.48194444444444445</v>
      </c>
      <c r="Z7" s="453">
        <v>0.41805555555555557</v>
      </c>
      <c r="AA7" s="453">
        <v>0.36736111111111108</v>
      </c>
      <c r="AB7" s="453">
        <v>0.57916666666666672</v>
      </c>
      <c r="AC7" s="453">
        <v>0.65833333333333333</v>
      </c>
      <c r="AD7" s="453">
        <v>0.43541666666666662</v>
      </c>
      <c r="AE7" s="454">
        <v>0.6694444444444444</v>
      </c>
      <c r="AG7" s="15">
        <f>VLOOKUP(AH7,id!$A:$C,3,0)</f>
        <v>241</v>
      </c>
      <c r="AH7" s="15" t="str">
        <f t="shared" ref="AH7:AH65" si="1">AI7&amp;AJ7&amp;AL7</f>
        <v>PotockiRobert1974</v>
      </c>
      <c r="AI7" s="9" t="str">
        <f t="shared" ref="AI7:AI65" si="2">E7</f>
        <v>Potocki</v>
      </c>
      <c r="AJ7" s="9" t="str">
        <f t="shared" si="0"/>
        <v>Robert</v>
      </c>
      <c r="AK7" s="9">
        <f t="shared" ref="AK7:AK65" si="3">I7</f>
        <v>0</v>
      </c>
      <c r="AL7" s="9">
        <f t="shared" ref="AL7:AL65" si="4">G7</f>
        <v>1974</v>
      </c>
      <c r="AM7" s="9">
        <f t="shared" ref="AM7:AM30" si="5">AM6*IF(AQ7&lt;1,AQ7,IF(AR7&lt;1,AR7,IF(AP7&lt;1,AP7,IF(AO7&lt;1,AO7,1))))</f>
        <v>47.669211569519888</v>
      </c>
      <c r="AN7" s="9"/>
      <c r="AO7" s="9">
        <f>M6/M7</f>
        <v>0.95338423139039774</v>
      </c>
      <c r="AP7" s="9">
        <f>K7/K6</f>
        <v>1</v>
      </c>
      <c r="AQ7" s="9">
        <f>J7/J6</f>
        <v>1</v>
      </c>
      <c r="AR7" s="9">
        <f t="shared" ref="AR7:AR30" si="6">AP7^0.2</f>
        <v>1</v>
      </c>
    </row>
    <row r="8" spans="1:44" ht="15" customHeight="1">
      <c r="A8" s="445">
        <v>3</v>
      </c>
      <c r="B8" s="446">
        <v>3</v>
      </c>
      <c r="C8" s="446"/>
      <c r="D8" s="446">
        <v>3008</v>
      </c>
      <c r="E8" s="446" t="s">
        <v>894</v>
      </c>
      <c r="F8" s="446" t="s">
        <v>65</v>
      </c>
      <c r="G8" s="446">
        <v>1981</v>
      </c>
      <c r="H8" s="446" t="s">
        <v>893</v>
      </c>
      <c r="I8" s="446" t="s">
        <v>893</v>
      </c>
      <c r="J8" s="446">
        <v>40</v>
      </c>
      <c r="K8" s="446">
        <v>16</v>
      </c>
      <c r="L8" s="446">
        <v>40</v>
      </c>
      <c r="M8" s="447">
        <v>0.32704861111111111</v>
      </c>
      <c r="N8" s="446">
        <v>0</v>
      </c>
      <c r="O8" s="448">
        <v>0.41319444444444442</v>
      </c>
      <c r="P8" s="448">
        <v>0.3659722222222222</v>
      </c>
      <c r="Q8" s="448">
        <v>0.61527777777777781</v>
      </c>
      <c r="R8" s="448">
        <v>0.66875000000000007</v>
      </c>
      <c r="S8" s="448">
        <v>0.53333333333333333</v>
      </c>
      <c r="T8" s="448">
        <v>0.59375</v>
      </c>
      <c r="U8" s="448">
        <v>0.4909722222222222</v>
      </c>
      <c r="V8" s="448">
        <v>0.63541666666666663</v>
      </c>
      <c r="W8" s="448">
        <v>0.56736111111111109</v>
      </c>
      <c r="X8" s="448">
        <v>0.65347222222222223</v>
      </c>
      <c r="Y8" s="448">
        <v>0.4604166666666667</v>
      </c>
      <c r="Z8" s="448">
        <v>0.51388888888888895</v>
      </c>
      <c r="AA8" s="448">
        <v>0.39513888888888887</v>
      </c>
      <c r="AB8" s="448">
        <v>0.62430555555555556</v>
      </c>
      <c r="AC8" s="448">
        <v>0.55347222222222225</v>
      </c>
      <c r="AD8" s="448">
        <v>0.44305555555555554</v>
      </c>
      <c r="AE8" s="449">
        <v>0.68055555555555547</v>
      </c>
      <c r="AG8" s="15">
        <f>VLOOKUP(AH8,id!$A:$C,3,0)</f>
        <v>245</v>
      </c>
      <c r="AH8" s="15" t="str">
        <f t="shared" si="1"/>
        <v>ZłomańczukMichał1981</v>
      </c>
      <c r="AI8" s="9" t="str">
        <f t="shared" si="2"/>
        <v>Złomańczuk</v>
      </c>
      <c r="AJ8" s="9" t="str">
        <f t="shared" si="0"/>
        <v>Michał</v>
      </c>
      <c r="AK8" s="9" t="str">
        <f t="shared" si="3"/>
        <v>Straszyn</v>
      </c>
      <c r="AL8" s="9">
        <f t="shared" si="4"/>
        <v>1981</v>
      </c>
      <c r="AM8" s="9">
        <f t="shared" si="5"/>
        <v>45.960293024737233</v>
      </c>
      <c r="AN8" s="9"/>
      <c r="AO8" s="9">
        <f t="shared" ref="AO8:AO30" si="7">M7/M8</f>
        <v>0.96415047598825077</v>
      </c>
      <c r="AP8" s="9">
        <f t="shared" ref="AP8:AP30" si="8">K8/K7</f>
        <v>1</v>
      </c>
      <c r="AQ8" s="9">
        <f t="shared" ref="AQ8:AQ30" si="9">J8/J7</f>
        <v>1</v>
      </c>
      <c r="AR8" s="9">
        <f t="shared" si="6"/>
        <v>1</v>
      </c>
    </row>
    <row r="9" spans="1:44" s="236" customFormat="1" ht="15" customHeight="1">
      <c r="A9" s="450">
        <v>4</v>
      </c>
      <c r="B9" s="451">
        <v>4</v>
      </c>
      <c r="C9" s="451"/>
      <c r="D9" s="451">
        <v>3195</v>
      </c>
      <c r="E9" s="451" t="s">
        <v>2751</v>
      </c>
      <c r="F9" s="451" t="s">
        <v>570</v>
      </c>
      <c r="G9" s="451">
        <v>1974</v>
      </c>
      <c r="H9" s="451" t="s">
        <v>1673</v>
      </c>
      <c r="I9" s="451"/>
      <c r="J9" s="451">
        <v>40</v>
      </c>
      <c r="K9" s="451">
        <v>16</v>
      </c>
      <c r="L9" s="451">
        <v>40</v>
      </c>
      <c r="M9" s="452">
        <v>0.33591435185185187</v>
      </c>
      <c r="N9" s="451">
        <v>0</v>
      </c>
      <c r="O9" s="453">
        <v>0.40625</v>
      </c>
      <c r="P9" s="453">
        <v>0.36319444444444443</v>
      </c>
      <c r="Q9" s="453">
        <v>0.60833333333333328</v>
      </c>
      <c r="R9" s="453">
        <v>0.67638888888888893</v>
      </c>
      <c r="S9" s="453">
        <v>0.51527777777777783</v>
      </c>
      <c r="T9" s="453">
        <v>0.58819444444444446</v>
      </c>
      <c r="U9" s="453">
        <v>0.47083333333333338</v>
      </c>
      <c r="V9" s="453">
        <v>0.63541666666666663</v>
      </c>
      <c r="W9" s="453">
        <v>0.55763888888888891</v>
      </c>
      <c r="X9" s="453">
        <v>0.65416666666666667</v>
      </c>
      <c r="Y9" s="453">
        <v>0.43263888888888885</v>
      </c>
      <c r="Z9" s="453">
        <v>0.49513888888888885</v>
      </c>
      <c r="AA9" s="453">
        <v>0.3833333333333333</v>
      </c>
      <c r="AB9" s="453">
        <v>0.62152777777777779</v>
      </c>
      <c r="AC9" s="453">
        <v>0.5395833333333333</v>
      </c>
      <c r="AD9" s="453">
        <v>0.4548611111111111</v>
      </c>
      <c r="AE9" s="454">
        <v>0.68958333333333333</v>
      </c>
      <c r="AG9" s="15">
        <f>VLOOKUP(AH9,id!$A:$C,3,0)</f>
        <v>673</v>
      </c>
      <c r="AH9" s="15" t="str">
        <f t="shared" si="1"/>
        <v>GrothRyszard1974</v>
      </c>
      <c r="AI9" s="9" t="str">
        <f t="shared" si="2"/>
        <v>Groth</v>
      </c>
      <c r="AJ9" s="9" t="str">
        <f t="shared" si="0"/>
        <v>Ryszard</v>
      </c>
      <c r="AK9" s="9">
        <f t="shared" si="3"/>
        <v>0</v>
      </c>
      <c r="AL9" s="9">
        <f t="shared" si="4"/>
        <v>1974</v>
      </c>
      <c r="AM9" s="9">
        <f t="shared" si="5"/>
        <v>44.74726940702201</v>
      </c>
      <c r="AN9" s="9"/>
      <c r="AO9" s="9">
        <f t="shared" si="7"/>
        <v>0.97360713916548935</v>
      </c>
      <c r="AP9" s="9">
        <f t="shared" si="8"/>
        <v>1</v>
      </c>
      <c r="AQ9" s="9">
        <f t="shared" si="9"/>
        <v>1</v>
      </c>
      <c r="AR9" s="9">
        <f t="shared" si="6"/>
        <v>1</v>
      </c>
    </row>
    <row r="10" spans="1:44" ht="15" customHeight="1">
      <c r="A10" s="445">
        <v>5</v>
      </c>
      <c r="B10" s="446">
        <v>5</v>
      </c>
      <c r="C10" s="446"/>
      <c r="D10" s="446">
        <v>3076</v>
      </c>
      <c r="E10" s="446" t="s">
        <v>654</v>
      </c>
      <c r="F10" s="446" t="s">
        <v>25</v>
      </c>
      <c r="G10" s="446">
        <v>1968</v>
      </c>
      <c r="H10" s="446" t="s">
        <v>1827</v>
      </c>
      <c r="I10" s="446" t="s">
        <v>653</v>
      </c>
      <c r="J10" s="446">
        <v>40</v>
      </c>
      <c r="K10" s="446">
        <v>16</v>
      </c>
      <c r="L10" s="446">
        <v>40</v>
      </c>
      <c r="M10" s="447">
        <v>0.33725694444444443</v>
      </c>
      <c r="N10" s="446">
        <v>0</v>
      </c>
      <c r="O10" s="448">
        <v>0.40625</v>
      </c>
      <c r="P10" s="448">
        <v>0.36319444444444443</v>
      </c>
      <c r="Q10" s="448">
        <v>0.60833333333333328</v>
      </c>
      <c r="R10" s="448">
        <v>0.67708333333333337</v>
      </c>
      <c r="S10" s="448">
        <v>0.51527777777777783</v>
      </c>
      <c r="T10" s="448">
        <v>0.58819444444444446</v>
      </c>
      <c r="U10" s="448">
        <v>0.47083333333333338</v>
      </c>
      <c r="V10" s="448">
        <v>0.63611111111111118</v>
      </c>
      <c r="W10" s="448">
        <v>0.55833333333333335</v>
      </c>
      <c r="X10" s="448">
        <v>0.65486111111111112</v>
      </c>
      <c r="Y10" s="448">
        <v>0.43333333333333335</v>
      </c>
      <c r="Z10" s="448">
        <v>0.49513888888888885</v>
      </c>
      <c r="AA10" s="448">
        <v>0.3833333333333333</v>
      </c>
      <c r="AB10" s="448">
        <v>0.62152777777777779</v>
      </c>
      <c r="AC10" s="448">
        <v>0.5395833333333333</v>
      </c>
      <c r="AD10" s="448">
        <v>0.4548611111111111</v>
      </c>
      <c r="AE10" s="449">
        <v>0.69097222222222221</v>
      </c>
      <c r="AG10" s="15">
        <f>VLOOKUP(AH10,id!$A:$C,3,0)</f>
        <v>250</v>
      </c>
      <c r="AH10" s="15" t="str">
        <f t="shared" si="1"/>
        <v>PolaszJacek1968</v>
      </c>
      <c r="AI10" s="9" t="str">
        <f t="shared" si="2"/>
        <v>Polasz</v>
      </c>
      <c r="AJ10" s="9" t="str">
        <f t="shared" si="0"/>
        <v>Jacek</v>
      </c>
      <c r="AK10" s="9" t="str">
        <f t="shared" si="3"/>
        <v>Wykrojniki TSA</v>
      </c>
      <c r="AL10" s="9">
        <f t="shared" si="4"/>
        <v>1968</v>
      </c>
      <c r="AM10" s="9">
        <f t="shared" si="5"/>
        <v>44.569134150108098</v>
      </c>
      <c r="AN10" s="9"/>
      <c r="AO10" s="9">
        <f t="shared" si="7"/>
        <v>0.99601908095679337</v>
      </c>
      <c r="AP10" s="9">
        <f t="shared" si="8"/>
        <v>1</v>
      </c>
      <c r="AQ10" s="9">
        <f t="shared" si="9"/>
        <v>1</v>
      </c>
      <c r="AR10" s="9">
        <f t="shared" si="6"/>
        <v>1</v>
      </c>
    </row>
    <row r="11" spans="1:44" s="236" customFormat="1" ht="15" customHeight="1">
      <c r="A11" s="450">
        <v>6</v>
      </c>
      <c r="B11" s="451">
        <v>6</v>
      </c>
      <c r="C11" s="451"/>
      <c r="D11" s="451">
        <v>3037</v>
      </c>
      <c r="E11" s="451" t="s">
        <v>669</v>
      </c>
      <c r="F11" s="451" t="s">
        <v>26</v>
      </c>
      <c r="G11" s="451">
        <v>1977</v>
      </c>
      <c r="H11" s="451" t="s">
        <v>1515</v>
      </c>
      <c r="I11" s="451" t="s">
        <v>2752</v>
      </c>
      <c r="J11" s="451">
        <v>40</v>
      </c>
      <c r="K11" s="451">
        <v>16</v>
      </c>
      <c r="L11" s="451">
        <v>40</v>
      </c>
      <c r="M11" s="452">
        <v>0.35218750000000004</v>
      </c>
      <c r="N11" s="451">
        <v>0</v>
      </c>
      <c r="O11" s="453">
        <v>0.51944444444444449</v>
      </c>
      <c r="P11" s="453">
        <v>0.68055555555555547</v>
      </c>
      <c r="Q11" s="453">
        <v>0.43472222222222223</v>
      </c>
      <c r="R11" s="453">
        <v>0.49652777777777773</v>
      </c>
      <c r="S11" s="453">
        <v>0.66597222222222219</v>
      </c>
      <c r="T11" s="453">
        <v>0.41319444444444442</v>
      </c>
      <c r="U11" s="453">
        <v>0.6118055555555556</v>
      </c>
      <c r="V11" s="453">
        <v>0.45902777777777781</v>
      </c>
      <c r="W11" s="453">
        <v>0.38819444444444445</v>
      </c>
      <c r="X11" s="453">
        <v>0.47847222222222219</v>
      </c>
      <c r="Y11" s="453">
        <v>0.57777777777777783</v>
      </c>
      <c r="Z11" s="453">
        <v>0.63958333333333328</v>
      </c>
      <c r="AA11" s="453">
        <v>0.6972222222222223</v>
      </c>
      <c r="AB11" s="453">
        <v>0.44722222222222219</v>
      </c>
      <c r="AC11" s="453">
        <v>0.37361111111111112</v>
      </c>
      <c r="AD11" s="453">
        <v>0.56041666666666667</v>
      </c>
      <c r="AE11" s="454">
        <v>0.70624999999999993</v>
      </c>
      <c r="AG11" s="15">
        <f>VLOOKUP(AH11,id!$A:$C,3,0)</f>
        <v>674</v>
      </c>
      <c r="AH11" s="15" t="str">
        <f t="shared" si="1"/>
        <v>DeptułaKrzysztof1977</v>
      </c>
      <c r="AI11" s="9" t="str">
        <f t="shared" si="2"/>
        <v>Deptuła</v>
      </c>
      <c r="AJ11" s="9" t="str">
        <f t="shared" si="0"/>
        <v>Krzysztof</v>
      </c>
      <c r="AK11" s="9" t="str">
        <f t="shared" si="3"/>
        <v>flypics.pl</v>
      </c>
      <c r="AL11" s="9">
        <f t="shared" si="4"/>
        <v>1977</v>
      </c>
      <c r="AM11" s="9">
        <f t="shared" si="5"/>
        <v>42.679680567879316</v>
      </c>
      <c r="AN11" s="9"/>
      <c r="AO11" s="9">
        <f t="shared" si="7"/>
        <v>0.95760623089815622</v>
      </c>
      <c r="AP11" s="9">
        <f t="shared" si="8"/>
        <v>1</v>
      </c>
      <c r="AQ11" s="9">
        <f t="shared" si="9"/>
        <v>1</v>
      </c>
      <c r="AR11" s="9">
        <f t="shared" si="6"/>
        <v>1</v>
      </c>
    </row>
    <row r="12" spans="1:44" ht="15" customHeight="1">
      <c r="A12" s="445">
        <v>7</v>
      </c>
      <c r="B12" s="446">
        <v>7</v>
      </c>
      <c r="C12" s="446"/>
      <c r="D12" s="446">
        <v>3199</v>
      </c>
      <c r="E12" s="446" t="s">
        <v>476</v>
      </c>
      <c r="F12" s="446" t="s">
        <v>154</v>
      </c>
      <c r="G12" s="446">
        <v>1980</v>
      </c>
      <c r="H12" s="446" t="s">
        <v>2732</v>
      </c>
      <c r="I12" s="446"/>
      <c r="J12" s="446">
        <v>40</v>
      </c>
      <c r="K12" s="446">
        <v>16</v>
      </c>
      <c r="L12" s="446">
        <v>40</v>
      </c>
      <c r="M12" s="447">
        <v>0.35219907407407408</v>
      </c>
      <c r="N12" s="446">
        <v>0</v>
      </c>
      <c r="O12" s="448">
        <v>0.51944444444444449</v>
      </c>
      <c r="P12" s="448">
        <v>0.68055555555555547</v>
      </c>
      <c r="Q12" s="448">
        <v>0.43541666666666662</v>
      </c>
      <c r="R12" s="448">
        <v>0.49652777777777773</v>
      </c>
      <c r="S12" s="448">
        <v>0.66597222222222219</v>
      </c>
      <c r="T12" s="448">
        <v>0.41319444444444442</v>
      </c>
      <c r="U12" s="448">
        <v>0.6118055555555556</v>
      </c>
      <c r="V12" s="448">
        <v>0.45902777777777781</v>
      </c>
      <c r="W12" s="448">
        <v>0.38819444444444445</v>
      </c>
      <c r="X12" s="448">
        <v>0.47847222222222219</v>
      </c>
      <c r="Y12" s="448">
        <v>0.57708333333333328</v>
      </c>
      <c r="Z12" s="448">
        <v>0.63958333333333328</v>
      </c>
      <c r="AA12" s="448">
        <v>0.6972222222222223</v>
      </c>
      <c r="AB12" s="448">
        <v>0.44722222222222219</v>
      </c>
      <c r="AC12" s="448">
        <v>0.37361111111111112</v>
      </c>
      <c r="AD12" s="448">
        <v>0.56041666666666667</v>
      </c>
      <c r="AE12" s="449">
        <v>0.70624999999999993</v>
      </c>
      <c r="AG12" s="15">
        <f>VLOOKUP(AH12,id!$A:$C,3,0)</f>
        <v>675</v>
      </c>
      <c r="AH12" s="15" t="str">
        <f t="shared" si="1"/>
        <v>BlockDaniel1980</v>
      </c>
      <c r="AI12" s="9" t="str">
        <f t="shared" si="2"/>
        <v>Block</v>
      </c>
      <c r="AJ12" s="9" t="str">
        <f t="shared" si="0"/>
        <v>Daniel</v>
      </c>
      <c r="AK12" s="9">
        <f t="shared" si="3"/>
        <v>0</v>
      </c>
      <c r="AL12" s="9">
        <f t="shared" si="4"/>
        <v>1980</v>
      </c>
      <c r="AM12" s="9">
        <f t="shared" si="5"/>
        <v>42.678278015116653</v>
      </c>
      <c r="AN12" s="9"/>
      <c r="AO12" s="9">
        <f t="shared" si="7"/>
        <v>0.99996713769306611</v>
      </c>
      <c r="AP12" s="9">
        <f t="shared" si="8"/>
        <v>1</v>
      </c>
      <c r="AQ12" s="9">
        <f t="shared" si="9"/>
        <v>1</v>
      </c>
      <c r="AR12" s="9">
        <f t="shared" si="6"/>
        <v>1</v>
      </c>
    </row>
    <row r="13" spans="1:44" s="236" customFormat="1" ht="15" customHeight="1">
      <c r="A13" s="450">
        <v>8</v>
      </c>
      <c r="B13" s="451">
        <v>8</v>
      </c>
      <c r="C13" s="451"/>
      <c r="D13" s="451">
        <v>3176</v>
      </c>
      <c r="E13" s="451" t="s">
        <v>2099</v>
      </c>
      <c r="F13" s="451" t="s">
        <v>30</v>
      </c>
      <c r="G13" s="451">
        <v>1966</v>
      </c>
      <c r="H13" s="451" t="s">
        <v>2097</v>
      </c>
      <c r="I13" s="451" t="s">
        <v>2096</v>
      </c>
      <c r="J13" s="451">
        <v>40</v>
      </c>
      <c r="K13" s="451">
        <v>16</v>
      </c>
      <c r="L13" s="451">
        <v>40</v>
      </c>
      <c r="M13" s="452">
        <v>0.35812500000000003</v>
      </c>
      <c r="N13" s="451">
        <v>0</v>
      </c>
      <c r="O13" s="453">
        <v>0.39999999999999997</v>
      </c>
      <c r="P13" s="453">
        <v>0.36458333333333331</v>
      </c>
      <c r="Q13" s="453">
        <v>0.62013888888888891</v>
      </c>
      <c r="R13" s="453">
        <v>0.69652777777777775</v>
      </c>
      <c r="S13" s="453">
        <v>0.5180555555555556</v>
      </c>
      <c r="T13" s="453">
        <v>0.59652777777777777</v>
      </c>
      <c r="U13" s="453">
        <v>0.47222222222222227</v>
      </c>
      <c r="V13" s="453">
        <v>0.64861111111111114</v>
      </c>
      <c r="W13" s="453">
        <v>0.56597222222222221</v>
      </c>
      <c r="X13" s="453">
        <v>0.67083333333333339</v>
      </c>
      <c r="Y13" s="453">
        <v>0.43472222222222223</v>
      </c>
      <c r="Z13" s="453">
        <v>0.49583333333333335</v>
      </c>
      <c r="AA13" s="453">
        <v>0.37638888888888888</v>
      </c>
      <c r="AB13" s="453">
        <v>0.63402777777777775</v>
      </c>
      <c r="AC13" s="453">
        <v>0.54513888888888895</v>
      </c>
      <c r="AD13" s="453">
        <v>0.45347222222222222</v>
      </c>
      <c r="AE13" s="454">
        <v>0.71180555555555547</v>
      </c>
      <c r="AG13" s="15">
        <f>VLOOKUP(AH13,id!$A:$C,3,0)</f>
        <v>448</v>
      </c>
      <c r="AH13" s="15" t="str">
        <f t="shared" si="1"/>
        <v>BuchajewiczAndrzej1966</v>
      </c>
      <c r="AI13" s="9" t="str">
        <f t="shared" si="2"/>
        <v>Buchajewicz</v>
      </c>
      <c r="AJ13" s="9" t="str">
        <f t="shared" si="0"/>
        <v>Andrzej</v>
      </c>
      <c r="AK13" s="9" t="str">
        <f t="shared" si="3"/>
        <v>MCkwadrat</v>
      </c>
      <c r="AL13" s="9">
        <f t="shared" si="4"/>
        <v>1966</v>
      </c>
      <c r="AM13" s="9">
        <f t="shared" si="5"/>
        <v>41.972076788830705</v>
      </c>
      <c r="AN13" s="9"/>
      <c r="AO13" s="9">
        <f t="shared" si="7"/>
        <v>0.9834529118996832</v>
      </c>
      <c r="AP13" s="9">
        <f t="shared" si="8"/>
        <v>1</v>
      </c>
      <c r="AQ13" s="9">
        <f t="shared" si="9"/>
        <v>1</v>
      </c>
      <c r="AR13" s="9">
        <f t="shared" si="6"/>
        <v>1</v>
      </c>
    </row>
    <row r="14" spans="1:44" ht="15" customHeight="1">
      <c r="A14" s="445">
        <v>9</v>
      </c>
      <c r="B14" s="446">
        <v>9</v>
      </c>
      <c r="C14" s="446"/>
      <c r="D14" s="446">
        <v>3183</v>
      </c>
      <c r="E14" s="446" t="s">
        <v>281</v>
      </c>
      <c r="F14" s="446" t="s">
        <v>250</v>
      </c>
      <c r="G14" s="446">
        <v>1963</v>
      </c>
      <c r="H14" s="446" t="s">
        <v>279</v>
      </c>
      <c r="I14" s="446"/>
      <c r="J14" s="446">
        <v>40</v>
      </c>
      <c r="K14" s="446">
        <v>16</v>
      </c>
      <c r="L14" s="446">
        <v>40</v>
      </c>
      <c r="M14" s="447">
        <v>0.37314814814814817</v>
      </c>
      <c r="N14" s="446">
        <v>0</v>
      </c>
      <c r="O14" s="448">
        <v>0.53541666666666665</v>
      </c>
      <c r="P14" s="448">
        <v>0.37847222222222227</v>
      </c>
      <c r="Q14" s="448">
        <v>0.64513888888888882</v>
      </c>
      <c r="R14" s="448">
        <v>0.58124999999999993</v>
      </c>
      <c r="S14" s="448">
        <v>0.3979166666666667</v>
      </c>
      <c r="T14" s="448">
        <v>0.66388888888888886</v>
      </c>
      <c r="U14" s="448">
        <v>0.48402777777777778</v>
      </c>
      <c r="V14" s="448">
        <v>0.61319444444444449</v>
      </c>
      <c r="W14" s="448">
        <v>0.69444444444444453</v>
      </c>
      <c r="X14" s="448">
        <v>0.55902777777777779</v>
      </c>
      <c r="Y14" s="448">
        <v>0.50624999999999998</v>
      </c>
      <c r="Z14" s="448">
        <v>0.42083333333333334</v>
      </c>
      <c r="AA14" s="448">
        <v>0.3666666666666667</v>
      </c>
      <c r="AB14" s="448">
        <v>0.6</v>
      </c>
      <c r="AC14" s="448">
        <v>0.7090277777777777</v>
      </c>
      <c r="AD14" s="448">
        <v>0.4458333333333333</v>
      </c>
      <c r="AE14" s="449">
        <v>0.7270833333333333</v>
      </c>
      <c r="AG14" s="15">
        <f>VLOOKUP(AH14,id!$A:$C,3,0)</f>
        <v>4</v>
      </c>
      <c r="AH14" s="15" t="str">
        <f t="shared" si="1"/>
        <v>KrólikowskiRoman1963</v>
      </c>
      <c r="AI14" s="9" t="str">
        <f t="shared" si="2"/>
        <v>Królikowski</v>
      </c>
      <c r="AJ14" s="9" t="str">
        <f t="shared" si="0"/>
        <v>Roman</v>
      </c>
      <c r="AK14" s="9">
        <f t="shared" si="3"/>
        <v>0</v>
      </c>
      <c r="AL14" s="9">
        <f t="shared" si="4"/>
        <v>1963</v>
      </c>
      <c r="AM14" s="9">
        <f t="shared" si="5"/>
        <v>40.282258064516121</v>
      </c>
      <c r="AN14" s="9"/>
      <c r="AO14" s="9">
        <f t="shared" si="7"/>
        <v>0.95973945409429284</v>
      </c>
      <c r="AP14" s="9">
        <f t="shared" si="8"/>
        <v>1</v>
      </c>
      <c r="AQ14" s="9">
        <f t="shared" si="9"/>
        <v>1</v>
      </c>
      <c r="AR14" s="9">
        <f t="shared" si="6"/>
        <v>1</v>
      </c>
    </row>
    <row r="15" spans="1:44" s="236" customFormat="1" ht="15" customHeight="1">
      <c r="A15" s="450">
        <v>10</v>
      </c>
      <c r="B15" s="451">
        <v>10</v>
      </c>
      <c r="C15" s="451"/>
      <c r="D15" s="451">
        <v>3143</v>
      </c>
      <c r="E15" s="451" t="s">
        <v>52</v>
      </c>
      <c r="F15" s="451" t="s">
        <v>53</v>
      </c>
      <c r="G15" s="451">
        <v>1960</v>
      </c>
      <c r="H15" s="451" t="s">
        <v>1778</v>
      </c>
      <c r="I15" s="451" t="s">
        <v>326</v>
      </c>
      <c r="J15" s="451">
        <v>40</v>
      </c>
      <c r="K15" s="451">
        <v>16</v>
      </c>
      <c r="L15" s="451">
        <v>40</v>
      </c>
      <c r="M15" s="452">
        <v>0.39016203703703706</v>
      </c>
      <c r="N15" s="451">
        <v>0</v>
      </c>
      <c r="O15" s="453">
        <v>0.68263888888888891</v>
      </c>
      <c r="P15" s="453">
        <v>0.73263888888888884</v>
      </c>
      <c r="Q15" s="453">
        <v>0.44027777777777777</v>
      </c>
      <c r="R15" s="453">
        <v>0.37291666666666662</v>
      </c>
      <c r="S15" s="453">
        <v>0.54236111111111118</v>
      </c>
      <c r="T15" s="453">
        <v>0.46388888888888885</v>
      </c>
      <c r="U15" s="453">
        <v>0.61458333333333337</v>
      </c>
      <c r="V15" s="453">
        <v>0.40833333333333338</v>
      </c>
      <c r="W15" s="453">
        <v>0.51041666666666663</v>
      </c>
      <c r="X15" s="453">
        <v>0.38819444444444445</v>
      </c>
      <c r="Y15" s="453">
        <v>0.64444444444444449</v>
      </c>
      <c r="Z15" s="453">
        <v>0.56180555555555556</v>
      </c>
      <c r="AA15" s="453">
        <v>0.71875</v>
      </c>
      <c r="AB15" s="453">
        <v>0.42291666666666666</v>
      </c>
      <c r="AC15" s="453">
        <v>0.49236111111111108</v>
      </c>
      <c r="AD15" s="453">
        <v>0.58819444444444446</v>
      </c>
      <c r="AE15" s="454">
        <v>0.74375000000000002</v>
      </c>
      <c r="AG15" s="15">
        <f>VLOOKUP(AH15,id!$A:$C,3,0)</f>
        <v>64</v>
      </c>
      <c r="AH15" s="15" t="str">
        <f t="shared" si="1"/>
        <v>KoniecznyTomasz1960</v>
      </c>
      <c r="AI15" s="9" t="str">
        <f t="shared" si="2"/>
        <v>Konieczny</v>
      </c>
      <c r="AJ15" s="9" t="str">
        <f t="shared" si="0"/>
        <v>Tomasz</v>
      </c>
      <c r="AK15" s="9" t="str">
        <f t="shared" si="3"/>
        <v>Grupa Rowerowa Lipka</v>
      </c>
      <c r="AL15" s="9">
        <f t="shared" si="4"/>
        <v>1960</v>
      </c>
      <c r="AM15" s="9">
        <f t="shared" si="5"/>
        <v>38.525660041530699</v>
      </c>
      <c r="AN15" s="9"/>
      <c r="AO15" s="9">
        <f t="shared" si="7"/>
        <v>0.95639276179175325</v>
      </c>
      <c r="AP15" s="9">
        <f t="shared" si="8"/>
        <v>1</v>
      </c>
      <c r="AQ15" s="9">
        <f t="shared" si="9"/>
        <v>1</v>
      </c>
      <c r="AR15" s="9">
        <f t="shared" si="6"/>
        <v>1</v>
      </c>
    </row>
    <row r="16" spans="1:44" ht="15" customHeight="1">
      <c r="A16" s="445">
        <v>11</v>
      </c>
      <c r="B16" s="446">
        <v>11</v>
      </c>
      <c r="C16" s="446"/>
      <c r="D16" s="446">
        <v>3103</v>
      </c>
      <c r="E16" s="446" t="s">
        <v>463</v>
      </c>
      <c r="F16" s="446" t="s">
        <v>437</v>
      </c>
      <c r="G16" s="446">
        <v>1980</v>
      </c>
      <c r="H16" s="446" t="s">
        <v>1515</v>
      </c>
      <c r="I16" s="446" t="s">
        <v>206</v>
      </c>
      <c r="J16" s="446">
        <v>40</v>
      </c>
      <c r="K16" s="446">
        <v>16</v>
      </c>
      <c r="L16" s="446">
        <v>40</v>
      </c>
      <c r="M16" s="447">
        <v>0.40930555555555559</v>
      </c>
      <c r="N16" s="446">
        <v>0</v>
      </c>
      <c r="O16" s="448">
        <v>0.44375000000000003</v>
      </c>
      <c r="P16" s="448">
        <v>0.37013888888888885</v>
      </c>
      <c r="Q16" s="448">
        <v>0.6694444444444444</v>
      </c>
      <c r="R16" s="448">
        <v>0.74444444444444446</v>
      </c>
      <c r="S16" s="448">
        <v>0.56458333333333333</v>
      </c>
      <c r="T16" s="448">
        <v>0.63888888888888895</v>
      </c>
      <c r="U16" s="448">
        <v>0.50486111111111109</v>
      </c>
      <c r="V16" s="448">
        <v>0.69513888888888886</v>
      </c>
      <c r="W16" s="448">
        <v>0.58958333333333335</v>
      </c>
      <c r="X16" s="448">
        <v>0.71666666666666667</v>
      </c>
      <c r="Y16" s="448">
        <v>0.47569444444444442</v>
      </c>
      <c r="Z16" s="448">
        <v>0.54652777777777783</v>
      </c>
      <c r="AA16" s="448">
        <v>0.4069444444444445</v>
      </c>
      <c r="AB16" s="448">
        <v>0.68125000000000002</v>
      </c>
      <c r="AC16" s="448">
        <v>0.60833333333333328</v>
      </c>
      <c r="AD16" s="448">
        <v>0.52847222222222223</v>
      </c>
      <c r="AE16" s="449">
        <v>0.7631944444444444</v>
      </c>
      <c r="AG16" s="15">
        <f>VLOOKUP(AH16,id!$A:$C,3,0)</f>
        <v>676</v>
      </c>
      <c r="AH16" s="15" t="str">
        <f t="shared" si="1"/>
        <v>MeggerSławek1980</v>
      </c>
      <c r="AI16" s="9" t="str">
        <f t="shared" si="2"/>
        <v>Megger</v>
      </c>
      <c r="AJ16" s="9" t="str">
        <f t="shared" si="0"/>
        <v>Sławek</v>
      </c>
      <c r="AK16" s="9" t="str">
        <f t="shared" si="3"/>
        <v>Królowie Lasu</v>
      </c>
      <c r="AL16" s="9">
        <f t="shared" si="4"/>
        <v>1980</v>
      </c>
      <c r="AM16" s="9">
        <f t="shared" si="5"/>
        <v>36.723786901934162</v>
      </c>
      <c r="AN16" s="9"/>
      <c r="AO16" s="9">
        <f t="shared" si="7"/>
        <v>0.95322927270670732</v>
      </c>
      <c r="AP16" s="9">
        <f t="shared" si="8"/>
        <v>1</v>
      </c>
      <c r="AQ16" s="9">
        <f t="shared" si="9"/>
        <v>1</v>
      </c>
      <c r="AR16" s="9">
        <f t="shared" si="6"/>
        <v>1</v>
      </c>
    </row>
    <row r="17" spans="1:44" s="236" customFormat="1" ht="15" customHeight="1">
      <c r="A17" s="450">
        <v>12</v>
      </c>
      <c r="B17" s="451">
        <v>12</v>
      </c>
      <c r="C17" s="451"/>
      <c r="D17" s="451">
        <v>3093</v>
      </c>
      <c r="E17" s="451" t="s">
        <v>205</v>
      </c>
      <c r="F17" s="451" t="s">
        <v>76</v>
      </c>
      <c r="G17" s="451">
        <v>1990</v>
      </c>
      <c r="H17" s="451" t="s">
        <v>1828</v>
      </c>
      <c r="I17" s="451" t="s">
        <v>206</v>
      </c>
      <c r="J17" s="451">
        <v>40</v>
      </c>
      <c r="K17" s="451">
        <v>16</v>
      </c>
      <c r="L17" s="451">
        <v>40</v>
      </c>
      <c r="M17" s="452">
        <v>0.40932870370370367</v>
      </c>
      <c r="N17" s="451">
        <v>0</v>
      </c>
      <c r="O17" s="453">
        <v>0.44444444444444442</v>
      </c>
      <c r="P17" s="453">
        <v>0.37013888888888885</v>
      </c>
      <c r="Q17" s="453">
        <v>0.6694444444444444</v>
      </c>
      <c r="R17" s="453">
        <v>0.74444444444444446</v>
      </c>
      <c r="S17" s="453">
        <v>0.56458333333333333</v>
      </c>
      <c r="T17" s="453">
        <v>0.63888888888888895</v>
      </c>
      <c r="U17" s="453">
        <v>0.50624999999999998</v>
      </c>
      <c r="V17" s="453">
        <v>0.69513888888888886</v>
      </c>
      <c r="W17" s="453">
        <v>0.58958333333333335</v>
      </c>
      <c r="X17" s="453">
        <v>0.71666666666666667</v>
      </c>
      <c r="Y17" s="453">
        <v>0.47638888888888892</v>
      </c>
      <c r="Z17" s="453">
        <v>0.54652777777777783</v>
      </c>
      <c r="AA17" s="453">
        <v>0.4069444444444445</v>
      </c>
      <c r="AB17" s="453">
        <v>0.68125000000000002</v>
      </c>
      <c r="AC17" s="453">
        <v>0.60902777777777783</v>
      </c>
      <c r="AD17" s="453">
        <v>0.52847222222222223</v>
      </c>
      <c r="AE17" s="454">
        <v>0.7631944444444444</v>
      </c>
      <c r="AG17" s="15">
        <f>VLOOKUP(AH17,id!$A:$C,3,0)</f>
        <v>247</v>
      </c>
      <c r="AH17" s="15" t="str">
        <f t="shared" si="1"/>
        <v>WysockiMaciej1990</v>
      </c>
      <c r="AI17" s="9" t="str">
        <f t="shared" si="2"/>
        <v>Wysocki</v>
      </c>
      <c r="AJ17" s="9" t="str">
        <f t="shared" si="0"/>
        <v>Maciej</v>
      </c>
      <c r="AK17" s="9" t="str">
        <f t="shared" si="3"/>
        <v>Królowie Lasu</v>
      </c>
      <c r="AL17" s="9">
        <f t="shared" si="4"/>
        <v>1990</v>
      </c>
      <c r="AM17" s="9">
        <f t="shared" si="5"/>
        <v>36.721710117061583</v>
      </c>
      <c r="AN17" s="9"/>
      <c r="AO17" s="9">
        <f t="shared" si="7"/>
        <v>0.99994344850986838</v>
      </c>
      <c r="AP17" s="9">
        <f t="shared" si="8"/>
        <v>1</v>
      </c>
      <c r="AQ17" s="9">
        <f t="shared" si="9"/>
        <v>1</v>
      </c>
      <c r="AR17" s="9">
        <f t="shared" si="6"/>
        <v>1</v>
      </c>
    </row>
    <row r="18" spans="1:44" ht="15" customHeight="1">
      <c r="A18" s="445">
        <v>13</v>
      </c>
      <c r="B18" s="446">
        <v>13</v>
      </c>
      <c r="C18" s="446"/>
      <c r="D18" s="446">
        <v>3142</v>
      </c>
      <c r="E18" s="446" t="s">
        <v>446</v>
      </c>
      <c r="F18" s="446" t="s">
        <v>234</v>
      </c>
      <c r="G18" s="446">
        <v>1952</v>
      </c>
      <c r="H18" s="446" t="s">
        <v>1615</v>
      </c>
      <c r="I18" s="446" t="s">
        <v>2696</v>
      </c>
      <c r="J18" s="446">
        <v>39</v>
      </c>
      <c r="K18" s="446">
        <v>15</v>
      </c>
      <c r="L18" s="446">
        <v>39</v>
      </c>
      <c r="M18" s="447">
        <v>0.36983796296296295</v>
      </c>
      <c r="N18" s="446">
        <v>0</v>
      </c>
      <c r="O18" s="448">
        <v>0.3888888888888889</v>
      </c>
      <c r="P18" s="448">
        <v>0.71388888888888891</v>
      </c>
      <c r="Q18" s="448">
        <v>0.47361111111111115</v>
      </c>
      <c r="R18" s="448"/>
      <c r="S18" s="448">
        <v>0.5805555555555556</v>
      </c>
      <c r="T18" s="448">
        <v>0.49583333333333335</v>
      </c>
      <c r="U18" s="448">
        <v>0.62708333333333333</v>
      </c>
      <c r="V18" s="448">
        <v>0.43541666666666662</v>
      </c>
      <c r="W18" s="448">
        <v>0.53194444444444444</v>
      </c>
      <c r="X18" s="448">
        <v>0.41597222222222219</v>
      </c>
      <c r="Y18" s="448">
        <v>0.65486111111111112</v>
      </c>
      <c r="Z18" s="448">
        <v>0.6020833333333333</v>
      </c>
      <c r="AA18" s="448">
        <v>0.37083333333333335</v>
      </c>
      <c r="AB18" s="448">
        <v>0.44861111111111113</v>
      </c>
      <c r="AC18" s="448">
        <v>0.55069444444444449</v>
      </c>
      <c r="AD18" s="448">
        <v>0.67986111111111114</v>
      </c>
      <c r="AE18" s="449">
        <v>0.72361111111111109</v>
      </c>
      <c r="AG18" s="15">
        <f>VLOOKUP(AH18,id!$A:$C,3,0)</f>
        <v>677</v>
      </c>
      <c r="AH18" s="15" t="str">
        <f t="shared" si="1"/>
        <v>WylężekZdzisław1952</v>
      </c>
      <c r="AI18" s="9" t="str">
        <f t="shared" si="2"/>
        <v>Wylężek</v>
      </c>
      <c r="AJ18" s="9" t="str">
        <f t="shared" si="0"/>
        <v>Zdzisław</v>
      </c>
      <c r="AK18" s="9" t="str">
        <f t="shared" si="3"/>
        <v>CUMULUS sleeping bags</v>
      </c>
      <c r="AL18" s="9">
        <f t="shared" si="4"/>
        <v>1952</v>
      </c>
      <c r="AM18" s="9">
        <f t="shared" si="5"/>
        <v>35.803667364135045</v>
      </c>
      <c r="AN18" s="9"/>
      <c r="AO18" s="9">
        <f t="shared" si="7"/>
        <v>1.1067784940852474</v>
      </c>
      <c r="AP18" s="9">
        <f t="shared" si="8"/>
        <v>0.9375</v>
      </c>
      <c r="AQ18" s="9">
        <f t="shared" si="9"/>
        <v>0.97499999999999998</v>
      </c>
      <c r="AR18" s="9">
        <f t="shared" si="6"/>
        <v>0.98717524291740988</v>
      </c>
    </row>
    <row r="19" spans="1:44" s="236" customFormat="1" ht="15" customHeight="1">
      <c r="A19" s="450">
        <v>14</v>
      </c>
      <c r="B19" s="451">
        <v>14</v>
      </c>
      <c r="C19" s="451"/>
      <c r="D19" s="451">
        <v>3158</v>
      </c>
      <c r="E19" s="451" t="s">
        <v>596</v>
      </c>
      <c r="F19" s="451" t="s">
        <v>69</v>
      </c>
      <c r="G19" s="451">
        <v>1979</v>
      </c>
      <c r="H19" s="451" t="s">
        <v>1515</v>
      </c>
      <c r="I19" s="451" t="s">
        <v>2636</v>
      </c>
      <c r="J19" s="451">
        <v>39</v>
      </c>
      <c r="K19" s="451">
        <v>15</v>
      </c>
      <c r="L19" s="451">
        <v>39</v>
      </c>
      <c r="M19" s="452">
        <v>0.40025462962962965</v>
      </c>
      <c r="N19" s="451">
        <v>0</v>
      </c>
      <c r="O19" s="453">
        <v>0.53194444444444444</v>
      </c>
      <c r="P19" s="453">
        <v>0.36458333333333331</v>
      </c>
      <c r="Q19" s="453">
        <v>0.64444444444444449</v>
      </c>
      <c r="R19" s="453"/>
      <c r="S19" s="453">
        <v>0.3833333333333333</v>
      </c>
      <c r="T19" s="453">
        <v>0.67847222222222225</v>
      </c>
      <c r="U19" s="453">
        <v>0.44305555555555554</v>
      </c>
      <c r="V19" s="453">
        <v>0.61041666666666672</v>
      </c>
      <c r="W19" s="453">
        <v>0.72083333333333333</v>
      </c>
      <c r="X19" s="453">
        <v>0.58194444444444449</v>
      </c>
      <c r="Y19" s="453">
        <v>0.47638888888888892</v>
      </c>
      <c r="Z19" s="453">
        <v>0.41736111111111113</v>
      </c>
      <c r="AA19" s="453">
        <v>0.55833333333333335</v>
      </c>
      <c r="AB19" s="453">
        <v>0.62638888888888888</v>
      </c>
      <c r="AC19" s="453">
        <v>0.73611111111111116</v>
      </c>
      <c r="AD19" s="453">
        <v>0.49583333333333335</v>
      </c>
      <c r="AE19" s="454">
        <v>0.75416666666666676</v>
      </c>
      <c r="AG19" s="15">
        <f>VLOOKUP(AH19,id!$A:$C,3,0)</f>
        <v>102</v>
      </c>
      <c r="AH19" s="15" t="str">
        <f t="shared" si="1"/>
        <v>BallerstadtŁukasz1979</v>
      </c>
      <c r="AI19" s="9" t="str">
        <f t="shared" si="2"/>
        <v>Ballerstadt</v>
      </c>
      <c r="AJ19" s="9" t="str">
        <f t="shared" si="0"/>
        <v>Łukasz</v>
      </c>
      <c r="AK19" s="9" t="str">
        <f t="shared" si="3"/>
        <v>BIKE NOW BEER LATER</v>
      </c>
      <c r="AL19" s="9">
        <f t="shared" si="4"/>
        <v>1979</v>
      </c>
      <c r="AM19" s="9">
        <f t="shared" si="5"/>
        <v>33.082828840251317</v>
      </c>
      <c r="AN19" s="9"/>
      <c r="AO19" s="9">
        <f t="shared" si="7"/>
        <v>0.92400670869238322</v>
      </c>
      <c r="AP19" s="9">
        <f t="shared" si="8"/>
        <v>1</v>
      </c>
      <c r="AQ19" s="9">
        <f t="shared" si="9"/>
        <v>1</v>
      </c>
      <c r="AR19" s="9">
        <f t="shared" si="6"/>
        <v>1</v>
      </c>
    </row>
    <row r="20" spans="1:44" ht="15" customHeight="1">
      <c r="A20" s="445">
        <v>15</v>
      </c>
      <c r="B20" s="446">
        <v>15</v>
      </c>
      <c r="C20" s="446"/>
      <c r="D20" s="446">
        <v>3150</v>
      </c>
      <c r="E20" s="446" t="s">
        <v>592</v>
      </c>
      <c r="F20" s="446" t="s">
        <v>97</v>
      </c>
      <c r="G20" s="446">
        <v>1982</v>
      </c>
      <c r="H20" s="446" t="s">
        <v>1673</v>
      </c>
      <c r="I20" s="446" t="s">
        <v>2636</v>
      </c>
      <c r="J20" s="446">
        <v>39</v>
      </c>
      <c r="K20" s="446">
        <v>15</v>
      </c>
      <c r="L20" s="446">
        <v>39</v>
      </c>
      <c r="M20" s="447">
        <v>0.40381944444444445</v>
      </c>
      <c r="N20" s="446">
        <v>0</v>
      </c>
      <c r="O20" s="448">
        <v>0.53194444444444444</v>
      </c>
      <c r="P20" s="448">
        <v>0.36527777777777781</v>
      </c>
      <c r="Q20" s="448">
        <v>0.64513888888888882</v>
      </c>
      <c r="R20" s="448"/>
      <c r="S20" s="448">
        <v>0.3833333333333333</v>
      </c>
      <c r="T20" s="448">
        <v>0.67847222222222225</v>
      </c>
      <c r="U20" s="448">
        <v>0.44375000000000003</v>
      </c>
      <c r="V20" s="448">
        <v>0.61041666666666672</v>
      </c>
      <c r="W20" s="448">
        <v>0.71944444444444444</v>
      </c>
      <c r="X20" s="448">
        <v>0.58194444444444449</v>
      </c>
      <c r="Y20" s="448">
        <v>0.47638888888888892</v>
      </c>
      <c r="Z20" s="448">
        <v>0.41736111111111113</v>
      </c>
      <c r="AA20" s="448">
        <v>0.55833333333333335</v>
      </c>
      <c r="AB20" s="448">
        <v>0.62708333333333333</v>
      </c>
      <c r="AC20" s="448">
        <v>0.7368055555555556</v>
      </c>
      <c r="AD20" s="448">
        <v>0.49583333333333335</v>
      </c>
      <c r="AE20" s="449">
        <v>0.75763888888888886</v>
      </c>
      <c r="AG20" s="15">
        <f>VLOOKUP(AH20,id!$A:$C,3,0)</f>
        <v>294</v>
      </c>
      <c r="AH20" s="15" t="str">
        <f t="shared" si="1"/>
        <v>CisońMateusz1982</v>
      </c>
      <c r="AI20" s="9" t="str">
        <f t="shared" si="2"/>
        <v>Cisoń</v>
      </c>
      <c r="AJ20" s="9" t="str">
        <f t="shared" si="0"/>
        <v>Mateusz</v>
      </c>
      <c r="AK20" s="9" t="str">
        <f t="shared" si="3"/>
        <v>BIKE NOW BEER LATER</v>
      </c>
      <c r="AL20" s="9">
        <f t="shared" si="4"/>
        <v>1982</v>
      </c>
      <c r="AM20" s="9">
        <f t="shared" si="5"/>
        <v>32.790782085227029</v>
      </c>
      <c r="AN20" s="9"/>
      <c r="AO20" s="9">
        <f t="shared" si="7"/>
        <v>0.99117225566064782</v>
      </c>
      <c r="AP20" s="9">
        <f t="shared" si="8"/>
        <v>1</v>
      </c>
      <c r="AQ20" s="9">
        <f t="shared" si="9"/>
        <v>1</v>
      </c>
      <c r="AR20" s="9">
        <f t="shared" si="6"/>
        <v>1</v>
      </c>
    </row>
    <row r="21" spans="1:44" s="236" customFormat="1" ht="15" customHeight="1">
      <c r="A21" s="450">
        <v>16</v>
      </c>
      <c r="B21" s="451">
        <v>16</v>
      </c>
      <c r="C21" s="451"/>
      <c r="D21" s="451">
        <v>3054</v>
      </c>
      <c r="E21" s="451" t="s">
        <v>1102</v>
      </c>
      <c r="F21" s="451" t="s">
        <v>98</v>
      </c>
      <c r="G21" s="451">
        <v>1981</v>
      </c>
      <c r="H21" s="451" t="s">
        <v>1515</v>
      </c>
      <c r="I21" s="451"/>
      <c r="J21" s="451">
        <v>38</v>
      </c>
      <c r="K21" s="451">
        <v>15</v>
      </c>
      <c r="L21" s="451">
        <v>38</v>
      </c>
      <c r="M21" s="452">
        <v>0.40214120370370371</v>
      </c>
      <c r="N21" s="451">
        <v>0</v>
      </c>
      <c r="O21" s="453">
        <v>0.40902777777777777</v>
      </c>
      <c r="P21" s="453">
        <v>0.36874999999999997</v>
      </c>
      <c r="Q21" s="453">
        <v>0.66249999999999998</v>
      </c>
      <c r="R21" s="453">
        <v>0.74097222222222225</v>
      </c>
      <c r="S21" s="453">
        <v>0.57847222222222217</v>
      </c>
      <c r="T21" s="453"/>
      <c r="U21" s="453">
        <v>0.50416666666666665</v>
      </c>
      <c r="V21" s="453">
        <v>0.69305555555555554</v>
      </c>
      <c r="W21" s="453">
        <v>0.625</v>
      </c>
      <c r="X21" s="453">
        <v>0.71666666666666667</v>
      </c>
      <c r="Y21" s="453">
        <v>0.4548611111111111</v>
      </c>
      <c r="Z21" s="453">
        <v>0.55555555555555558</v>
      </c>
      <c r="AA21" s="453">
        <v>0.3840277777777778</v>
      </c>
      <c r="AB21" s="453">
        <v>0.67708333333333337</v>
      </c>
      <c r="AC21" s="453">
        <v>0.60555555555555551</v>
      </c>
      <c r="AD21" s="453">
        <v>0.53125</v>
      </c>
      <c r="AE21" s="454">
        <v>0.75624999999999998</v>
      </c>
      <c r="AG21" s="15">
        <f>VLOOKUP(AH21,id!$A:$C,3,0)</f>
        <v>352</v>
      </c>
      <c r="AH21" s="15" t="str">
        <f t="shared" si="1"/>
        <v>WejherSławomir1981</v>
      </c>
      <c r="AI21" s="9" t="str">
        <f t="shared" si="2"/>
        <v>Wejher</v>
      </c>
      <c r="AJ21" s="9" t="str">
        <f t="shared" si="0"/>
        <v>Sławomir</v>
      </c>
      <c r="AK21" s="9">
        <f t="shared" si="3"/>
        <v>0</v>
      </c>
      <c r="AL21" s="9">
        <f t="shared" si="4"/>
        <v>1981</v>
      </c>
      <c r="AM21" s="9">
        <f t="shared" si="5"/>
        <v>31.949992800990437</v>
      </c>
      <c r="AN21" s="9"/>
      <c r="AO21" s="9">
        <f t="shared" si="7"/>
        <v>1.0041732623399051</v>
      </c>
      <c r="AP21" s="9">
        <f t="shared" si="8"/>
        <v>1</v>
      </c>
      <c r="AQ21" s="9">
        <f t="shared" si="9"/>
        <v>0.97435897435897434</v>
      </c>
      <c r="AR21" s="9">
        <f t="shared" si="6"/>
        <v>1</v>
      </c>
    </row>
    <row r="22" spans="1:44" ht="15" customHeight="1">
      <c r="A22" s="445">
        <v>17</v>
      </c>
      <c r="B22" s="446">
        <v>17</v>
      </c>
      <c r="C22" s="446"/>
      <c r="D22" s="446">
        <v>3044</v>
      </c>
      <c r="E22" s="446" t="s">
        <v>1074</v>
      </c>
      <c r="F22" s="446" t="s">
        <v>97</v>
      </c>
      <c r="G22" s="446">
        <v>1983</v>
      </c>
      <c r="H22" s="446" t="s">
        <v>2753</v>
      </c>
      <c r="I22" s="446"/>
      <c r="J22" s="446">
        <v>38</v>
      </c>
      <c r="K22" s="446">
        <v>15</v>
      </c>
      <c r="L22" s="446">
        <v>38</v>
      </c>
      <c r="M22" s="447">
        <v>0.40217592592592594</v>
      </c>
      <c r="N22" s="446">
        <v>0</v>
      </c>
      <c r="O22" s="448">
        <v>0.40972222222222227</v>
      </c>
      <c r="P22" s="448">
        <v>0.36874999999999997</v>
      </c>
      <c r="Q22" s="448">
        <v>0.66249999999999998</v>
      </c>
      <c r="R22" s="448">
        <v>0.74097222222222225</v>
      </c>
      <c r="S22" s="448">
        <v>0.57916666666666672</v>
      </c>
      <c r="T22" s="448"/>
      <c r="U22" s="448">
        <v>0.50416666666666665</v>
      </c>
      <c r="V22" s="448">
        <v>0.69305555555555554</v>
      </c>
      <c r="W22" s="448">
        <v>0.62569444444444444</v>
      </c>
      <c r="X22" s="448">
        <v>0.71666666666666667</v>
      </c>
      <c r="Y22" s="448">
        <v>0.45416666666666666</v>
      </c>
      <c r="Z22" s="448">
        <v>0.55555555555555558</v>
      </c>
      <c r="AA22" s="448">
        <v>0.3840277777777778</v>
      </c>
      <c r="AB22" s="448">
        <v>0.67708333333333337</v>
      </c>
      <c r="AC22" s="448">
        <v>0.60625000000000007</v>
      </c>
      <c r="AD22" s="448">
        <v>0.53055555555555556</v>
      </c>
      <c r="AE22" s="449">
        <v>0.75624999999999998</v>
      </c>
      <c r="AG22" s="15">
        <f>VLOOKUP(AH22,id!$A:$C,3,0)</f>
        <v>678</v>
      </c>
      <c r="AH22" s="15" t="str">
        <f t="shared" si="1"/>
        <v>MechlińskiMateusz1983</v>
      </c>
      <c r="AI22" s="9" t="str">
        <f t="shared" si="2"/>
        <v>Mechliński</v>
      </c>
      <c r="AJ22" s="9" t="str">
        <f t="shared" si="0"/>
        <v>Mateusz</v>
      </c>
      <c r="AK22" s="9">
        <f t="shared" si="3"/>
        <v>0</v>
      </c>
      <c r="AL22" s="9">
        <f t="shared" si="4"/>
        <v>1983</v>
      </c>
      <c r="AM22" s="9">
        <f t="shared" si="5"/>
        <v>31.947234369471992</v>
      </c>
      <c r="AN22" s="9"/>
      <c r="AO22" s="9">
        <f t="shared" si="7"/>
        <v>0.99991366409577531</v>
      </c>
      <c r="AP22" s="9">
        <f t="shared" si="8"/>
        <v>1</v>
      </c>
      <c r="AQ22" s="9">
        <f t="shared" si="9"/>
        <v>1</v>
      </c>
      <c r="AR22" s="9">
        <f t="shared" si="6"/>
        <v>1</v>
      </c>
    </row>
    <row r="23" spans="1:44" s="236" customFormat="1" ht="15" customHeight="1">
      <c r="A23" s="450">
        <v>18</v>
      </c>
      <c r="B23" s="451">
        <v>18</v>
      </c>
      <c r="C23" s="451"/>
      <c r="D23" s="451">
        <v>3039</v>
      </c>
      <c r="E23" s="451" t="s">
        <v>1103</v>
      </c>
      <c r="F23" s="451" t="s">
        <v>414</v>
      </c>
      <c r="G23" s="451">
        <v>1983</v>
      </c>
      <c r="H23" s="451" t="s">
        <v>289</v>
      </c>
      <c r="I23" s="451"/>
      <c r="J23" s="451">
        <v>38</v>
      </c>
      <c r="K23" s="451">
        <v>15</v>
      </c>
      <c r="L23" s="451">
        <v>38</v>
      </c>
      <c r="M23" s="452">
        <v>0.40222222222222226</v>
      </c>
      <c r="N23" s="451">
        <v>0</v>
      </c>
      <c r="O23" s="453">
        <v>0.40972222222222227</v>
      </c>
      <c r="P23" s="453">
        <v>0.36874999999999997</v>
      </c>
      <c r="Q23" s="453">
        <v>0.66249999999999998</v>
      </c>
      <c r="R23" s="453">
        <v>0.7416666666666667</v>
      </c>
      <c r="S23" s="453">
        <v>0.57847222222222217</v>
      </c>
      <c r="T23" s="453"/>
      <c r="U23" s="453">
        <v>0.50347222222222221</v>
      </c>
      <c r="V23" s="453">
        <v>0.69305555555555554</v>
      </c>
      <c r="W23" s="453">
        <v>0.625</v>
      </c>
      <c r="X23" s="453">
        <v>0.71666666666666667</v>
      </c>
      <c r="Y23" s="453">
        <v>0.45416666666666666</v>
      </c>
      <c r="Z23" s="453">
        <v>0.55486111111111114</v>
      </c>
      <c r="AA23" s="453">
        <v>0.3840277777777778</v>
      </c>
      <c r="AB23" s="453">
        <v>0.67708333333333337</v>
      </c>
      <c r="AC23" s="453">
        <v>0.60555555555555551</v>
      </c>
      <c r="AD23" s="453">
        <v>0.53125</v>
      </c>
      <c r="AE23" s="454">
        <v>0.75624999999999998</v>
      </c>
      <c r="AG23" s="15">
        <f>VLOOKUP(AH23,id!$A:$C,3,0)</f>
        <v>679</v>
      </c>
      <c r="AH23" s="15" t="str">
        <f t="shared" si="1"/>
        <v>KuprianSzymon1983</v>
      </c>
      <c r="AI23" s="9" t="str">
        <f t="shared" si="2"/>
        <v>Kuprian</v>
      </c>
      <c r="AJ23" s="9" t="str">
        <f t="shared" si="0"/>
        <v>Szymon</v>
      </c>
      <c r="AK23" s="9">
        <f t="shared" si="3"/>
        <v>0</v>
      </c>
      <c r="AL23" s="9">
        <f t="shared" si="4"/>
        <v>1983</v>
      </c>
      <c r="AM23" s="9">
        <f t="shared" si="5"/>
        <v>31.943557201611785</v>
      </c>
      <c r="AN23" s="9"/>
      <c r="AO23" s="9">
        <f t="shared" si="7"/>
        <v>0.9998848987108655</v>
      </c>
      <c r="AP23" s="9">
        <f t="shared" si="8"/>
        <v>1</v>
      </c>
      <c r="AQ23" s="9">
        <f t="shared" si="9"/>
        <v>1</v>
      </c>
      <c r="AR23" s="9">
        <f t="shared" si="6"/>
        <v>1</v>
      </c>
    </row>
    <row r="24" spans="1:44" ht="15" customHeight="1">
      <c r="A24" s="445">
        <v>19</v>
      </c>
      <c r="B24" s="446">
        <v>19</v>
      </c>
      <c r="C24" s="446"/>
      <c r="D24" s="446">
        <v>3186</v>
      </c>
      <c r="E24" s="446" t="s">
        <v>1185</v>
      </c>
      <c r="F24" s="446" t="s">
        <v>295</v>
      </c>
      <c r="G24" s="446">
        <v>1997</v>
      </c>
      <c r="H24" s="446" t="s">
        <v>1615</v>
      </c>
      <c r="I24" s="446" t="s">
        <v>2754</v>
      </c>
      <c r="J24" s="446">
        <v>38</v>
      </c>
      <c r="K24" s="446">
        <v>15</v>
      </c>
      <c r="L24" s="446">
        <v>38</v>
      </c>
      <c r="M24" s="447">
        <v>0.4114814814814815</v>
      </c>
      <c r="N24" s="446">
        <v>0</v>
      </c>
      <c r="O24" s="448">
        <v>0.64166666666666672</v>
      </c>
      <c r="P24" s="448">
        <v>0.58819444444444446</v>
      </c>
      <c r="Q24" s="448">
        <v>0.45763888888888887</v>
      </c>
      <c r="R24" s="448">
        <v>0.37291666666666662</v>
      </c>
      <c r="S24" s="448">
        <v>0.56666666666666665</v>
      </c>
      <c r="T24" s="448">
        <v>0.48680555555555555</v>
      </c>
      <c r="U24" s="448"/>
      <c r="V24" s="448">
        <v>0.40833333333333338</v>
      </c>
      <c r="W24" s="448">
        <v>0.52986111111111112</v>
      </c>
      <c r="X24" s="448">
        <v>0.38750000000000001</v>
      </c>
      <c r="Y24" s="448">
        <v>0.70208333333333339</v>
      </c>
      <c r="Z24" s="448">
        <v>0.73749999999999993</v>
      </c>
      <c r="AA24" s="448">
        <v>0.61597222222222225</v>
      </c>
      <c r="AB24" s="448">
        <v>0.43888888888888888</v>
      </c>
      <c r="AC24" s="448">
        <v>0.54583333333333328</v>
      </c>
      <c r="AD24" s="448">
        <v>0.6791666666666667</v>
      </c>
      <c r="AE24" s="449">
        <v>0.76527777777777783</v>
      </c>
      <c r="AG24" s="15">
        <f>VLOOKUP(AH24,id!$A:$C,3,0)</f>
        <v>680</v>
      </c>
      <c r="AH24" s="15" t="str">
        <f t="shared" si="1"/>
        <v>ŻadkowskiStanisław1997</v>
      </c>
      <c r="AI24" s="9" t="str">
        <f t="shared" si="2"/>
        <v>Żadkowski</v>
      </c>
      <c r="AJ24" s="9" t="str">
        <f t="shared" si="0"/>
        <v>Stanisław</v>
      </c>
      <c r="AK24" s="9" t="str">
        <f t="shared" si="3"/>
        <v>Dla Kuby</v>
      </c>
      <c r="AL24" s="9">
        <f t="shared" si="4"/>
        <v>1997</v>
      </c>
      <c r="AM24" s="9">
        <f t="shared" si="5"/>
        <v>31.224755284383797</v>
      </c>
      <c r="AN24" s="9"/>
      <c r="AO24" s="9">
        <f t="shared" si="7"/>
        <v>0.9774977497749775</v>
      </c>
      <c r="AP24" s="9">
        <f t="shared" si="8"/>
        <v>1</v>
      </c>
      <c r="AQ24" s="9">
        <f t="shared" si="9"/>
        <v>1</v>
      </c>
      <c r="AR24" s="9">
        <f t="shared" si="6"/>
        <v>1</v>
      </c>
    </row>
    <row r="25" spans="1:44" s="236" customFormat="1" ht="15" customHeight="1">
      <c r="A25" s="450">
        <v>20</v>
      </c>
      <c r="B25" s="451">
        <v>20</v>
      </c>
      <c r="C25" s="451"/>
      <c r="D25" s="451">
        <v>3185</v>
      </c>
      <c r="E25" s="451" t="s">
        <v>1185</v>
      </c>
      <c r="F25" s="451" t="s">
        <v>21</v>
      </c>
      <c r="G25" s="451">
        <v>1975</v>
      </c>
      <c r="H25" s="451" t="s">
        <v>1615</v>
      </c>
      <c r="I25" s="451"/>
      <c r="J25" s="451">
        <v>38</v>
      </c>
      <c r="K25" s="451">
        <v>15</v>
      </c>
      <c r="L25" s="451">
        <v>38</v>
      </c>
      <c r="M25" s="452">
        <v>0.41150462962962964</v>
      </c>
      <c r="N25" s="451">
        <v>0</v>
      </c>
      <c r="O25" s="453">
        <v>0.64166666666666672</v>
      </c>
      <c r="P25" s="453">
        <v>0.58819444444444446</v>
      </c>
      <c r="Q25" s="453">
        <v>0.45763888888888887</v>
      </c>
      <c r="R25" s="453">
        <v>0.37291666666666662</v>
      </c>
      <c r="S25" s="453">
        <v>0.56666666666666665</v>
      </c>
      <c r="T25" s="453">
        <v>0.48680555555555555</v>
      </c>
      <c r="U25" s="453"/>
      <c r="V25" s="453">
        <v>0.40833333333333338</v>
      </c>
      <c r="W25" s="453">
        <v>0.52986111111111112</v>
      </c>
      <c r="X25" s="453">
        <v>0.38750000000000001</v>
      </c>
      <c r="Y25" s="453">
        <v>0.70208333333333339</v>
      </c>
      <c r="Z25" s="453">
        <v>0.7368055555555556</v>
      </c>
      <c r="AA25" s="453">
        <v>0.61597222222222225</v>
      </c>
      <c r="AB25" s="453">
        <v>0.43888888888888888</v>
      </c>
      <c r="AC25" s="453">
        <v>0.54583333333333328</v>
      </c>
      <c r="AD25" s="453">
        <v>0.6791666666666667</v>
      </c>
      <c r="AE25" s="454">
        <v>0.76527777777777783</v>
      </c>
      <c r="AG25" s="15">
        <f>VLOOKUP(AH25,id!$A:$C,3,0)</f>
        <v>681</v>
      </c>
      <c r="AH25" s="15" t="str">
        <f t="shared" si="1"/>
        <v>ŻadkowskiMarcin1975</v>
      </c>
      <c r="AI25" s="9" t="str">
        <f t="shared" si="2"/>
        <v>Żadkowski</v>
      </c>
      <c r="AJ25" s="9" t="str">
        <f t="shared" si="0"/>
        <v>Marcin</v>
      </c>
      <c r="AK25" s="9">
        <f t="shared" si="3"/>
        <v>0</v>
      </c>
      <c r="AL25" s="9">
        <f t="shared" si="4"/>
        <v>1975</v>
      </c>
      <c r="AM25" s="9">
        <f t="shared" si="5"/>
        <v>31.222998815053518</v>
      </c>
      <c r="AN25" s="9"/>
      <c r="AO25" s="9">
        <f t="shared" si="7"/>
        <v>0.99994374753895487</v>
      </c>
      <c r="AP25" s="9">
        <f t="shared" si="8"/>
        <v>1</v>
      </c>
      <c r="AQ25" s="9">
        <f t="shared" si="9"/>
        <v>1</v>
      </c>
      <c r="AR25" s="9">
        <f t="shared" si="6"/>
        <v>1</v>
      </c>
    </row>
    <row r="26" spans="1:44" ht="15" customHeight="1">
      <c r="A26" s="445">
        <v>21</v>
      </c>
      <c r="B26" s="446">
        <v>21</v>
      </c>
      <c r="C26" s="446"/>
      <c r="D26" s="446">
        <v>3184</v>
      </c>
      <c r="E26" s="446" t="s">
        <v>2755</v>
      </c>
      <c r="F26" s="446" t="s">
        <v>30</v>
      </c>
      <c r="G26" s="446">
        <v>1978</v>
      </c>
      <c r="H26" s="446" t="s">
        <v>1615</v>
      </c>
      <c r="I26" s="446"/>
      <c r="J26" s="446">
        <v>38</v>
      </c>
      <c r="K26" s="446">
        <v>15</v>
      </c>
      <c r="L26" s="446">
        <v>38</v>
      </c>
      <c r="M26" s="447">
        <v>0.41188657407407409</v>
      </c>
      <c r="N26" s="446">
        <v>0</v>
      </c>
      <c r="O26" s="448">
        <v>0.64236111111111105</v>
      </c>
      <c r="P26" s="448">
        <v>0.58819444444444446</v>
      </c>
      <c r="Q26" s="448">
        <v>0.45763888888888887</v>
      </c>
      <c r="R26" s="448">
        <v>0.37222222222222223</v>
      </c>
      <c r="S26" s="448">
        <v>0.56736111111111109</v>
      </c>
      <c r="T26" s="448">
        <v>0.48749999999999999</v>
      </c>
      <c r="U26" s="448"/>
      <c r="V26" s="448">
        <v>0.40833333333333338</v>
      </c>
      <c r="W26" s="448">
        <v>0.53055555555555556</v>
      </c>
      <c r="X26" s="448">
        <v>0.38750000000000001</v>
      </c>
      <c r="Y26" s="448">
        <v>0.70138888888888884</v>
      </c>
      <c r="Z26" s="448">
        <v>0.7368055555555556</v>
      </c>
      <c r="AA26" s="448">
        <v>0.61597222222222225</v>
      </c>
      <c r="AB26" s="448">
        <v>0.43958333333333338</v>
      </c>
      <c r="AC26" s="448">
        <v>0.54583333333333328</v>
      </c>
      <c r="AD26" s="448">
        <v>0.6791666666666667</v>
      </c>
      <c r="AE26" s="449">
        <v>0.76597222222222217</v>
      </c>
      <c r="AG26" s="15">
        <f>VLOOKUP(AH26,id!$A:$C,3,0)</f>
        <v>682</v>
      </c>
      <c r="AH26" s="15" t="str">
        <f t="shared" si="1"/>
        <v>SzydłowskiAndrzej1978</v>
      </c>
      <c r="AI26" s="9" t="str">
        <f t="shared" si="2"/>
        <v>Szydłowski</v>
      </c>
      <c r="AJ26" s="9" t="str">
        <f t="shared" si="0"/>
        <v>Andrzej</v>
      </c>
      <c r="AK26" s="9">
        <f t="shared" si="3"/>
        <v>0</v>
      </c>
      <c r="AL26" s="9">
        <f t="shared" si="4"/>
        <v>1978</v>
      </c>
      <c r="AM26" s="9">
        <f t="shared" si="5"/>
        <v>31.194045574800146</v>
      </c>
      <c r="AN26" s="9"/>
      <c r="AO26" s="9">
        <f t="shared" si="7"/>
        <v>0.99907269508528396</v>
      </c>
      <c r="AP26" s="9">
        <f t="shared" si="8"/>
        <v>1</v>
      </c>
      <c r="AQ26" s="9">
        <f t="shared" si="9"/>
        <v>1</v>
      </c>
      <c r="AR26" s="9">
        <f t="shared" si="6"/>
        <v>1</v>
      </c>
    </row>
    <row r="27" spans="1:44" s="236" customFormat="1" ht="15" customHeight="1">
      <c r="A27" s="450">
        <v>22</v>
      </c>
      <c r="B27" s="451">
        <v>22</v>
      </c>
      <c r="C27" s="451"/>
      <c r="D27" s="451">
        <v>3187</v>
      </c>
      <c r="E27" s="451" t="s">
        <v>1035</v>
      </c>
      <c r="F27" s="451" t="s">
        <v>20</v>
      </c>
      <c r="G27" s="451">
        <v>1976</v>
      </c>
      <c r="H27" s="451" t="s">
        <v>1657</v>
      </c>
      <c r="I27" s="451"/>
      <c r="J27" s="451">
        <v>38</v>
      </c>
      <c r="K27" s="451">
        <v>15</v>
      </c>
      <c r="L27" s="451">
        <v>38</v>
      </c>
      <c r="M27" s="452">
        <v>0.41193287037037035</v>
      </c>
      <c r="N27" s="451">
        <v>0</v>
      </c>
      <c r="O27" s="453">
        <v>0.64166666666666672</v>
      </c>
      <c r="P27" s="453">
        <v>0.58819444444444446</v>
      </c>
      <c r="Q27" s="453">
        <v>0.45763888888888887</v>
      </c>
      <c r="R27" s="453">
        <v>0.37291666666666662</v>
      </c>
      <c r="S27" s="453">
        <v>0.56666666666666665</v>
      </c>
      <c r="T27" s="453">
        <v>0.48680555555555555</v>
      </c>
      <c r="U27" s="453"/>
      <c r="V27" s="453">
        <v>0.40833333333333338</v>
      </c>
      <c r="W27" s="453">
        <v>0.52986111111111112</v>
      </c>
      <c r="X27" s="453">
        <v>0.38750000000000001</v>
      </c>
      <c r="Y27" s="453">
        <v>0.7006944444444444</v>
      </c>
      <c r="Z27" s="453">
        <v>0.7368055555555556</v>
      </c>
      <c r="AA27" s="453">
        <v>0.61597222222222225</v>
      </c>
      <c r="AB27" s="453">
        <v>0.43888888888888888</v>
      </c>
      <c r="AC27" s="453">
        <v>0.54583333333333328</v>
      </c>
      <c r="AD27" s="453">
        <v>0.6791666666666667</v>
      </c>
      <c r="AE27" s="454">
        <v>0.76597222222222217</v>
      </c>
      <c r="AG27" s="15">
        <f>VLOOKUP(AH27,id!$A:$C,3,0)</f>
        <v>683</v>
      </c>
      <c r="AH27" s="15" t="str">
        <f t="shared" si="1"/>
        <v>RybakPaweł1976</v>
      </c>
      <c r="AI27" s="9" t="str">
        <f t="shared" si="2"/>
        <v>Rybak</v>
      </c>
      <c r="AJ27" s="9" t="str">
        <f t="shared" si="0"/>
        <v>Paweł</v>
      </c>
      <c r="AK27" s="9">
        <f t="shared" si="3"/>
        <v>0</v>
      </c>
      <c r="AL27" s="9">
        <f t="shared" si="4"/>
        <v>1976</v>
      </c>
      <c r="AM27" s="9">
        <f t="shared" si="5"/>
        <v>31.190539739552495</v>
      </c>
      <c r="AN27" s="9"/>
      <c r="AO27" s="9">
        <f t="shared" si="7"/>
        <v>0.99988761203675092</v>
      </c>
      <c r="AP27" s="9">
        <f t="shared" si="8"/>
        <v>1</v>
      </c>
      <c r="AQ27" s="9">
        <f t="shared" si="9"/>
        <v>1</v>
      </c>
      <c r="AR27" s="9">
        <f t="shared" si="6"/>
        <v>1</v>
      </c>
    </row>
    <row r="28" spans="1:44" ht="15" customHeight="1">
      <c r="A28" s="445">
        <v>23</v>
      </c>
      <c r="B28" s="446">
        <v>23</v>
      </c>
      <c r="C28" s="446"/>
      <c r="D28" s="446">
        <v>3141</v>
      </c>
      <c r="E28" s="446" t="s">
        <v>603</v>
      </c>
      <c r="F28" s="446" t="s">
        <v>352</v>
      </c>
      <c r="G28" s="446">
        <v>1983</v>
      </c>
      <c r="H28" s="446" t="s">
        <v>1515</v>
      </c>
      <c r="I28" s="446"/>
      <c r="J28" s="446">
        <v>37</v>
      </c>
      <c r="K28" s="446">
        <v>15</v>
      </c>
      <c r="L28" s="446">
        <v>37</v>
      </c>
      <c r="M28" s="447">
        <v>0.37466435185185182</v>
      </c>
      <c r="N28" s="446">
        <v>0</v>
      </c>
      <c r="O28" s="448">
        <v>0.55902777777777779</v>
      </c>
      <c r="P28" s="448">
        <v>0.71666666666666667</v>
      </c>
      <c r="Q28" s="448">
        <v>0.44236111111111115</v>
      </c>
      <c r="R28" s="448">
        <v>0.52986111111111112</v>
      </c>
      <c r="S28" s="448">
        <v>0.69930555555555562</v>
      </c>
      <c r="T28" s="448">
        <v>0.41944444444444445</v>
      </c>
      <c r="U28" s="448">
        <v>0.64861111111111114</v>
      </c>
      <c r="V28" s="448">
        <v>0.47847222222222219</v>
      </c>
      <c r="W28" s="448">
        <v>0.39097222222222222</v>
      </c>
      <c r="X28" s="448">
        <v>0.5</v>
      </c>
      <c r="Y28" s="448"/>
      <c r="Z28" s="448">
        <v>0.67361111111111116</v>
      </c>
      <c r="AA28" s="448">
        <v>0.59236111111111112</v>
      </c>
      <c r="AB28" s="448">
        <v>0.45902777777777781</v>
      </c>
      <c r="AC28" s="448">
        <v>0.375</v>
      </c>
      <c r="AD28" s="448">
        <v>0.62361111111111112</v>
      </c>
      <c r="AE28" s="449">
        <v>0.7284722222222223</v>
      </c>
      <c r="AG28" s="15">
        <f>VLOOKUP(AH28,id!$A:$C,3,0)</f>
        <v>244</v>
      </c>
      <c r="AH28" s="15" t="str">
        <f t="shared" si="1"/>
        <v>KlucznikJarek1983</v>
      </c>
      <c r="AI28" s="9" t="str">
        <f t="shared" si="2"/>
        <v>Klucznik</v>
      </c>
      <c r="AJ28" s="9" t="str">
        <f t="shared" si="0"/>
        <v>Jarek</v>
      </c>
      <c r="AK28" s="9">
        <f t="shared" si="3"/>
        <v>0</v>
      </c>
      <c r="AL28" s="9">
        <f t="shared" si="4"/>
        <v>1983</v>
      </c>
      <c r="AM28" s="9">
        <f t="shared" si="5"/>
        <v>30.369736062195852</v>
      </c>
      <c r="AN28" s="9"/>
      <c r="AO28" s="9">
        <f t="shared" si="7"/>
        <v>1.0994717494053319</v>
      </c>
      <c r="AP28" s="9">
        <f t="shared" si="8"/>
        <v>1</v>
      </c>
      <c r="AQ28" s="9">
        <f t="shared" si="9"/>
        <v>0.97368421052631582</v>
      </c>
      <c r="AR28" s="9">
        <f t="shared" si="6"/>
        <v>1</v>
      </c>
    </row>
    <row r="29" spans="1:44" s="236" customFormat="1" ht="15" customHeight="1">
      <c r="A29" s="450">
        <v>24</v>
      </c>
      <c r="B29" s="451">
        <v>24</v>
      </c>
      <c r="C29" s="451"/>
      <c r="D29" s="451">
        <v>3168</v>
      </c>
      <c r="E29" s="451" t="s">
        <v>2756</v>
      </c>
      <c r="F29" s="451" t="s">
        <v>166</v>
      </c>
      <c r="G29" s="451">
        <v>1977</v>
      </c>
      <c r="H29" s="451" t="s">
        <v>2757</v>
      </c>
      <c r="I29" s="451" t="s">
        <v>2758</v>
      </c>
      <c r="J29" s="451">
        <v>36</v>
      </c>
      <c r="K29" s="451">
        <v>14</v>
      </c>
      <c r="L29" s="451">
        <v>36</v>
      </c>
      <c r="M29" s="452">
        <v>0.39231481481481478</v>
      </c>
      <c r="N29" s="451">
        <v>0</v>
      </c>
      <c r="O29" s="453">
        <v>0.57291666666666663</v>
      </c>
      <c r="P29" s="453">
        <v>0.70694444444444438</v>
      </c>
      <c r="Q29" s="453">
        <v>0.45624999999999999</v>
      </c>
      <c r="R29" s="453">
        <v>0.54513888888888895</v>
      </c>
      <c r="S29" s="453"/>
      <c r="T29" s="453">
        <v>0.42986111111111108</v>
      </c>
      <c r="U29" s="453"/>
      <c r="V29" s="453">
        <v>0.49791666666666662</v>
      </c>
      <c r="W29" s="453">
        <v>0.3979166666666667</v>
      </c>
      <c r="X29" s="453">
        <v>0.5180555555555556</v>
      </c>
      <c r="Y29" s="453">
        <v>0.6118055555555556</v>
      </c>
      <c r="Z29" s="453">
        <v>0.6743055555555556</v>
      </c>
      <c r="AA29" s="453">
        <v>0.73888888888888893</v>
      </c>
      <c r="AB29" s="453">
        <v>0.47638888888888892</v>
      </c>
      <c r="AC29" s="453">
        <v>0.37638888888888888</v>
      </c>
      <c r="AD29" s="453">
        <v>0.64722222222222225</v>
      </c>
      <c r="AE29" s="454">
        <v>0.74583333333333324</v>
      </c>
      <c r="AG29" s="15">
        <f>VLOOKUP(AH29,id!$A:$C,3,0)</f>
        <v>684</v>
      </c>
      <c r="AH29" s="15" t="str">
        <f t="shared" si="1"/>
        <v>JaroszewskiWojciech1977</v>
      </c>
      <c r="AI29" s="9" t="str">
        <f t="shared" si="2"/>
        <v>Jaroszewski</v>
      </c>
      <c r="AJ29" s="9" t="str">
        <f t="shared" si="0"/>
        <v>Wojciech</v>
      </c>
      <c r="AK29" s="9" t="str">
        <f t="shared" si="3"/>
        <v>Deep Forest</v>
      </c>
      <c r="AL29" s="9">
        <f t="shared" si="4"/>
        <v>1977</v>
      </c>
      <c r="AM29" s="9">
        <f t="shared" si="5"/>
        <v>29.548932384839208</v>
      </c>
      <c r="AN29" s="9"/>
      <c r="AO29" s="9">
        <f t="shared" si="7"/>
        <v>0.95500944064196369</v>
      </c>
      <c r="AP29" s="9">
        <f t="shared" si="8"/>
        <v>0.93333333333333335</v>
      </c>
      <c r="AQ29" s="9">
        <f t="shared" si="9"/>
        <v>0.97297297297297303</v>
      </c>
      <c r="AR29" s="9">
        <f t="shared" si="6"/>
        <v>0.98629618965902943</v>
      </c>
    </row>
    <row r="30" spans="1:44" ht="15" customHeight="1">
      <c r="A30" s="445">
        <v>25</v>
      </c>
      <c r="B30" s="446">
        <v>25</v>
      </c>
      <c r="C30" s="446"/>
      <c r="D30" s="446">
        <v>3010</v>
      </c>
      <c r="E30" s="446" t="s">
        <v>642</v>
      </c>
      <c r="F30" s="446" t="s">
        <v>1183</v>
      </c>
      <c r="G30" s="446">
        <v>1974</v>
      </c>
      <c r="H30" s="446" t="s">
        <v>1825</v>
      </c>
      <c r="I30" s="446" t="s">
        <v>641</v>
      </c>
      <c r="J30" s="446">
        <v>36</v>
      </c>
      <c r="K30" s="446">
        <v>13</v>
      </c>
      <c r="L30" s="446">
        <v>36</v>
      </c>
      <c r="M30" s="447">
        <v>0.40943287037037041</v>
      </c>
      <c r="N30" s="446">
        <v>0</v>
      </c>
      <c r="O30" s="448"/>
      <c r="P30" s="448">
        <v>0.3659722222222222</v>
      </c>
      <c r="Q30" s="448">
        <v>0.67847222222222225</v>
      </c>
      <c r="R30" s="448"/>
      <c r="S30" s="448">
        <v>0.39027777777777778</v>
      </c>
      <c r="T30" s="448"/>
      <c r="U30" s="448">
        <v>0.45833333333333331</v>
      </c>
      <c r="V30" s="448">
        <v>0.71458333333333324</v>
      </c>
      <c r="W30" s="448">
        <v>0.6430555555555556</v>
      </c>
      <c r="X30" s="448">
        <v>0.73611111111111116</v>
      </c>
      <c r="Y30" s="448">
        <v>0.50972222222222219</v>
      </c>
      <c r="Z30" s="448">
        <v>0.41319444444444442</v>
      </c>
      <c r="AA30" s="448">
        <v>0.58680555555555558</v>
      </c>
      <c r="AB30" s="448">
        <v>0.6958333333333333</v>
      </c>
      <c r="AC30" s="448">
        <v>0.62222222222222223</v>
      </c>
      <c r="AD30" s="448">
        <v>0.48680555555555555</v>
      </c>
      <c r="AE30" s="449">
        <v>0.7631944444444444</v>
      </c>
      <c r="AG30" s="15">
        <f>VLOOKUP(AH30,id!$A:$C,3,0)</f>
        <v>258</v>
      </c>
      <c r="AH30" s="15" t="str">
        <f t="shared" si="1"/>
        <v>FerdekPrzemek1974</v>
      </c>
      <c r="AI30" s="9" t="str">
        <f t="shared" si="2"/>
        <v>Ferdek</v>
      </c>
      <c r="AJ30" s="9" t="str">
        <f t="shared" si="0"/>
        <v>Przemek</v>
      </c>
      <c r="AK30" s="9" t="str">
        <f t="shared" si="3"/>
        <v>QoS</v>
      </c>
      <c r="AL30" s="9">
        <f t="shared" si="4"/>
        <v>1974</v>
      </c>
      <c r="AM30" s="9">
        <f t="shared" si="5"/>
        <v>29.114199766907756</v>
      </c>
      <c r="AN30" s="9"/>
      <c r="AO30" s="9">
        <f t="shared" si="7"/>
        <v>0.95819081272084794</v>
      </c>
      <c r="AP30" s="9">
        <f t="shared" si="8"/>
        <v>0.9285714285714286</v>
      </c>
      <c r="AQ30" s="9">
        <f t="shared" si="9"/>
        <v>1</v>
      </c>
      <c r="AR30" s="9">
        <f t="shared" si="6"/>
        <v>0.98528770473770133</v>
      </c>
    </row>
    <row r="31" spans="1:44" s="236" customFormat="1" ht="15" customHeight="1">
      <c r="A31" s="450">
        <v>26</v>
      </c>
      <c r="B31" s="451">
        <v>26</v>
      </c>
      <c r="C31" s="451"/>
      <c r="D31" s="451">
        <v>3009</v>
      </c>
      <c r="E31" s="451" t="s">
        <v>1184</v>
      </c>
      <c r="F31" s="451" t="s">
        <v>604</v>
      </c>
      <c r="G31" s="451">
        <v>1976</v>
      </c>
      <c r="H31" s="451" t="s">
        <v>269</v>
      </c>
      <c r="I31" s="451" t="s">
        <v>641</v>
      </c>
      <c r="J31" s="451">
        <v>36</v>
      </c>
      <c r="K31" s="451">
        <v>13</v>
      </c>
      <c r="L31" s="451">
        <v>36</v>
      </c>
      <c r="M31" s="452">
        <v>0.40952546296296299</v>
      </c>
      <c r="N31" s="451">
        <v>0</v>
      </c>
      <c r="O31" s="453"/>
      <c r="P31" s="453">
        <v>0.3659722222222222</v>
      </c>
      <c r="Q31" s="453">
        <v>0.67847222222222225</v>
      </c>
      <c r="R31" s="453"/>
      <c r="S31" s="453">
        <v>0.39027777777777778</v>
      </c>
      <c r="T31" s="453"/>
      <c r="U31" s="453">
        <v>0.45833333333333331</v>
      </c>
      <c r="V31" s="453">
        <v>0.71388888888888891</v>
      </c>
      <c r="W31" s="453">
        <v>0.6430555555555556</v>
      </c>
      <c r="X31" s="453">
        <v>0.73611111111111116</v>
      </c>
      <c r="Y31" s="453">
        <v>0.50902777777777775</v>
      </c>
      <c r="Z31" s="453">
        <v>0.41388888888888892</v>
      </c>
      <c r="AA31" s="453">
        <v>0.58680555555555558</v>
      </c>
      <c r="AB31" s="453">
        <v>0.69513888888888886</v>
      </c>
      <c r="AC31" s="453">
        <v>0.62222222222222223</v>
      </c>
      <c r="AD31" s="453">
        <v>0.48680555555555555</v>
      </c>
      <c r="AE31" s="454">
        <v>0.7631944444444444</v>
      </c>
      <c r="AG31" s="15">
        <f>VLOOKUP(AH31,id!$A:$C,3,0)</f>
        <v>685</v>
      </c>
      <c r="AH31" s="15" t="str">
        <f t="shared" si="1"/>
        <v>RoszkowskiMichal1976</v>
      </c>
      <c r="AI31" s="9" t="str">
        <f t="shared" si="2"/>
        <v>Roszkowski</v>
      </c>
      <c r="AJ31" s="9" t="str">
        <f t="shared" si="0"/>
        <v>Michal</v>
      </c>
      <c r="AK31" s="9" t="str">
        <f t="shared" si="3"/>
        <v>QoS</v>
      </c>
      <c r="AL31" s="9">
        <f t="shared" si="4"/>
        <v>1976</v>
      </c>
      <c r="AM31" s="9">
        <f t="shared" ref="AM31" si="10">AM30*IF(AQ31&lt;1,AQ31,IF(AR31&lt;1,AR31,IF(AP31&lt;1,AP31,IF(AO31&lt;1,AO31,1))))</f>
        <v>29.107617125579004</v>
      </c>
      <c r="AN31" s="9"/>
      <c r="AO31" s="9">
        <f t="shared" ref="AO31" si="11">M30/M31</f>
        <v>0.99977390272164601</v>
      </c>
      <c r="AP31" s="9">
        <f t="shared" ref="AP31" si="12">K31/K30</f>
        <v>1</v>
      </c>
      <c r="AQ31" s="9">
        <f t="shared" ref="AQ31" si="13">J31/J30</f>
        <v>1</v>
      </c>
      <c r="AR31" s="9">
        <f t="shared" ref="AR31" si="14">AP31^0.2</f>
        <v>1</v>
      </c>
    </row>
    <row r="32" spans="1:44" s="236" customFormat="1" ht="15" customHeight="1">
      <c r="A32" s="450">
        <v>28</v>
      </c>
      <c r="B32" s="451">
        <v>27</v>
      </c>
      <c r="C32" s="451"/>
      <c r="D32" s="451">
        <v>3118</v>
      </c>
      <c r="E32" s="451" t="s">
        <v>2007</v>
      </c>
      <c r="F32" s="451" t="s">
        <v>69</v>
      </c>
      <c r="G32" s="451">
        <v>1982</v>
      </c>
      <c r="H32" s="451" t="s">
        <v>2001</v>
      </c>
      <c r="I32" s="451" t="s">
        <v>2571</v>
      </c>
      <c r="J32" s="451">
        <v>35</v>
      </c>
      <c r="K32" s="451">
        <v>14</v>
      </c>
      <c r="L32" s="451">
        <v>35</v>
      </c>
      <c r="M32" s="452">
        <v>0.41385416666666663</v>
      </c>
      <c r="N32" s="451">
        <v>0</v>
      </c>
      <c r="O32" s="453"/>
      <c r="P32" s="453">
        <v>0.75763888888888886</v>
      </c>
      <c r="Q32" s="453">
        <v>0.45555555555555555</v>
      </c>
      <c r="R32" s="453">
        <v>0.37152777777777773</v>
      </c>
      <c r="S32" s="453">
        <v>0.57638888888888895</v>
      </c>
      <c r="T32" s="453">
        <v>0.47986111111111113</v>
      </c>
      <c r="U32" s="453">
        <v>0.64722222222222225</v>
      </c>
      <c r="V32" s="453">
        <v>0.4201388888888889</v>
      </c>
      <c r="W32" s="453">
        <v>0.53402777777777777</v>
      </c>
      <c r="X32" s="453">
        <v>0.3888888888888889</v>
      </c>
      <c r="Y32" s="453">
        <v>0.68958333333333333</v>
      </c>
      <c r="Z32" s="453">
        <v>0.59513888888888888</v>
      </c>
      <c r="AA32" s="453"/>
      <c r="AB32" s="453">
        <v>0.43611111111111112</v>
      </c>
      <c r="AC32" s="453">
        <v>0.54999999999999993</v>
      </c>
      <c r="AD32" s="453">
        <v>0.62013888888888891</v>
      </c>
      <c r="AE32" s="454">
        <v>0.76736111111111116</v>
      </c>
      <c r="AG32" s="15">
        <f>VLOOKUP(AH32,id!$A:$C,3,0)</f>
        <v>428</v>
      </c>
      <c r="AH32" s="15" t="str">
        <f t="shared" si="1"/>
        <v>MegierŁukasz1982</v>
      </c>
      <c r="AI32" s="9" t="str">
        <f t="shared" si="2"/>
        <v>Megier</v>
      </c>
      <c r="AJ32" s="9" t="str">
        <f t="shared" si="0"/>
        <v>Łukasz</v>
      </c>
      <c r="AK32" s="9" t="str">
        <f t="shared" si="3"/>
        <v>Lasertechnika Team</v>
      </c>
      <c r="AL32" s="9">
        <f t="shared" si="4"/>
        <v>1982</v>
      </c>
      <c r="AM32" s="9">
        <f t="shared" ref="AM32:AM95" si="15">AM31*IF(AQ32&lt;1,AQ32,IF(AR32&lt;1,AR32,IF(AP32&lt;1,AP32,IF(AO32&lt;1,AO32,1))))</f>
        <v>28.299072205424032</v>
      </c>
      <c r="AN32" s="9"/>
      <c r="AO32" s="9">
        <f t="shared" ref="AO32:AO95" si="16">M31/M32</f>
        <v>0.98954050955057771</v>
      </c>
      <c r="AP32" s="9">
        <f t="shared" ref="AP32:AP95" si="17">K32/K31</f>
        <v>1.0769230769230769</v>
      </c>
      <c r="AQ32" s="9">
        <f t="shared" ref="AQ32:AQ95" si="18">J32/J31</f>
        <v>0.97222222222222221</v>
      </c>
      <c r="AR32" s="9">
        <f t="shared" ref="AR32:AR95" si="19">AP32^0.2</f>
        <v>1.0149319789453937</v>
      </c>
    </row>
    <row r="33" spans="1:44" ht="15" customHeight="1">
      <c r="A33" s="445">
        <v>29</v>
      </c>
      <c r="B33" s="446">
        <v>28</v>
      </c>
      <c r="C33" s="446"/>
      <c r="D33" s="446">
        <v>3115</v>
      </c>
      <c r="E33" s="446" t="s">
        <v>2005</v>
      </c>
      <c r="F33" s="446" t="s">
        <v>166</v>
      </c>
      <c r="G33" s="446">
        <v>1985</v>
      </c>
      <c r="H33" s="446" t="s">
        <v>1999</v>
      </c>
      <c r="I33" s="446" t="s">
        <v>2760</v>
      </c>
      <c r="J33" s="446">
        <v>35</v>
      </c>
      <c r="K33" s="446">
        <v>14</v>
      </c>
      <c r="L33" s="446">
        <v>35</v>
      </c>
      <c r="M33" s="447">
        <v>0.41394675925925922</v>
      </c>
      <c r="N33" s="446">
        <v>0</v>
      </c>
      <c r="O33" s="448"/>
      <c r="P33" s="448">
        <v>0.75763888888888886</v>
      </c>
      <c r="Q33" s="448">
        <v>0.45555555555555555</v>
      </c>
      <c r="R33" s="448">
        <v>0.37222222222222223</v>
      </c>
      <c r="S33" s="448">
        <v>0.57638888888888895</v>
      </c>
      <c r="T33" s="448">
        <v>0.47986111111111113</v>
      </c>
      <c r="U33" s="448">
        <v>0.64652777777777781</v>
      </c>
      <c r="V33" s="448">
        <v>0.4201388888888889</v>
      </c>
      <c r="W33" s="448">
        <v>0.53402777777777777</v>
      </c>
      <c r="X33" s="448">
        <v>0.3888888888888889</v>
      </c>
      <c r="Y33" s="448">
        <v>0.69027777777777777</v>
      </c>
      <c r="Z33" s="448">
        <v>0.59513888888888888</v>
      </c>
      <c r="AA33" s="448"/>
      <c r="AB33" s="448">
        <v>0.43611111111111112</v>
      </c>
      <c r="AC33" s="448">
        <v>0.54999999999999993</v>
      </c>
      <c r="AD33" s="448">
        <v>0.62013888888888891</v>
      </c>
      <c r="AE33" s="449">
        <v>0.7680555555555556</v>
      </c>
      <c r="AG33" s="15">
        <f>VLOOKUP(AH33,id!$A:$C,3,0)</f>
        <v>426</v>
      </c>
      <c r="AH33" s="15" t="str">
        <f t="shared" si="1"/>
        <v>NawalaniecWojciech1985</v>
      </c>
      <c r="AI33" s="9" t="str">
        <f t="shared" si="2"/>
        <v>Nawalaniec</v>
      </c>
      <c r="AJ33" s="9" t="str">
        <f t="shared" si="0"/>
        <v>Wojciech</v>
      </c>
      <c r="AK33" s="9" t="str">
        <f t="shared" si="3"/>
        <v>lasertechnika</v>
      </c>
      <c r="AL33" s="9">
        <f t="shared" si="4"/>
        <v>1985</v>
      </c>
      <c r="AM33" s="9">
        <f t="shared" si="15"/>
        <v>28.292742201855088</v>
      </c>
      <c r="AN33" s="9"/>
      <c r="AO33" s="9">
        <f t="shared" si="16"/>
        <v>0.9997763176289669</v>
      </c>
      <c r="AP33" s="9">
        <f t="shared" si="17"/>
        <v>1</v>
      </c>
      <c r="AQ33" s="9">
        <f t="shared" si="18"/>
        <v>1</v>
      </c>
      <c r="AR33" s="9">
        <f t="shared" si="19"/>
        <v>1</v>
      </c>
    </row>
    <row r="34" spans="1:44" s="236" customFormat="1" ht="15" customHeight="1">
      <c r="A34" s="450">
        <v>30</v>
      </c>
      <c r="B34" s="451">
        <v>29</v>
      </c>
      <c r="C34" s="451"/>
      <c r="D34" s="451">
        <v>3177</v>
      </c>
      <c r="E34" s="451" t="s">
        <v>601</v>
      </c>
      <c r="F34" s="451" t="s">
        <v>76</v>
      </c>
      <c r="G34" s="451">
        <v>1979</v>
      </c>
      <c r="H34" s="451" t="s">
        <v>1515</v>
      </c>
      <c r="I34" s="451" t="s">
        <v>2761</v>
      </c>
      <c r="J34" s="451">
        <v>34</v>
      </c>
      <c r="K34" s="451">
        <v>14</v>
      </c>
      <c r="L34" s="451">
        <v>34</v>
      </c>
      <c r="M34" s="452">
        <v>0.40629629629629632</v>
      </c>
      <c r="N34" s="451">
        <v>0</v>
      </c>
      <c r="O34" s="453">
        <v>0.56874999999999998</v>
      </c>
      <c r="P34" s="453">
        <v>0.74305555555555547</v>
      </c>
      <c r="Q34" s="453">
        <v>0.45277777777777778</v>
      </c>
      <c r="R34" s="453">
        <v>0.53888888888888886</v>
      </c>
      <c r="S34" s="453"/>
      <c r="T34" s="453">
        <v>0.4284722222222222</v>
      </c>
      <c r="U34" s="453">
        <v>0.67708333333333337</v>
      </c>
      <c r="V34" s="453">
        <v>0.48541666666666666</v>
      </c>
      <c r="W34" s="453">
        <v>0.39444444444444443</v>
      </c>
      <c r="X34" s="453">
        <v>0.51180555555555551</v>
      </c>
      <c r="Y34" s="453">
        <v>0.61319444444444449</v>
      </c>
      <c r="Z34" s="453">
        <v>0.7104166666666667</v>
      </c>
      <c r="AA34" s="453"/>
      <c r="AB34" s="453">
        <v>0.46736111111111112</v>
      </c>
      <c r="AC34" s="453">
        <v>0.375</v>
      </c>
      <c r="AD34" s="453">
        <v>0.64583333333333337</v>
      </c>
      <c r="AE34" s="454">
        <v>0.76041666666666663</v>
      </c>
      <c r="AG34" s="15">
        <f>VLOOKUP(AH34,id!$A:$C,3,0)</f>
        <v>263</v>
      </c>
      <c r="AH34" s="15" t="str">
        <f t="shared" si="1"/>
        <v>ŚlósarczykMaciej1979</v>
      </c>
      <c r="AI34" s="9" t="str">
        <f t="shared" si="2"/>
        <v>Ślósarczyk</v>
      </c>
      <c r="AJ34" s="9" t="str">
        <f t="shared" si="0"/>
        <v>Maciej</v>
      </c>
      <c r="AK34" s="9" t="str">
        <f t="shared" si="3"/>
        <v>InO Trolino</v>
      </c>
      <c r="AL34" s="9">
        <f t="shared" si="4"/>
        <v>1979</v>
      </c>
      <c r="AM34" s="9">
        <f t="shared" si="15"/>
        <v>27.48437813894494</v>
      </c>
      <c r="AN34" s="9"/>
      <c r="AO34" s="9">
        <f t="shared" si="16"/>
        <v>1.0188297629899725</v>
      </c>
      <c r="AP34" s="9">
        <f t="shared" si="17"/>
        <v>1</v>
      </c>
      <c r="AQ34" s="9">
        <f t="shared" si="18"/>
        <v>0.97142857142857142</v>
      </c>
      <c r="AR34" s="9">
        <f t="shared" si="19"/>
        <v>1</v>
      </c>
    </row>
    <row r="35" spans="1:44" ht="15" customHeight="1">
      <c r="A35" s="445">
        <v>31</v>
      </c>
      <c r="B35" s="446">
        <v>30</v>
      </c>
      <c r="C35" s="446"/>
      <c r="D35" s="446">
        <v>3042</v>
      </c>
      <c r="E35" s="446" t="s">
        <v>656</v>
      </c>
      <c r="F35" s="446" t="s">
        <v>53</v>
      </c>
      <c r="G35" s="446">
        <v>1975</v>
      </c>
      <c r="H35" s="446" t="s">
        <v>1673</v>
      </c>
      <c r="I35" s="446" t="s">
        <v>2762</v>
      </c>
      <c r="J35" s="446">
        <v>34</v>
      </c>
      <c r="K35" s="446">
        <v>14</v>
      </c>
      <c r="L35" s="446">
        <v>34</v>
      </c>
      <c r="M35" s="447">
        <v>0.41259259259259262</v>
      </c>
      <c r="N35" s="446">
        <v>0</v>
      </c>
      <c r="O35" s="448">
        <v>0.54027777777777775</v>
      </c>
      <c r="P35" s="448">
        <v>0.3659722222222222</v>
      </c>
      <c r="Q35" s="448">
        <v>0.70138888888888884</v>
      </c>
      <c r="R35" s="448">
        <v>0.60486111111111118</v>
      </c>
      <c r="S35" s="448">
        <v>0.39166666666666666</v>
      </c>
      <c r="T35" s="448"/>
      <c r="U35" s="448">
        <v>0.46875</v>
      </c>
      <c r="V35" s="448">
        <v>0.65555555555555556</v>
      </c>
      <c r="W35" s="448">
        <v>0.7319444444444444</v>
      </c>
      <c r="X35" s="448">
        <v>0.62986111111111109</v>
      </c>
      <c r="Y35" s="448">
        <v>0.51041666666666663</v>
      </c>
      <c r="Z35" s="448">
        <v>0.42986111111111108</v>
      </c>
      <c r="AA35" s="448"/>
      <c r="AB35" s="448">
        <v>0.67708333333333337</v>
      </c>
      <c r="AC35" s="448">
        <v>0.75277777777777777</v>
      </c>
      <c r="AD35" s="448">
        <v>0.4916666666666667</v>
      </c>
      <c r="AE35" s="449">
        <v>0.76666666666666661</v>
      </c>
      <c r="AG35" s="15">
        <f>VLOOKUP(AH35,id!$A:$C,3,0)</f>
        <v>287</v>
      </c>
      <c r="AH35" s="15" t="str">
        <f t="shared" si="1"/>
        <v>PopczykTomasz1975</v>
      </c>
      <c r="AI35" s="9" t="str">
        <f t="shared" si="2"/>
        <v>Popczyk</v>
      </c>
      <c r="AJ35" s="9" t="str">
        <f t="shared" si="0"/>
        <v>Tomasz</v>
      </c>
      <c r="AK35" s="9" t="str">
        <f t="shared" si="3"/>
        <v>sekator</v>
      </c>
      <c r="AL35" s="9">
        <f t="shared" si="4"/>
        <v>1975</v>
      </c>
      <c r="AM35" s="9">
        <f t="shared" si="15"/>
        <v>27.064957646698922</v>
      </c>
      <c r="AN35" s="9"/>
      <c r="AO35" s="9">
        <f t="shared" si="16"/>
        <v>0.98473967684021546</v>
      </c>
      <c r="AP35" s="9">
        <f t="shared" si="17"/>
        <v>1</v>
      </c>
      <c r="AQ35" s="9">
        <f t="shared" si="18"/>
        <v>1</v>
      </c>
      <c r="AR35" s="9">
        <f t="shared" si="19"/>
        <v>1</v>
      </c>
    </row>
    <row r="36" spans="1:44" s="236" customFormat="1" ht="15" customHeight="1">
      <c r="A36" s="450">
        <v>32</v>
      </c>
      <c r="B36" s="451">
        <v>31</v>
      </c>
      <c r="C36" s="451"/>
      <c r="D36" s="451">
        <v>3147</v>
      </c>
      <c r="E36" s="451" t="s">
        <v>2763</v>
      </c>
      <c r="F36" s="451" t="s">
        <v>23</v>
      </c>
      <c r="G36" s="451">
        <v>1979</v>
      </c>
      <c r="H36" s="451" t="s">
        <v>1207</v>
      </c>
      <c r="I36" s="451" t="s">
        <v>2764</v>
      </c>
      <c r="J36" s="451">
        <v>34</v>
      </c>
      <c r="K36" s="451">
        <v>14</v>
      </c>
      <c r="L36" s="451">
        <v>34</v>
      </c>
      <c r="M36" s="452">
        <v>0.41262731481481479</v>
      </c>
      <c r="N36" s="451">
        <v>0</v>
      </c>
      <c r="O36" s="453">
        <v>0.54027777777777775</v>
      </c>
      <c r="P36" s="453">
        <v>0.3659722222222222</v>
      </c>
      <c r="Q36" s="453">
        <v>0.70138888888888884</v>
      </c>
      <c r="R36" s="453">
        <v>0.60486111111111118</v>
      </c>
      <c r="S36" s="453">
        <v>0.40763888888888888</v>
      </c>
      <c r="T36" s="453"/>
      <c r="U36" s="453">
        <v>0.46875</v>
      </c>
      <c r="V36" s="453">
        <v>0.65486111111111112</v>
      </c>
      <c r="W36" s="453">
        <v>0.7319444444444444</v>
      </c>
      <c r="X36" s="453">
        <v>0.62986111111111109</v>
      </c>
      <c r="Y36" s="453">
        <v>0.51041666666666663</v>
      </c>
      <c r="Z36" s="453">
        <v>0.4291666666666667</v>
      </c>
      <c r="AA36" s="453"/>
      <c r="AB36" s="453">
        <v>0.67708333333333337</v>
      </c>
      <c r="AC36" s="453">
        <v>0.75208333333333333</v>
      </c>
      <c r="AD36" s="453">
        <v>0.4916666666666667</v>
      </c>
      <c r="AE36" s="454">
        <v>0.76666666666666661</v>
      </c>
      <c r="AG36" s="15">
        <f>VLOOKUP(AH36,id!$A:$C,3,0)</f>
        <v>686</v>
      </c>
      <c r="AH36" s="15" t="str">
        <f t="shared" si="1"/>
        <v>JurjewiczGrzegorz1979</v>
      </c>
      <c r="AI36" s="9" t="str">
        <f t="shared" si="2"/>
        <v>Jurjewicz</v>
      </c>
      <c r="AJ36" s="9" t="str">
        <f t="shared" si="0"/>
        <v>Grzegorz</v>
      </c>
      <c r="AK36" s="9" t="str">
        <f t="shared" si="3"/>
        <v>CZŁOWIEK ZNIKĄD</v>
      </c>
      <c r="AL36" s="9">
        <f t="shared" si="4"/>
        <v>1979</v>
      </c>
      <c r="AM36" s="9">
        <f t="shared" si="15"/>
        <v>27.062680154540498</v>
      </c>
      <c r="AN36" s="9"/>
      <c r="AO36" s="9">
        <f t="shared" si="16"/>
        <v>0.99991585088777324</v>
      </c>
      <c r="AP36" s="9">
        <f t="shared" si="17"/>
        <v>1</v>
      </c>
      <c r="AQ36" s="9">
        <f t="shared" si="18"/>
        <v>1</v>
      </c>
      <c r="AR36" s="9">
        <f t="shared" si="19"/>
        <v>1</v>
      </c>
    </row>
    <row r="37" spans="1:44" ht="15" customHeight="1">
      <c r="A37" s="445">
        <v>33</v>
      </c>
      <c r="B37" s="446">
        <v>32</v>
      </c>
      <c r="C37" s="446"/>
      <c r="D37" s="446">
        <v>3062</v>
      </c>
      <c r="E37" s="446" t="s">
        <v>671</v>
      </c>
      <c r="F37" s="446" t="s">
        <v>26</v>
      </c>
      <c r="G37" s="446">
        <v>1975</v>
      </c>
      <c r="H37" s="446" t="s">
        <v>1515</v>
      </c>
      <c r="I37" s="446" t="s">
        <v>2765</v>
      </c>
      <c r="J37" s="446">
        <v>34</v>
      </c>
      <c r="K37" s="446">
        <v>13</v>
      </c>
      <c r="L37" s="446">
        <v>34</v>
      </c>
      <c r="M37" s="447">
        <v>0.35093749999999996</v>
      </c>
      <c r="N37" s="446">
        <v>0</v>
      </c>
      <c r="O37" s="448"/>
      <c r="P37" s="448">
        <v>0.68819444444444444</v>
      </c>
      <c r="Q37" s="448">
        <v>0.44236111111111115</v>
      </c>
      <c r="R37" s="448">
        <v>0.52986111111111112</v>
      </c>
      <c r="S37" s="448">
        <v>0.67013888888888884</v>
      </c>
      <c r="T37" s="448">
        <v>0.4201388888888889</v>
      </c>
      <c r="U37" s="448"/>
      <c r="V37" s="448">
        <v>0.47847222222222219</v>
      </c>
      <c r="W37" s="448">
        <v>0.39097222222222222</v>
      </c>
      <c r="X37" s="448">
        <v>0.4993055555555555</v>
      </c>
      <c r="Y37" s="448"/>
      <c r="Z37" s="448">
        <v>0.6430555555555556</v>
      </c>
      <c r="AA37" s="448">
        <v>0.56736111111111109</v>
      </c>
      <c r="AB37" s="448">
        <v>0.45902777777777781</v>
      </c>
      <c r="AC37" s="448">
        <v>0.37638888888888888</v>
      </c>
      <c r="AD37" s="448">
        <v>0.61388888888888882</v>
      </c>
      <c r="AE37" s="449">
        <v>0.70486111111111116</v>
      </c>
      <c r="AG37" s="15">
        <f>VLOOKUP(AH37,id!$A:$C,3,0)</f>
        <v>311</v>
      </c>
      <c r="AH37" s="15" t="str">
        <f t="shared" si="1"/>
        <v>WasilewskiKrzysztof1975</v>
      </c>
      <c r="AI37" s="9" t="str">
        <f t="shared" si="2"/>
        <v>Wasilewski</v>
      </c>
      <c r="AJ37" s="9" t="str">
        <f t="shared" si="0"/>
        <v>Krzysztof</v>
      </c>
      <c r="AK37" s="9" t="str">
        <f t="shared" si="3"/>
        <v>Wanoga</v>
      </c>
      <c r="AL37" s="9">
        <f t="shared" si="4"/>
        <v>1975</v>
      </c>
      <c r="AM37" s="9">
        <f t="shared" si="15"/>
        <v>26.664526013517747</v>
      </c>
      <c r="AN37" s="9"/>
      <c r="AO37" s="9">
        <f t="shared" si="16"/>
        <v>1.1757857590448864</v>
      </c>
      <c r="AP37" s="9">
        <f t="shared" si="17"/>
        <v>0.9285714285714286</v>
      </c>
      <c r="AQ37" s="9">
        <f t="shared" si="18"/>
        <v>1</v>
      </c>
      <c r="AR37" s="9">
        <f t="shared" si="19"/>
        <v>0.98528770473770133</v>
      </c>
    </row>
    <row r="38" spans="1:44" s="236" customFormat="1" ht="15" customHeight="1">
      <c r="A38" s="450">
        <v>34</v>
      </c>
      <c r="B38" s="451">
        <v>33</v>
      </c>
      <c r="C38" s="451"/>
      <c r="D38" s="451">
        <v>3049</v>
      </c>
      <c r="E38" s="451" t="s">
        <v>1820</v>
      </c>
      <c r="F38" s="451" t="s">
        <v>65</v>
      </c>
      <c r="G38" s="451">
        <v>1977</v>
      </c>
      <c r="H38" s="451" t="s">
        <v>1615</v>
      </c>
      <c r="I38" s="451" t="s">
        <v>469</v>
      </c>
      <c r="J38" s="451">
        <v>34</v>
      </c>
      <c r="K38" s="451">
        <v>13</v>
      </c>
      <c r="L38" s="451">
        <v>34</v>
      </c>
      <c r="M38" s="452">
        <v>0.35096064814814815</v>
      </c>
      <c r="N38" s="451">
        <v>0</v>
      </c>
      <c r="O38" s="453"/>
      <c r="P38" s="453">
        <v>0.68819444444444444</v>
      </c>
      <c r="Q38" s="453">
        <v>0.44236111111111115</v>
      </c>
      <c r="R38" s="453">
        <v>0.52986111111111112</v>
      </c>
      <c r="S38" s="453">
        <v>0.67013888888888884</v>
      </c>
      <c r="T38" s="453">
        <v>0.4201388888888889</v>
      </c>
      <c r="U38" s="453"/>
      <c r="V38" s="453">
        <v>0.47847222222222219</v>
      </c>
      <c r="W38" s="453">
        <v>0.39027777777777778</v>
      </c>
      <c r="X38" s="453">
        <v>0.4993055555555555</v>
      </c>
      <c r="Y38" s="453"/>
      <c r="Z38" s="453">
        <v>0.6430555555555556</v>
      </c>
      <c r="AA38" s="453">
        <v>0.57222222222222219</v>
      </c>
      <c r="AB38" s="453">
        <v>0.45902777777777781</v>
      </c>
      <c r="AC38" s="453">
        <v>0.3743055555555555</v>
      </c>
      <c r="AD38" s="453">
        <v>0.61388888888888882</v>
      </c>
      <c r="AE38" s="454">
        <v>0.70486111111111116</v>
      </c>
      <c r="AG38" s="15">
        <f>VLOOKUP(AH38,id!$A:$C,3,0)</f>
        <v>262</v>
      </c>
      <c r="AH38" s="15" t="str">
        <f t="shared" si="1"/>
        <v>OglęckiMichał1977</v>
      </c>
      <c r="AI38" s="9" t="str">
        <f t="shared" si="2"/>
        <v>Oglęcki</v>
      </c>
      <c r="AJ38" s="9" t="str">
        <f t="shared" si="0"/>
        <v>Michał</v>
      </c>
      <c r="AK38" s="9" t="str">
        <f t="shared" si="3"/>
        <v>Masterlease</v>
      </c>
      <c r="AL38" s="9">
        <f t="shared" si="4"/>
        <v>1977</v>
      </c>
      <c r="AM38" s="9">
        <f t="shared" si="15"/>
        <v>26.662767313783977</v>
      </c>
      <c r="AN38" s="9"/>
      <c r="AO38" s="9">
        <f t="shared" si="16"/>
        <v>0.99993404346535619</v>
      </c>
      <c r="AP38" s="9">
        <f t="shared" si="17"/>
        <v>1</v>
      </c>
      <c r="AQ38" s="9">
        <f t="shared" si="18"/>
        <v>1</v>
      </c>
      <c r="AR38" s="9">
        <f t="shared" si="19"/>
        <v>1</v>
      </c>
    </row>
    <row r="39" spans="1:44" ht="15" customHeight="1">
      <c r="A39" s="445">
        <v>35</v>
      </c>
      <c r="B39" s="446">
        <v>34</v>
      </c>
      <c r="C39" s="446"/>
      <c r="D39" s="446">
        <v>3043</v>
      </c>
      <c r="E39" s="446" t="s">
        <v>578</v>
      </c>
      <c r="F39" s="446" t="s">
        <v>54</v>
      </c>
      <c r="G39" s="446">
        <v>1979</v>
      </c>
      <c r="H39" s="446" t="s">
        <v>1662</v>
      </c>
      <c r="I39" s="446"/>
      <c r="J39" s="446">
        <v>34</v>
      </c>
      <c r="K39" s="446">
        <v>13</v>
      </c>
      <c r="L39" s="446">
        <v>34</v>
      </c>
      <c r="M39" s="447">
        <v>0.40348379629629627</v>
      </c>
      <c r="N39" s="446">
        <v>0</v>
      </c>
      <c r="O39" s="448">
        <v>0.41319444444444442</v>
      </c>
      <c r="P39" s="448">
        <v>0.3659722222222222</v>
      </c>
      <c r="Q39" s="448">
        <v>0.70000000000000007</v>
      </c>
      <c r="R39" s="448"/>
      <c r="S39" s="448">
        <v>0.58402777777777781</v>
      </c>
      <c r="T39" s="448">
        <v>0.67083333333333339</v>
      </c>
      <c r="U39" s="448">
        <v>0.50347222222222221</v>
      </c>
      <c r="V39" s="448"/>
      <c r="W39" s="448">
        <v>0.63611111111111118</v>
      </c>
      <c r="X39" s="448"/>
      <c r="Y39" s="448">
        <v>0.46597222222222223</v>
      </c>
      <c r="Z39" s="448">
        <v>0.56041666666666667</v>
      </c>
      <c r="AA39" s="448">
        <v>0.39513888888888887</v>
      </c>
      <c r="AB39" s="448">
        <v>0.72499999999999998</v>
      </c>
      <c r="AC39" s="448">
        <v>0.61319444444444449</v>
      </c>
      <c r="AD39" s="448">
        <v>0.44305555555555554</v>
      </c>
      <c r="AE39" s="449">
        <v>0.75763888888888886</v>
      </c>
      <c r="AG39" s="15">
        <f>VLOOKUP(AH39,id!$A:$C,3,0)</f>
        <v>259</v>
      </c>
      <c r="AH39" s="15" t="str">
        <f t="shared" si="1"/>
        <v>DudaRobert1979</v>
      </c>
      <c r="AI39" s="9" t="str">
        <f t="shared" si="2"/>
        <v>Duda</v>
      </c>
      <c r="AJ39" s="9" t="str">
        <f t="shared" si="0"/>
        <v>Robert</v>
      </c>
      <c r="AK39" s="9">
        <f t="shared" si="3"/>
        <v>0</v>
      </c>
      <c r="AL39" s="9">
        <f t="shared" si="4"/>
        <v>1979</v>
      </c>
      <c r="AM39" s="9">
        <f t="shared" si="15"/>
        <v>23.191965039897639</v>
      </c>
      <c r="AN39" s="9"/>
      <c r="AO39" s="9">
        <f t="shared" si="16"/>
        <v>0.86982587992312332</v>
      </c>
      <c r="AP39" s="9">
        <f t="shared" si="17"/>
        <v>1</v>
      </c>
      <c r="AQ39" s="9">
        <f t="shared" si="18"/>
        <v>1</v>
      </c>
      <c r="AR39" s="9">
        <f t="shared" si="19"/>
        <v>1</v>
      </c>
    </row>
    <row r="40" spans="1:44" s="236" customFormat="1" ht="15" customHeight="1">
      <c r="A40" s="450">
        <v>36</v>
      </c>
      <c r="B40" s="451">
        <v>35</v>
      </c>
      <c r="C40" s="451"/>
      <c r="D40" s="451">
        <v>3129</v>
      </c>
      <c r="E40" s="451" t="s">
        <v>726</v>
      </c>
      <c r="F40" s="451" t="s">
        <v>208</v>
      </c>
      <c r="G40" s="451">
        <v>1985</v>
      </c>
      <c r="H40" s="451" t="s">
        <v>1716</v>
      </c>
      <c r="I40" s="451" t="s">
        <v>2766</v>
      </c>
      <c r="J40" s="451">
        <v>33</v>
      </c>
      <c r="K40" s="451">
        <v>13</v>
      </c>
      <c r="L40" s="451">
        <v>33</v>
      </c>
      <c r="M40" s="452">
        <v>0.39912037037037035</v>
      </c>
      <c r="N40" s="451">
        <v>0</v>
      </c>
      <c r="O40" s="453">
        <v>0.56319444444444444</v>
      </c>
      <c r="P40" s="453"/>
      <c r="Q40" s="453">
        <v>0.45277777777777778</v>
      </c>
      <c r="R40" s="453">
        <v>0.53888888888888886</v>
      </c>
      <c r="S40" s="453"/>
      <c r="T40" s="453">
        <v>0.4284722222222222</v>
      </c>
      <c r="U40" s="453">
        <v>0.66249999999999998</v>
      </c>
      <c r="V40" s="453">
        <v>0.4826388888888889</v>
      </c>
      <c r="W40" s="453">
        <v>0.39166666666666666</v>
      </c>
      <c r="X40" s="453">
        <v>0.51527777777777783</v>
      </c>
      <c r="Y40" s="453">
        <v>0.61249999999999993</v>
      </c>
      <c r="Z40" s="453">
        <v>0.69305555555555554</v>
      </c>
      <c r="AA40" s="453"/>
      <c r="AB40" s="453">
        <v>0.46736111111111112</v>
      </c>
      <c r="AC40" s="453">
        <v>0.3743055555555555</v>
      </c>
      <c r="AD40" s="453">
        <v>0.6381944444444444</v>
      </c>
      <c r="AE40" s="454">
        <v>0.75277777777777777</v>
      </c>
      <c r="AG40" s="15">
        <f>VLOOKUP(AH40,id!$A:$C,3,0)</f>
        <v>365</v>
      </c>
      <c r="AH40" s="15" t="str">
        <f t="shared" si="1"/>
        <v>PukaKamil1985</v>
      </c>
      <c r="AI40" s="9" t="str">
        <f t="shared" si="2"/>
        <v>Puka</v>
      </c>
      <c r="AJ40" s="9" t="str">
        <f t="shared" si="0"/>
        <v>Kamil</v>
      </c>
      <c r="AK40" s="9" t="str">
        <f t="shared" si="3"/>
        <v>Machtronic Team Gostyń</v>
      </c>
      <c r="AL40" s="9">
        <f t="shared" si="4"/>
        <v>1985</v>
      </c>
      <c r="AM40" s="9">
        <f t="shared" si="15"/>
        <v>22.50984842107712</v>
      </c>
      <c r="AN40" s="9"/>
      <c r="AO40" s="9">
        <f t="shared" si="16"/>
        <v>1.0109326064261686</v>
      </c>
      <c r="AP40" s="9">
        <f t="shared" si="17"/>
        <v>1</v>
      </c>
      <c r="AQ40" s="9">
        <f t="shared" si="18"/>
        <v>0.97058823529411764</v>
      </c>
      <c r="AR40" s="9">
        <f t="shared" si="19"/>
        <v>1</v>
      </c>
    </row>
    <row r="41" spans="1:44" ht="15" customHeight="1">
      <c r="A41" s="445">
        <v>37</v>
      </c>
      <c r="B41" s="446">
        <v>36</v>
      </c>
      <c r="C41" s="446"/>
      <c r="D41" s="446">
        <v>3003</v>
      </c>
      <c r="E41" s="446" t="s">
        <v>1157</v>
      </c>
      <c r="F41" s="446" t="s">
        <v>76</v>
      </c>
      <c r="G41" s="446">
        <v>1964</v>
      </c>
      <c r="H41" s="446" t="s">
        <v>1716</v>
      </c>
      <c r="I41" s="446"/>
      <c r="J41" s="446">
        <v>33</v>
      </c>
      <c r="K41" s="446">
        <v>13</v>
      </c>
      <c r="L41" s="446">
        <v>33</v>
      </c>
      <c r="M41" s="447">
        <v>0.39923611111111112</v>
      </c>
      <c r="N41" s="446">
        <v>0</v>
      </c>
      <c r="O41" s="448">
        <v>0.56319444444444444</v>
      </c>
      <c r="P41" s="448"/>
      <c r="Q41" s="448">
        <v>0.45277777777777778</v>
      </c>
      <c r="R41" s="448">
        <v>0.53888888888888886</v>
      </c>
      <c r="S41" s="448"/>
      <c r="T41" s="448">
        <v>0.4284722222222222</v>
      </c>
      <c r="U41" s="448">
        <v>0.66249999999999998</v>
      </c>
      <c r="V41" s="448">
        <v>0.4826388888888889</v>
      </c>
      <c r="W41" s="448">
        <v>0.39166666666666666</v>
      </c>
      <c r="X41" s="448">
        <v>0.51527777777777783</v>
      </c>
      <c r="Y41" s="448">
        <v>0.61249999999999993</v>
      </c>
      <c r="Z41" s="448">
        <v>0.69305555555555554</v>
      </c>
      <c r="AA41" s="448"/>
      <c r="AB41" s="448">
        <v>0.46736111111111112</v>
      </c>
      <c r="AC41" s="448">
        <v>0.3743055555555555</v>
      </c>
      <c r="AD41" s="448">
        <v>0.6381944444444444</v>
      </c>
      <c r="AE41" s="449">
        <v>0.75277777777777777</v>
      </c>
      <c r="AG41" s="15">
        <f>VLOOKUP(AH41,id!$A:$C,3,0)</f>
        <v>377</v>
      </c>
      <c r="AH41" s="15" t="str">
        <f t="shared" si="1"/>
        <v>SzkudlarzMaciej1964</v>
      </c>
      <c r="AI41" s="9" t="str">
        <f t="shared" si="2"/>
        <v>Szkudlarz</v>
      </c>
      <c r="AJ41" s="9" t="str">
        <f t="shared" si="0"/>
        <v>Maciej</v>
      </c>
      <c r="AK41" s="9">
        <f t="shared" si="3"/>
        <v>0</v>
      </c>
      <c r="AL41" s="9">
        <f t="shared" si="4"/>
        <v>1964</v>
      </c>
      <c r="AM41" s="9">
        <f t="shared" si="15"/>
        <v>22.503322692422547</v>
      </c>
      <c r="AN41" s="9"/>
      <c r="AO41" s="9">
        <f t="shared" si="16"/>
        <v>0.99971009450918991</v>
      </c>
      <c r="AP41" s="9">
        <f t="shared" si="17"/>
        <v>1</v>
      </c>
      <c r="AQ41" s="9">
        <f t="shared" si="18"/>
        <v>1</v>
      </c>
      <c r="AR41" s="9">
        <f t="shared" si="19"/>
        <v>1</v>
      </c>
    </row>
    <row r="42" spans="1:44" s="236" customFormat="1" ht="15" customHeight="1">
      <c r="A42" s="450">
        <v>38</v>
      </c>
      <c r="B42" s="451">
        <v>37</v>
      </c>
      <c r="C42" s="451"/>
      <c r="D42" s="451">
        <v>3018</v>
      </c>
      <c r="E42" s="451" t="s">
        <v>2767</v>
      </c>
      <c r="F42" s="451" t="s">
        <v>1598</v>
      </c>
      <c r="G42" s="451">
        <v>1982</v>
      </c>
      <c r="H42" s="451" t="s">
        <v>2768</v>
      </c>
      <c r="I42" s="451" t="s">
        <v>2769</v>
      </c>
      <c r="J42" s="451">
        <v>33</v>
      </c>
      <c r="K42" s="451">
        <v>13</v>
      </c>
      <c r="L42" s="451">
        <v>33</v>
      </c>
      <c r="M42" s="452">
        <v>0.39928240740740745</v>
      </c>
      <c r="N42" s="451">
        <v>0</v>
      </c>
      <c r="O42" s="453">
        <v>0.56319444444444444</v>
      </c>
      <c r="P42" s="453"/>
      <c r="Q42" s="453">
        <v>0.45277777777777778</v>
      </c>
      <c r="R42" s="453">
        <v>0.53888888888888886</v>
      </c>
      <c r="S42" s="453"/>
      <c r="T42" s="453">
        <v>0.4284722222222222</v>
      </c>
      <c r="U42" s="453">
        <v>0.66249999999999998</v>
      </c>
      <c r="V42" s="453">
        <v>0.4826388888888889</v>
      </c>
      <c r="W42" s="453">
        <v>0.39166666666666666</v>
      </c>
      <c r="X42" s="453">
        <v>0.51527777777777783</v>
      </c>
      <c r="Y42" s="453">
        <v>0.61249999999999993</v>
      </c>
      <c r="Z42" s="453">
        <v>0.69305555555555554</v>
      </c>
      <c r="AA42" s="453"/>
      <c r="AB42" s="453">
        <v>0.46736111111111112</v>
      </c>
      <c r="AC42" s="453">
        <v>0.37361111111111112</v>
      </c>
      <c r="AD42" s="453">
        <v>0.6381944444444444</v>
      </c>
      <c r="AE42" s="454">
        <v>0.75277777777777777</v>
      </c>
      <c r="AG42" s="15">
        <f>VLOOKUP(AH42,id!$A:$C,3,0)</f>
        <v>687</v>
      </c>
      <c r="AH42" s="15" t="str">
        <f t="shared" si="1"/>
        <v>RadołaBłażej1982</v>
      </c>
      <c r="AI42" s="9" t="str">
        <f t="shared" si="2"/>
        <v>Radoła</v>
      </c>
      <c r="AJ42" s="9" t="str">
        <f t="shared" si="0"/>
        <v>Błażej</v>
      </c>
      <c r="AK42" s="9" t="str">
        <f t="shared" si="3"/>
        <v>Machtronic</v>
      </c>
      <c r="AL42" s="9">
        <f t="shared" si="4"/>
        <v>1982</v>
      </c>
      <c r="AM42" s="9">
        <f t="shared" si="15"/>
        <v>22.500713460270838</v>
      </c>
      <c r="AN42" s="9"/>
      <c r="AO42" s="9">
        <f t="shared" si="16"/>
        <v>0.99988405124934776</v>
      </c>
      <c r="AP42" s="9">
        <f t="shared" si="17"/>
        <v>1</v>
      </c>
      <c r="AQ42" s="9">
        <f t="shared" si="18"/>
        <v>1</v>
      </c>
      <c r="AR42" s="9">
        <f t="shared" si="19"/>
        <v>1</v>
      </c>
    </row>
    <row r="43" spans="1:44" ht="15" customHeight="1">
      <c r="A43" s="445">
        <v>39</v>
      </c>
      <c r="B43" s="446">
        <v>38</v>
      </c>
      <c r="C43" s="446"/>
      <c r="D43" s="446">
        <v>3130</v>
      </c>
      <c r="E43" s="446" t="s">
        <v>1156</v>
      </c>
      <c r="F43" s="446" t="s">
        <v>101</v>
      </c>
      <c r="G43" s="446">
        <v>1971</v>
      </c>
      <c r="H43" s="446" t="s">
        <v>1716</v>
      </c>
      <c r="I43" s="446" t="s">
        <v>2766</v>
      </c>
      <c r="J43" s="446">
        <v>33</v>
      </c>
      <c r="K43" s="446">
        <v>13</v>
      </c>
      <c r="L43" s="446">
        <v>33</v>
      </c>
      <c r="M43" s="447">
        <v>0.39930555555555558</v>
      </c>
      <c r="N43" s="446">
        <v>0</v>
      </c>
      <c r="O43" s="448">
        <v>0.56319444444444444</v>
      </c>
      <c r="P43" s="448"/>
      <c r="Q43" s="448">
        <v>0.45277777777777778</v>
      </c>
      <c r="R43" s="448">
        <v>0.53888888888888886</v>
      </c>
      <c r="S43" s="448"/>
      <c r="T43" s="448">
        <v>0.4284722222222222</v>
      </c>
      <c r="U43" s="448">
        <v>0.66180555555555554</v>
      </c>
      <c r="V43" s="448">
        <v>0.4826388888888889</v>
      </c>
      <c r="W43" s="448">
        <v>0.39097222222222222</v>
      </c>
      <c r="X43" s="448">
        <v>0.51527777777777783</v>
      </c>
      <c r="Y43" s="448">
        <v>0.61249999999999993</v>
      </c>
      <c r="Z43" s="448">
        <v>0.69305555555555554</v>
      </c>
      <c r="AA43" s="448"/>
      <c r="AB43" s="448">
        <v>0.46736111111111112</v>
      </c>
      <c r="AC43" s="448">
        <v>0.37361111111111112</v>
      </c>
      <c r="AD43" s="448">
        <v>0.63750000000000007</v>
      </c>
      <c r="AE43" s="449">
        <v>0.75347222222222221</v>
      </c>
      <c r="AG43" s="15">
        <f>VLOOKUP(AH43,id!$A:$C,3,0)</f>
        <v>376</v>
      </c>
      <c r="AH43" s="15" t="str">
        <f t="shared" si="1"/>
        <v>GolembkaKarol1971</v>
      </c>
      <c r="AI43" s="9" t="str">
        <f t="shared" si="2"/>
        <v>Golembka</v>
      </c>
      <c r="AJ43" s="9" t="str">
        <f t="shared" si="0"/>
        <v>Karol</v>
      </c>
      <c r="AK43" s="9" t="str">
        <f t="shared" si="3"/>
        <v>Machtronic Team Gostyń</v>
      </c>
      <c r="AL43" s="9">
        <f t="shared" si="4"/>
        <v>1971</v>
      </c>
      <c r="AM43" s="9">
        <f t="shared" si="15"/>
        <v>22.499409071084738</v>
      </c>
      <c r="AN43" s="9"/>
      <c r="AO43" s="9">
        <f t="shared" si="16"/>
        <v>0.99994202898550733</v>
      </c>
      <c r="AP43" s="9">
        <f t="shared" si="17"/>
        <v>1</v>
      </c>
      <c r="AQ43" s="9">
        <f t="shared" si="18"/>
        <v>1</v>
      </c>
      <c r="AR43" s="9">
        <f t="shared" si="19"/>
        <v>1</v>
      </c>
    </row>
    <row r="44" spans="1:44" s="236" customFormat="1" ht="15" customHeight="1">
      <c r="A44" s="450">
        <v>40</v>
      </c>
      <c r="B44" s="451">
        <v>39</v>
      </c>
      <c r="C44" s="451"/>
      <c r="D44" s="451">
        <v>3201</v>
      </c>
      <c r="E44" s="451" t="s">
        <v>1808</v>
      </c>
      <c r="F44" s="451" t="s">
        <v>50</v>
      </c>
      <c r="G44" s="451">
        <v>1978</v>
      </c>
      <c r="H44" s="451" t="s">
        <v>1615</v>
      </c>
      <c r="I44" s="451"/>
      <c r="J44" s="451">
        <v>33</v>
      </c>
      <c r="K44" s="451">
        <v>13</v>
      </c>
      <c r="L44" s="451">
        <v>33</v>
      </c>
      <c r="M44" s="452">
        <v>0.40390046296296295</v>
      </c>
      <c r="N44" s="451">
        <v>0</v>
      </c>
      <c r="O44" s="453">
        <v>0.56874999999999998</v>
      </c>
      <c r="P44" s="453"/>
      <c r="Q44" s="453">
        <v>0.45347222222222222</v>
      </c>
      <c r="R44" s="453">
        <v>0.5395833333333333</v>
      </c>
      <c r="S44" s="453"/>
      <c r="T44" s="453">
        <v>0.4284722222222222</v>
      </c>
      <c r="U44" s="453">
        <v>0.67708333333333337</v>
      </c>
      <c r="V44" s="453">
        <v>0.48541666666666666</v>
      </c>
      <c r="W44" s="453">
        <v>0.39444444444444443</v>
      </c>
      <c r="X44" s="453">
        <v>0.51180555555555551</v>
      </c>
      <c r="Y44" s="453">
        <v>0.61319444444444449</v>
      </c>
      <c r="Z44" s="453">
        <v>0.71180555555555547</v>
      </c>
      <c r="AA44" s="453"/>
      <c r="AB44" s="453">
        <v>0.46875</v>
      </c>
      <c r="AC44" s="453">
        <v>0.375</v>
      </c>
      <c r="AD44" s="453">
        <v>0.64652777777777781</v>
      </c>
      <c r="AE44" s="454">
        <v>0.75763888888888886</v>
      </c>
      <c r="AG44" s="15">
        <f>VLOOKUP(AH44,id!$A:$C,3,0)</f>
        <v>285</v>
      </c>
      <c r="AH44" s="15" t="str">
        <f t="shared" si="1"/>
        <v>KwarcianyRafał1978</v>
      </c>
      <c r="AI44" s="9" t="str">
        <f t="shared" si="2"/>
        <v>Kwarciany</v>
      </c>
      <c r="AJ44" s="9" t="str">
        <f t="shared" si="0"/>
        <v>Rafał</v>
      </c>
      <c r="AK44" s="9">
        <f t="shared" si="3"/>
        <v>0</v>
      </c>
      <c r="AL44" s="9">
        <f t="shared" si="4"/>
        <v>1978</v>
      </c>
      <c r="AM44" s="9">
        <f t="shared" si="15"/>
        <v>22.243448232009158</v>
      </c>
      <c r="AN44" s="9"/>
      <c r="AO44" s="9">
        <f t="shared" si="16"/>
        <v>0.98862366392526591</v>
      </c>
      <c r="AP44" s="9">
        <f t="shared" si="17"/>
        <v>1</v>
      </c>
      <c r="AQ44" s="9">
        <f t="shared" si="18"/>
        <v>1</v>
      </c>
      <c r="AR44" s="9">
        <f t="shared" si="19"/>
        <v>1</v>
      </c>
    </row>
    <row r="45" spans="1:44" ht="15" customHeight="1">
      <c r="A45" s="445">
        <v>41</v>
      </c>
      <c r="B45" s="446">
        <v>40</v>
      </c>
      <c r="C45" s="446"/>
      <c r="D45" s="446">
        <v>3166</v>
      </c>
      <c r="E45" s="446" t="s">
        <v>644</v>
      </c>
      <c r="F45" s="446" t="s">
        <v>30</v>
      </c>
      <c r="G45" s="446">
        <v>1979</v>
      </c>
      <c r="H45" s="446" t="s">
        <v>643</v>
      </c>
      <c r="I45" s="446" t="s">
        <v>1813</v>
      </c>
      <c r="J45" s="446">
        <v>33</v>
      </c>
      <c r="K45" s="446">
        <v>13</v>
      </c>
      <c r="L45" s="446">
        <v>33</v>
      </c>
      <c r="M45" s="447">
        <v>0.40442129629629631</v>
      </c>
      <c r="N45" s="446">
        <v>0</v>
      </c>
      <c r="O45" s="448">
        <v>0.59375</v>
      </c>
      <c r="P45" s="448">
        <v>0.4069444444444445</v>
      </c>
      <c r="Q45" s="448">
        <v>0.69027777777777777</v>
      </c>
      <c r="R45" s="448"/>
      <c r="S45" s="448">
        <v>0.43333333333333335</v>
      </c>
      <c r="T45" s="448"/>
      <c r="U45" s="448">
        <v>0.51666666666666672</v>
      </c>
      <c r="V45" s="448">
        <v>0.65208333333333335</v>
      </c>
      <c r="W45" s="448">
        <v>0.72222222222222221</v>
      </c>
      <c r="X45" s="448">
        <v>0.62777777777777777</v>
      </c>
      <c r="Y45" s="448">
        <v>0.55486111111111114</v>
      </c>
      <c r="Z45" s="448">
        <v>0.46458333333333335</v>
      </c>
      <c r="AA45" s="448"/>
      <c r="AB45" s="448">
        <v>0.6694444444444444</v>
      </c>
      <c r="AC45" s="448">
        <v>0.74305555555555547</v>
      </c>
      <c r="AD45" s="448">
        <v>0.49236111111111108</v>
      </c>
      <c r="AE45" s="449">
        <v>0.7583333333333333</v>
      </c>
      <c r="AG45" s="15">
        <f>VLOOKUP(AH45,id!$A:$C,3,0)</f>
        <v>242</v>
      </c>
      <c r="AH45" s="15" t="str">
        <f t="shared" si="1"/>
        <v>LiczywekAndrzej1979</v>
      </c>
      <c r="AI45" s="9" t="str">
        <f t="shared" si="2"/>
        <v>Liczywek</v>
      </c>
      <c r="AJ45" s="9" t="str">
        <f t="shared" si="0"/>
        <v>Andrzej</v>
      </c>
      <c r="AK45" s="9" t="str">
        <f t="shared" si="3"/>
        <v>Kaliska Team</v>
      </c>
      <c r="AL45" s="9">
        <f t="shared" si="4"/>
        <v>1979</v>
      </c>
      <c r="AM45" s="9">
        <f t="shared" si="15"/>
        <v>22.214802042024598</v>
      </c>
      <c r="AN45" s="9"/>
      <c r="AO45" s="9">
        <f t="shared" si="16"/>
        <v>0.99871215156545123</v>
      </c>
      <c r="AP45" s="9">
        <f t="shared" si="17"/>
        <v>1</v>
      </c>
      <c r="AQ45" s="9">
        <f t="shared" si="18"/>
        <v>1</v>
      </c>
      <c r="AR45" s="9">
        <f t="shared" si="19"/>
        <v>1</v>
      </c>
    </row>
    <row r="46" spans="1:44" s="236" customFormat="1" ht="15" customHeight="1">
      <c r="A46" s="450">
        <v>42</v>
      </c>
      <c r="B46" s="451">
        <v>41</v>
      </c>
      <c r="C46" s="451"/>
      <c r="D46" s="451">
        <v>3165</v>
      </c>
      <c r="E46" s="451" t="s">
        <v>645</v>
      </c>
      <c r="F46" s="451" t="s">
        <v>23</v>
      </c>
      <c r="G46" s="451">
        <v>1972</v>
      </c>
      <c r="H46" s="451" t="s">
        <v>643</v>
      </c>
      <c r="I46" s="451" t="s">
        <v>1813</v>
      </c>
      <c r="J46" s="451">
        <v>33</v>
      </c>
      <c r="K46" s="451">
        <v>13</v>
      </c>
      <c r="L46" s="451">
        <v>33</v>
      </c>
      <c r="M46" s="452">
        <v>0.40445601851851848</v>
      </c>
      <c r="N46" s="451">
        <v>0</v>
      </c>
      <c r="O46" s="453">
        <v>0.59375</v>
      </c>
      <c r="P46" s="453">
        <v>0.4069444444444445</v>
      </c>
      <c r="Q46" s="453">
        <v>0.68958333333333333</v>
      </c>
      <c r="R46" s="453"/>
      <c r="S46" s="453">
        <v>0.43333333333333335</v>
      </c>
      <c r="T46" s="453"/>
      <c r="U46" s="453">
        <v>0.51666666666666672</v>
      </c>
      <c r="V46" s="453">
        <v>0.65208333333333335</v>
      </c>
      <c r="W46" s="453">
        <v>0.72291666666666676</v>
      </c>
      <c r="X46" s="453">
        <v>0.62777777777777777</v>
      </c>
      <c r="Y46" s="453">
        <v>0.55486111111111114</v>
      </c>
      <c r="Z46" s="453">
        <v>0.46458333333333335</v>
      </c>
      <c r="AA46" s="453"/>
      <c r="AB46" s="453">
        <v>0.6694444444444444</v>
      </c>
      <c r="AC46" s="453">
        <v>0.74444444444444446</v>
      </c>
      <c r="AD46" s="453">
        <v>0.49236111111111108</v>
      </c>
      <c r="AE46" s="454">
        <v>0.7583333333333333</v>
      </c>
      <c r="AG46" s="15">
        <f>VLOOKUP(AH46,id!$A:$C,3,0)</f>
        <v>278</v>
      </c>
      <c r="AH46" s="15" t="str">
        <f t="shared" si="1"/>
        <v>CieślińskiGrzegorz1972</v>
      </c>
      <c r="AI46" s="9" t="str">
        <f t="shared" si="2"/>
        <v>Cieśliński</v>
      </c>
      <c r="AJ46" s="9" t="str">
        <f t="shared" si="0"/>
        <v>Grzegorz</v>
      </c>
      <c r="AK46" s="9" t="str">
        <f t="shared" si="3"/>
        <v>Kaliska Team</v>
      </c>
      <c r="AL46" s="9">
        <f t="shared" si="4"/>
        <v>1972</v>
      </c>
      <c r="AM46" s="9">
        <f t="shared" si="15"/>
        <v>22.212894919228034</v>
      </c>
      <c r="AN46" s="9"/>
      <c r="AO46" s="9">
        <f t="shared" si="16"/>
        <v>0.99991415080841339</v>
      </c>
      <c r="AP46" s="9">
        <f t="shared" si="17"/>
        <v>1</v>
      </c>
      <c r="AQ46" s="9">
        <f t="shared" si="18"/>
        <v>1</v>
      </c>
      <c r="AR46" s="9">
        <f t="shared" si="19"/>
        <v>1</v>
      </c>
    </row>
    <row r="47" spans="1:44" s="236" customFormat="1" ht="15" customHeight="1">
      <c r="A47" s="450">
        <v>44</v>
      </c>
      <c r="B47" s="451">
        <v>42</v>
      </c>
      <c r="C47" s="451"/>
      <c r="D47" s="451">
        <v>3089</v>
      </c>
      <c r="E47" s="451" t="s">
        <v>2773</v>
      </c>
      <c r="F47" s="451" t="s">
        <v>76</v>
      </c>
      <c r="G47" s="451">
        <v>1990</v>
      </c>
      <c r="H47" s="451" t="s">
        <v>2774</v>
      </c>
      <c r="I47" s="451" t="s">
        <v>2772</v>
      </c>
      <c r="J47" s="451">
        <v>33</v>
      </c>
      <c r="K47" s="451">
        <v>13</v>
      </c>
      <c r="L47" s="451">
        <v>33</v>
      </c>
      <c r="M47" s="452">
        <v>0.41084490740740742</v>
      </c>
      <c r="N47" s="451">
        <v>0</v>
      </c>
      <c r="O47" s="453">
        <v>0.62847222222222221</v>
      </c>
      <c r="P47" s="453">
        <v>0.74930555555555556</v>
      </c>
      <c r="Q47" s="453">
        <v>0.46736111111111112</v>
      </c>
      <c r="R47" s="453">
        <v>0.56597222222222221</v>
      </c>
      <c r="S47" s="453"/>
      <c r="T47" s="453">
        <v>0.44166666666666665</v>
      </c>
      <c r="U47" s="453"/>
      <c r="V47" s="453">
        <v>0.50694444444444442</v>
      </c>
      <c r="W47" s="453">
        <v>0.40069444444444446</v>
      </c>
      <c r="X47" s="453">
        <v>0.53263888888888888</v>
      </c>
      <c r="Y47" s="453">
        <v>0.67847222222222225</v>
      </c>
      <c r="Z47" s="453"/>
      <c r="AA47" s="453">
        <v>0.59444444444444444</v>
      </c>
      <c r="AB47" s="453">
        <v>0.4861111111111111</v>
      </c>
      <c r="AC47" s="453">
        <v>0.3756944444444445</v>
      </c>
      <c r="AD47" s="453">
        <v>0.7104166666666667</v>
      </c>
      <c r="AE47" s="454">
        <v>0.76458333333333339</v>
      </c>
      <c r="AG47" s="15">
        <f>VLOOKUP(AH47,id!$A:$C,3,0)</f>
        <v>688</v>
      </c>
      <c r="AH47" s="15" t="str">
        <f t="shared" si="1"/>
        <v>GędziorowskiMaciej1990</v>
      </c>
      <c r="AI47" s="9" t="str">
        <f t="shared" si="2"/>
        <v>Gędziorowski</v>
      </c>
      <c r="AJ47" s="9" t="str">
        <f t="shared" si="0"/>
        <v>Maciej</v>
      </c>
      <c r="AK47" s="9" t="str">
        <f t="shared" si="3"/>
        <v>KU AZS WAT Warszawa</v>
      </c>
      <c r="AL47" s="9">
        <f t="shared" si="4"/>
        <v>1990</v>
      </c>
      <c r="AM47" s="9">
        <f t="shared" si="15"/>
        <v>21.867470855351822</v>
      </c>
      <c r="AN47" s="9"/>
      <c r="AO47" s="9">
        <f t="shared" si="16"/>
        <v>0.98444939008930321</v>
      </c>
      <c r="AP47" s="9">
        <f t="shared" si="17"/>
        <v>1</v>
      </c>
      <c r="AQ47" s="9">
        <f t="shared" si="18"/>
        <v>1</v>
      </c>
      <c r="AR47" s="9">
        <f t="shared" si="19"/>
        <v>1</v>
      </c>
    </row>
    <row r="48" spans="1:44" ht="15" customHeight="1">
      <c r="A48" s="445">
        <v>45</v>
      </c>
      <c r="B48" s="446">
        <v>43</v>
      </c>
      <c r="C48" s="446"/>
      <c r="D48" s="446">
        <v>3028</v>
      </c>
      <c r="E48" s="446" t="s">
        <v>597</v>
      </c>
      <c r="F48" s="446" t="s">
        <v>166</v>
      </c>
      <c r="G48" s="446">
        <v>1975</v>
      </c>
      <c r="H48" s="446" t="s">
        <v>1515</v>
      </c>
      <c r="I48" s="446" t="s">
        <v>2636</v>
      </c>
      <c r="J48" s="446">
        <v>33</v>
      </c>
      <c r="K48" s="446">
        <v>12</v>
      </c>
      <c r="L48" s="446">
        <v>33</v>
      </c>
      <c r="M48" s="447">
        <v>0.40158564814814812</v>
      </c>
      <c r="N48" s="446">
        <v>0</v>
      </c>
      <c r="O48" s="448"/>
      <c r="P48" s="448">
        <v>0.3666666666666667</v>
      </c>
      <c r="Q48" s="448"/>
      <c r="R48" s="448">
        <v>0.62291666666666667</v>
      </c>
      <c r="S48" s="448">
        <v>0.40763888888888888</v>
      </c>
      <c r="T48" s="448"/>
      <c r="U48" s="448">
        <v>0.4604166666666667</v>
      </c>
      <c r="V48" s="448">
        <v>0.67291666666666661</v>
      </c>
      <c r="W48" s="448">
        <v>0.71736111111111101</v>
      </c>
      <c r="X48" s="448"/>
      <c r="Y48" s="448">
        <v>0.51388888888888895</v>
      </c>
      <c r="Z48" s="448">
        <v>0.43541666666666662</v>
      </c>
      <c r="AA48" s="448">
        <v>0.59236111111111112</v>
      </c>
      <c r="AB48" s="448">
        <v>0.64930555555555558</v>
      </c>
      <c r="AC48" s="448">
        <v>0.73611111111111116</v>
      </c>
      <c r="AD48" s="448">
        <v>0.48680555555555555</v>
      </c>
      <c r="AE48" s="449">
        <v>0.75555555555555554</v>
      </c>
      <c r="AG48" s="15">
        <f>VLOOKUP(AH48,id!$A:$C,3,0)</f>
        <v>104</v>
      </c>
      <c r="AH48" s="15" t="str">
        <f t="shared" si="1"/>
        <v>BróżWojciech1975</v>
      </c>
      <c r="AI48" s="9" t="str">
        <f t="shared" si="2"/>
        <v>Bróż</v>
      </c>
      <c r="AJ48" s="9" t="str">
        <f t="shared" si="0"/>
        <v>Wojciech</v>
      </c>
      <c r="AK48" s="9" t="str">
        <f t="shared" si="3"/>
        <v>BIKE NOW BEER LATER</v>
      </c>
      <c r="AL48" s="9">
        <f t="shared" si="4"/>
        <v>1975</v>
      </c>
      <c r="AM48" s="9">
        <f t="shared" si="15"/>
        <v>21.520191673015326</v>
      </c>
      <c r="AN48" s="9"/>
      <c r="AO48" s="9">
        <f t="shared" si="16"/>
        <v>1.0230567484220539</v>
      </c>
      <c r="AP48" s="9">
        <f t="shared" si="17"/>
        <v>0.92307692307692313</v>
      </c>
      <c r="AQ48" s="9">
        <f t="shared" si="18"/>
        <v>1</v>
      </c>
      <c r="AR48" s="9">
        <f t="shared" si="19"/>
        <v>0.98411891413352426</v>
      </c>
    </row>
    <row r="49" spans="1:44" ht="15" customHeight="1">
      <c r="A49" s="445">
        <v>47</v>
      </c>
      <c r="B49" s="446">
        <v>44</v>
      </c>
      <c r="C49" s="446"/>
      <c r="D49" s="446">
        <v>3041</v>
      </c>
      <c r="E49" s="446" t="s">
        <v>593</v>
      </c>
      <c r="F49" s="446" t="s">
        <v>257</v>
      </c>
      <c r="G49" s="446">
        <v>1976</v>
      </c>
      <c r="H49" s="446" t="s">
        <v>1515</v>
      </c>
      <c r="I49" s="446"/>
      <c r="J49" s="446">
        <v>33</v>
      </c>
      <c r="K49" s="446">
        <v>12</v>
      </c>
      <c r="L49" s="446">
        <v>33</v>
      </c>
      <c r="M49" s="447">
        <v>0.40214120370370371</v>
      </c>
      <c r="N49" s="446">
        <v>0</v>
      </c>
      <c r="O49" s="448"/>
      <c r="P49" s="448">
        <v>0.3666666666666667</v>
      </c>
      <c r="Q49" s="448"/>
      <c r="R49" s="448">
        <v>0.62291666666666667</v>
      </c>
      <c r="S49" s="448">
        <v>0.40763888888888888</v>
      </c>
      <c r="T49" s="448"/>
      <c r="U49" s="448">
        <v>0.46111111111111108</v>
      </c>
      <c r="V49" s="448">
        <v>0.6694444444444444</v>
      </c>
      <c r="W49" s="448">
        <v>0.71736111111111101</v>
      </c>
      <c r="X49" s="448"/>
      <c r="Y49" s="448">
        <v>0.51458333333333328</v>
      </c>
      <c r="Z49" s="448">
        <v>0.43541666666666662</v>
      </c>
      <c r="AA49" s="448">
        <v>0.59166666666666667</v>
      </c>
      <c r="AB49" s="448">
        <v>0.64930555555555558</v>
      </c>
      <c r="AC49" s="448">
        <v>0.73611111111111116</v>
      </c>
      <c r="AD49" s="448">
        <v>0.48680555555555555</v>
      </c>
      <c r="AE49" s="449">
        <v>0.75624999999999998</v>
      </c>
      <c r="AG49" s="15">
        <f>VLOOKUP(AH49,id!$A:$C,3,0)</f>
        <v>265</v>
      </c>
      <c r="AH49" s="15" t="str">
        <f t="shared" si="1"/>
        <v>JarosiewiczRadosław1976</v>
      </c>
      <c r="AI49" s="9" t="str">
        <f t="shared" si="2"/>
        <v>Jarosiewicz</v>
      </c>
      <c r="AJ49" s="9" t="str">
        <f t="shared" si="0"/>
        <v>Radosław</v>
      </c>
      <c r="AK49" s="9">
        <f t="shared" si="3"/>
        <v>0</v>
      </c>
      <c r="AL49" s="9">
        <f t="shared" si="4"/>
        <v>1976</v>
      </c>
      <c r="AM49" s="9">
        <f t="shared" si="15"/>
        <v>21.490461662933161</v>
      </c>
      <c r="AN49" s="9"/>
      <c r="AO49" s="9">
        <f t="shared" si="16"/>
        <v>0.99861850625989346</v>
      </c>
      <c r="AP49" s="9">
        <f t="shared" si="17"/>
        <v>1</v>
      </c>
      <c r="AQ49" s="9">
        <f t="shared" si="18"/>
        <v>1</v>
      </c>
      <c r="AR49" s="9">
        <f t="shared" si="19"/>
        <v>1</v>
      </c>
    </row>
    <row r="50" spans="1:44" s="236" customFormat="1" ht="15" customHeight="1">
      <c r="A50" s="450">
        <v>48</v>
      </c>
      <c r="B50" s="451">
        <v>45</v>
      </c>
      <c r="C50" s="451"/>
      <c r="D50" s="451">
        <v>3087</v>
      </c>
      <c r="E50" s="451" t="s">
        <v>2775</v>
      </c>
      <c r="F50" s="451" t="s">
        <v>381</v>
      </c>
      <c r="G50" s="451">
        <v>1982</v>
      </c>
      <c r="H50" s="451" t="s">
        <v>2776</v>
      </c>
      <c r="I50" s="451" t="s">
        <v>2777</v>
      </c>
      <c r="J50" s="451">
        <v>33</v>
      </c>
      <c r="K50" s="451">
        <v>12</v>
      </c>
      <c r="L50" s="451">
        <v>33</v>
      </c>
      <c r="M50" s="452">
        <v>0.4054976851851852</v>
      </c>
      <c r="N50" s="451">
        <v>0</v>
      </c>
      <c r="O50" s="453"/>
      <c r="P50" s="453">
        <v>0.36805555555555558</v>
      </c>
      <c r="Q50" s="453"/>
      <c r="R50" s="453">
        <v>0.58958333333333335</v>
      </c>
      <c r="S50" s="453">
        <v>0.39374999999999999</v>
      </c>
      <c r="T50" s="453"/>
      <c r="U50" s="453">
        <v>0.44791666666666669</v>
      </c>
      <c r="V50" s="453">
        <v>0.6694444444444444</v>
      </c>
      <c r="W50" s="453"/>
      <c r="X50" s="453">
        <v>0.6069444444444444</v>
      </c>
      <c r="Y50" s="453">
        <v>0.49305555555555558</v>
      </c>
      <c r="Z50" s="453">
        <v>0.41805555555555557</v>
      </c>
      <c r="AA50" s="453">
        <v>0.56319444444444444</v>
      </c>
      <c r="AB50" s="453">
        <v>0.69027777777777777</v>
      </c>
      <c r="AC50" s="453">
        <v>0.74236111111111114</v>
      </c>
      <c r="AD50" s="453">
        <v>0.52013888888888882</v>
      </c>
      <c r="AE50" s="454">
        <v>0.75902777777777775</v>
      </c>
      <c r="AG50" s="15">
        <f>VLOOKUP(AH50,id!$A:$C,3,0)</f>
        <v>689</v>
      </c>
      <c r="AH50" s="15" t="str">
        <f t="shared" si="1"/>
        <v>DargaczWaldemar1982</v>
      </c>
      <c r="AI50" s="9" t="str">
        <f t="shared" si="2"/>
        <v>Dargacz</v>
      </c>
      <c r="AJ50" s="9" t="str">
        <f t="shared" si="0"/>
        <v>Waldemar</v>
      </c>
      <c r="AK50" s="9" t="str">
        <f t="shared" si="3"/>
        <v>off-las</v>
      </c>
      <c r="AL50" s="9">
        <f t="shared" si="4"/>
        <v>1982</v>
      </c>
      <c r="AM50" s="9">
        <f t="shared" si="15"/>
        <v>21.312575723665269</v>
      </c>
      <c r="AN50" s="9"/>
      <c r="AO50" s="9">
        <f t="shared" si="16"/>
        <v>0.99172256315113461</v>
      </c>
      <c r="AP50" s="9">
        <f t="shared" si="17"/>
        <v>1</v>
      </c>
      <c r="AQ50" s="9">
        <f t="shared" si="18"/>
        <v>1</v>
      </c>
      <c r="AR50" s="9">
        <f t="shared" si="19"/>
        <v>1</v>
      </c>
    </row>
    <row r="51" spans="1:44" ht="15" customHeight="1">
      <c r="A51" s="445">
        <v>49</v>
      </c>
      <c r="B51" s="446">
        <v>46</v>
      </c>
      <c r="C51" s="446"/>
      <c r="D51" s="446">
        <v>3167</v>
      </c>
      <c r="E51" s="446" t="s">
        <v>2756</v>
      </c>
      <c r="F51" s="446" t="s">
        <v>102</v>
      </c>
      <c r="G51" s="446">
        <v>2003</v>
      </c>
      <c r="H51" s="446" t="s">
        <v>2757</v>
      </c>
      <c r="I51" s="446" t="s">
        <v>2758</v>
      </c>
      <c r="J51" s="446">
        <v>32</v>
      </c>
      <c r="K51" s="446">
        <v>13</v>
      </c>
      <c r="L51" s="446">
        <v>32</v>
      </c>
      <c r="M51" s="447">
        <v>0.37561342592592589</v>
      </c>
      <c r="N51" s="446">
        <v>0</v>
      </c>
      <c r="O51" s="448">
        <v>0.57361111111111118</v>
      </c>
      <c r="P51" s="448">
        <v>0.70763888888888893</v>
      </c>
      <c r="Q51" s="448">
        <v>0.45624999999999999</v>
      </c>
      <c r="R51" s="448">
        <v>0.54652777777777783</v>
      </c>
      <c r="S51" s="448"/>
      <c r="T51" s="448">
        <v>0.43055555555555558</v>
      </c>
      <c r="U51" s="448"/>
      <c r="V51" s="448">
        <v>0.49861111111111112</v>
      </c>
      <c r="W51" s="448">
        <v>0.3979166666666667</v>
      </c>
      <c r="X51" s="448">
        <v>0.5180555555555556</v>
      </c>
      <c r="Y51" s="448">
        <v>0.61388888888888882</v>
      </c>
      <c r="Z51" s="448">
        <v>0.67638888888888893</v>
      </c>
      <c r="AA51" s="448"/>
      <c r="AB51" s="448">
        <v>0.47569444444444442</v>
      </c>
      <c r="AC51" s="448">
        <v>0.37708333333333338</v>
      </c>
      <c r="AD51" s="448">
        <v>0.65</v>
      </c>
      <c r="AE51" s="449">
        <v>0.72916666666666663</v>
      </c>
      <c r="AG51" s="15">
        <f>VLOOKUP(AH51,id!$A:$C,3,0)</f>
        <v>690</v>
      </c>
      <c r="AH51" s="15" t="str">
        <f t="shared" si="1"/>
        <v>JaroszewskiJan2003</v>
      </c>
      <c r="AI51" s="9" t="str">
        <f t="shared" si="2"/>
        <v>Jaroszewski</v>
      </c>
      <c r="AJ51" s="9" t="str">
        <f t="shared" si="0"/>
        <v>Jan</v>
      </c>
      <c r="AK51" s="9" t="str">
        <f t="shared" si="3"/>
        <v>Deep Forest</v>
      </c>
      <c r="AL51" s="9">
        <f t="shared" si="4"/>
        <v>2003</v>
      </c>
      <c r="AM51" s="9">
        <f t="shared" si="15"/>
        <v>20.666740095675411</v>
      </c>
      <c r="AN51" s="9"/>
      <c r="AO51" s="9">
        <f t="shared" si="16"/>
        <v>1.0795612115983115</v>
      </c>
      <c r="AP51" s="9">
        <f t="shared" si="17"/>
        <v>1.0833333333333333</v>
      </c>
      <c r="AQ51" s="9">
        <f t="shared" si="18"/>
        <v>0.96969696969696972</v>
      </c>
      <c r="AR51" s="9">
        <f t="shared" si="19"/>
        <v>1.0161373647415957</v>
      </c>
    </row>
    <row r="52" spans="1:44" s="236" customFormat="1" ht="15" customHeight="1">
      <c r="A52" s="450">
        <v>50</v>
      </c>
      <c r="B52" s="451">
        <v>47</v>
      </c>
      <c r="C52" s="451"/>
      <c r="D52" s="451">
        <v>3132</v>
      </c>
      <c r="E52" s="451" t="s">
        <v>2778</v>
      </c>
      <c r="F52" s="451" t="s">
        <v>414</v>
      </c>
      <c r="G52" s="451">
        <v>1974</v>
      </c>
      <c r="H52" s="451" t="s">
        <v>1515</v>
      </c>
      <c r="I52" s="451" t="s">
        <v>2779</v>
      </c>
      <c r="J52" s="451">
        <v>32</v>
      </c>
      <c r="K52" s="451">
        <v>13</v>
      </c>
      <c r="L52" s="451">
        <v>32</v>
      </c>
      <c r="M52" s="452">
        <v>0.38826388888888891</v>
      </c>
      <c r="N52" s="451">
        <v>0</v>
      </c>
      <c r="O52" s="453"/>
      <c r="P52" s="453">
        <v>0.73055555555555562</v>
      </c>
      <c r="Q52" s="453">
        <v>0.46458333333333335</v>
      </c>
      <c r="R52" s="453">
        <v>0.37083333333333335</v>
      </c>
      <c r="S52" s="453">
        <v>0.57847222222222217</v>
      </c>
      <c r="T52" s="453">
        <v>0.49583333333333335</v>
      </c>
      <c r="U52" s="453">
        <v>0.68263888888888891</v>
      </c>
      <c r="V52" s="453">
        <v>0.42777777777777781</v>
      </c>
      <c r="W52" s="453">
        <v>0.54513888888888895</v>
      </c>
      <c r="X52" s="453">
        <v>0.3979166666666667</v>
      </c>
      <c r="Y52" s="453"/>
      <c r="Z52" s="453">
        <v>0.60277777777777775</v>
      </c>
      <c r="AA52" s="453"/>
      <c r="AB52" s="453">
        <v>0.4458333333333333</v>
      </c>
      <c r="AC52" s="453">
        <v>0.52569444444444446</v>
      </c>
      <c r="AD52" s="453">
        <v>0.64652777777777781</v>
      </c>
      <c r="AE52" s="454">
        <v>0.74236111111111114</v>
      </c>
      <c r="AG52" s="15">
        <f>VLOOKUP(AH52,id!$A:$C,3,0)</f>
        <v>691</v>
      </c>
      <c r="AH52" s="15" t="str">
        <f t="shared" si="1"/>
        <v>MatczukSzymon1974</v>
      </c>
      <c r="AI52" s="9" t="str">
        <f t="shared" si="2"/>
        <v>Matczuk</v>
      </c>
      <c r="AJ52" s="9" t="str">
        <f t="shared" si="0"/>
        <v>Szymon</v>
      </c>
      <c r="AK52" s="9" t="str">
        <f t="shared" si="3"/>
        <v>Łyse Charty</v>
      </c>
      <c r="AL52" s="9">
        <f t="shared" si="4"/>
        <v>1974</v>
      </c>
      <c r="AM52" s="9">
        <f t="shared" si="15"/>
        <v>19.99337376512711</v>
      </c>
      <c r="AN52" s="9"/>
      <c r="AO52" s="9">
        <f t="shared" si="16"/>
        <v>0.96741787396410883</v>
      </c>
      <c r="AP52" s="9">
        <f t="shared" si="17"/>
        <v>1</v>
      </c>
      <c r="AQ52" s="9">
        <f t="shared" si="18"/>
        <v>1</v>
      </c>
      <c r="AR52" s="9">
        <f t="shared" si="19"/>
        <v>1</v>
      </c>
    </row>
    <row r="53" spans="1:44" ht="15" customHeight="1">
      <c r="A53" s="445">
        <v>51</v>
      </c>
      <c r="B53" s="446">
        <v>48</v>
      </c>
      <c r="C53" s="446"/>
      <c r="D53" s="446">
        <v>3080</v>
      </c>
      <c r="E53" s="446" t="s">
        <v>396</v>
      </c>
      <c r="F53" s="446" t="s">
        <v>102</v>
      </c>
      <c r="G53" s="446">
        <v>1972</v>
      </c>
      <c r="H53" s="446" t="s">
        <v>1515</v>
      </c>
      <c r="I53" s="446" t="s">
        <v>2779</v>
      </c>
      <c r="J53" s="446">
        <v>32</v>
      </c>
      <c r="K53" s="446">
        <v>13</v>
      </c>
      <c r="L53" s="446">
        <v>32</v>
      </c>
      <c r="M53" s="447">
        <v>0.38837962962962963</v>
      </c>
      <c r="N53" s="446">
        <v>0</v>
      </c>
      <c r="O53" s="448"/>
      <c r="P53" s="448">
        <v>0.72777777777777775</v>
      </c>
      <c r="Q53" s="448">
        <v>0.46458333333333335</v>
      </c>
      <c r="R53" s="448">
        <v>0.37152777777777773</v>
      </c>
      <c r="S53" s="448">
        <v>0.57847222222222217</v>
      </c>
      <c r="T53" s="448">
        <v>0.4909722222222222</v>
      </c>
      <c r="U53" s="448">
        <v>0.67638888888888893</v>
      </c>
      <c r="V53" s="448">
        <v>0.4201388888888889</v>
      </c>
      <c r="W53" s="448">
        <v>0.5444444444444444</v>
      </c>
      <c r="X53" s="448">
        <v>0.39652777777777781</v>
      </c>
      <c r="Y53" s="448"/>
      <c r="Z53" s="448">
        <v>0.6118055555555556</v>
      </c>
      <c r="AA53" s="448"/>
      <c r="AB53" s="448">
        <v>0.44305555555555554</v>
      </c>
      <c r="AC53" s="448">
        <v>0.52569444444444446</v>
      </c>
      <c r="AD53" s="448">
        <v>0.64652777777777781</v>
      </c>
      <c r="AE53" s="449">
        <v>0.74236111111111114</v>
      </c>
      <c r="AG53" s="15">
        <f>VLOOKUP(AH53,id!$A:$C,3,0)</f>
        <v>692</v>
      </c>
      <c r="AH53" s="15" t="str">
        <f t="shared" si="1"/>
        <v>SzubertJan1972</v>
      </c>
      <c r="AI53" s="9" t="str">
        <f t="shared" si="2"/>
        <v>Szubert</v>
      </c>
      <c r="AJ53" s="9" t="str">
        <f t="shared" si="0"/>
        <v>Jan</v>
      </c>
      <c r="AK53" s="9" t="str">
        <f t="shared" si="3"/>
        <v>Łyse Charty</v>
      </c>
      <c r="AL53" s="9">
        <f t="shared" si="4"/>
        <v>1972</v>
      </c>
      <c r="AM53" s="9">
        <f t="shared" si="15"/>
        <v>19.987415553848912</v>
      </c>
      <c r="AN53" s="9"/>
      <c r="AO53" s="9">
        <f t="shared" si="16"/>
        <v>0.99970199070210997</v>
      </c>
      <c r="AP53" s="9">
        <f t="shared" si="17"/>
        <v>1</v>
      </c>
      <c r="AQ53" s="9">
        <f t="shared" si="18"/>
        <v>1</v>
      </c>
      <c r="AR53" s="9">
        <f t="shared" si="19"/>
        <v>1</v>
      </c>
    </row>
    <row r="54" spans="1:44" s="236" customFormat="1" ht="15" customHeight="1">
      <c r="A54" s="450">
        <v>52</v>
      </c>
      <c r="B54" s="451">
        <v>49</v>
      </c>
      <c r="C54" s="451"/>
      <c r="D54" s="451">
        <v>3075</v>
      </c>
      <c r="E54" s="451" t="s">
        <v>2780</v>
      </c>
      <c r="F54" s="451" t="s">
        <v>166</v>
      </c>
      <c r="G54" s="451">
        <v>1976</v>
      </c>
      <c r="H54" s="451" t="s">
        <v>2781</v>
      </c>
      <c r="I54" s="451" t="s">
        <v>2779</v>
      </c>
      <c r="J54" s="451">
        <v>32</v>
      </c>
      <c r="K54" s="451">
        <v>13</v>
      </c>
      <c r="L54" s="451">
        <v>32</v>
      </c>
      <c r="M54" s="452">
        <v>0.39589120370370368</v>
      </c>
      <c r="N54" s="451">
        <v>0</v>
      </c>
      <c r="O54" s="453"/>
      <c r="P54" s="453">
        <v>0.72777777777777775</v>
      </c>
      <c r="Q54" s="453">
        <v>0.46736111111111112</v>
      </c>
      <c r="R54" s="453">
        <v>0.37083333333333335</v>
      </c>
      <c r="S54" s="453">
        <v>0.57847222222222217</v>
      </c>
      <c r="T54" s="453">
        <v>0.4909722222222222</v>
      </c>
      <c r="U54" s="453">
        <v>0.67569444444444438</v>
      </c>
      <c r="V54" s="453">
        <v>0.4201388888888889</v>
      </c>
      <c r="W54" s="453">
        <v>0.54513888888888895</v>
      </c>
      <c r="X54" s="453">
        <v>0.39652777777777781</v>
      </c>
      <c r="Y54" s="453"/>
      <c r="Z54" s="453">
        <v>0.60277777777777775</v>
      </c>
      <c r="AA54" s="453"/>
      <c r="AB54" s="453">
        <v>0.44236111111111115</v>
      </c>
      <c r="AC54" s="453">
        <v>0.52569444444444446</v>
      </c>
      <c r="AD54" s="453">
        <v>0.64583333333333337</v>
      </c>
      <c r="AE54" s="454">
        <v>0.75</v>
      </c>
      <c r="AG54" s="15">
        <f>VLOOKUP(AH54,id!$A:$C,3,0)</f>
        <v>693</v>
      </c>
      <c r="AH54" s="15" t="str">
        <f t="shared" si="1"/>
        <v>WycichowskiWojciech1976</v>
      </c>
      <c r="AI54" s="9" t="str">
        <f t="shared" si="2"/>
        <v>Wycichowski</v>
      </c>
      <c r="AJ54" s="9" t="str">
        <f t="shared" si="0"/>
        <v>Wojciech</v>
      </c>
      <c r="AK54" s="9" t="str">
        <f t="shared" si="3"/>
        <v>Łyse Charty</v>
      </c>
      <c r="AL54" s="9">
        <f t="shared" si="4"/>
        <v>1976</v>
      </c>
      <c r="AM54" s="9">
        <f t="shared" si="15"/>
        <v>19.608177644348899</v>
      </c>
      <c r="AN54" s="9"/>
      <c r="AO54" s="9">
        <f t="shared" si="16"/>
        <v>0.98102616576523904</v>
      </c>
      <c r="AP54" s="9">
        <f t="shared" si="17"/>
        <v>1</v>
      </c>
      <c r="AQ54" s="9">
        <f t="shared" si="18"/>
        <v>1</v>
      </c>
      <c r="AR54" s="9">
        <f t="shared" si="19"/>
        <v>1</v>
      </c>
    </row>
    <row r="55" spans="1:44" ht="15" customHeight="1">
      <c r="A55" s="445">
        <v>53</v>
      </c>
      <c r="B55" s="446">
        <v>50</v>
      </c>
      <c r="C55" s="446"/>
      <c r="D55" s="446">
        <v>31111</v>
      </c>
      <c r="E55" s="446" t="s">
        <v>552</v>
      </c>
      <c r="F55" s="446" t="s">
        <v>2782</v>
      </c>
      <c r="G55" s="446">
        <v>1977</v>
      </c>
      <c r="H55" s="446" t="s">
        <v>1776</v>
      </c>
      <c r="I55" s="446"/>
      <c r="J55" s="446">
        <v>32</v>
      </c>
      <c r="K55" s="446">
        <v>13</v>
      </c>
      <c r="L55" s="446">
        <v>32</v>
      </c>
      <c r="M55" s="447">
        <v>0.39591435185185181</v>
      </c>
      <c r="N55" s="446">
        <v>0</v>
      </c>
      <c r="O55" s="448"/>
      <c r="P55" s="448">
        <v>0.72777777777777775</v>
      </c>
      <c r="Q55" s="448">
        <v>0.46527777777777773</v>
      </c>
      <c r="R55" s="448">
        <v>0.37152777777777773</v>
      </c>
      <c r="S55" s="448">
        <v>0.57847222222222217</v>
      </c>
      <c r="T55" s="448">
        <v>0.4909722222222222</v>
      </c>
      <c r="U55" s="448">
        <v>0.67638888888888893</v>
      </c>
      <c r="V55" s="448">
        <v>0.4201388888888889</v>
      </c>
      <c r="W55" s="448">
        <v>0.54513888888888895</v>
      </c>
      <c r="X55" s="448">
        <v>0.39652777777777781</v>
      </c>
      <c r="Y55" s="448"/>
      <c r="Z55" s="448">
        <v>0.60277777777777775</v>
      </c>
      <c r="AA55" s="448"/>
      <c r="AB55" s="448">
        <v>0.44305555555555554</v>
      </c>
      <c r="AC55" s="448">
        <v>0.52569444444444446</v>
      </c>
      <c r="AD55" s="448">
        <v>0.64583333333333337</v>
      </c>
      <c r="AE55" s="449">
        <v>0.75</v>
      </c>
      <c r="AG55" s="15">
        <f>VLOOKUP(AH55,id!$A:$C,3,0)</f>
        <v>694</v>
      </c>
      <c r="AH55" s="15" t="str">
        <f t="shared" si="1"/>
        <v>MaciejewskiŁukasz.1977</v>
      </c>
      <c r="AI55" s="9" t="str">
        <f t="shared" si="2"/>
        <v>Maciejewski</v>
      </c>
      <c r="AJ55" s="9" t="str">
        <f t="shared" si="0"/>
        <v>Łukasz.</v>
      </c>
      <c r="AK55" s="9">
        <f t="shared" si="3"/>
        <v>0</v>
      </c>
      <c r="AL55" s="9">
        <f t="shared" si="4"/>
        <v>1977</v>
      </c>
      <c r="AM55" s="9">
        <f t="shared" si="15"/>
        <v>19.607031201945631</v>
      </c>
      <c r="AN55" s="9"/>
      <c r="AO55" s="9">
        <f t="shared" si="16"/>
        <v>0.99994153243488182</v>
      </c>
      <c r="AP55" s="9">
        <f t="shared" si="17"/>
        <v>1</v>
      </c>
      <c r="AQ55" s="9">
        <f t="shared" si="18"/>
        <v>1</v>
      </c>
      <c r="AR55" s="9">
        <f t="shared" si="19"/>
        <v>1</v>
      </c>
    </row>
    <row r="56" spans="1:44" s="236" customFormat="1" ht="15" customHeight="1">
      <c r="A56" s="450">
        <v>54</v>
      </c>
      <c r="B56" s="451">
        <v>51</v>
      </c>
      <c r="C56" s="451"/>
      <c r="D56" s="451">
        <v>3179</v>
      </c>
      <c r="E56" s="451" t="s">
        <v>2783</v>
      </c>
      <c r="F56" s="451" t="s">
        <v>65</v>
      </c>
      <c r="G56" s="451">
        <v>1982</v>
      </c>
      <c r="H56" s="451" t="s">
        <v>2784</v>
      </c>
      <c r="I56" s="451"/>
      <c r="J56" s="451">
        <v>31</v>
      </c>
      <c r="K56" s="451">
        <v>11</v>
      </c>
      <c r="L56" s="451">
        <v>31</v>
      </c>
      <c r="M56" s="452">
        <v>0.41086805555555556</v>
      </c>
      <c r="N56" s="451">
        <v>0</v>
      </c>
      <c r="O56" s="453"/>
      <c r="P56" s="453"/>
      <c r="Q56" s="453">
        <v>0.47847222222222219</v>
      </c>
      <c r="R56" s="453">
        <v>0.57013888888888886</v>
      </c>
      <c r="S56" s="453"/>
      <c r="T56" s="453">
        <v>0.45416666666666666</v>
      </c>
      <c r="U56" s="453"/>
      <c r="V56" s="453">
        <v>0.51874999999999993</v>
      </c>
      <c r="W56" s="453">
        <v>0.40277777777777773</v>
      </c>
      <c r="X56" s="453">
        <v>0.54166666666666663</v>
      </c>
      <c r="Y56" s="453">
        <v>0.71180555555555547</v>
      </c>
      <c r="Z56" s="453"/>
      <c r="AA56" s="453">
        <v>0.60555555555555551</v>
      </c>
      <c r="AB56" s="453">
        <v>0.49444444444444446</v>
      </c>
      <c r="AC56" s="453">
        <v>0.3833333333333333</v>
      </c>
      <c r="AD56" s="453">
        <v>0.68611111111111101</v>
      </c>
      <c r="AE56" s="454">
        <v>0.76458333333333339</v>
      </c>
      <c r="AG56" s="15">
        <f>VLOOKUP(AH56,id!$A:$C,3,0)</f>
        <v>695</v>
      </c>
      <c r="AH56" s="15" t="str">
        <f t="shared" si="1"/>
        <v>KrzywdaMichał1982</v>
      </c>
      <c r="AI56" s="9" t="str">
        <f t="shared" si="2"/>
        <v>Krzywda</v>
      </c>
      <c r="AJ56" s="9" t="str">
        <f t="shared" si="0"/>
        <v>Michał</v>
      </c>
      <c r="AK56" s="9">
        <f t="shared" si="3"/>
        <v>0</v>
      </c>
      <c r="AL56" s="9">
        <f t="shared" si="4"/>
        <v>1982</v>
      </c>
      <c r="AM56" s="9">
        <f t="shared" si="15"/>
        <v>18.994311476884832</v>
      </c>
      <c r="AN56" s="9"/>
      <c r="AO56" s="9">
        <f t="shared" si="16"/>
        <v>0.96360460858052333</v>
      </c>
      <c r="AP56" s="9">
        <f t="shared" si="17"/>
        <v>0.84615384615384615</v>
      </c>
      <c r="AQ56" s="9">
        <f t="shared" si="18"/>
        <v>0.96875</v>
      </c>
      <c r="AR56" s="9">
        <f t="shared" si="19"/>
        <v>0.96714116000060635</v>
      </c>
    </row>
    <row r="57" spans="1:44" ht="15" customHeight="1">
      <c r="A57" s="445">
        <v>55</v>
      </c>
      <c r="B57" s="446">
        <v>52</v>
      </c>
      <c r="C57" s="446"/>
      <c r="D57" s="446">
        <v>3181</v>
      </c>
      <c r="E57" s="446" t="s">
        <v>968</v>
      </c>
      <c r="F57" s="446" t="s">
        <v>30</v>
      </c>
      <c r="G57" s="446">
        <v>1982</v>
      </c>
      <c r="H57" s="446" t="s">
        <v>269</v>
      </c>
      <c r="I57" s="446"/>
      <c r="J57" s="446">
        <v>31</v>
      </c>
      <c r="K57" s="446">
        <v>11</v>
      </c>
      <c r="L57" s="446">
        <v>31</v>
      </c>
      <c r="M57" s="447">
        <v>0.41090277777777778</v>
      </c>
      <c r="N57" s="446">
        <v>0</v>
      </c>
      <c r="O57" s="448"/>
      <c r="P57" s="448"/>
      <c r="Q57" s="448">
        <v>0.4777777777777778</v>
      </c>
      <c r="R57" s="448">
        <v>0.57013888888888886</v>
      </c>
      <c r="S57" s="448"/>
      <c r="T57" s="448">
        <v>0.45416666666666666</v>
      </c>
      <c r="U57" s="448"/>
      <c r="V57" s="448">
        <v>0.51874999999999993</v>
      </c>
      <c r="W57" s="448">
        <v>0.40277777777777773</v>
      </c>
      <c r="X57" s="448">
        <v>0.54097222222222219</v>
      </c>
      <c r="Y57" s="448">
        <v>0.71180555555555547</v>
      </c>
      <c r="Z57" s="448"/>
      <c r="AA57" s="448">
        <v>0.60555555555555551</v>
      </c>
      <c r="AB57" s="448">
        <v>0.49444444444444446</v>
      </c>
      <c r="AC57" s="448">
        <v>0.38263888888888892</v>
      </c>
      <c r="AD57" s="448">
        <v>0.68611111111111101</v>
      </c>
      <c r="AE57" s="449">
        <v>0.76458333333333339</v>
      </c>
      <c r="AG57" s="15">
        <f>VLOOKUP(AH57,id!$A:$C,3,0)</f>
        <v>217</v>
      </c>
      <c r="AH57" s="15" t="str">
        <f t="shared" si="1"/>
        <v>PieniążekAndrzej1982</v>
      </c>
      <c r="AI57" s="9" t="str">
        <f t="shared" si="2"/>
        <v>Pieniążek</v>
      </c>
      <c r="AJ57" s="9" t="str">
        <f t="shared" si="0"/>
        <v>Andrzej</v>
      </c>
      <c r="AK57" s="9">
        <f t="shared" si="3"/>
        <v>0</v>
      </c>
      <c r="AL57" s="9">
        <f t="shared" si="4"/>
        <v>1982</v>
      </c>
      <c r="AM57" s="9">
        <f t="shared" si="15"/>
        <v>18.992706414228344</v>
      </c>
      <c r="AN57" s="9"/>
      <c r="AO57" s="9">
        <f t="shared" si="16"/>
        <v>0.99991549771843835</v>
      </c>
      <c r="AP57" s="9">
        <f t="shared" si="17"/>
        <v>1</v>
      </c>
      <c r="AQ57" s="9">
        <f t="shared" si="18"/>
        <v>1</v>
      </c>
      <c r="AR57" s="9">
        <f t="shared" si="19"/>
        <v>1</v>
      </c>
    </row>
    <row r="58" spans="1:44" s="236" customFormat="1" ht="15" customHeight="1">
      <c r="A58" s="450">
        <v>56</v>
      </c>
      <c r="B58" s="451">
        <v>53</v>
      </c>
      <c r="C58" s="451"/>
      <c r="D58" s="451">
        <v>3108</v>
      </c>
      <c r="E58" s="451" t="s">
        <v>1806</v>
      </c>
      <c r="F58" s="451" t="s">
        <v>20</v>
      </c>
      <c r="G58" s="451">
        <v>1983</v>
      </c>
      <c r="H58" s="451" t="s">
        <v>1515</v>
      </c>
      <c r="I58" s="451" t="s">
        <v>2785</v>
      </c>
      <c r="J58" s="451">
        <v>30</v>
      </c>
      <c r="K58" s="451">
        <v>12</v>
      </c>
      <c r="L58" s="451">
        <v>30</v>
      </c>
      <c r="M58" s="452">
        <v>0.36913194444444447</v>
      </c>
      <c r="N58" s="451">
        <v>0</v>
      </c>
      <c r="O58" s="453"/>
      <c r="P58" s="453">
        <v>0.7104166666666667</v>
      </c>
      <c r="Q58" s="453">
        <v>0.45555555555555555</v>
      </c>
      <c r="R58" s="453">
        <v>0.37083333333333335</v>
      </c>
      <c r="S58" s="453">
        <v>0.61319444444444449</v>
      </c>
      <c r="T58" s="453">
        <v>0.49583333333333335</v>
      </c>
      <c r="U58" s="453"/>
      <c r="V58" s="453">
        <v>0.4201388888888889</v>
      </c>
      <c r="W58" s="453">
        <v>0.55833333333333335</v>
      </c>
      <c r="X58" s="453">
        <v>0.38819444444444445</v>
      </c>
      <c r="Y58" s="453"/>
      <c r="Z58" s="453">
        <v>0.63958333333333328</v>
      </c>
      <c r="AA58" s="453"/>
      <c r="AB58" s="453">
        <v>0.4368055555555555</v>
      </c>
      <c r="AC58" s="453">
        <v>0.5854166666666667</v>
      </c>
      <c r="AD58" s="453">
        <v>0.67499999999999993</v>
      </c>
      <c r="AE58" s="454">
        <v>0.72291666666666676</v>
      </c>
      <c r="AG58" s="15">
        <f>VLOOKUP(AH58,id!$A:$C,3,0)</f>
        <v>286</v>
      </c>
      <c r="AH58" s="15" t="str">
        <f t="shared" si="1"/>
        <v>PieciukiewiczPaweł1983</v>
      </c>
      <c r="AI58" s="9" t="str">
        <f t="shared" si="2"/>
        <v>Pieciukiewicz</v>
      </c>
      <c r="AJ58" s="9" t="str">
        <f t="shared" si="0"/>
        <v>Paweł</v>
      </c>
      <c r="AK58" s="9" t="str">
        <f t="shared" si="3"/>
        <v>Lufthansa Systems Poland Activ</v>
      </c>
      <c r="AL58" s="9">
        <f t="shared" si="4"/>
        <v>1983</v>
      </c>
      <c r="AM58" s="9">
        <f t="shared" si="15"/>
        <v>18.38003846538227</v>
      </c>
      <c r="AN58" s="9"/>
      <c r="AO58" s="9">
        <f t="shared" si="16"/>
        <v>1.113159627504468</v>
      </c>
      <c r="AP58" s="9">
        <f t="shared" si="17"/>
        <v>1.0909090909090908</v>
      </c>
      <c r="AQ58" s="9">
        <f t="shared" si="18"/>
        <v>0.967741935483871</v>
      </c>
      <c r="AR58" s="9">
        <f t="shared" si="19"/>
        <v>1.0175545771755876</v>
      </c>
    </row>
    <row r="59" spans="1:44" ht="15" customHeight="1">
      <c r="A59" s="445">
        <v>57</v>
      </c>
      <c r="B59" s="446">
        <v>54</v>
      </c>
      <c r="C59" s="446"/>
      <c r="D59" s="446">
        <v>3077</v>
      </c>
      <c r="E59" s="446" t="s">
        <v>2786</v>
      </c>
      <c r="F59" s="446" t="s">
        <v>21</v>
      </c>
      <c r="G59" s="446">
        <v>1981</v>
      </c>
      <c r="H59" s="446" t="s">
        <v>1515</v>
      </c>
      <c r="I59" s="446"/>
      <c r="J59" s="446">
        <v>30</v>
      </c>
      <c r="K59" s="446">
        <v>12</v>
      </c>
      <c r="L59" s="446">
        <v>30</v>
      </c>
      <c r="M59" s="447">
        <v>0.37547453703703698</v>
      </c>
      <c r="N59" s="446">
        <v>0</v>
      </c>
      <c r="O59" s="448">
        <v>0.51250000000000007</v>
      </c>
      <c r="P59" s="448">
        <v>0.37777777777777777</v>
      </c>
      <c r="Q59" s="448">
        <v>0.61944444444444446</v>
      </c>
      <c r="R59" s="448"/>
      <c r="S59" s="448">
        <v>0.40833333333333338</v>
      </c>
      <c r="T59" s="448">
        <v>0.64652777777777781</v>
      </c>
      <c r="U59" s="448"/>
      <c r="V59" s="448">
        <v>0.57847222222222217</v>
      </c>
      <c r="W59" s="448">
        <v>0.68819444444444444</v>
      </c>
      <c r="X59" s="448">
        <v>0.5444444444444444</v>
      </c>
      <c r="Y59" s="448"/>
      <c r="Z59" s="448">
        <v>0.43611111111111112</v>
      </c>
      <c r="AA59" s="448"/>
      <c r="AB59" s="448">
        <v>0.60069444444444442</v>
      </c>
      <c r="AC59" s="448">
        <v>0.7090277777777777</v>
      </c>
      <c r="AD59" s="448">
        <v>0.4680555555555555</v>
      </c>
      <c r="AE59" s="449">
        <v>0.72916666666666663</v>
      </c>
      <c r="AG59" s="15">
        <f>VLOOKUP(AH59,id!$A:$C,3,0)</f>
        <v>696</v>
      </c>
      <c r="AH59" s="15" t="str">
        <f t="shared" si="1"/>
        <v>WasilczykMarcin1981</v>
      </c>
      <c r="AI59" s="9" t="str">
        <f t="shared" si="2"/>
        <v>Wasilczyk</v>
      </c>
      <c r="AJ59" s="9" t="str">
        <f t="shared" si="0"/>
        <v>Marcin</v>
      </c>
      <c r="AK59" s="9">
        <f t="shared" si="3"/>
        <v>0</v>
      </c>
      <c r="AL59" s="9">
        <f t="shared" si="4"/>
        <v>1981</v>
      </c>
      <c r="AM59" s="9">
        <f t="shared" si="15"/>
        <v>18.069559100411112</v>
      </c>
      <c r="AN59" s="9"/>
      <c r="AO59" s="9">
        <f t="shared" si="16"/>
        <v>0.98310779569063855</v>
      </c>
      <c r="AP59" s="9">
        <f t="shared" si="17"/>
        <v>1</v>
      </c>
      <c r="AQ59" s="9">
        <f t="shared" si="18"/>
        <v>1</v>
      </c>
      <c r="AR59" s="9">
        <f t="shared" si="19"/>
        <v>1</v>
      </c>
    </row>
    <row r="60" spans="1:44" s="236" customFormat="1" ht="15" customHeight="1">
      <c r="A60" s="450">
        <v>58</v>
      </c>
      <c r="B60" s="451">
        <v>55</v>
      </c>
      <c r="C60" s="451"/>
      <c r="D60" s="451">
        <v>3073</v>
      </c>
      <c r="E60" s="451" t="s">
        <v>625</v>
      </c>
      <c r="F60" s="451" t="s">
        <v>97</v>
      </c>
      <c r="G60" s="451">
        <v>1987</v>
      </c>
      <c r="H60" s="451" t="s">
        <v>1814</v>
      </c>
      <c r="I60" s="451"/>
      <c r="J60" s="451">
        <v>30</v>
      </c>
      <c r="K60" s="451">
        <v>12</v>
      </c>
      <c r="L60" s="451">
        <v>30</v>
      </c>
      <c r="M60" s="452">
        <v>0.38038194444444445</v>
      </c>
      <c r="N60" s="451">
        <v>0</v>
      </c>
      <c r="O60" s="453">
        <v>0.58611111111111114</v>
      </c>
      <c r="P60" s="453">
        <v>0.3756944444444445</v>
      </c>
      <c r="Q60" s="453">
        <v>0.67847222222222225</v>
      </c>
      <c r="R60" s="453"/>
      <c r="S60" s="453">
        <v>0.39166666666666666</v>
      </c>
      <c r="T60" s="453"/>
      <c r="U60" s="453">
        <v>0.48541666666666666</v>
      </c>
      <c r="V60" s="453">
        <v>0.63958333333333328</v>
      </c>
      <c r="W60" s="453"/>
      <c r="X60" s="453">
        <v>0.61388888888888882</v>
      </c>
      <c r="Y60" s="453">
        <v>0.52777777777777779</v>
      </c>
      <c r="Z60" s="453">
        <v>0.43888888888888888</v>
      </c>
      <c r="AA60" s="453"/>
      <c r="AB60" s="453">
        <v>0.65555555555555556</v>
      </c>
      <c r="AC60" s="453">
        <v>0.70972222222222225</v>
      </c>
      <c r="AD60" s="453">
        <v>0.51041666666666663</v>
      </c>
      <c r="AE60" s="454">
        <v>0.73402777777777783</v>
      </c>
      <c r="AG60" s="15">
        <f>VLOOKUP(AH60,id!$A:$C,3,0)</f>
        <v>277</v>
      </c>
      <c r="AH60" s="15" t="str">
        <f t="shared" si="1"/>
        <v>HołodMateusz1987</v>
      </c>
      <c r="AI60" s="9" t="str">
        <f t="shared" si="2"/>
        <v>Hołod</v>
      </c>
      <c r="AJ60" s="9" t="str">
        <f t="shared" si="0"/>
        <v>Mateusz</v>
      </c>
      <c r="AK60" s="9">
        <f t="shared" si="3"/>
        <v>0</v>
      </c>
      <c r="AL60" s="9">
        <f t="shared" si="4"/>
        <v>1987</v>
      </c>
      <c r="AM60" s="9">
        <f t="shared" si="15"/>
        <v>17.836438970833314</v>
      </c>
      <c r="AN60" s="9"/>
      <c r="AO60" s="9">
        <f t="shared" si="16"/>
        <v>0.98709873725848152</v>
      </c>
      <c r="AP60" s="9">
        <f t="shared" si="17"/>
        <v>1</v>
      </c>
      <c r="AQ60" s="9">
        <f t="shared" si="18"/>
        <v>1</v>
      </c>
      <c r="AR60" s="9">
        <f t="shared" si="19"/>
        <v>1</v>
      </c>
    </row>
    <row r="61" spans="1:44" ht="15" customHeight="1">
      <c r="A61" s="445">
        <v>59</v>
      </c>
      <c r="B61" s="446">
        <v>56</v>
      </c>
      <c r="C61" s="446"/>
      <c r="D61" s="446">
        <v>3045</v>
      </c>
      <c r="E61" s="446" t="s">
        <v>1187</v>
      </c>
      <c r="F61" s="446" t="s">
        <v>102</v>
      </c>
      <c r="G61" s="446">
        <v>1986</v>
      </c>
      <c r="H61" s="446" t="s">
        <v>1515</v>
      </c>
      <c r="I61" s="446"/>
      <c r="J61" s="446">
        <v>30</v>
      </c>
      <c r="K61" s="446">
        <v>12</v>
      </c>
      <c r="L61" s="446">
        <v>30</v>
      </c>
      <c r="M61" s="447">
        <v>0.40105324074074072</v>
      </c>
      <c r="N61" s="446">
        <v>0</v>
      </c>
      <c r="O61" s="448">
        <v>0.52638888888888891</v>
      </c>
      <c r="P61" s="448">
        <v>0.38194444444444442</v>
      </c>
      <c r="Q61" s="448">
        <v>0.68888888888888899</v>
      </c>
      <c r="R61" s="448"/>
      <c r="S61" s="448"/>
      <c r="T61" s="448">
        <v>0.71527777777777779</v>
      </c>
      <c r="U61" s="448">
        <v>0.4694444444444445</v>
      </c>
      <c r="V61" s="448">
        <v>0.625</v>
      </c>
      <c r="W61" s="448"/>
      <c r="X61" s="448">
        <v>0.58333333333333337</v>
      </c>
      <c r="Y61" s="448">
        <v>0.49374999999999997</v>
      </c>
      <c r="Z61" s="448">
        <v>0.40347222222222223</v>
      </c>
      <c r="AA61" s="448">
        <v>0.3666666666666667</v>
      </c>
      <c r="AB61" s="448">
        <v>0.6645833333333333</v>
      </c>
      <c r="AC61" s="448"/>
      <c r="AD61" s="448">
        <v>0.4465277777777778</v>
      </c>
      <c r="AE61" s="449">
        <v>0.75486111111111109</v>
      </c>
      <c r="AG61" s="15">
        <f>VLOOKUP(AH61,id!$A:$C,3,0)</f>
        <v>697</v>
      </c>
      <c r="AH61" s="15" t="str">
        <f t="shared" si="1"/>
        <v>MillerJan1986</v>
      </c>
      <c r="AI61" s="9" t="str">
        <f t="shared" si="2"/>
        <v>Miller</v>
      </c>
      <c r="AJ61" s="9" t="str">
        <f t="shared" si="0"/>
        <v>Jan</v>
      </c>
      <c r="AK61" s="9">
        <f t="shared" si="3"/>
        <v>0</v>
      </c>
      <c r="AL61" s="9">
        <f t="shared" si="4"/>
        <v>1986</v>
      </c>
      <c r="AM61" s="9">
        <f t="shared" si="15"/>
        <v>16.917103886653688</v>
      </c>
      <c r="AN61" s="9"/>
      <c r="AO61" s="9">
        <f t="shared" si="16"/>
        <v>0.94845747597471941</v>
      </c>
      <c r="AP61" s="9">
        <f t="shared" si="17"/>
        <v>1</v>
      </c>
      <c r="AQ61" s="9">
        <f t="shared" si="18"/>
        <v>1</v>
      </c>
      <c r="AR61" s="9">
        <f t="shared" si="19"/>
        <v>1</v>
      </c>
    </row>
    <row r="62" spans="1:44" s="236" customFormat="1" ht="15" customHeight="1">
      <c r="A62" s="450">
        <v>60</v>
      </c>
      <c r="B62" s="451">
        <v>57</v>
      </c>
      <c r="C62" s="451"/>
      <c r="D62" s="451">
        <v>3082</v>
      </c>
      <c r="E62" s="451" t="s">
        <v>2008</v>
      </c>
      <c r="F62" s="451" t="s">
        <v>507</v>
      </c>
      <c r="G62" s="451">
        <v>1980</v>
      </c>
      <c r="H62" s="451" t="s">
        <v>1615</v>
      </c>
      <c r="I62" s="451"/>
      <c r="J62" s="451">
        <v>30</v>
      </c>
      <c r="K62" s="451">
        <v>12</v>
      </c>
      <c r="L62" s="451">
        <v>30</v>
      </c>
      <c r="M62" s="452">
        <v>0.4042824074074074</v>
      </c>
      <c r="N62" s="451">
        <v>0</v>
      </c>
      <c r="O62" s="453">
        <v>0.59791666666666665</v>
      </c>
      <c r="P62" s="453">
        <v>0.39513888888888887</v>
      </c>
      <c r="Q62" s="453"/>
      <c r="R62" s="453">
        <v>0.67291666666666661</v>
      </c>
      <c r="S62" s="453">
        <v>0.4368055555555555</v>
      </c>
      <c r="T62" s="453"/>
      <c r="U62" s="453">
        <v>0.49722222222222223</v>
      </c>
      <c r="V62" s="453">
        <v>0.71458333333333324</v>
      </c>
      <c r="W62" s="453"/>
      <c r="X62" s="453">
        <v>0.62986111111111109</v>
      </c>
      <c r="Y62" s="453">
        <v>0.5395833333333333</v>
      </c>
      <c r="Z62" s="453">
        <v>0.47638888888888892</v>
      </c>
      <c r="AA62" s="453">
        <v>0.37361111111111112</v>
      </c>
      <c r="AB62" s="453">
        <v>0.69652777777777775</v>
      </c>
      <c r="AC62" s="453"/>
      <c r="AD62" s="453">
        <v>0.56041666666666667</v>
      </c>
      <c r="AE62" s="454">
        <v>0.7583333333333333</v>
      </c>
      <c r="AG62" s="15">
        <f>VLOOKUP(AH62,id!$A:$C,3,0)</f>
        <v>430</v>
      </c>
      <c r="AH62" s="15" t="str">
        <f t="shared" si="1"/>
        <v>BiałogrodzkiKuba1980</v>
      </c>
      <c r="AI62" s="9" t="str">
        <f t="shared" si="2"/>
        <v>Białogrodzki</v>
      </c>
      <c r="AJ62" s="9" t="str">
        <f t="shared" si="0"/>
        <v>Kuba</v>
      </c>
      <c r="AK62" s="9">
        <f t="shared" si="3"/>
        <v>0</v>
      </c>
      <c r="AL62" s="9">
        <f t="shared" si="4"/>
        <v>1980</v>
      </c>
      <c r="AM62" s="9">
        <f t="shared" si="15"/>
        <v>16.781980153920326</v>
      </c>
      <c r="AN62" s="9"/>
      <c r="AO62" s="9">
        <f t="shared" si="16"/>
        <v>0.99201259662181507</v>
      </c>
      <c r="AP62" s="9">
        <f t="shared" si="17"/>
        <v>1</v>
      </c>
      <c r="AQ62" s="9">
        <f t="shared" si="18"/>
        <v>1</v>
      </c>
      <c r="AR62" s="9">
        <f t="shared" si="19"/>
        <v>1</v>
      </c>
    </row>
    <row r="63" spans="1:44" ht="15" customHeight="1">
      <c r="A63" s="445">
        <v>61</v>
      </c>
      <c r="B63" s="446">
        <v>58</v>
      </c>
      <c r="C63" s="446"/>
      <c r="D63" s="446">
        <v>3060</v>
      </c>
      <c r="E63" s="446" t="s">
        <v>2787</v>
      </c>
      <c r="F63" s="446" t="s">
        <v>51</v>
      </c>
      <c r="G63" s="446">
        <v>1981</v>
      </c>
      <c r="H63" s="446" t="s">
        <v>1515</v>
      </c>
      <c r="I63" s="446" t="s">
        <v>2788</v>
      </c>
      <c r="J63" s="446">
        <v>30</v>
      </c>
      <c r="K63" s="446">
        <v>12</v>
      </c>
      <c r="L63" s="446">
        <v>30</v>
      </c>
      <c r="M63" s="447">
        <v>0.40679398148148144</v>
      </c>
      <c r="N63" s="446">
        <v>0</v>
      </c>
      <c r="O63" s="448">
        <v>0.58472222222222225</v>
      </c>
      <c r="P63" s="448">
        <v>0.3659722222222222</v>
      </c>
      <c r="Q63" s="448">
        <v>0.70694444444444438</v>
      </c>
      <c r="R63" s="448"/>
      <c r="S63" s="448">
        <v>0.40069444444444446</v>
      </c>
      <c r="T63" s="448"/>
      <c r="U63" s="448">
        <v>0.45694444444444443</v>
      </c>
      <c r="V63" s="448">
        <v>0.65555555555555556</v>
      </c>
      <c r="W63" s="448"/>
      <c r="X63" s="448">
        <v>0.62152777777777779</v>
      </c>
      <c r="Y63" s="448">
        <v>0.51944444444444449</v>
      </c>
      <c r="Z63" s="448">
        <v>0.4284722222222222</v>
      </c>
      <c r="AA63" s="448"/>
      <c r="AB63" s="448">
        <v>0.68819444444444444</v>
      </c>
      <c r="AC63" s="448">
        <v>0.7416666666666667</v>
      </c>
      <c r="AD63" s="448">
        <v>0.49583333333333335</v>
      </c>
      <c r="AE63" s="449">
        <v>0.76041666666666663</v>
      </c>
      <c r="AG63" s="15">
        <f>VLOOKUP(AH63,id!$A:$C,3,0)</f>
        <v>698</v>
      </c>
      <c r="AH63" s="15" t="str">
        <f t="shared" si="1"/>
        <v>BukowskiBartosz1981</v>
      </c>
      <c r="AI63" s="9" t="str">
        <f t="shared" si="2"/>
        <v>Bukowski</v>
      </c>
      <c r="AJ63" s="9" t="str">
        <f t="shared" si="0"/>
        <v>Bartosz</v>
      </c>
      <c r="AK63" s="9" t="str">
        <f t="shared" si="3"/>
        <v>Vector</v>
      </c>
      <c r="AL63" s="9">
        <f t="shared" si="4"/>
        <v>1981</v>
      </c>
      <c r="AM63" s="9">
        <f t="shared" si="15"/>
        <v>16.678367051994112</v>
      </c>
      <c r="AN63" s="9"/>
      <c r="AO63" s="9">
        <f t="shared" si="16"/>
        <v>0.99382593108942452</v>
      </c>
      <c r="AP63" s="9">
        <f t="shared" si="17"/>
        <v>1</v>
      </c>
      <c r="AQ63" s="9">
        <f t="shared" si="18"/>
        <v>1</v>
      </c>
      <c r="AR63" s="9">
        <f t="shared" si="19"/>
        <v>1</v>
      </c>
    </row>
    <row r="64" spans="1:44" s="236" customFormat="1" ht="15" customHeight="1">
      <c r="A64" s="450">
        <v>62</v>
      </c>
      <c r="B64" s="451">
        <v>59</v>
      </c>
      <c r="C64" s="451"/>
      <c r="D64" s="451">
        <v>3061</v>
      </c>
      <c r="E64" s="451" t="s">
        <v>2789</v>
      </c>
      <c r="F64" s="451" t="s">
        <v>96</v>
      </c>
      <c r="G64" s="451">
        <v>1978</v>
      </c>
      <c r="H64" s="451" t="s">
        <v>1515</v>
      </c>
      <c r="I64" s="451" t="s">
        <v>2788</v>
      </c>
      <c r="J64" s="451">
        <v>30</v>
      </c>
      <c r="K64" s="451">
        <v>12</v>
      </c>
      <c r="L64" s="451">
        <v>30</v>
      </c>
      <c r="M64" s="452">
        <v>0.40686342592592589</v>
      </c>
      <c r="N64" s="451">
        <v>0</v>
      </c>
      <c r="O64" s="453">
        <v>0.58472222222222225</v>
      </c>
      <c r="P64" s="453">
        <v>0.3659722222222222</v>
      </c>
      <c r="Q64" s="453">
        <v>0.70833333333333337</v>
      </c>
      <c r="R64" s="453"/>
      <c r="S64" s="453">
        <v>0.40069444444444446</v>
      </c>
      <c r="T64" s="453"/>
      <c r="U64" s="453">
        <v>0.45694444444444443</v>
      </c>
      <c r="V64" s="453">
        <v>0.65555555555555556</v>
      </c>
      <c r="W64" s="453"/>
      <c r="X64" s="453">
        <v>0.62222222222222223</v>
      </c>
      <c r="Y64" s="453">
        <v>0.51944444444444449</v>
      </c>
      <c r="Z64" s="453">
        <v>0.4291666666666667</v>
      </c>
      <c r="AA64" s="453"/>
      <c r="AB64" s="453">
        <v>0.68819444444444444</v>
      </c>
      <c r="AC64" s="453">
        <v>0.7416666666666667</v>
      </c>
      <c r="AD64" s="453">
        <v>0.49583333333333335</v>
      </c>
      <c r="AE64" s="454">
        <v>0.76041666666666663</v>
      </c>
      <c r="AG64" s="15">
        <f>VLOOKUP(AH64,id!$A:$C,3,0)</f>
        <v>699</v>
      </c>
      <c r="AH64" s="15" t="str">
        <f t="shared" si="1"/>
        <v>SieńkoJarosław1978</v>
      </c>
      <c r="AI64" s="9" t="str">
        <f t="shared" si="2"/>
        <v>Sieńko</v>
      </c>
      <c r="AJ64" s="9" t="str">
        <f t="shared" si="0"/>
        <v>Jarosław</v>
      </c>
      <c r="AK64" s="9" t="str">
        <f t="shared" si="3"/>
        <v>Vector</v>
      </c>
      <c r="AL64" s="9">
        <f t="shared" si="4"/>
        <v>1978</v>
      </c>
      <c r="AM64" s="9">
        <f t="shared" si="15"/>
        <v>16.675520347521893</v>
      </c>
      <c r="AN64" s="9"/>
      <c r="AO64" s="9">
        <f t="shared" si="16"/>
        <v>0.99982931755468951</v>
      </c>
      <c r="AP64" s="9">
        <f t="shared" si="17"/>
        <v>1</v>
      </c>
      <c r="AQ64" s="9">
        <f t="shared" si="18"/>
        <v>1</v>
      </c>
      <c r="AR64" s="9">
        <f t="shared" si="19"/>
        <v>1</v>
      </c>
    </row>
    <row r="65" spans="1:44" ht="15" customHeight="1">
      <c r="A65" s="445">
        <v>63</v>
      </c>
      <c r="B65" s="446">
        <v>60</v>
      </c>
      <c r="C65" s="446"/>
      <c r="D65" s="446">
        <v>3059</v>
      </c>
      <c r="E65" s="446" t="s">
        <v>2790</v>
      </c>
      <c r="F65" s="446" t="s">
        <v>250</v>
      </c>
      <c r="G65" s="446">
        <v>1979</v>
      </c>
      <c r="H65" s="446" t="s">
        <v>1832</v>
      </c>
      <c r="I65" s="446" t="s">
        <v>2788</v>
      </c>
      <c r="J65" s="446">
        <v>30</v>
      </c>
      <c r="K65" s="446">
        <v>12</v>
      </c>
      <c r="L65" s="446">
        <v>30</v>
      </c>
      <c r="M65" s="447">
        <v>0.40689814814814818</v>
      </c>
      <c r="N65" s="446">
        <v>0</v>
      </c>
      <c r="O65" s="448">
        <v>0.58472222222222225</v>
      </c>
      <c r="P65" s="448">
        <v>0.3659722222222222</v>
      </c>
      <c r="Q65" s="448">
        <v>0.70624999999999993</v>
      </c>
      <c r="R65" s="448"/>
      <c r="S65" s="448">
        <v>0.39999999999999997</v>
      </c>
      <c r="T65" s="448"/>
      <c r="U65" s="448">
        <v>0.45624999999999999</v>
      </c>
      <c r="V65" s="448">
        <v>0.65486111111111112</v>
      </c>
      <c r="W65" s="448"/>
      <c r="X65" s="448">
        <v>0.62152777777777779</v>
      </c>
      <c r="Y65" s="448">
        <v>0.51944444444444449</v>
      </c>
      <c r="Z65" s="448">
        <v>0.4284722222222222</v>
      </c>
      <c r="AA65" s="448"/>
      <c r="AB65" s="448">
        <v>0.68402777777777779</v>
      </c>
      <c r="AC65" s="448">
        <v>0.74097222222222225</v>
      </c>
      <c r="AD65" s="448">
        <v>0.49583333333333335</v>
      </c>
      <c r="AE65" s="449">
        <v>0.76041666666666663</v>
      </c>
      <c r="AG65" s="15">
        <f>VLOOKUP(AH65,id!$A:$C,3,0)</f>
        <v>700</v>
      </c>
      <c r="AH65" s="15" t="str">
        <f t="shared" si="1"/>
        <v>RynkiewiczRoman1979</v>
      </c>
      <c r="AI65" s="9" t="str">
        <f t="shared" si="2"/>
        <v>Rynkiewicz</v>
      </c>
      <c r="AJ65" s="9" t="str">
        <f t="shared" si="0"/>
        <v>Roman</v>
      </c>
      <c r="AK65" s="9" t="str">
        <f t="shared" si="3"/>
        <v>Vector</v>
      </c>
      <c r="AL65" s="9">
        <f t="shared" si="4"/>
        <v>1979</v>
      </c>
      <c r="AM65" s="9">
        <f t="shared" si="15"/>
        <v>16.674097359666543</v>
      </c>
      <c r="AN65" s="9"/>
      <c r="AO65" s="9">
        <f t="shared" si="16"/>
        <v>0.99991466605984736</v>
      </c>
      <c r="AP65" s="9">
        <f t="shared" si="17"/>
        <v>1</v>
      </c>
      <c r="AQ65" s="9">
        <f t="shared" si="18"/>
        <v>1</v>
      </c>
      <c r="AR65" s="9">
        <f t="shared" si="19"/>
        <v>1</v>
      </c>
    </row>
    <row r="66" spans="1:44" s="236" customFormat="1" ht="15" customHeight="1">
      <c r="A66" s="450">
        <v>66</v>
      </c>
      <c r="B66" s="451">
        <v>61</v>
      </c>
      <c r="C66" s="451"/>
      <c r="D66" s="451">
        <v>3122</v>
      </c>
      <c r="E66" s="451" t="s">
        <v>2775</v>
      </c>
      <c r="F66" s="451" t="s">
        <v>379</v>
      </c>
      <c r="G66" s="451">
        <v>1974</v>
      </c>
      <c r="H66" s="451" t="s">
        <v>2776</v>
      </c>
      <c r="I66" s="451" t="s">
        <v>2791</v>
      </c>
      <c r="J66" s="451">
        <v>30</v>
      </c>
      <c r="K66" s="451">
        <v>11</v>
      </c>
      <c r="L66" s="451">
        <v>30</v>
      </c>
      <c r="M66" s="452">
        <v>0.40725694444444444</v>
      </c>
      <c r="N66" s="451">
        <v>0</v>
      </c>
      <c r="O66" s="453">
        <v>0.57222222222222219</v>
      </c>
      <c r="P66" s="453"/>
      <c r="Q66" s="453">
        <v>0.47291666666666665</v>
      </c>
      <c r="R66" s="453"/>
      <c r="S66" s="453"/>
      <c r="T66" s="453">
        <v>0.43611111111111112</v>
      </c>
      <c r="U66" s="453"/>
      <c r="V66" s="453">
        <v>0.51180555555555551</v>
      </c>
      <c r="W66" s="453">
        <v>0.40138888888888885</v>
      </c>
      <c r="X66" s="453">
        <v>0.53263888888888888</v>
      </c>
      <c r="Y66" s="453">
        <v>0.7006944444444444</v>
      </c>
      <c r="Z66" s="453">
        <v>0.73472222222222217</v>
      </c>
      <c r="AA66" s="453"/>
      <c r="AB66" s="453">
        <v>0.49513888888888885</v>
      </c>
      <c r="AC66" s="453">
        <v>0.38611111111111113</v>
      </c>
      <c r="AD66" s="453">
        <v>0.67499999999999993</v>
      </c>
      <c r="AE66" s="454">
        <v>0.76111111111111107</v>
      </c>
      <c r="AG66" s="15">
        <f>VLOOKUP(AH66,id!$A:$C,3,0)</f>
        <v>701</v>
      </c>
      <c r="AH66" s="15" t="str">
        <f t="shared" ref="AH66:AH125" si="20">AI66&amp;AJ66&amp;AL66</f>
        <v>DargaczArkadiusz1974</v>
      </c>
      <c r="AI66" s="9" t="str">
        <f t="shared" ref="AI66:AJ125" si="21">E66</f>
        <v>Dargacz</v>
      </c>
      <c r="AJ66" s="9" t="str">
        <f t="shared" si="21"/>
        <v>Arkadiusz</v>
      </c>
      <c r="AK66" s="9" t="str">
        <f t="shared" ref="AK66:AK125" si="22">I66</f>
        <v>Dargacze team</v>
      </c>
      <c r="AL66" s="9">
        <f t="shared" ref="AL66:AL125" si="23">G66</f>
        <v>1974</v>
      </c>
      <c r="AM66" s="9">
        <f t="shared" si="15"/>
        <v>16.386440328290409</v>
      </c>
      <c r="AN66" s="9"/>
      <c r="AO66" s="9">
        <f t="shared" si="16"/>
        <v>0.99911899280984462</v>
      </c>
      <c r="AP66" s="9">
        <f t="shared" si="17"/>
        <v>0.91666666666666663</v>
      </c>
      <c r="AQ66" s="9">
        <f t="shared" si="18"/>
        <v>1</v>
      </c>
      <c r="AR66" s="9">
        <f t="shared" si="19"/>
        <v>0.98274826965614603</v>
      </c>
    </row>
    <row r="67" spans="1:44" ht="15" customHeight="1">
      <c r="A67" s="445">
        <v>67</v>
      </c>
      <c r="B67" s="446">
        <v>62</v>
      </c>
      <c r="C67" s="446"/>
      <c r="D67" s="446">
        <v>3050</v>
      </c>
      <c r="E67" s="446" t="s">
        <v>1161</v>
      </c>
      <c r="F67" s="446" t="s">
        <v>2792</v>
      </c>
      <c r="G67" s="446">
        <v>1976</v>
      </c>
      <c r="H67" s="446" t="s">
        <v>1741</v>
      </c>
      <c r="I67" s="446"/>
      <c r="J67" s="446">
        <v>30</v>
      </c>
      <c r="K67" s="446">
        <v>11</v>
      </c>
      <c r="L67" s="446">
        <v>30</v>
      </c>
      <c r="M67" s="447">
        <v>0.40864583333333332</v>
      </c>
      <c r="N67" s="446">
        <v>0</v>
      </c>
      <c r="O67" s="448">
        <v>0.57291666666666663</v>
      </c>
      <c r="P67" s="448"/>
      <c r="Q67" s="448">
        <v>0.47222222222222227</v>
      </c>
      <c r="R67" s="448"/>
      <c r="S67" s="448"/>
      <c r="T67" s="448">
        <v>0.43611111111111112</v>
      </c>
      <c r="U67" s="448"/>
      <c r="V67" s="448">
        <v>0.51111111111111118</v>
      </c>
      <c r="W67" s="448">
        <v>0.40138888888888885</v>
      </c>
      <c r="X67" s="448">
        <v>0.53263888888888888</v>
      </c>
      <c r="Y67" s="448">
        <v>0.7006944444444444</v>
      </c>
      <c r="Z67" s="448">
        <v>0.73472222222222217</v>
      </c>
      <c r="AA67" s="448"/>
      <c r="AB67" s="448">
        <v>0.49513888888888885</v>
      </c>
      <c r="AC67" s="448">
        <v>0.38541666666666669</v>
      </c>
      <c r="AD67" s="448">
        <v>0.67499999999999993</v>
      </c>
      <c r="AE67" s="449">
        <v>0.76250000000000007</v>
      </c>
      <c r="AG67" s="15">
        <f>VLOOKUP(AH67,id!$A:$C,3,0)</f>
        <v>702</v>
      </c>
      <c r="AH67" s="15" t="str">
        <f t="shared" si="20"/>
        <v>PopekMarcin.1976</v>
      </c>
      <c r="AI67" s="9" t="str">
        <f t="shared" si="21"/>
        <v>Popek</v>
      </c>
      <c r="AJ67" s="9" t="str">
        <f t="shared" si="21"/>
        <v>Marcin.</v>
      </c>
      <c r="AK67" s="9">
        <f t="shared" si="22"/>
        <v>0</v>
      </c>
      <c r="AL67" s="9">
        <f t="shared" si="23"/>
        <v>1976</v>
      </c>
      <c r="AM67" s="9">
        <f t="shared" si="15"/>
        <v>16.330746759326892</v>
      </c>
      <c r="AN67" s="9"/>
      <c r="AO67" s="9">
        <f t="shared" si="16"/>
        <v>0.99660124054720023</v>
      </c>
      <c r="AP67" s="9">
        <f t="shared" si="17"/>
        <v>1</v>
      </c>
      <c r="AQ67" s="9">
        <f t="shared" si="18"/>
        <v>1</v>
      </c>
      <c r="AR67" s="9">
        <f t="shared" si="19"/>
        <v>1</v>
      </c>
    </row>
    <row r="68" spans="1:44" s="236" customFormat="1" ht="15" customHeight="1">
      <c r="A68" s="450">
        <v>68</v>
      </c>
      <c r="B68" s="451">
        <v>63</v>
      </c>
      <c r="C68" s="451"/>
      <c r="D68" s="451">
        <v>3063</v>
      </c>
      <c r="E68" s="451" t="s">
        <v>373</v>
      </c>
      <c r="F68" s="451" t="s">
        <v>38</v>
      </c>
      <c r="G68" s="451">
        <v>1951</v>
      </c>
      <c r="H68" s="451" t="s">
        <v>1632</v>
      </c>
      <c r="I68" s="451" t="s">
        <v>2793</v>
      </c>
      <c r="J68" s="451">
        <v>29</v>
      </c>
      <c r="K68" s="451">
        <v>11</v>
      </c>
      <c r="L68" s="451">
        <v>29</v>
      </c>
      <c r="M68" s="452">
        <v>0.36732638888888891</v>
      </c>
      <c r="N68" s="451">
        <v>0</v>
      </c>
      <c r="O68" s="453">
        <v>0.59652777777777777</v>
      </c>
      <c r="P68" s="453">
        <v>0.3888888888888889</v>
      </c>
      <c r="Q68" s="453"/>
      <c r="R68" s="453"/>
      <c r="S68" s="453">
        <v>0.41597222222222219</v>
      </c>
      <c r="T68" s="453"/>
      <c r="U68" s="453">
        <v>0.48888888888888887</v>
      </c>
      <c r="V68" s="453">
        <v>0.67152777777777783</v>
      </c>
      <c r="W68" s="453"/>
      <c r="X68" s="453">
        <v>0.64097222222222217</v>
      </c>
      <c r="Y68" s="453">
        <v>0.54027777777777775</v>
      </c>
      <c r="Z68" s="453">
        <v>0.44930555555555557</v>
      </c>
      <c r="AA68" s="453">
        <v>0.37083333333333335</v>
      </c>
      <c r="AB68" s="453">
        <v>0.69027777777777777</v>
      </c>
      <c r="AC68" s="453"/>
      <c r="AD68" s="453">
        <v>0.51666666666666672</v>
      </c>
      <c r="AE68" s="454">
        <v>0.72083333333333333</v>
      </c>
      <c r="AG68" s="15">
        <f>VLOOKUP(AH68,id!$A:$C,3,0)</f>
        <v>212</v>
      </c>
      <c r="AH68" s="15" t="str">
        <f t="shared" si="20"/>
        <v>RedlarskiMarek1951</v>
      </c>
      <c r="AI68" s="9" t="str">
        <f t="shared" si="21"/>
        <v>Redlarski</v>
      </c>
      <c r="AJ68" s="9" t="str">
        <f t="shared" si="21"/>
        <v>Marek</v>
      </c>
      <c r="AK68" s="9" t="str">
        <f t="shared" si="22"/>
        <v>Stk Czersk</v>
      </c>
      <c r="AL68" s="9">
        <f t="shared" si="23"/>
        <v>1951</v>
      </c>
      <c r="AM68" s="9">
        <f t="shared" si="15"/>
        <v>15.786388534015996</v>
      </c>
      <c r="AN68" s="9"/>
      <c r="AO68" s="9">
        <f t="shared" si="16"/>
        <v>1.112487002552226</v>
      </c>
      <c r="AP68" s="9">
        <f t="shared" si="17"/>
        <v>1</v>
      </c>
      <c r="AQ68" s="9">
        <f t="shared" si="18"/>
        <v>0.96666666666666667</v>
      </c>
      <c r="AR68" s="9">
        <f t="shared" si="19"/>
        <v>1</v>
      </c>
    </row>
    <row r="69" spans="1:44" ht="15" customHeight="1">
      <c r="A69" s="445">
        <v>69</v>
      </c>
      <c r="B69" s="446">
        <v>64</v>
      </c>
      <c r="C69" s="446"/>
      <c r="D69" s="446">
        <v>3159</v>
      </c>
      <c r="E69" s="446" t="s">
        <v>1084</v>
      </c>
      <c r="F69" s="446" t="s">
        <v>2794</v>
      </c>
      <c r="G69" s="446">
        <v>1983</v>
      </c>
      <c r="H69" s="446" t="s">
        <v>269</v>
      </c>
      <c r="I69" s="446"/>
      <c r="J69" s="446">
        <v>29</v>
      </c>
      <c r="K69" s="446">
        <v>11</v>
      </c>
      <c r="L69" s="446">
        <v>29</v>
      </c>
      <c r="M69" s="447">
        <v>0.36975694444444446</v>
      </c>
      <c r="N69" s="446">
        <v>0</v>
      </c>
      <c r="O69" s="448"/>
      <c r="P69" s="448">
        <v>0.3743055555555555</v>
      </c>
      <c r="Q69" s="448"/>
      <c r="R69" s="448">
        <v>0.58888888888888891</v>
      </c>
      <c r="S69" s="448">
        <v>0.39374999999999999</v>
      </c>
      <c r="T69" s="448"/>
      <c r="U69" s="448">
        <v>0.45833333333333331</v>
      </c>
      <c r="V69" s="448">
        <v>0.6743055555555556</v>
      </c>
      <c r="W69" s="448"/>
      <c r="X69" s="448">
        <v>0.60763888888888895</v>
      </c>
      <c r="Y69" s="448">
        <v>0.49374999999999997</v>
      </c>
      <c r="Z69" s="448">
        <v>0.41736111111111113</v>
      </c>
      <c r="AA69" s="448">
        <v>0.56319444444444444</v>
      </c>
      <c r="AB69" s="448">
        <v>0.69027777777777777</v>
      </c>
      <c r="AC69" s="448"/>
      <c r="AD69" s="448">
        <v>0.51944444444444449</v>
      </c>
      <c r="AE69" s="449">
        <v>0.72361111111111109</v>
      </c>
      <c r="AG69" s="15">
        <f>VLOOKUP(AH69,id!$A:$C,3,0)</f>
        <v>703</v>
      </c>
      <c r="AH69" s="15" t="str">
        <f t="shared" si="20"/>
        <v>ManistaPaweł.1983</v>
      </c>
      <c r="AI69" s="9" t="str">
        <f t="shared" si="21"/>
        <v>Manista</v>
      </c>
      <c r="AJ69" s="9" t="str">
        <f t="shared" si="21"/>
        <v>Paweł.</v>
      </c>
      <c r="AK69" s="9">
        <f t="shared" si="22"/>
        <v>0</v>
      </c>
      <c r="AL69" s="9">
        <f t="shared" si="23"/>
        <v>1983</v>
      </c>
      <c r="AM69" s="9">
        <f t="shared" si="15"/>
        <v>15.682618490126325</v>
      </c>
      <c r="AN69" s="9"/>
      <c r="AO69" s="9">
        <f t="shared" si="16"/>
        <v>0.99342661282749556</v>
      </c>
      <c r="AP69" s="9">
        <f t="shared" si="17"/>
        <v>1</v>
      </c>
      <c r="AQ69" s="9">
        <f t="shared" si="18"/>
        <v>1</v>
      </c>
      <c r="AR69" s="9">
        <f t="shared" si="19"/>
        <v>1</v>
      </c>
    </row>
    <row r="70" spans="1:44" s="236" customFormat="1" ht="15" customHeight="1">
      <c r="A70" s="450">
        <v>70</v>
      </c>
      <c r="B70" s="451">
        <v>65</v>
      </c>
      <c r="C70" s="451"/>
      <c r="D70" s="451">
        <v>3175</v>
      </c>
      <c r="E70" s="451" t="s">
        <v>1083</v>
      </c>
      <c r="F70" s="451" t="s">
        <v>89</v>
      </c>
      <c r="G70" s="451">
        <v>1978</v>
      </c>
      <c r="H70" s="451" t="s">
        <v>1615</v>
      </c>
      <c r="I70" s="451"/>
      <c r="J70" s="451">
        <v>29</v>
      </c>
      <c r="K70" s="451">
        <v>11</v>
      </c>
      <c r="L70" s="451">
        <v>29</v>
      </c>
      <c r="M70" s="452">
        <v>0.36987268518518518</v>
      </c>
      <c r="N70" s="451">
        <v>0</v>
      </c>
      <c r="O70" s="453"/>
      <c r="P70" s="453">
        <v>0.3743055555555555</v>
      </c>
      <c r="Q70" s="453"/>
      <c r="R70" s="453">
        <v>0.58958333333333335</v>
      </c>
      <c r="S70" s="453">
        <v>0.39374999999999999</v>
      </c>
      <c r="T70" s="453"/>
      <c r="U70" s="453">
        <v>0.45694444444444443</v>
      </c>
      <c r="V70" s="453">
        <v>0.67013888888888884</v>
      </c>
      <c r="W70" s="453"/>
      <c r="X70" s="453">
        <v>0.6118055555555556</v>
      </c>
      <c r="Y70" s="453">
        <v>0.49305555555555558</v>
      </c>
      <c r="Z70" s="453">
        <v>0.41736111111111113</v>
      </c>
      <c r="AA70" s="453">
        <v>0.56319444444444444</v>
      </c>
      <c r="AB70" s="453">
        <v>0.69027777777777777</v>
      </c>
      <c r="AC70" s="453"/>
      <c r="AD70" s="453">
        <v>0.52013888888888882</v>
      </c>
      <c r="AE70" s="454">
        <v>0.72361111111111109</v>
      </c>
      <c r="AG70" s="15">
        <f>VLOOKUP(AH70,id!$A:$C,3,0)</f>
        <v>303</v>
      </c>
      <c r="AH70" s="15" t="str">
        <f t="shared" si="20"/>
        <v>SorokaAdam1978</v>
      </c>
      <c r="AI70" s="9" t="str">
        <f t="shared" si="21"/>
        <v>Soroka</v>
      </c>
      <c r="AJ70" s="9" t="str">
        <f t="shared" si="21"/>
        <v>Adam</v>
      </c>
      <c r="AK70" s="9">
        <f t="shared" si="22"/>
        <v>0</v>
      </c>
      <c r="AL70" s="9">
        <f t="shared" si="23"/>
        <v>1978</v>
      </c>
      <c r="AM70" s="9">
        <f t="shared" si="15"/>
        <v>15.677711077512461</v>
      </c>
      <c r="AN70" s="9"/>
      <c r="AO70" s="9">
        <f t="shared" si="16"/>
        <v>0.99968707951309577</v>
      </c>
      <c r="AP70" s="9">
        <f t="shared" si="17"/>
        <v>1</v>
      </c>
      <c r="AQ70" s="9">
        <f t="shared" si="18"/>
        <v>1</v>
      </c>
      <c r="AR70" s="9">
        <f t="shared" si="19"/>
        <v>1</v>
      </c>
    </row>
    <row r="71" spans="1:44" ht="15" customHeight="1">
      <c r="A71" s="445">
        <v>71</v>
      </c>
      <c r="B71" s="446">
        <v>66</v>
      </c>
      <c r="C71" s="446"/>
      <c r="D71" s="446">
        <v>3006</v>
      </c>
      <c r="E71" s="446" t="s">
        <v>1136</v>
      </c>
      <c r="F71" s="446" t="s">
        <v>26</v>
      </c>
      <c r="G71" s="446">
        <v>1978</v>
      </c>
      <c r="H71" s="446" t="s">
        <v>1515</v>
      </c>
      <c r="I71" s="446"/>
      <c r="J71" s="446">
        <v>29</v>
      </c>
      <c r="K71" s="446">
        <v>11</v>
      </c>
      <c r="L71" s="446">
        <v>29</v>
      </c>
      <c r="M71" s="447">
        <v>0.38450231481481478</v>
      </c>
      <c r="N71" s="446">
        <v>0</v>
      </c>
      <c r="O71" s="448"/>
      <c r="P71" s="448">
        <v>0.37361111111111112</v>
      </c>
      <c r="Q71" s="448"/>
      <c r="R71" s="448">
        <v>0.64374999999999993</v>
      </c>
      <c r="S71" s="448">
        <v>0.39097222222222222</v>
      </c>
      <c r="T71" s="448"/>
      <c r="U71" s="448">
        <v>0.50208333333333333</v>
      </c>
      <c r="V71" s="448">
        <v>0.68819444444444444</v>
      </c>
      <c r="W71" s="448"/>
      <c r="X71" s="448">
        <v>0.66319444444444442</v>
      </c>
      <c r="Y71" s="448">
        <v>0.54722222222222217</v>
      </c>
      <c r="Z71" s="448">
        <v>0.42152777777777778</v>
      </c>
      <c r="AA71" s="448">
        <v>0.62361111111111112</v>
      </c>
      <c r="AB71" s="448">
        <v>0.71180555555555547</v>
      </c>
      <c r="AC71" s="448"/>
      <c r="AD71" s="448">
        <v>0.4777777777777778</v>
      </c>
      <c r="AE71" s="449">
        <v>0.73819444444444438</v>
      </c>
      <c r="AG71" s="15">
        <f>VLOOKUP(AH71,id!$A:$C,3,0)</f>
        <v>351</v>
      </c>
      <c r="AH71" s="15" t="str">
        <f t="shared" si="20"/>
        <v>LuksKrzysztof1978</v>
      </c>
      <c r="AI71" s="9" t="str">
        <f t="shared" si="21"/>
        <v>Luks</v>
      </c>
      <c r="AJ71" s="9" t="str">
        <f t="shared" si="21"/>
        <v>Krzysztof</v>
      </c>
      <c r="AK71" s="9">
        <f t="shared" si="22"/>
        <v>0</v>
      </c>
      <c r="AL71" s="9">
        <f t="shared" si="23"/>
        <v>1978</v>
      </c>
      <c r="AM71" s="9">
        <f t="shared" si="15"/>
        <v>15.081202037989998</v>
      </c>
      <c r="AN71" s="9"/>
      <c r="AO71" s="9">
        <f t="shared" si="16"/>
        <v>0.96195177749014182</v>
      </c>
      <c r="AP71" s="9">
        <f t="shared" si="17"/>
        <v>1</v>
      </c>
      <c r="AQ71" s="9">
        <f t="shared" si="18"/>
        <v>1</v>
      </c>
      <c r="AR71" s="9">
        <f t="shared" si="19"/>
        <v>1</v>
      </c>
    </row>
    <row r="72" spans="1:44" s="236" customFormat="1" ht="15" customHeight="1">
      <c r="A72" s="450">
        <v>72</v>
      </c>
      <c r="B72" s="451">
        <v>67</v>
      </c>
      <c r="C72" s="451"/>
      <c r="D72" s="451">
        <v>3074</v>
      </c>
      <c r="E72" s="451" t="s">
        <v>659</v>
      </c>
      <c r="F72" s="451" t="s">
        <v>21</v>
      </c>
      <c r="G72" s="451">
        <v>1972</v>
      </c>
      <c r="H72" s="451" t="s">
        <v>1787</v>
      </c>
      <c r="I72" s="451"/>
      <c r="J72" s="451">
        <v>29</v>
      </c>
      <c r="K72" s="451">
        <v>11</v>
      </c>
      <c r="L72" s="451">
        <v>29</v>
      </c>
      <c r="M72" s="452">
        <v>0.4053356481481481</v>
      </c>
      <c r="N72" s="451">
        <v>0</v>
      </c>
      <c r="O72" s="453"/>
      <c r="P72" s="453">
        <v>0.36805555555555558</v>
      </c>
      <c r="Q72" s="453"/>
      <c r="R72" s="453">
        <v>0.64374999999999993</v>
      </c>
      <c r="S72" s="453">
        <v>0.40069444444444446</v>
      </c>
      <c r="T72" s="453"/>
      <c r="U72" s="453">
        <v>0.49861111111111112</v>
      </c>
      <c r="V72" s="453">
        <v>0.6875</v>
      </c>
      <c r="W72" s="453"/>
      <c r="X72" s="453">
        <v>0.66319444444444442</v>
      </c>
      <c r="Y72" s="453">
        <v>0.54722222222222217</v>
      </c>
      <c r="Z72" s="453">
        <v>0.43888888888888888</v>
      </c>
      <c r="AA72" s="453">
        <v>0.6166666666666667</v>
      </c>
      <c r="AB72" s="453">
        <v>0.72986111111111107</v>
      </c>
      <c r="AC72" s="453"/>
      <c r="AD72" s="453">
        <v>0.47638888888888892</v>
      </c>
      <c r="AE72" s="454">
        <v>0.75902777777777775</v>
      </c>
      <c r="AG72" s="15">
        <f>VLOOKUP(AH72,id!$A:$C,3,0)</f>
        <v>349</v>
      </c>
      <c r="AH72" s="15" t="str">
        <f t="shared" si="20"/>
        <v>BurkiciakMarcin1972</v>
      </c>
      <c r="AI72" s="9" t="str">
        <f t="shared" si="21"/>
        <v>Burkiciak</v>
      </c>
      <c r="AJ72" s="9" t="str">
        <f t="shared" si="21"/>
        <v>Marcin</v>
      </c>
      <c r="AK72" s="9">
        <f t="shared" si="22"/>
        <v>0</v>
      </c>
      <c r="AL72" s="9">
        <f t="shared" si="23"/>
        <v>1972</v>
      </c>
      <c r="AM72" s="9">
        <f t="shared" si="15"/>
        <v>14.306062445506004</v>
      </c>
      <c r="AN72" s="9"/>
      <c r="AO72" s="9">
        <f t="shared" si="16"/>
        <v>0.94860226721110197</v>
      </c>
      <c r="AP72" s="9">
        <f t="shared" si="17"/>
        <v>1</v>
      </c>
      <c r="AQ72" s="9">
        <f t="shared" si="18"/>
        <v>1</v>
      </c>
      <c r="AR72" s="9">
        <f t="shared" si="19"/>
        <v>1</v>
      </c>
    </row>
    <row r="73" spans="1:44" s="236" customFormat="1" ht="15" customHeight="1">
      <c r="A73" s="450">
        <v>74</v>
      </c>
      <c r="B73" s="451">
        <v>68</v>
      </c>
      <c r="C73" s="451"/>
      <c r="D73" s="451">
        <v>3038</v>
      </c>
      <c r="E73" s="451" t="s">
        <v>598</v>
      </c>
      <c r="F73" s="451" t="s">
        <v>381</v>
      </c>
      <c r="G73" s="451">
        <v>1984</v>
      </c>
      <c r="H73" s="451" t="s">
        <v>1515</v>
      </c>
      <c r="I73" s="451" t="s">
        <v>2636</v>
      </c>
      <c r="J73" s="451">
        <v>29</v>
      </c>
      <c r="K73" s="451">
        <v>10</v>
      </c>
      <c r="L73" s="451">
        <v>29</v>
      </c>
      <c r="M73" s="452">
        <v>0.39008101851851856</v>
      </c>
      <c r="N73" s="451">
        <v>0</v>
      </c>
      <c r="O73" s="453"/>
      <c r="P73" s="453">
        <v>0.36805555555555558</v>
      </c>
      <c r="Q73" s="453"/>
      <c r="R73" s="453"/>
      <c r="S73" s="453">
        <v>0.39027777777777778</v>
      </c>
      <c r="T73" s="453"/>
      <c r="U73" s="453">
        <v>0.45555555555555555</v>
      </c>
      <c r="V73" s="453">
        <v>0.6694444444444444</v>
      </c>
      <c r="W73" s="453"/>
      <c r="X73" s="453"/>
      <c r="Y73" s="453">
        <v>0.50486111111111109</v>
      </c>
      <c r="Z73" s="453">
        <v>0.42291666666666666</v>
      </c>
      <c r="AA73" s="453">
        <v>0.60555555555555551</v>
      </c>
      <c r="AB73" s="453">
        <v>0.65</v>
      </c>
      <c r="AC73" s="453">
        <v>0.72083333333333333</v>
      </c>
      <c r="AD73" s="453">
        <v>0.53263888888888888</v>
      </c>
      <c r="AE73" s="454">
        <v>0.74375000000000002</v>
      </c>
      <c r="AG73" s="15">
        <f>VLOOKUP(AH73,id!$A:$C,3,0)</f>
        <v>103</v>
      </c>
      <c r="AH73" s="15" t="str">
        <f t="shared" si="20"/>
        <v>PolewkoWaldemar1984</v>
      </c>
      <c r="AI73" s="9" t="str">
        <f t="shared" si="21"/>
        <v>Polewko</v>
      </c>
      <c r="AJ73" s="9" t="str">
        <f t="shared" si="21"/>
        <v>Waldemar</v>
      </c>
      <c r="AK73" s="9" t="str">
        <f t="shared" si="22"/>
        <v>BIKE NOW BEER LATER</v>
      </c>
      <c r="AL73" s="9">
        <f t="shared" si="23"/>
        <v>1984</v>
      </c>
      <c r="AM73" s="9">
        <f t="shared" si="15"/>
        <v>14.035942466300853</v>
      </c>
      <c r="AN73" s="9"/>
      <c r="AO73" s="9">
        <f t="shared" si="16"/>
        <v>1.0391063110108889</v>
      </c>
      <c r="AP73" s="9">
        <f t="shared" si="17"/>
        <v>0.90909090909090906</v>
      </c>
      <c r="AQ73" s="9">
        <f t="shared" si="18"/>
        <v>1</v>
      </c>
      <c r="AR73" s="9">
        <f t="shared" si="19"/>
        <v>0.98111849572626431</v>
      </c>
    </row>
    <row r="74" spans="1:44" ht="15" customHeight="1">
      <c r="A74" s="445">
        <v>75</v>
      </c>
      <c r="B74" s="446">
        <v>69</v>
      </c>
      <c r="C74" s="446"/>
      <c r="D74" s="446">
        <v>3048</v>
      </c>
      <c r="E74" s="446" t="s">
        <v>171</v>
      </c>
      <c r="F74" s="446" t="s">
        <v>53</v>
      </c>
      <c r="G74" s="446">
        <v>1974</v>
      </c>
      <c r="H74" s="446" t="s">
        <v>2796</v>
      </c>
      <c r="I74" s="446" t="s">
        <v>203</v>
      </c>
      <c r="J74" s="446">
        <v>28</v>
      </c>
      <c r="K74" s="446">
        <v>12</v>
      </c>
      <c r="L74" s="446">
        <v>28</v>
      </c>
      <c r="M74" s="447">
        <v>0.40719907407407407</v>
      </c>
      <c r="N74" s="446">
        <v>0</v>
      </c>
      <c r="O74" s="448">
        <v>0.58263888888888882</v>
      </c>
      <c r="P74" s="448">
        <v>0.3659722222222222</v>
      </c>
      <c r="Q74" s="448">
        <v>0.69444444444444453</v>
      </c>
      <c r="R74" s="448"/>
      <c r="S74" s="448">
        <v>0.39166666666666666</v>
      </c>
      <c r="T74" s="448">
        <v>0.73472222222222217</v>
      </c>
      <c r="U74" s="448">
        <v>0.4909722222222222</v>
      </c>
      <c r="V74" s="448">
        <v>0.63472222222222219</v>
      </c>
      <c r="W74" s="448"/>
      <c r="X74" s="448">
        <v>0.6118055555555556</v>
      </c>
      <c r="Y74" s="448">
        <v>0.52430555555555558</v>
      </c>
      <c r="Z74" s="448">
        <v>0.4368055555555555</v>
      </c>
      <c r="AA74" s="448"/>
      <c r="AB74" s="448">
        <v>0.65138888888888891</v>
      </c>
      <c r="AC74" s="448"/>
      <c r="AD74" s="448">
        <v>0.4694444444444445</v>
      </c>
      <c r="AE74" s="449">
        <v>0.76111111111111107</v>
      </c>
      <c r="AG74" s="15">
        <f>VLOOKUP(AH74,id!$A:$C,3,0)</f>
        <v>54</v>
      </c>
      <c r="AH74" s="15" t="str">
        <f t="shared" si="20"/>
        <v>FilipiukTomasz1974</v>
      </c>
      <c r="AI74" s="9" t="str">
        <f t="shared" si="21"/>
        <v>Filipiuk</v>
      </c>
      <c r="AJ74" s="9" t="str">
        <f t="shared" si="21"/>
        <v>Tomasz</v>
      </c>
      <c r="AK74" s="9" t="str">
        <f t="shared" si="22"/>
        <v>SISU-OWB team</v>
      </c>
      <c r="AL74" s="9">
        <f t="shared" si="23"/>
        <v>1974</v>
      </c>
      <c r="AM74" s="9">
        <f t="shared" si="15"/>
        <v>13.551944450221514</v>
      </c>
      <c r="AN74" s="9"/>
      <c r="AO74" s="9">
        <f t="shared" si="16"/>
        <v>0.95796145756352691</v>
      </c>
      <c r="AP74" s="9">
        <f t="shared" si="17"/>
        <v>1.2</v>
      </c>
      <c r="AQ74" s="9">
        <f t="shared" si="18"/>
        <v>0.96551724137931039</v>
      </c>
      <c r="AR74" s="9">
        <f t="shared" si="19"/>
        <v>1.0371372893366482</v>
      </c>
    </row>
    <row r="75" spans="1:44" s="236" customFormat="1" ht="15" customHeight="1">
      <c r="A75" s="450">
        <v>76</v>
      </c>
      <c r="B75" s="451">
        <v>70</v>
      </c>
      <c r="C75" s="451"/>
      <c r="D75" s="451">
        <v>3070</v>
      </c>
      <c r="E75" s="451" t="s">
        <v>538</v>
      </c>
      <c r="F75" s="451" t="s">
        <v>102</v>
      </c>
      <c r="G75" s="451">
        <v>1999</v>
      </c>
      <c r="H75" s="451" t="s">
        <v>1446</v>
      </c>
      <c r="I75" s="451" t="s">
        <v>539</v>
      </c>
      <c r="J75" s="451">
        <v>28</v>
      </c>
      <c r="K75" s="451">
        <v>11</v>
      </c>
      <c r="L75" s="451">
        <v>28</v>
      </c>
      <c r="M75" s="452">
        <v>0.385775462962963</v>
      </c>
      <c r="N75" s="451">
        <v>0</v>
      </c>
      <c r="O75" s="453"/>
      <c r="P75" s="453">
        <v>0.65763888888888888</v>
      </c>
      <c r="Q75" s="453">
        <v>0.4694444444444445</v>
      </c>
      <c r="R75" s="453">
        <v>0.59375</v>
      </c>
      <c r="S75" s="453"/>
      <c r="T75" s="453">
        <v>0.4284722222222222</v>
      </c>
      <c r="U75" s="453"/>
      <c r="V75" s="453">
        <v>0.53333333333333333</v>
      </c>
      <c r="W75" s="453">
        <v>0.3972222222222222</v>
      </c>
      <c r="X75" s="453">
        <v>0.56805555555555554</v>
      </c>
      <c r="Y75" s="453"/>
      <c r="Z75" s="453">
        <v>0.7090277777777777</v>
      </c>
      <c r="AA75" s="453">
        <v>0.62708333333333333</v>
      </c>
      <c r="AB75" s="453">
        <v>0.5131944444444444</v>
      </c>
      <c r="AC75" s="453">
        <v>0.37638888888888888</v>
      </c>
      <c r="AD75" s="453"/>
      <c r="AE75" s="454">
        <v>0.73958333333333337</v>
      </c>
      <c r="AG75" s="15">
        <f>VLOOKUP(AH75,id!$A:$C,3,0)</f>
        <v>276</v>
      </c>
      <c r="AH75" s="15" t="str">
        <f t="shared" si="20"/>
        <v>KlainJan1999</v>
      </c>
      <c r="AI75" s="9" t="str">
        <f t="shared" si="21"/>
        <v>Klain</v>
      </c>
      <c r="AJ75" s="9" t="str">
        <f t="shared" si="21"/>
        <v>Jan</v>
      </c>
      <c r="AK75" s="9" t="str">
        <f t="shared" si="22"/>
        <v>Klan Klainów</v>
      </c>
      <c r="AL75" s="9">
        <f t="shared" si="23"/>
        <v>1999</v>
      </c>
      <c r="AM75" s="9">
        <f t="shared" si="15"/>
        <v>13.318149958931404</v>
      </c>
      <c r="AN75" s="9"/>
      <c r="AO75" s="9">
        <f t="shared" si="16"/>
        <v>1.0555338873721158</v>
      </c>
      <c r="AP75" s="9">
        <f t="shared" si="17"/>
        <v>0.91666666666666663</v>
      </c>
      <c r="AQ75" s="9">
        <f t="shared" si="18"/>
        <v>1</v>
      </c>
      <c r="AR75" s="9">
        <f t="shared" si="19"/>
        <v>0.98274826965614603</v>
      </c>
    </row>
    <row r="76" spans="1:44" ht="15" customHeight="1">
      <c r="A76" s="445">
        <v>77</v>
      </c>
      <c r="B76" s="446">
        <v>71</v>
      </c>
      <c r="C76" s="446"/>
      <c r="D76" s="446">
        <v>3055</v>
      </c>
      <c r="E76" s="446" t="s">
        <v>537</v>
      </c>
      <c r="F76" s="446" t="s">
        <v>30</v>
      </c>
      <c r="G76" s="446">
        <v>1961</v>
      </c>
      <c r="H76" s="446" t="s">
        <v>1515</v>
      </c>
      <c r="I76" s="446" t="s">
        <v>536</v>
      </c>
      <c r="J76" s="446">
        <v>28</v>
      </c>
      <c r="K76" s="446">
        <v>11</v>
      </c>
      <c r="L76" s="446">
        <v>28</v>
      </c>
      <c r="M76" s="447">
        <v>0.38819444444444445</v>
      </c>
      <c r="N76" s="446">
        <v>0</v>
      </c>
      <c r="O76" s="448"/>
      <c r="P76" s="448">
        <v>0.65694444444444444</v>
      </c>
      <c r="Q76" s="448">
        <v>0.47291666666666665</v>
      </c>
      <c r="R76" s="448">
        <v>0.59375</v>
      </c>
      <c r="S76" s="448"/>
      <c r="T76" s="448">
        <v>0.4284722222222222</v>
      </c>
      <c r="U76" s="448"/>
      <c r="V76" s="448">
        <v>0.53263888888888888</v>
      </c>
      <c r="W76" s="448">
        <v>0.3972222222222222</v>
      </c>
      <c r="X76" s="448">
        <v>0.56805555555555554</v>
      </c>
      <c r="Y76" s="448"/>
      <c r="Z76" s="448">
        <v>0.7104166666666667</v>
      </c>
      <c r="AA76" s="448">
        <v>0.62708333333333333</v>
      </c>
      <c r="AB76" s="448">
        <v>0.5131944444444444</v>
      </c>
      <c r="AC76" s="448">
        <v>0.37638888888888888</v>
      </c>
      <c r="AD76" s="448"/>
      <c r="AE76" s="449">
        <v>0.74236111111111114</v>
      </c>
      <c r="AG76" s="15">
        <f>VLOOKUP(AH76,id!$A:$C,3,0)</f>
        <v>704</v>
      </c>
      <c r="AH76" s="15" t="str">
        <f t="shared" si="20"/>
        <v>OmieczyńskiAndrzej1961</v>
      </c>
      <c r="AI76" s="9" t="str">
        <f t="shared" si="21"/>
        <v>Omieczyński</v>
      </c>
      <c r="AJ76" s="9" t="str">
        <f t="shared" si="21"/>
        <v>Andrzej</v>
      </c>
      <c r="AK76" s="9" t="str">
        <f t="shared" si="22"/>
        <v>ROWEREK</v>
      </c>
      <c r="AL76" s="9">
        <f t="shared" si="23"/>
        <v>1961</v>
      </c>
      <c r="AM76" s="9">
        <f t="shared" si="15"/>
        <v>13.235159698304789</v>
      </c>
      <c r="AN76" s="9"/>
      <c r="AO76" s="9">
        <f t="shared" si="16"/>
        <v>0.99376863446630892</v>
      </c>
      <c r="AP76" s="9">
        <f t="shared" si="17"/>
        <v>1</v>
      </c>
      <c r="AQ76" s="9">
        <f t="shared" si="18"/>
        <v>1</v>
      </c>
      <c r="AR76" s="9">
        <f t="shared" si="19"/>
        <v>1</v>
      </c>
    </row>
    <row r="77" spans="1:44" s="236" customFormat="1" ht="15" customHeight="1">
      <c r="A77" s="450">
        <v>78</v>
      </c>
      <c r="B77" s="451">
        <v>72</v>
      </c>
      <c r="C77" s="451"/>
      <c r="D77" s="451">
        <v>3180</v>
      </c>
      <c r="E77" s="451" t="s">
        <v>535</v>
      </c>
      <c r="F77" s="451" t="s">
        <v>23</v>
      </c>
      <c r="G77" s="451">
        <v>1988</v>
      </c>
      <c r="H77" s="451" t="s">
        <v>1657</v>
      </c>
      <c r="I77" s="451"/>
      <c r="J77" s="451">
        <v>28</v>
      </c>
      <c r="K77" s="451">
        <v>11</v>
      </c>
      <c r="L77" s="451">
        <v>28</v>
      </c>
      <c r="M77" s="452">
        <v>0.38894675925925926</v>
      </c>
      <c r="N77" s="451">
        <v>0</v>
      </c>
      <c r="O77" s="453"/>
      <c r="P77" s="453">
        <v>0.65763888888888888</v>
      </c>
      <c r="Q77" s="453">
        <v>0.4694444444444445</v>
      </c>
      <c r="R77" s="453">
        <v>0.59375</v>
      </c>
      <c r="S77" s="453"/>
      <c r="T77" s="453">
        <v>0.4284722222222222</v>
      </c>
      <c r="U77" s="453"/>
      <c r="V77" s="453">
        <v>0.53333333333333333</v>
      </c>
      <c r="W77" s="453">
        <v>0.3972222222222222</v>
      </c>
      <c r="X77" s="453">
        <v>0.56805555555555554</v>
      </c>
      <c r="Y77" s="453"/>
      <c r="Z77" s="453">
        <v>0.7104166666666667</v>
      </c>
      <c r="AA77" s="453">
        <v>0.62708333333333333</v>
      </c>
      <c r="AB77" s="453">
        <v>0.51388888888888895</v>
      </c>
      <c r="AC77" s="453">
        <v>0.37708333333333338</v>
      </c>
      <c r="AD77" s="453"/>
      <c r="AE77" s="454">
        <v>0.74305555555555547</v>
      </c>
      <c r="AG77" s="15">
        <f>VLOOKUP(AH77,id!$A:$C,3,0)</f>
        <v>705</v>
      </c>
      <c r="AH77" s="15" t="str">
        <f t="shared" si="20"/>
        <v>CeierGrzegorz1988</v>
      </c>
      <c r="AI77" s="9" t="str">
        <f t="shared" si="21"/>
        <v>Ceier</v>
      </c>
      <c r="AJ77" s="9" t="str">
        <f t="shared" si="21"/>
        <v>Grzegorz</v>
      </c>
      <c r="AK77" s="9">
        <f t="shared" si="22"/>
        <v>0</v>
      </c>
      <c r="AL77" s="9">
        <f t="shared" si="23"/>
        <v>1988</v>
      </c>
      <c r="AM77" s="9">
        <f t="shared" si="15"/>
        <v>13.209559776257779</v>
      </c>
      <c r="AN77" s="9"/>
      <c r="AO77" s="9">
        <f t="shared" si="16"/>
        <v>0.9980657640232109</v>
      </c>
      <c r="AP77" s="9">
        <f t="shared" si="17"/>
        <v>1</v>
      </c>
      <c r="AQ77" s="9">
        <f t="shared" si="18"/>
        <v>1</v>
      </c>
      <c r="AR77" s="9">
        <f t="shared" si="19"/>
        <v>1</v>
      </c>
    </row>
    <row r="78" spans="1:44" ht="15" customHeight="1">
      <c r="A78" s="445">
        <v>79</v>
      </c>
      <c r="B78" s="446">
        <v>73</v>
      </c>
      <c r="C78" s="446"/>
      <c r="D78" s="446">
        <v>3047</v>
      </c>
      <c r="E78" s="446" t="s">
        <v>543</v>
      </c>
      <c r="F78" s="446" t="s">
        <v>542</v>
      </c>
      <c r="G78" s="446">
        <v>1954</v>
      </c>
      <c r="H78" s="446" t="s">
        <v>1657</v>
      </c>
      <c r="I78" s="446"/>
      <c r="J78" s="446">
        <v>28</v>
      </c>
      <c r="K78" s="446">
        <v>11</v>
      </c>
      <c r="L78" s="446">
        <v>28</v>
      </c>
      <c r="M78" s="447">
        <v>0.3901041666666667</v>
      </c>
      <c r="N78" s="446">
        <v>0</v>
      </c>
      <c r="O78" s="448"/>
      <c r="P78" s="448">
        <v>0.65763888888888888</v>
      </c>
      <c r="Q78" s="448">
        <v>0.4770833333333333</v>
      </c>
      <c r="R78" s="448">
        <v>0.59375</v>
      </c>
      <c r="S78" s="448"/>
      <c r="T78" s="448">
        <v>0.4291666666666667</v>
      </c>
      <c r="U78" s="448"/>
      <c r="V78" s="448">
        <v>0.53333333333333333</v>
      </c>
      <c r="W78" s="448">
        <v>0.3979166666666667</v>
      </c>
      <c r="X78" s="448">
        <v>0.56805555555555554</v>
      </c>
      <c r="Y78" s="448"/>
      <c r="Z78" s="448">
        <v>0.7104166666666667</v>
      </c>
      <c r="AA78" s="448">
        <v>0.62708333333333333</v>
      </c>
      <c r="AB78" s="448">
        <v>0.51388888888888895</v>
      </c>
      <c r="AC78" s="448">
        <v>0.37708333333333338</v>
      </c>
      <c r="AD78" s="448"/>
      <c r="AE78" s="449">
        <v>0.74375000000000002</v>
      </c>
      <c r="AG78" s="15">
        <f>VLOOKUP(AH78,id!$A:$C,3,0)</f>
        <v>369</v>
      </c>
      <c r="AH78" s="15" t="str">
        <f t="shared" si="20"/>
        <v>NadolnyLech1954</v>
      </c>
      <c r="AI78" s="9" t="str">
        <f t="shared" si="21"/>
        <v>Nadolny</v>
      </c>
      <c r="AJ78" s="9" t="str">
        <f t="shared" si="21"/>
        <v>Lech</v>
      </c>
      <c r="AK78" s="9">
        <f t="shared" si="22"/>
        <v>0</v>
      </c>
      <c r="AL78" s="9">
        <f t="shared" si="23"/>
        <v>1954</v>
      </c>
      <c r="AM78" s="9">
        <f t="shared" si="15"/>
        <v>13.170368084294395</v>
      </c>
      <c r="AN78" s="9"/>
      <c r="AO78" s="9">
        <f t="shared" si="16"/>
        <v>0.99703308114523059</v>
      </c>
      <c r="AP78" s="9">
        <f t="shared" si="17"/>
        <v>1</v>
      </c>
      <c r="AQ78" s="9">
        <f t="shared" si="18"/>
        <v>1</v>
      </c>
      <c r="AR78" s="9">
        <f t="shared" si="19"/>
        <v>1</v>
      </c>
    </row>
    <row r="79" spans="1:44" s="236" customFormat="1" ht="15" customHeight="1">
      <c r="A79" s="450">
        <v>80</v>
      </c>
      <c r="B79" s="451">
        <v>74</v>
      </c>
      <c r="C79" s="451"/>
      <c r="D79" s="451">
        <v>3069</v>
      </c>
      <c r="E79" s="451" t="s">
        <v>538</v>
      </c>
      <c r="F79" s="451" t="s">
        <v>285</v>
      </c>
      <c r="G79" s="451">
        <v>1960</v>
      </c>
      <c r="H79" s="451" t="s">
        <v>1446</v>
      </c>
      <c r="I79" s="451" t="s">
        <v>2797</v>
      </c>
      <c r="J79" s="451">
        <v>28</v>
      </c>
      <c r="K79" s="451">
        <v>11</v>
      </c>
      <c r="L79" s="451">
        <v>28</v>
      </c>
      <c r="M79" s="452">
        <v>0.39424768518518521</v>
      </c>
      <c r="N79" s="451">
        <v>0</v>
      </c>
      <c r="O79" s="453"/>
      <c r="P79" s="453">
        <v>0.65763888888888888</v>
      </c>
      <c r="Q79" s="453">
        <v>0.47013888888888888</v>
      </c>
      <c r="R79" s="453">
        <v>0.59375</v>
      </c>
      <c r="S79" s="453"/>
      <c r="T79" s="453">
        <v>0.4284722222222222</v>
      </c>
      <c r="U79" s="453"/>
      <c r="V79" s="453">
        <v>0.53263888888888888</v>
      </c>
      <c r="W79" s="453">
        <v>0.3972222222222222</v>
      </c>
      <c r="X79" s="453">
        <v>0.56805555555555554</v>
      </c>
      <c r="Y79" s="453"/>
      <c r="Z79" s="453">
        <v>0.7104166666666667</v>
      </c>
      <c r="AA79" s="453">
        <v>0.62638888888888888</v>
      </c>
      <c r="AB79" s="453">
        <v>0.51388888888888895</v>
      </c>
      <c r="AC79" s="453">
        <v>0.37638888888888888</v>
      </c>
      <c r="AD79" s="453"/>
      <c r="AE79" s="454">
        <v>0.74791666666666667</v>
      </c>
      <c r="AG79" s="15">
        <f>VLOOKUP(AH79,id!$A:$C,3,0)</f>
        <v>301</v>
      </c>
      <c r="AH79" s="15" t="str">
        <f t="shared" si="20"/>
        <v>KlainZbigniew1960</v>
      </c>
      <c r="AI79" s="9" t="str">
        <f t="shared" si="21"/>
        <v>Klain</v>
      </c>
      <c r="AJ79" s="9" t="str">
        <f t="shared" si="21"/>
        <v>Zbigniew</v>
      </c>
      <c r="AK79" s="9" t="str">
        <f t="shared" si="22"/>
        <v>Klan Klainnów</v>
      </c>
      <c r="AL79" s="9">
        <f t="shared" si="23"/>
        <v>1960</v>
      </c>
      <c r="AM79" s="9">
        <f t="shared" si="15"/>
        <v>13.031948339287279</v>
      </c>
      <c r="AN79" s="9"/>
      <c r="AO79" s="9">
        <f t="shared" si="16"/>
        <v>0.9894900625311922</v>
      </c>
      <c r="AP79" s="9">
        <f t="shared" si="17"/>
        <v>1</v>
      </c>
      <c r="AQ79" s="9">
        <f t="shared" si="18"/>
        <v>1</v>
      </c>
      <c r="AR79" s="9">
        <f t="shared" si="19"/>
        <v>1</v>
      </c>
    </row>
    <row r="80" spans="1:44" s="236" customFormat="1" ht="15" customHeight="1">
      <c r="A80" s="445">
        <v>81</v>
      </c>
      <c r="B80" s="446">
        <v>75</v>
      </c>
      <c r="C80" s="446"/>
      <c r="D80" s="446">
        <v>3079</v>
      </c>
      <c r="E80" s="446" t="s">
        <v>580</v>
      </c>
      <c r="F80" s="446" t="s">
        <v>29</v>
      </c>
      <c r="G80" s="446">
        <v>1979</v>
      </c>
      <c r="H80" s="446" t="s">
        <v>1515</v>
      </c>
      <c r="I80" s="446" t="s">
        <v>401</v>
      </c>
      <c r="J80" s="446">
        <v>28</v>
      </c>
      <c r="K80" s="446">
        <v>11</v>
      </c>
      <c r="L80" s="446">
        <v>28</v>
      </c>
      <c r="M80" s="447">
        <v>0.40295138888888887</v>
      </c>
      <c r="N80" s="446">
        <v>0</v>
      </c>
      <c r="O80" s="448"/>
      <c r="P80" s="448">
        <v>0.67569444444444438</v>
      </c>
      <c r="Q80" s="448">
        <v>0.48125000000000001</v>
      </c>
      <c r="R80" s="448">
        <v>0.57847222222222217</v>
      </c>
      <c r="S80" s="448"/>
      <c r="T80" s="448">
        <v>0.4381944444444445</v>
      </c>
      <c r="U80" s="448"/>
      <c r="V80" s="448">
        <v>0.52708333333333335</v>
      </c>
      <c r="W80" s="448">
        <v>0.40138888888888885</v>
      </c>
      <c r="X80" s="448">
        <v>0.5541666666666667</v>
      </c>
      <c r="Y80" s="448"/>
      <c r="Z80" s="448">
        <v>0.71319444444444446</v>
      </c>
      <c r="AA80" s="448">
        <v>0.65555555555555556</v>
      </c>
      <c r="AB80" s="448">
        <v>0.50486111111111109</v>
      </c>
      <c r="AC80" s="448">
        <v>0.38055555555555554</v>
      </c>
      <c r="AD80" s="448"/>
      <c r="AE80" s="449">
        <v>0.75694444444444453</v>
      </c>
      <c r="AG80" s="15">
        <f>VLOOKUP(AH80,id!$A:$C,3,0)</f>
        <v>267</v>
      </c>
      <c r="AH80" s="15" t="str">
        <f t="shared" si="20"/>
        <v>LegatLeszek1979</v>
      </c>
      <c r="AI80" s="9" t="str">
        <f t="shared" si="21"/>
        <v>Legat</v>
      </c>
      <c r="AJ80" s="9" t="str">
        <f t="shared" si="21"/>
        <v>Leszek</v>
      </c>
      <c r="AK80" s="9" t="str">
        <f t="shared" si="22"/>
        <v>Gdzie jest mój bronks?</v>
      </c>
      <c r="AL80" s="9">
        <f t="shared" si="23"/>
        <v>1979</v>
      </c>
      <c r="AM80" s="9">
        <f t="shared" si="15"/>
        <v>12.750459752438394</v>
      </c>
      <c r="AN80" s="9"/>
      <c r="AO80" s="9">
        <f t="shared" si="16"/>
        <v>0.97840011489300605</v>
      </c>
      <c r="AP80" s="9">
        <f t="shared" si="17"/>
        <v>1</v>
      </c>
      <c r="AQ80" s="9">
        <f t="shared" si="18"/>
        <v>1</v>
      </c>
      <c r="AR80" s="9">
        <f t="shared" si="19"/>
        <v>1</v>
      </c>
    </row>
    <row r="81" spans="1:44" s="236" customFormat="1" ht="15" customHeight="1">
      <c r="A81" s="450">
        <v>82</v>
      </c>
      <c r="B81" s="451">
        <v>76</v>
      </c>
      <c r="C81" s="451"/>
      <c r="D81" s="451">
        <v>3078</v>
      </c>
      <c r="E81" s="451" t="s">
        <v>568</v>
      </c>
      <c r="F81" s="451" t="s">
        <v>19</v>
      </c>
      <c r="G81" s="451">
        <v>1977</v>
      </c>
      <c r="H81" s="451" t="s">
        <v>1515</v>
      </c>
      <c r="I81" s="451" t="s">
        <v>401</v>
      </c>
      <c r="J81" s="451">
        <v>28</v>
      </c>
      <c r="K81" s="451">
        <v>11</v>
      </c>
      <c r="L81" s="451">
        <v>28</v>
      </c>
      <c r="M81" s="452">
        <v>0.40297453703703701</v>
      </c>
      <c r="N81" s="451">
        <v>0</v>
      </c>
      <c r="O81" s="453"/>
      <c r="P81" s="453">
        <v>0.67638888888888893</v>
      </c>
      <c r="Q81" s="453">
        <v>0.48194444444444445</v>
      </c>
      <c r="R81" s="453">
        <v>0.57847222222222217</v>
      </c>
      <c r="S81" s="453"/>
      <c r="T81" s="453">
        <v>0.4381944444444445</v>
      </c>
      <c r="U81" s="453"/>
      <c r="V81" s="453">
        <v>0.52777777777777779</v>
      </c>
      <c r="W81" s="453">
        <v>0.40208333333333335</v>
      </c>
      <c r="X81" s="453">
        <v>0.5541666666666667</v>
      </c>
      <c r="Y81" s="453"/>
      <c r="Z81" s="453">
        <v>0.71319444444444446</v>
      </c>
      <c r="AA81" s="453">
        <v>0.65555555555555556</v>
      </c>
      <c r="AB81" s="453">
        <v>0.50555555555555554</v>
      </c>
      <c r="AC81" s="453">
        <v>0.38055555555555554</v>
      </c>
      <c r="AD81" s="453"/>
      <c r="AE81" s="454">
        <v>0.75694444444444453</v>
      </c>
      <c r="AG81" s="15">
        <f>VLOOKUP(AH81,id!$A:$C,3,0)</f>
        <v>284</v>
      </c>
      <c r="AH81" s="15" t="str">
        <f t="shared" si="20"/>
        <v>BowarPiotr1977</v>
      </c>
      <c r="AI81" s="9" t="str">
        <f t="shared" si="21"/>
        <v>Bowar</v>
      </c>
      <c r="AJ81" s="9" t="str">
        <f t="shared" si="21"/>
        <v>Piotr</v>
      </c>
      <c r="AK81" s="9" t="str">
        <f t="shared" si="22"/>
        <v>Gdzie jest mój bronks?</v>
      </c>
      <c r="AL81" s="9">
        <f t="shared" si="23"/>
        <v>1977</v>
      </c>
      <c r="AM81" s="9">
        <f t="shared" si="15"/>
        <v>12.74972732519007</v>
      </c>
      <c r="AN81" s="9"/>
      <c r="AO81" s="9">
        <f t="shared" si="16"/>
        <v>0.99994255679696709</v>
      </c>
      <c r="AP81" s="9">
        <f t="shared" si="17"/>
        <v>1</v>
      </c>
      <c r="AQ81" s="9">
        <f t="shared" si="18"/>
        <v>1</v>
      </c>
      <c r="AR81" s="9">
        <f t="shared" si="19"/>
        <v>1</v>
      </c>
    </row>
    <row r="82" spans="1:44" ht="15" customHeight="1">
      <c r="A82" s="445">
        <v>83</v>
      </c>
      <c r="B82" s="446">
        <v>77</v>
      </c>
      <c r="C82" s="446"/>
      <c r="D82" s="446">
        <v>3194</v>
      </c>
      <c r="E82" s="446" t="s">
        <v>2798</v>
      </c>
      <c r="F82" s="446" t="s">
        <v>26</v>
      </c>
      <c r="G82" s="446">
        <v>1979</v>
      </c>
      <c r="H82" s="446" t="s">
        <v>2799</v>
      </c>
      <c r="I82" s="446"/>
      <c r="J82" s="446">
        <v>28</v>
      </c>
      <c r="K82" s="446">
        <v>11</v>
      </c>
      <c r="L82" s="446">
        <v>28</v>
      </c>
      <c r="M82" s="447">
        <v>0.40407407407407409</v>
      </c>
      <c r="N82" s="446">
        <v>0</v>
      </c>
      <c r="O82" s="448">
        <v>0.43124999999999997</v>
      </c>
      <c r="P82" s="448">
        <v>0.36805555555555558</v>
      </c>
      <c r="Q82" s="448">
        <v>0.72777777777777775</v>
      </c>
      <c r="R82" s="448"/>
      <c r="S82" s="448">
        <v>0.63402777777777775</v>
      </c>
      <c r="T82" s="448"/>
      <c r="U82" s="448">
        <v>0.56666666666666665</v>
      </c>
      <c r="V82" s="448"/>
      <c r="W82" s="448">
        <v>0.67499999999999993</v>
      </c>
      <c r="X82" s="448"/>
      <c r="Y82" s="448">
        <v>0.52638888888888891</v>
      </c>
      <c r="Z82" s="448">
        <v>0.60625000000000007</v>
      </c>
      <c r="AA82" s="448">
        <v>0.40069444444444446</v>
      </c>
      <c r="AB82" s="448"/>
      <c r="AC82" s="448">
        <v>0.6958333333333333</v>
      </c>
      <c r="AD82" s="448">
        <v>0.4993055555555555</v>
      </c>
      <c r="AE82" s="449">
        <v>0.75763888888888886</v>
      </c>
      <c r="AG82" s="15">
        <f>VLOOKUP(AH82,id!$A:$C,3,0)</f>
        <v>706</v>
      </c>
      <c r="AH82" s="15" t="str">
        <f t="shared" si="20"/>
        <v>FormelaKrzysztof1979</v>
      </c>
      <c r="AI82" s="9" t="str">
        <f t="shared" si="21"/>
        <v>Formela</v>
      </c>
      <c r="AJ82" s="9" t="str">
        <f t="shared" si="21"/>
        <v>Krzysztof</v>
      </c>
      <c r="AK82" s="9">
        <f t="shared" si="22"/>
        <v>0</v>
      </c>
      <c r="AL82" s="9">
        <f t="shared" si="23"/>
        <v>1979</v>
      </c>
      <c r="AM82" s="9">
        <f t="shared" si="15"/>
        <v>12.715033692745836</v>
      </c>
      <c r="AN82" s="9"/>
      <c r="AO82" s="9">
        <f t="shared" si="16"/>
        <v>0.99727887259395043</v>
      </c>
      <c r="AP82" s="9">
        <f t="shared" si="17"/>
        <v>1</v>
      </c>
      <c r="AQ82" s="9">
        <f t="shared" si="18"/>
        <v>1</v>
      </c>
      <c r="AR82" s="9">
        <f t="shared" si="19"/>
        <v>1</v>
      </c>
    </row>
    <row r="83" spans="1:44" s="236" customFormat="1" ht="15" customHeight="1">
      <c r="A83" s="450">
        <v>84</v>
      </c>
      <c r="B83" s="451">
        <v>78</v>
      </c>
      <c r="C83" s="451"/>
      <c r="D83" s="451">
        <v>3027</v>
      </c>
      <c r="E83" s="451" t="s">
        <v>2800</v>
      </c>
      <c r="F83" s="451" t="s">
        <v>23</v>
      </c>
      <c r="G83" s="451">
        <v>1979</v>
      </c>
      <c r="H83" s="451" t="s">
        <v>893</v>
      </c>
      <c r="I83" s="451" t="s">
        <v>1754</v>
      </c>
      <c r="J83" s="451">
        <v>28</v>
      </c>
      <c r="K83" s="451">
        <v>11</v>
      </c>
      <c r="L83" s="451">
        <v>28</v>
      </c>
      <c r="M83" s="452">
        <v>0.4042013888888889</v>
      </c>
      <c r="N83" s="451">
        <v>0</v>
      </c>
      <c r="O83" s="453">
        <v>0.43194444444444446</v>
      </c>
      <c r="P83" s="453">
        <v>0.36805555555555558</v>
      </c>
      <c r="Q83" s="453">
        <v>0.7284722222222223</v>
      </c>
      <c r="R83" s="453"/>
      <c r="S83" s="453">
        <v>0.63402777777777775</v>
      </c>
      <c r="T83" s="453"/>
      <c r="U83" s="453">
        <v>0.56736111111111109</v>
      </c>
      <c r="V83" s="453"/>
      <c r="W83" s="453">
        <v>0.67638888888888893</v>
      </c>
      <c r="X83" s="453"/>
      <c r="Y83" s="453">
        <v>0.53125</v>
      </c>
      <c r="Z83" s="453">
        <v>0.60555555555555551</v>
      </c>
      <c r="AA83" s="453">
        <v>0.40069444444444446</v>
      </c>
      <c r="AB83" s="453"/>
      <c r="AC83" s="453">
        <v>0.6972222222222223</v>
      </c>
      <c r="AD83" s="453">
        <v>0.5</v>
      </c>
      <c r="AE83" s="454">
        <v>0.7583333333333333</v>
      </c>
      <c r="AG83" s="15">
        <f>VLOOKUP(AH83,id!$A:$C,3,0)</f>
        <v>707</v>
      </c>
      <c r="AH83" s="15" t="str">
        <f t="shared" si="20"/>
        <v>ĆwiklińskiGrzegorz1979</v>
      </c>
      <c r="AI83" s="9" t="str">
        <f t="shared" si="21"/>
        <v>Ćwikliński</v>
      </c>
      <c r="AJ83" s="9" t="str">
        <f t="shared" si="21"/>
        <v>Grzegorz</v>
      </c>
      <c r="AK83" s="9" t="str">
        <f t="shared" si="22"/>
        <v>Bysewo Kolor Team</v>
      </c>
      <c r="AL83" s="9">
        <f t="shared" si="23"/>
        <v>1979</v>
      </c>
      <c r="AM83" s="9">
        <f t="shared" si="15"/>
        <v>12.711028728377935</v>
      </c>
      <c r="AN83" s="9"/>
      <c r="AO83" s="9">
        <f t="shared" si="16"/>
        <v>0.99968502133264614</v>
      </c>
      <c r="AP83" s="9">
        <f t="shared" si="17"/>
        <v>1</v>
      </c>
      <c r="AQ83" s="9">
        <f t="shared" si="18"/>
        <v>1</v>
      </c>
      <c r="AR83" s="9">
        <f t="shared" si="19"/>
        <v>1</v>
      </c>
    </row>
    <row r="84" spans="1:44" ht="15" customHeight="1">
      <c r="A84" s="445">
        <v>85</v>
      </c>
      <c r="B84" s="446">
        <v>79</v>
      </c>
      <c r="C84" s="446"/>
      <c r="D84" s="446">
        <v>3024</v>
      </c>
      <c r="E84" s="446" t="s">
        <v>1165</v>
      </c>
      <c r="F84" s="446" t="s">
        <v>1164</v>
      </c>
      <c r="G84" s="446">
        <v>1983</v>
      </c>
      <c r="H84" s="446" t="s">
        <v>1615</v>
      </c>
      <c r="I84" s="446" t="s">
        <v>1159</v>
      </c>
      <c r="J84" s="446">
        <v>28</v>
      </c>
      <c r="K84" s="446">
        <v>11</v>
      </c>
      <c r="L84" s="446">
        <v>28</v>
      </c>
      <c r="M84" s="447">
        <v>0.40879629629629632</v>
      </c>
      <c r="N84" s="446">
        <v>0</v>
      </c>
      <c r="O84" s="448">
        <v>0.42083333333333334</v>
      </c>
      <c r="P84" s="448">
        <v>0.37291666666666662</v>
      </c>
      <c r="Q84" s="448">
        <v>0.7055555555555556</v>
      </c>
      <c r="R84" s="448"/>
      <c r="S84" s="448">
        <v>0.6069444444444444</v>
      </c>
      <c r="T84" s="448"/>
      <c r="U84" s="448">
        <v>0.54722222222222217</v>
      </c>
      <c r="V84" s="448"/>
      <c r="W84" s="448">
        <v>0.64236111111111105</v>
      </c>
      <c r="X84" s="448"/>
      <c r="Y84" s="448">
        <v>0.49513888888888885</v>
      </c>
      <c r="Z84" s="448">
        <v>0.5805555555555556</v>
      </c>
      <c r="AA84" s="448">
        <v>0.3923611111111111</v>
      </c>
      <c r="AB84" s="448"/>
      <c r="AC84" s="448">
        <v>0.66597222222222219</v>
      </c>
      <c r="AD84" s="448">
        <v>0.4694444444444445</v>
      </c>
      <c r="AE84" s="449">
        <v>0.76250000000000007</v>
      </c>
      <c r="AG84" s="15">
        <f>VLOOKUP(AH84,id!$A:$C,3,0)</f>
        <v>708</v>
      </c>
      <c r="AH84" s="15" t="str">
        <f t="shared" si="20"/>
        <v>UstianowskiPrzemko1983</v>
      </c>
      <c r="AI84" s="9" t="str">
        <f t="shared" si="21"/>
        <v>Ustianowski</v>
      </c>
      <c r="AJ84" s="9" t="str">
        <f t="shared" si="21"/>
        <v>Przemko</v>
      </c>
      <c r="AK84" s="9" t="str">
        <f t="shared" si="22"/>
        <v>GRBS</v>
      </c>
      <c r="AL84" s="9">
        <f t="shared" si="23"/>
        <v>1983</v>
      </c>
      <c r="AM84" s="9">
        <f t="shared" si="15"/>
        <v>12.568155613848884</v>
      </c>
      <c r="AN84" s="9"/>
      <c r="AO84" s="9">
        <f t="shared" si="16"/>
        <v>0.98875990939977343</v>
      </c>
      <c r="AP84" s="9">
        <f t="shared" si="17"/>
        <v>1</v>
      </c>
      <c r="AQ84" s="9">
        <f t="shared" si="18"/>
        <v>1</v>
      </c>
      <c r="AR84" s="9">
        <f t="shared" si="19"/>
        <v>1</v>
      </c>
    </row>
    <row r="85" spans="1:44" s="236" customFormat="1" ht="15" customHeight="1">
      <c r="A85" s="450">
        <v>86</v>
      </c>
      <c r="B85" s="451">
        <v>80</v>
      </c>
      <c r="C85" s="451"/>
      <c r="D85" s="451">
        <v>3034</v>
      </c>
      <c r="E85" s="451" t="s">
        <v>1163</v>
      </c>
      <c r="F85" s="451" t="s">
        <v>21</v>
      </c>
      <c r="G85" s="451">
        <v>1981</v>
      </c>
      <c r="H85" s="451" t="s">
        <v>1615</v>
      </c>
      <c r="I85" s="451" t="s">
        <v>1159</v>
      </c>
      <c r="J85" s="451">
        <v>28</v>
      </c>
      <c r="K85" s="451">
        <v>11</v>
      </c>
      <c r="L85" s="451">
        <v>28</v>
      </c>
      <c r="M85" s="452">
        <v>0.40947916666666667</v>
      </c>
      <c r="N85" s="451">
        <v>0</v>
      </c>
      <c r="O85" s="453">
        <v>0.42083333333333334</v>
      </c>
      <c r="P85" s="453">
        <v>0.37291666666666662</v>
      </c>
      <c r="Q85" s="453">
        <v>0.70694444444444438</v>
      </c>
      <c r="R85" s="453"/>
      <c r="S85" s="453">
        <v>0.6069444444444444</v>
      </c>
      <c r="T85" s="453"/>
      <c r="U85" s="453">
        <v>0.5493055555555556</v>
      </c>
      <c r="V85" s="453"/>
      <c r="W85" s="453">
        <v>0.6430555555555556</v>
      </c>
      <c r="X85" s="453"/>
      <c r="Y85" s="453">
        <v>0.49513888888888885</v>
      </c>
      <c r="Z85" s="453">
        <v>0.5805555555555556</v>
      </c>
      <c r="AA85" s="453">
        <v>0.3923611111111111</v>
      </c>
      <c r="AB85" s="453"/>
      <c r="AC85" s="453">
        <v>0.67222222222222217</v>
      </c>
      <c r="AD85" s="453">
        <v>0.4694444444444445</v>
      </c>
      <c r="AE85" s="454">
        <v>0.7631944444444444</v>
      </c>
      <c r="AG85" s="15">
        <f>VLOOKUP(AH85,id!$A:$C,3,0)</f>
        <v>709</v>
      </c>
      <c r="AH85" s="15" t="str">
        <f t="shared" si="20"/>
        <v>OlczakMarcin1981</v>
      </c>
      <c r="AI85" s="9" t="str">
        <f t="shared" si="21"/>
        <v>Olczak</v>
      </c>
      <c r="AJ85" s="9" t="str">
        <f t="shared" si="21"/>
        <v>Marcin</v>
      </c>
      <c r="AK85" s="9" t="str">
        <f t="shared" si="22"/>
        <v>GRBS</v>
      </c>
      <c r="AL85" s="9">
        <f t="shared" si="23"/>
        <v>1981</v>
      </c>
      <c r="AM85" s="9">
        <f t="shared" si="15"/>
        <v>12.547196254307432</v>
      </c>
      <c r="AN85" s="9"/>
      <c r="AO85" s="9">
        <f t="shared" si="16"/>
        <v>0.99833234404590299</v>
      </c>
      <c r="AP85" s="9">
        <f t="shared" si="17"/>
        <v>1</v>
      </c>
      <c r="AQ85" s="9">
        <f t="shared" si="18"/>
        <v>1</v>
      </c>
      <c r="AR85" s="9">
        <f t="shared" si="19"/>
        <v>1</v>
      </c>
    </row>
    <row r="86" spans="1:44" ht="15" customHeight="1">
      <c r="A86" s="445">
        <v>87</v>
      </c>
      <c r="B86" s="446">
        <v>81</v>
      </c>
      <c r="C86" s="446"/>
      <c r="D86" s="446">
        <v>3020</v>
      </c>
      <c r="E86" s="446" t="s">
        <v>1166</v>
      </c>
      <c r="F86" s="446" t="s">
        <v>89</v>
      </c>
      <c r="G86" s="446">
        <v>1974</v>
      </c>
      <c r="H86" s="446" t="s">
        <v>1615</v>
      </c>
      <c r="I86" s="446" t="s">
        <v>1159</v>
      </c>
      <c r="J86" s="446">
        <v>28</v>
      </c>
      <c r="K86" s="446">
        <v>11</v>
      </c>
      <c r="L86" s="446">
        <v>28</v>
      </c>
      <c r="M86" s="447">
        <v>0.41136574074074073</v>
      </c>
      <c r="N86" s="446">
        <v>0</v>
      </c>
      <c r="O86" s="448">
        <v>0.42083333333333334</v>
      </c>
      <c r="P86" s="448">
        <v>0.37083333333333335</v>
      </c>
      <c r="Q86" s="448">
        <v>0.70694444444444438</v>
      </c>
      <c r="R86" s="448"/>
      <c r="S86" s="448">
        <v>0.6069444444444444</v>
      </c>
      <c r="T86" s="448"/>
      <c r="U86" s="448">
        <v>0.5493055555555556</v>
      </c>
      <c r="V86" s="448"/>
      <c r="W86" s="448">
        <v>0.6430555555555556</v>
      </c>
      <c r="X86" s="448"/>
      <c r="Y86" s="448">
        <v>0.49652777777777773</v>
      </c>
      <c r="Z86" s="448">
        <v>0.5805555555555556</v>
      </c>
      <c r="AA86" s="448">
        <v>0.3923611111111111</v>
      </c>
      <c r="AB86" s="448"/>
      <c r="AC86" s="448">
        <v>0.66527777777777775</v>
      </c>
      <c r="AD86" s="448">
        <v>0.4694444444444445</v>
      </c>
      <c r="AE86" s="449">
        <v>0.76527777777777783</v>
      </c>
      <c r="AG86" s="15">
        <f>VLOOKUP(AH86,id!$A:$C,3,0)</f>
        <v>710</v>
      </c>
      <c r="AH86" s="15" t="str">
        <f t="shared" si="20"/>
        <v>KummerAdam1974</v>
      </c>
      <c r="AI86" s="9" t="str">
        <f t="shared" si="21"/>
        <v>Kummer</v>
      </c>
      <c r="AJ86" s="9" t="str">
        <f t="shared" si="21"/>
        <v>Adam</v>
      </c>
      <c r="AK86" s="9" t="str">
        <f t="shared" si="22"/>
        <v>GRBS</v>
      </c>
      <c r="AL86" s="9">
        <f t="shared" si="23"/>
        <v>1974</v>
      </c>
      <c r="AM86" s="9">
        <f t="shared" si="15"/>
        <v>12.489653263213738</v>
      </c>
      <c r="AN86" s="9"/>
      <c r="AO86" s="9">
        <f t="shared" si="16"/>
        <v>0.99541387654043112</v>
      </c>
      <c r="AP86" s="9">
        <f t="shared" si="17"/>
        <v>1</v>
      </c>
      <c r="AQ86" s="9">
        <f t="shared" si="18"/>
        <v>1</v>
      </c>
      <c r="AR86" s="9">
        <f t="shared" si="19"/>
        <v>1</v>
      </c>
    </row>
    <row r="87" spans="1:44" s="236" customFormat="1" ht="15" customHeight="1">
      <c r="A87" s="450">
        <v>88</v>
      </c>
      <c r="B87" s="451">
        <v>82</v>
      </c>
      <c r="C87" s="451"/>
      <c r="D87" s="451">
        <v>3030</v>
      </c>
      <c r="E87" s="451" t="s">
        <v>1160</v>
      </c>
      <c r="F87" s="451" t="s">
        <v>399</v>
      </c>
      <c r="G87" s="451">
        <v>1974</v>
      </c>
      <c r="H87" s="451" t="s">
        <v>1615</v>
      </c>
      <c r="I87" s="451" t="s">
        <v>1159</v>
      </c>
      <c r="J87" s="451">
        <v>28</v>
      </c>
      <c r="K87" s="451">
        <v>11</v>
      </c>
      <c r="L87" s="451">
        <v>28</v>
      </c>
      <c r="M87" s="452">
        <v>0.41137731481481482</v>
      </c>
      <c r="N87" s="451">
        <v>0</v>
      </c>
      <c r="O87" s="453">
        <v>0.42083333333333334</v>
      </c>
      <c r="P87" s="453">
        <v>0.37291666666666662</v>
      </c>
      <c r="Q87" s="453">
        <v>0.70694444444444438</v>
      </c>
      <c r="R87" s="453"/>
      <c r="S87" s="453">
        <v>0.6069444444444444</v>
      </c>
      <c r="T87" s="453"/>
      <c r="U87" s="453">
        <v>0.54722222222222217</v>
      </c>
      <c r="V87" s="453"/>
      <c r="W87" s="453">
        <v>0.6430555555555556</v>
      </c>
      <c r="X87" s="453"/>
      <c r="Y87" s="453">
        <v>0.49513888888888885</v>
      </c>
      <c r="Z87" s="453">
        <v>0.5805555555555556</v>
      </c>
      <c r="AA87" s="453">
        <v>0.3923611111111111</v>
      </c>
      <c r="AB87" s="453"/>
      <c r="AC87" s="453">
        <v>0.66597222222222219</v>
      </c>
      <c r="AD87" s="453">
        <v>0.4694444444444445</v>
      </c>
      <c r="AE87" s="454">
        <v>0.76527777777777783</v>
      </c>
      <c r="AG87" s="15">
        <f>VLOOKUP(AH87,id!$A:$C,3,0)</f>
        <v>711</v>
      </c>
      <c r="AH87" s="15" t="str">
        <f t="shared" si="20"/>
        <v>JareckiMariusz1974</v>
      </c>
      <c r="AI87" s="9" t="str">
        <f t="shared" si="21"/>
        <v>Jarecki</v>
      </c>
      <c r="AJ87" s="9" t="str">
        <f t="shared" si="21"/>
        <v>Mariusz</v>
      </c>
      <c r="AK87" s="9" t="str">
        <f t="shared" si="22"/>
        <v>GRBS</v>
      </c>
      <c r="AL87" s="9">
        <f t="shared" si="23"/>
        <v>1974</v>
      </c>
      <c r="AM87" s="9">
        <f t="shared" si="15"/>
        <v>12.489301867629145</v>
      </c>
      <c r="AN87" s="9"/>
      <c r="AO87" s="9">
        <f t="shared" si="16"/>
        <v>0.99997186506485103</v>
      </c>
      <c r="AP87" s="9">
        <f t="shared" si="17"/>
        <v>1</v>
      </c>
      <c r="AQ87" s="9">
        <f t="shared" si="18"/>
        <v>1</v>
      </c>
      <c r="AR87" s="9">
        <f t="shared" si="19"/>
        <v>1</v>
      </c>
    </row>
    <row r="88" spans="1:44" ht="15" customHeight="1">
      <c r="A88" s="445">
        <v>89</v>
      </c>
      <c r="B88" s="446">
        <v>83</v>
      </c>
      <c r="C88" s="446"/>
      <c r="D88" s="446">
        <v>3023</v>
      </c>
      <c r="E88" s="446" t="s">
        <v>1161</v>
      </c>
      <c r="F88" s="446" t="s">
        <v>21</v>
      </c>
      <c r="G88" s="446">
        <v>1969</v>
      </c>
      <c r="H88" s="446" t="s">
        <v>1615</v>
      </c>
      <c r="I88" s="446" t="s">
        <v>1159</v>
      </c>
      <c r="J88" s="446">
        <v>28</v>
      </c>
      <c r="K88" s="446">
        <v>11</v>
      </c>
      <c r="L88" s="446">
        <v>28</v>
      </c>
      <c r="M88" s="447">
        <v>0.41140046296296301</v>
      </c>
      <c r="N88" s="446">
        <v>0</v>
      </c>
      <c r="O88" s="448">
        <v>0.42083333333333334</v>
      </c>
      <c r="P88" s="448">
        <v>0.37291666666666662</v>
      </c>
      <c r="Q88" s="448">
        <v>0.70694444444444438</v>
      </c>
      <c r="R88" s="448"/>
      <c r="S88" s="448">
        <v>0.6069444444444444</v>
      </c>
      <c r="T88" s="448"/>
      <c r="U88" s="448">
        <v>0.55208333333333337</v>
      </c>
      <c r="V88" s="448"/>
      <c r="W88" s="448">
        <v>0.6430555555555556</v>
      </c>
      <c r="X88" s="448"/>
      <c r="Y88" s="448">
        <v>0.49652777777777773</v>
      </c>
      <c r="Z88" s="448">
        <v>0.5805555555555556</v>
      </c>
      <c r="AA88" s="448">
        <v>0.3923611111111111</v>
      </c>
      <c r="AB88" s="448"/>
      <c r="AC88" s="448">
        <v>0.67222222222222217</v>
      </c>
      <c r="AD88" s="448">
        <v>0.4694444444444445</v>
      </c>
      <c r="AE88" s="449">
        <v>0.76527777777777783</v>
      </c>
      <c r="AG88" s="15">
        <f>VLOOKUP(AH88,id!$A:$C,3,0)</f>
        <v>712</v>
      </c>
      <c r="AH88" s="15" t="str">
        <f t="shared" si="20"/>
        <v>PopekMarcin1969</v>
      </c>
      <c r="AI88" s="9" t="str">
        <f t="shared" si="21"/>
        <v>Popek</v>
      </c>
      <c r="AJ88" s="9" t="str">
        <f t="shared" si="21"/>
        <v>Marcin</v>
      </c>
      <c r="AK88" s="9" t="str">
        <f t="shared" si="22"/>
        <v>GRBS</v>
      </c>
      <c r="AL88" s="9">
        <f t="shared" si="23"/>
        <v>1969</v>
      </c>
      <c r="AM88" s="9">
        <f t="shared" si="15"/>
        <v>12.488599135775571</v>
      </c>
      <c r="AN88" s="9"/>
      <c r="AO88" s="9">
        <f t="shared" si="16"/>
        <v>0.99994373329582209</v>
      </c>
      <c r="AP88" s="9">
        <f t="shared" si="17"/>
        <v>1</v>
      </c>
      <c r="AQ88" s="9">
        <f t="shared" si="18"/>
        <v>1</v>
      </c>
      <c r="AR88" s="9">
        <f t="shared" si="19"/>
        <v>1</v>
      </c>
    </row>
    <row r="89" spans="1:44" s="236" customFormat="1" ht="15" customHeight="1">
      <c r="A89" s="450">
        <v>90</v>
      </c>
      <c r="B89" s="451">
        <v>84</v>
      </c>
      <c r="C89" s="451"/>
      <c r="D89" s="451">
        <v>3112</v>
      </c>
      <c r="E89" s="451" t="s">
        <v>1162</v>
      </c>
      <c r="F89" s="451" t="s">
        <v>208</v>
      </c>
      <c r="G89" s="451">
        <v>1984</v>
      </c>
      <c r="H89" s="451" t="s">
        <v>1615</v>
      </c>
      <c r="I89" s="451" t="s">
        <v>1159</v>
      </c>
      <c r="J89" s="451">
        <v>28</v>
      </c>
      <c r="K89" s="451">
        <v>11</v>
      </c>
      <c r="L89" s="451">
        <v>28</v>
      </c>
      <c r="M89" s="452">
        <v>0.41141203703703705</v>
      </c>
      <c r="N89" s="451">
        <v>0</v>
      </c>
      <c r="O89" s="453">
        <v>0.42083333333333334</v>
      </c>
      <c r="P89" s="453">
        <v>0.37291666666666662</v>
      </c>
      <c r="Q89" s="453">
        <v>0.70763888888888893</v>
      </c>
      <c r="R89" s="453"/>
      <c r="S89" s="453">
        <v>0.6069444444444444</v>
      </c>
      <c r="T89" s="453"/>
      <c r="U89" s="453">
        <v>0.5493055555555556</v>
      </c>
      <c r="V89" s="453"/>
      <c r="W89" s="453">
        <v>0.6430555555555556</v>
      </c>
      <c r="X89" s="453"/>
      <c r="Y89" s="453">
        <v>0.49652777777777773</v>
      </c>
      <c r="Z89" s="453">
        <v>0.5805555555555556</v>
      </c>
      <c r="AA89" s="453">
        <v>0.3923611111111111</v>
      </c>
      <c r="AB89" s="453"/>
      <c r="AC89" s="453">
        <v>0.67222222222222217</v>
      </c>
      <c r="AD89" s="453">
        <v>0.4694444444444445</v>
      </c>
      <c r="AE89" s="454">
        <v>0.76527777777777783</v>
      </c>
      <c r="AG89" s="15">
        <f>VLOOKUP(AH89,id!$A:$C,3,0)</f>
        <v>713</v>
      </c>
      <c r="AH89" s="15" t="str">
        <f t="shared" si="20"/>
        <v>MusielskiKamil1984</v>
      </c>
      <c r="AI89" s="9" t="str">
        <f t="shared" si="21"/>
        <v>Musielski</v>
      </c>
      <c r="AJ89" s="9" t="str">
        <f t="shared" si="21"/>
        <v>Kamil</v>
      </c>
      <c r="AK89" s="9" t="str">
        <f t="shared" si="22"/>
        <v>GRBS</v>
      </c>
      <c r="AL89" s="9">
        <f t="shared" si="23"/>
        <v>1984</v>
      </c>
      <c r="AM89" s="9">
        <f t="shared" si="15"/>
        <v>12.488247799503254</v>
      </c>
      <c r="AN89" s="9"/>
      <c r="AO89" s="9">
        <f t="shared" si="16"/>
        <v>0.99997186743937438</v>
      </c>
      <c r="AP89" s="9">
        <f t="shared" si="17"/>
        <v>1</v>
      </c>
      <c r="AQ89" s="9">
        <f t="shared" si="18"/>
        <v>1</v>
      </c>
      <c r="AR89" s="9">
        <f t="shared" si="19"/>
        <v>1</v>
      </c>
    </row>
    <row r="90" spans="1:44" ht="15" customHeight="1">
      <c r="A90" s="445">
        <v>91</v>
      </c>
      <c r="B90" s="446">
        <v>85</v>
      </c>
      <c r="C90" s="446"/>
      <c r="D90" s="446">
        <v>3094</v>
      </c>
      <c r="E90" s="446" t="s">
        <v>1138</v>
      </c>
      <c r="F90" s="446" t="s">
        <v>26</v>
      </c>
      <c r="G90" s="446">
        <v>1963</v>
      </c>
      <c r="H90" s="446" t="s">
        <v>1717</v>
      </c>
      <c r="I90" s="446"/>
      <c r="J90" s="446">
        <v>27</v>
      </c>
      <c r="K90" s="446">
        <v>12</v>
      </c>
      <c r="L90" s="446">
        <v>27</v>
      </c>
      <c r="M90" s="447">
        <v>0.38434027777777779</v>
      </c>
      <c r="N90" s="446">
        <v>0</v>
      </c>
      <c r="O90" s="448">
        <v>0.58472222222222225</v>
      </c>
      <c r="P90" s="448">
        <v>0.3666666666666667</v>
      </c>
      <c r="Q90" s="448">
        <v>0.71319444444444446</v>
      </c>
      <c r="R90" s="448">
        <v>0.61944444444444446</v>
      </c>
      <c r="S90" s="448">
        <v>0.40069444444444446</v>
      </c>
      <c r="T90" s="448"/>
      <c r="U90" s="448">
        <v>0.49236111111111108</v>
      </c>
      <c r="V90" s="448">
        <v>0.67291666666666661</v>
      </c>
      <c r="W90" s="448"/>
      <c r="X90" s="448">
        <v>0.6430555555555556</v>
      </c>
      <c r="Y90" s="448">
        <v>0.52847222222222223</v>
      </c>
      <c r="Z90" s="448">
        <v>0.43402777777777773</v>
      </c>
      <c r="AA90" s="448"/>
      <c r="AB90" s="448">
        <v>0.69444444444444453</v>
      </c>
      <c r="AC90" s="448"/>
      <c r="AD90" s="448">
        <v>0.47222222222222227</v>
      </c>
      <c r="AE90" s="449">
        <v>0.73819444444444438</v>
      </c>
      <c r="AG90" s="15">
        <f>VLOOKUP(AH90,id!$A:$C,3,0)</f>
        <v>251</v>
      </c>
      <c r="AH90" s="15" t="str">
        <f t="shared" si="20"/>
        <v>SawonKrzysztof1963</v>
      </c>
      <c r="AI90" s="9" t="str">
        <f t="shared" si="21"/>
        <v>Sawon</v>
      </c>
      <c r="AJ90" s="9" t="str">
        <f t="shared" si="21"/>
        <v>Krzysztof</v>
      </c>
      <c r="AK90" s="9">
        <f t="shared" si="22"/>
        <v>0</v>
      </c>
      <c r="AL90" s="9">
        <f t="shared" si="23"/>
        <v>1963</v>
      </c>
      <c r="AM90" s="9">
        <f t="shared" si="15"/>
        <v>12.042238949520994</v>
      </c>
      <c r="AN90" s="9"/>
      <c r="AO90" s="9">
        <f t="shared" si="16"/>
        <v>1.0704369560634805</v>
      </c>
      <c r="AP90" s="9">
        <f t="shared" si="17"/>
        <v>1.0909090909090908</v>
      </c>
      <c r="AQ90" s="9">
        <f t="shared" si="18"/>
        <v>0.9642857142857143</v>
      </c>
      <c r="AR90" s="9">
        <f t="shared" si="19"/>
        <v>1.0175545771755876</v>
      </c>
    </row>
    <row r="91" spans="1:44" s="236" customFormat="1" ht="15" customHeight="1">
      <c r="A91" s="450">
        <v>92</v>
      </c>
      <c r="B91" s="451">
        <v>86</v>
      </c>
      <c r="C91" s="451"/>
      <c r="D91" s="451">
        <v>3106</v>
      </c>
      <c r="E91" s="451" t="s">
        <v>2801</v>
      </c>
      <c r="F91" s="451" t="s">
        <v>19</v>
      </c>
      <c r="G91" s="451">
        <v>1980</v>
      </c>
      <c r="H91" s="451" t="s">
        <v>1515</v>
      </c>
      <c r="I91" s="451"/>
      <c r="J91" s="451">
        <v>27</v>
      </c>
      <c r="K91" s="451">
        <v>12</v>
      </c>
      <c r="L91" s="451">
        <v>27</v>
      </c>
      <c r="M91" s="452">
        <v>0.39937500000000004</v>
      </c>
      <c r="N91" s="451">
        <v>0</v>
      </c>
      <c r="O91" s="453">
        <v>0.6118055555555556</v>
      </c>
      <c r="P91" s="453">
        <v>0.36874999999999997</v>
      </c>
      <c r="Q91" s="453">
        <v>0.71319444444444446</v>
      </c>
      <c r="R91" s="453">
        <v>0.73541666666666661</v>
      </c>
      <c r="S91" s="453">
        <v>0.39374999999999999</v>
      </c>
      <c r="T91" s="453"/>
      <c r="U91" s="453">
        <v>0.49374999999999997</v>
      </c>
      <c r="V91" s="453">
        <v>0.67291666666666661</v>
      </c>
      <c r="W91" s="453"/>
      <c r="X91" s="453">
        <v>0.64583333333333337</v>
      </c>
      <c r="Y91" s="453">
        <v>0.56458333333333333</v>
      </c>
      <c r="Z91" s="453">
        <v>0.43402777777777773</v>
      </c>
      <c r="AA91" s="453"/>
      <c r="AB91" s="453">
        <v>0.69444444444444453</v>
      </c>
      <c r="AC91" s="453"/>
      <c r="AD91" s="453">
        <v>0.4694444444444445</v>
      </c>
      <c r="AE91" s="454">
        <v>0.75347222222222221</v>
      </c>
      <c r="AG91" s="15">
        <f>VLOOKUP(AH91,id!$A:$C,3,0)</f>
        <v>714</v>
      </c>
      <c r="AH91" s="15" t="str">
        <f t="shared" si="20"/>
        <v>DobrzańskiPiotr1980</v>
      </c>
      <c r="AI91" s="9" t="str">
        <f t="shared" si="21"/>
        <v>Dobrzański</v>
      </c>
      <c r="AJ91" s="9" t="str">
        <f t="shared" si="21"/>
        <v>Piotr</v>
      </c>
      <c r="AK91" s="9">
        <f t="shared" si="22"/>
        <v>0</v>
      </c>
      <c r="AL91" s="9">
        <f t="shared" si="23"/>
        <v>1980</v>
      </c>
      <c r="AM91" s="9">
        <f t="shared" si="15"/>
        <v>11.588901315618839</v>
      </c>
      <c r="AN91" s="9"/>
      <c r="AO91" s="9">
        <f t="shared" si="16"/>
        <v>0.96235437315249517</v>
      </c>
      <c r="AP91" s="9">
        <f t="shared" si="17"/>
        <v>1</v>
      </c>
      <c r="AQ91" s="9">
        <f t="shared" si="18"/>
        <v>1</v>
      </c>
      <c r="AR91" s="9">
        <f t="shared" si="19"/>
        <v>1</v>
      </c>
    </row>
    <row r="92" spans="1:44" s="236" customFormat="1" ht="15" customHeight="1">
      <c r="A92" s="445">
        <v>93</v>
      </c>
      <c r="B92" s="446">
        <v>87</v>
      </c>
      <c r="C92" s="446"/>
      <c r="D92" s="446">
        <v>3113</v>
      </c>
      <c r="E92" s="446" t="s">
        <v>336</v>
      </c>
      <c r="F92" s="446" t="s">
        <v>25</v>
      </c>
      <c r="G92" s="446">
        <v>1980</v>
      </c>
      <c r="H92" s="446" t="s">
        <v>1515</v>
      </c>
      <c r="I92" s="446"/>
      <c r="J92" s="446">
        <v>27</v>
      </c>
      <c r="K92" s="446">
        <v>10</v>
      </c>
      <c r="L92" s="446">
        <v>27</v>
      </c>
      <c r="M92" s="447">
        <v>0.33393518518518522</v>
      </c>
      <c r="N92" s="446">
        <v>0</v>
      </c>
      <c r="O92" s="448">
        <v>0.43611111111111112</v>
      </c>
      <c r="P92" s="448">
        <v>0.37013888888888885</v>
      </c>
      <c r="Q92" s="448"/>
      <c r="R92" s="448"/>
      <c r="S92" s="448">
        <v>0.61736111111111114</v>
      </c>
      <c r="T92" s="448"/>
      <c r="U92" s="448">
        <v>0.51666666666666672</v>
      </c>
      <c r="V92" s="448"/>
      <c r="W92" s="448">
        <v>0.65069444444444446</v>
      </c>
      <c r="X92" s="448"/>
      <c r="Y92" s="448">
        <v>0.47847222222222219</v>
      </c>
      <c r="Z92" s="448">
        <v>0.58750000000000002</v>
      </c>
      <c r="AA92" s="448">
        <v>0.39166666666666666</v>
      </c>
      <c r="AB92" s="448"/>
      <c r="AC92" s="448">
        <v>0.67222222222222217</v>
      </c>
      <c r="AD92" s="448">
        <v>0.55625000000000002</v>
      </c>
      <c r="AE92" s="449">
        <v>0.6875</v>
      </c>
      <c r="AG92" s="15">
        <f>VLOOKUP(AH92,id!$A:$C,3,0)</f>
        <v>612</v>
      </c>
      <c r="AH92" s="15" t="str">
        <f t="shared" si="20"/>
        <v>DąbrowskiJacek1980</v>
      </c>
      <c r="AI92" s="9" t="str">
        <f t="shared" si="21"/>
        <v>Dąbrowski</v>
      </c>
      <c r="AJ92" s="9" t="str">
        <f t="shared" si="21"/>
        <v>Jacek</v>
      </c>
      <c r="AK92" s="9">
        <f t="shared" si="22"/>
        <v>0</v>
      </c>
      <c r="AL92" s="9">
        <f t="shared" si="23"/>
        <v>1980</v>
      </c>
      <c r="AM92" s="9">
        <f t="shared" si="15"/>
        <v>11.173931778145869</v>
      </c>
      <c r="AN92" s="9"/>
      <c r="AO92" s="9">
        <f t="shared" si="16"/>
        <v>1.1959656176348259</v>
      </c>
      <c r="AP92" s="9">
        <f t="shared" si="17"/>
        <v>0.83333333333333337</v>
      </c>
      <c r="AQ92" s="9">
        <f t="shared" si="18"/>
        <v>1</v>
      </c>
      <c r="AR92" s="9">
        <f t="shared" si="19"/>
        <v>0.96419250400262724</v>
      </c>
    </row>
    <row r="93" spans="1:44" s="236" customFormat="1" ht="15" customHeight="1">
      <c r="A93" s="450">
        <v>94</v>
      </c>
      <c r="B93" s="451">
        <v>88</v>
      </c>
      <c r="C93" s="451"/>
      <c r="D93" s="451">
        <v>3011</v>
      </c>
      <c r="E93" s="451" t="s">
        <v>2802</v>
      </c>
      <c r="F93" s="451" t="s">
        <v>26</v>
      </c>
      <c r="G93" s="451">
        <v>1986</v>
      </c>
      <c r="H93" s="451" t="s">
        <v>1662</v>
      </c>
      <c r="I93" s="451" t="s">
        <v>2803</v>
      </c>
      <c r="J93" s="451">
        <v>27</v>
      </c>
      <c r="K93" s="451">
        <v>10</v>
      </c>
      <c r="L93" s="451">
        <v>27</v>
      </c>
      <c r="M93" s="452">
        <v>0.3435185185185185</v>
      </c>
      <c r="N93" s="451">
        <v>0</v>
      </c>
      <c r="O93" s="453">
        <v>0.42430555555555555</v>
      </c>
      <c r="P93" s="453">
        <v>0.36458333333333331</v>
      </c>
      <c r="Q93" s="453"/>
      <c r="R93" s="453"/>
      <c r="S93" s="453">
        <v>0.61736111111111114</v>
      </c>
      <c r="T93" s="453"/>
      <c r="U93" s="453">
        <v>0.5493055555555556</v>
      </c>
      <c r="V93" s="453"/>
      <c r="W93" s="453">
        <v>0.6479166666666667</v>
      </c>
      <c r="X93" s="453"/>
      <c r="Y93" s="453">
        <v>0.4861111111111111</v>
      </c>
      <c r="Z93" s="453">
        <v>0.58750000000000002</v>
      </c>
      <c r="AA93" s="453">
        <v>0.37708333333333338</v>
      </c>
      <c r="AB93" s="453"/>
      <c r="AC93" s="453">
        <v>0.67569444444444438</v>
      </c>
      <c r="AD93" s="453">
        <v>0.52152777777777781</v>
      </c>
      <c r="AE93" s="454">
        <v>0.6972222222222223</v>
      </c>
      <c r="AG93" s="15">
        <f>VLOOKUP(AH93,id!$A:$C,3,0)</f>
        <v>715</v>
      </c>
      <c r="AH93" s="15" t="str">
        <f t="shared" si="20"/>
        <v>CywińskiKrzysztof1986</v>
      </c>
      <c r="AI93" s="9" t="str">
        <f t="shared" si="21"/>
        <v>Cywiński</v>
      </c>
      <c r="AJ93" s="9" t="str">
        <f t="shared" si="21"/>
        <v>Krzysztof</v>
      </c>
      <c r="AK93" s="9" t="str">
        <f t="shared" si="22"/>
        <v>Korniszon</v>
      </c>
      <c r="AL93" s="9">
        <f t="shared" si="23"/>
        <v>1986</v>
      </c>
      <c r="AM93" s="9">
        <f t="shared" si="15"/>
        <v>10.862206188108647</v>
      </c>
      <c r="AN93" s="9"/>
      <c r="AO93" s="9">
        <f t="shared" si="16"/>
        <v>0.97210242587601092</v>
      </c>
      <c r="AP93" s="9">
        <f t="shared" si="17"/>
        <v>1</v>
      </c>
      <c r="AQ93" s="9">
        <f t="shared" si="18"/>
        <v>1</v>
      </c>
      <c r="AR93" s="9">
        <f t="shared" si="19"/>
        <v>1</v>
      </c>
    </row>
    <row r="94" spans="1:44" s="236" customFormat="1" ht="15" customHeight="1">
      <c r="A94" s="445">
        <v>95</v>
      </c>
      <c r="B94" s="446">
        <v>89</v>
      </c>
      <c r="C94" s="446"/>
      <c r="D94" s="446">
        <v>3014</v>
      </c>
      <c r="E94" s="446" t="s">
        <v>524</v>
      </c>
      <c r="F94" s="446" t="s">
        <v>19</v>
      </c>
      <c r="G94" s="446">
        <v>1983</v>
      </c>
      <c r="H94" s="446" t="s">
        <v>1715</v>
      </c>
      <c r="I94" s="446" t="s">
        <v>493</v>
      </c>
      <c r="J94" s="446">
        <v>27</v>
      </c>
      <c r="K94" s="446">
        <v>10</v>
      </c>
      <c r="L94" s="446">
        <v>27</v>
      </c>
      <c r="M94" s="447">
        <v>0.36377314814814815</v>
      </c>
      <c r="N94" s="446">
        <v>0</v>
      </c>
      <c r="O94" s="448">
        <v>0.43124999999999997</v>
      </c>
      <c r="P94" s="448">
        <v>0.36805555555555558</v>
      </c>
      <c r="Q94" s="448"/>
      <c r="R94" s="448"/>
      <c r="S94" s="448">
        <v>0.63472222222222219</v>
      </c>
      <c r="T94" s="448"/>
      <c r="U94" s="448">
        <v>0.56666666666666665</v>
      </c>
      <c r="V94" s="448"/>
      <c r="W94" s="448">
        <v>0.67499999999999993</v>
      </c>
      <c r="X94" s="448"/>
      <c r="Y94" s="448">
        <v>0.52638888888888891</v>
      </c>
      <c r="Z94" s="448">
        <v>0.60555555555555551</v>
      </c>
      <c r="AA94" s="448">
        <v>0.40069444444444446</v>
      </c>
      <c r="AB94" s="448"/>
      <c r="AC94" s="448">
        <v>0.69652777777777775</v>
      </c>
      <c r="AD94" s="448">
        <v>0.50208333333333333</v>
      </c>
      <c r="AE94" s="449">
        <v>0.71736111111111101</v>
      </c>
      <c r="AG94" s="15">
        <f>VLOOKUP(AH94,id!$A:$C,3,0)</f>
        <v>331</v>
      </c>
      <c r="AH94" s="15" t="str">
        <f t="shared" si="20"/>
        <v>TomaszewskiPiotr1983</v>
      </c>
      <c r="AI94" s="9" t="str">
        <f t="shared" si="21"/>
        <v>Tomaszewski</v>
      </c>
      <c r="AJ94" s="9" t="str">
        <f t="shared" si="21"/>
        <v>Piotr</v>
      </c>
      <c r="AK94" s="9" t="str">
        <f t="shared" si="22"/>
        <v>BYSEWO KOLOR TEAM</v>
      </c>
      <c r="AL94" s="9">
        <f t="shared" si="23"/>
        <v>1983</v>
      </c>
      <c r="AM94" s="9">
        <f t="shared" si="15"/>
        <v>10.257406288993467</v>
      </c>
      <c r="AN94" s="9"/>
      <c r="AO94" s="9">
        <f t="shared" si="16"/>
        <v>0.9443207126948775</v>
      </c>
      <c r="AP94" s="9">
        <f t="shared" si="17"/>
        <v>1</v>
      </c>
      <c r="AQ94" s="9">
        <f t="shared" si="18"/>
        <v>1</v>
      </c>
      <c r="AR94" s="9">
        <f t="shared" si="19"/>
        <v>1</v>
      </c>
    </row>
    <row r="95" spans="1:44" s="236" customFormat="1" ht="15" customHeight="1">
      <c r="A95" s="450">
        <v>96</v>
      </c>
      <c r="B95" s="451">
        <v>90</v>
      </c>
      <c r="C95" s="451"/>
      <c r="D95" s="451">
        <v>3160</v>
      </c>
      <c r="E95" s="451" t="s">
        <v>509</v>
      </c>
      <c r="F95" s="451" t="s">
        <v>21</v>
      </c>
      <c r="G95" s="451">
        <v>1987</v>
      </c>
      <c r="H95" s="451" t="s">
        <v>1515</v>
      </c>
      <c r="I95" s="451"/>
      <c r="J95" s="451">
        <v>27</v>
      </c>
      <c r="K95" s="451">
        <v>10</v>
      </c>
      <c r="L95" s="451">
        <v>27</v>
      </c>
      <c r="M95" s="452">
        <v>0.36385416666666665</v>
      </c>
      <c r="N95" s="451">
        <v>0</v>
      </c>
      <c r="O95" s="453">
        <v>0.43124999999999997</v>
      </c>
      <c r="P95" s="453">
        <v>0.36805555555555558</v>
      </c>
      <c r="Q95" s="453"/>
      <c r="R95" s="453"/>
      <c r="S95" s="453">
        <v>0.63750000000000007</v>
      </c>
      <c r="T95" s="453"/>
      <c r="U95" s="453">
        <v>0.57430555555555551</v>
      </c>
      <c r="V95" s="453"/>
      <c r="W95" s="453">
        <v>0.67499999999999993</v>
      </c>
      <c r="X95" s="453"/>
      <c r="Y95" s="453">
        <v>0.52708333333333335</v>
      </c>
      <c r="Z95" s="453">
        <v>0.60555555555555551</v>
      </c>
      <c r="AA95" s="453">
        <v>0.40069444444444446</v>
      </c>
      <c r="AB95" s="453"/>
      <c r="AC95" s="453">
        <v>0.6972222222222223</v>
      </c>
      <c r="AD95" s="453">
        <v>0.50208333333333333</v>
      </c>
      <c r="AE95" s="454">
        <v>0.71736111111111101</v>
      </c>
      <c r="AG95" s="15">
        <f>VLOOKUP(AH95,id!$A:$C,3,0)</f>
        <v>716</v>
      </c>
      <c r="AH95" s="15" t="str">
        <f t="shared" si="20"/>
        <v>KotowskiMarcin1987</v>
      </c>
      <c r="AI95" s="9" t="str">
        <f t="shared" si="21"/>
        <v>Kotowski</v>
      </c>
      <c r="AJ95" s="9" t="str">
        <f t="shared" si="21"/>
        <v>Marcin</v>
      </c>
      <c r="AK95" s="9">
        <f t="shared" si="22"/>
        <v>0</v>
      </c>
      <c r="AL95" s="9">
        <f t="shared" si="23"/>
        <v>1987</v>
      </c>
      <c r="AM95" s="9">
        <f t="shared" si="15"/>
        <v>10.255122297390486</v>
      </c>
      <c r="AN95" s="9"/>
      <c r="AO95" s="9">
        <f t="shared" si="16"/>
        <v>0.9997773324426632</v>
      </c>
      <c r="AP95" s="9">
        <f t="shared" si="17"/>
        <v>1</v>
      </c>
      <c r="AQ95" s="9">
        <f t="shared" si="18"/>
        <v>1</v>
      </c>
      <c r="AR95" s="9">
        <f t="shared" si="19"/>
        <v>1</v>
      </c>
    </row>
    <row r="96" spans="1:44" s="236" customFormat="1" ht="15" customHeight="1">
      <c r="A96" s="445">
        <v>97</v>
      </c>
      <c r="B96" s="446">
        <v>91</v>
      </c>
      <c r="C96" s="446"/>
      <c r="D96" s="446">
        <v>3131</v>
      </c>
      <c r="E96" s="446" t="s">
        <v>1738</v>
      </c>
      <c r="F96" s="446" t="s">
        <v>447</v>
      </c>
      <c r="G96" s="446">
        <v>1988</v>
      </c>
      <c r="H96" s="446" t="s">
        <v>1515</v>
      </c>
      <c r="I96" s="446"/>
      <c r="J96" s="446">
        <v>27</v>
      </c>
      <c r="K96" s="446">
        <v>10</v>
      </c>
      <c r="L96" s="446">
        <v>27</v>
      </c>
      <c r="M96" s="447">
        <v>0.36390046296296297</v>
      </c>
      <c r="N96" s="446">
        <v>0</v>
      </c>
      <c r="O96" s="448">
        <v>0.43124999999999997</v>
      </c>
      <c r="P96" s="448">
        <v>0.36805555555555558</v>
      </c>
      <c r="Q96" s="448"/>
      <c r="R96" s="448"/>
      <c r="S96" s="448">
        <v>0.63402777777777775</v>
      </c>
      <c r="T96" s="448"/>
      <c r="U96" s="448">
        <v>0.57430555555555551</v>
      </c>
      <c r="V96" s="448"/>
      <c r="W96" s="448">
        <v>0.67499999999999993</v>
      </c>
      <c r="X96" s="448"/>
      <c r="Y96" s="448">
        <v>0.52638888888888891</v>
      </c>
      <c r="Z96" s="448">
        <v>0.60555555555555551</v>
      </c>
      <c r="AA96" s="448">
        <v>0.40069444444444446</v>
      </c>
      <c r="AB96" s="448"/>
      <c r="AC96" s="448">
        <v>0.6972222222222223</v>
      </c>
      <c r="AD96" s="448">
        <v>0.50208333333333333</v>
      </c>
      <c r="AE96" s="449">
        <v>0.71805555555555556</v>
      </c>
      <c r="AG96" s="15">
        <f>VLOOKUP(AH96,id!$A:$C,3,0)</f>
        <v>333</v>
      </c>
      <c r="AH96" s="15" t="str">
        <f t="shared" si="20"/>
        <v>MikołajczykMikołaj1988</v>
      </c>
      <c r="AI96" s="9" t="str">
        <f t="shared" si="21"/>
        <v>Mikołajczyk</v>
      </c>
      <c r="AJ96" s="9" t="str">
        <f t="shared" si="21"/>
        <v>Mikołaj</v>
      </c>
      <c r="AK96" s="9">
        <f t="shared" si="22"/>
        <v>0</v>
      </c>
      <c r="AL96" s="9">
        <f t="shared" si="23"/>
        <v>1988</v>
      </c>
      <c r="AM96" s="9">
        <f t="shared" ref="AM96:AM159" si="24">AM95*IF(AQ96&lt;1,AQ96,IF(AR96&lt;1,AR96,IF(AP96&lt;1,AP96,IF(AO96&lt;1,AO96,1))))</f>
        <v>10.253817615949387</v>
      </c>
      <c r="AN96" s="9"/>
      <c r="AO96" s="9">
        <f t="shared" ref="AO96:AO159" si="25">M95/M96</f>
        <v>0.99987277758341009</v>
      </c>
      <c r="AP96" s="9">
        <f t="shared" ref="AP96:AP159" si="26">K96/K95</f>
        <v>1</v>
      </c>
      <c r="AQ96" s="9">
        <f t="shared" ref="AQ96:AQ159" si="27">J96/J95</f>
        <v>1</v>
      </c>
      <c r="AR96" s="9">
        <f t="shared" ref="AR96:AR159" si="28">AP96^0.2</f>
        <v>1</v>
      </c>
    </row>
    <row r="97" spans="1:44" s="236" customFormat="1" ht="15" customHeight="1">
      <c r="A97" s="450">
        <v>98</v>
      </c>
      <c r="B97" s="451">
        <v>92</v>
      </c>
      <c r="C97" s="451"/>
      <c r="D97" s="451">
        <v>3109</v>
      </c>
      <c r="E97" s="451" t="s">
        <v>2804</v>
      </c>
      <c r="F97" s="451" t="s">
        <v>1047</v>
      </c>
      <c r="G97" s="451">
        <v>1988</v>
      </c>
      <c r="H97" s="451" t="s">
        <v>1715</v>
      </c>
      <c r="I97" s="451" t="s">
        <v>493</v>
      </c>
      <c r="J97" s="451">
        <v>27</v>
      </c>
      <c r="K97" s="451">
        <v>10</v>
      </c>
      <c r="L97" s="451">
        <v>27</v>
      </c>
      <c r="M97" s="452">
        <v>0.36399305555555556</v>
      </c>
      <c r="N97" s="451">
        <v>0</v>
      </c>
      <c r="O97" s="453">
        <v>0.43124999999999997</v>
      </c>
      <c r="P97" s="453">
        <v>0.36874999999999997</v>
      </c>
      <c r="Q97" s="453"/>
      <c r="R97" s="453"/>
      <c r="S97" s="453">
        <v>0.63472222222222219</v>
      </c>
      <c r="T97" s="453"/>
      <c r="U97" s="453">
        <v>0.56805555555555554</v>
      </c>
      <c r="V97" s="453"/>
      <c r="W97" s="453">
        <v>0.67499999999999993</v>
      </c>
      <c r="X97" s="453"/>
      <c r="Y97" s="453">
        <v>0.52777777777777779</v>
      </c>
      <c r="Z97" s="453">
        <v>0.60625000000000007</v>
      </c>
      <c r="AA97" s="453">
        <v>0.40069444444444446</v>
      </c>
      <c r="AB97" s="453"/>
      <c r="AC97" s="453">
        <v>0.6972222222222223</v>
      </c>
      <c r="AD97" s="453">
        <v>0.50277777777777777</v>
      </c>
      <c r="AE97" s="454">
        <v>0.71805555555555556</v>
      </c>
      <c r="AG97" s="15">
        <f>VLOOKUP(AH97,id!$A:$C,3,0)</f>
        <v>717</v>
      </c>
      <c r="AH97" s="15" t="str">
        <f t="shared" si="20"/>
        <v>PlenikowskiPaweŁ1988</v>
      </c>
      <c r="AI97" s="9" t="str">
        <f t="shared" si="21"/>
        <v>Plenikowski</v>
      </c>
      <c r="AJ97" s="9" t="str">
        <f t="shared" si="21"/>
        <v>PaweŁ</v>
      </c>
      <c r="AK97" s="9" t="str">
        <f t="shared" si="22"/>
        <v>BYSEWO KOLOR TEAM</v>
      </c>
      <c r="AL97" s="9">
        <f t="shared" si="23"/>
        <v>1988</v>
      </c>
      <c r="AM97" s="9">
        <f t="shared" si="24"/>
        <v>10.251209248722207</v>
      </c>
      <c r="AN97" s="9"/>
      <c r="AO97" s="9">
        <f t="shared" si="25"/>
        <v>0.99974561989252442</v>
      </c>
      <c r="AP97" s="9">
        <f t="shared" si="26"/>
        <v>1</v>
      </c>
      <c r="AQ97" s="9">
        <f t="shared" si="27"/>
        <v>1</v>
      </c>
      <c r="AR97" s="9">
        <f t="shared" si="28"/>
        <v>1</v>
      </c>
    </row>
    <row r="98" spans="1:44" s="236" customFormat="1" ht="15" customHeight="1">
      <c r="A98" s="445">
        <v>99</v>
      </c>
      <c r="B98" s="446">
        <v>93</v>
      </c>
      <c r="C98" s="446"/>
      <c r="D98" s="446">
        <v>3016</v>
      </c>
      <c r="E98" s="446" t="s">
        <v>1738</v>
      </c>
      <c r="F98" s="446" t="s">
        <v>2805</v>
      </c>
      <c r="G98" s="446">
        <v>1962</v>
      </c>
      <c r="H98" s="446" t="s">
        <v>1621</v>
      </c>
      <c r="I98" s="446" t="s">
        <v>2806</v>
      </c>
      <c r="J98" s="446">
        <v>27</v>
      </c>
      <c r="K98" s="446">
        <v>10</v>
      </c>
      <c r="L98" s="446">
        <v>27</v>
      </c>
      <c r="M98" s="447">
        <v>0.3640856481481482</v>
      </c>
      <c r="N98" s="446">
        <v>0</v>
      </c>
      <c r="O98" s="448">
        <v>0.43194444444444446</v>
      </c>
      <c r="P98" s="448">
        <v>0.36805555555555558</v>
      </c>
      <c r="Q98" s="448"/>
      <c r="R98" s="448"/>
      <c r="S98" s="448">
        <v>0.63472222222222219</v>
      </c>
      <c r="T98" s="448"/>
      <c r="U98" s="448">
        <v>0.56805555555555554</v>
      </c>
      <c r="V98" s="448"/>
      <c r="W98" s="448">
        <v>0.67499999999999993</v>
      </c>
      <c r="X98" s="448"/>
      <c r="Y98" s="448">
        <v>0.52777777777777779</v>
      </c>
      <c r="Z98" s="448">
        <v>0.60625000000000007</v>
      </c>
      <c r="AA98" s="448">
        <v>0.40069444444444446</v>
      </c>
      <c r="AB98" s="448"/>
      <c r="AC98" s="448">
        <v>0.6972222222222223</v>
      </c>
      <c r="AD98" s="448">
        <v>0.50277777777777777</v>
      </c>
      <c r="AE98" s="449">
        <v>0.71805555555555556</v>
      </c>
      <c r="AG98" s="15">
        <f>VLOOKUP(AH98,id!$A:$C,3,0)</f>
        <v>350</v>
      </c>
      <c r="AH98" s="15" t="str">
        <f t="shared" si="20"/>
        <v>MikołajczykPrzemysŁaw1962</v>
      </c>
      <c r="AI98" s="9" t="str">
        <f t="shared" si="21"/>
        <v>Mikołajczyk</v>
      </c>
      <c r="AJ98" s="9" t="str">
        <f t="shared" si="21"/>
        <v>PrzemysŁaw</v>
      </c>
      <c r="AK98" s="9" t="str">
        <f t="shared" si="22"/>
        <v>bysewo kolor team</v>
      </c>
      <c r="AL98" s="9">
        <f t="shared" si="23"/>
        <v>1962</v>
      </c>
      <c r="AM98" s="9">
        <f t="shared" si="24"/>
        <v>10.248602208191011</v>
      </c>
      <c r="AN98" s="9"/>
      <c r="AO98" s="9">
        <f t="shared" si="25"/>
        <v>0.99974568458530677</v>
      </c>
      <c r="AP98" s="9">
        <f t="shared" si="26"/>
        <v>1</v>
      </c>
      <c r="AQ98" s="9">
        <f t="shared" si="27"/>
        <v>1</v>
      </c>
      <c r="AR98" s="9">
        <f t="shared" si="28"/>
        <v>1</v>
      </c>
    </row>
    <row r="99" spans="1:44" s="236" customFormat="1" ht="15" customHeight="1">
      <c r="A99" s="450">
        <v>100</v>
      </c>
      <c r="B99" s="451">
        <v>94</v>
      </c>
      <c r="C99" s="451"/>
      <c r="D99" s="451">
        <v>3188</v>
      </c>
      <c r="E99" s="451" t="s">
        <v>2807</v>
      </c>
      <c r="F99" s="451" t="s">
        <v>483</v>
      </c>
      <c r="G99" s="451">
        <v>1981</v>
      </c>
      <c r="H99" s="451" t="s">
        <v>893</v>
      </c>
      <c r="I99" s="451"/>
      <c r="J99" s="451">
        <v>27</v>
      </c>
      <c r="K99" s="451">
        <v>10</v>
      </c>
      <c r="L99" s="451">
        <v>27</v>
      </c>
      <c r="M99" s="452">
        <v>0.36413194444444441</v>
      </c>
      <c r="N99" s="451">
        <v>0</v>
      </c>
      <c r="O99" s="453">
        <v>0.43124999999999997</v>
      </c>
      <c r="P99" s="453">
        <v>0.36805555555555558</v>
      </c>
      <c r="Q99" s="453"/>
      <c r="R99" s="453"/>
      <c r="S99" s="453">
        <v>0.63472222222222219</v>
      </c>
      <c r="T99" s="453"/>
      <c r="U99" s="453">
        <v>0.56805555555555554</v>
      </c>
      <c r="V99" s="453"/>
      <c r="W99" s="453">
        <v>0.67499999999999993</v>
      </c>
      <c r="X99" s="453"/>
      <c r="Y99" s="453">
        <v>0.52708333333333335</v>
      </c>
      <c r="Z99" s="453">
        <v>0.60555555555555551</v>
      </c>
      <c r="AA99" s="453">
        <v>0.40069444444444446</v>
      </c>
      <c r="AB99" s="453"/>
      <c r="AC99" s="453">
        <v>0.6972222222222223</v>
      </c>
      <c r="AD99" s="453">
        <v>0.50208333333333333</v>
      </c>
      <c r="AE99" s="454">
        <v>0.71805555555555556</v>
      </c>
      <c r="AG99" s="15">
        <f>VLOOKUP(AH99,id!$A:$C,3,0)</f>
        <v>718</v>
      </c>
      <c r="AH99" s="15" t="str">
        <f t="shared" si="20"/>
        <v>ModrzyńskiDawid1981</v>
      </c>
      <c r="AI99" s="9" t="str">
        <f t="shared" si="21"/>
        <v>Modrzyński</v>
      </c>
      <c r="AJ99" s="9" t="str">
        <f t="shared" si="21"/>
        <v>Dawid</v>
      </c>
      <c r="AK99" s="9">
        <f t="shared" si="22"/>
        <v>0</v>
      </c>
      <c r="AL99" s="9">
        <f t="shared" si="23"/>
        <v>1981</v>
      </c>
      <c r="AM99" s="9">
        <f t="shared" si="24"/>
        <v>10.24729918512014</v>
      </c>
      <c r="AN99" s="9"/>
      <c r="AO99" s="9">
        <f t="shared" si="25"/>
        <v>0.99987285845968044</v>
      </c>
      <c r="AP99" s="9">
        <f t="shared" si="26"/>
        <v>1</v>
      </c>
      <c r="AQ99" s="9">
        <f t="shared" si="27"/>
        <v>1</v>
      </c>
      <c r="AR99" s="9">
        <f t="shared" si="28"/>
        <v>1</v>
      </c>
    </row>
    <row r="100" spans="1:44" s="236" customFormat="1" ht="15" customHeight="1">
      <c r="A100" s="445">
        <v>101</v>
      </c>
      <c r="B100" s="446">
        <v>95</v>
      </c>
      <c r="C100" s="446"/>
      <c r="D100" s="446">
        <v>3191</v>
      </c>
      <c r="E100" s="446" t="s">
        <v>2808</v>
      </c>
      <c r="F100" s="446" t="s">
        <v>101</v>
      </c>
      <c r="G100" s="446">
        <v>1994</v>
      </c>
      <c r="H100" s="446" t="s">
        <v>2809</v>
      </c>
      <c r="I100" s="446"/>
      <c r="J100" s="446">
        <v>27</v>
      </c>
      <c r="K100" s="446">
        <v>10</v>
      </c>
      <c r="L100" s="446">
        <v>27</v>
      </c>
      <c r="M100" s="447">
        <v>0.37160879629629634</v>
      </c>
      <c r="N100" s="446">
        <v>0</v>
      </c>
      <c r="O100" s="448">
        <v>0.39374999999999999</v>
      </c>
      <c r="P100" s="448">
        <v>0.70694444444444438</v>
      </c>
      <c r="Q100" s="448"/>
      <c r="R100" s="448"/>
      <c r="S100" s="448">
        <v>0.6069444444444444</v>
      </c>
      <c r="T100" s="448"/>
      <c r="U100" s="448">
        <v>0.48958333333333331</v>
      </c>
      <c r="V100" s="448"/>
      <c r="W100" s="448">
        <v>0.6479166666666667</v>
      </c>
      <c r="X100" s="448"/>
      <c r="Y100" s="448">
        <v>0.45694444444444443</v>
      </c>
      <c r="Z100" s="448">
        <v>0.57152777777777775</v>
      </c>
      <c r="AA100" s="448">
        <v>0.36736111111111108</v>
      </c>
      <c r="AB100" s="448"/>
      <c r="AC100" s="448">
        <v>0.67638888888888893</v>
      </c>
      <c r="AD100" s="448">
        <v>0.52152777777777781</v>
      </c>
      <c r="AE100" s="449">
        <v>0.72569444444444453</v>
      </c>
      <c r="AG100" s="15">
        <f>VLOOKUP(AH100,id!$A:$C,3,0)</f>
        <v>719</v>
      </c>
      <c r="AH100" s="15" t="str">
        <f t="shared" si="20"/>
        <v>PuckowskiKarol1994</v>
      </c>
      <c r="AI100" s="9" t="str">
        <f t="shared" si="21"/>
        <v>Puckowski</v>
      </c>
      <c r="AJ100" s="9" t="str">
        <f t="shared" si="21"/>
        <v>Karol</v>
      </c>
      <c r="AK100" s="9">
        <f t="shared" si="22"/>
        <v>0</v>
      </c>
      <c r="AL100" s="9">
        <f t="shared" si="23"/>
        <v>1994</v>
      </c>
      <c r="AM100" s="9">
        <f t="shared" si="24"/>
        <v>10.041121240323438</v>
      </c>
      <c r="AN100" s="9"/>
      <c r="AO100" s="9">
        <f t="shared" si="25"/>
        <v>0.97987977699567053</v>
      </c>
      <c r="AP100" s="9">
        <f t="shared" si="26"/>
        <v>1</v>
      </c>
      <c r="AQ100" s="9">
        <f t="shared" si="27"/>
        <v>1</v>
      </c>
      <c r="AR100" s="9">
        <f t="shared" si="28"/>
        <v>1</v>
      </c>
    </row>
    <row r="101" spans="1:44" s="236" customFormat="1" ht="15" customHeight="1">
      <c r="A101" s="450">
        <v>102</v>
      </c>
      <c r="B101" s="451">
        <v>96</v>
      </c>
      <c r="C101" s="451"/>
      <c r="D101" s="451">
        <v>3192</v>
      </c>
      <c r="E101" s="451" t="s">
        <v>2810</v>
      </c>
      <c r="F101" s="451" t="s">
        <v>69</v>
      </c>
      <c r="G101" s="451">
        <v>1995</v>
      </c>
      <c r="H101" s="451" t="s">
        <v>2809</v>
      </c>
      <c r="I101" s="451"/>
      <c r="J101" s="451">
        <v>27</v>
      </c>
      <c r="K101" s="451">
        <v>10</v>
      </c>
      <c r="L101" s="451">
        <v>27</v>
      </c>
      <c r="M101" s="452">
        <v>0.3716782407407408</v>
      </c>
      <c r="N101" s="451">
        <v>0</v>
      </c>
      <c r="O101" s="453">
        <v>0.39374999999999999</v>
      </c>
      <c r="P101" s="453">
        <v>0.70694444444444438</v>
      </c>
      <c r="Q101" s="453"/>
      <c r="R101" s="453"/>
      <c r="S101" s="453">
        <v>0.6069444444444444</v>
      </c>
      <c r="T101" s="453"/>
      <c r="U101" s="453">
        <v>0.48958333333333331</v>
      </c>
      <c r="V101" s="453"/>
      <c r="W101" s="453">
        <v>0.65069444444444446</v>
      </c>
      <c r="X101" s="453"/>
      <c r="Y101" s="453">
        <v>0.45694444444444443</v>
      </c>
      <c r="Z101" s="453">
        <v>0.57152777777777775</v>
      </c>
      <c r="AA101" s="453">
        <v>0.36736111111111108</v>
      </c>
      <c r="AB101" s="453"/>
      <c r="AC101" s="453">
        <v>0.67569444444444438</v>
      </c>
      <c r="AD101" s="453">
        <v>0.52083333333333337</v>
      </c>
      <c r="AE101" s="454">
        <v>0.72569444444444453</v>
      </c>
      <c r="AG101" s="15">
        <f>VLOOKUP(AH101,id!$A:$C,3,0)</f>
        <v>720</v>
      </c>
      <c r="AH101" s="15" t="str">
        <f t="shared" si="20"/>
        <v>DobekŁukasz1995</v>
      </c>
      <c r="AI101" s="9" t="str">
        <f t="shared" si="21"/>
        <v>Dobek</v>
      </c>
      <c r="AJ101" s="9" t="str">
        <f t="shared" si="21"/>
        <v>Łukasz</v>
      </c>
      <c r="AK101" s="9">
        <f t="shared" si="22"/>
        <v>0</v>
      </c>
      <c r="AL101" s="9">
        <f t="shared" si="23"/>
        <v>1995</v>
      </c>
      <c r="AM101" s="9">
        <f t="shared" si="24"/>
        <v>10.039245155017115</v>
      </c>
      <c r="AN101" s="9"/>
      <c r="AO101" s="9">
        <f t="shared" si="25"/>
        <v>0.99981315977952856</v>
      </c>
      <c r="AP101" s="9">
        <f t="shared" si="26"/>
        <v>1</v>
      </c>
      <c r="AQ101" s="9">
        <f t="shared" si="27"/>
        <v>1</v>
      </c>
      <c r="AR101" s="9">
        <f t="shared" si="28"/>
        <v>1</v>
      </c>
    </row>
    <row r="102" spans="1:44" s="236" customFormat="1" ht="15" customHeight="1">
      <c r="A102" s="445">
        <v>103</v>
      </c>
      <c r="B102" s="446">
        <v>97</v>
      </c>
      <c r="C102" s="446"/>
      <c r="D102" s="446">
        <v>3086</v>
      </c>
      <c r="E102" s="446" t="s">
        <v>2811</v>
      </c>
      <c r="F102" s="446" t="s">
        <v>76</v>
      </c>
      <c r="G102" s="446">
        <v>1974</v>
      </c>
      <c r="H102" s="446" t="s">
        <v>1615</v>
      </c>
      <c r="I102" s="446" t="s">
        <v>1159</v>
      </c>
      <c r="J102" s="446">
        <v>27</v>
      </c>
      <c r="K102" s="446">
        <v>10</v>
      </c>
      <c r="L102" s="446">
        <v>27</v>
      </c>
      <c r="M102" s="447">
        <v>0.37267361111111108</v>
      </c>
      <c r="N102" s="446">
        <v>0</v>
      </c>
      <c r="O102" s="448">
        <v>0.42083333333333334</v>
      </c>
      <c r="P102" s="448">
        <v>0.37291666666666662</v>
      </c>
      <c r="Q102" s="448"/>
      <c r="R102" s="448"/>
      <c r="S102" s="448">
        <v>0.63055555555555554</v>
      </c>
      <c r="T102" s="448"/>
      <c r="U102" s="448">
        <v>0.54999999999999993</v>
      </c>
      <c r="V102" s="448"/>
      <c r="W102" s="448">
        <v>0.6777777777777777</v>
      </c>
      <c r="X102" s="448"/>
      <c r="Y102" s="448">
        <v>0.49722222222222223</v>
      </c>
      <c r="Z102" s="448">
        <v>0.58819444444444446</v>
      </c>
      <c r="AA102" s="448">
        <v>0.3923611111111111</v>
      </c>
      <c r="AB102" s="448"/>
      <c r="AC102" s="448">
        <v>0.70486111111111116</v>
      </c>
      <c r="AD102" s="448">
        <v>0.4694444444444445</v>
      </c>
      <c r="AE102" s="449">
        <v>0.72638888888888886</v>
      </c>
      <c r="AG102" s="15">
        <f>VLOOKUP(AH102,id!$A:$C,3,0)</f>
        <v>721</v>
      </c>
      <c r="AH102" s="15" t="str">
        <f t="shared" si="20"/>
        <v>PejasMaciej1974</v>
      </c>
      <c r="AI102" s="9" t="str">
        <f t="shared" si="21"/>
        <v>Pejas</v>
      </c>
      <c r="AJ102" s="9" t="str">
        <f t="shared" si="21"/>
        <v>Maciej</v>
      </c>
      <c r="AK102" s="9" t="str">
        <f t="shared" si="22"/>
        <v>GRBS</v>
      </c>
      <c r="AL102" s="9">
        <f t="shared" si="23"/>
        <v>1974</v>
      </c>
      <c r="AM102" s="9">
        <f t="shared" si="24"/>
        <v>10.012431431506092</v>
      </c>
      <c r="AN102" s="9"/>
      <c r="AO102" s="9">
        <f t="shared" si="25"/>
        <v>0.99732910959967724</v>
      </c>
      <c r="AP102" s="9">
        <f t="shared" si="26"/>
        <v>1</v>
      </c>
      <c r="AQ102" s="9">
        <f t="shared" si="27"/>
        <v>1</v>
      </c>
      <c r="AR102" s="9">
        <f t="shared" si="28"/>
        <v>1</v>
      </c>
    </row>
    <row r="103" spans="1:44" s="236" customFormat="1" ht="15" customHeight="1">
      <c r="A103" s="450">
        <v>104</v>
      </c>
      <c r="B103" s="451">
        <v>98</v>
      </c>
      <c r="C103" s="451"/>
      <c r="D103" s="451">
        <v>3035</v>
      </c>
      <c r="E103" s="451" t="s">
        <v>1158</v>
      </c>
      <c r="F103" s="451" t="s">
        <v>399</v>
      </c>
      <c r="G103" s="451">
        <v>1971</v>
      </c>
      <c r="H103" s="451" t="s">
        <v>1617</v>
      </c>
      <c r="I103" s="451" t="s">
        <v>1769</v>
      </c>
      <c r="J103" s="451">
        <v>27</v>
      </c>
      <c r="K103" s="451">
        <v>9</v>
      </c>
      <c r="L103" s="451">
        <v>27</v>
      </c>
      <c r="M103" s="452">
        <v>0.37217592592592591</v>
      </c>
      <c r="N103" s="451">
        <v>0</v>
      </c>
      <c r="O103" s="453"/>
      <c r="P103" s="453">
        <v>0.36805555555555558</v>
      </c>
      <c r="Q103" s="453"/>
      <c r="R103" s="453"/>
      <c r="S103" s="453">
        <v>0.40277777777777773</v>
      </c>
      <c r="T103" s="453"/>
      <c r="U103" s="453">
        <v>0.50416666666666665</v>
      </c>
      <c r="V103" s="453"/>
      <c r="W103" s="453"/>
      <c r="X103" s="453"/>
      <c r="Y103" s="453">
        <v>0.54722222222222217</v>
      </c>
      <c r="Z103" s="453">
        <v>0.44236111111111115</v>
      </c>
      <c r="AA103" s="453">
        <v>0.61111111111111105</v>
      </c>
      <c r="AB103" s="453">
        <v>0.65208333333333335</v>
      </c>
      <c r="AC103" s="453">
        <v>0.7055555555555556</v>
      </c>
      <c r="AD103" s="453">
        <v>0.4770833333333333</v>
      </c>
      <c r="AE103" s="454">
        <v>0.72569444444444453</v>
      </c>
      <c r="AG103" s="15">
        <f>VLOOKUP(AH103,id!$A:$C,3,0)</f>
        <v>324</v>
      </c>
      <c r="AH103" s="15" t="str">
        <f t="shared" si="20"/>
        <v>PrażanowskiMariusz1971</v>
      </c>
      <c r="AI103" s="9" t="str">
        <f t="shared" si="21"/>
        <v>Prażanowski</v>
      </c>
      <c r="AJ103" s="9" t="str">
        <f t="shared" si="21"/>
        <v>Mariusz</v>
      </c>
      <c r="AK103" s="9" t="str">
        <f t="shared" si="22"/>
        <v>CykloKwidzyn</v>
      </c>
      <c r="AL103" s="9">
        <f t="shared" si="23"/>
        <v>1971</v>
      </c>
      <c r="AM103" s="9">
        <f t="shared" si="24"/>
        <v>9.8036558394107605</v>
      </c>
      <c r="AN103" s="9"/>
      <c r="AO103" s="9">
        <f t="shared" si="25"/>
        <v>1.0013372309988804</v>
      </c>
      <c r="AP103" s="9">
        <f t="shared" si="26"/>
        <v>0.9</v>
      </c>
      <c r="AQ103" s="9">
        <f t="shared" si="27"/>
        <v>1</v>
      </c>
      <c r="AR103" s="9">
        <f t="shared" si="28"/>
        <v>0.9791483623609768</v>
      </c>
    </row>
    <row r="104" spans="1:44" s="236" customFormat="1" ht="15" customHeight="1">
      <c r="A104" s="445">
        <v>105</v>
      </c>
      <c r="B104" s="446">
        <v>99</v>
      </c>
      <c r="C104" s="446"/>
      <c r="D104" s="446">
        <v>3198</v>
      </c>
      <c r="E104" s="446" t="s">
        <v>562</v>
      </c>
      <c r="F104" s="446" t="s">
        <v>53</v>
      </c>
      <c r="G104" s="446">
        <v>1971</v>
      </c>
      <c r="H104" s="446" t="s">
        <v>1617</v>
      </c>
      <c r="I104" s="446"/>
      <c r="J104" s="446">
        <v>27</v>
      </c>
      <c r="K104" s="446">
        <v>9</v>
      </c>
      <c r="L104" s="446">
        <v>27</v>
      </c>
      <c r="M104" s="447">
        <v>0.37218749999999995</v>
      </c>
      <c r="N104" s="446">
        <v>0</v>
      </c>
      <c r="O104" s="448"/>
      <c r="P104" s="448">
        <v>0.36874999999999997</v>
      </c>
      <c r="Q104" s="448"/>
      <c r="R104" s="448"/>
      <c r="S104" s="448">
        <v>0.40277777777777773</v>
      </c>
      <c r="T104" s="448"/>
      <c r="U104" s="448">
        <v>0.50347222222222221</v>
      </c>
      <c r="V104" s="448"/>
      <c r="W104" s="448"/>
      <c r="X104" s="448"/>
      <c r="Y104" s="448">
        <v>0.54722222222222217</v>
      </c>
      <c r="Z104" s="448">
        <v>0.44236111111111115</v>
      </c>
      <c r="AA104" s="448">
        <v>0.61111111111111105</v>
      </c>
      <c r="AB104" s="448">
        <v>0.65208333333333335</v>
      </c>
      <c r="AC104" s="448">
        <v>0.70486111111111116</v>
      </c>
      <c r="AD104" s="448">
        <v>0.47638888888888892</v>
      </c>
      <c r="AE104" s="449">
        <v>0.72569444444444453</v>
      </c>
      <c r="AG104" s="15">
        <f>VLOOKUP(AH104,id!$A:$C,3,0)</f>
        <v>323</v>
      </c>
      <c r="AH104" s="15" t="str">
        <f t="shared" si="20"/>
        <v>KaraśTomasz1971</v>
      </c>
      <c r="AI104" s="9" t="str">
        <f t="shared" si="21"/>
        <v>Karaś</v>
      </c>
      <c r="AJ104" s="9" t="str">
        <f t="shared" si="21"/>
        <v>Tomasz</v>
      </c>
      <c r="AK104" s="9">
        <f t="shared" si="22"/>
        <v>0</v>
      </c>
      <c r="AL104" s="9">
        <f t="shared" si="23"/>
        <v>1971</v>
      </c>
      <c r="AM104" s="9">
        <f t="shared" si="24"/>
        <v>9.803350970926779</v>
      </c>
      <c r="AN104" s="9"/>
      <c r="AO104" s="9">
        <f t="shared" si="25"/>
        <v>0.99996890257175741</v>
      </c>
      <c r="AP104" s="9">
        <f t="shared" si="26"/>
        <v>1</v>
      </c>
      <c r="AQ104" s="9">
        <f t="shared" si="27"/>
        <v>1</v>
      </c>
      <c r="AR104" s="9">
        <f t="shared" si="28"/>
        <v>1</v>
      </c>
    </row>
    <row r="105" spans="1:44" s="236" customFormat="1" ht="15" customHeight="1">
      <c r="A105" s="450">
        <v>106</v>
      </c>
      <c r="B105" s="451">
        <v>100</v>
      </c>
      <c r="C105" s="451"/>
      <c r="D105" s="451">
        <v>3133</v>
      </c>
      <c r="E105" s="451" t="s">
        <v>2812</v>
      </c>
      <c r="F105" s="451" t="s">
        <v>53</v>
      </c>
      <c r="G105" s="451">
        <v>1986</v>
      </c>
      <c r="H105" s="451" t="s">
        <v>2813</v>
      </c>
      <c r="I105" s="451" t="s">
        <v>2814</v>
      </c>
      <c r="J105" s="451">
        <v>26</v>
      </c>
      <c r="K105" s="451">
        <v>11</v>
      </c>
      <c r="L105" s="451">
        <v>26</v>
      </c>
      <c r="M105" s="452">
        <v>0.33471064814814816</v>
      </c>
      <c r="N105" s="451">
        <v>0</v>
      </c>
      <c r="O105" s="453">
        <v>0.5444444444444444</v>
      </c>
      <c r="P105" s="453">
        <v>0.36874999999999997</v>
      </c>
      <c r="Q105" s="453">
        <v>0.66249999999999998</v>
      </c>
      <c r="R105" s="453">
        <v>0.60833333333333328</v>
      </c>
      <c r="S105" s="453">
        <v>0.3888888888888889</v>
      </c>
      <c r="T105" s="453"/>
      <c r="U105" s="453">
        <v>0.45624999999999999</v>
      </c>
      <c r="V105" s="453"/>
      <c r="W105" s="453"/>
      <c r="X105" s="453"/>
      <c r="Y105" s="453">
        <v>0.50694444444444442</v>
      </c>
      <c r="Z105" s="453">
        <v>0.43263888888888885</v>
      </c>
      <c r="AA105" s="453">
        <v>0.58819444444444446</v>
      </c>
      <c r="AB105" s="453">
        <v>0.63888888888888895</v>
      </c>
      <c r="AC105" s="453"/>
      <c r="AD105" s="453">
        <v>0.49236111111111108</v>
      </c>
      <c r="AE105" s="454">
        <v>0.68819444444444444</v>
      </c>
      <c r="AG105" s="15">
        <f>VLOOKUP(AH105,id!$A:$C,3,0)</f>
        <v>722</v>
      </c>
      <c r="AH105" s="15" t="str">
        <f t="shared" si="20"/>
        <v>SkierkaTomasz1986</v>
      </c>
      <c r="AI105" s="9" t="str">
        <f t="shared" si="21"/>
        <v>Skierka</v>
      </c>
      <c r="AJ105" s="9" t="str">
        <f t="shared" si="21"/>
        <v>Tomasz</v>
      </c>
      <c r="AK105" s="9" t="str">
        <f t="shared" si="22"/>
        <v>Rehabilitacja Skierka</v>
      </c>
      <c r="AL105" s="9">
        <f t="shared" si="23"/>
        <v>1986</v>
      </c>
      <c r="AM105" s="9">
        <f t="shared" si="24"/>
        <v>9.4402638979294906</v>
      </c>
      <c r="AN105" s="9"/>
      <c r="AO105" s="9">
        <f t="shared" si="25"/>
        <v>1.1119679103703446</v>
      </c>
      <c r="AP105" s="9">
        <f t="shared" si="26"/>
        <v>1.2222222222222223</v>
      </c>
      <c r="AQ105" s="9">
        <f t="shared" si="27"/>
        <v>0.96296296296296291</v>
      </c>
      <c r="AR105" s="9">
        <f t="shared" si="28"/>
        <v>1.0409503969692568</v>
      </c>
    </row>
    <row r="106" spans="1:44" s="236" customFormat="1" ht="15" customHeight="1">
      <c r="A106" s="445">
        <v>107</v>
      </c>
      <c r="B106" s="446">
        <v>101</v>
      </c>
      <c r="C106" s="446"/>
      <c r="D106" s="446">
        <v>3182</v>
      </c>
      <c r="E106" s="446" t="s">
        <v>528</v>
      </c>
      <c r="F106" s="446" t="s">
        <v>527</v>
      </c>
      <c r="G106" s="446">
        <v>1959</v>
      </c>
      <c r="H106" s="446" t="s">
        <v>1615</v>
      </c>
      <c r="I106" s="446"/>
      <c r="J106" s="446">
        <v>26</v>
      </c>
      <c r="K106" s="446">
        <v>11</v>
      </c>
      <c r="L106" s="446">
        <v>26</v>
      </c>
      <c r="M106" s="447">
        <v>0.3428356481481481</v>
      </c>
      <c r="N106" s="446">
        <v>0</v>
      </c>
      <c r="O106" s="448">
        <v>0.59652777777777777</v>
      </c>
      <c r="P106" s="448">
        <v>0.68194444444444446</v>
      </c>
      <c r="Q106" s="448">
        <v>0.46666666666666662</v>
      </c>
      <c r="R106" s="448">
        <v>0.62777777777777777</v>
      </c>
      <c r="S106" s="448"/>
      <c r="T106" s="448">
        <v>0.43055555555555558</v>
      </c>
      <c r="U106" s="448"/>
      <c r="V106" s="448">
        <v>0.50208333333333333</v>
      </c>
      <c r="W106" s="448">
        <v>0.39374999999999999</v>
      </c>
      <c r="X106" s="448">
        <v>0.54999999999999993</v>
      </c>
      <c r="Y106" s="448"/>
      <c r="Z106" s="448"/>
      <c r="AA106" s="448">
        <v>0.65902777777777777</v>
      </c>
      <c r="AB106" s="448">
        <v>0.4861111111111111</v>
      </c>
      <c r="AC106" s="448">
        <v>0.3743055555555555</v>
      </c>
      <c r="AD106" s="448"/>
      <c r="AE106" s="449">
        <v>0.69652777777777775</v>
      </c>
      <c r="AG106" s="15">
        <f>VLOOKUP(AH106,id!$A:$C,3,0)</f>
        <v>723</v>
      </c>
      <c r="AH106" s="15" t="str">
        <f t="shared" si="20"/>
        <v>KoropeckiJuliusz1959</v>
      </c>
      <c r="AI106" s="9" t="str">
        <f t="shared" si="21"/>
        <v>Koropecki</v>
      </c>
      <c r="AJ106" s="9" t="str">
        <f t="shared" si="21"/>
        <v>Juliusz</v>
      </c>
      <c r="AK106" s="9">
        <f t="shared" si="22"/>
        <v>0</v>
      </c>
      <c r="AL106" s="9">
        <f t="shared" si="23"/>
        <v>1959</v>
      </c>
      <c r="AM106" s="9">
        <f t="shared" si="24"/>
        <v>9.2165352845691562</v>
      </c>
      <c r="AN106" s="9"/>
      <c r="AO106" s="9">
        <f t="shared" si="25"/>
        <v>0.97630059754903631</v>
      </c>
      <c r="AP106" s="9">
        <f t="shared" si="26"/>
        <v>1</v>
      </c>
      <c r="AQ106" s="9">
        <f t="shared" si="27"/>
        <v>1</v>
      </c>
      <c r="AR106" s="9">
        <f t="shared" si="28"/>
        <v>1</v>
      </c>
    </row>
    <row r="107" spans="1:44" s="236" customFormat="1" ht="15" customHeight="1">
      <c r="A107" s="450">
        <v>108</v>
      </c>
      <c r="B107" s="451">
        <v>102</v>
      </c>
      <c r="C107" s="451"/>
      <c r="D107" s="451">
        <v>3163</v>
      </c>
      <c r="E107" s="451" t="s">
        <v>2815</v>
      </c>
      <c r="F107" s="451" t="s">
        <v>288</v>
      </c>
      <c r="G107" s="451">
        <v>1977</v>
      </c>
      <c r="H107" s="451" t="s">
        <v>269</v>
      </c>
      <c r="I107" s="451" t="s">
        <v>2498</v>
      </c>
      <c r="J107" s="451">
        <v>26</v>
      </c>
      <c r="K107" s="451">
        <v>11</v>
      </c>
      <c r="L107" s="451">
        <v>26</v>
      </c>
      <c r="M107" s="452">
        <v>0.359375</v>
      </c>
      <c r="N107" s="451">
        <v>0</v>
      </c>
      <c r="O107" s="453">
        <v>0.55902777777777779</v>
      </c>
      <c r="P107" s="453">
        <v>0.61875000000000002</v>
      </c>
      <c r="Q107" s="453">
        <v>0.44305555555555554</v>
      </c>
      <c r="R107" s="453">
        <v>0.52986111111111112</v>
      </c>
      <c r="S107" s="453"/>
      <c r="T107" s="453">
        <v>0.4201388888888889</v>
      </c>
      <c r="U107" s="453"/>
      <c r="V107" s="453">
        <v>0.47847222222222219</v>
      </c>
      <c r="W107" s="453">
        <v>0.39027777777777778</v>
      </c>
      <c r="X107" s="453">
        <v>0.4993055555555555</v>
      </c>
      <c r="Y107" s="453"/>
      <c r="Z107" s="453"/>
      <c r="AA107" s="453">
        <v>0.59791666666666665</v>
      </c>
      <c r="AB107" s="453">
        <v>0.45902777777777781</v>
      </c>
      <c r="AC107" s="453">
        <v>0.3743055555555555</v>
      </c>
      <c r="AD107" s="453"/>
      <c r="AE107" s="454">
        <v>0.71319444444444446</v>
      </c>
      <c r="AG107" s="15">
        <f>VLOOKUP(AH107,id!$A:$C,3,0)</f>
        <v>724</v>
      </c>
      <c r="AH107" s="15" t="str">
        <f t="shared" si="20"/>
        <v>GabryśBartłomiej1977</v>
      </c>
      <c r="AI107" s="9" t="str">
        <f t="shared" si="21"/>
        <v>Gabryś</v>
      </c>
      <c r="AJ107" s="9" t="str">
        <f t="shared" si="21"/>
        <v>Bartłomiej</v>
      </c>
      <c r="AK107" s="9" t="str">
        <f t="shared" si="22"/>
        <v>KK Cyklon Warszawa</v>
      </c>
      <c r="AL107" s="9">
        <f t="shared" si="23"/>
        <v>1977</v>
      </c>
      <c r="AM107" s="9">
        <f t="shared" si="24"/>
        <v>8.7923668812954237</v>
      </c>
      <c r="AN107" s="9"/>
      <c r="AO107" s="9">
        <f t="shared" si="25"/>
        <v>0.95397745571658599</v>
      </c>
      <c r="AP107" s="9">
        <f t="shared" si="26"/>
        <v>1</v>
      </c>
      <c r="AQ107" s="9">
        <f t="shared" si="27"/>
        <v>1</v>
      </c>
      <c r="AR107" s="9">
        <f t="shared" si="28"/>
        <v>1</v>
      </c>
    </row>
    <row r="108" spans="1:44" s="236" customFormat="1" ht="15" customHeight="1">
      <c r="A108" s="445">
        <v>109</v>
      </c>
      <c r="B108" s="446">
        <v>103</v>
      </c>
      <c r="C108" s="446"/>
      <c r="D108" s="446">
        <v>3057</v>
      </c>
      <c r="E108" s="446" t="s">
        <v>576</v>
      </c>
      <c r="F108" s="446" t="s">
        <v>38</v>
      </c>
      <c r="G108" s="446">
        <v>1955</v>
      </c>
      <c r="H108" s="446" t="s">
        <v>1615</v>
      </c>
      <c r="I108" s="446"/>
      <c r="J108" s="446">
        <v>26</v>
      </c>
      <c r="K108" s="446">
        <v>11</v>
      </c>
      <c r="L108" s="446">
        <v>26</v>
      </c>
      <c r="M108" s="447">
        <v>0.38042824074074072</v>
      </c>
      <c r="N108" s="446">
        <v>0</v>
      </c>
      <c r="O108" s="448">
        <v>0.58472222222222225</v>
      </c>
      <c r="P108" s="448">
        <v>0.36805555555555558</v>
      </c>
      <c r="Q108" s="448">
        <v>0.70694444444444438</v>
      </c>
      <c r="R108" s="448"/>
      <c r="S108" s="448">
        <v>0.39999999999999997</v>
      </c>
      <c r="T108" s="448"/>
      <c r="U108" s="448">
        <v>0.50138888888888888</v>
      </c>
      <c r="V108" s="448">
        <v>0.65763888888888888</v>
      </c>
      <c r="W108" s="448"/>
      <c r="X108" s="448">
        <v>0.62777777777777777</v>
      </c>
      <c r="Y108" s="448">
        <v>0.53749999999999998</v>
      </c>
      <c r="Z108" s="448">
        <v>0.43958333333333338</v>
      </c>
      <c r="AA108" s="448"/>
      <c r="AB108" s="448">
        <v>0.68611111111111101</v>
      </c>
      <c r="AC108" s="448"/>
      <c r="AD108" s="448">
        <v>0.47430555555555554</v>
      </c>
      <c r="AE108" s="449">
        <v>0.73402777777777783</v>
      </c>
      <c r="AG108" s="15">
        <f>VLOOKUP(AH108,id!$A:$C,3,0)</f>
        <v>725</v>
      </c>
      <c r="AH108" s="15" t="str">
        <f t="shared" si="20"/>
        <v>BenasiewiczMarek1955</v>
      </c>
      <c r="AI108" s="9" t="str">
        <f t="shared" si="21"/>
        <v>Benasiewicz</v>
      </c>
      <c r="AJ108" s="9" t="str">
        <f t="shared" si="21"/>
        <v>Marek</v>
      </c>
      <c r="AK108" s="9">
        <f t="shared" si="22"/>
        <v>0</v>
      </c>
      <c r="AL108" s="9">
        <f t="shared" si="23"/>
        <v>1955</v>
      </c>
      <c r="AM108" s="9">
        <f t="shared" si="24"/>
        <v>8.3057893962159763</v>
      </c>
      <c r="AN108" s="9"/>
      <c r="AO108" s="9">
        <f t="shared" si="25"/>
        <v>0.94465910128084218</v>
      </c>
      <c r="AP108" s="9">
        <f t="shared" si="26"/>
        <v>1</v>
      </c>
      <c r="AQ108" s="9">
        <f t="shared" si="27"/>
        <v>1</v>
      </c>
      <c r="AR108" s="9">
        <f t="shared" si="28"/>
        <v>1</v>
      </c>
    </row>
    <row r="109" spans="1:44" s="236" customFormat="1" ht="15" customHeight="1">
      <c r="A109" s="450">
        <v>110</v>
      </c>
      <c r="B109" s="451">
        <v>104</v>
      </c>
      <c r="C109" s="451"/>
      <c r="D109" s="451">
        <v>3136</v>
      </c>
      <c r="E109" s="451" t="s">
        <v>633</v>
      </c>
      <c r="F109" s="451" t="s">
        <v>53</v>
      </c>
      <c r="G109" s="451">
        <v>1978</v>
      </c>
      <c r="H109" s="451" t="s">
        <v>1515</v>
      </c>
      <c r="I109" s="451" t="s">
        <v>1800</v>
      </c>
      <c r="J109" s="451">
        <v>26</v>
      </c>
      <c r="K109" s="451">
        <v>11</v>
      </c>
      <c r="L109" s="451">
        <v>26</v>
      </c>
      <c r="M109" s="452">
        <v>0.38045138888888891</v>
      </c>
      <c r="N109" s="451">
        <v>0</v>
      </c>
      <c r="O109" s="453">
        <v>0.58472222222222225</v>
      </c>
      <c r="P109" s="453">
        <v>0.36805555555555558</v>
      </c>
      <c r="Q109" s="453">
        <v>0.70763888888888893</v>
      </c>
      <c r="R109" s="453"/>
      <c r="S109" s="453">
        <v>0.39999999999999997</v>
      </c>
      <c r="T109" s="453"/>
      <c r="U109" s="453">
        <v>0.50208333333333333</v>
      </c>
      <c r="V109" s="453">
        <v>0.65763888888888888</v>
      </c>
      <c r="W109" s="453"/>
      <c r="X109" s="453">
        <v>0.62777777777777777</v>
      </c>
      <c r="Y109" s="453">
        <v>0.53749999999999998</v>
      </c>
      <c r="Z109" s="453">
        <v>0.44027777777777777</v>
      </c>
      <c r="AA109" s="453"/>
      <c r="AB109" s="453">
        <v>0.68541666666666667</v>
      </c>
      <c r="AC109" s="453"/>
      <c r="AD109" s="453">
        <v>0.47430555555555554</v>
      </c>
      <c r="AE109" s="454">
        <v>0.73402777777777783</v>
      </c>
      <c r="AG109" s="15">
        <f>VLOOKUP(AH109,id!$A:$C,3,0)</f>
        <v>295</v>
      </c>
      <c r="AH109" s="15" t="str">
        <f t="shared" si="20"/>
        <v>SitekTomasz1978</v>
      </c>
      <c r="AI109" s="9" t="str">
        <f t="shared" si="21"/>
        <v>Sitek</v>
      </c>
      <c r="AJ109" s="9" t="str">
        <f t="shared" si="21"/>
        <v>Tomasz</v>
      </c>
      <c r="AK109" s="9" t="str">
        <f t="shared" si="22"/>
        <v>ArcheoStorage.pl</v>
      </c>
      <c r="AL109" s="9">
        <f t="shared" si="23"/>
        <v>1978</v>
      </c>
      <c r="AM109" s="9">
        <f t="shared" si="24"/>
        <v>8.3052840395553194</v>
      </c>
      <c r="AN109" s="9"/>
      <c r="AO109" s="9">
        <f t="shared" si="25"/>
        <v>0.99993915609503803</v>
      </c>
      <c r="AP109" s="9">
        <f t="shared" si="26"/>
        <v>1</v>
      </c>
      <c r="AQ109" s="9">
        <f t="shared" si="27"/>
        <v>1</v>
      </c>
      <c r="AR109" s="9">
        <f t="shared" si="28"/>
        <v>1</v>
      </c>
    </row>
    <row r="110" spans="1:44" s="236" customFormat="1" ht="15" customHeight="1">
      <c r="A110" s="445">
        <v>111</v>
      </c>
      <c r="B110" s="446">
        <v>105</v>
      </c>
      <c r="C110" s="446"/>
      <c r="D110" s="446">
        <v>3071</v>
      </c>
      <c r="E110" s="446" t="s">
        <v>1124</v>
      </c>
      <c r="F110" s="446" t="s">
        <v>2816</v>
      </c>
      <c r="G110" s="446">
        <v>1984</v>
      </c>
      <c r="H110" s="446" t="s">
        <v>1641</v>
      </c>
      <c r="I110" s="446" t="s">
        <v>1800</v>
      </c>
      <c r="J110" s="446">
        <v>26</v>
      </c>
      <c r="K110" s="446">
        <v>11</v>
      </c>
      <c r="L110" s="446">
        <v>26</v>
      </c>
      <c r="M110" s="447">
        <v>0.38070601851851849</v>
      </c>
      <c r="N110" s="446">
        <v>0</v>
      </c>
      <c r="O110" s="448">
        <v>0.58472222222222225</v>
      </c>
      <c r="P110" s="448">
        <v>0.36874999999999997</v>
      </c>
      <c r="Q110" s="448">
        <v>0.70763888888888893</v>
      </c>
      <c r="R110" s="448"/>
      <c r="S110" s="448">
        <v>0.40069444444444446</v>
      </c>
      <c r="T110" s="448"/>
      <c r="U110" s="448">
        <v>0.50208333333333333</v>
      </c>
      <c r="V110" s="448">
        <v>0.65763888888888888</v>
      </c>
      <c r="W110" s="448"/>
      <c r="X110" s="448">
        <v>0.62777777777777777</v>
      </c>
      <c r="Y110" s="448">
        <v>0.53749999999999998</v>
      </c>
      <c r="Z110" s="448">
        <v>0.44027777777777777</v>
      </c>
      <c r="AA110" s="448"/>
      <c r="AB110" s="448">
        <v>0.68541666666666667</v>
      </c>
      <c r="AC110" s="448"/>
      <c r="AD110" s="448">
        <v>0.47638888888888892</v>
      </c>
      <c r="AE110" s="449">
        <v>0.73472222222222217</v>
      </c>
      <c r="AG110" s="15">
        <f>VLOOKUP(AH110,id!$A:$C,3,0)</f>
        <v>726</v>
      </c>
      <c r="AH110" s="15" t="str">
        <f t="shared" si="20"/>
        <v>ChylakPawel1984</v>
      </c>
      <c r="AI110" s="9" t="str">
        <f t="shared" si="21"/>
        <v>Chylak</v>
      </c>
      <c r="AJ110" s="9" t="str">
        <f t="shared" si="21"/>
        <v>Pawel</v>
      </c>
      <c r="AK110" s="9" t="str">
        <f t="shared" si="22"/>
        <v>ArcheoStorage.pl</v>
      </c>
      <c r="AL110" s="9">
        <f t="shared" si="23"/>
        <v>1984</v>
      </c>
      <c r="AM110" s="9">
        <f t="shared" si="24"/>
        <v>8.2997291722926754</v>
      </c>
      <c r="AN110" s="9"/>
      <c r="AO110" s="9">
        <f t="shared" si="25"/>
        <v>0.99933116468549554</v>
      </c>
      <c r="AP110" s="9">
        <f t="shared" si="26"/>
        <v>1</v>
      </c>
      <c r="AQ110" s="9">
        <f t="shared" si="27"/>
        <v>1</v>
      </c>
      <c r="AR110" s="9">
        <f t="shared" si="28"/>
        <v>1</v>
      </c>
    </row>
    <row r="111" spans="1:44" s="236" customFormat="1" ht="15" customHeight="1">
      <c r="A111" s="450">
        <v>112</v>
      </c>
      <c r="B111" s="451">
        <v>106</v>
      </c>
      <c r="C111" s="451"/>
      <c r="D111" s="451">
        <v>3146</v>
      </c>
      <c r="E111" s="451" t="s">
        <v>789</v>
      </c>
      <c r="F111" s="451" t="s">
        <v>76</v>
      </c>
      <c r="G111" s="451">
        <v>1989</v>
      </c>
      <c r="H111" s="451" t="s">
        <v>2817</v>
      </c>
      <c r="I111" s="451" t="s">
        <v>2818</v>
      </c>
      <c r="J111" s="451">
        <v>26</v>
      </c>
      <c r="K111" s="451">
        <v>10</v>
      </c>
      <c r="L111" s="451">
        <v>26</v>
      </c>
      <c r="M111" s="452">
        <v>0.40697916666666667</v>
      </c>
      <c r="N111" s="451">
        <v>0</v>
      </c>
      <c r="O111" s="453">
        <v>0.53194444444444444</v>
      </c>
      <c r="P111" s="453">
        <v>0.59513888888888888</v>
      </c>
      <c r="Q111" s="453"/>
      <c r="R111" s="453">
        <v>0.38680555555555557</v>
      </c>
      <c r="S111" s="453"/>
      <c r="T111" s="453"/>
      <c r="U111" s="453"/>
      <c r="V111" s="453">
        <v>0.47916666666666669</v>
      </c>
      <c r="W111" s="453"/>
      <c r="X111" s="453">
        <v>0.50347222222222221</v>
      </c>
      <c r="Y111" s="453">
        <v>0.7006944444444444</v>
      </c>
      <c r="Z111" s="453">
        <v>0.73472222222222217</v>
      </c>
      <c r="AA111" s="453">
        <v>0.57847222222222217</v>
      </c>
      <c r="AB111" s="453">
        <v>0.4513888888888889</v>
      </c>
      <c r="AC111" s="453"/>
      <c r="AD111" s="453">
        <v>0.67499999999999993</v>
      </c>
      <c r="AE111" s="454">
        <v>0.76111111111111107</v>
      </c>
      <c r="AG111" s="15">
        <f>VLOOKUP(AH111,id!$A:$C,3,0)</f>
        <v>581</v>
      </c>
      <c r="AH111" s="15" t="str">
        <f t="shared" si="20"/>
        <v>TumińskiMaciej1989</v>
      </c>
      <c r="AI111" s="9" t="str">
        <f t="shared" si="21"/>
        <v>Tumiński</v>
      </c>
      <c r="AJ111" s="9" t="str">
        <f t="shared" si="21"/>
        <v>Maciej</v>
      </c>
      <c r="AK111" s="9" t="str">
        <f t="shared" si="22"/>
        <v>ITS Stawiguda</v>
      </c>
      <c r="AL111" s="9">
        <f t="shared" si="23"/>
        <v>1989</v>
      </c>
      <c r="AM111" s="9">
        <f t="shared" si="24"/>
        <v>8.1430178004551816</v>
      </c>
      <c r="AN111" s="9"/>
      <c r="AO111" s="9">
        <f t="shared" si="25"/>
        <v>0.9354435059579671</v>
      </c>
      <c r="AP111" s="9">
        <f t="shared" si="26"/>
        <v>0.90909090909090906</v>
      </c>
      <c r="AQ111" s="9">
        <f t="shared" si="27"/>
        <v>1</v>
      </c>
      <c r="AR111" s="9">
        <f t="shared" si="28"/>
        <v>0.98111849572626431</v>
      </c>
    </row>
    <row r="112" spans="1:44" s="236" customFormat="1" ht="15" customHeight="1">
      <c r="A112" s="445">
        <v>113</v>
      </c>
      <c r="B112" s="446">
        <v>107</v>
      </c>
      <c r="C112" s="446"/>
      <c r="D112" s="446">
        <v>3203</v>
      </c>
      <c r="E112" s="446" t="s">
        <v>103</v>
      </c>
      <c r="F112" s="446" t="s">
        <v>89</v>
      </c>
      <c r="G112" s="446">
        <v>1983</v>
      </c>
      <c r="H112" s="446" t="s">
        <v>2817</v>
      </c>
      <c r="I112" s="446"/>
      <c r="J112" s="446">
        <v>26</v>
      </c>
      <c r="K112" s="446">
        <v>10</v>
      </c>
      <c r="L112" s="446">
        <v>26</v>
      </c>
      <c r="M112" s="447">
        <v>0.4070023148148148</v>
      </c>
      <c r="N112" s="446">
        <v>0</v>
      </c>
      <c r="O112" s="448">
        <v>0.53194444444444444</v>
      </c>
      <c r="P112" s="448">
        <v>0.59513888888888888</v>
      </c>
      <c r="Q112" s="448"/>
      <c r="R112" s="448">
        <v>0.38680555555555557</v>
      </c>
      <c r="S112" s="448"/>
      <c r="T112" s="448"/>
      <c r="U112" s="448"/>
      <c r="V112" s="448">
        <v>0.47916666666666669</v>
      </c>
      <c r="W112" s="448"/>
      <c r="X112" s="448">
        <v>0.50347222222222221</v>
      </c>
      <c r="Y112" s="448">
        <v>0.7006944444444444</v>
      </c>
      <c r="Z112" s="448">
        <v>0.73472222222222217</v>
      </c>
      <c r="AA112" s="448">
        <v>0.57847222222222217</v>
      </c>
      <c r="AB112" s="448">
        <v>0.45208333333333334</v>
      </c>
      <c r="AC112" s="448"/>
      <c r="AD112" s="448">
        <v>0.67499999999999993</v>
      </c>
      <c r="AE112" s="449">
        <v>0.76111111111111107</v>
      </c>
      <c r="AG112" s="15">
        <f>VLOOKUP(AH112,id!$A:$C,3,0)</f>
        <v>582</v>
      </c>
      <c r="AH112" s="15" t="str">
        <f t="shared" si="20"/>
        <v>GrabowskiAdam1983</v>
      </c>
      <c r="AI112" s="9" t="str">
        <f t="shared" si="21"/>
        <v>Grabowski</v>
      </c>
      <c r="AJ112" s="9" t="str">
        <f t="shared" si="21"/>
        <v>Adam</v>
      </c>
      <c r="AK112" s="9">
        <f t="shared" si="22"/>
        <v>0</v>
      </c>
      <c r="AL112" s="9">
        <f t="shared" si="23"/>
        <v>1983</v>
      </c>
      <c r="AM112" s="9">
        <f t="shared" si="24"/>
        <v>8.142554668488712</v>
      </c>
      <c r="AN112" s="9"/>
      <c r="AO112" s="9">
        <f t="shared" si="25"/>
        <v>0.99994312526660034</v>
      </c>
      <c r="AP112" s="9">
        <f t="shared" si="26"/>
        <v>1</v>
      </c>
      <c r="AQ112" s="9">
        <f t="shared" si="27"/>
        <v>1</v>
      </c>
      <c r="AR112" s="9">
        <f t="shared" si="28"/>
        <v>1</v>
      </c>
    </row>
    <row r="113" spans="1:44" s="236" customFormat="1" ht="15" customHeight="1">
      <c r="A113" s="445">
        <v>115</v>
      </c>
      <c r="B113" s="446">
        <v>108</v>
      </c>
      <c r="C113" s="446"/>
      <c r="D113" s="446">
        <v>3104</v>
      </c>
      <c r="E113" s="446" t="s">
        <v>1795</v>
      </c>
      <c r="F113" s="446" t="s">
        <v>399</v>
      </c>
      <c r="G113" s="446">
        <v>1973</v>
      </c>
      <c r="H113" s="446" t="s">
        <v>1515</v>
      </c>
      <c r="I113" s="446"/>
      <c r="J113" s="446">
        <v>26</v>
      </c>
      <c r="K113" s="446">
        <v>10</v>
      </c>
      <c r="L113" s="446">
        <v>26</v>
      </c>
      <c r="M113" s="447">
        <v>0.41572916666666665</v>
      </c>
      <c r="N113" s="446">
        <v>0</v>
      </c>
      <c r="O113" s="448">
        <v>0.56041666666666667</v>
      </c>
      <c r="P113" s="448">
        <v>0.3833333333333333</v>
      </c>
      <c r="Q113" s="448"/>
      <c r="R113" s="448">
        <v>0.45069444444444445</v>
      </c>
      <c r="S113" s="448"/>
      <c r="T113" s="448"/>
      <c r="U113" s="448">
        <v>0.69374999999999998</v>
      </c>
      <c r="V113" s="448"/>
      <c r="W113" s="448"/>
      <c r="X113" s="448">
        <v>0.51388888888888895</v>
      </c>
      <c r="Y113" s="448">
        <v>0.65486111111111112</v>
      </c>
      <c r="Z113" s="448">
        <v>0.73749999999999993</v>
      </c>
      <c r="AA113" s="448">
        <v>0.42638888888888887</v>
      </c>
      <c r="AB113" s="448">
        <v>0.48055555555555557</v>
      </c>
      <c r="AC113" s="448"/>
      <c r="AD113" s="448">
        <v>0.62847222222222221</v>
      </c>
      <c r="AE113" s="449">
        <v>0.76944444444444438</v>
      </c>
      <c r="AG113" s="15">
        <f>VLOOKUP(AH113,id!$A:$C,3,0)</f>
        <v>300</v>
      </c>
      <c r="AH113" s="15" t="str">
        <f t="shared" si="20"/>
        <v>MłyńskiMariusz1973</v>
      </c>
      <c r="AI113" s="9" t="str">
        <f t="shared" si="21"/>
        <v>Młyński</v>
      </c>
      <c r="AJ113" s="9" t="str">
        <f t="shared" si="21"/>
        <v>Mariusz</v>
      </c>
      <c r="AK113" s="9">
        <f t="shared" si="22"/>
        <v>0</v>
      </c>
      <c r="AL113" s="9">
        <f t="shared" si="23"/>
        <v>1973</v>
      </c>
      <c r="AM113" s="9">
        <f t="shared" si="24"/>
        <v>7.9716288013977437</v>
      </c>
      <c r="AN113" s="9"/>
      <c r="AO113" s="9">
        <f t="shared" si="25"/>
        <v>0.97900832428519724</v>
      </c>
      <c r="AP113" s="9">
        <f t="shared" si="26"/>
        <v>1</v>
      </c>
      <c r="AQ113" s="9">
        <f t="shared" si="27"/>
        <v>1</v>
      </c>
      <c r="AR113" s="9">
        <f t="shared" si="28"/>
        <v>1</v>
      </c>
    </row>
    <row r="114" spans="1:44" s="236" customFormat="1" ht="15" customHeight="1">
      <c r="A114" s="450">
        <v>116</v>
      </c>
      <c r="B114" s="451">
        <v>109</v>
      </c>
      <c r="C114" s="451"/>
      <c r="D114" s="451">
        <v>3098</v>
      </c>
      <c r="E114" s="451" t="s">
        <v>533</v>
      </c>
      <c r="F114" s="451" t="s">
        <v>53</v>
      </c>
      <c r="G114" s="451">
        <v>1982</v>
      </c>
      <c r="H114" s="451" t="s">
        <v>1615</v>
      </c>
      <c r="I114" s="451" t="s">
        <v>532</v>
      </c>
      <c r="J114" s="451">
        <v>26</v>
      </c>
      <c r="K114" s="451">
        <v>9</v>
      </c>
      <c r="L114" s="451">
        <v>26</v>
      </c>
      <c r="M114" s="452">
        <v>0.34736111111111106</v>
      </c>
      <c r="N114" s="451">
        <v>0</v>
      </c>
      <c r="O114" s="453"/>
      <c r="P114" s="453">
        <v>0.40277777777777773</v>
      </c>
      <c r="Q114" s="453"/>
      <c r="R114" s="453"/>
      <c r="S114" s="453">
        <v>0.61249999999999993</v>
      </c>
      <c r="T114" s="453"/>
      <c r="U114" s="453">
        <v>0.52986111111111112</v>
      </c>
      <c r="V114" s="453"/>
      <c r="W114" s="453">
        <v>0.64861111111111114</v>
      </c>
      <c r="X114" s="453"/>
      <c r="Y114" s="453">
        <v>0.4826388888888889</v>
      </c>
      <c r="Z114" s="453">
        <v>0.57847222222222217</v>
      </c>
      <c r="AA114" s="453">
        <v>0.37986111111111115</v>
      </c>
      <c r="AB114" s="453"/>
      <c r="AC114" s="453">
        <v>0.67708333333333337</v>
      </c>
      <c r="AD114" s="453">
        <v>0.4548611111111111</v>
      </c>
      <c r="AE114" s="454">
        <v>0.70138888888888884</v>
      </c>
      <c r="AG114" s="15">
        <f>VLOOKUP(AH114,id!$A:$C,3,0)</f>
        <v>727</v>
      </c>
      <c r="AH114" s="15" t="str">
        <f t="shared" si="20"/>
        <v>GalekTomasz1982</v>
      </c>
      <c r="AI114" s="9" t="str">
        <f t="shared" si="21"/>
        <v>Galek</v>
      </c>
      <c r="AJ114" s="9" t="str">
        <f t="shared" si="21"/>
        <v>Tomasz</v>
      </c>
      <c r="AK114" s="9" t="str">
        <f t="shared" si="22"/>
        <v>Ten TeGes Team</v>
      </c>
      <c r="AL114" s="9">
        <f t="shared" si="23"/>
        <v>1982</v>
      </c>
      <c r="AM114" s="9">
        <f t="shared" si="24"/>
        <v>7.8054072862381974</v>
      </c>
      <c r="AN114" s="9"/>
      <c r="AO114" s="9">
        <f t="shared" si="25"/>
        <v>1.1968212714914035</v>
      </c>
      <c r="AP114" s="9">
        <f t="shared" si="26"/>
        <v>0.9</v>
      </c>
      <c r="AQ114" s="9">
        <f t="shared" si="27"/>
        <v>1</v>
      </c>
      <c r="AR114" s="9">
        <f t="shared" si="28"/>
        <v>0.9791483623609768</v>
      </c>
    </row>
    <row r="115" spans="1:44" s="236" customFormat="1" ht="15" customHeight="1">
      <c r="A115" s="445">
        <v>117</v>
      </c>
      <c r="B115" s="446">
        <v>110</v>
      </c>
      <c r="C115" s="446"/>
      <c r="D115" s="446">
        <v>3128</v>
      </c>
      <c r="E115" s="446" t="s">
        <v>533</v>
      </c>
      <c r="F115" s="446" t="s">
        <v>534</v>
      </c>
      <c r="G115" s="446">
        <v>1946</v>
      </c>
      <c r="H115" s="446" t="s">
        <v>1615</v>
      </c>
      <c r="I115" s="446" t="s">
        <v>532</v>
      </c>
      <c r="J115" s="446">
        <v>26</v>
      </c>
      <c r="K115" s="446">
        <v>9</v>
      </c>
      <c r="L115" s="446">
        <v>26</v>
      </c>
      <c r="M115" s="447">
        <v>0.34744212962962967</v>
      </c>
      <c r="N115" s="446">
        <v>0</v>
      </c>
      <c r="O115" s="448"/>
      <c r="P115" s="448">
        <v>0.40277777777777773</v>
      </c>
      <c r="Q115" s="448"/>
      <c r="R115" s="448"/>
      <c r="S115" s="448">
        <v>0.61319444444444449</v>
      </c>
      <c r="T115" s="448"/>
      <c r="U115" s="448">
        <v>0.53055555555555556</v>
      </c>
      <c r="V115" s="448"/>
      <c r="W115" s="448">
        <v>0.6479166666666667</v>
      </c>
      <c r="X115" s="448"/>
      <c r="Y115" s="448">
        <v>0.48333333333333334</v>
      </c>
      <c r="Z115" s="448">
        <v>0.57847222222222217</v>
      </c>
      <c r="AA115" s="448">
        <v>0.37986111111111115</v>
      </c>
      <c r="AB115" s="448"/>
      <c r="AC115" s="448">
        <v>0.67708333333333337</v>
      </c>
      <c r="AD115" s="448">
        <v>0.4548611111111111</v>
      </c>
      <c r="AE115" s="449">
        <v>0.70138888888888884</v>
      </c>
      <c r="AG115" s="15">
        <f>VLOOKUP(AH115,id!$A:$C,3,0)</f>
        <v>728</v>
      </c>
      <c r="AH115" s="15" t="str">
        <f t="shared" si="20"/>
        <v>GalekGustaw1946</v>
      </c>
      <c r="AI115" s="9" t="str">
        <f t="shared" si="21"/>
        <v>Galek</v>
      </c>
      <c r="AJ115" s="9" t="str">
        <f t="shared" si="21"/>
        <v>Gustaw</v>
      </c>
      <c r="AK115" s="9" t="str">
        <f t="shared" si="22"/>
        <v>Ten TeGes Team</v>
      </c>
      <c r="AL115" s="9">
        <f t="shared" si="23"/>
        <v>1946</v>
      </c>
      <c r="AM115" s="9">
        <f t="shared" si="24"/>
        <v>7.8035871772737506</v>
      </c>
      <c r="AN115" s="9"/>
      <c r="AO115" s="9">
        <f t="shared" si="25"/>
        <v>0.99976681435091086</v>
      </c>
      <c r="AP115" s="9">
        <f t="shared" si="26"/>
        <v>1</v>
      </c>
      <c r="AQ115" s="9">
        <f t="shared" si="27"/>
        <v>1</v>
      </c>
      <c r="AR115" s="9">
        <f t="shared" si="28"/>
        <v>1</v>
      </c>
    </row>
    <row r="116" spans="1:44" s="236" customFormat="1" ht="15" customHeight="1">
      <c r="A116" s="445">
        <v>119</v>
      </c>
      <c r="B116" s="446">
        <v>111</v>
      </c>
      <c r="C116" s="446"/>
      <c r="D116" s="446">
        <v>3004</v>
      </c>
      <c r="E116" s="446" t="s">
        <v>180</v>
      </c>
      <c r="F116" s="446" t="s">
        <v>96</v>
      </c>
      <c r="G116" s="446">
        <v>1964</v>
      </c>
      <c r="H116" s="446" t="s">
        <v>1827</v>
      </c>
      <c r="I116" s="446" t="s">
        <v>407</v>
      </c>
      <c r="J116" s="446">
        <v>26</v>
      </c>
      <c r="K116" s="446">
        <v>9</v>
      </c>
      <c r="L116" s="446">
        <v>26</v>
      </c>
      <c r="M116" s="447">
        <v>0.39796296296296302</v>
      </c>
      <c r="N116" s="446">
        <v>0</v>
      </c>
      <c r="O116" s="448"/>
      <c r="P116" s="448"/>
      <c r="Q116" s="448">
        <v>0.39583333333333331</v>
      </c>
      <c r="R116" s="448"/>
      <c r="S116" s="448">
        <v>0.70486111111111116</v>
      </c>
      <c r="T116" s="448"/>
      <c r="U116" s="448"/>
      <c r="V116" s="448">
        <v>0.45763888888888887</v>
      </c>
      <c r="W116" s="448"/>
      <c r="X116" s="448">
        <v>0.48819444444444443</v>
      </c>
      <c r="Y116" s="448">
        <v>0.59722222222222221</v>
      </c>
      <c r="Z116" s="448">
        <v>0.66875000000000007</v>
      </c>
      <c r="AA116" s="448"/>
      <c r="AB116" s="448">
        <v>0.4375</v>
      </c>
      <c r="AC116" s="448">
        <v>0.73472222222222217</v>
      </c>
      <c r="AD116" s="448">
        <v>0.63680555555555551</v>
      </c>
      <c r="AE116" s="449">
        <v>0.75208333333333333</v>
      </c>
      <c r="AG116" s="15">
        <f>VLOOKUP(AH116,id!$A:$C,3,0)</f>
        <v>253</v>
      </c>
      <c r="AH116" s="15" t="str">
        <f t="shared" si="20"/>
        <v>PachulskiJarosław1964</v>
      </c>
      <c r="AI116" s="9" t="str">
        <f t="shared" si="21"/>
        <v>Pachulski</v>
      </c>
      <c r="AJ116" s="9" t="str">
        <f t="shared" si="21"/>
        <v>Jarosław</v>
      </c>
      <c r="AK116" s="9" t="str">
        <f t="shared" si="22"/>
        <v>GREY WOLF</v>
      </c>
      <c r="AL116" s="9">
        <f t="shared" si="23"/>
        <v>1964</v>
      </c>
      <c r="AM116" s="9">
        <f t="shared" si="24"/>
        <v>6.8129328604752413</v>
      </c>
      <c r="AN116" s="9"/>
      <c r="AO116" s="9">
        <f t="shared" si="25"/>
        <v>0.87305141926477425</v>
      </c>
      <c r="AP116" s="9">
        <f t="shared" si="26"/>
        <v>1</v>
      </c>
      <c r="AQ116" s="9">
        <f t="shared" si="27"/>
        <v>1</v>
      </c>
      <c r="AR116" s="9">
        <f t="shared" si="28"/>
        <v>1</v>
      </c>
    </row>
    <row r="117" spans="1:44" s="236" customFormat="1" ht="15" customHeight="1">
      <c r="A117" s="450">
        <v>120</v>
      </c>
      <c r="B117" s="451">
        <v>112</v>
      </c>
      <c r="C117" s="451"/>
      <c r="D117" s="451">
        <v>3007</v>
      </c>
      <c r="E117" s="451" t="s">
        <v>640</v>
      </c>
      <c r="F117" s="451" t="s">
        <v>20</v>
      </c>
      <c r="G117" s="451">
        <v>1977</v>
      </c>
      <c r="H117" s="451" t="s">
        <v>1515</v>
      </c>
      <c r="I117" s="451"/>
      <c r="J117" s="451">
        <v>25</v>
      </c>
      <c r="K117" s="451">
        <v>10</v>
      </c>
      <c r="L117" s="451">
        <v>25</v>
      </c>
      <c r="M117" s="452">
        <v>0.32503472222222224</v>
      </c>
      <c r="N117" s="451">
        <v>0</v>
      </c>
      <c r="O117" s="453">
        <v>0.58680555555555558</v>
      </c>
      <c r="P117" s="453">
        <v>0.36805555555555558</v>
      </c>
      <c r="Q117" s="453"/>
      <c r="R117" s="453"/>
      <c r="S117" s="453">
        <v>0.39166666666666666</v>
      </c>
      <c r="T117" s="453"/>
      <c r="U117" s="453">
        <v>0.48541666666666666</v>
      </c>
      <c r="V117" s="453">
        <v>0.63958333333333328</v>
      </c>
      <c r="W117" s="453"/>
      <c r="X117" s="453">
        <v>0.61458333333333337</v>
      </c>
      <c r="Y117" s="453">
        <v>0.53263888888888888</v>
      </c>
      <c r="Z117" s="453">
        <v>0.43958333333333338</v>
      </c>
      <c r="AA117" s="453"/>
      <c r="AB117" s="453">
        <v>0.65555555555555556</v>
      </c>
      <c r="AC117" s="453"/>
      <c r="AD117" s="453">
        <v>0.51736111111111105</v>
      </c>
      <c r="AE117" s="454">
        <v>0.6791666666666667</v>
      </c>
      <c r="AG117" s="15">
        <f>VLOOKUP(AH117,id!$A:$C,3,0)</f>
        <v>254</v>
      </c>
      <c r="AH117" s="15" t="str">
        <f t="shared" si="20"/>
        <v>BielennyPaweł1977</v>
      </c>
      <c r="AI117" s="9" t="str">
        <f t="shared" si="21"/>
        <v>Bielenny</v>
      </c>
      <c r="AJ117" s="9" t="str">
        <f t="shared" si="21"/>
        <v>Paweł</v>
      </c>
      <c r="AK117" s="9">
        <f t="shared" si="22"/>
        <v>0</v>
      </c>
      <c r="AL117" s="9">
        <f t="shared" si="23"/>
        <v>1977</v>
      </c>
      <c r="AM117" s="9">
        <f t="shared" si="24"/>
        <v>6.5508969812261935</v>
      </c>
      <c r="AN117" s="9"/>
      <c r="AO117" s="9">
        <f t="shared" si="25"/>
        <v>1.2243706156749636</v>
      </c>
      <c r="AP117" s="9">
        <f t="shared" si="26"/>
        <v>1.1111111111111112</v>
      </c>
      <c r="AQ117" s="9">
        <f t="shared" si="27"/>
        <v>0.96153846153846156</v>
      </c>
      <c r="AR117" s="9">
        <f t="shared" si="28"/>
        <v>1.0212956876001351</v>
      </c>
    </row>
    <row r="118" spans="1:44" s="236" customFormat="1" ht="15" customHeight="1">
      <c r="A118" s="445">
        <v>121</v>
      </c>
      <c r="B118" s="446">
        <v>113</v>
      </c>
      <c r="C118" s="446"/>
      <c r="D118" s="446">
        <v>3046</v>
      </c>
      <c r="E118" s="446" t="s">
        <v>637</v>
      </c>
      <c r="F118" s="446" t="s">
        <v>414</v>
      </c>
      <c r="G118" s="446">
        <v>1978</v>
      </c>
      <c r="H118" s="446" t="s">
        <v>1657</v>
      </c>
      <c r="I118" s="446" t="s">
        <v>636</v>
      </c>
      <c r="J118" s="446">
        <v>25</v>
      </c>
      <c r="K118" s="446">
        <v>10</v>
      </c>
      <c r="L118" s="446">
        <v>25</v>
      </c>
      <c r="M118" s="447">
        <v>0.33813657407407405</v>
      </c>
      <c r="N118" s="446">
        <v>0</v>
      </c>
      <c r="O118" s="448">
        <v>0.59097222222222223</v>
      </c>
      <c r="P118" s="448"/>
      <c r="Q118" s="448">
        <v>0.45416666666666666</v>
      </c>
      <c r="R118" s="448">
        <v>0.51458333333333328</v>
      </c>
      <c r="S118" s="448"/>
      <c r="T118" s="448">
        <v>0.42569444444444443</v>
      </c>
      <c r="U118" s="448"/>
      <c r="V118" s="448">
        <v>0.48333333333333334</v>
      </c>
      <c r="W118" s="448">
        <v>0.39513888888888887</v>
      </c>
      <c r="X118" s="448">
        <v>0.55833333333333335</v>
      </c>
      <c r="Y118" s="448"/>
      <c r="Z118" s="448"/>
      <c r="AA118" s="448">
        <v>0.65416666666666667</v>
      </c>
      <c r="AB118" s="448">
        <v>0.46736111111111112</v>
      </c>
      <c r="AC118" s="448">
        <v>0.37361111111111112</v>
      </c>
      <c r="AD118" s="448"/>
      <c r="AE118" s="449">
        <v>0.69166666666666676</v>
      </c>
      <c r="AG118" s="15">
        <f>VLOOKUP(AH118,id!$A:$C,3,0)</f>
        <v>344</v>
      </c>
      <c r="AH118" s="15" t="str">
        <f t="shared" si="20"/>
        <v>MiotkSzymon1978</v>
      </c>
      <c r="AI118" s="9" t="str">
        <f t="shared" si="21"/>
        <v>Miotk</v>
      </c>
      <c r="AJ118" s="9" t="str">
        <f t="shared" si="21"/>
        <v>Szymon</v>
      </c>
      <c r="AK118" s="9" t="str">
        <f t="shared" si="22"/>
        <v>Intel</v>
      </c>
      <c r="AL118" s="9">
        <f t="shared" si="23"/>
        <v>1978</v>
      </c>
      <c r="AM118" s="9">
        <f t="shared" si="24"/>
        <v>6.2970679419399351</v>
      </c>
      <c r="AN118" s="9"/>
      <c r="AO118" s="9">
        <f t="shared" si="25"/>
        <v>0.96125278110559653</v>
      </c>
      <c r="AP118" s="9">
        <f t="shared" si="26"/>
        <v>1</v>
      </c>
      <c r="AQ118" s="9">
        <f t="shared" si="27"/>
        <v>1</v>
      </c>
      <c r="AR118" s="9">
        <f t="shared" si="28"/>
        <v>1</v>
      </c>
    </row>
    <row r="119" spans="1:44" s="236" customFormat="1" ht="15" customHeight="1">
      <c r="A119" s="450">
        <v>122</v>
      </c>
      <c r="B119" s="451">
        <v>114</v>
      </c>
      <c r="C119" s="451"/>
      <c r="D119" s="451">
        <v>3125</v>
      </c>
      <c r="E119" s="451" t="s">
        <v>161</v>
      </c>
      <c r="F119" s="451" t="s">
        <v>447</v>
      </c>
      <c r="G119" s="451">
        <v>1975</v>
      </c>
      <c r="H119" s="451" t="s">
        <v>1515</v>
      </c>
      <c r="I119" s="451"/>
      <c r="J119" s="451">
        <v>25</v>
      </c>
      <c r="K119" s="451">
        <v>10</v>
      </c>
      <c r="L119" s="451">
        <v>25</v>
      </c>
      <c r="M119" s="452">
        <v>0.39283564814814814</v>
      </c>
      <c r="N119" s="451">
        <v>0</v>
      </c>
      <c r="O119" s="453">
        <v>0.57708333333333328</v>
      </c>
      <c r="P119" s="453"/>
      <c r="Q119" s="453">
        <v>0.47638888888888892</v>
      </c>
      <c r="R119" s="453"/>
      <c r="S119" s="453"/>
      <c r="T119" s="453">
        <v>0.43541666666666662</v>
      </c>
      <c r="U119" s="453">
        <v>0.67291666666666661</v>
      </c>
      <c r="V119" s="453">
        <v>0.52013888888888882</v>
      </c>
      <c r="W119" s="453">
        <v>0.39305555555555555</v>
      </c>
      <c r="X119" s="453">
        <v>0.54652777777777783</v>
      </c>
      <c r="Y119" s="453">
        <v>0.62986111111111109</v>
      </c>
      <c r="Z119" s="453"/>
      <c r="AA119" s="453"/>
      <c r="AB119" s="453">
        <v>0.49513888888888885</v>
      </c>
      <c r="AC119" s="453">
        <v>0.37708333333333338</v>
      </c>
      <c r="AD119" s="453"/>
      <c r="AE119" s="454">
        <v>0.74652777777777779</v>
      </c>
      <c r="AG119" s="15">
        <f>VLOOKUP(AH119,id!$A:$C,3,0)</f>
        <v>353</v>
      </c>
      <c r="AH119" s="15" t="str">
        <f t="shared" si="20"/>
        <v>MorawskiMikołaj1975</v>
      </c>
      <c r="AI119" s="9" t="str">
        <f t="shared" si="21"/>
        <v>Morawski</v>
      </c>
      <c r="AJ119" s="9" t="str">
        <f t="shared" si="21"/>
        <v>Mikołaj</v>
      </c>
      <c r="AK119" s="9">
        <f t="shared" si="22"/>
        <v>0</v>
      </c>
      <c r="AL119" s="9">
        <f t="shared" si="23"/>
        <v>1975</v>
      </c>
      <c r="AM119" s="9">
        <f t="shared" si="24"/>
        <v>5.4202539678788249</v>
      </c>
      <c r="AN119" s="9"/>
      <c r="AO119" s="9">
        <f t="shared" si="25"/>
        <v>0.86075837482690543</v>
      </c>
      <c r="AP119" s="9">
        <f t="shared" si="26"/>
        <v>1</v>
      </c>
      <c r="AQ119" s="9">
        <f t="shared" si="27"/>
        <v>1</v>
      </c>
      <c r="AR119" s="9">
        <f t="shared" si="28"/>
        <v>1</v>
      </c>
    </row>
    <row r="120" spans="1:44" s="236" customFormat="1" ht="15" customHeight="1">
      <c r="A120" s="445">
        <v>123</v>
      </c>
      <c r="B120" s="446">
        <v>115</v>
      </c>
      <c r="C120" s="446"/>
      <c r="D120" s="446">
        <v>3107</v>
      </c>
      <c r="E120" s="446" t="s">
        <v>103</v>
      </c>
      <c r="F120" s="446" t="s">
        <v>69</v>
      </c>
      <c r="G120" s="446">
        <v>1986</v>
      </c>
      <c r="H120" s="446" t="s">
        <v>262</v>
      </c>
      <c r="I120" s="446"/>
      <c r="J120" s="446">
        <v>24</v>
      </c>
      <c r="K120" s="446">
        <v>12</v>
      </c>
      <c r="L120" s="446">
        <v>29</v>
      </c>
      <c r="M120" s="447">
        <v>0.41973379629629631</v>
      </c>
      <c r="N120" s="446">
        <v>5</v>
      </c>
      <c r="O120" s="448">
        <v>0.63958333333333328</v>
      </c>
      <c r="P120" s="448">
        <v>0.7104166666666667</v>
      </c>
      <c r="Q120" s="448">
        <v>0.46597222222222223</v>
      </c>
      <c r="R120" s="448">
        <v>0.58402777777777781</v>
      </c>
      <c r="S120" s="448"/>
      <c r="T120" s="448">
        <v>0.43055555555555558</v>
      </c>
      <c r="U120" s="448"/>
      <c r="V120" s="448">
        <v>0.5083333333333333</v>
      </c>
      <c r="W120" s="448">
        <v>0.39513888888888887</v>
      </c>
      <c r="X120" s="448">
        <v>0.5395833333333333</v>
      </c>
      <c r="Y120" s="448"/>
      <c r="Z120" s="448">
        <v>0.74444444444444446</v>
      </c>
      <c r="AA120" s="448">
        <v>0.67708333333333337</v>
      </c>
      <c r="AB120" s="448">
        <v>0.4861111111111111</v>
      </c>
      <c r="AC120" s="448">
        <v>0.3743055555555555</v>
      </c>
      <c r="AD120" s="448"/>
      <c r="AE120" s="449">
        <v>0.77361111111111114</v>
      </c>
      <c r="AG120" s="15">
        <f>VLOOKUP(AH120,id!$A:$C,3,0)</f>
        <v>729</v>
      </c>
      <c r="AH120" s="15" t="str">
        <f t="shared" si="20"/>
        <v>GrabowskiŁukasz1986</v>
      </c>
      <c r="AI120" s="9" t="str">
        <f t="shared" si="21"/>
        <v>Grabowski</v>
      </c>
      <c r="AJ120" s="9" t="str">
        <f t="shared" si="21"/>
        <v>Łukasz</v>
      </c>
      <c r="AK120" s="9">
        <f t="shared" si="22"/>
        <v>0</v>
      </c>
      <c r="AL120" s="9">
        <f t="shared" si="23"/>
        <v>1986</v>
      </c>
      <c r="AM120" s="9">
        <f t="shared" si="24"/>
        <v>5.2034438091636721</v>
      </c>
      <c r="AN120" s="9"/>
      <c r="AO120" s="9">
        <f t="shared" si="25"/>
        <v>0.9359161726182269</v>
      </c>
      <c r="AP120" s="9">
        <f t="shared" si="26"/>
        <v>1.2</v>
      </c>
      <c r="AQ120" s="9">
        <f t="shared" si="27"/>
        <v>0.96</v>
      </c>
      <c r="AR120" s="9">
        <f t="shared" si="28"/>
        <v>1.0371372893366482</v>
      </c>
    </row>
    <row r="121" spans="1:44" s="236" customFormat="1" ht="15" customHeight="1">
      <c r="A121" s="450">
        <v>124</v>
      </c>
      <c r="B121" s="451">
        <v>116</v>
      </c>
      <c r="C121" s="451"/>
      <c r="D121" s="451">
        <v>3025</v>
      </c>
      <c r="E121" s="451" t="s">
        <v>1721</v>
      </c>
      <c r="F121" s="451" t="s">
        <v>159</v>
      </c>
      <c r="G121" s="451">
        <v>1962</v>
      </c>
      <c r="H121" s="451" t="s">
        <v>1615</v>
      </c>
      <c r="I121" s="451" t="s">
        <v>1720</v>
      </c>
      <c r="J121" s="451">
        <v>24</v>
      </c>
      <c r="K121" s="451">
        <v>10</v>
      </c>
      <c r="L121" s="451">
        <v>24</v>
      </c>
      <c r="M121" s="452">
        <v>0.39268518518518519</v>
      </c>
      <c r="N121" s="451">
        <v>0</v>
      </c>
      <c r="O121" s="453"/>
      <c r="P121" s="453">
        <v>0.36874999999999997</v>
      </c>
      <c r="Q121" s="453">
        <v>0.6</v>
      </c>
      <c r="R121" s="453">
        <v>0.70208333333333339</v>
      </c>
      <c r="S121" s="453">
        <v>0.46527777777777773</v>
      </c>
      <c r="T121" s="453"/>
      <c r="U121" s="453"/>
      <c r="V121" s="453">
        <v>0.64722222222222225</v>
      </c>
      <c r="W121" s="453">
        <v>0.52847222222222223</v>
      </c>
      <c r="X121" s="453">
        <v>0.67222222222222217</v>
      </c>
      <c r="Y121" s="453"/>
      <c r="Z121" s="453">
        <v>0.42222222222222222</v>
      </c>
      <c r="AA121" s="453"/>
      <c r="AB121" s="453">
        <v>0.62430555555555556</v>
      </c>
      <c r="AC121" s="453">
        <v>0.55138888888888882</v>
      </c>
      <c r="AD121" s="453"/>
      <c r="AE121" s="454">
        <v>0.74652777777777779</v>
      </c>
      <c r="AG121" s="15">
        <f>VLOOKUP(AH121,id!$A:$C,3,0)</f>
        <v>371</v>
      </c>
      <c r="AH121" s="15" t="str">
        <f t="shared" si="20"/>
        <v>SzymkunDariusz1962</v>
      </c>
      <c r="AI121" s="9" t="str">
        <f t="shared" si="21"/>
        <v>Szymkun</v>
      </c>
      <c r="AJ121" s="9" t="str">
        <f t="shared" si="21"/>
        <v>Dariusz</v>
      </c>
      <c r="AK121" s="9" t="str">
        <f t="shared" si="22"/>
        <v>Wataha</v>
      </c>
      <c r="AL121" s="9">
        <f t="shared" si="23"/>
        <v>1962</v>
      </c>
      <c r="AM121" s="9">
        <f t="shared" si="24"/>
        <v>5.0171215157944902</v>
      </c>
      <c r="AN121" s="9"/>
      <c r="AO121" s="9">
        <f t="shared" si="25"/>
        <v>1.0688811601037491</v>
      </c>
      <c r="AP121" s="9">
        <f t="shared" si="26"/>
        <v>0.83333333333333337</v>
      </c>
      <c r="AQ121" s="9">
        <f t="shared" si="27"/>
        <v>1</v>
      </c>
      <c r="AR121" s="9">
        <f t="shared" si="28"/>
        <v>0.96419250400262724</v>
      </c>
    </row>
    <row r="122" spans="1:44" s="236" customFormat="1" ht="15" customHeight="1">
      <c r="A122" s="445">
        <v>125</v>
      </c>
      <c r="B122" s="446">
        <v>117</v>
      </c>
      <c r="C122" s="446"/>
      <c r="D122" s="446">
        <v>3149</v>
      </c>
      <c r="E122" s="446" t="s">
        <v>1721</v>
      </c>
      <c r="F122" s="446" t="s">
        <v>38</v>
      </c>
      <c r="G122" s="446">
        <v>1992</v>
      </c>
      <c r="H122" s="446" t="s">
        <v>1515</v>
      </c>
      <c r="I122" s="446" t="s">
        <v>1720</v>
      </c>
      <c r="J122" s="446">
        <v>24</v>
      </c>
      <c r="K122" s="446">
        <v>10</v>
      </c>
      <c r="L122" s="446">
        <v>24</v>
      </c>
      <c r="M122" s="447">
        <v>0.39271990740740742</v>
      </c>
      <c r="N122" s="446">
        <v>0</v>
      </c>
      <c r="O122" s="448"/>
      <c r="P122" s="448">
        <v>0.36874999999999997</v>
      </c>
      <c r="Q122" s="448">
        <v>0.6</v>
      </c>
      <c r="R122" s="448">
        <v>0.70208333333333339</v>
      </c>
      <c r="S122" s="448">
        <v>0.46458333333333335</v>
      </c>
      <c r="T122" s="448"/>
      <c r="U122" s="448"/>
      <c r="V122" s="448">
        <v>0.64444444444444449</v>
      </c>
      <c r="W122" s="448">
        <v>0.52847222222222223</v>
      </c>
      <c r="X122" s="448">
        <v>0.67222222222222217</v>
      </c>
      <c r="Y122" s="448"/>
      <c r="Z122" s="448">
        <v>0.42291666666666666</v>
      </c>
      <c r="AA122" s="448"/>
      <c r="AB122" s="448">
        <v>0.62430555555555556</v>
      </c>
      <c r="AC122" s="448">
        <v>0.55069444444444449</v>
      </c>
      <c r="AD122" s="448"/>
      <c r="AE122" s="449">
        <v>0.74652777777777779</v>
      </c>
      <c r="AG122" s="15">
        <f>VLOOKUP(AH122,id!$A:$C,3,0)</f>
        <v>373</v>
      </c>
      <c r="AH122" s="15" t="str">
        <f t="shared" si="20"/>
        <v>SzymkunMarek1992</v>
      </c>
      <c r="AI122" s="9" t="str">
        <f t="shared" si="21"/>
        <v>Szymkun</v>
      </c>
      <c r="AJ122" s="9" t="str">
        <f t="shared" si="21"/>
        <v>Marek</v>
      </c>
      <c r="AK122" s="9" t="str">
        <f t="shared" si="22"/>
        <v>Wataha</v>
      </c>
      <c r="AL122" s="9">
        <f t="shared" si="23"/>
        <v>1992</v>
      </c>
      <c r="AM122" s="9">
        <f t="shared" si="24"/>
        <v>5.0166779283804033</v>
      </c>
      <c r="AN122" s="9"/>
      <c r="AO122" s="9">
        <f t="shared" si="25"/>
        <v>0.99991158527600132</v>
      </c>
      <c r="AP122" s="9">
        <f t="shared" si="26"/>
        <v>1</v>
      </c>
      <c r="AQ122" s="9">
        <f t="shared" si="27"/>
        <v>1</v>
      </c>
      <c r="AR122" s="9">
        <f t="shared" si="28"/>
        <v>1</v>
      </c>
    </row>
    <row r="123" spans="1:44" s="236" customFormat="1" ht="15" customHeight="1">
      <c r="A123" s="450">
        <v>126</v>
      </c>
      <c r="B123" s="451">
        <v>118</v>
      </c>
      <c r="C123" s="451"/>
      <c r="D123" s="451">
        <v>3162</v>
      </c>
      <c r="E123" s="451" t="s">
        <v>1721</v>
      </c>
      <c r="F123" s="451" t="s">
        <v>21</v>
      </c>
      <c r="G123" s="451">
        <v>1994</v>
      </c>
      <c r="H123" s="451" t="s">
        <v>1615</v>
      </c>
      <c r="I123" s="451" t="s">
        <v>1728</v>
      </c>
      <c r="J123" s="451">
        <v>24</v>
      </c>
      <c r="K123" s="451">
        <v>10</v>
      </c>
      <c r="L123" s="451">
        <v>24</v>
      </c>
      <c r="M123" s="452">
        <v>0.39274305555555555</v>
      </c>
      <c r="N123" s="451">
        <v>0</v>
      </c>
      <c r="O123" s="453"/>
      <c r="P123" s="453">
        <v>0.36874999999999997</v>
      </c>
      <c r="Q123" s="453">
        <v>0.59930555555555554</v>
      </c>
      <c r="R123" s="453">
        <v>0.70208333333333339</v>
      </c>
      <c r="S123" s="453">
        <v>0.46458333333333335</v>
      </c>
      <c r="T123" s="453"/>
      <c r="U123" s="453"/>
      <c r="V123" s="453">
        <v>0.64444444444444449</v>
      </c>
      <c r="W123" s="453">
        <v>0.52847222222222223</v>
      </c>
      <c r="X123" s="453">
        <v>0.67222222222222217</v>
      </c>
      <c r="Y123" s="453"/>
      <c r="Z123" s="453">
        <v>0.42291666666666666</v>
      </c>
      <c r="AA123" s="453"/>
      <c r="AB123" s="453">
        <v>0.62430555555555556</v>
      </c>
      <c r="AC123" s="453">
        <v>0.55138888888888882</v>
      </c>
      <c r="AD123" s="453"/>
      <c r="AE123" s="454">
        <v>0.74652777777777779</v>
      </c>
      <c r="AG123" s="15">
        <f>VLOOKUP(AH123,id!$A:$C,3,0)</f>
        <v>730</v>
      </c>
      <c r="AH123" s="15" t="str">
        <f t="shared" si="20"/>
        <v>SzymkunMarcin1994</v>
      </c>
      <c r="AI123" s="9" t="str">
        <f t="shared" si="21"/>
        <v>Szymkun</v>
      </c>
      <c r="AJ123" s="9" t="str">
        <f t="shared" si="21"/>
        <v>Marcin</v>
      </c>
      <c r="AK123" s="9" t="str">
        <f t="shared" si="22"/>
        <v>WATAHA</v>
      </c>
      <c r="AL123" s="9">
        <f t="shared" si="23"/>
        <v>1994</v>
      </c>
      <c r="AM123" s="9">
        <f t="shared" si="24"/>
        <v>5.0163822470125092</v>
      </c>
      <c r="AN123" s="9"/>
      <c r="AO123" s="9">
        <f t="shared" si="25"/>
        <v>0.9999410603247576</v>
      </c>
      <c r="AP123" s="9">
        <f t="shared" si="26"/>
        <v>1</v>
      </c>
      <c r="AQ123" s="9">
        <f t="shared" si="27"/>
        <v>1</v>
      </c>
      <c r="AR123" s="9">
        <f t="shared" si="28"/>
        <v>1</v>
      </c>
    </row>
    <row r="124" spans="1:44" s="236" customFormat="1" ht="15" customHeight="1">
      <c r="A124" s="445">
        <v>127</v>
      </c>
      <c r="B124" s="446">
        <v>119</v>
      </c>
      <c r="C124" s="446"/>
      <c r="D124" s="446">
        <v>3161</v>
      </c>
      <c r="E124" s="446" t="s">
        <v>2819</v>
      </c>
      <c r="F124" s="446" t="s">
        <v>65</v>
      </c>
      <c r="G124" s="446">
        <v>1982</v>
      </c>
      <c r="H124" s="446" t="s">
        <v>1515</v>
      </c>
      <c r="I124" s="446" t="s">
        <v>1728</v>
      </c>
      <c r="J124" s="446">
        <v>24</v>
      </c>
      <c r="K124" s="446">
        <v>10</v>
      </c>
      <c r="L124" s="446">
        <v>24</v>
      </c>
      <c r="M124" s="447">
        <v>0.39288194444444446</v>
      </c>
      <c r="N124" s="446">
        <v>0</v>
      </c>
      <c r="O124" s="448"/>
      <c r="P124" s="448">
        <v>0.36874999999999997</v>
      </c>
      <c r="Q124" s="448">
        <v>0.59930555555555554</v>
      </c>
      <c r="R124" s="448">
        <v>0.70208333333333339</v>
      </c>
      <c r="S124" s="448">
        <v>0.46458333333333335</v>
      </c>
      <c r="T124" s="448"/>
      <c r="U124" s="448"/>
      <c r="V124" s="448">
        <v>0.64444444444444449</v>
      </c>
      <c r="W124" s="448">
        <v>0.52847222222222223</v>
      </c>
      <c r="X124" s="448">
        <v>0.67222222222222217</v>
      </c>
      <c r="Y124" s="448"/>
      <c r="Z124" s="448">
        <v>0.4236111111111111</v>
      </c>
      <c r="AA124" s="448"/>
      <c r="AB124" s="448">
        <v>0.62430555555555556</v>
      </c>
      <c r="AC124" s="448">
        <v>0.55069444444444449</v>
      </c>
      <c r="AD124" s="448"/>
      <c r="AE124" s="449">
        <v>0.74652777777777779</v>
      </c>
      <c r="AG124" s="15">
        <f>VLOOKUP(AH124,id!$A:$C,3,0)</f>
        <v>731</v>
      </c>
      <c r="AH124" s="15" t="str">
        <f t="shared" si="20"/>
        <v>CzajkowskiMichał1982</v>
      </c>
      <c r="AI124" s="9" t="str">
        <f t="shared" si="21"/>
        <v>Czajkowski</v>
      </c>
      <c r="AJ124" s="9" t="str">
        <f t="shared" si="21"/>
        <v>Michał</v>
      </c>
      <c r="AK124" s="9" t="str">
        <f t="shared" si="22"/>
        <v>WATAHA</v>
      </c>
      <c r="AL124" s="9">
        <f t="shared" si="23"/>
        <v>1982</v>
      </c>
      <c r="AM124" s="9">
        <f t="shared" si="24"/>
        <v>5.0146088904956683</v>
      </c>
      <c r="AN124" s="9"/>
      <c r="AO124" s="9">
        <f t="shared" si="25"/>
        <v>0.99964648696420677</v>
      </c>
      <c r="AP124" s="9">
        <f t="shared" si="26"/>
        <v>1</v>
      </c>
      <c r="AQ124" s="9">
        <f t="shared" si="27"/>
        <v>1</v>
      </c>
      <c r="AR124" s="9">
        <f t="shared" si="28"/>
        <v>1</v>
      </c>
    </row>
    <row r="125" spans="1:44" s="236" customFormat="1" ht="15" customHeight="1">
      <c r="A125" s="450">
        <v>128</v>
      </c>
      <c r="B125" s="451">
        <v>120</v>
      </c>
      <c r="C125" s="451"/>
      <c r="D125" s="451">
        <v>3138</v>
      </c>
      <c r="E125" s="451" t="s">
        <v>523</v>
      </c>
      <c r="F125" s="451" t="s">
        <v>381</v>
      </c>
      <c r="G125" s="451">
        <v>1955</v>
      </c>
      <c r="H125" s="451" t="s">
        <v>1615</v>
      </c>
      <c r="I125" s="451"/>
      <c r="J125" s="451">
        <v>24</v>
      </c>
      <c r="K125" s="451">
        <v>10</v>
      </c>
      <c r="L125" s="451">
        <v>25</v>
      </c>
      <c r="M125" s="452">
        <v>0.4169444444444444</v>
      </c>
      <c r="N125" s="451">
        <v>1</v>
      </c>
      <c r="O125" s="453">
        <v>0.59652777777777777</v>
      </c>
      <c r="P125" s="453"/>
      <c r="Q125" s="453">
        <v>0.46666666666666662</v>
      </c>
      <c r="R125" s="453">
        <v>0.62777777777777777</v>
      </c>
      <c r="S125" s="453"/>
      <c r="T125" s="453">
        <v>0.42777777777777781</v>
      </c>
      <c r="U125" s="453"/>
      <c r="V125" s="453">
        <v>0.50208333333333333</v>
      </c>
      <c r="W125" s="453">
        <v>0.39374999999999999</v>
      </c>
      <c r="X125" s="453">
        <v>0.55486111111111114</v>
      </c>
      <c r="Y125" s="453"/>
      <c r="Z125" s="453"/>
      <c r="AA125" s="453">
        <v>0.65902777777777777</v>
      </c>
      <c r="AB125" s="453">
        <v>0.4861111111111111</v>
      </c>
      <c r="AC125" s="453">
        <v>0.3743055555555555</v>
      </c>
      <c r="AD125" s="453"/>
      <c r="AE125" s="454">
        <v>0.77083333333333337</v>
      </c>
      <c r="AG125" s="15">
        <f>VLOOKUP(AH125,id!$A:$C,3,0)</f>
        <v>732</v>
      </c>
      <c r="AH125" s="15" t="str">
        <f t="shared" si="20"/>
        <v>CiskowskiWaldemar1955</v>
      </c>
      <c r="AI125" s="9" t="str">
        <f t="shared" si="21"/>
        <v>Ciskowski</v>
      </c>
      <c r="AJ125" s="9" t="str">
        <f t="shared" si="21"/>
        <v>Waldemar</v>
      </c>
      <c r="AK125" s="9">
        <f t="shared" si="22"/>
        <v>0</v>
      </c>
      <c r="AL125" s="9">
        <f t="shared" si="23"/>
        <v>1955</v>
      </c>
      <c r="AM125" s="9">
        <f t="shared" si="24"/>
        <v>4.7252081608892817</v>
      </c>
      <c r="AN125" s="9"/>
      <c r="AO125" s="9">
        <f t="shared" si="25"/>
        <v>0.94228847435043317</v>
      </c>
      <c r="AP125" s="9">
        <f t="shared" si="26"/>
        <v>1</v>
      </c>
      <c r="AQ125" s="9">
        <f t="shared" si="27"/>
        <v>1</v>
      </c>
      <c r="AR125" s="9">
        <f t="shared" si="28"/>
        <v>1</v>
      </c>
    </row>
    <row r="126" spans="1:44" s="236" customFormat="1" ht="15" customHeight="1">
      <c r="A126" s="450">
        <v>130</v>
      </c>
      <c r="B126" s="451">
        <v>121</v>
      </c>
      <c r="C126" s="451"/>
      <c r="D126" s="451">
        <v>3053</v>
      </c>
      <c r="E126" s="451" t="s">
        <v>1759</v>
      </c>
      <c r="F126" s="451" t="s">
        <v>26</v>
      </c>
      <c r="G126" s="451">
        <v>1978</v>
      </c>
      <c r="H126" s="451" t="s">
        <v>1758</v>
      </c>
      <c r="I126" s="451" t="s">
        <v>2823</v>
      </c>
      <c r="J126" s="451">
        <v>24</v>
      </c>
      <c r="K126" s="451">
        <v>9</v>
      </c>
      <c r="L126" s="451">
        <v>24</v>
      </c>
      <c r="M126" s="452">
        <v>0.38443287037037038</v>
      </c>
      <c r="N126" s="451">
        <v>0</v>
      </c>
      <c r="O126" s="453"/>
      <c r="P126" s="453">
        <v>0.42430555555555555</v>
      </c>
      <c r="Q126" s="453">
        <v>0.70763888888888893</v>
      </c>
      <c r="R126" s="453"/>
      <c r="S126" s="453">
        <v>0.54513888888888895</v>
      </c>
      <c r="T126" s="453">
        <v>0.67222222222222217</v>
      </c>
      <c r="U126" s="453"/>
      <c r="V126" s="453"/>
      <c r="W126" s="453">
        <v>0.58472222222222225</v>
      </c>
      <c r="X126" s="453"/>
      <c r="Y126" s="453"/>
      <c r="Z126" s="453">
        <v>0.5180555555555556</v>
      </c>
      <c r="AA126" s="453">
        <v>0.3972222222222222</v>
      </c>
      <c r="AB126" s="453"/>
      <c r="AC126" s="453">
        <v>0.61249999999999993</v>
      </c>
      <c r="AD126" s="453">
        <v>0.47500000000000003</v>
      </c>
      <c r="AE126" s="454">
        <v>0.73819444444444438</v>
      </c>
      <c r="AG126" s="15">
        <f>VLOOKUP(AH126,id!$A:$C,3,0)</f>
        <v>329</v>
      </c>
      <c r="AH126" s="15" t="str">
        <f t="shared" ref="AH126:AH161" si="29">AI126&amp;AJ126&amp;AL126</f>
        <v>KochanowiczKrzysztof1978</v>
      </c>
      <c r="AI126" s="9" t="str">
        <f t="shared" ref="AI126:AJ161" si="30">E126</f>
        <v>Kochanowicz</v>
      </c>
      <c r="AJ126" s="9" t="str">
        <f t="shared" si="30"/>
        <v>Krzysztof</v>
      </c>
      <c r="AK126" s="9" t="str">
        <f t="shared" ref="AK126:AK161" si="31">I126</f>
        <v>Trojmiasto.pl</v>
      </c>
      <c r="AL126" s="9">
        <f t="shared" ref="AL126:AL161" si="32">G126</f>
        <v>1978</v>
      </c>
      <c r="AM126" s="9">
        <f t="shared" si="24"/>
        <v>4.6266798325494634</v>
      </c>
      <c r="AN126" s="9"/>
      <c r="AO126" s="9">
        <f t="shared" si="25"/>
        <v>1.0845702242962516</v>
      </c>
      <c r="AP126" s="9">
        <f t="shared" si="26"/>
        <v>0.9</v>
      </c>
      <c r="AQ126" s="9">
        <f t="shared" si="27"/>
        <v>1</v>
      </c>
      <c r="AR126" s="9">
        <f t="shared" si="28"/>
        <v>0.9791483623609768</v>
      </c>
    </row>
    <row r="127" spans="1:44" s="236" customFormat="1" ht="15" customHeight="1">
      <c r="A127" s="445">
        <v>133</v>
      </c>
      <c r="B127" s="446">
        <v>122</v>
      </c>
      <c r="C127" s="446"/>
      <c r="D127" s="446">
        <v>3137</v>
      </c>
      <c r="E127" s="446" t="s">
        <v>523</v>
      </c>
      <c r="F127" s="446" t="s">
        <v>19</v>
      </c>
      <c r="G127" s="446">
        <v>1982</v>
      </c>
      <c r="H127" s="446" t="s">
        <v>1615</v>
      </c>
      <c r="I127" s="446"/>
      <c r="J127" s="446">
        <v>23</v>
      </c>
      <c r="K127" s="446">
        <v>10</v>
      </c>
      <c r="L127" s="446">
        <v>25</v>
      </c>
      <c r="M127" s="447">
        <v>0.41783564814814816</v>
      </c>
      <c r="N127" s="446">
        <v>2</v>
      </c>
      <c r="O127" s="448">
        <v>0.59652777777777777</v>
      </c>
      <c r="P127" s="448"/>
      <c r="Q127" s="448">
        <v>0.46666666666666662</v>
      </c>
      <c r="R127" s="448">
        <v>0.62847222222222221</v>
      </c>
      <c r="S127" s="448"/>
      <c r="T127" s="448">
        <v>0.42777777777777781</v>
      </c>
      <c r="U127" s="448"/>
      <c r="V127" s="448">
        <v>0.50208333333333333</v>
      </c>
      <c r="W127" s="448">
        <v>0.39305555555555555</v>
      </c>
      <c r="X127" s="448">
        <v>0.55486111111111114</v>
      </c>
      <c r="Y127" s="448"/>
      <c r="Z127" s="448"/>
      <c r="AA127" s="448">
        <v>0.65902777777777777</v>
      </c>
      <c r="AB127" s="448">
        <v>0.4861111111111111</v>
      </c>
      <c r="AC127" s="448">
        <v>0.3743055555555555</v>
      </c>
      <c r="AD127" s="448"/>
      <c r="AE127" s="449">
        <v>0.7715277777777777</v>
      </c>
      <c r="AG127" s="15">
        <f>VLOOKUP(AH127,id!$A:$C,3,0)</f>
        <v>310</v>
      </c>
      <c r="AH127" s="15" t="str">
        <f t="shared" si="29"/>
        <v>CiskowskiPiotr1982</v>
      </c>
      <c r="AI127" s="9" t="str">
        <f t="shared" si="30"/>
        <v>Ciskowski</v>
      </c>
      <c r="AJ127" s="9" t="str">
        <f t="shared" si="30"/>
        <v>Piotr</v>
      </c>
      <c r="AK127" s="9">
        <f t="shared" si="31"/>
        <v>0</v>
      </c>
      <c r="AL127" s="9">
        <f t="shared" si="32"/>
        <v>1982</v>
      </c>
      <c r="AM127" s="9">
        <f t="shared" si="24"/>
        <v>4.4339015061932363</v>
      </c>
      <c r="AN127" s="9"/>
      <c r="AO127" s="9">
        <f t="shared" si="25"/>
        <v>0.92005761613251713</v>
      </c>
      <c r="AP127" s="9">
        <f t="shared" si="26"/>
        <v>1.1111111111111112</v>
      </c>
      <c r="AQ127" s="9">
        <f t="shared" si="27"/>
        <v>0.95833333333333337</v>
      </c>
      <c r="AR127" s="9">
        <f t="shared" si="28"/>
        <v>1.0212956876001351</v>
      </c>
    </row>
    <row r="128" spans="1:44" s="236" customFormat="1" ht="15" customHeight="1">
      <c r="A128" s="450">
        <v>134</v>
      </c>
      <c r="B128" s="451">
        <v>123</v>
      </c>
      <c r="C128" s="451"/>
      <c r="D128" s="451">
        <v>3170</v>
      </c>
      <c r="E128" s="451" t="s">
        <v>2825</v>
      </c>
      <c r="F128" s="451" t="s">
        <v>338</v>
      </c>
      <c r="G128" s="451">
        <v>1983</v>
      </c>
      <c r="H128" s="451" t="s">
        <v>269</v>
      </c>
      <c r="I128" s="451"/>
      <c r="J128" s="451">
        <v>23</v>
      </c>
      <c r="K128" s="451">
        <v>9</v>
      </c>
      <c r="L128" s="451">
        <v>23</v>
      </c>
      <c r="M128" s="452">
        <v>0.3949421296296296</v>
      </c>
      <c r="N128" s="451">
        <v>0</v>
      </c>
      <c r="O128" s="453"/>
      <c r="P128" s="453">
        <v>0.36805555555555558</v>
      </c>
      <c r="Q128" s="453"/>
      <c r="R128" s="453">
        <v>0.68055555555555547</v>
      </c>
      <c r="S128" s="453">
        <v>0.40138888888888885</v>
      </c>
      <c r="T128" s="453"/>
      <c r="U128" s="453">
        <v>0.4993055555555555</v>
      </c>
      <c r="V128" s="453"/>
      <c r="W128" s="453"/>
      <c r="X128" s="453">
        <v>0.69861111111111107</v>
      </c>
      <c r="Y128" s="453">
        <v>0.54305555555555551</v>
      </c>
      <c r="Z128" s="453">
        <v>0.44791666666666669</v>
      </c>
      <c r="AA128" s="453">
        <v>0.65486111111111112</v>
      </c>
      <c r="AB128" s="453"/>
      <c r="AC128" s="453"/>
      <c r="AD128" s="453">
        <v>0.57847222222222217</v>
      </c>
      <c r="AE128" s="454">
        <v>0.74861111111111101</v>
      </c>
      <c r="AG128" s="15">
        <f>VLOOKUP(AH128,id!$A:$C,3,0)</f>
        <v>733</v>
      </c>
      <c r="AH128" s="15" t="str">
        <f t="shared" si="29"/>
        <v>DworskiAdrian1983</v>
      </c>
      <c r="AI128" s="9" t="str">
        <f t="shared" si="30"/>
        <v>Dworski</v>
      </c>
      <c r="AJ128" s="9" t="str">
        <f t="shared" si="30"/>
        <v>Adrian</v>
      </c>
      <c r="AK128" s="9">
        <f t="shared" si="31"/>
        <v>0</v>
      </c>
      <c r="AL128" s="9">
        <f t="shared" si="32"/>
        <v>1983</v>
      </c>
      <c r="AM128" s="9">
        <f t="shared" si="24"/>
        <v>4.3414473986589757</v>
      </c>
      <c r="AN128" s="9"/>
      <c r="AO128" s="9">
        <f t="shared" si="25"/>
        <v>1.0579667672830644</v>
      </c>
      <c r="AP128" s="9">
        <f t="shared" si="26"/>
        <v>0.9</v>
      </c>
      <c r="AQ128" s="9">
        <f t="shared" si="27"/>
        <v>1</v>
      </c>
      <c r="AR128" s="9">
        <f t="shared" si="28"/>
        <v>0.9791483623609768</v>
      </c>
    </row>
    <row r="129" spans="1:44" s="236" customFormat="1" ht="15" customHeight="1">
      <c r="A129" s="445">
        <v>135</v>
      </c>
      <c r="B129" s="446">
        <v>124</v>
      </c>
      <c r="C129" s="446"/>
      <c r="D129" s="446">
        <v>3121</v>
      </c>
      <c r="E129" s="446" t="s">
        <v>2826</v>
      </c>
      <c r="F129" s="446" t="s">
        <v>21</v>
      </c>
      <c r="G129" s="446">
        <v>1978</v>
      </c>
      <c r="H129" s="446" t="s">
        <v>254</v>
      </c>
      <c r="I129" s="446" t="s">
        <v>2827</v>
      </c>
      <c r="J129" s="446">
        <v>23</v>
      </c>
      <c r="K129" s="446">
        <v>9</v>
      </c>
      <c r="L129" s="446">
        <v>23</v>
      </c>
      <c r="M129" s="447">
        <v>0.39872685185185186</v>
      </c>
      <c r="N129" s="446">
        <v>0</v>
      </c>
      <c r="O129" s="448">
        <v>0.60347222222222219</v>
      </c>
      <c r="P129" s="448"/>
      <c r="Q129" s="448">
        <v>0.4694444444444445</v>
      </c>
      <c r="R129" s="448"/>
      <c r="S129" s="448"/>
      <c r="T129" s="448">
        <v>0.4381944444444445</v>
      </c>
      <c r="U129" s="448"/>
      <c r="V129" s="448">
        <v>0.50208333333333333</v>
      </c>
      <c r="W129" s="448">
        <v>0.40277777777777773</v>
      </c>
      <c r="X129" s="448">
        <v>0.55902777777777779</v>
      </c>
      <c r="Y129" s="448">
        <v>0.68194444444444446</v>
      </c>
      <c r="Z129" s="448"/>
      <c r="AA129" s="448"/>
      <c r="AB129" s="448">
        <v>0.48541666666666666</v>
      </c>
      <c r="AC129" s="448">
        <v>0.375</v>
      </c>
      <c r="AD129" s="448"/>
      <c r="AE129" s="449">
        <v>0.75277777777777777</v>
      </c>
      <c r="AG129" s="15">
        <f>VLOOKUP(AH129,id!$A:$C,3,0)</f>
        <v>734</v>
      </c>
      <c r="AH129" s="15" t="str">
        <f t="shared" si="29"/>
        <v>CiupaMarcin1978</v>
      </c>
      <c r="AI129" s="9" t="str">
        <f t="shared" si="30"/>
        <v>Ciupa</v>
      </c>
      <c r="AJ129" s="9" t="str">
        <f t="shared" si="30"/>
        <v>Marcin</v>
      </c>
      <c r="AK129" s="9" t="str">
        <f t="shared" si="31"/>
        <v>UKS Orientuś</v>
      </c>
      <c r="AL129" s="9">
        <f t="shared" si="32"/>
        <v>1978</v>
      </c>
      <c r="AM129" s="9">
        <f t="shared" si="24"/>
        <v>4.3002383043378876</v>
      </c>
      <c r="AN129" s="9"/>
      <c r="AO129" s="9">
        <f t="shared" si="25"/>
        <v>0.99050798258345418</v>
      </c>
      <c r="AP129" s="9">
        <f t="shared" si="26"/>
        <v>1</v>
      </c>
      <c r="AQ129" s="9">
        <f t="shared" si="27"/>
        <v>1</v>
      </c>
      <c r="AR129" s="9">
        <f t="shared" si="28"/>
        <v>1</v>
      </c>
    </row>
    <row r="130" spans="1:44" s="236" customFormat="1" ht="15" customHeight="1">
      <c r="A130" s="450">
        <v>136</v>
      </c>
      <c r="B130" s="451">
        <v>125</v>
      </c>
      <c r="C130" s="451"/>
      <c r="D130" s="451">
        <v>3127</v>
      </c>
      <c r="E130" s="451" t="s">
        <v>2828</v>
      </c>
      <c r="F130" s="451" t="s">
        <v>30</v>
      </c>
      <c r="G130" s="451">
        <v>1980</v>
      </c>
      <c r="H130" s="451" t="s">
        <v>254</v>
      </c>
      <c r="I130" s="451"/>
      <c r="J130" s="451">
        <v>23</v>
      </c>
      <c r="K130" s="451">
        <v>9</v>
      </c>
      <c r="L130" s="451">
        <v>23</v>
      </c>
      <c r="M130" s="452">
        <v>0.3987384259259259</v>
      </c>
      <c r="N130" s="451">
        <v>0</v>
      </c>
      <c r="O130" s="453">
        <v>0.60347222222222219</v>
      </c>
      <c r="P130" s="453"/>
      <c r="Q130" s="453">
        <v>0.4694444444444445</v>
      </c>
      <c r="R130" s="453"/>
      <c r="S130" s="453"/>
      <c r="T130" s="453">
        <v>0.4381944444444445</v>
      </c>
      <c r="U130" s="453"/>
      <c r="V130" s="453">
        <v>0.50208333333333333</v>
      </c>
      <c r="W130" s="453">
        <v>0.40277777777777773</v>
      </c>
      <c r="X130" s="453">
        <v>0.55833333333333335</v>
      </c>
      <c r="Y130" s="453">
        <v>0.68125000000000002</v>
      </c>
      <c r="Z130" s="453"/>
      <c r="AA130" s="453"/>
      <c r="AB130" s="453">
        <v>0.48541666666666666</v>
      </c>
      <c r="AC130" s="453">
        <v>0.375</v>
      </c>
      <c r="AD130" s="453"/>
      <c r="AE130" s="454">
        <v>0.75277777777777777</v>
      </c>
      <c r="AG130" s="15">
        <f>VLOOKUP(AH130,id!$A:$C,3,0)</f>
        <v>735</v>
      </c>
      <c r="AH130" s="15" t="str">
        <f t="shared" si="29"/>
        <v>DalasińskiAndrzej1980</v>
      </c>
      <c r="AI130" s="9" t="str">
        <f t="shared" si="30"/>
        <v>Dalasiński</v>
      </c>
      <c r="AJ130" s="9" t="str">
        <f t="shared" si="30"/>
        <v>Andrzej</v>
      </c>
      <c r="AK130" s="9">
        <f t="shared" si="31"/>
        <v>0</v>
      </c>
      <c r="AL130" s="9">
        <f t="shared" si="32"/>
        <v>1980</v>
      </c>
      <c r="AM130" s="9">
        <f t="shared" si="24"/>
        <v>4.3001134824661182</v>
      </c>
      <c r="AN130" s="9"/>
      <c r="AO130" s="9">
        <f t="shared" si="25"/>
        <v>0.9999709732663784</v>
      </c>
      <c r="AP130" s="9">
        <f t="shared" si="26"/>
        <v>1</v>
      </c>
      <c r="AQ130" s="9">
        <f t="shared" si="27"/>
        <v>1</v>
      </c>
      <c r="AR130" s="9">
        <f t="shared" si="28"/>
        <v>1</v>
      </c>
    </row>
    <row r="131" spans="1:44" s="236" customFormat="1" ht="15" customHeight="1">
      <c r="A131" s="445">
        <v>137</v>
      </c>
      <c r="B131" s="446">
        <v>126</v>
      </c>
      <c r="C131" s="446"/>
      <c r="D131" s="446">
        <v>3001</v>
      </c>
      <c r="E131" s="446" t="s">
        <v>2829</v>
      </c>
      <c r="F131" s="446" t="s">
        <v>97</v>
      </c>
      <c r="G131" s="446">
        <v>1981</v>
      </c>
      <c r="H131" s="446" t="s">
        <v>1771</v>
      </c>
      <c r="I131" s="446" t="s">
        <v>2830</v>
      </c>
      <c r="J131" s="446">
        <v>23</v>
      </c>
      <c r="K131" s="446">
        <v>8</v>
      </c>
      <c r="L131" s="446">
        <v>23</v>
      </c>
      <c r="M131" s="447">
        <v>0.24406249999999999</v>
      </c>
      <c r="N131" s="446">
        <v>0</v>
      </c>
      <c r="O131" s="448">
        <v>0.39444444444444443</v>
      </c>
      <c r="P131" s="448"/>
      <c r="Q131" s="448"/>
      <c r="R131" s="448"/>
      <c r="S131" s="448">
        <v>0.55763888888888891</v>
      </c>
      <c r="T131" s="448"/>
      <c r="U131" s="448">
        <v>0.49652777777777773</v>
      </c>
      <c r="V131" s="448"/>
      <c r="W131" s="448"/>
      <c r="X131" s="448"/>
      <c r="Y131" s="448">
        <v>0.46180555555555558</v>
      </c>
      <c r="Z131" s="448">
        <v>0.53194444444444444</v>
      </c>
      <c r="AA131" s="448">
        <v>0.3666666666666667</v>
      </c>
      <c r="AB131" s="448"/>
      <c r="AC131" s="448">
        <v>0.5805555555555556</v>
      </c>
      <c r="AD131" s="448">
        <v>0.43958333333333338</v>
      </c>
      <c r="AE131" s="449">
        <v>0.59791666666666665</v>
      </c>
      <c r="AG131" s="15">
        <f>VLOOKUP(AH131,id!$A:$C,3,0)</f>
        <v>736</v>
      </c>
      <c r="AH131" s="15" t="str">
        <f t="shared" si="29"/>
        <v>OssMateusz1981</v>
      </c>
      <c r="AI131" s="9" t="str">
        <f t="shared" si="30"/>
        <v>Oss</v>
      </c>
      <c r="AJ131" s="9" t="str">
        <f t="shared" si="30"/>
        <v>Mateusz</v>
      </c>
      <c r="AK131" s="9" t="str">
        <f t="shared" si="31"/>
        <v>IgKiMa</v>
      </c>
      <c r="AL131" s="9">
        <f t="shared" si="32"/>
        <v>1981</v>
      </c>
      <c r="AM131" s="9">
        <f t="shared" si="24"/>
        <v>4.2000011810479965</v>
      </c>
      <c r="AN131" s="9"/>
      <c r="AO131" s="9">
        <f t="shared" si="25"/>
        <v>1.6337553943187746</v>
      </c>
      <c r="AP131" s="9">
        <f t="shared" si="26"/>
        <v>0.88888888888888884</v>
      </c>
      <c r="AQ131" s="9">
        <f t="shared" si="27"/>
        <v>1</v>
      </c>
      <c r="AR131" s="9">
        <f t="shared" si="28"/>
        <v>0.97671868386117389</v>
      </c>
    </row>
    <row r="132" spans="1:44" s="236" customFormat="1" ht="15" customHeight="1">
      <c r="A132" s="450">
        <v>138</v>
      </c>
      <c r="B132" s="451">
        <v>127</v>
      </c>
      <c r="C132" s="451"/>
      <c r="D132" s="451">
        <v>3116</v>
      </c>
      <c r="E132" s="451" t="s">
        <v>496</v>
      </c>
      <c r="F132" s="451" t="s">
        <v>521</v>
      </c>
      <c r="G132" s="451">
        <v>1972</v>
      </c>
      <c r="H132" s="451" t="s">
        <v>1515</v>
      </c>
      <c r="I132" s="451" t="s">
        <v>520</v>
      </c>
      <c r="J132" s="451">
        <v>22</v>
      </c>
      <c r="K132" s="451">
        <v>8</v>
      </c>
      <c r="L132" s="451">
        <v>22</v>
      </c>
      <c r="M132" s="452">
        <v>0.39398148148148149</v>
      </c>
      <c r="N132" s="451">
        <v>0</v>
      </c>
      <c r="O132" s="453">
        <v>0.64166666666666672</v>
      </c>
      <c r="P132" s="453">
        <v>0.7368055555555556</v>
      </c>
      <c r="Q132" s="453"/>
      <c r="R132" s="453"/>
      <c r="S132" s="453">
        <v>0.4465277777777778</v>
      </c>
      <c r="T132" s="453"/>
      <c r="U132" s="453"/>
      <c r="V132" s="453"/>
      <c r="W132" s="453">
        <v>0.4152777777777778</v>
      </c>
      <c r="X132" s="453"/>
      <c r="Y132" s="453"/>
      <c r="Z132" s="453">
        <v>0.51666666666666672</v>
      </c>
      <c r="AA132" s="453">
        <v>0.70624999999999993</v>
      </c>
      <c r="AB132" s="453"/>
      <c r="AC132" s="453">
        <v>0.39305555555555555</v>
      </c>
      <c r="AD132" s="453">
        <v>0.59236111111111112</v>
      </c>
      <c r="AE132" s="454">
        <v>0.74791666666666667</v>
      </c>
      <c r="AG132" s="15">
        <f>VLOOKUP(AH132,id!$A:$C,3,0)</f>
        <v>737</v>
      </c>
      <c r="AH132" s="15" t="str">
        <f t="shared" si="29"/>
        <v>ReszkaWitek1972</v>
      </c>
      <c r="AI132" s="9" t="str">
        <f t="shared" si="30"/>
        <v>Reszka</v>
      </c>
      <c r="AJ132" s="9" t="str">
        <f t="shared" si="30"/>
        <v>Witek</v>
      </c>
      <c r="AK132" s="9" t="str">
        <f t="shared" si="31"/>
        <v>IronTeam3City</v>
      </c>
      <c r="AL132" s="9">
        <f t="shared" si="32"/>
        <v>1972</v>
      </c>
      <c r="AM132" s="9">
        <f t="shared" si="24"/>
        <v>4.0173924340459095</v>
      </c>
      <c r="AN132" s="9"/>
      <c r="AO132" s="9">
        <f t="shared" si="25"/>
        <v>0.61947708578143357</v>
      </c>
      <c r="AP132" s="9">
        <f t="shared" si="26"/>
        <v>1</v>
      </c>
      <c r="AQ132" s="9">
        <f t="shared" si="27"/>
        <v>0.95652173913043481</v>
      </c>
      <c r="AR132" s="9">
        <f t="shared" si="28"/>
        <v>1</v>
      </c>
    </row>
    <row r="133" spans="1:44" s="236" customFormat="1" ht="15" customHeight="1">
      <c r="A133" s="445">
        <v>139</v>
      </c>
      <c r="B133" s="446">
        <v>128</v>
      </c>
      <c r="C133" s="446"/>
      <c r="D133" s="446">
        <v>3029</v>
      </c>
      <c r="E133" s="446" t="s">
        <v>180</v>
      </c>
      <c r="F133" s="446" t="s">
        <v>65</v>
      </c>
      <c r="G133" s="446">
        <v>1999</v>
      </c>
      <c r="H133" s="446" t="s">
        <v>1827</v>
      </c>
      <c r="I133" s="446" t="s">
        <v>407</v>
      </c>
      <c r="J133" s="446">
        <v>21</v>
      </c>
      <c r="K133" s="446">
        <v>8</v>
      </c>
      <c r="L133" s="446">
        <v>21</v>
      </c>
      <c r="M133" s="447">
        <v>0.38277777777777783</v>
      </c>
      <c r="N133" s="446">
        <v>0</v>
      </c>
      <c r="O133" s="448"/>
      <c r="P133" s="448">
        <v>0.71458333333333324</v>
      </c>
      <c r="Q133" s="448">
        <v>0.39583333333333331</v>
      </c>
      <c r="R133" s="448"/>
      <c r="S133" s="448"/>
      <c r="T133" s="448"/>
      <c r="U133" s="448"/>
      <c r="V133" s="448">
        <v>0.45763888888888887</v>
      </c>
      <c r="W133" s="448"/>
      <c r="X133" s="448">
        <v>0.48819444444444443</v>
      </c>
      <c r="Y133" s="448">
        <v>0.59722222222222221</v>
      </c>
      <c r="Z133" s="448">
        <v>0.66875000000000007</v>
      </c>
      <c r="AA133" s="448"/>
      <c r="AB133" s="448">
        <v>0.4375</v>
      </c>
      <c r="AC133" s="448"/>
      <c r="AD133" s="448">
        <v>0.63680555555555551</v>
      </c>
      <c r="AE133" s="449">
        <v>0.7368055555555556</v>
      </c>
      <c r="AG133" s="15">
        <f>VLOOKUP(AH133,id!$A:$C,3,0)</f>
        <v>738</v>
      </c>
      <c r="AH133" s="15" t="str">
        <f t="shared" si="29"/>
        <v>PachulskiMichał1999</v>
      </c>
      <c r="AI133" s="9" t="str">
        <f t="shared" si="30"/>
        <v>Pachulski</v>
      </c>
      <c r="AJ133" s="9" t="str">
        <f t="shared" si="30"/>
        <v>Michał</v>
      </c>
      <c r="AK133" s="9" t="str">
        <f t="shared" si="31"/>
        <v>GREY WOLF</v>
      </c>
      <c r="AL133" s="9">
        <f t="shared" si="32"/>
        <v>1999</v>
      </c>
      <c r="AM133" s="9">
        <f t="shared" si="24"/>
        <v>3.834783687043823</v>
      </c>
      <c r="AN133" s="9"/>
      <c r="AO133" s="9">
        <f t="shared" si="25"/>
        <v>1.029269472665699</v>
      </c>
      <c r="AP133" s="9">
        <f t="shared" si="26"/>
        <v>1</v>
      </c>
      <c r="AQ133" s="9">
        <f t="shared" si="27"/>
        <v>0.95454545454545459</v>
      </c>
      <c r="AR133" s="9">
        <f t="shared" si="28"/>
        <v>1</v>
      </c>
    </row>
    <row r="134" spans="1:44" s="236" customFormat="1" ht="15" customHeight="1">
      <c r="A134" s="450">
        <v>140</v>
      </c>
      <c r="B134" s="451">
        <v>129</v>
      </c>
      <c r="C134" s="451"/>
      <c r="D134" s="451">
        <v>3066</v>
      </c>
      <c r="E134" s="451" t="s">
        <v>487</v>
      </c>
      <c r="F134" s="451" t="s">
        <v>38</v>
      </c>
      <c r="G134" s="451">
        <v>1983</v>
      </c>
      <c r="H134" s="451" t="s">
        <v>1671</v>
      </c>
      <c r="I134" s="451" t="s">
        <v>1093</v>
      </c>
      <c r="J134" s="451">
        <v>20</v>
      </c>
      <c r="K134" s="451">
        <v>9</v>
      </c>
      <c r="L134" s="451">
        <v>20</v>
      </c>
      <c r="M134" s="452">
        <v>0.40510416666666665</v>
      </c>
      <c r="N134" s="451">
        <v>0</v>
      </c>
      <c r="O134" s="453">
        <v>0.52569444444444446</v>
      </c>
      <c r="P134" s="453">
        <v>0.61944444444444446</v>
      </c>
      <c r="Q134" s="453">
        <v>0.40069444444444446</v>
      </c>
      <c r="R134" s="453">
        <v>0.37361111111111112</v>
      </c>
      <c r="S134" s="453">
        <v>0.7402777777777777</v>
      </c>
      <c r="T134" s="453"/>
      <c r="U134" s="453"/>
      <c r="V134" s="453"/>
      <c r="W134" s="453"/>
      <c r="X134" s="453">
        <v>0.46666666666666662</v>
      </c>
      <c r="Y134" s="453"/>
      <c r="Z134" s="453">
        <v>0.67986111111111114</v>
      </c>
      <c r="AA134" s="453">
        <v>0.58819444444444446</v>
      </c>
      <c r="AB134" s="453">
        <v>0.43124999999999997</v>
      </c>
      <c r="AC134" s="453"/>
      <c r="AD134" s="453"/>
      <c r="AE134" s="454">
        <v>0.75902777777777775</v>
      </c>
      <c r="AG134" s="15">
        <f>VLOOKUP(AH134,id!$A:$C,3,0)</f>
        <v>359</v>
      </c>
      <c r="AH134" s="15" t="str">
        <f t="shared" si="29"/>
        <v>TrzynskiMarek1983</v>
      </c>
      <c r="AI134" s="9" t="str">
        <f t="shared" si="30"/>
        <v>Trzynski</v>
      </c>
      <c r="AJ134" s="9" t="str">
        <f t="shared" si="30"/>
        <v>Marek</v>
      </c>
      <c r="AK134" s="9" t="str">
        <f t="shared" si="31"/>
        <v>Stojące wentyle</v>
      </c>
      <c r="AL134" s="9">
        <f t="shared" si="32"/>
        <v>1983</v>
      </c>
      <c r="AM134" s="9">
        <f t="shared" si="24"/>
        <v>3.652174940041736</v>
      </c>
      <c r="AN134" s="9"/>
      <c r="AO134" s="9">
        <f t="shared" si="25"/>
        <v>0.94488728893460205</v>
      </c>
      <c r="AP134" s="9">
        <f t="shared" si="26"/>
        <v>1.125</v>
      </c>
      <c r="AQ134" s="9">
        <f t="shared" si="27"/>
        <v>0.95238095238095233</v>
      </c>
      <c r="AR134" s="9">
        <f t="shared" si="28"/>
        <v>1.0238362555396097</v>
      </c>
    </row>
    <row r="135" spans="1:44" s="236" customFormat="1" ht="15" customHeight="1">
      <c r="A135" s="445">
        <v>141</v>
      </c>
      <c r="B135" s="446">
        <v>130</v>
      </c>
      <c r="C135" s="446"/>
      <c r="D135" s="446">
        <v>3064</v>
      </c>
      <c r="E135" s="446" t="s">
        <v>482</v>
      </c>
      <c r="F135" s="446" t="s">
        <v>483</v>
      </c>
      <c r="G135" s="446">
        <v>1983</v>
      </c>
      <c r="H135" s="446" t="s">
        <v>1671</v>
      </c>
      <c r="I135" s="446" t="s">
        <v>1093</v>
      </c>
      <c r="J135" s="446">
        <v>20</v>
      </c>
      <c r="K135" s="446">
        <v>9</v>
      </c>
      <c r="L135" s="446">
        <v>20</v>
      </c>
      <c r="M135" s="447">
        <v>0.40517361111111111</v>
      </c>
      <c r="N135" s="446">
        <v>0</v>
      </c>
      <c r="O135" s="448">
        <v>0.53333333333333333</v>
      </c>
      <c r="P135" s="448">
        <v>0.61875000000000002</v>
      </c>
      <c r="Q135" s="448">
        <v>0.40138888888888885</v>
      </c>
      <c r="R135" s="448">
        <v>0.3743055555555555</v>
      </c>
      <c r="S135" s="448">
        <v>0.73958333333333337</v>
      </c>
      <c r="T135" s="448"/>
      <c r="U135" s="448"/>
      <c r="V135" s="448"/>
      <c r="W135" s="448"/>
      <c r="X135" s="448">
        <v>0.46666666666666662</v>
      </c>
      <c r="Y135" s="448"/>
      <c r="Z135" s="448">
        <v>0.68194444444444446</v>
      </c>
      <c r="AA135" s="448">
        <v>0.58819444444444446</v>
      </c>
      <c r="AB135" s="448">
        <v>0.43124999999999997</v>
      </c>
      <c r="AC135" s="448"/>
      <c r="AD135" s="448"/>
      <c r="AE135" s="449">
        <v>0.75902777777777775</v>
      </c>
      <c r="AG135" s="15">
        <f>VLOOKUP(AH135,id!$A:$C,3,0)</f>
        <v>361</v>
      </c>
      <c r="AH135" s="15" t="str">
        <f t="shared" si="29"/>
        <v>TrzcińskiDawid1983</v>
      </c>
      <c r="AI135" s="9" t="str">
        <f t="shared" si="30"/>
        <v>Trzciński</v>
      </c>
      <c r="AJ135" s="9" t="str">
        <f t="shared" si="30"/>
        <v>Dawid</v>
      </c>
      <c r="AK135" s="9" t="str">
        <f t="shared" si="31"/>
        <v>Stojące wentyle</v>
      </c>
      <c r="AL135" s="9">
        <f t="shared" si="32"/>
        <v>1983</v>
      </c>
      <c r="AM135" s="9">
        <f t="shared" si="24"/>
        <v>3.6515489781015456</v>
      </c>
      <c r="AN135" s="9"/>
      <c r="AO135" s="9">
        <f t="shared" si="25"/>
        <v>0.99982860570742993</v>
      </c>
      <c r="AP135" s="9">
        <f t="shared" si="26"/>
        <v>1</v>
      </c>
      <c r="AQ135" s="9">
        <f t="shared" si="27"/>
        <v>1</v>
      </c>
      <c r="AR135" s="9">
        <f t="shared" si="28"/>
        <v>1</v>
      </c>
    </row>
    <row r="136" spans="1:44" s="236" customFormat="1" ht="15" customHeight="1">
      <c r="A136" s="450">
        <v>142</v>
      </c>
      <c r="B136" s="451">
        <v>131</v>
      </c>
      <c r="C136" s="451"/>
      <c r="D136" s="451">
        <v>3067</v>
      </c>
      <c r="E136" s="451" t="s">
        <v>484</v>
      </c>
      <c r="F136" s="451" t="s">
        <v>97</v>
      </c>
      <c r="G136" s="451">
        <v>1989</v>
      </c>
      <c r="H136" s="451" t="s">
        <v>1671</v>
      </c>
      <c r="I136" s="451" t="s">
        <v>2831</v>
      </c>
      <c r="J136" s="451">
        <v>20</v>
      </c>
      <c r="K136" s="451">
        <v>9</v>
      </c>
      <c r="L136" s="451">
        <v>20</v>
      </c>
      <c r="M136" s="452">
        <v>0.40527777777777779</v>
      </c>
      <c r="N136" s="451">
        <v>0</v>
      </c>
      <c r="O136" s="453">
        <v>0.53472222222222221</v>
      </c>
      <c r="P136" s="453">
        <v>0.61944444444444446</v>
      </c>
      <c r="Q136" s="453">
        <v>0.40208333333333335</v>
      </c>
      <c r="R136" s="453">
        <v>0.37361111111111112</v>
      </c>
      <c r="S136" s="453">
        <v>0.7402777777777777</v>
      </c>
      <c r="T136" s="453"/>
      <c r="U136" s="453"/>
      <c r="V136" s="453"/>
      <c r="W136" s="453"/>
      <c r="X136" s="453">
        <v>0.4680555555555555</v>
      </c>
      <c r="Y136" s="453"/>
      <c r="Z136" s="453">
        <v>0.68055555555555547</v>
      </c>
      <c r="AA136" s="453">
        <v>0.59097222222222223</v>
      </c>
      <c r="AB136" s="453">
        <v>0.43333333333333335</v>
      </c>
      <c r="AC136" s="453"/>
      <c r="AD136" s="453"/>
      <c r="AE136" s="454">
        <v>0.75902777777777775</v>
      </c>
      <c r="AG136" s="15">
        <f>VLOOKUP(AH136,id!$A:$C,3,0)</f>
        <v>354</v>
      </c>
      <c r="AH136" s="15" t="str">
        <f t="shared" si="29"/>
        <v>GatzkeMateusz1989</v>
      </c>
      <c r="AI136" s="9" t="str">
        <f t="shared" si="30"/>
        <v>Gatzke</v>
      </c>
      <c r="AJ136" s="9" t="str">
        <f t="shared" si="30"/>
        <v>Mateusz</v>
      </c>
      <c r="AK136" s="9" t="str">
        <f t="shared" si="31"/>
        <v>Stojące Wentyle</v>
      </c>
      <c r="AL136" s="9">
        <f t="shared" si="32"/>
        <v>1989</v>
      </c>
      <c r="AM136" s="9">
        <f t="shared" si="24"/>
        <v>3.6506104374114918</v>
      </c>
      <c r="AN136" s="9"/>
      <c r="AO136" s="9">
        <f t="shared" si="25"/>
        <v>0.99974297464016448</v>
      </c>
      <c r="AP136" s="9">
        <f t="shared" si="26"/>
        <v>1</v>
      </c>
      <c r="AQ136" s="9">
        <f t="shared" si="27"/>
        <v>1</v>
      </c>
      <c r="AR136" s="9">
        <f t="shared" si="28"/>
        <v>1</v>
      </c>
    </row>
    <row r="137" spans="1:44" s="236" customFormat="1" ht="15" customHeight="1">
      <c r="A137" s="445">
        <v>143</v>
      </c>
      <c r="B137" s="446">
        <v>132</v>
      </c>
      <c r="C137" s="446"/>
      <c r="D137" s="446">
        <v>3065</v>
      </c>
      <c r="E137" s="446" t="s">
        <v>482</v>
      </c>
      <c r="F137" s="446" t="s">
        <v>53</v>
      </c>
      <c r="G137" s="446">
        <v>1973</v>
      </c>
      <c r="H137" s="446" t="s">
        <v>1671</v>
      </c>
      <c r="I137" s="446" t="s">
        <v>1093</v>
      </c>
      <c r="J137" s="446">
        <v>20</v>
      </c>
      <c r="K137" s="446">
        <v>9</v>
      </c>
      <c r="L137" s="446">
        <v>20</v>
      </c>
      <c r="M137" s="447">
        <v>0.40539351851851851</v>
      </c>
      <c r="N137" s="446">
        <v>0</v>
      </c>
      <c r="O137" s="448">
        <v>0.52638888888888891</v>
      </c>
      <c r="P137" s="448">
        <v>0.62013888888888891</v>
      </c>
      <c r="Q137" s="448">
        <v>0.40208333333333335</v>
      </c>
      <c r="R137" s="448">
        <v>0.3743055555555555</v>
      </c>
      <c r="S137" s="448">
        <v>0.7402777777777777</v>
      </c>
      <c r="T137" s="448"/>
      <c r="U137" s="448"/>
      <c r="V137" s="448"/>
      <c r="W137" s="448"/>
      <c r="X137" s="448">
        <v>0.46736111111111112</v>
      </c>
      <c r="Y137" s="448"/>
      <c r="Z137" s="448">
        <v>0.68263888888888891</v>
      </c>
      <c r="AA137" s="448">
        <v>0.59513888888888888</v>
      </c>
      <c r="AB137" s="448">
        <v>0.43194444444444446</v>
      </c>
      <c r="AC137" s="448"/>
      <c r="AD137" s="448"/>
      <c r="AE137" s="449">
        <v>0.75902777777777775</v>
      </c>
      <c r="AG137" s="15">
        <f>VLOOKUP(AH137,id!$A:$C,3,0)</f>
        <v>360</v>
      </c>
      <c r="AH137" s="15" t="str">
        <f t="shared" si="29"/>
        <v>TrzcińskiTomasz1973</v>
      </c>
      <c r="AI137" s="9" t="str">
        <f t="shared" si="30"/>
        <v>Trzciński</v>
      </c>
      <c r="AJ137" s="9" t="str">
        <f t="shared" si="30"/>
        <v>Tomasz</v>
      </c>
      <c r="AK137" s="9" t="str">
        <f t="shared" si="31"/>
        <v>Stojące wentyle</v>
      </c>
      <c r="AL137" s="9">
        <f t="shared" si="32"/>
        <v>1973</v>
      </c>
      <c r="AM137" s="9">
        <f t="shared" si="24"/>
        <v>3.6495681801062299</v>
      </c>
      <c r="AN137" s="9"/>
      <c r="AO137" s="9">
        <f t="shared" si="25"/>
        <v>0.99971449780163313</v>
      </c>
      <c r="AP137" s="9">
        <f t="shared" si="26"/>
        <v>1</v>
      </c>
      <c r="AQ137" s="9">
        <f t="shared" si="27"/>
        <v>1</v>
      </c>
      <c r="AR137" s="9">
        <f t="shared" si="28"/>
        <v>1</v>
      </c>
    </row>
    <row r="138" spans="1:44" s="236" customFormat="1" ht="15" customHeight="1">
      <c r="A138" s="450">
        <v>144</v>
      </c>
      <c r="B138" s="451">
        <v>133</v>
      </c>
      <c r="C138" s="451"/>
      <c r="D138" s="451">
        <v>3068</v>
      </c>
      <c r="E138" s="451" t="s">
        <v>2832</v>
      </c>
      <c r="F138" s="451" t="s">
        <v>50</v>
      </c>
      <c r="G138" s="451">
        <v>1979</v>
      </c>
      <c r="H138" s="451" t="s">
        <v>1671</v>
      </c>
      <c r="I138" s="451" t="s">
        <v>1093</v>
      </c>
      <c r="J138" s="451">
        <v>20</v>
      </c>
      <c r="K138" s="451">
        <v>9</v>
      </c>
      <c r="L138" s="451">
        <v>20</v>
      </c>
      <c r="M138" s="452">
        <v>0.40554398148148146</v>
      </c>
      <c r="N138" s="451">
        <v>0</v>
      </c>
      <c r="O138" s="453">
        <v>0.52638888888888891</v>
      </c>
      <c r="P138" s="453">
        <v>0.62013888888888891</v>
      </c>
      <c r="Q138" s="453">
        <v>0.40208333333333335</v>
      </c>
      <c r="R138" s="453">
        <v>0.37361111111111112</v>
      </c>
      <c r="S138" s="453">
        <v>0.7402777777777777</v>
      </c>
      <c r="T138" s="453"/>
      <c r="U138" s="453"/>
      <c r="V138" s="453"/>
      <c r="W138" s="453"/>
      <c r="X138" s="453">
        <v>0.4680555555555555</v>
      </c>
      <c r="Y138" s="453"/>
      <c r="Z138" s="453">
        <v>0.68055555555555547</v>
      </c>
      <c r="AA138" s="453">
        <v>0.58888888888888891</v>
      </c>
      <c r="AB138" s="453">
        <v>0.43402777777777773</v>
      </c>
      <c r="AC138" s="453"/>
      <c r="AD138" s="453"/>
      <c r="AE138" s="454">
        <v>0.75902777777777775</v>
      </c>
      <c r="AG138" s="15">
        <f>VLOOKUP(AH138,id!$A:$C,3,0)</f>
        <v>739</v>
      </c>
      <c r="AH138" s="15" t="str">
        <f t="shared" si="29"/>
        <v>CzernyRafał1979</v>
      </c>
      <c r="AI138" s="9" t="str">
        <f t="shared" si="30"/>
        <v>Czerny</v>
      </c>
      <c r="AJ138" s="9" t="str">
        <f t="shared" si="30"/>
        <v>Rafał</v>
      </c>
      <c r="AK138" s="9" t="str">
        <f t="shared" si="31"/>
        <v>Stojące wentyle</v>
      </c>
      <c r="AL138" s="9">
        <f t="shared" si="32"/>
        <v>1979</v>
      </c>
      <c r="AM138" s="9">
        <f t="shared" si="24"/>
        <v>3.6482141350038759</v>
      </c>
      <c r="AN138" s="9"/>
      <c r="AO138" s="9">
        <f t="shared" si="25"/>
        <v>0.99962898484545792</v>
      </c>
      <c r="AP138" s="9">
        <f t="shared" si="26"/>
        <v>1</v>
      </c>
      <c r="AQ138" s="9">
        <f t="shared" si="27"/>
        <v>1</v>
      </c>
      <c r="AR138" s="9">
        <f t="shared" si="28"/>
        <v>1</v>
      </c>
    </row>
    <row r="139" spans="1:44" s="236" customFormat="1" ht="15" customHeight="1">
      <c r="A139" s="445">
        <v>145</v>
      </c>
      <c r="B139" s="446">
        <v>134</v>
      </c>
      <c r="C139" s="446"/>
      <c r="D139" s="446">
        <v>3085</v>
      </c>
      <c r="E139" s="446" t="s">
        <v>1075</v>
      </c>
      <c r="F139" s="446" t="s">
        <v>50</v>
      </c>
      <c r="G139" s="446">
        <v>2000</v>
      </c>
      <c r="H139" s="446" t="s">
        <v>2833</v>
      </c>
      <c r="I139" s="446" t="s">
        <v>1076</v>
      </c>
      <c r="J139" s="446">
        <v>20</v>
      </c>
      <c r="K139" s="446">
        <v>8</v>
      </c>
      <c r="L139" s="446">
        <v>20</v>
      </c>
      <c r="M139" s="447">
        <v>0.37952546296296297</v>
      </c>
      <c r="N139" s="446">
        <v>0</v>
      </c>
      <c r="O139" s="448">
        <v>0.4381944444444445</v>
      </c>
      <c r="P139" s="448">
        <v>0.3756944444444445</v>
      </c>
      <c r="Q139" s="448"/>
      <c r="R139" s="448"/>
      <c r="S139" s="448">
        <v>0.69930555555555562</v>
      </c>
      <c r="T139" s="448"/>
      <c r="U139" s="448">
        <v>0.56736111111111109</v>
      </c>
      <c r="V139" s="448"/>
      <c r="W139" s="448"/>
      <c r="X139" s="448"/>
      <c r="Y139" s="448">
        <v>0.50694444444444442</v>
      </c>
      <c r="Z139" s="448">
        <v>0.63750000000000007</v>
      </c>
      <c r="AA139" s="448">
        <v>0.40763888888888888</v>
      </c>
      <c r="AB139" s="448"/>
      <c r="AC139" s="448"/>
      <c r="AD139" s="448">
        <v>0.60416666666666663</v>
      </c>
      <c r="AE139" s="449">
        <v>0.73333333333333339</v>
      </c>
      <c r="AG139" s="15">
        <f>VLOOKUP(AH139,id!$A:$C,3,0)</f>
        <v>122</v>
      </c>
      <c r="AH139" s="15" t="str">
        <f t="shared" si="29"/>
        <v>CzubalskiRafał2000</v>
      </c>
      <c r="AI139" s="9" t="str">
        <f t="shared" si="30"/>
        <v>Czubalski</v>
      </c>
      <c r="AJ139" s="9" t="str">
        <f t="shared" si="30"/>
        <v>Rafał</v>
      </c>
      <c r="AK139" s="9" t="str">
        <f t="shared" si="31"/>
        <v>CST</v>
      </c>
      <c r="AL139" s="9">
        <f t="shared" si="32"/>
        <v>2000</v>
      </c>
      <c r="AM139" s="9">
        <f t="shared" si="24"/>
        <v>3.5632789083847167</v>
      </c>
      <c r="AN139" s="9"/>
      <c r="AO139" s="9">
        <f t="shared" si="25"/>
        <v>1.0685553962977645</v>
      </c>
      <c r="AP139" s="9">
        <f t="shared" si="26"/>
        <v>0.88888888888888884</v>
      </c>
      <c r="AQ139" s="9">
        <f t="shared" si="27"/>
        <v>1</v>
      </c>
      <c r="AR139" s="9">
        <f t="shared" si="28"/>
        <v>0.97671868386117389</v>
      </c>
    </row>
    <row r="140" spans="1:44" s="236" customFormat="1" ht="15" customHeight="1">
      <c r="A140" s="450">
        <v>146</v>
      </c>
      <c r="B140" s="451">
        <v>135</v>
      </c>
      <c r="C140" s="451"/>
      <c r="D140" s="451">
        <v>3084</v>
      </c>
      <c r="E140" s="451" t="s">
        <v>1075</v>
      </c>
      <c r="F140" s="451" t="s">
        <v>30</v>
      </c>
      <c r="G140" s="451">
        <v>1967</v>
      </c>
      <c r="H140" s="451" t="s">
        <v>2833</v>
      </c>
      <c r="I140" s="451" t="s">
        <v>1076</v>
      </c>
      <c r="J140" s="451">
        <v>20</v>
      </c>
      <c r="K140" s="451">
        <v>8</v>
      </c>
      <c r="L140" s="451">
        <v>20</v>
      </c>
      <c r="M140" s="452">
        <v>0.37958333333333333</v>
      </c>
      <c r="N140" s="451">
        <v>0</v>
      </c>
      <c r="O140" s="453">
        <v>0.4381944444444445</v>
      </c>
      <c r="P140" s="453">
        <v>0.37638888888888888</v>
      </c>
      <c r="Q140" s="453"/>
      <c r="R140" s="453"/>
      <c r="S140" s="453">
        <v>0.69930555555555562</v>
      </c>
      <c r="T140" s="453"/>
      <c r="U140" s="453">
        <v>0.56736111111111109</v>
      </c>
      <c r="V140" s="453"/>
      <c r="W140" s="453"/>
      <c r="X140" s="453"/>
      <c r="Y140" s="453">
        <v>0.50694444444444442</v>
      </c>
      <c r="Z140" s="453">
        <v>0.63750000000000007</v>
      </c>
      <c r="AA140" s="453">
        <v>0.40763888888888888</v>
      </c>
      <c r="AB140" s="453"/>
      <c r="AC140" s="453"/>
      <c r="AD140" s="453">
        <v>0.60416666666666663</v>
      </c>
      <c r="AE140" s="454">
        <v>0.73333333333333339</v>
      </c>
      <c r="AG140" s="15">
        <f>VLOOKUP(AH140,id!$A:$C,3,0)</f>
        <v>121</v>
      </c>
      <c r="AH140" s="15" t="str">
        <f t="shared" si="29"/>
        <v>CzubalskiAndrzej1967</v>
      </c>
      <c r="AI140" s="9" t="str">
        <f t="shared" si="30"/>
        <v>Czubalski</v>
      </c>
      <c r="AJ140" s="9" t="str">
        <f t="shared" si="30"/>
        <v>Andrzej</v>
      </c>
      <c r="AK140" s="9" t="str">
        <f t="shared" si="31"/>
        <v>CST</v>
      </c>
      <c r="AL140" s="9">
        <f t="shared" si="32"/>
        <v>1967</v>
      </c>
      <c r="AM140" s="9">
        <f t="shared" si="24"/>
        <v>3.5627356593744128</v>
      </c>
      <c r="AN140" s="9"/>
      <c r="AO140" s="9">
        <f t="shared" si="25"/>
        <v>0.99984754238321749</v>
      </c>
      <c r="AP140" s="9">
        <f t="shared" si="26"/>
        <v>1</v>
      </c>
      <c r="AQ140" s="9">
        <f t="shared" si="27"/>
        <v>1</v>
      </c>
      <c r="AR140" s="9">
        <f t="shared" si="28"/>
        <v>1</v>
      </c>
    </row>
    <row r="141" spans="1:44" s="236" customFormat="1" ht="15" customHeight="1">
      <c r="A141" s="445">
        <v>147</v>
      </c>
      <c r="B141" s="446">
        <v>136</v>
      </c>
      <c r="C141" s="446"/>
      <c r="D141" s="446">
        <v>3134</v>
      </c>
      <c r="E141" s="446" t="s">
        <v>1115</v>
      </c>
      <c r="F141" s="446" t="s">
        <v>26</v>
      </c>
      <c r="G141" s="446">
        <v>1978</v>
      </c>
      <c r="H141" s="446" t="s">
        <v>1673</v>
      </c>
      <c r="I141" s="446"/>
      <c r="J141" s="446">
        <v>20</v>
      </c>
      <c r="K141" s="446">
        <v>8</v>
      </c>
      <c r="L141" s="446">
        <v>20</v>
      </c>
      <c r="M141" s="447">
        <v>0.38596064814814812</v>
      </c>
      <c r="N141" s="446">
        <v>0</v>
      </c>
      <c r="O141" s="448">
        <v>0.64166666666666672</v>
      </c>
      <c r="P141" s="448">
        <v>0.37013888888888885</v>
      </c>
      <c r="Q141" s="448"/>
      <c r="R141" s="448"/>
      <c r="S141" s="448">
        <v>0.39166666666666666</v>
      </c>
      <c r="T141" s="448"/>
      <c r="U141" s="448">
        <v>0.47430555555555554</v>
      </c>
      <c r="V141" s="448"/>
      <c r="W141" s="448"/>
      <c r="X141" s="448"/>
      <c r="Y141" s="448">
        <v>0.52430555555555558</v>
      </c>
      <c r="Z141" s="448">
        <v>0.42986111111111108</v>
      </c>
      <c r="AA141" s="448">
        <v>0.70624999999999993</v>
      </c>
      <c r="AB141" s="448"/>
      <c r="AC141" s="448"/>
      <c r="AD141" s="448">
        <v>0.59305555555555556</v>
      </c>
      <c r="AE141" s="449">
        <v>0.73958333333333337</v>
      </c>
      <c r="AG141" s="15">
        <f>VLOOKUP(AH141,id!$A:$C,3,0)</f>
        <v>321</v>
      </c>
      <c r="AH141" s="15" t="str">
        <f t="shared" si="29"/>
        <v>MaciakKrzysztof1978</v>
      </c>
      <c r="AI141" s="9" t="str">
        <f t="shared" si="30"/>
        <v>Maciak</v>
      </c>
      <c r="AJ141" s="9" t="str">
        <f t="shared" si="30"/>
        <v>Krzysztof</v>
      </c>
      <c r="AK141" s="9">
        <f t="shared" si="31"/>
        <v>0</v>
      </c>
      <c r="AL141" s="9">
        <f t="shared" si="32"/>
        <v>1978</v>
      </c>
      <c r="AM141" s="9">
        <f t="shared" si="24"/>
        <v>3.503867774757647</v>
      </c>
      <c r="AN141" s="9"/>
      <c r="AO141" s="9">
        <f t="shared" si="25"/>
        <v>0.98347677452244586</v>
      </c>
      <c r="AP141" s="9">
        <f t="shared" si="26"/>
        <v>1</v>
      </c>
      <c r="AQ141" s="9">
        <f t="shared" si="27"/>
        <v>1</v>
      </c>
      <c r="AR141" s="9">
        <f t="shared" si="28"/>
        <v>1</v>
      </c>
    </row>
    <row r="142" spans="1:44" s="236" customFormat="1" ht="15" customHeight="1">
      <c r="A142" s="450">
        <v>148</v>
      </c>
      <c r="B142" s="451">
        <v>137</v>
      </c>
      <c r="C142" s="451"/>
      <c r="D142" s="451">
        <v>3190</v>
      </c>
      <c r="E142" s="451" t="s">
        <v>1725</v>
      </c>
      <c r="F142" s="451" t="s">
        <v>26</v>
      </c>
      <c r="G142" s="451">
        <v>1970</v>
      </c>
      <c r="H142" s="451" t="s">
        <v>1615</v>
      </c>
      <c r="I142" s="451"/>
      <c r="J142" s="451">
        <v>18</v>
      </c>
      <c r="K142" s="451">
        <v>12</v>
      </c>
      <c r="L142" s="451">
        <v>30</v>
      </c>
      <c r="M142" s="452">
        <v>0.42440972222222223</v>
      </c>
      <c r="N142" s="451">
        <v>12</v>
      </c>
      <c r="O142" s="453">
        <v>0.7270833333333333</v>
      </c>
      <c r="P142" s="453"/>
      <c r="Q142" s="453">
        <v>0.46527777777777773</v>
      </c>
      <c r="R142" s="453">
        <v>0.37013888888888885</v>
      </c>
      <c r="S142" s="453">
        <v>0.59930555555555554</v>
      </c>
      <c r="T142" s="453">
        <v>0.4993055555555555</v>
      </c>
      <c r="U142" s="453"/>
      <c r="V142" s="453">
        <v>0.41250000000000003</v>
      </c>
      <c r="W142" s="453">
        <v>0.53819444444444442</v>
      </c>
      <c r="X142" s="453">
        <v>0.38750000000000001</v>
      </c>
      <c r="Y142" s="453"/>
      <c r="Z142" s="453">
        <v>0.63750000000000007</v>
      </c>
      <c r="AA142" s="453"/>
      <c r="AB142" s="453">
        <v>0.43124999999999997</v>
      </c>
      <c r="AC142" s="453">
        <v>0.56736111111111109</v>
      </c>
      <c r="AD142" s="453">
        <v>0.67499999999999993</v>
      </c>
      <c r="AE142" s="454">
        <v>0.77847222222222223</v>
      </c>
      <c r="AG142" s="15">
        <f>VLOOKUP(AH142,id!$A:$C,3,0)</f>
        <v>368</v>
      </c>
      <c r="AH142" s="15" t="str">
        <f t="shared" si="29"/>
        <v>SoleckiKrzysztof1970</v>
      </c>
      <c r="AI142" s="9" t="str">
        <f t="shared" si="30"/>
        <v>Solecki</v>
      </c>
      <c r="AJ142" s="9" t="str">
        <f t="shared" si="30"/>
        <v>Krzysztof</v>
      </c>
      <c r="AK142" s="9">
        <f t="shared" si="31"/>
        <v>0</v>
      </c>
      <c r="AL142" s="9">
        <f t="shared" si="32"/>
        <v>1970</v>
      </c>
      <c r="AM142" s="9">
        <f t="shared" si="24"/>
        <v>3.1534809972818825</v>
      </c>
      <c r="AN142" s="9"/>
      <c r="AO142" s="9">
        <f t="shared" si="25"/>
        <v>0.90940576508767612</v>
      </c>
      <c r="AP142" s="9">
        <f t="shared" si="26"/>
        <v>1.5</v>
      </c>
      <c r="AQ142" s="9">
        <f t="shared" si="27"/>
        <v>0.9</v>
      </c>
      <c r="AR142" s="9">
        <f t="shared" si="28"/>
        <v>1.0844717711976986</v>
      </c>
    </row>
    <row r="143" spans="1:44" s="236" customFormat="1" ht="15" customHeight="1">
      <c r="A143" s="445">
        <v>149</v>
      </c>
      <c r="B143" s="446">
        <v>138</v>
      </c>
      <c r="C143" s="446"/>
      <c r="D143" s="446">
        <v>3189</v>
      </c>
      <c r="E143" s="446" t="s">
        <v>390</v>
      </c>
      <c r="F143" s="446" t="s">
        <v>483</v>
      </c>
      <c r="G143" s="446">
        <v>1976</v>
      </c>
      <c r="H143" s="446" t="s">
        <v>1515</v>
      </c>
      <c r="I143" s="446"/>
      <c r="J143" s="446">
        <v>18</v>
      </c>
      <c r="K143" s="446">
        <v>12</v>
      </c>
      <c r="L143" s="446">
        <v>30</v>
      </c>
      <c r="M143" s="447">
        <v>0.42449074074074072</v>
      </c>
      <c r="N143" s="446">
        <v>12</v>
      </c>
      <c r="O143" s="448">
        <v>0.7270833333333333</v>
      </c>
      <c r="P143" s="448"/>
      <c r="Q143" s="448">
        <v>0.46458333333333335</v>
      </c>
      <c r="R143" s="448">
        <v>0.37013888888888885</v>
      </c>
      <c r="S143" s="448">
        <v>0.59930555555555554</v>
      </c>
      <c r="T143" s="448">
        <v>0.4993055555555555</v>
      </c>
      <c r="U143" s="448"/>
      <c r="V143" s="448">
        <v>0.4152777777777778</v>
      </c>
      <c r="W143" s="448">
        <v>0.53819444444444442</v>
      </c>
      <c r="X143" s="448">
        <v>0.38750000000000001</v>
      </c>
      <c r="Y143" s="448"/>
      <c r="Z143" s="448">
        <v>0.63750000000000007</v>
      </c>
      <c r="AA143" s="448"/>
      <c r="AB143" s="448">
        <v>0.43124999999999997</v>
      </c>
      <c r="AC143" s="448">
        <v>0.56736111111111109</v>
      </c>
      <c r="AD143" s="448">
        <v>0.67499999999999993</v>
      </c>
      <c r="AE143" s="449">
        <v>0.77847222222222223</v>
      </c>
      <c r="AG143" s="15">
        <f>VLOOKUP(AH143,id!$A:$C,3,0)</f>
        <v>367</v>
      </c>
      <c r="AH143" s="15" t="str">
        <f t="shared" si="29"/>
        <v>DejaDawid1976</v>
      </c>
      <c r="AI143" s="9" t="str">
        <f t="shared" si="30"/>
        <v>Deja</v>
      </c>
      <c r="AJ143" s="9" t="str">
        <f t="shared" si="30"/>
        <v>Dawid</v>
      </c>
      <c r="AK143" s="9">
        <f t="shared" si="31"/>
        <v>0</v>
      </c>
      <c r="AL143" s="9">
        <f t="shared" si="32"/>
        <v>1976</v>
      </c>
      <c r="AM143" s="9">
        <f t="shared" si="24"/>
        <v>3.1528791222960342</v>
      </c>
      <c r="AN143" s="9"/>
      <c r="AO143" s="9">
        <f t="shared" si="25"/>
        <v>0.99980913949176575</v>
      </c>
      <c r="AP143" s="9">
        <f t="shared" si="26"/>
        <v>1</v>
      </c>
      <c r="AQ143" s="9">
        <f t="shared" si="27"/>
        <v>1</v>
      </c>
      <c r="AR143" s="9">
        <f t="shared" si="28"/>
        <v>1</v>
      </c>
    </row>
    <row r="144" spans="1:44" s="236" customFormat="1" ht="15" customHeight="1">
      <c r="A144" s="450">
        <v>150</v>
      </c>
      <c r="B144" s="451">
        <v>139</v>
      </c>
      <c r="C144" s="451"/>
      <c r="D144" s="451">
        <v>3155</v>
      </c>
      <c r="E144" s="451" t="s">
        <v>556</v>
      </c>
      <c r="F144" s="451" t="s">
        <v>26</v>
      </c>
      <c r="G144" s="451">
        <v>1955</v>
      </c>
      <c r="H144" s="451" t="s">
        <v>1797</v>
      </c>
      <c r="I144" s="451"/>
      <c r="J144" s="451">
        <v>18</v>
      </c>
      <c r="K144" s="451">
        <v>7</v>
      </c>
      <c r="L144" s="451">
        <v>18</v>
      </c>
      <c r="M144" s="452">
        <v>0.36631944444444442</v>
      </c>
      <c r="N144" s="451">
        <v>0</v>
      </c>
      <c r="O144" s="453"/>
      <c r="P144" s="453">
        <v>0.37152777777777773</v>
      </c>
      <c r="Q144" s="453">
        <v>0.67013888888888884</v>
      </c>
      <c r="R144" s="453"/>
      <c r="S144" s="453">
        <v>0.56666666666666665</v>
      </c>
      <c r="T144" s="453"/>
      <c r="U144" s="453"/>
      <c r="V144" s="453"/>
      <c r="W144" s="453">
        <v>0.63611111111111118</v>
      </c>
      <c r="X144" s="453"/>
      <c r="Y144" s="453"/>
      <c r="Z144" s="453">
        <v>0.49583333333333335</v>
      </c>
      <c r="AA144" s="453">
        <v>0.40069444444444446</v>
      </c>
      <c r="AB144" s="453">
        <v>0.68680555555555556</v>
      </c>
      <c r="AC144" s="453"/>
      <c r="AD144" s="453"/>
      <c r="AE144" s="454">
        <v>0.72013888888888899</v>
      </c>
      <c r="AG144" s="15">
        <f>VLOOKUP(AH144,id!$A:$C,3,0)</f>
        <v>298</v>
      </c>
      <c r="AH144" s="15" t="str">
        <f t="shared" si="29"/>
        <v>SawickiKrzysztof1955</v>
      </c>
      <c r="AI144" s="9" t="str">
        <f t="shared" si="30"/>
        <v>Sawicki</v>
      </c>
      <c r="AJ144" s="9" t="str">
        <f t="shared" si="30"/>
        <v>Krzysztof</v>
      </c>
      <c r="AK144" s="9">
        <f t="shared" si="31"/>
        <v>0</v>
      </c>
      <c r="AL144" s="9">
        <f t="shared" si="32"/>
        <v>1955</v>
      </c>
      <c r="AM144" s="9">
        <f t="shared" si="24"/>
        <v>2.8306793683100286</v>
      </c>
      <c r="AN144" s="9"/>
      <c r="AO144" s="9">
        <f t="shared" si="25"/>
        <v>1.1587993680884676</v>
      </c>
      <c r="AP144" s="9">
        <f t="shared" si="26"/>
        <v>0.58333333333333337</v>
      </c>
      <c r="AQ144" s="9">
        <f t="shared" si="27"/>
        <v>1</v>
      </c>
      <c r="AR144" s="9">
        <f t="shared" si="28"/>
        <v>0.89780776823712527</v>
      </c>
    </row>
    <row r="145" spans="1:44" s="236" customFormat="1" ht="15" customHeight="1">
      <c r="A145" s="445">
        <v>151</v>
      </c>
      <c r="B145" s="446">
        <v>140</v>
      </c>
      <c r="C145" s="446"/>
      <c r="D145" s="446">
        <v>3156</v>
      </c>
      <c r="E145" s="446" t="s">
        <v>460</v>
      </c>
      <c r="F145" s="446" t="s">
        <v>95</v>
      </c>
      <c r="G145" s="446">
        <v>1955</v>
      </c>
      <c r="H145" s="446" t="s">
        <v>1716</v>
      </c>
      <c r="I145" s="446"/>
      <c r="J145" s="446">
        <v>18</v>
      </c>
      <c r="K145" s="446">
        <v>7</v>
      </c>
      <c r="L145" s="446">
        <v>18</v>
      </c>
      <c r="M145" s="447">
        <v>0.3664930555555555</v>
      </c>
      <c r="N145" s="446">
        <v>0</v>
      </c>
      <c r="O145" s="448"/>
      <c r="P145" s="448">
        <v>0.37152777777777773</v>
      </c>
      <c r="Q145" s="448">
        <v>0.67013888888888884</v>
      </c>
      <c r="R145" s="448"/>
      <c r="S145" s="448">
        <v>0.56666666666666665</v>
      </c>
      <c r="T145" s="448"/>
      <c r="U145" s="448"/>
      <c r="V145" s="448"/>
      <c r="W145" s="448">
        <v>0.625</v>
      </c>
      <c r="X145" s="448"/>
      <c r="Y145" s="448"/>
      <c r="Z145" s="448">
        <v>0.49652777777777773</v>
      </c>
      <c r="AA145" s="448">
        <v>0.40069444444444446</v>
      </c>
      <c r="AB145" s="448">
        <v>0.6875</v>
      </c>
      <c r="AC145" s="448"/>
      <c r="AD145" s="448"/>
      <c r="AE145" s="449">
        <v>0.72013888888888899</v>
      </c>
      <c r="AG145" s="15">
        <f>VLOOKUP(AH145,id!$A:$C,3,0)</f>
        <v>299</v>
      </c>
      <c r="AH145" s="15" t="str">
        <f t="shared" si="29"/>
        <v>KałkaTadeusz1955</v>
      </c>
      <c r="AI145" s="9" t="str">
        <f t="shared" si="30"/>
        <v>Kałka</v>
      </c>
      <c r="AJ145" s="9" t="str">
        <f t="shared" si="30"/>
        <v>Tadeusz</v>
      </c>
      <c r="AK145" s="9">
        <f t="shared" si="31"/>
        <v>0</v>
      </c>
      <c r="AL145" s="9">
        <f t="shared" si="32"/>
        <v>1955</v>
      </c>
      <c r="AM145" s="9">
        <f t="shared" si="24"/>
        <v>2.8293384496135294</v>
      </c>
      <c r="AN145" s="9"/>
      <c r="AO145" s="9">
        <f t="shared" si="25"/>
        <v>0.99952629085741362</v>
      </c>
      <c r="AP145" s="9">
        <f t="shared" si="26"/>
        <v>1</v>
      </c>
      <c r="AQ145" s="9">
        <f t="shared" si="27"/>
        <v>1</v>
      </c>
      <c r="AR145" s="9">
        <f t="shared" si="28"/>
        <v>1</v>
      </c>
    </row>
    <row r="146" spans="1:44" s="236" customFormat="1" ht="15" customHeight="1">
      <c r="A146" s="450">
        <v>154</v>
      </c>
      <c r="B146" s="451">
        <v>141</v>
      </c>
      <c r="C146" s="451"/>
      <c r="D146" s="451">
        <v>3092</v>
      </c>
      <c r="E146" s="451" t="s">
        <v>2835</v>
      </c>
      <c r="F146" s="451" t="s">
        <v>1232</v>
      </c>
      <c r="G146" s="451">
        <v>1964</v>
      </c>
      <c r="H146" s="451" t="s">
        <v>2837</v>
      </c>
      <c r="I146" s="451"/>
      <c r="J146" s="451">
        <v>16</v>
      </c>
      <c r="K146" s="451">
        <v>12</v>
      </c>
      <c r="L146" s="451">
        <v>29</v>
      </c>
      <c r="M146" s="452">
        <v>0.42512731481481486</v>
      </c>
      <c r="N146" s="451">
        <v>13</v>
      </c>
      <c r="O146" s="453">
        <v>0.63958333333333328</v>
      </c>
      <c r="P146" s="453">
        <v>0.7104166666666667</v>
      </c>
      <c r="Q146" s="453">
        <v>0.46666666666666662</v>
      </c>
      <c r="R146" s="453">
        <v>0.5854166666666667</v>
      </c>
      <c r="S146" s="453"/>
      <c r="T146" s="453">
        <v>0.43055555555555558</v>
      </c>
      <c r="U146" s="453"/>
      <c r="V146" s="453">
        <v>0.5083333333333333</v>
      </c>
      <c r="W146" s="453">
        <v>0.39513888888888887</v>
      </c>
      <c r="X146" s="453">
        <v>0.54027777777777775</v>
      </c>
      <c r="Y146" s="453"/>
      <c r="Z146" s="453">
        <v>0.74583333333333324</v>
      </c>
      <c r="AA146" s="453">
        <v>0.6777777777777777</v>
      </c>
      <c r="AB146" s="453">
        <v>0.4861111111111111</v>
      </c>
      <c r="AC146" s="453">
        <v>0.375</v>
      </c>
      <c r="AD146" s="453"/>
      <c r="AE146" s="454">
        <v>0.77916666666666667</v>
      </c>
      <c r="AG146" s="15">
        <f>VLOOKUP(AH146,id!$A:$C,3,0)</f>
        <v>740</v>
      </c>
      <c r="AH146" s="15" t="str">
        <f t="shared" si="29"/>
        <v>CzyżJanusz1964</v>
      </c>
      <c r="AI146" s="9" t="str">
        <f t="shared" si="30"/>
        <v>Czyż</v>
      </c>
      <c r="AJ146" s="9" t="str">
        <f t="shared" si="30"/>
        <v>Janusz</v>
      </c>
      <c r="AK146" s="9">
        <f t="shared" si="31"/>
        <v>0</v>
      </c>
      <c r="AL146" s="9">
        <f t="shared" si="32"/>
        <v>1964</v>
      </c>
      <c r="AM146" s="9">
        <f t="shared" si="24"/>
        <v>2.5149675107675815</v>
      </c>
      <c r="AN146" s="9"/>
      <c r="AO146" s="9">
        <f t="shared" si="25"/>
        <v>0.86207835343442851</v>
      </c>
      <c r="AP146" s="9">
        <f t="shared" si="26"/>
        <v>1.7142857142857142</v>
      </c>
      <c r="AQ146" s="9">
        <f t="shared" si="27"/>
        <v>0.88888888888888884</v>
      </c>
      <c r="AR146" s="9">
        <f t="shared" si="28"/>
        <v>1.1138241786028791</v>
      </c>
    </row>
    <row r="147" spans="1:44" s="236" customFormat="1" ht="15" customHeight="1">
      <c r="A147" s="450">
        <v>156</v>
      </c>
      <c r="B147" s="451">
        <v>142</v>
      </c>
      <c r="C147" s="451"/>
      <c r="D147" s="451">
        <v>3202</v>
      </c>
      <c r="E147" s="451" t="s">
        <v>2838</v>
      </c>
      <c r="F147" s="451" t="s">
        <v>414</v>
      </c>
      <c r="G147" s="451">
        <v>1997</v>
      </c>
      <c r="H147" s="451" t="s">
        <v>2839</v>
      </c>
      <c r="I147" s="451"/>
      <c r="J147" s="451">
        <v>16</v>
      </c>
      <c r="K147" s="451">
        <v>7</v>
      </c>
      <c r="L147" s="451">
        <v>16</v>
      </c>
      <c r="M147" s="452">
        <v>0.31607638888888889</v>
      </c>
      <c r="N147" s="451">
        <v>0</v>
      </c>
      <c r="O147" s="453">
        <v>0.56180555555555556</v>
      </c>
      <c r="P147" s="453"/>
      <c r="Q147" s="453"/>
      <c r="R147" s="453">
        <v>0.59791666666666665</v>
      </c>
      <c r="S147" s="453">
        <v>0.40069444444444446</v>
      </c>
      <c r="T147" s="453"/>
      <c r="U147" s="453">
        <v>0.45624999999999999</v>
      </c>
      <c r="V147" s="453"/>
      <c r="W147" s="453"/>
      <c r="X147" s="453"/>
      <c r="Y147" s="453">
        <v>0.52013888888888882</v>
      </c>
      <c r="Z147" s="453">
        <v>0.42569444444444443</v>
      </c>
      <c r="AA147" s="453"/>
      <c r="AB147" s="453"/>
      <c r="AC147" s="453"/>
      <c r="AD147" s="453">
        <v>0.49305555555555558</v>
      </c>
      <c r="AE147" s="454">
        <v>0.67013888888888884</v>
      </c>
      <c r="AG147" s="15">
        <f>VLOOKUP(AH147,id!$A:$C,3,0)</f>
        <v>741</v>
      </c>
      <c r="AH147" s="15" t="str">
        <f t="shared" si="29"/>
        <v>ApolloSzymon1997</v>
      </c>
      <c r="AI147" s="9" t="str">
        <f t="shared" si="30"/>
        <v>Apollo</v>
      </c>
      <c r="AJ147" s="9" t="str">
        <f t="shared" si="30"/>
        <v>Szymon</v>
      </c>
      <c r="AK147" s="9">
        <f t="shared" si="31"/>
        <v>0</v>
      </c>
      <c r="AL147" s="9">
        <f t="shared" si="32"/>
        <v>1997</v>
      </c>
      <c r="AM147" s="9">
        <f t="shared" si="24"/>
        <v>2.2579573680311205</v>
      </c>
      <c r="AN147" s="9"/>
      <c r="AO147" s="9">
        <f t="shared" si="25"/>
        <v>1.3450144640960857</v>
      </c>
      <c r="AP147" s="9">
        <f t="shared" si="26"/>
        <v>0.58333333333333337</v>
      </c>
      <c r="AQ147" s="9">
        <f t="shared" si="27"/>
        <v>1</v>
      </c>
      <c r="AR147" s="9">
        <f t="shared" si="28"/>
        <v>0.89780776823712527</v>
      </c>
    </row>
    <row r="148" spans="1:44" s="236" customFormat="1" ht="15" customHeight="1">
      <c r="A148" s="445">
        <v>157</v>
      </c>
      <c r="B148" s="446">
        <v>143</v>
      </c>
      <c r="C148" s="446"/>
      <c r="D148" s="446">
        <v>3117</v>
      </c>
      <c r="E148" s="446" t="s">
        <v>613</v>
      </c>
      <c r="F148" s="446" t="s">
        <v>28</v>
      </c>
      <c r="G148" s="446">
        <v>1983</v>
      </c>
      <c r="H148" s="446" t="s">
        <v>1615</v>
      </c>
      <c r="I148" s="446"/>
      <c r="J148" s="446">
        <v>16</v>
      </c>
      <c r="K148" s="446">
        <v>7</v>
      </c>
      <c r="L148" s="446">
        <v>16</v>
      </c>
      <c r="M148" s="447">
        <v>0.33993055555555557</v>
      </c>
      <c r="N148" s="446">
        <v>0</v>
      </c>
      <c r="O148" s="448">
        <v>0.62013888888888891</v>
      </c>
      <c r="P148" s="448"/>
      <c r="Q148" s="448">
        <v>0.49236111111111108</v>
      </c>
      <c r="R148" s="448">
        <v>0.55833333333333335</v>
      </c>
      <c r="S148" s="448"/>
      <c r="T148" s="448"/>
      <c r="U148" s="448"/>
      <c r="V148" s="448"/>
      <c r="W148" s="448">
        <v>0.44444444444444442</v>
      </c>
      <c r="X148" s="448">
        <v>0.57916666666666672</v>
      </c>
      <c r="Y148" s="448"/>
      <c r="Z148" s="448">
        <v>0.65972222222222221</v>
      </c>
      <c r="AA148" s="448"/>
      <c r="AB148" s="448">
        <v>0.52083333333333337</v>
      </c>
      <c r="AC148" s="448"/>
      <c r="AD148" s="448"/>
      <c r="AE148" s="449">
        <v>0.69374999999999998</v>
      </c>
      <c r="AG148" s="15">
        <f>VLOOKUP(AH148,id!$A:$C,3,0)</f>
        <v>742</v>
      </c>
      <c r="AH148" s="15" t="str">
        <f t="shared" si="29"/>
        <v>PołczyńskiPrzemysław1983</v>
      </c>
      <c r="AI148" s="9" t="str">
        <f t="shared" si="30"/>
        <v>Połczyński</v>
      </c>
      <c r="AJ148" s="9" t="str">
        <f t="shared" si="30"/>
        <v>Przemysław</v>
      </c>
      <c r="AK148" s="9">
        <f t="shared" si="31"/>
        <v>0</v>
      </c>
      <c r="AL148" s="9">
        <f t="shared" si="32"/>
        <v>1983</v>
      </c>
      <c r="AM148" s="9">
        <f t="shared" si="24"/>
        <v>2.0995082656983954</v>
      </c>
      <c r="AN148" s="9"/>
      <c r="AO148" s="9">
        <f t="shared" si="25"/>
        <v>0.92982635342185904</v>
      </c>
      <c r="AP148" s="9">
        <f t="shared" si="26"/>
        <v>1</v>
      </c>
      <c r="AQ148" s="9">
        <f t="shared" si="27"/>
        <v>1</v>
      </c>
      <c r="AR148" s="9">
        <f t="shared" si="28"/>
        <v>1</v>
      </c>
    </row>
    <row r="149" spans="1:44" s="236" customFormat="1" ht="15" customHeight="1">
      <c r="A149" s="450">
        <v>158</v>
      </c>
      <c r="B149" s="451">
        <v>144</v>
      </c>
      <c r="C149" s="451"/>
      <c r="D149" s="451">
        <v>3120</v>
      </c>
      <c r="E149" s="451" t="s">
        <v>429</v>
      </c>
      <c r="F149" s="451" t="s">
        <v>51</v>
      </c>
      <c r="G149" s="451">
        <v>1975</v>
      </c>
      <c r="H149" s="451" t="s">
        <v>1515</v>
      </c>
      <c r="I149" s="451" t="s">
        <v>1816</v>
      </c>
      <c r="J149" s="451">
        <v>16</v>
      </c>
      <c r="K149" s="451">
        <v>6</v>
      </c>
      <c r="L149" s="451">
        <v>16</v>
      </c>
      <c r="M149" s="452">
        <v>0.25318287037037041</v>
      </c>
      <c r="N149" s="451">
        <v>0</v>
      </c>
      <c r="O149" s="453"/>
      <c r="P149" s="453">
        <v>0.3888888888888889</v>
      </c>
      <c r="Q149" s="453"/>
      <c r="R149" s="453"/>
      <c r="S149" s="453">
        <v>0.41250000000000003</v>
      </c>
      <c r="T149" s="453"/>
      <c r="U149" s="453">
        <v>0.50138888888888888</v>
      </c>
      <c r="V149" s="453"/>
      <c r="W149" s="453"/>
      <c r="X149" s="453"/>
      <c r="Y149" s="453"/>
      <c r="Z149" s="453">
        <v>0.44236111111111115</v>
      </c>
      <c r="AA149" s="453">
        <v>0.37152777777777773</v>
      </c>
      <c r="AB149" s="453"/>
      <c r="AC149" s="453"/>
      <c r="AD149" s="453">
        <v>0.47361111111111115</v>
      </c>
      <c r="AE149" s="454">
        <v>0.6069444444444444</v>
      </c>
      <c r="AG149" s="15">
        <f>VLOOKUP(AH149,id!$A:$C,3,0)</f>
        <v>273</v>
      </c>
      <c r="AH149" s="15" t="str">
        <f t="shared" si="29"/>
        <v>StaniszewskiBartosz1975</v>
      </c>
      <c r="AI149" s="9" t="str">
        <f t="shared" si="30"/>
        <v>Staniszewski</v>
      </c>
      <c r="AJ149" s="9" t="str">
        <f t="shared" si="30"/>
        <v>Bartosz</v>
      </c>
      <c r="AK149" s="9" t="str">
        <f t="shared" si="31"/>
        <v>Pięty Szalonego Gnoma i Sp.</v>
      </c>
      <c r="AL149" s="9">
        <f t="shared" si="32"/>
        <v>1975</v>
      </c>
      <c r="AM149" s="9">
        <f t="shared" si="24"/>
        <v>2.0357677534216601</v>
      </c>
      <c r="AN149" s="9"/>
      <c r="AO149" s="9">
        <f t="shared" si="25"/>
        <v>1.3426285714285713</v>
      </c>
      <c r="AP149" s="9">
        <f t="shared" si="26"/>
        <v>0.8571428571428571</v>
      </c>
      <c r="AQ149" s="9">
        <f t="shared" si="27"/>
        <v>1</v>
      </c>
      <c r="AR149" s="9">
        <f t="shared" si="28"/>
        <v>0.96964026609557907</v>
      </c>
    </row>
    <row r="150" spans="1:44" s="236" customFormat="1" ht="15" customHeight="1">
      <c r="A150" s="445">
        <v>159</v>
      </c>
      <c r="B150" s="446">
        <v>145</v>
      </c>
      <c r="C150" s="446"/>
      <c r="D150" s="446">
        <v>3119</v>
      </c>
      <c r="E150" s="446" t="s">
        <v>2840</v>
      </c>
      <c r="F150" s="446" t="s">
        <v>98</v>
      </c>
      <c r="G150" s="446">
        <v>1958</v>
      </c>
      <c r="H150" s="446" t="s">
        <v>269</v>
      </c>
      <c r="I150" s="446" t="s">
        <v>2841</v>
      </c>
      <c r="J150" s="446">
        <v>14</v>
      </c>
      <c r="K150" s="446">
        <v>5</v>
      </c>
      <c r="L150" s="446">
        <v>14</v>
      </c>
      <c r="M150" s="447">
        <v>0.26847222222222222</v>
      </c>
      <c r="N150" s="446">
        <v>0</v>
      </c>
      <c r="O150" s="448"/>
      <c r="P150" s="448"/>
      <c r="Q150" s="448"/>
      <c r="R150" s="448">
        <v>0.45416666666666666</v>
      </c>
      <c r="S150" s="448"/>
      <c r="T150" s="448"/>
      <c r="U150" s="448"/>
      <c r="V150" s="448">
        <v>0.52638888888888891</v>
      </c>
      <c r="W150" s="448"/>
      <c r="X150" s="448">
        <v>0.48958333333333331</v>
      </c>
      <c r="Y150" s="448"/>
      <c r="Z150" s="448"/>
      <c r="AA150" s="448">
        <v>0.40347222222222223</v>
      </c>
      <c r="AB150" s="448">
        <v>0.55486111111111114</v>
      </c>
      <c r="AC150" s="448"/>
      <c r="AD150" s="448"/>
      <c r="AE150" s="449">
        <v>0.62222222222222223</v>
      </c>
      <c r="AG150" s="15">
        <f>VLOOKUP(AH150,id!$A:$C,3,0)</f>
        <v>743</v>
      </c>
      <c r="AH150" s="15" t="str">
        <f t="shared" si="29"/>
        <v>SypułaSławomir1958</v>
      </c>
      <c r="AI150" s="9" t="str">
        <f t="shared" si="30"/>
        <v>Sypuła</v>
      </c>
      <c r="AJ150" s="9" t="str">
        <f t="shared" si="30"/>
        <v>Sławomir</v>
      </c>
      <c r="AK150" s="9" t="str">
        <f t="shared" si="31"/>
        <v>UNTS Warszawa</v>
      </c>
      <c r="AL150" s="9">
        <f t="shared" si="32"/>
        <v>1958</v>
      </c>
      <c r="AM150" s="9">
        <f t="shared" si="24"/>
        <v>1.7812967842439527</v>
      </c>
      <c r="AN150" s="9"/>
      <c r="AO150" s="9">
        <f t="shared" si="25"/>
        <v>0.94305052595275063</v>
      </c>
      <c r="AP150" s="9">
        <f t="shared" si="26"/>
        <v>0.83333333333333337</v>
      </c>
      <c r="AQ150" s="9">
        <f t="shared" si="27"/>
        <v>0.875</v>
      </c>
      <c r="AR150" s="9">
        <f t="shared" si="28"/>
        <v>0.96419250400262724</v>
      </c>
    </row>
    <row r="151" spans="1:44" s="236" customFormat="1" ht="15" customHeight="1">
      <c r="A151" s="450">
        <v>160</v>
      </c>
      <c r="B151" s="451">
        <v>146</v>
      </c>
      <c r="C151" s="451"/>
      <c r="D151" s="451">
        <v>3013</v>
      </c>
      <c r="E151" s="451" t="s">
        <v>1729</v>
      </c>
      <c r="F151" s="451" t="s">
        <v>21</v>
      </c>
      <c r="G151" s="451">
        <v>1973</v>
      </c>
      <c r="H151" s="451" t="s">
        <v>1615</v>
      </c>
      <c r="I151" s="451" t="s">
        <v>1728</v>
      </c>
      <c r="J151" s="451">
        <v>13</v>
      </c>
      <c r="K151" s="451">
        <v>5</v>
      </c>
      <c r="L151" s="451">
        <v>13</v>
      </c>
      <c r="M151" s="452">
        <v>0.23238425925925923</v>
      </c>
      <c r="N151" s="451">
        <v>0</v>
      </c>
      <c r="O151" s="453"/>
      <c r="P151" s="453">
        <v>0.36805555555555558</v>
      </c>
      <c r="Q151" s="453"/>
      <c r="R151" s="453"/>
      <c r="S151" s="453">
        <v>0.46458333333333335</v>
      </c>
      <c r="T151" s="453"/>
      <c r="U151" s="453"/>
      <c r="V151" s="453"/>
      <c r="W151" s="453">
        <v>0.52916666666666667</v>
      </c>
      <c r="X151" s="453"/>
      <c r="Y151" s="453"/>
      <c r="Z151" s="453">
        <v>0.42291666666666666</v>
      </c>
      <c r="AA151" s="453"/>
      <c r="AB151" s="453"/>
      <c r="AC151" s="453">
        <v>0.56388888888888888</v>
      </c>
      <c r="AD151" s="453"/>
      <c r="AE151" s="454">
        <v>0.58611111111111114</v>
      </c>
      <c r="AG151" s="15">
        <f>VLOOKUP(AH151,id!$A:$C,3,0)</f>
        <v>363</v>
      </c>
      <c r="AH151" s="15" t="str">
        <f t="shared" si="29"/>
        <v>ŁaszkiewiczMarcin1973</v>
      </c>
      <c r="AI151" s="9" t="str">
        <f t="shared" si="30"/>
        <v>Łaszkiewicz</v>
      </c>
      <c r="AJ151" s="9" t="str">
        <f t="shared" si="30"/>
        <v>Marcin</v>
      </c>
      <c r="AK151" s="9" t="str">
        <f t="shared" si="31"/>
        <v>WATAHA</v>
      </c>
      <c r="AL151" s="9">
        <f t="shared" si="32"/>
        <v>1973</v>
      </c>
      <c r="AM151" s="9">
        <f t="shared" si="24"/>
        <v>1.654061299655099</v>
      </c>
      <c r="AN151" s="9"/>
      <c r="AO151" s="9">
        <f t="shared" si="25"/>
        <v>1.1552943520270944</v>
      </c>
      <c r="AP151" s="9">
        <f t="shared" si="26"/>
        <v>1</v>
      </c>
      <c r="AQ151" s="9">
        <f t="shared" si="27"/>
        <v>0.9285714285714286</v>
      </c>
      <c r="AR151" s="9">
        <f t="shared" si="28"/>
        <v>1</v>
      </c>
    </row>
    <row r="152" spans="1:44" s="236" customFormat="1" ht="15" customHeight="1">
      <c r="A152" s="445">
        <v>161</v>
      </c>
      <c r="B152" s="446">
        <v>147</v>
      </c>
      <c r="C152" s="446"/>
      <c r="D152" s="446">
        <v>3148</v>
      </c>
      <c r="E152" s="446" t="s">
        <v>2842</v>
      </c>
      <c r="F152" s="446" t="s">
        <v>23</v>
      </c>
      <c r="G152" s="446">
        <v>1974</v>
      </c>
      <c r="H152" s="446" t="s">
        <v>1515</v>
      </c>
      <c r="I152" s="446"/>
      <c r="J152" s="446">
        <v>13</v>
      </c>
      <c r="K152" s="446">
        <v>5</v>
      </c>
      <c r="L152" s="446">
        <v>13</v>
      </c>
      <c r="M152" s="447">
        <v>0.36803240740740745</v>
      </c>
      <c r="N152" s="446">
        <v>0</v>
      </c>
      <c r="O152" s="448">
        <v>0.53749999999999998</v>
      </c>
      <c r="P152" s="448">
        <v>0.41250000000000003</v>
      </c>
      <c r="Q152" s="448"/>
      <c r="R152" s="448"/>
      <c r="S152" s="448"/>
      <c r="T152" s="448"/>
      <c r="U152" s="448"/>
      <c r="V152" s="448"/>
      <c r="W152" s="448"/>
      <c r="X152" s="448"/>
      <c r="Y152" s="448"/>
      <c r="Z152" s="448">
        <v>0.6694444444444444</v>
      </c>
      <c r="AA152" s="448">
        <v>0.46319444444444446</v>
      </c>
      <c r="AB152" s="448"/>
      <c r="AC152" s="448"/>
      <c r="AD152" s="448">
        <v>0.60486111111111118</v>
      </c>
      <c r="AE152" s="449">
        <v>0.72152777777777777</v>
      </c>
      <c r="AG152" s="15">
        <f>VLOOKUP(AH152,id!$A:$C,3,0)</f>
        <v>744</v>
      </c>
      <c r="AH152" s="15" t="str">
        <f t="shared" si="29"/>
        <v>GralakGrzegorz1974</v>
      </c>
      <c r="AI152" s="9" t="str">
        <f t="shared" si="30"/>
        <v>Gralak</v>
      </c>
      <c r="AJ152" s="9" t="str">
        <f t="shared" si="30"/>
        <v>Grzegorz</v>
      </c>
      <c r="AK152" s="9">
        <f t="shared" si="31"/>
        <v>0</v>
      </c>
      <c r="AL152" s="9">
        <f t="shared" si="32"/>
        <v>1974</v>
      </c>
      <c r="AM152" s="9">
        <f t="shared" si="24"/>
        <v>1.0444129434076064</v>
      </c>
      <c r="AN152" s="9"/>
      <c r="AO152" s="9">
        <f t="shared" si="25"/>
        <v>0.63142335995974574</v>
      </c>
      <c r="AP152" s="9">
        <f t="shared" si="26"/>
        <v>1</v>
      </c>
      <c r="AQ152" s="9">
        <f t="shared" si="27"/>
        <v>1</v>
      </c>
      <c r="AR152" s="9">
        <f t="shared" si="28"/>
        <v>1</v>
      </c>
    </row>
    <row r="153" spans="1:44" s="236" customFormat="1" ht="15" customHeight="1">
      <c r="A153" s="445">
        <v>163</v>
      </c>
      <c r="B153" s="446">
        <v>148</v>
      </c>
      <c r="C153" s="446"/>
      <c r="D153" s="446">
        <v>3200</v>
      </c>
      <c r="E153" s="446" t="s">
        <v>2844</v>
      </c>
      <c r="F153" s="446" t="s">
        <v>101</v>
      </c>
      <c r="G153" s="446">
        <v>1984</v>
      </c>
      <c r="H153" s="446" t="s">
        <v>2845</v>
      </c>
      <c r="I153" s="446"/>
      <c r="J153" s="446">
        <v>12</v>
      </c>
      <c r="K153" s="446">
        <v>6</v>
      </c>
      <c r="L153" s="446">
        <v>12</v>
      </c>
      <c r="M153" s="447">
        <v>0.40393518518518517</v>
      </c>
      <c r="N153" s="446">
        <v>0</v>
      </c>
      <c r="O153" s="448">
        <v>0.56458333333333333</v>
      </c>
      <c r="P153" s="448">
        <v>0.65902777777777777</v>
      </c>
      <c r="Q153" s="448"/>
      <c r="R153" s="448">
        <v>0.48055555555555557</v>
      </c>
      <c r="S153" s="448">
        <v>0.70277777777777783</v>
      </c>
      <c r="T153" s="448"/>
      <c r="U153" s="448"/>
      <c r="V153" s="448"/>
      <c r="W153" s="448"/>
      <c r="X153" s="448">
        <v>0.50972222222222219</v>
      </c>
      <c r="Y153" s="448"/>
      <c r="Z153" s="448"/>
      <c r="AA153" s="448"/>
      <c r="AB153" s="448"/>
      <c r="AC153" s="448">
        <v>0.43958333333333338</v>
      </c>
      <c r="AD153" s="448"/>
      <c r="AE153" s="449">
        <v>0.75763888888888886</v>
      </c>
      <c r="AG153" s="15">
        <f>VLOOKUP(AH153,id!$A:$C,3,0)</f>
        <v>745</v>
      </c>
      <c r="AH153" s="15" t="str">
        <f t="shared" si="29"/>
        <v>GrzenkowiczKarol1984</v>
      </c>
      <c r="AI153" s="9" t="str">
        <f t="shared" si="30"/>
        <v>Grzenkowicz</v>
      </c>
      <c r="AJ153" s="9" t="str">
        <f t="shared" si="30"/>
        <v>Karol</v>
      </c>
      <c r="AK153" s="9">
        <f t="shared" si="31"/>
        <v>0</v>
      </c>
      <c r="AL153" s="9">
        <f t="shared" si="32"/>
        <v>1984</v>
      </c>
      <c r="AM153" s="9">
        <f t="shared" si="24"/>
        <v>0.96407348622240596</v>
      </c>
      <c r="AN153" s="9"/>
      <c r="AO153" s="9">
        <f t="shared" si="25"/>
        <v>0.91111747851002878</v>
      </c>
      <c r="AP153" s="9">
        <f t="shared" si="26"/>
        <v>1.2</v>
      </c>
      <c r="AQ153" s="9">
        <f t="shared" si="27"/>
        <v>0.92307692307692313</v>
      </c>
      <c r="AR153" s="9">
        <f t="shared" si="28"/>
        <v>1.0371372893366482</v>
      </c>
    </row>
    <row r="154" spans="1:44" s="236" customFormat="1" ht="15" customHeight="1">
      <c r="A154" s="445">
        <v>165</v>
      </c>
      <c r="B154" s="446">
        <v>149</v>
      </c>
      <c r="C154" s="446"/>
      <c r="D154" s="446">
        <v>3164</v>
      </c>
      <c r="E154" s="446" t="s">
        <v>2846</v>
      </c>
      <c r="F154" s="446" t="s">
        <v>25</v>
      </c>
      <c r="G154" s="446">
        <v>1984</v>
      </c>
      <c r="H154" s="446" t="s">
        <v>1652</v>
      </c>
      <c r="I154" s="446" t="s">
        <v>2847</v>
      </c>
      <c r="J154" s="446">
        <v>-1</v>
      </c>
      <c r="K154" s="446">
        <v>13</v>
      </c>
      <c r="L154" s="446">
        <v>34</v>
      </c>
      <c r="M154" s="447">
        <v>0.44077546296296299</v>
      </c>
      <c r="N154" s="446">
        <v>35</v>
      </c>
      <c r="O154" s="448"/>
      <c r="P154" s="448"/>
      <c r="Q154" s="448">
        <v>0.4548611111111111</v>
      </c>
      <c r="R154" s="448">
        <v>0.36874999999999997</v>
      </c>
      <c r="S154" s="448">
        <v>0.57847222222222217</v>
      </c>
      <c r="T154" s="448">
        <v>0.4861111111111111</v>
      </c>
      <c r="U154" s="448">
        <v>0.67638888888888893</v>
      </c>
      <c r="V154" s="448">
        <v>0.41597222222222219</v>
      </c>
      <c r="W154" s="448">
        <v>0.54652777777777783</v>
      </c>
      <c r="X154" s="448">
        <v>0.38750000000000001</v>
      </c>
      <c r="Y154" s="448">
        <v>0.71597222222222223</v>
      </c>
      <c r="Z154" s="448">
        <v>0.61458333333333337</v>
      </c>
      <c r="AA154" s="448"/>
      <c r="AB154" s="448">
        <v>0.43124999999999997</v>
      </c>
      <c r="AC154" s="448">
        <v>0.52638888888888891</v>
      </c>
      <c r="AD154" s="448">
        <v>0.64583333333333337</v>
      </c>
      <c r="AE154" s="449">
        <v>0.7944444444444444</v>
      </c>
      <c r="AG154" s="15">
        <f>VLOOKUP(AH154,id!$A:$C,3,0)</f>
        <v>746</v>
      </c>
      <c r="AH154" s="15" t="str">
        <f t="shared" si="29"/>
        <v>CiszkowskiJacek1984</v>
      </c>
      <c r="AI154" s="9" t="str">
        <f t="shared" si="30"/>
        <v>Ciszkowski</v>
      </c>
      <c r="AJ154" s="9" t="str">
        <f t="shared" si="30"/>
        <v>Jacek</v>
      </c>
      <c r="AK154" s="9" t="str">
        <f t="shared" si="31"/>
        <v>15 Pułk Przeciwlotniczy</v>
      </c>
      <c r="AL154" s="9">
        <f t="shared" si="32"/>
        <v>1984</v>
      </c>
      <c r="AM154" s="9">
        <v>0</v>
      </c>
      <c r="AN154" s="9"/>
      <c r="AO154" s="9">
        <f t="shared" si="25"/>
        <v>0.91641939973216391</v>
      </c>
      <c r="AP154" s="9">
        <f t="shared" si="26"/>
        <v>2.1666666666666665</v>
      </c>
      <c r="AQ154" s="9">
        <f t="shared" si="27"/>
        <v>-8.3333333333333329E-2</v>
      </c>
      <c r="AR154" s="9">
        <f t="shared" si="28"/>
        <v>1.1672353193296932</v>
      </c>
    </row>
    <row r="155" spans="1:44" s="236" customFormat="1" ht="15" customHeight="1">
      <c r="A155" s="450">
        <v>166</v>
      </c>
      <c r="B155" s="451">
        <v>150</v>
      </c>
      <c r="C155" s="451"/>
      <c r="D155" s="451">
        <v>3178</v>
      </c>
      <c r="E155" s="451" t="s">
        <v>2848</v>
      </c>
      <c r="F155" s="451" t="s">
        <v>19</v>
      </c>
      <c r="G155" s="451">
        <v>1981</v>
      </c>
      <c r="H155" s="451" t="s">
        <v>2849</v>
      </c>
      <c r="I155" s="451" t="s">
        <v>2850</v>
      </c>
      <c r="J155" s="451">
        <v>-4</v>
      </c>
      <c r="K155" s="451">
        <v>12</v>
      </c>
      <c r="L155" s="451">
        <v>31</v>
      </c>
      <c r="M155" s="452">
        <v>0.44077546296296299</v>
      </c>
      <c r="N155" s="451">
        <v>35</v>
      </c>
      <c r="O155" s="453"/>
      <c r="P155" s="453"/>
      <c r="Q155" s="453">
        <v>0.4548611111111111</v>
      </c>
      <c r="R155" s="453">
        <v>0.36874999999999997</v>
      </c>
      <c r="S155" s="453">
        <v>0.57916666666666672</v>
      </c>
      <c r="T155" s="453">
        <v>0.4861111111111111</v>
      </c>
      <c r="U155" s="453">
        <v>0.67638888888888893</v>
      </c>
      <c r="V155" s="453">
        <v>0.4152777777777778</v>
      </c>
      <c r="W155" s="453"/>
      <c r="X155" s="453">
        <v>0.38819444444444445</v>
      </c>
      <c r="Y155" s="453">
        <v>0.71597222222222223</v>
      </c>
      <c r="Z155" s="453">
        <v>0.61388888888888882</v>
      </c>
      <c r="AA155" s="453"/>
      <c r="AB155" s="453">
        <v>0.43124999999999997</v>
      </c>
      <c r="AC155" s="453">
        <v>0.52638888888888891</v>
      </c>
      <c r="AD155" s="453">
        <v>0.64583333333333337</v>
      </c>
      <c r="AE155" s="454">
        <v>0.7944444444444444</v>
      </c>
      <c r="AG155" s="15">
        <f>VLOOKUP(AH155,id!$A:$C,3,0)</f>
        <v>747</v>
      </c>
      <c r="AH155" s="15" t="str">
        <f t="shared" si="29"/>
        <v>KuniszykPiotr1981</v>
      </c>
      <c r="AI155" s="9" t="str">
        <f t="shared" si="30"/>
        <v>Kuniszyk</v>
      </c>
      <c r="AJ155" s="9" t="str">
        <f t="shared" si="30"/>
        <v>Piotr</v>
      </c>
      <c r="AK155" s="9" t="str">
        <f t="shared" si="31"/>
        <v>16 dywizja zmech.</v>
      </c>
      <c r="AL155" s="9">
        <f t="shared" si="32"/>
        <v>1981</v>
      </c>
      <c r="AM155" s="9">
        <v>0</v>
      </c>
      <c r="AN155" s="9"/>
      <c r="AO155" s="9">
        <f t="shared" si="25"/>
        <v>1</v>
      </c>
      <c r="AP155" s="9">
        <f t="shared" si="26"/>
        <v>0.92307692307692313</v>
      </c>
      <c r="AQ155" s="9">
        <f t="shared" si="27"/>
        <v>4</v>
      </c>
      <c r="AR155" s="9">
        <f t="shared" si="28"/>
        <v>0.98411891413352426</v>
      </c>
    </row>
    <row r="156" spans="1:44">
      <c r="A156" s="445">
        <v>167</v>
      </c>
      <c r="B156" s="446">
        <v>151</v>
      </c>
      <c r="C156" s="446"/>
      <c r="D156" s="446">
        <v>3019</v>
      </c>
      <c r="E156" s="446" t="s">
        <v>2851</v>
      </c>
      <c r="F156" s="446" t="s">
        <v>365</v>
      </c>
      <c r="G156" s="446">
        <v>1975</v>
      </c>
      <c r="H156" s="446" t="s">
        <v>2852</v>
      </c>
      <c r="I156" s="446"/>
      <c r="J156" s="446">
        <v>-4</v>
      </c>
      <c r="K156" s="446">
        <v>10</v>
      </c>
      <c r="L156" s="446">
        <v>25</v>
      </c>
      <c r="M156" s="447">
        <v>0.43662037037037038</v>
      </c>
      <c r="N156" s="446">
        <v>29</v>
      </c>
      <c r="O156" s="448">
        <v>0.57708333333333328</v>
      </c>
      <c r="P156" s="448"/>
      <c r="Q156" s="448">
        <v>0.47638888888888892</v>
      </c>
      <c r="R156" s="448"/>
      <c r="S156" s="448"/>
      <c r="T156" s="448">
        <v>0.43541666666666662</v>
      </c>
      <c r="U156" s="448">
        <v>0.67291666666666661</v>
      </c>
      <c r="V156" s="448">
        <v>0.52013888888888882</v>
      </c>
      <c r="W156" s="448">
        <v>0.39305555555555555</v>
      </c>
      <c r="X156" s="448">
        <v>0.54722222222222217</v>
      </c>
      <c r="Y156" s="448">
        <v>0.63055555555555554</v>
      </c>
      <c r="Z156" s="448"/>
      <c r="AA156" s="448"/>
      <c r="AB156" s="448">
        <v>0.49444444444444446</v>
      </c>
      <c r="AC156" s="448">
        <v>0.37708333333333338</v>
      </c>
      <c r="AD156" s="448"/>
      <c r="AE156" s="449">
        <v>0.79027777777777775</v>
      </c>
      <c r="AG156" s="15">
        <f>VLOOKUP(AH156,id!$A:$C,3,0)</f>
        <v>748</v>
      </c>
      <c r="AH156" s="15" t="str">
        <f t="shared" si="29"/>
        <v>MaciaszczykRadoslaw1975</v>
      </c>
      <c r="AI156" s="9" t="str">
        <f t="shared" si="30"/>
        <v>Maciaszczyk</v>
      </c>
      <c r="AJ156" s="9" t="str">
        <f t="shared" si="30"/>
        <v>Radoslaw</v>
      </c>
      <c r="AK156" s="9">
        <f t="shared" si="31"/>
        <v>0</v>
      </c>
      <c r="AL156" s="9">
        <f t="shared" si="32"/>
        <v>1975</v>
      </c>
      <c r="AM156" s="9">
        <v>0</v>
      </c>
      <c r="AN156" s="9"/>
      <c r="AO156" s="9">
        <f t="shared" si="25"/>
        <v>1.0095164881772878</v>
      </c>
      <c r="AP156" s="9">
        <f t="shared" si="26"/>
        <v>0.83333333333333337</v>
      </c>
      <c r="AQ156" s="9">
        <f t="shared" si="27"/>
        <v>1</v>
      </c>
      <c r="AR156" s="9">
        <f t="shared" si="28"/>
        <v>0.96419250400262724</v>
      </c>
    </row>
    <row r="157" spans="1:44" s="236" customFormat="1">
      <c r="A157" s="450">
        <v>168</v>
      </c>
      <c r="B157" s="451">
        <v>152</v>
      </c>
      <c r="C157" s="451"/>
      <c r="D157" s="451">
        <v>3005</v>
      </c>
      <c r="E157" s="451" t="s">
        <v>2853</v>
      </c>
      <c r="F157" s="451" t="s">
        <v>727</v>
      </c>
      <c r="G157" s="451">
        <v>1975</v>
      </c>
      <c r="H157" s="451" t="s">
        <v>323</v>
      </c>
      <c r="I157" s="451" t="s">
        <v>2854</v>
      </c>
      <c r="J157" s="451">
        <v>-4</v>
      </c>
      <c r="K157" s="451">
        <v>10</v>
      </c>
      <c r="L157" s="451">
        <v>25</v>
      </c>
      <c r="M157" s="452">
        <v>0.43672453703703701</v>
      </c>
      <c r="N157" s="451">
        <v>29</v>
      </c>
      <c r="O157" s="453">
        <v>0.57708333333333328</v>
      </c>
      <c r="P157" s="453"/>
      <c r="Q157" s="453">
        <v>0.47569444444444442</v>
      </c>
      <c r="R157" s="453"/>
      <c r="S157" s="453"/>
      <c r="T157" s="453">
        <v>0.43541666666666662</v>
      </c>
      <c r="U157" s="453">
        <v>0.67291666666666661</v>
      </c>
      <c r="V157" s="453">
        <v>0.52083333333333337</v>
      </c>
      <c r="W157" s="453">
        <v>0.39305555555555555</v>
      </c>
      <c r="X157" s="453">
        <v>0.54722222222222217</v>
      </c>
      <c r="Y157" s="453">
        <v>0.62916666666666665</v>
      </c>
      <c r="Z157" s="453"/>
      <c r="AA157" s="453"/>
      <c r="AB157" s="453">
        <v>0.49513888888888885</v>
      </c>
      <c r="AC157" s="453">
        <v>0.37708333333333338</v>
      </c>
      <c r="AD157" s="453"/>
      <c r="AE157" s="454">
        <v>0.79027777777777775</v>
      </c>
      <c r="AG157" s="15">
        <f>VLOOKUP(AH157,id!$A:$C,3,0)</f>
        <v>749</v>
      </c>
      <c r="AH157" s="15" t="str">
        <f t="shared" si="29"/>
        <v>HenszelHubert1975</v>
      </c>
      <c r="AI157" s="9" t="str">
        <f t="shared" si="30"/>
        <v>Henszel</v>
      </c>
      <c r="AJ157" s="9" t="str">
        <f t="shared" si="30"/>
        <v>Hubert</v>
      </c>
      <c r="AK157" s="9" t="str">
        <f t="shared" si="31"/>
        <v>Góral Police</v>
      </c>
      <c r="AL157" s="9">
        <f t="shared" si="32"/>
        <v>1975</v>
      </c>
      <c r="AM157" s="9">
        <f t="shared" si="24"/>
        <v>0</v>
      </c>
      <c r="AN157" s="9"/>
      <c r="AO157" s="9">
        <f t="shared" si="25"/>
        <v>0.99976148199189052</v>
      </c>
      <c r="AP157" s="9">
        <f t="shared" si="26"/>
        <v>1</v>
      </c>
      <c r="AQ157" s="9">
        <f t="shared" si="27"/>
        <v>1</v>
      </c>
      <c r="AR157" s="9">
        <f t="shared" si="28"/>
        <v>1</v>
      </c>
    </row>
    <row r="158" spans="1:44">
      <c r="A158" s="445">
        <v>169</v>
      </c>
      <c r="B158" s="446">
        <v>153</v>
      </c>
      <c r="C158" s="446"/>
      <c r="D158" s="446">
        <v>3193</v>
      </c>
      <c r="E158" s="446" t="s">
        <v>380</v>
      </c>
      <c r="F158" s="446" t="s">
        <v>379</v>
      </c>
      <c r="G158" s="446">
        <v>1975</v>
      </c>
      <c r="H158" s="446" t="s">
        <v>1628</v>
      </c>
      <c r="I158" s="446"/>
      <c r="J158" s="446">
        <v>-19</v>
      </c>
      <c r="K158" s="446">
        <v>14</v>
      </c>
      <c r="L158" s="446">
        <v>35</v>
      </c>
      <c r="M158" s="447">
        <v>0.45401620370370371</v>
      </c>
      <c r="N158" s="446">
        <v>54</v>
      </c>
      <c r="O158" s="448">
        <v>0.7416666666666667</v>
      </c>
      <c r="P158" s="448"/>
      <c r="Q158" s="448">
        <v>0.45</v>
      </c>
      <c r="R158" s="448">
        <v>0.37222222222222223</v>
      </c>
      <c r="S158" s="448">
        <v>0.57361111111111118</v>
      </c>
      <c r="T158" s="448">
        <v>0.47916666666666669</v>
      </c>
      <c r="U158" s="448">
        <v>0.62708333333333333</v>
      </c>
      <c r="V158" s="448">
        <v>0.41041666666666665</v>
      </c>
      <c r="W158" s="448">
        <v>0.53611111111111109</v>
      </c>
      <c r="X158" s="448">
        <v>0.3888888888888889</v>
      </c>
      <c r="Y158" s="448">
        <v>0.69652777777777775</v>
      </c>
      <c r="Z158" s="448">
        <v>0.59375</v>
      </c>
      <c r="AA158" s="448"/>
      <c r="AB158" s="448">
        <v>0.43124999999999997</v>
      </c>
      <c r="AC158" s="448">
        <v>0.51944444444444449</v>
      </c>
      <c r="AD158" s="448">
        <v>0.67499999999999993</v>
      </c>
      <c r="AE158" s="449">
        <v>0.80763888888888891</v>
      </c>
      <c r="AG158" s="15">
        <f>VLOOKUP(AH158,id!$A:$C,3,0)</f>
        <v>750</v>
      </c>
      <c r="AH158" s="15" t="str">
        <f t="shared" si="29"/>
        <v>PaszkiewiczArkadiusz1975</v>
      </c>
      <c r="AI158" s="9" t="str">
        <f t="shared" si="30"/>
        <v>Paszkiewicz</v>
      </c>
      <c r="AJ158" s="9" t="str">
        <f t="shared" si="30"/>
        <v>Arkadiusz</v>
      </c>
      <c r="AK158" s="9">
        <f t="shared" si="31"/>
        <v>0</v>
      </c>
      <c r="AL158" s="9">
        <f t="shared" si="32"/>
        <v>1975</v>
      </c>
      <c r="AM158" s="9">
        <f t="shared" si="24"/>
        <v>0</v>
      </c>
      <c r="AN158" s="9"/>
      <c r="AO158" s="9">
        <f t="shared" si="25"/>
        <v>0.96191398781451543</v>
      </c>
      <c r="AP158" s="9">
        <f t="shared" si="26"/>
        <v>1.4</v>
      </c>
      <c r="AQ158" s="9">
        <f t="shared" si="27"/>
        <v>4.75</v>
      </c>
      <c r="AR158" s="9">
        <f t="shared" si="28"/>
        <v>1.0696103757250688</v>
      </c>
    </row>
    <row r="159" spans="1:44" s="236" customFormat="1">
      <c r="A159" s="450">
        <v>170</v>
      </c>
      <c r="B159" s="451">
        <v>154</v>
      </c>
      <c r="C159" s="451"/>
      <c r="D159" s="451">
        <v>3026</v>
      </c>
      <c r="E159" s="451" t="s">
        <v>456</v>
      </c>
      <c r="F159" s="451" t="s">
        <v>26</v>
      </c>
      <c r="G159" s="451">
        <v>1984</v>
      </c>
      <c r="H159" s="451" t="s">
        <v>1622</v>
      </c>
      <c r="I159" s="451"/>
      <c r="J159" s="451">
        <v>-999</v>
      </c>
      <c r="K159" s="451">
        <v>0</v>
      </c>
      <c r="L159" s="451">
        <v>0</v>
      </c>
      <c r="M159" s="451" t="s">
        <v>1610</v>
      </c>
      <c r="N159" s="451">
        <v>0</v>
      </c>
      <c r="O159" s="453"/>
      <c r="P159" s="453"/>
      <c r="Q159" s="453"/>
      <c r="R159" s="453"/>
      <c r="S159" s="453"/>
      <c r="T159" s="453"/>
      <c r="U159" s="453"/>
      <c r="V159" s="453"/>
      <c r="W159" s="453"/>
      <c r="X159" s="453"/>
      <c r="Y159" s="453"/>
      <c r="Z159" s="453"/>
      <c r="AA159" s="453"/>
      <c r="AB159" s="453"/>
      <c r="AC159" s="453"/>
      <c r="AD159" s="453"/>
      <c r="AE159" s="454"/>
      <c r="AG159" s="15">
        <f>VLOOKUP(AH159,id!$A:$C,3,0)</f>
        <v>279</v>
      </c>
      <c r="AH159" s="15" t="str">
        <f t="shared" si="29"/>
        <v>SzyngwelskiKrzysztof1984</v>
      </c>
      <c r="AI159" s="9" t="str">
        <f t="shared" si="30"/>
        <v>Szyngwelski</v>
      </c>
      <c r="AJ159" s="9" t="str">
        <f t="shared" si="30"/>
        <v>Krzysztof</v>
      </c>
      <c r="AK159" s="9">
        <f t="shared" si="31"/>
        <v>0</v>
      </c>
      <c r="AL159" s="9">
        <f t="shared" si="32"/>
        <v>1984</v>
      </c>
      <c r="AM159" s="9">
        <f t="shared" si="24"/>
        <v>0</v>
      </c>
      <c r="AN159" s="9"/>
      <c r="AO159" s="9" t="e">
        <f t="shared" si="25"/>
        <v>#VALUE!</v>
      </c>
      <c r="AP159" s="9">
        <f t="shared" si="26"/>
        <v>0</v>
      </c>
      <c r="AQ159" s="9">
        <f t="shared" si="27"/>
        <v>52.578947368421055</v>
      </c>
      <c r="AR159" s="9">
        <f t="shared" si="28"/>
        <v>0</v>
      </c>
    </row>
    <row r="160" spans="1:44" s="236" customFormat="1">
      <c r="A160" s="564" t="s">
        <v>1611</v>
      </c>
      <c r="B160" s="565"/>
      <c r="C160" s="565"/>
      <c r="D160" s="455">
        <v>3196</v>
      </c>
      <c r="E160" s="455" t="s">
        <v>2855</v>
      </c>
      <c r="F160" s="455" t="s">
        <v>25</v>
      </c>
      <c r="G160" s="455">
        <v>1979</v>
      </c>
      <c r="H160" s="455" t="s">
        <v>2856</v>
      </c>
      <c r="I160" s="455"/>
      <c r="J160" s="455"/>
      <c r="K160" s="455"/>
      <c r="L160" s="455"/>
      <c r="M160" s="455"/>
      <c r="N160" s="455"/>
      <c r="O160" s="455"/>
      <c r="P160" s="455"/>
      <c r="Q160" s="455"/>
      <c r="R160" s="455"/>
      <c r="S160" s="455"/>
      <c r="T160" s="455"/>
      <c r="U160" s="455"/>
      <c r="V160" s="455"/>
      <c r="W160" s="455"/>
      <c r="X160" s="455"/>
      <c r="Y160" s="455"/>
      <c r="Z160" s="455"/>
      <c r="AA160" s="455"/>
      <c r="AB160" s="455"/>
      <c r="AC160" s="455"/>
      <c r="AD160" s="455"/>
      <c r="AE160" s="456"/>
      <c r="AG160" s="15">
        <f>VLOOKUP(AH160,id!$A:$C,3,0)</f>
        <v>751</v>
      </c>
      <c r="AH160" s="15" t="str">
        <f t="shared" si="29"/>
        <v>CiuraJacek1979</v>
      </c>
      <c r="AI160" s="9" t="str">
        <f t="shared" si="30"/>
        <v>Ciura</v>
      </c>
      <c r="AJ160" s="9" t="str">
        <f t="shared" si="30"/>
        <v>Jacek</v>
      </c>
      <c r="AK160" s="9">
        <f t="shared" si="31"/>
        <v>0</v>
      </c>
      <c r="AL160" s="9">
        <f t="shared" si="32"/>
        <v>1979</v>
      </c>
      <c r="AM160" s="9">
        <f t="shared" ref="AM160" si="33">AM159*IF(AQ160&lt;1,AQ160,IF(AR160&lt;1,AR160,IF(AP160&lt;1,AP160,IF(AO160&lt;1,AO160,1))))</f>
        <v>0</v>
      </c>
      <c r="AN160" s="9"/>
      <c r="AO160" s="9" t="e">
        <f t="shared" ref="AO160:AO161" si="34">M159/M160</f>
        <v>#VALUE!</v>
      </c>
      <c r="AP160" s="9" t="e">
        <f t="shared" ref="AP160:AP161" si="35">K160/K159</f>
        <v>#DIV/0!</v>
      </c>
      <c r="AQ160" s="9">
        <f t="shared" ref="AQ160:AQ161" si="36">J160/J159</f>
        <v>0</v>
      </c>
      <c r="AR160" s="9" t="e">
        <f t="shared" ref="AR160:AR161" si="37">AP160^0.2</f>
        <v>#DIV/0!</v>
      </c>
    </row>
    <row r="161" spans="1:44" ht="14.4" thickBot="1">
      <c r="A161" s="566" t="s">
        <v>1611</v>
      </c>
      <c r="B161" s="567"/>
      <c r="C161" s="567"/>
      <c r="D161" s="457">
        <v>3197</v>
      </c>
      <c r="E161" s="457" t="s">
        <v>554</v>
      </c>
      <c r="F161" s="457" t="s">
        <v>26</v>
      </c>
      <c r="G161" s="457">
        <v>1970</v>
      </c>
      <c r="H161" s="457" t="s">
        <v>1617</v>
      </c>
      <c r="I161" s="457"/>
      <c r="J161" s="457"/>
      <c r="K161" s="457"/>
      <c r="L161" s="457"/>
      <c r="M161" s="457"/>
      <c r="N161" s="457"/>
      <c r="O161" s="457"/>
      <c r="P161" s="457"/>
      <c r="Q161" s="457"/>
      <c r="R161" s="457"/>
      <c r="S161" s="457"/>
      <c r="T161" s="457"/>
      <c r="U161" s="457"/>
      <c r="V161" s="457"/>
      <c r="W161" s="457"/>
      <c r="X161" s="457"/>
      <c r="Y161" s="457"/>
      <c r="Z161" s="457"/>
      <c r="AA161" s="457"/>
      <c r="AB161" s="457"/>
      <c r="AC161" s="457"/>
      <c r="AD161" s="457"/>
      <c r="AE161" s="458"/>
      <c r="AG161" s="15">
        <f>VLOOKUP(AH161,id!$A:$C,3,0)</f>
        <v>752</v>
      </c>
      <c r="AH161" s="15" t="str">
        <f t="shared" si="29"/>
        <v>CzajkaKrzysztof1970</v>
      </c>
      <c r="AI161" s="9" t="str">
        <f t="shared" si="30"/>
        <v>Czajka</v>
      </c>
      <c r="AJ161" s="9" t="str">
        <f t="shared" si="30"/>
        <v>Krzysztof</v>
      </c>
      <c r="AK161" s="9">
        <f t="shared" si="31"/>
        <v>0</v>
      </c>
      <c r="AL161" s="9">
        <f t="shared" si="32"/>
        <v>1970</v>
      </c>
      <c r="AM161" s="9">
        <v>0</v>
      </c>
      <c r="AN161" s="9"/>
      <c r="AO161" s="9" t="e">
        <f t="shared" si="34"/>
        <v>#DIV/0!</v>
      </c>
      <c r="AP161" s="9" t="e">
        <f t="shared" si="35"/>
        <v>#DIV/0!</v>
      </c>
      <c r="AQ161" s="9" t="e">
        <f t="shared" si="36"/>
        <v>#DIV/0!</v>
      </c>
      <c r="AR161" s="9" t="e">
        <f t="shared" si="37"/>
        <v>#DIV/0!</v>
      </c>
    </row>
    <row r="163" spans="1:44">
      <c r="A163" s="563" t="s">
        <v>2857</v>
      </c>
      <c r="B163" s="563"/>
      <c r="C163" s="563"/>
      <c r="D163" s="563"/>
      <c r="E163" s="563"/>
      <c r="F163" s="563"/>
      <c r="G163" s="563"/>
      <c r="H163" s="563"/>
      <c r="I163" s="563"/>
      <c r="J163" s="563"/>
      <c r="K163" s="563"/>
      <c r="L163" s="563"/>
      <c r="M163" s="563"/>
      <c r="N163" s="563"/>
      <c r="O163" s="563"/>
      <c r="P163" s="563"/>
      <c r="Q163" s="563"/>
      <c r="R163" s="563"/>
      <c r="S163" s="563"/>
      <c r="T163" s="563"/>
      <c r="U163" s="563"/>
      <c r="V163" s="563"/>
      <c r="W163" s="563"/>
      <c r="X163" s="563"/>
      <c r="Y163" s="563"/>
      <c r="Z163" s="563"/>
      <c r="AA163" s="563"/>
      <c r="AB163" s="563"/>
      <c r="AC163" s="563"/>
      <c r="AD163" s="563"/>
      <c r="AE163" s="563"/>
    </row>
    <row r="164" spans="1:44">
      <c r="A164" s="557" t="s">
        <v>2858</v>
      </c>
      <c r="B164" s="557"/>
      <c r="C164" s="557"/>
      <c r="D164" s="557"/>
      <c r="E164" s="557"/>
      <c r="F164" s="557"/>
      <c r="G164" s="557"/>
      <c r="H164" s="557"/>
      <c r="I164" s="557"/>
      <c r="J164" s="557"/>
      <c r="K164" s="557"/>
      <c r="L164" s="557"/>
      <c r="M164" s="557"/>
      <c r="N164" s="557"/>
      <c r="O164" s="557"/>
      <c r="P164" s="557"/>
      <c r="Q164" s="557"/>
      <c r="R164" s="557"/>
      <c r="S164" s="557"/>
      <c r="T164" s="557"/>
      <c r="U164" s="557"/>
      <c r="V164" s="557"/>
      <c r="W164" s="557"/>
      <c r="X164" s="557"/>
      <c r="Y164" s="557"/>
      <c r="Z164" s="557"/>
      <c r="AA164" s="557"/>
      <c r="AB164" s="557"/>
      <c r="AC164" s="557"/>
      <c r="AD164" s="557"/>
      <c r="AE164" s="557"/>
    </row>
    <row r="165" spans="1:44">
      <c r="A165" s="557" t="s">
        <v>2859</v>
      </c>
      <c r="B165" s="557"/>
      <c r="C165" s="557"/>
      <c r="D165" s="557"/>
      <c r="E165" s="557"/>
      <c r="F165" s="557"/>
      <c r="G165" s="557"/>
      <c r="H165" s="557"/>
      <c r="I165" s="557"/>
      <c r="J165" s="557"/>
      <c r="K165" s="557"/>
      <c r="L165" s="557"/>
      <c r="M165" s="557"/>
      <c r="N165" s="557"/>
      <c r="O165" s="557"/>
      <c r="P165" s="557"/>
      <c r="Q165" s="557"/>
      <c r="R165" s="557"/>
      <c r="S165" s="557"/>
      <c r="T165" s="557"/>
      <c r="U165" s="557"/>
      <c r="V165" s="557"/>
      <c r="W165" s="557"/>
      <c r="X165" s="557"/>
      <c r="Y165" s="557"/>
      <c r="Z165" s="557"/>
      <c r="AA165" s="557"/>
      <c r="AB165" s="557"/>
      <c r="AC165" s="557"/>
      <c r="AD165" s="557"/>
      <c r="AE165" s="557"/>
    </row>
  </sheetData>
  <sheetProtection selectLockedCells="1" selectUnlockedCells="1"/>
  <mergeCells count="35">
    <mergeCell ref="A165:AE165"/>
    <mergeCell ref="G4:G5"/>
    <mergeCell ref="H4:H5"/>
    <mergeCell ref="I4:I5"/>
    <mergeCell ref="J4:N4"/>
    <mergeCell ref="A160:C160"/>
    <mergeCell ref="A161:C161"/>
    <mergeCell ref="F4:F5"/>
    <mergeCell ref="AA2:AA3"/>
    <mergeCell ref="AB2:AB3"/>
    <mergeCell ref="T2:T3"/>
    <mergeCell ref="U2:U3"/>
    <mergeCell ref="A164:AE164"/>
    <mergeCell ref="A163:AE163"/>
    <mergeCell ref="A4:A5"/>
    <mergeCell ref="B4:B5"/>
    <mergeCell ref="C4:C5"/>
    <mergeCell ref="D4:D5"/>
    <mergeCell ref="E4:E5"/>
    <mergeCell ref="A1:N2"/>
    <mergeCell ref="O1:AE1"/>
    <mergeCell ref="O2:O3"/>
    <mergeCell ref="V2:V3"/>
    <mergeCell ref="AC2:AC3"/>
    <mergeCell ref="AD2:AD3"/>
    <mergeCell ref="W2:W3"/>
    <mergeCell ref="X2:X3"/>
    <mergeCell ref="Y2:Y3"/>
    <mergeCell ref="Z2:Z3"/>
    <mergeCell ref="P2:P3"/>
    <mergeCell ref="Q2:Q3"/>
    <mergeCell ref="R2:R3"/>
    <mergeCell ref="S2:S3"/>
    <mergeCell ref="AE2:AE3"/>
    <mergeCell ref="A3:N3"/>
  </mergeCells>
  <printOptions horizontalCentered="1"/>
  <pageMargins left="0" right="0" top="0.39370078740157483" bottom="0.39370078740157483" header="0" footer="0"/>
  <pageSetup paperSize="9" scale="48" firstPageNumber="0" fitToHeight="0" orientation="landscape" horizontalDpi="300" verticalDpi="300" r:id="rId1"/>
  <headerFooter alignWithMargins="0">
    <oddHeader>&amp;C&amp;11&amp;A</oddHeader>
    <oddFooter>&amp;C&amp;11Strona &amp;P</oddFooter>
  </headerFooter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4"/>
  <sheetViews>
    <sheetView workbookViewId="0">
      <selection activeCell="M4" sqref="M4"/>
    </sheetView>
  </sheetViews>
  <sheetFormatPr defaultRowHeight="13.2"/>
  <cols>
    <col min="1" max="1" width="8.88671875" style="474"/>
    <col min="2" max="2" width="20.44140625" style="474" bestFit="1" customWidth="1"/>
    <col min="3" max="3" width="20.44140625" style="474" customWidth="1"/>
    <col min="4" max="4" width="29.88671875" style="474" bestFit="1" customWidth="1"/>
    <col min="5" max="5" width="11.44140625" style="474" bestFit="1" customWidth="1"/>
    <col min="6" max="6" width="5" style="474" bestFit="1" customWidth="1"/>
    <col min="7" max="7" width="5.88671875" style="474" bestFit="1" customWidth="1"/>
    <col min="8" max="8" width="5.33203125" style="474" bestFit="1" customWidth="1"/>
    <col min="9" max="16384" width="8.88671875" style="474"/>
  </cols>
  <sheetData>
    <row r="1" spans="1:26">
      <c r="A1" s="479" t="s">
        <v>152</v>
      </c>
      <c r="B1" s="478" t="s">
        <v>13</v>
      </c>
      <c r="C1" s="478"/>
      <c r="D1" s="478" t="s">
        <v>2892</v>
      </c>
      <c r="E1" s="478" t="s">
        <v>2891</v>
      </c>
      <c r="F1" s="478" t="s">
        <v>2890</v>
      </c>
      <c r="G1" s="478" t="s">
        <v>2889</v>
      </c>
      <c r="H1" s="478" t="s">
        <v>1282</v>
      </c>
      <c r="I1" s="478" t="s">
        <v>1281</v>
      </c>
      <c r="J1" s="478" t="s">
        <v>1280</v>
      </c>
      <c r="K1" s="478" t="s">
        <v>1560</v>
      </c>
      <c r="L1" s="478" t="s">
        <v>2888</v>
      </c>
      <c r="M1" s="474" t="s">
        <v>1567</v>
      </c>
      <c r="O1" s="15" t="s">
        <v>77</v>
      </c>
      <c r="P1" s="15" t="s">
        <v>78</v>
      </c>
      <c r="Q1" s="9" t="s">
        <v>105</v>
      </c>
      <c r="R1" s="9" t="s">
        <v>106</v>
      </c>
      <c r="S1" s="9" t="s">
        <v>81</v>
      </c>
      <c r="T1" s="9" t="s">
        <v>79</v>
      </c>
      <c r="U1" s="9" t="s">
        <v>47</v>
      </c>
      <c r="V1" s="9" t="s">
        <v>1989</v>
      </c>
      <c r="W1" s="9" t="s">
        <v>44</v>
      </c>
      <c r="X1" s="9" t="s">
        <v>45</v>
      </c>
      <c r="Y1" s="9" t="s">
        <v>35</v>
      </c>
      <c r="Z1" s="9" t="s">
        <v>46</v>
      </c>
    </row>
    <row r="2" spans="1:26">
      <c r="A2" s="475">
        <v>1</v>
      </c>
      <c r="B2" s="474" t="s">
        <v>84</v>
      </c>
      <c r="C2" s="474" t="s">
        <v>83</v>
      </c>
      <c r="D2" s="474" t="s">
        <v>177</v>
      </c>
      <c r="E2" s="475" t="s">
        <v>262</v>
      </c>
      <c r="F2" s="475">
        <v>1992</v>
      </c>
      <c r="G2" s="475" t="s">
        <v>36</v>
      </c>
      <c r="H2" s="477">
        <f t="shared" ref="H2" si="0">J2-I2</f>
        <v>0.24236111111111108</v>
      </c>
      <c r="I2" s="476">
        <v>0.34027777777777773</v>
      </c>
      <c r="J2" s="476">
        <v>0.58263888888888882</v>
      </c>
      <c r="K2" s="475">
        <v>23</v>
      </c>
      <c r="L2" s="475" t="s">
        <v>1432</v>
      </c>
      <c r="M2" s="480">
        <f>K2*30-MAX((H2-8.5/24)*24*60,0)</f>
        <v>690</v>
      </c>
      <c r="O2" s="15">
        <f>VLOOKUP(P2,id!$A:$C,3,0)</f>
        <v>3</v>
      </c>
      <c r="P2" s="15" t="str">
        <f>Q2&amp;R2&amp;T2</f>
        <v>JakubekKrystian1992</v>
      </c>
      <c r="Q2" s="9" t="str">
        <f>B2</f>
        <v>Jakubek</v>
      </c>
      <c r="R2" s="9" t="str">
        <f>C2</f>
        <v>Krystian</v>
      </c>
      <c r="S2" s="9" t="str">
        <f>D2</f>
        <v>Mitutoyo AZS Wratislavia</v>
      </c>
      <c r="T2" s="9">
        <f>F2</f>
        <v>1992</v>
      </c>
      <c r="U2" s="9"/>
      <c r="V2" s="9">
        <v>50</v>
      </c>
      <c r="W2" s="9"/>
      <c r="X2" s="9"/>
      <c r="Y2" s="9"/>
      <c r="Z2" s="9"/>
    </row>
    <row r="3" spans="1:26">
      <c r="A3" s="475">
        <v>1</v>
      </c>
      <c r="B3" s="474" t="s">
        <v>2917</v>
      </c>
      <c r="C3" s="474" t="s">
        <v>292</v>
      </c>
      <c r="D3" s="474" t="s">
        <v>2886</v>
      </c>
      <c r="E3" s="475" t="s">
        <v>2885</v>
      </c>
      <c r="F3" s="475">
        <v>1982</v>
      </c>
      <c r="G3" s="475" t="s">
        <v>0</v>
      </c>
      <c r="H3" s="477">
        <f>J3-I3</f>
        <v>0.36666666666666664</v>
      </c>
      <c r="I3" s="476">
        <v>0.34027777777777773</v>
      </c>
      <c r="J3" s="476">
        <v>0.70694444444444438</v>
      </c>
      <c r="K3" s="475">
        <v>21</v>
      </c>
      <c r="L3" s="475" t="s">
        <v>1432</v>
      </c>
      <c r="M3" s="480">
        <f t="shared" ref="M3" si="1">K3*30-MAX((H3-8.5/24)*24*60,0)</f>
        <v>612.00000000000011</v>
      </c>
      <c r="O3" s="15">
        <f>VLOOKUP(P3,id!$A:$C,3,0)</f>
        <v>758</v>
      </c>
      <c r="P3" s="15" t="str">
        <f t="shared" ref="P3" si="2">Q3&amp;R3&amp;T3</f>
        <v>WojciechowskaAnna1982</v>
      </c>
      <c r="Q3" s="9" t="str">
        <f t="shared" ref="Q3" si="3">B3</f>
        <v>Wojciechowska</v>
      </c>
      <c r="R3" s="9" t="str">
        <f t="shared" ref="R3" si="4">C3</f>
        <v>Anna</v>
      </c>
      <c r="S3" s="9" t="str">
        <f t="shared" ref="S3" si="5">D3</f>
        <v>Goły Jon</v>
      </c>
      <c r="T3" s="9">
        <f t="shared" ref="T3" si="6">F3</f>
        <v>1982</v>
      </c>
      <c r="U3" s="9">
        <v>50</v>
      </c>
      <c r="V3" s="9">
        <f>V2*IF(Y3&lt;1,Y3,IF(Z3&lt;1,Z3,IF(X3&lt;1,X3,IF(W3&lt;1,W3,1))))</f>
        <v>44.34782608695653</v>
      </c>
      <c r="W3" s="9">
        <f t="shared" ref="W3" si="7">H2/H3</f>
        <v>0.66098484848484851</v>
      </c>
      <c r="X3" s="9">
        <f t="shared" ref="X3" si="8">K3/K2</f>
        <v>0.91304347826086951</v>
      </c>
      <c r="Y3" s="9">
        <f t="shared" ref="Y3" si="9">M3/M2</f>
        <v>0.88695652173913064</v>
      </c>
      <c r="Z3" s="9">
        <f t="shared" ref="Z3" si="10">X3^0.2</f>
        <v>0.98197016237007906</v>
      </c>
    </row>
    <row r="4" spans="1:26">
      <c r="A4" s="475">
        <v>2</v>
      </c>
      <c r="B4" s="474" t="s">
        <v>55</v>
      </c>
      <c r="C4" s="474" t="s">
        <v>72</v>
      </c>
      <c r="D4" s="474" t="s">
        <v>150</v>
      </c>
      <c r="E4" s="475" t="s">
        <v>323</v>
      </c>
      <c r="F4" s="475">
        <v>1969</v>
      </c>
      <c r="G4" s="475" t="s">
        <v>0</v>
      </c>
      <c r="H4" s="477">
        <f>J4-I4</f>
        <v>0.35069444444444448</v>
      </c>
      <c r="I4" s="476">
        <v>0.34027777777777773</v>
      </c>
      <c r="J4" s="476">
        <v>0.69097222222222221</v>
      </c>
      <c r="K4" s="475">
        <v>20</v>
      </c>
      <c r="L4" s="475" t="s">
        <v>1432</v>
      </c>
      <c r="M4" s="480">
        <f t="shared" ref="M4" si="11">K4*30-MAX((H4-8.5/24)*24*60,0)</f>
        <v>600</v>
      </c>
      <c r="O4" s="15">
        <f>VLOOKUP(P4,id!$A:$C,3,0)</f>
        <v>57</v>
      </c>
      <c r="P4" s="15" t="str">
        <f t="shared" ref="P4" si="12">Q4&amp;R4&amp;T4</f>
        <v>StanekAsia1969</v>
      </c>
      <c r="Q4" s="9" t="str">
        <f t="shared" ref="Q4" si="13">B4</f>
        <v>Stanek</v>
      </c>
      <c r="R4" s="9" t="str">
        <f t="shared" ref="R4" si="14">C4</f>
        <v>Asia</v>
      </c>
      <c r="S4" s="9" t="str">
        <f t="shared" ref="S4" si="15">D4</f>
        <v>RUDY KOT</v>
      </c>
      <c r="T4" s="9">
        <f t="shared" ref="T4" si="16">F4</f>
        <v>1969</v>
      </c>
      <c r="U4" s="9">
        <f t="shared" ref="U4" si="17">U3*IF(Y4&lt;1,Y4,IF(Z4&lt;1,Z4,IF(X4&lt;1,X4,IF(W4&lt;1,W4,1))))</f>
        <v>49.019607843137244</v>
      </c>
      <c r="V4" s="9">
        <f>V3*IF(Y4&lt;1,Y4,IF(Z4&lt;1,Z4,IF(X4&lt;1,X4,IF(W4&lt;1,W4,1))))</f>
        <v>43.478260869565219</v>
      </c>
      <c r="W4" s="9">
        <f t="shared" ref="W4" si="18">H3/H4</f>
        <v>1.0455445544554454</v>
      </c>
      <c r="X4" s="9">
        <f t="shared" ref="X4" si="19">K4/K3</f>
        <v>0.95238095238095233</v>
      </c>
      <c r="Y4" s="9">
        <f t="shared" ref="Y4" si="20">M4/M3</f>
        <v>0.98039215686274495</v>
      </c>
      <c r="Z4" s="9">
        <f t="shared" ref="Z4" si="21">X4^0.2</f>
        <v>0.99028942228686234</v>
      </c>
    </row>
  </sheetData>
  <pageMargins left="0.75" right="0.75" top="1" bottom="1" header="0.5" footer="0.5"/>
  <headerFooter alignWithMargins="0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36"/>
  <sheetViews>
    <sheetView workbookViewId="0"/>
  </sheetViews>
  <sheetFormatPr defaultRowHeight="13.2"/>
  <cols>
    <col min="1" max="1" width="8.88671875" style="474"/>
    <col min="2" max="2" width="20.44140625" style="474" bestFit="1" customWidth="1"/>
    <col min="3" max="3" width="20.44140625" style="474" customWidth="1"/>
    <col min="4" max="4" width="29.88671875" style="474" bestFit="1" customWidth="1"/>
    <col min="5" max="5" width="11.44140625" style="474" bestFit="1" customWidth="1"/>
    <col min="6" max="6" width="5" style="474" bestFit="1" customWidth="1"/>
    <col min="7" max="7" width="5.88671875" style="474" bestFit="1" customWidth="1"/>
    <col min="8" max="8" width="5.33203125" style="474" bestFit="1" customWidth="1"/>
    <col min="9" max="16384" width="8.88671875" style="474"/>
  </cols>
  <sheetData>
    <row r="1" spans="1:26">
      <c r="A1" s="479" t="s">
        <v>152</v>
      </c>
      <c r="B1" s="478" t="s">
        <v>13</v>
      </c>
      <c r="C1" s="478"/>
      <c r="D1" s="478" t="s">
        <v>2892</v>
      </c>
      <c r="E1" s="478" t="s">
        <v>2891</v>
      </c>
      <c r="F1" s="478" t="s">
        <v>2890</v>
      </c>
      <c r="G1" s="478" t="s">
        <v>2889</v>
      </c>
      <c r="H1" s="478" t="s">
        <v>1282</v>
      </c>
      <c r="I1" s="478" t="s">
        <v>1281</v>
      </c>
      <c r="J1" s="478" t="s">
        <v>1280</v>
      </c>
      <c r="K1" s="478" t="s">
        <v>1560</v>
      </c>
      <c r="L1" s="478" t="s">
        <v>2888</v>
      </c>
      <c r="M1" s="474" t="s">
        <v>1567</v>
      </c>
      <c r="O1" s="15" t="s">
        <v>77</v>
      </c>
      <c r="P1" s="15" t="s">
        <v>78</v>
      </c>
      <c r="Q1" s="9" t="s">
        <v>105</v>
      </c>
      <c r="R1" s="9" t="s">
        <v>106</v>
      </c>
      <c r="S1" s="9" t="s">
        <v>81</v>
      </c>
      <c r="T1" s="9" t="s">
        <v>79</v>
      </c>
      <c r="U1" s="9" t="s">
        <v>47</v>
      </c>
      <c r="V1" s="9"/>
      <c r="W1" s="9" t="s">
        <v>44</v>
      </c>
      <c r="X1" s="9" t="s">
        <v>45</v>
      </c>
      <c r="Y1" s="9" t="s">
        <v>35</v>
      </c>
      <c r="Z1" s="9" t="s">
        <v>46</v>
      </c>
    </row>
    <row r="2" spans="1:26">
      <c r="A2" s="475">
        <v>1</v>
      </c>
      <c r="B2" s="474" t="s">
        <v>84</v>
      </c>
      <c r="C2" s="474" t="s">
        <v>83</v>
      </c>
      <c r="D2" s="474" t="s">
        <v>177</v>
      </c>
      <c r="E2" s="475" t="s">
        <v>262</v>
      </c>
      <c r="F2" s="475" t="s">
        <v>2911</v>
      </c>
      <c r="G2" s="475" t="s">
        <v>36</v>
      </c>
      <c r="H2" s="477">
        <f t="shared" ref="H2:H36" si="0">J2-I2</f>
        <v>0.24236111111111108</v>
      </c>
      <c r="I2" s="476">
        <v>0.34027777777777773</v>
      </c>
      <c r="J2" s="476">
        <v>0.58263888888888882</v>
      </c>
      <c r="K2" s="475">
        <v>23</v>
      </c>
      <c r="L2" s="475" t="s">
        <v>1432</v>
      </c>
      <c r="M2" s="480">
        <f>K2*30-MAX((H2-8.5/24)*24*60,0)</f>
        <v>690</v>
      </c>
      <c r="O2" s="15">
        <f>VLOOKUP(P2,id!$A:$C,3,0)</f>
        <v>3</v>
      </c>
      <c r="P2" s="15" t="str">
        <f>Q2&amp;R2&amp;T2</f>
        <v>JakubekKrystian1992</v>
      </c>
      <c r="Q2" s="9" t="str">
        <f>B2</f>
        <v>Jakubek</v>
      </c>
      <c r="R2" s="9" t="str">
        <f>C2</f>
        <v>Krystian</v>
      </c>
      <c r="S2" s="9" t="str">
        <f>D2</f>
        <v>Mitutoyo AZS Wratislavia</v>
      </c>
      <c r="T2" s="9" t="str">
        <f>F2</f>
        <v>1992</v>
      </c>
      <c r="U2" s="9">
        <v>50</v>
      </c>
      <c r="V2" s="9"/>
      <c r="W2" s="9"/>
      <c r="X2" s="9"/>
      <c r="Y2" s="9"/>
      <c r="Z2" s="9"/>
    </row>
    <row r="3" spans="1:26">
      <c r="A3" s="475">
        <v>2</v>
      </c>
      <c r="B3" s="474" t="s">
        <v>180</v>
      </c>
      <c r="C3" s="474" t="s">
        <v>29</v>
      </c>
      <c r="D3" s="474" t="s">
        <v>181</v>
      </c>
      <c r="E3" s="475" t="s">
        <v>1515</v>
      </c>
      <c r="F3" s="475" t="s">
        <v>2905</v>
      </c>
      <c r="G3" s="475" t="s">
        <v>36</v>
      </c>
      <c r="H3" s="477">
        <f t="shared" si="0"/>
        <v>0.24583333333333313</v>
      </c>
      <c r="I3" s="476">
        <v>0.34027777777777801</v>
      </c>
      <c r="J3" s="476">
        <v>0.58611111111111114</v>
      </c>
      <c r="K3" s="475">
        <v>23</v>
      </c>
      <c r="L3" s="475" t="s">
        <v>1432</v>
      </c>
      <c r="M3" s="480">
        <f t="shared" ref="M3:M36" si="1">K3*30-MAX((H3-8.5/24)*24*60,0)</f>
        <v>690</v>
      </c>
      <c r="O3" s="15">
        <f>VLOOKUP(P3,id!$A:$C,3,0)</f>
        <v>24</v>
      </c>
      <c r="P3" s="15" t="str">
        <f t="shared" ref="P3:P36" si="2">Q3&amp;R3&amp;T3</f>
        <v>PachulskiLeszek1967</v>
      </c>
      <c r="Q3" s="9" t="str">
        <f t="shared" ref="Q3:S18" si="3">B3</f>
        <v>Pachulski</v>
      </c>
      <c r="R3" s="9" t="str">
        <f t="shared" si="3"/>
        <v>Leszek</v>
      </c>
      <c r="S3" s="9" t="str">
        <f t="shared" si="3"/>
        <v>Oprychy</v>
      </c>
      <c r="T3" s="9" t="str">
        <f t="shared" ref="T3:T36" si="4">F3</f>
        <v>1967</v>
      </c>
      <c r="U3" s="9">
        <f t="shared" ref="U3:U27" si="5">U2*IF(Y3&lt;1,Y3,IF(Z3&lt;1,Z3,IF(X3&lt;1,X3,IF(W3&lt;1,W3,1))))</f>
        <v>49.293785310734499</v>
      </c>
      <c r="V3" s="9"/>
      <c r="W3" s="9">
        <f>H2/H3</f>
        <v>0.98587570621469001</v>
      </c>
      <c r="X3" s="9">
        <f>K3/K2</f>
        <v>1</v>
      </c>
      <c r="Y3" s="9">
        <f>M3/M2</f>
        <v>1</v>
      </c>
      <c r="Z3" s="9">
        <f>X3^0.2</f>
        <v>1</v>
      </c>
    </row>
    <row r="4" spans="1:26">
      <c r="A4" s="475">
        <v>3</v>
      </c>
      <c r="B4" s="474" t="s">
        <v>2912</v>
      </c>
      <c r="C4" s="474" t="s">
        <v>257</v>
      </c>
      <c r="D4" s="474" t="s">
        <v>832</v>
      </c>
      <c r="E4" s="475" t="s">
        <v>1814</v>
      </c>
      <c r="F4" s="475" t="s">
        <v>2664</v>
      </c>
      <c r="G4" s="475" t="s">
        <v>36</v>
      </c>
      <c r="H4" s="477">
        <f t="shared" si="0"/>
        <v>0.24652777777777785</v>
      </c>
      <c r="I4" s="476">
        <v>0.34027777777777773</v>
      </c>
      <c r="J4" s="476">
        <v>0.58680555555555558</v>
      </c>
      <c r="K4" s="475">
        <v>23</v>
      </c>
      <c r="L4" s="475" t="s">
        <v>1432</v>
      </c>
      <c r="M4" s="480">
        <f t="shared" si="1"/>
        <v>690</v>
      </c>
      <c r="O4" s="15">
        <f>VLOOKUP(P4,id!$A:$C,3,0)</f>
        <v>753</v>
      </c>
      <c r="P4" s="15" t="str">
        <f t="shared" si="2"/>
        <v>GołębiewskiRadosław1978</v>
      </c>
      <c r="Q4" s="9" t="str">
        <f t="shared" si="3"/>
        <v>Gołębiewski</v>
      </c>
      <c r="R4" s="9" t="str">
        <f t="shared" si="3"/>
        <v>Radosław</v>
      </c>
      <c r="S4" s="9" t="str">
        <f t="shared" si="3"/>
        <v/>
      </c>
      <c r="T4" s="9" t="str">
        <f t="shared" si="4"/>
        <v>1978</v>
      </c>
      <c r="U4" s="9">
        <f t="shared" si="5"/>
        <v>49.15492957746477</v>
      </c>
      <c r="V4" s="9"/>
      <c r="W4" s="9">
        <f t="shared" ref="W4:W27" si="6">H3/H4</f>
        <v>0.99718309859154819</v>
      </c>
      <c r="X4" s="9">
        <f t="shared" ref="X4:X27" si="7">K4/K3</f>
        <v>1</v>
      </c>
      <c r="Y4" s="9">
        <f t="shared" ref="Y4:Y27" si="8">M4/M3</f>
        <v>1</v>
      </c>
      <c r="Z4" s="9">
        <f t="shared" ref="Z4:Z27" si="9">X4^0.2</f>
        <v>1</v>
      </c>
    </row>
    <row r="5" spans="1:26">
      <c r="A5" s="475">
        <v>4</v>
      </c>
      <c r="B5" s="474" t="s">
        <v>180</v>
      </c>
      <c r="C5" s="474" t="s">
        <v>38</v>
      </c>
      <c r="D5" s="474" t="s">
        <v>359</v>
      </c>
      <c r="E5" s="475" t="s">
        <v>1515</v>
      </c>
      <c r="F5" s="475" t="s">
        <v>2910</v>
      </c>
      <c r="G5" s="475" t="s">
        <v>36</v>
      </c>
      <c r="H5" s="477">
        <f t="shared" si="0"/>
        <v>0.24791666666666645</v>
      </c>
      <c r="I5" s="476">
        <v>0.34027777777777801</v>
      </c>
      <c r="J5" s="476">
        <v>0.58819444444444446</v>
      </c>
      <c r="K5" s="475">
        <v>23</v>
      </c>
      <c r="L5" s="475" t="s">
        <v>1432</v>
      </c>
      <c r="M5" s="480">
        <f t="shared" si="1"/>
        <v>690</v>
      </c>
      <c r="O5" s="15">
        <f>VLOOKUP(P5,id!$A:$C,3,0)</f>
        <v>23</v>
      </c>
      <c r="P5" s="15" t="str">
        <f t="shared" si="2"/>
        <v>PachulskiMarek1968</v>
      </c>
      <c r="Q5" s="9" t="str">
        <f t="shared" si="3"/>
        <v>Pachulski</v>
      </c>
      <c r="R5" s="9" t="str">
        <f t="shared" si="3"/>
        <v>Marek</v>
      </c>
      <c r="S5" s="9" t="str">
        <f t="shared" si="3"/>
        <v>Grey Wolf</v>
      </c>
      <c r="T5" s="9" t="str">
        <f t="shared" si="4"/>
        <v>1968</v>
      </c>
      <c r="U5" s="9">
        <f t="shared" si="5"/>
        <v>48.879551820728331</v>
      </c>
      <c r="V5" s="9"/>
      <c r="W5" s="9">
        <f t="shared" si="6"/>
        <v>0.99439775910364259</v>
      </c>
      <c r="X5" s="9">
        <f t="shared" si="7"/>
        <v>1</v>
      </c>
      <c r="Y5" s="9">
        <f t="shared" si="8"/>
        <v>1</v>
      </c>
      <c r="Z5" s="9">
        <f t="shared" si="9"/>
        <v>1</v>
      </c>
    </row>
    <row r="6" spans="1:26">
      <c r="A6" s="475">
        <v>5</v>
      </c>
      <c r="B6" s="474" t="s">
        <v>172</v>
      </c>
      <c r="C6" s="474" t="s">
        <v>154</v>
      </c>
      <c r="D6" s="474" t="s">
        <v>179</v>
      </c>
      <c r="E6" s="475" t="s">
        <v>323</v>
      </c>
      <c r="F6" s="475" t="s">
        <v>2884</v>
      </c>
      <c r="G6" s="475" t="s">
        <v>36</v>
      </c>
      <c r="H6" s="477">
        <f t="shared" si="0"/>
        <v>0.24930555555555534</v>
      </c>
      <c r="I6" s="476">
        <v>0.34027777777777801</v>
      </c>
      <c r="J6" s="476">
        <v>0.58958333333333335</v>
      </c>
      <c r="K6" s="475">
        <v>23</v>
      </c>
      <c r="L6" s="475" t="s">
        <v>1432</v>
      </c>
      <c r="M6" s="480">
        <f t="shared" si="1"/>
        <v>690</v>
      </c>
      <c r="O6" s="15">
        <f>VLOOKUP(P6,id!$A:$C,3,0)</f>
        <v>1</v>
      </c>
      <c r="P6" s="15" t="str">
        <f t="shared" si="2"/>
        <v>ŚmiejaDaniel1982</v>
      </c>
      <c r="Q6" s="9" t="str">
        <f t="shared" si="3"/>
        <v>Śmieja</v>
      </c>
      <c r="R6" s="9" t="str">
        <f t="shared" si="3"/>
        <v>Daniel</v>
      </c>
      <c r="S6" s="9" t="str">
        <f t="shared" si="3"/>
        <v>mrdp.pl</v>
      </c>
      <c r="T6" s="9" t="str">
        <f t="shared" si="4"/>
        <v>1982</v>
      </c>
      <c r="U6" s="9">
        <f t="shared" si="5"/>
        <v>48.607242339832908</v>
      </c>
      <c r="V6" s="9"/>
      <c r="W6" s="9">
        <f t="shared" si="6"/>
        <v>0.99442896935933145</v>
      </c>
      <c r="X6" s="9">
        <f t="shared" si="7"/>
        <v>1</v>
      </c>
      <c r="Y6" s="9">
        <f t="shared" si="8"/>
        <v>1</v>
      </c>
      <c r="Z6" s="9">
        <f t="shared" si="9"/>
        <v>1</v>
      </c>
    </row>
    <row r="7" spans="1:26">
      <c r="A7" s="475">
        <v>6</v>
      </c>
      <c r="B7" s="474" t="s">
        <v>86</v>
      </c>
      <c r="C7" s="474" t="s">
        <v>69</v>
      </c>
      <c r="D7" s="474" t="s">
        <v>832</v>
      </c>
      <c r="E7" s="475" t="s">
        <v>262</v>
      </c>
      <c r="F7" s="475" t="s">
        <v>2896</v>
      </c>
      <c r="G7" s="475" t="s">
        <v>36</v>
      </c>
      <c r="H7" s="477">
        <f t="shared" si="0"/>
        <v>0.26388888888888862</v>
      </c>
      <c r="I7" s="476">
        <v>0.34027777777777801</v>
      </c>
      <c r="J7" s="476">
        <v>0.60416666666666663</v>
      </c>
      <c r="K7" s="475">
        <v>23</v>
      </c>
      <c r="L7" s="475" t="s">
        <v>1432</v>
      </c>
      <c r="M7" s="480">
        <f t="shared" si="1"/>
        <v>690</v>
      </c>
      <c r="O7" s="15">
        <f>VLOOKUP(P7,id!$A:$C,3,0)</f>
        <v>22</v>
      </c>
      <c r="P7" s="15" t="str">
        <f t="shared" si="2"/>
        <v>MirowskiŁukasz1986</v>
      </c>
      <c r="Q7" s="9" t="str">
        <f t="shared" si="3"/>
        <v>Mirowski</v>
      </c>
      <c r="R7" s="9" t="str">
        <f t="shared" si="3"/>
        <v>Łukasz</v>
      </c>
      <c r="S7" s="9" t="str">
        <f t="shared" si="3"/>
        <v/>
      </c>
      <c r="T7" s="9" t="str">
        <f t="shared" si="4"/>
        <v>1986</v>
      </c>
      <c r="U7" s="9">
        <f t="shared" si="5"/>
        <v>45.921052631578995</v>
      </c>
      <c r="V7" s="9"/>
      <c r="W7" s="9">
        <f t="shared" si="6"/>
        <v>0.94473684210526332</v>
      </c>
      <c r="X7" s="9">
        <f t="shared" si="7"/>
        <v>1</v>
      </c>
      <c r="Y7" s="9">
        <f t="shared" si="8"/>
        <v>1</v>
      </c>
      <c r="Z7" s="9">
        <f t="shared" si="9"/>
        <v>1</v>
      </c>
    </row>
    <row r="8" spans="1:26">
      <c r="A8" s="475">
        <v>7</v>
      </c>
      <c r="B8" s="474" t="s">
        <v>153</v>
      </c>
      <c r="C8" s="474" t="s">
        <v>166</v>
      </c>
      <c r="D8" s="474" t="s">
        <v>158</v>
      </c>
      <c r="E8" s="475" t="s">
        <v>1515</v>
      </c>
      <c r="F8" s="475" t="s">
        <v>2669</v>
      </c>
      <c r="G8" s="475" t="s">
        <v>36</v>
      </c>
      <c r="H8" s="477">
        <f t="shared" si="0"/>
        <v>0.27083333333333304</v>
      </c>
      <c r="I8" s="476">
        <v>0.34027777777777801</v>
      </c>
      <c r="J8" s="476">
        <v>0.61111111111111105</v>
      </c>
      <c r="K8" s="475">
        <v>23</v>
      </c>
      <c r="L8" s="475" t="s">
        <v>1432</v>
      </c>
      <c r="M8" s="480">
        <f t="shared" si="1"/>
        <v>690</v>
      </c>
      <c r="O8" s="15">
        <f>VLOOKUP(P8,id!$A:$C,3,0)</f>
        <v>95</v>
      </c>
      <c r="P8" s="15" t="str">
        <f t="shared" si="2"/>
        <v>PiwakowskiWojciech1977</v>
      </c>
      <c r="Q8" s="9" t="str">
        <f t="shared" si="3"/>
        <v>Piwakowski</v>
      </c>
      <c r="R8" s="9" t="str">
        <f t="shared" si="3"/>
        <v>Wojciech</v>
      </c>
      <c r="S8" s="9" t="str">
        <f t="shared" si="3"/>
        <v>Harpagan</v>
      </c>
      <c r="T8" s="9" t="str">
        <f t="shared" si="4"/>
        <v>1977</v>
      </c>
      <c r="U8" s="9">
        <f t="shared" si="5"/>
        <v>44.743589743589794</v>
      </c>
      <c r="V8" s="9"/>
      <c r="W8" s="9">
        <f t="shared" si="6"/>
        <v>0.97435897435897445</v>
      </c>
      <c r="X8" s="9">
        <f t="shared" si="7"/>
        <v>1</v>
      </c>
      <c r="Y8" s="9">
        <f t="shared" si="8"/>
        <v>1</v>
      </c>
      <c r="Z8" s="9">
        <f t="shared" si="9"/>
        <v>1</v>
      </c>
    </row>
    <row r="9" spans="1:26">
      <c r="A9" s="475">
        <v>8</v>
      </c>
      <c r="B9" s="474" t="s">
        <v>103</v>
      </c>
      <c r="C9" s="474" t="s">
        <v>23</v>
      </c>
      <c r="D9" s="474" t="s">
        <v>1660</v>
      </c>
      <c r="E9" s="475" t="s">
        <v>2909</v>
      </c>
      <c r="F9" s="475" t="s">
        <v>2669</v>
      </c>
      <c r="G9" s="475" t="s">
        <v>36</v>
      </c>
      <c r="H9" s="477">
        <f t="shared" si="0"/>
        <v>0.27986111111111117</v>
      </c>
      <c r="I9" s="476">
        <v>0.34027777777777773</v>
      </c>
      <c r="J9" s="476">
        <v>0.62013888888888891</v>
      </c>
      <c r="K9" s="475">
        <v>23</v>
      </c>
      <c r="L9" s="475" t="s">
        <v>1432</v>
      </c>
      <c r="M9" s="480">
        <f t="shared" si="1"/>
        <v>690</v>
      </c>
      <c r="O9" s="15">
        <f>VLOOKUP(P9,id!$A:$C,3,0)</f>
        <v>98</v>
      </c>
      <c r="P9" s="15" t="str">
        <f t="shared" si="2"/>
        <v>GrabowskiGrzegorz1977</v>
      </c>
      <c r="Q9" s="9" t="str">
        <f t="shared" si="3"/>
        <v>Grabowski</v>
      </c>
      <c r="R9" s="9" t="str">
        <f t="shared" si="3"/>
        <v>Grzegorz</v>
      </c>
      <c r="S9" s="9" t="str">
        <f t="shared" si="3"/>
        <v>Wheelie garage</v>
      </c>
      <c r="T9" s="9" t="str">
        <f t="shared" si="4"/>
        <v>1977</v>
      </c>
      <c r="U9" s="9">
        <f t="shared" si="5"/>
        <v>43.300248138957805</v>
      </c>
      <c r="V9" s="9"/>
      <c r="W9" s="9">
        <f t="shared" si="6"/>
        <v>0.96774193548386966</v>
      </c>
      <c r="X9" s="9">
        <f t="shared" si="7"/>
        <v>1</v>
      </c>
      <c r="Y9" s="9">
        <f t="shared" si="8"/>
        <v>1</v>
      </c>
      <c r="Z9" s="9">
        <f t="shared" si="9"/>
        <v>1</v>
      </c>
    </row>
    <row r="10" spans="1:26">
      <c r="A10" s="475">
        <v>9</v>
      </c>
      <c r="B10" s="474" t="s">
        <v>2913</v>
      </c>
      <c r="C10" s="474" t="s">
        <v>65</v>
      </c>
      <c r="D10" s="474" t="s">
        <v>2908</v>
      </c>
      <c r="E10" s="475" t="s">
        <v>1649</v>
      </c>
      <c r="F10" s="475" t="s">
        <v>2669</v>
      </c>
      <c r="G10" s="475" t="s">
        <v>36</v>
      </c>
      <c r="H10" s="477">
        <f t="shared" si="0"/>
        <v>0.28055555555555561</v>
      </c>
      <c r="I10" s="476">
        <v>0.34027777777777773</v>
      </c>
      <c r="J10" s="476">
        <v>0.62083333333333335</v>
      </c>
      <c r="K10" s="475">
        <v>23</v>
      </c>
      <c r="L10" s="475" t="s">
        <v>1432</v>
      </c>
      <c r="M10" s="480">
        <f t="shared" si="1"/>
        <v>690</v>
      </c>
      <c r="O10" s="15">
        <f>VLOOKUP(P10,id!$A:$C,3,0)</f>
        <v>754</v>
      </c>
      <c r="P10" s="15" t="str">
        <f t="shared" si="2"/>
        <v>AsperskiMichał1977</v>
      </c>
      <c r="Q10" s="9" t="str">
        <f t="shared" si="3"/>
        <v>Asperski</v>
      </c>
      <c r="R10" s="9" t="str">
        <f t="shared" si="3"/>
        <v>Michał</v>
      </c>
      <c r="S10" s="9" t="str">
        <f t="shared" si="3"/>
        <v>Supermaraton Kalisz</v>
      </c>
      <c r="T10" s="9" t="str">
        <f t="shared" si="4"/>
        <v>1977</v>
      </c>
      <c r="U10" s="9">
        <f t="shared" si="5"/>
        <v>43.193069306930681</v>
      </c>
      <c r="V10" s="9"/>
      <c r="W10" s="9">
        <f t="shared" si="6"/>
        <v>0.99752475247524752</v>
      </c>
      <c r="X10" s="9">
        <f t="shared" si="7"/>
        <v>1</v>
      </c>
      <c r="Y10" s="9">
        <f t="shared" si="8"/>
        <v>1</v>
      </c>
      <c r="Z10" s="9">
        <f t="shared" si="9"/>
        <v>1</v>
      </c>
    </row>
    <row r="11" spans="1:26">
      <c r="A11" s="475">
        <v>10</v>
      </c>
      <c r="B11" s="474" t="s">
        <v>2914</v>
      </c>
      <c r="C11" s="474" t="s">
        <v>26</v>
      </c>
      <c r="D11" s="474" t="s">
        <v>832</v>
      </c>
      <c r="E11" s="475" t="s">
        <v>2907</v>
      </c>
      <c r="F11" s="475" t="s">
        <v>2904</v>
      </c>
      <c r="G11" s="475" t="s">
        <v>36</v>
      </c>
      <c r="H11" s="477">
        <f t="shared" si="0"/>
        <v>0.28055555555555561</v>
      </c>
      <c r="I11" s="476">
        <v>0.34027777777777773</v>
      </c>
      <c r="J11" s="476">
        <v>0.62083333333333335</v>
      </c>
      <c r="K11" s="475">
        <v>23</v>
      </c>
      <c r="L11" s="475" t="s">
        <v>1432</v>
      </c>
      <c r="M11" s="480">
        <f t="shared" si="1"/>
        <v>690</v>
      </c>
      <c r="O11" s="15">
        <f>VLOOKUP(P11,id!$A:$C,3,0)</f>
        <v>755</v>
      </c>
      <c r="P11" s="15" t="str">
        <f t="shared" si="2"/>
        <v>HampelskiKrzysztof1980</v>
      </c>
      <c r="Q11" s="9" t="str">
        <f t="shared" si="3"/>
        <v>Hampelski</v>
      </c>
      <c r="R11" s="9" t="str">
        <f t="shared" si="3"/>
        <v>Krzysztof</v>
      </c>
      <c r="S11" s="9" t="str">
        <f t="shared" si="3"/>
        <v/>
      </c>
      <c r="T11" s="9" t="str">
        <f t="shared" si="4"/>
        <v>1980</v>
      </c>
      <c r="U11" s="9">
        <f t="shared" si="5"/>
        <v>43.193069306930681</v>
      </c>
      <c r="V11" s="9"/>
      <c r="W11" s="9">
        <f t="shared" si="6"/>
        <v>1</v>
      </c>
      <c r="X11" s="9">
        <f t="shared" si="7"/>
        <v>1</v>
      </c>
      <c r="Y11" s="9">
        <f t="shared" si="8"/>
        <v>1</v>
      </c>
      <c r="Z11" s="9">
        <f t="shared" si="9"/>
        <v>1</v>
      </c>
    </row>
    <row r="12" spans="1:26">
      <c r="A12" s="475">
        <v>11</v>
      </c>
      <c r="B12" s="474" t="s">
        <v>2915</v>
      </c>
      <c r="C12" s="474" t="s">
        <v>1232</v>
      </c>
      <c r="D12" s="474" t="s">
        <v>832</v>
      </c>
      <c r="E12" s="475" t="s">
        <v>2907</v>
      </c>
      <c r="F12" s="475" t="s">
        <v>306</v>
      </c>
      <c r="G12" s="475" t="s">
        <v>36</v>
      </c>
      <c r="H12" s="477">
        <f t="shared" si="0"/>
        <v>0.28055555555555534</v>
      </c>
      <c r="I12" s="476">
        <v>0.34027777777777801</v>
      </c>
      <c r="J12" s="476">
        <v>0.62083333333333335</v>
      </c>
      <c r="K12" s="475">
        <v>23</v>
      </c>
      <c r="L12" s="475" t="s">
        <v>1432</v>
      </c>
      <c r="M12" s="480">
        <f t="shared" si="1"/>
        <v>690</v>
      </c>
      <c r="O12" s="15">
        <f>VLOOKUP(P12,id!$A:$C,3,0)</f>
        <v>756</v>
      </c>
      <c r="P12" s="15" t="str">
        <f t="shared" si="2"/>
        <v>MajerJanusz1976</v>
      </c>
      <c r="Q12" s="9" t="str">
        <f t="shared" si="3"/>
        <v>Majer</v>
      </c>
      <c r="R12" s="9" t="str">
        <f t="shared" si="3"/>
        <v>Janusz</v>
      </c>
      <c r="S12" s="9" t="str">
        <f t="shared" si="3"/>
        <v/>
      </c>
      <c r="T12" s="9" t="str">
        <f t="shared" si="4"/>
        <v>1976</v>
      </c>
      <c r="U12" s="9">
        <f t="shared" si="5"/>
        <v>43.193069306930681</v>
      </c>
      <c r="V12" s="9"/>
      <c r="W12" s="9">
        <f t="shared" si="6"/>
        <v>1.0000000000000009</v>
      </c>
      <c r="X12" s="9">
        <f t="shared" si="7"/>
        <v>1</v>
      </c>
      <c r="Y12" s="9">
        <f t="shared" si="8"/>
        <v>1</v>
      </c>
      <c r="Z12" s="9">
        <f t="shared" si="9"/>
        <v>1</v>
      </c>
    </row>
    <row r="13" spans="1:26">
      <c r="A13" s="475">
        <v>12</v>
      </c>
      <c r="B13" s="474" t="s">
        <v>85</v>
      </c>
      <c r="C13" s="474" t="s">
        <v>96</v>
      </c>
      <c r="D13" s="474" t="s">
        <v>2906</v>
      </c>
      <c r="E13" s="475" t="s">
        <v>262</v>
      </c>
      <c r="F13" s="475" t="s">
        <v>2657</v>
      </c>
      <c r="G13" s="475" t="s">
        <v>36</v>
      </c>
      <c r="H13" s="477">
        <f t="shared" si="0"/>
        <v>0.28749999999999976</v>
      </c>
      <c r="I13" s="476">
        <v>0.34027777777777801</v>
      </c>
      <c r="J13" s="476">
        <v>0.62777777777777777</v>
      </c>
      <c r="K13" s="475">
        <v>23</v>
      </c>
      <c r="L13" s="475" t="s">
        <v>1432</v>
      </c>
      <c r="M13" s="480">
        <f t="shared" si="1"/>
        <v>690</v>
      </c>
      <c r="O13" s="15">
        <f>VLOOKUP(P13,id!$A:$C,3,0)</f>
        <v>480</v>
      </c>
      <c r="P13" s="15" t="str">
        <f t="shared" si="2"/>
        <v>WieczorekJarosław1984</v>
      </c>
      <c r="Q13" s="9" t="str">
        <f t="shared" si="3"/>
        <v>Wieczorek</v>
      </c>
      <c r="R13" s="9" t="str">
        <f t="shared" si="3"/>
        <v>Jarosław</v>
      </c>
      <c r="S13" s="9" t="str">
        <f t="shared" si="3"/>
        <v>Rajd Liczyrzepy / Europa Ubezpie</v>
      </c>
      <c r="T13" s="9" t="str">
        <f t="shared" si="4"/>
        <v>1984</v>
      </c>
      <c r="U13" s="9">
        <f t="shared" si="5"/>
        <v>42.149758454106276</v>
      </c>
      <c r="V13" s="9"/>
      <c r="W13" s="9">
        <f t="shared" si="6"/>
        <v>0.97584541062801944</v>
      </c>
      <c r="X13" s="9">
        <f t="shared" si="7"/>
        <v>1</v>
      </c>
      <c r="Y13" s="9">
        <f t="shared" si="8"/>
        <v>1</v>
      </c>
      <c r="Z13" s="9">
        <f t="shared" si="9"/>
        <v>1</v>
      </c>
    </row>
    <row r="14" spans="1:26">
      <c r="A14" s="475">
        <v>13</v>
      </c>
      <c r="B14" s="474" t="s">
        <v>60</v>
      </c>
      <c r="C14" s="474" t="s">
        <v>26</v>
      </c>
      <c r="D14" s="474" t="s">
        <v>832</v>
      </c>
      <c r="E14" s="475" t="s">
        <v>262</v>
      </c>
      <c r="F14" s="475" t="s">
        <v>2887</v>
      </c>
      <c r="G14" s="475" t="s">
        <v>36</v>
      </c>
      <c r="H14" s="477">
        <f t="shared" si="0"/>
        <v>0.28749999999999976</v>
      </c>
      <c r="I14" s="476">
        <v>0.34027777777777801</v>
      </c>
      <c r="J14" s="476">
        <v>0.62777777777777777</v>
      </c>
      <c r="K14" s="475">
        <v>23</v>
      </c>
      <c r="L14" s="475" t="s">
        <v>1432</v>
      </c>
      <c r="M14" s="480">
        <f t="shared" si="1"/>
        <v>690</v>
      </c>
      <c r="O14" s="15">
        <f>VLOOKUP(P14,id!$A:$C,3,0)</f>
        <v>7</v>
      </c>
      <c r="P14" s="15" t="str">
        <f t="shared" si="2"/>
        <v>SzawdzinKrzysztof1969</v>
      </c>
      <c r="Q14" s="9" t="str">
        <f t="shared" si="3"/>
        <v>Szawdzin</v>
      </c>
      <c r="R14" s="9" t="str">
        <f t="shared" si="3"/>
        <v>Krzysztof</v>
      </c>
      <c r="S14" s="9" t="str">
        <f t="shared" si="3"/>
        <v/>
      </c>
      <c r="T14" s="9" t="str">
        <f t="shared" si="4"/>
        <v>1969</v>
      </c>
      <c r="U14" s="9">
        <f t="shared" si="5"/>
        <v>42.149758454106276</v>
      </c>
      <c r="V14" s="9"/>
      <c r="W14" s="9">
        <f t="shared" si="6"/>
        <v>1</v>
      </c>
      <c r="X14" s="9">
        <f t="shared" si="7"/>
        <v>1</v>
      </c>
      <c r="Y14" s="9">
        <f t="shared" si="8"/>
        <v>1</v>
      </c>
      <c r="Z14" s="9">
        <f t="shared" si="9"/>
        <v>1</v>
      </c>
    </row>
    <row r="15" spans="1:26">
      <c r="A15" s="475">
        <v>14</v>
      </c>
      <c r="B15" s="474" t="s">
        <v>132</v>
      </c>
      <c r="C15" s="474" t="s">
        <v>50</v>
      </c>
      <c r="D15" s="474" t="s">
        <v>1205</v>
      </c>
      <c r="E15" s="475" t="s">
        <v>1228</v>
      </c>
      <c r="F15" s="475" t="s">
        <v>2684</v>
      </c>
      <c r="G15" s="475" t="s">
        <v>36</v>
      </c>
      <c r="H15" s="477">
        <f t="shared" si="0"/>
        <v>0.28888888888888892</v>
      </c>
      <c r="I15" s="476">
        <v>0.34027777777777773</v>
      </c>
      <c r="J15" s="476">
        <v>0.62916666666666665</v>
      </c>
      <c r="K15" s="475">
        <v>23</v>
      </c>
      <c r="L15" s="475" t="s">
        <v>1432</v>
      </c>
      <c r="M15" s="480">
        <f t="shared" si="1"/>
        <v>690</v>
      </c>
      <c r="O15" s="15">
        <f>VLOOKUP(P15,id!$A:$C,3,0)</f>
        <v>8</v>
      </c>
      <c r="P15" s="15" t="str">
        <f t="shared" si="2"/>
        <v>FałowskiRafał1970</v>
      </c>
      <c r="Q15" s="9" t="str">
        <f t="shared" si="3"/>
        <v>Fałowski</v>
      </c>
      <c r="R15" s="9" t="str">
        <f t="shared" si="3"/>
        <v>Rafał</v>
      </c>
      <c r="S15" s="9" t="str">
        <f t="shared" si="3"/>
        <v xml:space="preserve"> </v>
      </c>
      <c r="T15" s="9" t="str">
        <f t="shared" si="4"/>
        <v>1970</v>
      </c>
      <c r="U15" s="9">
        <f t="shared" si="5"/>
        <v>41.947115384615337</v>
      </c>
      <c r="V15" s="9"/>
      <c r="W15" s="9">
        <f t="shared" si="6"/>
        <v>0.99519230769230671</v>
      </c>
      <c r="X15" s="9">
        <f t="shared" si="7"/>
        <v>1</v>
      </c>
      <c r="Y15" s="9">
        <f t="shared" si="8"/>
        <v>1</v>
      </c>
      <c r="Z15" s="9">
        <f t="shared" si="9"/>
        <v>1</v>
      </c>
    </row>
    <row r="16" spans="1:26">
      <c r="A16" s="475">
        <v>15</v>
      </c>
      <c r="B16" s="474" t="s">
        <v>167</v>
      </c>
      <c r="C16" s="474" t="s">
        <v>166</v>
      </c>
      <c r="D16" s="474" t="s">
        <v>832</v>
      </c>
      <c r="E16" s="475" t="s">
        <v>269</v>
      </c>
      <c r="F16" s="475" t="s">
        <v>2684</v>
      </c>
      <c r="G16" s="475" t="s">
        <v>36</v>
      </c>
      <c r="H16" s="477">
        <f t="shared" si="0"/>
        <v>0.29930555555555527</v>
      </c>
      <c r="I16" s="476">
        <v>0.34027777777777801</v>
      </c>
      <c r="J16" s="476">
        <v>0.63958333333333328</v>
      </c>
      <c r="K16" s="475">
        <v>23</v>
      </c>
      <c r="L16" s="475" t="s">
        <v>1432</v>
      </c>
      <c r="M16" s="480">
        <f t="shared" si="1"/>
        <v>690</v>
      </c>
      <c r="O16" s="15">
        <f>VLOOKUP(P16,id!$A:$C,3,0)</f>
        <v>28</v>
      </c>
      <c r="P16" s="15" t="str">
        <f t="shared" si="2"/>
        <v>HołdakowskiWojciech1970</v>
      </c>
      <c r="Q16" s="9" t="str">
        <f t="shared" si="3"/>
        <v>Hołdakowski</v>
      </c>
      <c r="R16" s="9" t="str">
        <f t="shared" si="3"/>
        <v>Wojciech</v>
      </c>
      <c r="S16" s="9" t="str">
        <f t="shared" si="3"/>
        <v/>
      </c>
      <c r="T16" s="9" t="str">
        <f t="shared" si="4"/>
        <v>1970</v>
      </c>
      <c r="U16" s="9">
        <f t="shared" si="5"/>
        <v>40.487238979118331</v>
      </c>
      <c r="V16" s="9"/>
      <c r="W16" s="9">
        <f t="shared" si="6"/>
        <v>0.96519721577726325</v>
      </c>
      <c r="X16" s="9">
        <f t="shared" si="7"/>
        <v>1</v>
      </c>
      <c r="Y16" s="9">
        <f t="shared" si="8"/>
        <v>1</v>
      </c>
      <c r="Z16" s="9">
        <f t="shared" si="9"/>
        <v>1</v>
      </c>
    </row>
    <row r="17" spans="1:26">
      <c r="A17" s="475">
        <v>16</v>
      </c>
      <c r="B17" s="474" t="s">
        <v>55</v>
      </c>
      <c r="C17" s="474" t="s">
        <v>54</v>
      </c>
      <c r="D17" s="474" t="s">
        <v>150</v>
      </c>
      <c r="E17" s="475" t="s">
        <v>323</v>
      </c>
      <c r="F17" s="475" t="s">
        <v>2905</v>
      </c>
      <c r="G17" s="475" t="s">
        <v>36</v>
      </c>
      <c r="H17" s="477">
        <f t="shared" si="0"/>
        <v>0.29930555555555527</v>
      </c>
      <c r="I17" s="476">
        <v>0.34027777777777801</v>
      </c>
      <c r="J17" s="476">
        <v>0.63958333333333328</v>
      </c>
      <c r="K17" s="475">
        <v>23</v>
      </c>
      <c r="L17" s="475" t="s">
        <v>1432</v>
      </c>
      <c r="M17" s="480">
        <f t="shared" si="1"/>
        <v>690</v>
      </c>
      <c r="O17" s="15">
        <f>VLOOKUP(P17,id!$A:$C,3,0)</f>
        <v>32</v>
      </c>
      <c r="P17" s="15" t="str">
        <f t="shared" si="2"/>
        <v>StanekRobert1967</v>
      </c>
      <c r="Q17" s="9" t="str">
        <f t="shared" si="3"/>
        <v>Stanek</v>
      </c>
      <c r="R17" s="9" t="str">
        <f t="shared" si="3"/>
        <v>Robert</v>
      </c>
      <c r="S17" s="9" t="str">
        <f t="shared" si="3"/>
        <v>RUDY KOT</v>
      </c>
      <c r="T17" s="9" t="str">
        <f t="shared" si="4"/>
        <v>1967</v>
      </c>
      <c r="U17" s="9">
        <f t="shared" si="5"/>
        <v>40.487238979118331</v>
      </c>
      <c r="V17" s="9"/>
      <c r="W17" s="9">
        <f t="shared" si="6"/>
        <v>1</v>
      </c>
      <c r="X17" s="9">
        <f t="shared" si="7"/>
        <v>1</v>
      </c>
      <c r="Y17" s="9">
        <f t="shared" si="8"/>
        <v>1</v>
      </c>
      <c r="Z17" s="9">
        <f t="shared" si="9"/>
        <v>1</v>
      </c>
    </row>
    <row r="18" spans="1:26">
      <c r="A18" s="475">
        <v>17</v>
      </c>
      <c r="B18" s="474" t="s">
        <v>93</v>
      </c>
      <c r="C18" s="474" t="s">
        <v>23</v>
      </c>
      <c r="D18" s="474" t="s">
        <v>200</v>
      </c>
      <c r="E18" s="475" t="s">
        <v>1512</v>
      </c>
      <c r="F18" s="475" t="s">
        <v>2893</v>
      </c>
      <c r="G18" s="475" t="s">
        <v>36</v>
      </c>
      <c r="H18" s="477">
        <f t="shared" si="0"/>
        <v>0.30555555555555536</v>
      </c>
      <c r="I18" s="476">
        <v>0.34027777777777801</v>
      </c>
      <c r="J18" s="476">
        <v>0.64583333333333337</v>
      </c>
      <c r="K18" s="475">
        <v>23</v>
      </c>
      <c r="L18" s="475" t="s">
        <v>1432</v>
      </c>
      <c r="M18" s="480">
        <f t="shared" si="1"/>
        <v>690</v>
      </c>
      <c r="O18" s="15">
        <f>VLOOKUP(P18,id!$A:$C,3,0)</f>
        <v>45</v>
      </c>
      <c r="P18" s="15" t="str">
        <f t="shared" si="2"/>
        <v>RygalskiGrzegorz1974</v>
      </c>
      <c r="Q18" s="9" t="str">
        <f t="shared" si="3"/>
        <v>Rygalski</v>
      </c>
      <c r="R18" s="9" t="str">
        <f t="shared" si="3"/>
        <v>Grzegorz</v>
      </c>
      <c r="S18" s="9" t="str">
        <f t="shared" si="3"/>
        <v>Welocypedy</v>
      </c>
      <c r="T18" s="9" t="str">
        <f t="shared" si="4"/>
        <v>1974</v>
      </c>
      <c r="U18" s="9">
        <f t="shared" si="5"/>
        <v>39.659090909090899</v>
      </c>
      <c r="V18" s="9"/>
      <c r="W18" s="9">
        <f t="shared" si="6"/>
        <v>0.97954545454545427</v>
      </c>
      <c r="X18" s="9">
        <f t="shared" si="7"/>
        <v>1</v>
      </c>
      <c r="Y18" s="9">
        <f t="shared" si="8"/>
        <v>1</v>
      </c>
      <c r="Z18" s="9">
        <f t="shared" si="9"/>
        <v>1</v>
      </c>
    </row>
    <row r="19" spans="1:26">
      <c r="A19" s="475">
        <v>18</v>
      </c>
      <c r="B19" s="474" t="s">
        <v>91</v>
      </c>
      <c r="C19" s="474" t="s">
        <v>53</v>
      </c>
      <c r="D19" s="474" t="s">
        <v>200</v>
      </c>
      <c r="E19" s="475" t="s">
        <v>269</v>
      </c>
      <c r="F19" s="475" t="s">
        <v>2884</v>
      </c>
      <c r="G19" s="475" t="s">
        <v>36</v>
      </c>
      <c r="H19" s="477">
        <f t="shared" si="0"/>
        <v>0.30555555555555536</v>
      </c>
      <c r="I19" s="476">
        <v>0.34027777777777801</v>
      </c>
      <c r="J19" s="476">
        <v>0.64583333333333337</v>
      </c>
      <c r="K19" s="475">
        <v>23</v>
      </c>
      <c r="L19" s="475" t="s">
        <v>1432</v>
      </c>
      <c r="M19" s="480">
        <f t="shared" si="1"/>
        <v>690</v>
      </c>
      <c r="O19" s="15">
        <f>VLOOKUP(P19,id!$A:$C,3,0)</f>
        <v>46</v>
      </c>
      <c r="P19" s="15" t="str">
        <f t="shared" si="2"/>
        <v>StefańskiTomasz1982</v>
      </c>
      <c r="Q19" s="9" t="str">
        <f t="shared" ref="Q19:S36" si="10">B19</f>
        <v>Stefański</v>
      </c>
      <c r="R19" s="9" t="str">
        <f t="shared" si="10"/>
        <v>Tomasz</v>
      </c>
      <c r="S19" s="9" t="str">
        <f t="shared" si="10"/>
        <v>Welocypedy</v>
      </c>
      <c r="T19" s="9" t="str">
        <f t="shared" si="4"/>
        <v>1982</v>
      </c>
      <c r="U19" s="9">
        <f t="shared" si="5"/>
        <v>39.659090909090899</v>
      </c>
      <c r="V19" s="9"/>
      <c r="W19" s="9">
        <f t="shared" si="6"/>
        <v>1</v>
      </c>
      <c r="X19" s="9">
        <f t="shared" si="7"/>
        <v>1</v>
      </c>
      <c r="Y19" s="9">
        <f t="shared" si="8"/>
        <v>1</v>
      </c>
      <c r="Z19" s="9">
        <f t="shared" si="9"/>
        <v>1</v>
      </c>
    </row>
    <row r="20" spans="1:26">
      <c r="A20" s="475">
        <v>19</v>
      </c>
      <c r="B20" s="474" t="s">
        <v>2756</v>
      </c>
      <c r="C20" s="474" t="s">
        <v>166</v>
      </c>
      <c r="D20" s="474" t="s">
        <v>2758</v>
      </c>
      <c r="E20" s="475" t="s">
        <v>2757</v>
      </c>
      <c r="F20" s="475" t="s">
        <v>2669</v>
      </c>
      <c r="G20" s="475" t="s">
        <v>36</v>
      </c>
      <c r="H20" s="477">
        <f t="shared" si="0"/>
        <v>0.31041666666666645</v>
      </c>
      <c r="I20" s="476">
        <v>0.34027777777777801</v>
      </c>
      <c r="J20" s="476">
        <v>0.65069444444444446</v>
      </c>
      <c r="K20" s="475">
        <v>23</v>
      </c>
      <c r="L20" s="475" t="s">
        <v>1432</v>
      </c>
      <c r="M20" s="480">
        <f t="shared" si="1"/>
        <v>690</v>
      </c>
      <c r="O20" s="15">
        <f>VLOOKUP(P20,id!$A:$C,3,0)</f>
        <v>684</v>
      </c>
      <c r="P20" s="15" t="str">
        <f t="shared" si="2"/>
        <v>JaroszewskiWojciech1977</v>
      </c>
      <c r="Q20" s="9" t="str">
        <f t="shared" si="10"/>
        <v>Jaroszewski</v>
      </c>
      <c r="R20" s="9" t="str">
        <f t="shared" si="10"/>
        <v>Wojciech</v>
      </c>
      <c r="S20" s="9" t="str">
        <f t="shared" si="10"/>
        <v>Deep Forest</v>
      </c>
      <c r="T20" s="9" t="str">
        <f t="shared" si="4"/>
        <v>1977</v>
      </c>
      <c r="U20" s="9">
        <f t="shared" si="5"/>
        <v>39.038031319910509</v>
      </c>
      <c r="V20" s="9"/>
      <c r="W20" s="9">
        <f t="shared" si="6"/>
        <v>0.9843400447427294</v>
      </c>
      <c r="X20" s="9">
        <f t="shared" si="7"/>
        <v>1</v>
      </c>
      <c r="Y20" s="9">
        <f t="shared" si="8"/>
        <v>1</v>
      </c>
      <c r="Z20" s="9">
        <f t="shared" si="9"/>
        <v>1</v>
      </c>
    </row>
    <row r="21" spans="1:26">
      <c r="A21" s="475">
        <v>20</v>
      </c>
      <c r="B21" s="474" t="s">
        <v>311</v>
      </c>
      <c r="C21" s="474" t="s">
        <v>69</v>
      </c>
      <c r="D21" s="474" t="s">
        <v>1221</v>
      </c>
      <c r="E21" s="475" t="s">
        <v>269</v>
      </c>
      <c r="F21" s="475" t="s">
        <v>2669</v>
      </c>
      <c r="G21" s="475" t="s">
        <v>36</v>
      </c>
      <c r="H21" s="477">
        <f t="shared" si="0"/>
        <v>0.31041666666666645</v>
      </c>
      <c r="I21" s="476">
        <v>0.34027777777777801</v>
      </c>
      <c r="J21" s="476">
        <v>0.65069444444444446</v>
      </c>
      <c r="K21" s="475">
        <v>23</v>
      </c>
      <c r="L21" s="475" t="s">
        <v>1432</v>
      </c>
      <c r="M21" s="480">
        <f t="shared" si="1"/>
        <v>690</v>
      </c>
      <c r="O21" s="15">
        <f>VLOOKUP(P21,id!$A:$C,3,0)</f>
        <v>11</v>
      </c>
      <c r="P21" s="15" t="str">
        <f t="shared" si="2"/>
        <v>SenderekŁukasz1977</v>
      </c>
      <c r="Q21" s="9" t="str">
        <f t="shared" si="10"/>
        <v>Senderek</v>
      </c>
      <c r="R21" s="9" t="str">
        <f t="shared" si="10"/>
        <v>Łukasz</v>
      </c>
      <c r="S21" s="9" t="str">
        <f t="shared" si="10"/>
        <v>Piachulec Orient</v>
      </c>
      <c r="T21" s="9" t="str">
        <f t="shared" si="4"/>
        <v>1977</v>
      </c>
      <c r="U21" s="9">
        <f t="shared" si="5"/>
        <v>39.038031319910509</v>
      </c>
      <c r="V21" s="9"/>
      <c r="W21" s="9">
        <f t="shared" si="6"/>
        <v>1</v>
      </c>
      <c r="X21" s="9">
        <f t="shared" si="7"/>
        <v>1</v>
      </c>
      <c r="Y21" s="9">
        <f t="shared" si="8"/>
        <v>1</v>
      </c>
      <c r="Z21" s="9">
        <f t="shared" si="9"/>
        <v>1</v>
      </c>
    </row>
    <row r="22" spans="1:26">
      <c r="A22" s="475">
        <v>21</v>
      </c>
      <c r="B22" s="474" t="s">
        <v>33</v>
      </c>
      <c r="C22" s="474" t="s">
        <v>30</v>
      </c>
      <c r="D22" s="474" t="s">
        <v>2682</v>
      </c>
      <c r="E22" s="475" t="s">
        <v>269</v>
      </c>
      <c r="F22" s="475" t="s">
        <v>2682</v>
      </c>
      <c r="G22" s="475" t="s">
        <v>36</v>
      </c>
      <c r="H22" s="477">
        <f t="shared" si="0"/>
        <v>0.31736111111111087</v>
      </c>
      <c r="I22" s="476">
        <v>0.34027777777777801</v>
      </c>
      <c r="J22" s="476">
        <v>0.65763888888888888</v>
      </c>
      <c r="K22" s="475">
        <v>23</v>
      </c>
      <c r="L22" s="475" t="s">
        <v>1432</v>
      </c>
      <c r="M22" s="480">
        <f t="shared" si="1"/>
        <v>690</v>
      </c>
      <c r="O22" s="15">
        <f>VLOOKUP(P22,id!$A:$C,3,0)</f>
        <v>16</v>
      </c>
      <c r="P22" s="15" t="str">
        <f t="shared" si="2"/>
        <v>SmejdaAndrzej1965</v>
      </c>
      <c r="Q22" s="9" t="str">
        <f t="shared" si="10"/>
        <v>Smejda</v>
      </c>
      <c r="R22" s="9" t="str">
        <f t="shared" si="10"/>
        <v>Andrzej</v>
      </c>
      <c r="S22" s="9" t="str">
        <f t="shared" si="10"/>
        <v>1965</v>
      </c>
      <c r="T22" s="9" t="str">
        <f t="shared" si="4"/>
        <v>1965</v>
      </c>
      <c r="U22" s="9">
        <f t="shared" si="5"/>
        <v>38.183807439824946</v>
      </c>
      <c r="V22" s="9"/>
      <c r="W22" s="9">
        <f t="shared" si="6"/>
        <v>0.97811816192560186</v>
      </c>
      <c r="X22" s="9">
        <f t="shared" si="7"/>
        <v>1</v>
      </c>
      <c r="Y22" s="9">
        <f t="shared" si="8"/>
        <v>1</v>
      </c>
      <c r="Z22" s="9">
        <f t="shared" si="9"/>
        <v>1</v>
      </c>
    </row>
    <row r="23" spans="1:26">
      <c r="A23" s="475">
        <v>22</v>
      </c>
      <c r="B23" s="474" t="s">
        <v>261</v>
      </c>
      <c r="C23" s="474" t="s">
        <v>257</v>
      </c>
      <c r="D23" s="474" t="s">
        <v>252</v>
      </c>
      <c r="E23" s="475" t="s">
        <v>1513</v>
      </c>
      <c r="F23" s="475" t="s">
        <v>2683</v>
      </c>
      <c r="G23" s="475" t="s">
        <v>36</v>
      </c>
      <c r="H23" s="477">
        <f t="shared" si="0"/>
        <v>0.31805555555555531</v>
      </c>
      <c r="I23" s="476">
        <v>0.34027777777777801</v>
      </c>
      <c r="J23" s="476">
        <v>0.65833333333333333</v>
      </c>
      <c r="K23" s="475">
        <v>23</v>
      </c>
      <c r="L23" s="475" t="s">
        <v>1432</v>
      </c>
      <c r="M23" s="480">
        <f t="shared" si="1"/>
        <v>690</v>
      </c>
      <c r="O23" s="15">
        <f>VLOOKUP(P23,id!$A:$C,3,0)</f>
        <v>145</v>
      </c>
      <c r="P23" s="15" t="str">
        <f t="shared" si="2"/>
        <v>WalentowskiRadosław1979</v>
      </c>
      <c r="Q23" s="9" t="str">
        <f t="shared" si="10"/>
        <v>Walentowski</v>
      </c>
      <c r="R23" s="9" t="str">
        <f t="shared" si="10"/>
        <v>Radosław</v>
      </c>
      <c r="S23" s="9" t="str">
        <f t="shared" si="10"/>
        <v>LosMaruderos</v>
      </c>
      <c r="T23" s="9" t="str">
        <f t="shared" si="4"/>
        <v>1979</v>
      </c>
      <c r="U23" s="9">
        <f t="shared" si="5"/>
        <v>38.10043668122271</v>
      </c>
      <c r="V23" s="9"/>
      <c r="W23" s="9">
        <f t="shared" si="6"/>
        <v>0.99781659388646293</v>
      </c>
      <c r="X23" s="9">
        <f t="shared" si="7"/>
        <v>1</v>
      </c>
      <c r="Y23" s="9">
        <f t="shared" si="8"/>
        <v>1</v>
      </c>
      <c r="Z23" s="9">
        <f t="shared" si="9"/>
        <v>1</v>
      </c>
    </row>
    <row r="24" spans="1:26">
      <c r="A24" s="475">
        <v>23</v>
      </c>
      <c r="B24" s="474" t="s">
        <v>155</v>
      </c>
      <c r="C24" s="474" t="s">
        <v>74</v>
      </c>
      <c r="D24" s="474" t="s">
        <v>832</v>
      </c>
      <c r="E24" s="475" t="s">
        <v>1515</v>
      </c>
      <c r="F24" s="475" t="s">
        <v>2904</v>
      </c>
      <c r="G24" s="475" t="s">
        <v>36</v>
      </c>
      <c r="H24" s="477">
        <f t="shared" si="0"/>
        <v>0.32638888888888862</v>
      </c>
      <c r="I24" s="476">
        <v>0.34027777777777801</v>
      </c>
      <c r="J24" s="476">
        <v>0.66666666666666663</v>
      </c>
      <c r="K24" s="475">
        <v>23</v>
      </c>
      <c r="L24" s="475" t="s">
        <v>1432</v>
      </c>
      <c r="M24" s="480">
        <f t="shared" si="1"/>
        <v>690</v>
      </c>
      <c r="O24" s="15">
        <f>VLOOKUP(P24,id!$A:$C,3,0)</f>
        <v>37</v>
      </c>
      <c r="P24" s="15" t="str">
        <f t="shared" si="2"/>
        <v>JaskólskiKonrad1980</v>
      </c>
      <c r="Q24" s="9" t="str">
        <f t="shared" si="10"/>
        <v>Jaskólski</v>
      </c>
      <c r="R24" s="9" t="str">
        <f t="shared" si="10"/>
        <v>Konrad</v>
      </c>
      <c r="S24" s="9" t="str">
        <f t="shared" si="10"/>
        <v/>
      </c>
      <c r="T24" s="9" t="str">
        <f t="shared" si="4"/>
        <v>1980</v>
      </c>
      <c r="U24" s="9">
        <f t="shared" si="5"/>
        <v>37.12765957446809</v>
      </c>
      <c r="V24" s="9"/>
      <c r="W24" s="9">
        <f t="shared" si="6"/>
        <v>0.97446808510638305</v>
      </c>
      <c r="X24" s="9">
        <f t="shared" si="7"/>
        <v>1</v>
      </c>
      <c r="Y24" s="9">
        <f t="shared" si="8"/>
        <v>1</v>
      </c>
      <c r="Z24" s="9">
        <f t="shared" si="9"/>
        <v>1</v>
      </c>
    </row>
    <row r="25" spans="1:26">
      <c r="A25" s="475">
        <v>24</v>
      </c>
      <c r="B25" s="474" t="s">
        <v>75</v>
      </c>
      <c r="C25" s="474" t="s">
        <v>53</v>
      </c>
      <c r="D25" s="474" t="s">
        <v>832</v>
      </c>
      <c r="E25" s="475" t="s">
        <v>238</v>
      </c>
      <c r="F25" s="475">
        <v>1963</v>
      </c>
      <c r="G25" s="475" t="s">
        <v>36</v>
      </c>
      <c r="H25" s="477">
        <f t="shared" si="0"/>
        <v>0.34722222222222199</v>
      </c>
      <c r="I25" s="476">
        <v>0.34027777777777801</v>
      </c>
      <c r="J25" s="476">
        <v>0.6875</v>
      </c>
      <c r="K25" s="475">
        <v>23</v>
      </c>
      <c r="L25" s="475" t="s">
        <v>1432</v>
      </c>
      <c r="M25" s="480">
        <f t="shared" si="1"/>
        <v>690</v>
      </c>
      <c r="N25" s="480"/>
      <c r="O25" s="15">
        <f>VLOOKUP(P25,id!$A:$C,3,0)</f>
        <v>6</v>
      </c>
      <c r="P25" s="15" t="str">
        <f t="shared" si="2"/>
        <v>SójkaTomasz1963</v>
      </c>
      <c r="Q25" s="9" t="str">
        <f t="shared" si="10"/>
        <v>Sójka</v>
      </c>
      <c r="R25" s="9" t="str">
        <f t="shared" si="10"/>
        <v>Tomasz</v>
      </c>
      <c r="S25" s="9" t="str">
        <f t="shared" si="10"/>
        <v/>
      </c>
      <c r="T25" s="9">
        <f t="shared" si="4"/>
        <v>1963</v>
      </c>
      <c r="U25" s="9">
        <f t="shared" si="5"/>
        <v>34.9</v>
      </c>
      <c r="V25" s="9"/>
      <c r="W25" s="9">
        <f t="shared" si="6"/>
        <v>0.93999999999999984</v>
      </c>
      <c r="X25" s="9">
        <f t="shared" si="7"/>
        <v>1</v>
      </c>
      <c r="Y25" s="9">
        <f t="shared" si="8"/>
        <v>1</v>
      </c>
      <c r="Z25" s="9">
        <f t="shared" si="9"/>
        <v>1</v>
      </c>
    </row>
    <row r="26" spans="1:26">
      <c r="A26" s="475">
        <v>25</v>
      </c>
      <c r="B26" s="474" t="s">
        <v>22</v>
      </c>
      <c r="C26" s="474" t="s">
        <v>23</v>
      </c>
      <c r="D26" s="474" t="s">
        <v>694</v>
      </c>
      <c r="E26" s="475" t="s">
        <v>249</v>
      </c>
      <c r="F26" s="475" t="s">
        <v>2903</v>
      </c>
      <c r="G26" s="475" t="s">
        <v>36</v>
      </c>
      <c r="H26" s="477">
        <f t="shared" si="0"/>
        <v>0.3506944444444442</v>
      </c>
      <c r="I26" s="476">
        <v>0.34027777777777801</v>
      </c>
      <c r="J26" s="476">
        <v>0.69097222222222221</v>
      </c>
      <c r="K26" s="475">
        <v>23</v>
      </c>
      <c r="L26" s="475" t="s">
        <v>1432</v>
      </c>
      <c r="M26" s="480">
        <f t="shared" si="1"/>
        <v>690</v>
      </c>
      <c r="O26" s="15">
        <f>VLOOKUP(P26,id!$A:$C,3,0)</f>
        <v>13</v>
      </c>
      <c r="P26" s="15" t="str">
        <f t="shared" si="2"/>
        <v>LiszkaGrzegorz1964</v>
      </c>
      <c r="Q26" s="9" t="str">
        <f t="shared" si="10"/>
        <v>Liszka</v>
      </c>
      <c r="R26" s="9" t="str">
        <f t="shared" si="10"/>
        <v>Grzegorz</v>
      </c>
      <c r="S26" s="9" t="str">
        <f t="shared" si="10"/>
        <v>Trezado BikeTires.pl</v>
      </c>
      <c r="T26" s="9" t="str">
        <f t="shared" si="4"/>
        <v>1964</v>
      </c>
      <c r="U26" s="9">
        <f t="shared" si="5"/>
        <v>34.554455445544555</v>
      </c>
      <c r="V26" s="9"/>
      <c r="W26" s="9">
        <f t="shared" si="6"/>
        <v>0.99009900990099009</v>
      </c>
      <c r="X26" s="9">
        <f t="shared" si="7"/>
        <v>1</v>
      </c>
      <c r="Y26" s="9">
        <f t="shared" si="8"/>
        <v>1</v>
      </c>
      <c r="Z26" s="9">
        <f t="shared" si="9"/>
        <v>1</v>
      </c>
    </row>
    <row r="27" spans="1:26">
      <c r="A27" s="475">
        <v>26</v>
      </c>
      <c r="B27" s="474" t="s">
        <v>854</v>
      </c>
      <c r="C27" s="474" t="s">
        <v>399</v>
      </c>
      <c r="D27" s="474" t="s">
        <v>889</v>
      </c>
      <c r="E27" s="475" t="s">
        <v>888</v>
      </c>
      <c r="F27" s="475" t="s">
        <v>2902</v>
      </c>
      <c r="G27" s="475" t="s">
        <v>36</v>
      </c>
      <c r="H27" s="477">
        <f t="shared" si="0"/>
        <v>0.36597222222222203</v>
      </c>
      <c r="I27" s="476">
        <v>0.34027777777777801</v>
      </c>
      <c r="J27" s="476">
        <v>0.70625000000000004</v>
      </c>
      <c r="K27" s="475">
        <v>23</v>
      </c>
      <c r="L27" s="475" t="s">
        <v>1432</v>
      </c>
      <c r="M27" s="480">
        <f t="shared" si="1"/>
        <v>673.00000000000034</v>
      </c>
      <c r="O27" s="15">
        <f>VLOOKUP(P27,id!$A:$C,3,0)</f>
        <v>14</v>
      </c>
      <c r="P27" s="15" t="str">
        <f t="shared" si="2"/>
        <v>RudnickiMariusz1966</v>
      </c>
      <c r="Q27" s="9" t="str">
        <f t="shared" si="10"/>
        <v>Rudnicki</v>
      </c>
      <c r="R27" s="9" t="str">
        <f t="shared" si="10"/>
        <v>Mariusz</v>
      </c>
      <c r="S27" s="9" t="str">
        <f t="shared" si="10"/>
        <v>Orient Express</v>
      </c>
      <c r="T27" s="9" t="str">
        <f t="shared" si="4"/>
        <v>1966</v>
      </c>
      <c r="U27" s="9">
        <f t="shared" si="5"/>
        <v>33.70311378963985</v>
      </c>
      <c r="V27" s="9"/>
      <c r="W27" s="9">
        <f t="shared" si="6"/>
        <v>0.95825426944971515</v>
      </c>
      <c r="X27" s="9">
        <f t="shared" si="7"/>
        <v>1</v>
      </c>
      <c r="Y27" s="9">
        <f t="shared" si="8"/>
        <v>0.97536231884058022</v>
      </c>
      <c r="Z27" s="9">
        <f t="shared" si="9"/>
        <v>1</v>
      </c>
    </row>
    <row r="28" spans="1:26">
      <c r="A28" s="475">
        <v>27</v>
      </c>
      <c r="B28" s="474" t="s">
        <v>855</v>
      </c>
      <c r="C28" s="474" t="s">
        <v>26</v>
      </c>
      <c r="D28" s="474" t="s">
        <v>889</v>
      </c>
      <c r="E28" s="475" t="s">
        <v>888</v>
      </c>
      <c r="F28" s="475" t="s">
        <v>2901</v>
      </c>
      <c r="G28" s="475" t="s">
        <v>36</v>
      </c>
      <c r="H28" s="477">
        <f t="shared" si="0"/>
        <v>0.36597222222222203</v>
      </c>
      <c r="I28" s="476">
        <v>0.34027777777777801</v>
      </c>
      <c r="J28" s="476">
        <v>0.70625000000000004</v>
      </c>
      <c r="K28" s="475">
        <v>23</v>
      </c>
      <c r="L28" s="475" t="s">
        <v>1432</v>
      </c>
      <c r="M28" s="480">
        <f t="shared" si="1"/>
        <v>673.00000000000034</v>
      </c>
      <c r="O28" s="15">
        <f>VLOOKUP(P28,id!$A:$C,3,0)</f>
        <v>75</v>
      </c>
      <c r="P28" s="15" t="str">
        <f t="shared" si="2"/>
        <v>KowalskiKrzysztof1963</v>
      </c>
      <c r="Q28" s="9" t="str">
        <f t="shared" si="10"/>
        <v>Kowalski</v>
      </c>
      <c r="R28" s="9" t="str">
        <f t="shared" si="10"/>
        <v>Krzysztof</v>
      </c>
      <c r="S28" s="9" t="str">
        <f t="shared" si="10"/>
        <v>Orient Express</v>
      </c>
      <c r="T28" s="9" t="str">
        <f t="shared" si="4"/>
        <v>1963</v>
      </c>
      <c r="U28" s="9">
        <f t="shared" ref="U28:U36" si="11">U27*IF(Y28&lt;1,Y28,IF(Z28&lt;1,Z28,IF(X28&lt;1,X28,IF(W28&lt;1,W28,1))))</f>
        <v>33.70311378963985</v>
      </c>
      <c r="V28" s="9"/>
      <c r="W28" s="9">
        <f t="shared" ref="W28:W36" si="12">H27/H28</f>
        <v>1</v>
      </c>
      <c r="X28" s="9">
        <f t="shared" ref="X28:X36" si="13">K28/K27</f>
        <v>1</v>
      </c>
      <c r="Y28" s="9">
        <f t="shared" ref="Y28:Y36" si="14">M28/M27</f>
        <v>1</v>
      </c>
      <c r="Z28" s="9">
        <f t="shared" ref="Z28:Z36" si="15">X28^0.2</f>
        <v>1</v>
      </c>
    </row>
    <row r="29" spans="1:26">
      <c r="A29" s="475">
        <v>28</v>
      </c>
      <c r="B29" s="474" t="s">
        <v>14</v>
      </c>
      <c r="C29" s="474" t="s">
        <v>26</v>
      </c>
      <c r="D29" s="474" t="s">
        <v>832</v>
      </c>
      <c r="E29" s="475" t="s">
        <v>1983</v>
      </c>
      <c r="F29" s="475" t="s">
        <v>2899</v>
      </c>
      <c r="G29" s="475" t="s">
        <v>36</v>
      </c>
      <c r="H29" s="477">
        <f t="shared" si="0"/>
        <v>0.26250000000000001</v>
      </c>
      <c r="I29" s="476">
        <v>0.34027777777777773</v>
      </c>
      <c r="J29" s="476">
        <v>0.60277777777777775</v>
      </c>
      <c r="K29" s="475">
        <v>22</v>
      </c>
      <c r="L29" s="475" t="s">
        <v>1432</v>
      </c>
      <c r="M29" s="480">
        <f t="shared" si="1"/>
        <v>660</v>
      </c>
      <c r="O29" s="15">
        <f>VLOOKUP(P29,id!$A:$C,3,0)</f>
        <v>26</v>
      </c>
      <c r="P29" s="15" t="str">
        <f t="shared" si="2"/>
        <v>CecułaKrzysztof1975</v>
      </c>
      <c r="Q29" s="9" t="str">
        <f t="shared" si="10"/>
        <v>Cecuła</v>
      </c>
      <c r="R29" s="9" t="str">
        <f t="shared" si="10"/>
        <v>Krzysztof</v>
      </c>
      <c r="S29" s="9" t="str">
        <f t="shared" si="10"/>
        <v/>
      </c>
      <c r="T29" s="9" t="str">
        <f t="shared" si="4"/>
        <v>1975</v>
      </c>
      <c r="U29" s="9">
        <f t="shared" si="11"/>
        <v>33.0520878174774</v>
      </c>
      <c r="V29" s="9"/>
      <c r="W29" s="9">
        <f t="shared" si="12"/>
        <v>1.3941798941798933</v>
      </c>
      <c r="X29" s="9">
        <f t="shared" si="13"/>
        <v>0.95652173913043481</v>
      </c>
      <c r="Y29" s="9">
        <f t="shared" si="14"/>
        <v>0.98068350668647797</v>
      </c>
      <c r="Z29" s="9">
        <f t="shared" si="15"/>
        <v>0.99114904981641982</v>
      </c>
    </row>
    <row r="30" spans="1:26">
      <c r="A30" s="475">
        <v>29</v>
      </c>
      <c r="B30" s="474" t="s">
        <v>171</v>
      </c>
      <c r="C30" s="474" t="s">
        <v>53</v>
      </c>
      <c r="D30" s="474" t="s">
        <v>2898</v>
      </c>
      <c r="E30" s="475" t="s">
        <v>2796</v>
      </c>
      <c r="F30" s="475" t="s">
        <v>2893</v>
      </c>
      <c r="G30" s="475" t="s">
        <v>36</v>
      </c>
      <c r="H30" s="477">
        <f t="shared" si="0"/>
        <v>0.34375000000000006</v>
      </c>
      <c r="I30" s="476">
        <v>0.34027777777777773</v>
      </c>
      <c r="J30" s="476">
        <v>0.68402777777777779</v>
      </c>
      <c r="K30" s="475">
        <v>22</v>
      </c>
      <c r="L30" s="475" t="s">
        <v>1432</v>
      </c>
      <c r="M30" s="480">
        <f t="shared" si="1"/>
        <v>660</v>
      </c>
      <c r="O30" s="15">
        <f>VLOOKUP(P30,id!$A:$C,3,0)</f>
        <v>54</v>
      </c>
      <c r="P30" s="15" t="str">
        <f t="shared" si="2"/>
        <v>FilipiukTomasz1974</v>
      </c>
      <c r="Q30" s="9" t="str">
        <f t="shared" si="10"/>
        <v>Filipiuk</v>
      </c>
      <c r="R30" s="9" t="str">
        <f t="shared" si="10"/>
        <v>Tomasz</v>
      </c>
      <c r="S30" s="9" t="str">
        <f t="shared" si="10"/>
        <v>SISU-OWB Team</v>
      </c>
      <c r="T30" s="9" t="str">
        <f t="shared" si="4"/>
        <v>1974</v>
      </c>
      <c r="U30" s="9">
        <f t="shared" si="11"/>
        <v>25.239776151528194</v>
      </c>
      <c r="V30" s="9"/>
      <c r="W30" s="9">
        <f t="shared" si="12"/>
        <v>0.76363636363636356</v>
      </c>
      <c r="X30" s="9">
        <f t="shared" si="13"/>
        <v>1</v>
      </c>
      <c r="Y30" s="9">
        <f t="shared" si="14"/>
        <v>1</v>
      </c>
      <c r="Z30" s="9">
        <f t="shared" si="15"/>
        <v>1</v>
      </c>
    </row>
    <row r="31" spans="1:26">
      <c r="A31" s="475">
        <v>30</v>
      </c>
      <c r="B31" s="474" t="s">
        <v>202</v>
      </c>
      <c r="C31" s="474" t="s">
        <v>26</v>
      </c>
      <c r="D31" s="474" t="s">
        <v>2897</v>
      </c>
      <c r="E31" s="475" t="s">
        <v>1824</v>
      </c>
      <c r="F31" s="475" t="s">
        <v>2896</v>
      </c>
      <c r="G31" s="475" t="s">
        <v>36</v>
      </c>
      <c r="H31" s="477">
        <f t="shared" si="0"/>
        <v>0.34375000000000006</v>
      </c>
      <c r="I31" s="476">
        <v>0.34027777777777773</v>
      </c>
      <c r="J31" s="476">
        <v>0.68402777777777779</v>
      </c>
      <c r="K31" s="475">
        <v>22</v>
      </c>
      <c r="L31" s="475" t="s">
        <v>1432</v>
      </c>
      <c r="M31" s="480">
        <f t="shared" si="1"/>
        <v>660</v>
      </c>
      <c r="O31" s="15">
        <f>VLOOKUP(P31,id!$A:$C,3,0)</f>
        <v>53</v>
      </c>
      <c r="P31" s="15" t="str">
        <f t="shared" si="2"/>
        <v>SzopaKrzysztof1986</v>
      </c>
      <c r="Q31" s="9" t="str">
        <f t="shared" si="10"/>
        <v>Szopa</v>
      </c>
      <c r="R31" s="9" t="str">
        <f t="shared" si="10"/>
        <v>Krzysztof</v>
      </c>
      <c r="S31" s="9" t="str">
        <f t="shared" si="10"/>
        <v>SISU-OWB TEAM</v>
      </c>
      <c r="T31" s="9" t="str">
        <f t="shared" si="4"/>
        <v>1986</v>
      </c>
      <c r="U31" s="9">
        <f t="shared" si="11"/>
        <v>25.239776151528194</v>
      </c>
      <c r="V31" s="9"/>
      <c r="W31" s="9">
        <f t="shared" si="12"/>
        <v>1</v>
      </c>
      <c r="X31" s="9">
        <f t="shared" si="13"/>
        <v>1</v>
      </c>
      <c r="Y31" s="9">
        <f t="shared" si="14"/>
        <v>1</v>
      </c>
      <c r="Z31" s="9">
        <f t="shared" si="15"/>
        <v>1</v>
      </c>
    </row>
    <row r="32" spans="1:26">
      <c r="A32" s="475">
        <v>31</v>
      </c>
      <c r="B32" s="474" t="s">
        <v>2916</v>
      </c>
      <c r="C32" s="474" t="s">
        <v>65</v>
      </c>
      <c r="D32" s="474" t="s">
        <v>832</v>
      </c>
      <c r="E32" s="475" t="s">
        <v>2895</v>
      </c>
      <c r="F32" s="475" t="s">
        <v>2661</v>
      </c>
      <c r="G32" s="475" t="s">
        <v>36</v>
      </c>
      <c r="H32" s="477">
        <f t="shared" si="0"/>
        <v>0.34375000000000006</v>
      </c>
      <c r="I32" s="476">
        <v>0.34027777777777773</v>
      </c>
      <c r="J32" s="476">
        <v>0.68402777777777779</v>
      </c>
      <c r="K32" s="475">
        <v>22</v>
      </c>
      <c r="L32" s="475" t="s">
        <v>1432</v>
      </c>
      <c r="M32" s="480">
        <f t="shared" si="1"/>
        <v>660</v>
      </c>
      <c r="O32" s="15">
        <f>VLOOKUP(P32,id!$A:$C,3,0)</f>
        <v>757</v>
      </c>
      <c r="P32" s="15" t="str">
        <f t="shared" si="2"/>
        <v>ŚwidzińskiMichał1985</v>
      </c>
      <c r="Q32" s="9" t="str">
        <f t="shared" si="10"/>
        <v>Świdziński</v>
      </c>
      <c r="R32" s="9" t="str">
        <f t="shared" si="10"/>
        <v>Michał</v>
      </c>
      <c r="S32" s="9" t="str">
        <f t="shared" si="10"/>
        <v/>
      </c>
      <c r="T32" s="9" t="str">
        <f t="shared" si="4"/>
        <v>1985</v>
      </c>
      <c r="U32" s="9">
        <f t="shared" si="11"/>
        <v>25.239776151528194</v>
      </c>
      <c r="V32" s="9"/>
      <c r="W32" s="9">
        <f t="shared" si="12"/>
        <v>1</v>
      </c>
      <c r="X32" s="9">
        <f t="shared" si="13"/>
        <v>1</v>
      </c>
      <c r="Y32" s="9">
        <f t="shared" si="14"/>
        <v>1</v>
      </c>
      <c r="Z32" s="9">
        <f t="shared" si="15"/>
        <v>1</v>
      </c>
    </row>
    <row r="33" spans="1:26">
      <c r="A33" s="475">
        <v>32</v>
      </c>
      <c r="B33" s="474" t="s">
        <v>766</v>
      </c>
      <c r="C33" s="474" t="s">
        <v>65</v>
      </c>
      <c r="D33" s="474" t="s">
        <v>765</v>
      </c>
      <c r="E33" s="475" t="s">
        <v>254</v>
      </c>
      <c r="F33" s="475" t="s">
        <v>2664</v>
      </c>
      <c r="G33" s="475" t="s">
        <v>36</v>
      </c>
      <c r="H33" s="477">
        <f t="shared" si="0"/>
        <v>0.35000000000000003</v>
      </c>
      <c r="I33" s="476">
        <v>0.34027777777777773</v>
      </c>
      <c r="J33" s="476">
        <v>0.69027777777777777</v>
      </c>
      <c r="K33" s="475">
        <v>22</v>
      </c>
      <c r="L33" s="475" t="s">
        <v>1432</v>
      </c>
      <c r="M33" s="480">
        <f t="shared" si="1"/>
        <v>660</v>
      </c>
      <c r="O33" s="15">
        <f>VLOOKUP(P33,id!$A:$C,3,0)</f>
        <v>44</v>
      </c>
      <c r="P33" s="15" t="str">
        <f t="shared" si="2"/>
        <v>RychlikMichał1978</v>
      </c>
      <c r="Q33" s="9" t="str">
        <f t="shared" si="10"/>
        <v>Rychlik</v>
      </c>
      <c r="R33" s="9" t="str">
        <f t="shared" si="10"/>
        <v>Michał</v>
      </c>
      <c r="S33" s="9" t="str">
        <f t="shared" si="10"/>
        <v>OrientAkcja</v>
      </c>
      <c r="T33" s="9" t="str">
        <f t="shared" si="4"/>
        <v>1978</v>
      </c>
      <c r="U33" s="9">
        <f t="shared" si="11"/>
        <v>24.78906586310805</v>
      </c>
      <c r="V33" s="9"/>
      <c r="W33" s="9">
        <f t="shared" si="12"/>
        <v>0.98214285714285721</v>
      </c>
      <c r="X33" s="9">
        <f t="shared" si="13"/>
        <v>1</v>
      </c>
      <c r="Y33" s="9">
        <f t="shared" si="14"/>
        <v>1</v>
      </c>
      <c r="Z33" s="9">
        <f t="shared" si="15"/>
        <v>1</v>
      </c>
    </row>
    <row r="34" spans="1:26">
      <c r="A34" s="475">
        <v>33</v>
      </c>
      <c r="B34" s="474" t="s">
        <v>108</v>
      </c>
      <c r="C34" s="474" t="s">
        <v>109</v>
      </c>
      <c r="D34" s="474" t="s">
        <v>2886</v>
      </c>
      <c r="E34" s="475" t="s">
        <v>1515</v>
      </c>
      <c r="F34" s="475" t="s">
        <v>2900</v>
      </c>
      <c r="G34" s="475" t="s">
        <v>36</v>
      </c>
      <c r="H34" s="477">
        <f t="shared" ref="H34" si="16">J34-I34</f>
        <v>0.36666666666666664</v>
      </c>
      <c r="I34" s="476">
        <v>0.34027777777777773</v>
      </c>
      <c r="J34" s="476">
        <v>0.70694444444444438</v>
      </c>
      <c r="K34" s="475">
        <v>21</v>
      </c>
      <c r="L34" s="475" t="s">
        <v>1432</v>
      </c>
      <c r="M34" s="480">
        <f t="shared" ref="M34" si="17">K34*30-MAX((H34-8.5/24)*24*60,0)</f>
        <v>612.00000000000011</v>
      </c>
      <c r="O34" s="15">
        <f>VLOOKUP(P34,id!$A:$C,3,0)</f>
        <v>41</v>
      </c>
      <c r="P34" s="15" t="str">
        <f t="shared" ref="P34" si="18">Q34&amp;R34&amp;T34</f>
        <v>GłomskiAleksander1988</v>
      </c>
      <c r="Q34" s="9" t="str">
        <f t="shared" ref="Q34" si="19">B34</f>
        <v>Głomski</v>
      </c>
      <c r="R34" s="9" t="str">
        <f t="shared" ref="R34" si="20">C34</f>
        <v>Aleksander</v>
      </c>
      <c r="S34" s="9" t="str">
        <f t="shared" ref="S34" si="21">D34</f>
        <v>Goły Jon</v>
      </c>
      <c r="T34" s="9" t="str">
        <f t="shared" ref="T34" si="22">F34</f>
        <v>1988</v>
      </c>
      <c r="U34" s="9">
        <f t="shared" si="11"/>
        <v>22.986224709427468</v>
      </c>
      <c r="V34" s="9"/>
      <c r="W34" s="9">
        <f t="shared" si="12"/>
        <v>0.9545454545454547</v>
      </c>
      <c r="X34" s="9">
        <f t="shared" si="13"/>
        <v>0.95454545454545459</v>
      </c>
      <c r="Y34" s="9">
        <f t="shared" si="14"/>
        <v>0.92727272727272747</v>
      </c>
      <c r="Z34" s="9">
        <f t="shared" si="15"/>
        <v>0.99073914518907036</v>
      </c>
    </row>
    <row r="35" spans="1:26">
      <c r="A35" s="475">
        <v>34</v>
      </c>
      <c r="B35" s="474" t="s">
        <v>153</v>
      </c>
      <c r="C35" s="474" t="s">
        <v>30</v>
      </c>
      <c r="D35" s="474" t="s">
        <v>158</v>
      </c>
      <c r="E35" s="475" t="s">
        <v>1515</v>
      </c>
      <c r="F35" s="475" t="s">
        <v>2894</v>
      </c>
      <c r="G35" s="475" t="s">
        <v>36</v>
      </c>
      <c r="H35" s="477">
        <f t="shared" si="0"/>
        <v>0.3395833333333334</v>
      </c>
      <c r="I35" s="476">
        <v>0.34027777777777773</v>
      </c>
      <c r="J35" s="476">
        <v>0.67986111111111114</v>
      </c>
      <c r="K35" s="475">
        <v>16</v>
      </c>
      <c r="L35" s="475" t="s">
        <v>1432</v>
      </c>
      <c r="M35" s="480">
        <f t="shared" si="1"/>
        <v>480</v>
      </c>
      <c r="O35" s="15">
        <f>VLOOKUP(P35,id!$A:$C,3,0)</f>
        <v>435</v>
      </c>
      <c r="P35" s="15" t="str">
        <f t="shared" si="2"/>
        <v>PiwakowskiAndrzej1951</v>
      </c>
      <c r="Q35" s="9" t="str">
        <f t="shared" si="10"/>
        <v>Piwakowski</v>
      </c>
      <c r="R35" s="9" t="str">
        <f t="shared" si="10"/>
        <v>Andrzej</v>
      </c>
      <c r="S35" s="9" t="str">
        <f t="shared" si="10"/>
        <v>Harpagan</v>
      </c>
      <c r="T35" s="9" t="str">
        <f t="shared" si="4"/>
        <v>1951</v>
      </c>
      <c r="U35" s="9">
        <f t="shared" si="11"/>
        <v>18.028411536805855</v>
      </c>
      <c r="V35" s="9"/>
      <c r="W35" s="9">
        <f t="shared" si="12"/>
        <v>1.0797546012269936</v>
      </c>
      <c r="X35" s="9">
        <f t="shared" si="13"/>
        <v>0.76190476190476186</v>
      </c>
      <c r="Y35" s="9">
        <f t="shared" si="14"/>
        <v>0.78431372549019596</v>
      </c>
      <c r="Z35" s="9">
        <f t="shared" si="15"/>
        <v>0.94706576451967239</v>
      </c>
    </row>
    <row r="36" spans="1:26">
      <c r="A36" s="475">
        <v>35</v>
      </c>
      <c r="B36" s="474" t="s">
        <v>99</v>
      </c>
      <c r="C36" s="474" t="s">
        <v>98</v>
      </c>
      <c r="D36" s="474" t="s">
        <v>832</v>
      </c>
      <c r="E36" s="475" t="s">
        <v>1515</v>
      </c>
      <c r="F36" s="475" t="s">
        <v>2893</v>
      </c>
      <c r="G36" s="475" t="s">
        <v>36</v>
      </c>
      <c r="H36" s="477">
        <f t="shared" si="0"/>
        <v>0.35138888888888903</v>
      </c>
      <c r="I36" s="476">
        <v>0.34027777777777773</v>
      </c>
      <c r="J36" s="476">
        <v>0.69166666666666676</v>
      </c>
      <c r="K36" s="475">
        <v>16</v>
      </c>
      <c r="L36" s="475" t="s">
        <v>1432</v>
      </c>
      <c r="M36" s="480">
        <f t="shared" si="1"/>
        <v>480</v>
      </c>
      <c r="O36" s="15">
        <f>VLOOKUP(P36,id!$A:$C,3,0)</f>
        <v>55</v>
      </c>
      <c r="P36" s="15" t="str">
        <f t="shared" si="2"/>
        <v>MakowiecSławomir1974</v>
      </c>
      <c r="Q36" s="9" t="str">
        <f t="shared" si="10"/>
        <v>Makowiec</v>
      </c>
      <c r="R36" s="9" t="str">
        <f t="shared" si="10"/>
        <v>Sławomir</v>
      </c>
      <c r="S36" s="9" t="str">
        <f t="shared" si="10"/>
        <v/>
      </c>
      <c r="T36" s="9" t="str">
        <f t="shared" si="4"/>
        <v>1974</v>
      </c>
      <c r="U36" s="9">
        <f t="shared" si="11"/>
        <v>17.422713916004074</v>
      </c>
      <c r="V36" s="9"/>
      <c r="W36" s="9">
        <f t="shared" si="12"/>
        <v>0.96640316205533583</v>
      </c>
      <c r="X36" s="9">
        <f t="shared" si="13"/>
        <v>1</v>
      </c>
      <c r="Y36" s="9">
        <f t="shared" si="14"/>
        <v>1</v>
      </c>
      <c r="Z36" s="9">
        <f t="shared" si="15"/>
        <v>1</v>
      </c>
    </row>
  </sheetData>
  <pageMargins left="0.75" right="0.75" top="1" bottom="1" header="0.5" footer="0.5"/>
  <headerFooter alignWithMargins="0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7"/>
  <sheetViews>
    <sheetView zoomScale="85" zoomScaleNormal="85" zoomScaleSheetLayoutView="40" workbookViewId="0"/>
  </sheetViews>
  <sheetFormatPr defaultColWidth="9.109375" defaultRowHeight="16.5" customHeight="1"/>
  <cols>
    <col min="1" max="1" width="8" style="642" customWidth="1"/>
    <col min="2" max="2" width="6.33203125" style="642" customWidth="1"/>
    <col min="3" max="3" width="8.109375" style="642" bestFit="1" customWidth="1"/>
    <col min="4" max="4" width="6.33203125" style="642" customWidth="1"/>
    <col min="5" max="5" width="15.44140625" style="580" customWidth="1"/>
    <col min="6" max="6" width="11.33203125" style="580" customWidth="1"/>
    <col min="7" max="7" width="9.33203125" style="574" customWidth="1"/>
    <col min="8" max="8" width="14.88671875" style="574" customWidth="1"/>
    <col min="9" max="9" width="12" style="643" customWidth="1"/>
    <col min="10" max="10" width="9" style="644" customWidth="1"/>
    <col min="11" max="14" width="9" style="574" customWidth="1"/>
    <col min="15" max="15" width="12.33203125" style="645" bestFit="1" customWidth="1"/>
    <col min="16" max="17" width="9" style="574" customWidth="1"/>
    <col min="18" max="26" width="8.6640625" style="643" bestFit="1" customWidth="1"/>
    <col min="27" max="31" width="9.33203125" style="643" bestFit="1" customWidth="1"/>
    <col min="32" max="37" width="9.33203125" style="643" customWidth="1"/>
    <col min="38" max="38" width="9.44140625" style="643" bestFit="1" customWidth="1"/>
    <col min="39" max="252" width="9.109375" style="580"/>
    <col min="253" max="253" width="8" style="580" customWidth="1"/>
    <col min="254" max="254" width="6.33203125" style="580" customWidth="1"/>
    <col min="255" max="255" width="8.109375" style="580" bestFit="1" customWidth="1"/>
    <col min="256" max="256" width="6.33203125" style="580" customWidth="1"/>
    <col min="257" max="257" width="15.44140625" style="580" customWidth="1"/>
    <col min="258" max="258" width="11.33203125" style="580" customWidth="1"/>
    <col min="259" max="259" width="9.33203125" style="580" customWidth="1"/>
    <col min="260" max="260" width="14.88671875" style="580" customWidth="1"/>
    <col min="261" max="261" width="12" style="580" customWidth="1"/>
    <col min="262" max="266" width="9" style="580" customWidth="1"/>
    <col min="267" max="267" width="12.33203125" style="580" bestFit="1" customWidth="1"/>
    <col min="268" max="269" width="9" style="580" customWidth="1"/>
    <col min="270" max="278" width="8.6640625" style="580" bestFit="1" customWidth="1"/>
    <col min="279" max="283" width="9.33203125" style="580" bestFit="1" customWidth="1"/>
    <col min="284" max="289" width="9.33203125" style="580" customWidth="1"/>
    <col min="290" max="290" width="9.44140625" style="580" bestFit="1" customWidth="1"/>
    <col min="291" max="508" width="9.109375" style="580"/>
    <col min="509" max="509" width="8" style="580" customWidth="1"/>
    <col min="510" max="510" width="6.33203125" style="580" customWidth="1"/>
    <col min="511" max="511" width="8.109375" style="580" bestFit="1" customWidth="1"/>
    <col min="512" max="512" width="6.33203125" style="580" customWidth="1"/>
    <col min="513" max="513" width="15.44140625" style="580" customWidth="1"/>
    <col min="514" max="514" width="11.33203125" style="580" customWidth="1"/>
    <col min="515" max="515" width="9.33203125" style="580" customWidth="1"/>
    <col min="516" max="516" width="14.88671875" style="580" customWidth="1"/>
    <col min="517" max="517" width="12" style="580" customWidth="1"/>
    <col min="518" max="522" width="9" style="580" customWidth="1"/>
    <col min="523" max="523" width="12.33203125" style="580" bestFit="1" customWidth="1"/>
    <col min="524" max="525" width="9" style="580" customWidth="1"/>
    <col min="526" max="534" width="8.6640625" style="580" bestFit="1" customWidth="1"/>
    <col min="535" max="539" width="9.33203125" style="580" bestFit="1" customWidth="1"/>
    <col min="540" max="545" width="9.33203125" style="580" customWidth="1"/>
    <col min="546" max="546" width="9.44140625" style="580" bestFit="1" customWidth="1"/>
    <col min="547" max="764" width="9.109375" style="580"/>
    <col min="765" max="765" width="8" style="580" customWidth="1"/>
    <col min="766" max="766" width="6.33203125" style="580" customWidth="1"/>
    <col min="767" max="767" width="8.109375" style="580" bestFit="1" customWidth="1"/>
    <col min="768" max="768" width="6.33203125" style="580" customWidth="1"/>
    <col min="769" max="769" width="15.44140625" style="580" customWidth="1"/>
    <col min="770" max="770" width="11.33203125" style="580" customWidth="1"/>
    <col min="771" max="771" width="9.33203125" style="580" customWidth="1"/>
    <col min="772" max="772" width="14.88671875" style="580" customWidth="1"/>
    <col min="773" max="773" width="12" style="580" customWidth="1"/>
    <col min="774" max="778" width="9" style="580" customWidth="1"/>
    <col min="779" max="779" width="12.33203125" style="580" bestFit="1" customWidth="1"/>
    <col min="780" max="781" width="9" style="580" customWidth="1"/>
    <col min="782" max="790" width="8.6640625" style="580" bestFit="1" customWidth="1"/>
    <col min="791" max="795" width="9.33203125" style="580" bestFit="1" customWidth="1"/>
    <col min="796" max="801" width="9.33203125" style="580" customWidth="1"/>
    <col min="802" max="802" width="9.44140625" style="580" bestFit="1" customWidth="1"/>
    <col min="803" max="1020" width="9.109375" style="580"/>
    <col min="1021" max="1021" width="8" style="580" customWidth="1"/>
    <col min="1022" max="1022" width="6.33203125" style="580" customWidth="1"/>
    <col min="1023" max="1023" width="8.109375" style="580" bestFit="1" customWidth="1"/>
    <col min="1024" max="1024" width="6.33203125" style="580" customWidth="1"/>
    <col min="1025" max="1025" width="15.44140625" style="580" customWidth="1"/>
    <col min="1026" max="1026" width="11.33203125" style="580" customWidth="1"/>
    <col min="1027" max="1027" width="9.33203125" style="580" customWidth="1"/>
    <col min="1028" max="1028" width="14.88671875" style="580" customWidth="1"/>
    <col min="1029" max="1029" width="12" style="580" customWidth="1"/>
    <col min="1030" max="1034" width="9" style="580" customWidth="1"/>
    <col min="1035" max="1035" width="12.33203125" style="580" bestFit="1" customWidth="1"/>
    <col min="1036" max="1037" width="9" style="580" customWidth="1"/>
    <col min="1038" max="1046" width="8.6640625" style="580" bestFit="1" customWidth="1"/>
    <col min="1047" max="1051" width="9.33203125" style="580" bestFit="1" customWidth="1"/>
    <col min="1052" max="1057" width="9.33203125" style="580" customWidth="1"/>
    <col min="1058" max="1058" width="9.44140625" style="580" bestFit="1" customWidth="1"/>
    <col min="1059" max="1276" width="9.109375" style="580"/>
    <col min="1277" max="1277" width="8" style="580" customWidth="1"/>
    <col min="1278" max="1278" width="6.33203125" style="580" customWidth="1"/>
    <col min="1279" max="1279" width="8.109375" style="580" bestFit="1" customWidth="1"/>
    <col min="1280" max="1280" width="6.33203125" style="580" customWidth="1"/>
    <col min="1281" max="1281" width="15.44140625" style="580" customWidth="1"/>
    <col min="1282" max="1282" width="11.33203125" style="580" customWidth="1"/>
    <col min="1283" max="1283" width="9.33203125" style="580" customWidth="1"/>
    <col min="1284" max="1284" width="14.88671875" style="580" customWidth="1"/>
    <col min="1285" max="1285" width="12" style="580" customWidth="1"/>
    <col min="1286" max="1290" width="9" style="580" customWidth="1"/>
    <col min="1291" max="1291" width="12.33203125" style="580" bestFit="1" customWidth="1"/>
    <col min="1292" max="1293" width="9" style="580" customWidth="1"/>
    <col min="1294" max="1302" width="8.6640625" style="580" bestFit="1" customWidth="1"/>
    <col min="1303" max="1307" width="9.33203125" style="580" bestFit="1" customWidth="1"/>
    <col min="1308" max="1313" width="9.33203125" style="580" customWidth="1"/>
    <col min="1314" max="1314" width="9.44140625" style="580" bestFit="1" customWidth="1"/>
    <col min="1315" max="1532" width="9.109375" style="580"/>
    <col min="1533" max="1533" width="8" style="580" customWidth="1"/>
    <col min="1534" max="1534" width="6.33203125" style="580" customWidth="1"/>
    <col min="1535" max="1535" width="8.109375" style="580" bestFit="1" customWidth="1"/>
    <col min="1536" max="1536" width="6.33203125" style="580" customWidth="1"/>
    <col min="1537" max="1537" width="15.44140625" style="580" customWidth="1"/>
    <col min="1538" max="1538" width="11.33203125" style="580" customWidth="1"/>
    <col min="1539" max="1539" width="9.33203125" style="580" customWidth="1"/>
    <col min="1540" max="1540" width="14.88671875" style="580" customWidth="1"/>
    <col min="1541" max="1541" width="12" style="580" customWidth="1"/>
    <col min="1542" max="1546" width="9" style="580" customWidth="1"/>
    <col min="1547" max="1547" width="12.33203125" style="580" bestFit="1" customWidth="1"/>
    <col min="1548" max="1549" width="9" style="580" customWidth="1"/>
    <col min="1550" max="1558" width="8.6640625" style="580" bestFit="1" customWidth="1"/>
    <col min="1559" max="1563" width="9.33203125" style="580" bestFit="1" customWidth="1"/>
    <col min="1564" max="1569" width="9.33203125" style="580" customWidth="1"/>
    <col min="1570" max="1570" width="9.44140625" style="580" bestFit="1" customWidth="1"/>
    <col min="1571" max="1788" width="9.109375" style="580"/>
    <col min="1789" max="1789" width="8" style="580" customWidth="1"/>
    <col min="1790" max="1790" width="6.33203125" style="580" customWidth="1"/>
    <col min="1791" max="1791" width="8.109375" style="580" bestFit="1" customWidth="1"/>
    <col min="1792" max="1792" width="6.33203125" style="580" customWidth="1"/>
    <col min="1793" max="1793" width="15.44140625" style="580" customWidth="1"/>
    <col min="1794" max="1794" width="11.33203125" style="580" customWidth="1"/>
    <col min="1795" max="1795" width="9.33203125" style="580" customWidth="1"/>
    <col min="1796" max="1796" width="14.88671875" style="580" customWidth="1"/>
    <col min="1797" max="1797" width="12" style="580" customWidth="1"/>
    <col min="1798" max="1802" width="9" style="580" customWidth="1"/>
    <col min="1803" max="1803" width="12.33203125" style="580" bestFit="1" customWidth="1"/>
    <col min="1804" max="1805" width="9" style="580" customWidth="1"/>
    <col min="1806" max="1814" width="8.6640625" style="580" bestFit="1" customWidth="1"/>
    <col min="1815" max="1819" width="9.33203125" style="580" bestFit="1" customWidth="1"/>
    <col min="1820" max="1825" width="9.33203125" style="580" customWidth="1"/>
    <col min="1826" max="1826" width="9.44140625" style="580" bestFit="1" customWidth="1"/>
    <col min="1827" max="2044" width="9.109375" style="580"/>
    <col min="2045" max="2045" width="8" style="580" customWidth="1"/>
    <col min="2046" max="2046" width="6.33203125" style="580" customWidth="1"/>
    <col min="2047" max="2047" width="8.109375" style="580" bestFit="1" customWidth="1"/>
    <col min="2048" max="2048" width="6.33203125" style="580" customWidth="1"/>
    <col min="2049" max="2049" width="15.44140625" style="580" customWidth="1"/>
    <col min="2050" max="2050" width="11.33203125" style="580" customWidth="1"/>
    <col min="2051" max="2051" width="9.33203125" style="580" customWidth="1"/>
    <col min="2052" max="2052" width="14.88671875" style="580" customWidth="1"/>
    <col min="2053" max="2053" width="12" style="580" customWidth="1"/>
    <col min="2054" max="2058" width="9" style="580" customWidth="1"/>
    <col min="2059" max="2059" width="12.33203125" style="580" bestFit="1" customWidth="1"/>
    <col min="2060" max="2061" width="9" style="580" customWidth="1"/>
    <col min="2062" max="2070" width="8.6640625" style="580" bestFit="1" customWidth="1"/>
    <col min="2071" max="2075" width="9.33203125" style="580" bestFit="1" customWidth="1"/>
    <col min="2076" max="2081" width="9.33203125" style="580" customWidth="1"/>
    <col min="2082" max="2082" width="9.44140625" style="580" bestFit="1" customWidth="1"/>
    <col min="2083" max="2300" width="9.109375" style="580"/>
    <col min="2301" max="2301" width="8" style="580" customWidth="1"/>
    <col min="2302" max="2302" width="6.33203125" style="580" customWidth="1"/>
    <col min="2303" max="2303" width="8.109375" style="580" bestFit="1" customWidth="1"/>
    <col min="2304" max="2304" width="6.33203125" style="580" customWidth="1"/>
    <col min="2305" max="2305" width="15.44140625" style="580" customWidth="1"/>
    <col min="2306" max="2306" width="11.33203125" style="580" customWidth="1"/>
    <col min="2307" max="2307" width="9.33203125" style="580" customWidth="1"/>
    <col min="2308" max="2308" width="14.88671875" style="580" customWidth="1"/>
    <col min="2309" max="2309" width="12" style="580" customWidth="1"/>
    <col min="2310" max="2314" width="9" style="580" customWidth="1"/>
    <col min="2315" max="2315" width="12.33203125" style="580" bestFit="1" customWidth="1"/>
    <col min="2316" max="2317" width="9" style="580" customWidth="1"/>
    <col min="2318" max="2326" width="8.6640625" style="580" bestFit="1" customWidth="1"/>
    <col min="2327" max="2331" width="9.33203125" style="580" bestFit="1" customWidth="1"/>
    <col min="2332" max="2337" width="9.33203125" style="580" customWidth="1"/>
    <col min="2338" max="2338" width="9.44140625" style="580" bestFit="1" customWidth="1"/>
    <col min="2339" max="2556" width="9.109375" style="580"/>
    <col min="2557" max="2557" width="8" style="580" customWidth="1"/>
    <col min="2558" max="2558" width="6.33203125" style="580" customWidth="1"/>
    <col min="2559" max="2559" width="8.109375" style="580" bestFit="1" customWidth="1"/>
    <col min="2560" max="2560" width="6.33203125" style="580" customWidth="1"/>
    <col min="2561" max="2561" width="15.44140625" style="580" customWidth="1"/>
    <col min="2562" max="2562" width="11.33203125" style="580" customWidth="1"/>
    <col min="2563" max="2563" width="9.33203125" style="580" customWidth="1"/>
    <col min="2564" max="2564" width="14.88671875" style="580" customWidth="1"/>
    <col min="2565" max="2565" width="12" style="580" customWidth="1"/>
    <col min="2566" max="2570" width="9" style="580" customWidth="1"/>
    <col min="2571" max="2571" width="12.33203125" style="580" bestFit="1" customWidth="1"/>
    <col min="2572" max="2573" width="9" style="580" customWidth="1"/>
    <col min="2574" max="2582" width="8.6640625" style="580" bestFit="1" customWidth="1"/>
    <col min="2583" max="2587" width="9.33203125" style="580" bestFit="1" customWidth="1"/>
    <col min="2588" max="2593" width="9.33203125" style="580" customWidth="1"/>
    <col min="2594" max="2594" width="9.44140625" style="580" bestFit="1" customWidth="1"/>
    <col min="2595" max="2812" width="9.109375" style="580"/>
    <col min="2813" max="2813" width="8" style="580" customWidth="1"/>
    <col min="2814" max="2814" width="6.33203125" style="580" customWidth="1"/>
    <col min="2815" max="2815" width="8.109375" style="580" bestFit="1" customWidth="1"/>
    <col min="2816" max="2816" width="6.33203125" style="580" customWidth="1"/>
    <col min="2817" max="2817" width="15.44140625" style="580" customWidth="1"/>
    <col min="2818" max="2818" width="11.33203125" style="580" customWidth="1"/>
    <col min="2819" max="2819" width="9.33203125" style="580" customWidth="1"/>
    <col min="2820" max="2820" width="14.88671875" style="580" customWidth="1"/>
    <col min="2821" max="2821" width="12" style="580" customWidth="1"/>
    <col min="2822" max="2826" width="9" style="580" customWidth="1"/>
    <col min="2827" max="2827" width="12.33203125" style="580" bestFit="1" customWidth="1"/>
    <col min="2828" max="2829" width="9" style="580" customWidth="1"/>
    <col min="2830" max="2838" width="8.6640625" style="580" bestFit="1" customWidth="1"/>
    <col min="2839" max="2843" width="9.33203125" style="580" bestFit="1" customWidth="1"/>
    <col min="2844" max="2849" width="9.33203125" style="580" customWidth="1"/>
    <col min="2850" max="2850" width="9.44140625" style="580" bestFit="1" customWidth="1"/>
    <col min="2851" max="3068" width="9.109375" style="580"/>
    <col min="3069" max="3069" width="8" style="580" customWidth="1"/>
    <col min="3070" max="3070" width="6.33203125" style="580" customWidth="1"/>
    <col min="3071" max="3071" width="8.109375" style="580" bestFit="1" customWidth="1"/>
    <col min="3072" max="3072" width="6.33203125" style="580" customWidth="1"/>
    <col min="3073" max="3073" width="15.44140625" style="580" customWidth="1"/>
    <col min="3074" max="3074" width="11.33203125" style="580" customWidth="1"/>
    <col min="3075" max="3075" width="9.33203125" style="580" customWidth="1"/>
    <col min="3076" max="3076" width="14.88671875" style="580" customWidth="1"/>
    <col min="3077" max="3077" width="12" style="580" customWidth="1"/>
    <col min="3078" max="3082" width="9" style="580" customWidth="1"/>
    <col min="3083" max="3083" width="12.33203125" style="580" bestFit="1" customWidth="1"/>
    <col min="3084" max="3085" width="9" style="580" customWidth="1"/>
    <col min="3086" max="3094" width="8.6640625" style="580" bestFit="1" customWidth="1"/>
    <col min="3095" max="3099" width="9.33203125" style="580" bestFit="1" customWidth="1"/>
    <col min="3100" max="3105" width="9.33203125" style="580" customWidth="1"/>
    <col min="3106" max="3106" width="9.44140625" style="580" bestFit="1" customWidth="1"/>
    <col min="3107" max="3324" width="9.109375" style="580"/>
    <col min="3325" max="3325" width="8" style="580" customWidth="1"/>
    <col min="3326" max="3326" width="6.33203125" style="580" customWidth="1"/>
    <col min="3327" max="3327" width="8.109375" style="580" bestFit="1" customWidth="1"/>
    <col min="3328" max="3328" width="6.33203125" style="580" customWidth="1"/>
    <col min="3329" max="3329" width="15.44140625" style="580" customWidth="1"/>
    <col min="3330" max="3330" width="11.33203125" style="580" customWidth="1"/>
    <col min="3331" max="3331" width="9.33203125" style="580" customWidth="1"/>
    <col min="3332" max="3332" width="14.88671875" style="580" customWidth="1"/>
    <col min="3333" max="3333" width="12" style="580" customWidth="1"/>
    <col min="3334" max="3338" width="9" style="580" customWidth="1"/>
    <col min="3339" max="3339" width="12.33203125" style="580" bestFit="1" customWidth="1"/>
    <col min="3340" max="3341" width="9" style="580" customWidth="1"/>
    <col min="3342" max="3350" width="8.6640625" style="580" bestFit="1" customWidth="1"/>
    <col min="3351" max="3355" width="9.33203125" style="580" bestFit="1" customWidth="1"/>
    <col min="3356" max="3361" width="9.33203125" style="580" customWidth="1"/>
    <col min="3362" max="3362" width="9.44140625" style="580" bestFit="1" customWidth="1"/>
    <col min="3363" max="3580" width="9.109375" style="580"/>
    <col min="3581" max="3581" width="8" style="580" customWidth="1"/>
    <col min="3582" max="3582" width="6.33203125" style="580" customWidth="1"/>
    <col min="3583" max="3583" width="8.109375" style="580" bestFit="1" customWidth="1"/>
    <col min="3584" max="3584" width="6.33203125" style="580" customWidth="1"/>
    <col min="3585" max="3585" width="15.44140625" style="580" customWidth="1"/>
    <col min="3586" max="3586" width="11.33203125" style="580" customWidth="1"/>
    <col min="3587" max="3587" width="9.33203125" style="580" customWidth="1"/>
    <col min="3588" max="3588" width="14.88671875" style="580" customWidth="1"/>
    <col min="3589" max="3589" width="12" style="580" customWidth="1"/>
    <col min="3590" max="3594" width="9" style="580" customWidth="1"/>
    <col min="3595" max="3595" width="12.33203125" style="580" bestFit="1" customWidth="1"/>
    <col min="3596" max="3597" width="9" style="580" customWidth="1"/>
    <col min="3598" max="3606" width="8.6640625" style="580" bestFit="1" customWidth="1"/>
    <col min="3607" max="3611" width="9.33203125" style="580" bestFit="1" customWidth="1"/>
    <col min="3612" max="3617" width="9.33203125" style="580" customWidth="1"/>
    <col min="3618" max="3618" width="9.44140625" style="580" bestFit="1" customWidth="1"/>
    <col min="3619" max="3836" width="9.109375" style="580"/>
    <col min="3837" max="3837" width="8" style="580" customWidth="1"/>
    <col min="3838" max="3838" width="6.33203125" style="580" customWidth="1"/>
    <col min="3839" max="3839" width="8.109375" style="580" bestFit="1" customWidth="1"/>
    <col min="3840" max="3840" width="6.33203125" style="580" customWidth="1"/>
    <col min="3841" max="3841" width="15.44140625" style="580" customWidth="1"/>
    <col min="3842" max="3842" width="11.33203125" style="580" customWidth="1"/>
    <col min="3843" max="3843" width="9.33203125" style="580" customWidth="1"/>
    <col min="3844" max="3844" width="14.88671875" style="580" customWidth="1"/>
    <col min="3845" max="3845" width="12" style="580" customWidth="1"/>
    <col min="3846" max="3850" width="9" style="580" customWidth="1"/>
    <col min="3851" max="3851" width="12.33203125" style="580" bestFit="1" customWidth="1"/>
    <col min="3852" max="3853" width="9" style="580" customWidth="1"/>
    <col min="3854" max="3862" width="8.6640625" style="580" bestFit="1" customWidth="1"/>
    <col min="3863" max="3867" width="9.33203125" style="580" bestFit="1" customWidth="1"/>
    <col min="3868" max="3873" width="9.33203125" style="580" customWidth="1"/>
    <col min="3874" max="3874" width="9.44140625" style="580" bestFit="1" customWidth="1"/>
    <col min="3875" max="4092" width="9.109375" style="580"/>
    <col min="4093" max="4093" width="8" style="580" customWidth="1"/>
    <col min="4094" max="4094" width="6.33203125" style="580" customWidth="1"/>
    <col min="4095" max="4095" width="8.109375" style="580" bestFit="1" customWidth="1"/>
    <col min="4096" max="4096" width="6.33203125" style="580" customWidth="1"/>
    <col min="4097" max="4097" width="15.44140625" style="580" customWidth="1"/>
    <col min="4098" max="4098" width="11.33203125" style="580" customWidth="1"/>
    <col min="4099" max="4099" width="9.33203125" style="580" customWidth="1"/>
    <col min="4100" max="4100" width="14.88671875" style="580" customWidth="1"/>
    <col min="4101" max="4101" width="12" style="580" customWidth="1"/>
    <col min="4102" max="4106" width="9" style="580" customWidth="1"/>
    <col min="4107" max="4107" width="12.33203125" style="580" bestFit="1" customWidth="1"/>
    <col min="4108" max="4109" width="9" style="580" customWidth="1"/>
    <col min="4110" max="4118" width="8.6640625" style="580" bestFit="1" customWidth="1"/>
    <col min="4119" max="4123" width="9.33203125" style="580" bestFit="1" customWidth="1"/>
    <col min="4124" max="4129" width="9.33203125" style="580" customWidth="1"/>
    <col min="4130" max="4130" width="9.44140625" style="580" bestFit="1" customWidth="1"/>
    <col min="4131" max="4348" width="9.109375" style="580"/>
    <col min="4349" max="4349" width="8" style="580" customWidth="1"/>
    <col min="4350" max="4350" width="6.33203125" style="580" customWidth="1"/>
    <col min="4351" max="4351" width="8.109375" style="580" bestFit="1" customWidth="1"/>
    <col min="4352" max="4352" width="6.33203125" style="580" customWidth="1"/>
    <col min="4353" max="4353" width="15.44140625" style="580" customWidth="1"/>
    <col min="4354" max="4354" width="11.33203125" style="580" customWidth="1"/>
    <col min="4355" max="4355" width="9.33203125" style="580" customWidth="1"/>
    <col min="4356" max="4356" width="14.88671875" style="580" customWidth="1"/>
    <col min="4357" max="4357" width="12" style="580" customWidth="1"/>
    <col min="4358" max="4362" width="9" style="580" customWidth="1"/>
    <col min="4363" max="4363" width="12.33203125" style="580" bestFit="1" customWidth="1"/>
    <col min="4364" max="4365" width="9" style="580" customWidth="1"/>
    <col min="4366" max="4374" width="8.6640625" style="580" bestFit="1" customWidth="1"/>
    <col min="4375" max="4379" width="9.33203125" style="580" bestFit="1" customWidth="1"/>
    <col min="4380" max="4385" width="9.33203125" style="580" customWidth="1"/>
    <col min="4386" max="4386" width="9.44140625" style="580" bestFit="1" customWidth="1"/>
    <col min="4387" max="4604" width="9.109375" style="580"/>
    <col min="4605" max="4605" width="8" style="580" customWidth="1"/>
    <col min="4606" max="4606" width="6.33203125" style="580" customWidth="1"/>
    <col min="4607" max="4607" width="8.109375" style="580" bestFit="1" customWidth="1"/>
    <col min="4608" max="4608" width="6.33203125" style="580" customWidth="1"/>
    <col min="4609" max="4609" width="15.44140625" style="580" customWidth="1"/>
    <col min="4610" max="4610" width="11.33203125" style="580" customWidth="1"/>
    <col min="4611" max="4611" width="9.33203125" style="580" customWidth="1"/>
    <col min="4612" max="4612" width="14.88671875" style="580" customWidth="1"/>
    <col min="4613" max="4613" width="12" style="580" customWidth="1"/>
    <col min="4614" max="4618" width="9" style="580" customWidth="1"/>
    <col min="4619" max="4619" width="12.33203125" style="580" bestFit="1" customWidth="1"/>
    <col min="4620" max="4621" width="9" style="580" customWidth="1"/>
    <col min="4622" max="4630" width="8.6640625" style="580" bestFit="1" customWidth="1"/>
    <col min="4631" max="4635" width="9.33203125" style="580" bestFit="1" customWidth="1"/>
    <col min="4636" max="4641" width="9.33203125" style="580" customWidth="1"/>
    <col min="4642" max="4642" width="9.44140625" style="580" bestFit="1" customWidth="1"/>
    <col min="4643" max="4860" width="9.109375" style="580"/>
    <col min="4861" max="4861" width="8" style="580" customWidth="1"/>
    <col min="4862" max="4862" width="6.33203125" style="580" customWidth="1"/>
    <col min="4863" max="4863" width="8.109375" style="580" bestFit="1" customWidth="1"/>
    <col min="4864" max="4864" width="6.33203125" style="580" customWidth="1"/>
    <col min="4865" max="4865" width="15.44140625" style="580" customWidth="1"/>
    <col min="4866" max="4866" width="11.33203125" style="580" customWidth="1"/>
    <col min="4867" max="4867" width="9.33203125" style="580" customWidth="1"/>
    <col min="4868" max="4868" width="14.88671875" style="580" customWidth="1"/>
    <col min="4869" max="4869" width="12" style="580" customWidth="1"/>
    <col min="4870" max="4874" width="9" style="580" customWidth="1"/>
    <col min="4875" max="4875" width="12.33203125" style="580" bestFit="1" customWidth="1"/>
    <col min="4876" max="4877" width="9" style="580" customWidth="1"/>
    <col min="4878" max="4886" width="8.6640625" style="580" bestFit="1" customWidth="1"/>
    <col min="4887" max="4891" width="9.33203125" style="580" bestFit="1" customWidth="1"/>
    <col min="4892" max="4897" width="9.33203125" style="580" customWidth="1"/>
    <col min="4898" max="4898" width="9.44140625" style="580" bestFit="1" customWidth="1"/>
    <col min="4899" max="5116" width="9.109375" style="580"/>
    <col min="5117" max="5117" width="8" style="580" customWidth="1"/>
    <col min="5118" max="5118" width="6.33203125" style="580" customWidth="1"/>
    <col min="5119" max="5119" width="8.109375" style="580" bestFit="1" customWidth="1"/>
    <col min="5120" max="5120" width="6.33203125" style="580" customWidth="1"/>
    <col min="5121" max="5121" width="15.44140625" style="580" customWidth="1"/>
    <col min="5122" max="5122" width="11.33203125" style="580" customWidth="1"/>
    <col min="5123" max="5123" width="9.33203125" style="580" customWidth="1"/>
    <col min="5124" max="5124" width="14.88671875" style="580" customWidth="1"/>
    <col min="5125" max="5125" width="12" style="580" customWidth="1"/>
    <col min="5126" max="5130" width="9" style="580" customWidth="1"/>
    <col min="5131" max="5131" width="12.33203125" style="580" bestFit="1" customWidth="1"/>
    <col min="5132" max="5133" width="9" style="580" customWidth="1"/>
    <col min="5134" max="5142" width="8.6640625" style="580" bestFit="1" customWidth="1"/>
    <col min="5143" max="5147" width="9.33203125" style="580" bestFit="1" customWidth="1"/>
    <col min="5148" max="5153" width="9.33203125" style="580" customWidth="1"/>
    <col min="5154" max="5154" width="9.44140625" style="580" bestFit="1" customWidth="1"/>
    <col min="5155" max="5372" width="9.109375" style="580"/>
    <col min="5373" max="5373" width="8" style="580" customWidth="1"/>
    <col min="5374" max="5374" width="6.33203125" style="580" customWidth="1"/>
    <col min="5375" max="5375" width="8.109375" style="580" bestFit="1" customWidth="1"/>
    <col min="5376" max="5376" width="6.33203125" style="580" customWidth="1"/>
    <col min="5377" max="5377" width="15.44140625" style="580" customWidth="1"/>
    <col min="5378" max="5378" width="11.33203125" style="580" customWidth="1"/>
    <col min="5379" max="5379" width="9.33203125" style="580" customWidth="1"/>
    <col min="5380" max="5380" width="14.88671875" style="580" customWidth="1"/>
    <col min="5381" max="5381" width="12" style="580" customWidth="1"/>
    <col min="5382" max="5386" width="9" style="580" customWidth="1"/>
    <col min="5387" max="5387" width="12.33203125" style="580" bestFit="1" customWidth="1"/>
    <col min="5388" max="5389" width="9" style="580" customWidth="1"/>
    <col min="5390" max="5398" width="8.6640625" style="580" bestFit="1" customWidth="1"/>
    <col min="5399" max="5403" width="9.33203125" style="580" bestFit="1" customWidth="1"/>
    <col min="5404" max="5409" width="9.33203125" style="580" customWidth="1"/>
    <col min="5410" max="5410" width="9.44140625" style="580" bestFit="1" customWidth="1"/>
    <col min="5411" max="5628" width="9.109375" style="580"/>
    <col min="5629" max="5629" width="8" style="580" customWidth="1"/>
    <col min="5630" max="5630" width="6.33203125" style="580" customWidth="1"/>
    <col min="5631" max="5631" width="8.109375" style="580" bestFit="1" customWidth="1"/>
    <col min="5632" max="5632" width="6.33203125" style="580" customWidth="1"/>
    <col min="5633" max="5633" width="15.44140625" style="580" customWidth="1"/>
    <col min="5634" max="5634" width="11.33203125" style="580" customWidth="1"/>
    <col min="5635" max="5635" width="9.33203125" style="580" customWidth="1"/>
    <col min="5636" max="5636" width="14.88671875" style="580" customWidth="1"/>
    <col min="5637" max="5637" width="12" style="580" customWidth="1"/>
    <col min="5638" max="5642" width="9" style="580" customWidth="1"/>
    <col min="5643" max="5643" width="12.33203125" style="580" bestFit="1" customWidth="1"/>
    <col min="5644" max="5645" width="9" style="580" customWidth="1"/>
    <col min="5646" max="5654" width="8.6640625" style="580" bestFit="1" customWidth="1"/>
    <col min="5655" max="5659" width="9.33203125" style="580" bestFit="1" customWidth="1"/>
    <col min="5660" max="5665" width="9.33203125" style="580" customWidth="1"/>
    <col min="5666" max="5666" width="9.44140625" style="580" bestFit="1" customWidth="1"/>
    <col min="5667" max="5884" width="9.109375" style="580"/>
    <col min="5885" max="5885" width="8" style="580" customWidth="1"/>
    <col min="5886" max="5886" width="6.33203125" style="580" customWidth="1"/>
    <col min="5887" max="5887" width="8.109375" style="580" bestFit="1" customWidth="1"/>
    <col min="5888" max="5888" width="6.33203125" style="580" customWidth="1"/>
    <col min="5889" max="5889" width="15.44140625" style="580" customWidth="1"/>
    <col min="5890" max="5890" width="11.33203125" style="580" customWidth="1"/>
    <col min="5891" max="5891" width="9.33203125" style="580" customWidth="1"/>
    <col min="5892" max="5892" width="14.88671875" style="580" customWidth="1"/>
    <col min="5893" max="5893" width="12" style="580" customWidth="1"/>
    <col min="5894" max="5898" width="9" style="580" customWidth="1"/>
    <col min="5899" max="5899" width="12.33203125" style="580" bestFit="1" customWidth="1"/>
    <col min="5900" max="5901" width="9" style="580" customWidth="1"/>
    <col min="5902" max="5910" width="8.6640625" style="580" bestFit="1" customWidth="1"/>
    <col min="5911" max="5915" width="9.33203125" style="580" bestFit="1" customWidth="1"/>
    <col min="5916" max="5921" width="9.33203125" style="580" customWidth="1"/>
    <col min="5922" max="5922" width="9.44140625" style="580" bestFit="1" customWidth="1"/>
    <col min="5923" max="6140" width="9.109375" style="580"/>
    <col min="6141" max="6141" width="8" style="580" customWidth="1"/>
    <col min="6142" max="6142" width="6.33203125" style="580" customWidth="1"/>
    <col min="6143" max="6143" width="8.109375" style="580" bestFit="1" customWidth="1"/>
    <col min="6144" max="6144" width="6.33203125" style="580" customWidth="1"/>
    <col min="6145" max="6145" width="15.44140625" style="580" customWidth="1"/>
    <col min="6146" max="6146" width="11.33203125" style="580" customWidth="1"/>
    <col min="6147" max="6147" width="9.33203125" style="580" customWidth="1"/>
    <col min="6148" max="6148" width="14.88671875" style="580" customWidth="1"/>
    <col min="6149" max="6149" width="12" style="580" customWidth="1"/>
    <col min="6150" max="6154" width="9" style="580" customWidth="1"/>
    <col min="6155" max="6155" width="12.33203125" style="580" bestFit="1" customWidth="1"/>
    <col min="6156" max="6157" width="9" style="580" customWidth="1"/>
    <col min="6158" max="6166" width="8.6640625" style="580" bestFit="1" customWidth="1"/>
    <col min="6167" max="6171" width="9.33203125" style="580" bestFit="1" customWidth="1"/>
    <col min="6172" max="6177" width="9.33203125" style="580" customWidth="1"/>
    <col min="6178" max="6178" width="9.44140625" style="580" bestFit="1" customWidth="1"/>
    <col min="6179" max="6396" width="9.109375" style="580"/>
    <col min="6397" max="6397" width="8" style="580" customWidth="1"/>
    <col min="6398" max="6398" width="6.33203125" style="580" customWidth="1"/>
    <col min="6399" max="6399" width="8.109375" style="580" bestFit="1" customWidth="1"/>
    <col min="6400" max="6400" width="6.33203125" style="580" customWidth="1"/>
    <col min="6401" max="6401" width="15.44140625" style="580" customWidth="1"/>
    <col min="6402" max="6402" width="11.33203125" style="580" customWidth="1"/>
    <col min="6403" max="6403" width="9.33203125" style="580" customWidth="1"/>
    <col min="6404" max="6404" width="14.88671875" style="580" customWidth="1"/>
    <col min="6405" max="6405" width="12" style="580" customWidth="1"/>
    <col min="6406" max="6410" width="9" style="580" customWidth="1"/>
    <col min="6411" max="6411" width="12.33203125" style="580" bestFit="1" customWidth="1"/>
    <col min="6412" max="6413" width="9" style="580" customWidth="1"/>
    <col min="6414" max="6422" width="8.6640625" style="580" bestFit="1" customWidth="1"/>
    <col min="6423" max="6427" width="9.33203125" style="580" bestFit="1" customWidth="1"/>
    <col min="6428" max="6433" width="9.33203125" style="580" customWidth="1"/>
    <col min="6434" max="6434" width="9.44140625" style="580" bestFit="1" customWidth="1"/>
    <col min="6435" max="6652" width="9.109375" style="580"/>
    <col min="6653" max="6653" width="8" style="580" customWidth="1"/>
    <col min="6654" max="6654" width="6.33203125" style="580" customWidth="1"/>
    <col min="6655" max="6655" width="8.109375" style="580" bestFit="1" customWidth="1"/>
    <col min="6656" max="6656" width="6.33203125" style="580" customWidth="1"/>
    <col min="6657" max="6657" width="15.44140625" style="580" customWidth="1"/>
    <col min="6658" max="6658" width="11.33203125" style="580" customWidth="1"/>
    <col min="6659" max="6659" width="9.33203125" style="580" customWidth="1"/>
    <col min="6660" max="6660" width="14.88671875" style="580" customWidth="1"/>
    <col min="6661" max="6661" width="12" style="580" customWidth="1"/>
    <col min="6662" max="6666" width="9" style="580" customWidth="1"/>
    <col min="6667" max="6667" width="12.33203125" style="580" bestFit="1" customWidth="1"/>
    <col min="6668" max="6669" width="9" style="580" customWidth="1"/>
    <col min="6670" max="6678" width="8.6640625" style="580" bestFit="1" customWidth="1"/>
    <col min="6679" max="6683" width="9.33203125" style="580" bestFit="1" customWidth="1"/>
    <col min="6684" max="6689" width="9.33203125" style="580" customWidth="1"/>
    <col min="6690" max="6690" width="9.44140625" style="580" bestFit="1" customWidth="1"/>
    <col min="6691" max="6908" width="9.109375" style="580"/>
    <col min="6909" max="6909" width="8" style="580" customWidth="1"/>
    <col min="6910" max="6910" width="6.33203125" style="580" customWidth="1"/>
    <col min="6911" max="6911" width="8.109375" style="580" bestFit="1" customWidth="1"/>
    <col min="6912" max="6912" width="6.33203125" style="580" customWidth="1"/>
    <col min="6913" max="6913" width="15.44140625" style="580" customWidth="1"/>
    <col min="6914" max="6914" width="11.33203125" style="580" customWidth="1"/>
    <col min="6915" max="6915" width="9.33203125" style="580" customWidth="1"/>
    <col min="6916" max="6916" width="14.88671875" style="580" customWidth="1"/>
    <col min="6917" max="6917" width="12" style="580" customWidth="1"/>
    <col min="6918" max="6922" width="9" style="580" customWidth="1"/>
    <col min="6923" max="6923" width="12.33203125" style="580" bestFit="1" customWidth="1"/>
    <col min="6924" max="6925" width="9" style="580" customWidth="1"/>
    <col min="6926" max="6934" width="8.6640625" style="580" bestFit="1" customWidth="1"/>
    <col min="6935" max="6939" width="9.33203125" style="580" bestFit="1" customWidth="1"/>
    <col min="6940" max="6945" width="9.33203125" style="580" customWidth="1"/>
    <col min="6946" max="6946" width="9.44140625" style="580" bestFit="1" customWidth="1"/>
    <col min="6947" max="7164" width="9.109375" style="580"/>
    <col min="7165" max="7165" width="8" style="580" customWidth="1"/>
    <col min="7166" max="7166" width="6.33203125" style="580" customWidth="1"/>
    <col min="7167" max="7167" width="8.109375" style="580" bestFit="1" customWidth="1"/>
    <col min="7168" max="7168" width="6.33203125" style="580" customWidth="1"/>
    <col min="7169" max="7169" width="15.44140625" style="580" customWidth="1"/>
    <col min="7170" max="7170" width="11.33203125" style="580" customWidth="1"/>
    <col min="7171" max="7171" width="9.33203125" style="580" customWidth="1"/>
    <col min="7172" max="7172" width="14.88671875" style="580" customWidth="1"/>
    <col min="7173" max="7173" width="12" style="580" customWidth="1"/>
    <col min="7174" max="7178" width="9" style="580" customWidth="1"/>
    <col min="7179" max="7179" width="12.33203125" style="580" bestFit="1" customWidth="1"/>
    <col min="7180" max="7181" width="9" style="580" customWidth="1"/>
    <col min="7182" max="7190" width="8.6640625" style="580" bestFit="1" customWidth="1"/>
    <col min="7191" max="7195" width="9.33203125" style="580" bestFit="1" customWidth="1"/>
    <col min="7196" max="7201" width="9.33203125" style="580" customWidth="1"/>
    <col min="7202" max="7202" width="9.44140625" style="580" bestFit="1" customWidth="1"/>
    <col min="7203" max="7420" width="9.109375" style="580"/>
    <col min="7421" max="7421" width="8" style="580" customWidth="1"/>
    <col min="7422" max="7422" width="6.33203125" style="580" customWidth="1"/>
    <col min="7423" max="7423" width="8.109375" style="580" bestFit="1" customWidth="1"/>
    <col min="7424" max="7424" width="6.33203125" style="580" customWidth="1"/>
    <col min="7425" max="7425" width="15.44140625" style="580" customWidth="1"/>
    <col min="7426" max="7426" width="11.33203125" style="580" customWidth="1"/>
    <col min="7427" max="7427" width="9.33203125" style="580" customWidth="1"/>
    <col min="7428" max="7428" width="14.88671875" style="580" customWidth="1"/>
    <col min="7429" max="7429" width="12" style="580" customWidth="1"/>
    <col min="7430" max="7434" width="9" style="580" customWidth="1"/>
    <col min="7435" max="7435" width="12.33203125" style="580" bestFit="1" customWidth="1"/>
    <col min="7436" max="7437" width="9" style="580" customWidth="1"/>
    <col min="7438" max="7446" width="8.6640625" style="580" bestFit="1" customWidth="1"/>
    <col min="7447" max="7451" width="9.33203125" style="580" bestFit="1" customWidth="1"/>
    <col min="7452" max="7457" width="9.33203125" style="580" customWidth="1"/>
    <col min="7458" max="7458" width="9.44140625" style="580" bestFit="1" customWidth="1"/>
    <col min="7459" max="7676" width="9.109375" style="580"/>
    <col min="7677" max="7677" width="8" style="580" customWidth="1"/>
    <col min="7678" max="7678" width="6.33203125" style="580" customWidth="1"/>
    <col min="7679" max="7679" width="8.109375" style="580" bestFit="1" customWidth="1"/>
    <col min="7680" max="7680" width="6.33203125" style="580" customWidth="1"/>
    <col min="7681" max="7681" width="15.44140625" style="580" customWidth="1"/>
    <col min="7682" max="7682" width="11.33203125" style="580" customWidth="1"/>
    <col min="7683" max="7683" width="9.33203125" style="580" customWidth="1"/>
    <col min="7684" max="7684" width="14.88671875" style="580" customWidth="1"/>
    <col min="7685" max="7685" width="12" style="580" customWidth="1"/>
    <col min="7686" max="7690" width="9" style="580" customWidth="1"/>
    <col min="7691" max="7691" width="12.33203125" style="580" bestFit="1" customWidth="1"/>
    <col min="7692" max="7693" width="9" style="580" customWidth="1"/>
    <col min="7694" max="7702" width="8.6640625" style="580" bestFit="1" customWidth="1"/>
    <col min="7703" max="7707" width="9.33203125" style="580" bestFit="1" customWidth="1"/>
    <col min="7708" max="7713" width="9.33203125" style="580" customWidth="1"/>
    <col min="7714" max="7714" width="9.44140625" style="580" bestFit="1" customWidth="1"/>
    <col min="7715" max="7932" width="9.109375" style="580"/>
    <col min="7933" max="7933" width="8" style="580" customWidth="1"/>
    <col min="7934" max="7934" width="6.33203125" style="580" customWidth="1"/>
    <col min="7935" max="7935" width="8.109375" style="580" bestFit="1" customWidth="1"/>
    <col min="7936" max="7936" width="6.33203125" style="580" customWidth="1"/>
    <col min="7937" max="7937" width="15.44140625" style="580" customWidth="1"/>
    <col min="7938" max="7938" width="11.33203125" style="580" customWidth="1"/>
    <col min="7939" max="7939" width="9.33203125" style="580" customWidth="1"/>
    <col min="7940" max="7940" width="14.88671875" style="580" customWidth="1"/>
    <col min="7941" max="7941" width="12" style="580" customWidth="1"/>
    <col min="7942" max="7946" width="9" style="580" customWidth="1"/>
    <col min="7947" max="7947" width="12.33203125" style="580" bestFit="1" customWidth="1"/>
    <col min="7948" max="7949" width="9" style="580" customWidth="1"/>
    <col min="7950" max="7958" width="8.6640625" style="580" bestFit="1" customWidth="1"/>
    <col min="7959" max="7963" width="9.33203125" style="580" bestFit="1" customWidth="1"/>
    <col min="7964" max="7969" width="9.33203125" style="580" customWidth="1"/>
    <col min="7970" max="7970" width="9.44140625" style="580" bestFit="1" customWidth="1"/>
    <col min="7971" max="8188" width="9.109375" style="580"/>
    <col min="8189" max="8189" width="8" style="580" customWidth="1"/>
    <col min="8190" max="8190" width="6.33203125" style="580" customWidth="1"/>
    <col min="8191" max="8191" width="8.109375" style="580" bestFit="1" customWidth="1"/>
    <col min="8192" max="8192" width="6.33203125" style="580" customWidth="1"/>
    <col min="8193" max="8193" width="15.44140625" style="580" customWidth="1"/>
    <col min="8194" max="8194" width="11.33203125" style="580" customWidth="1"/>
    <col min="8195" max="8195" width="9.33203125" style="580" customWidth="1"/>
    <col min="8196" max="8196" width="14.88671875" style="580" customWidth="1"/>
    <col min="8197" max="8197" width="12" style="580" customWidth="1"/>
    <col min="8198" max="8202" width="9" style="580" customWidth="1"/>
    <col min="8203" max="8203" width="12.33203125" style="580" bestFit="1" customWidth="1"/>
    <col min="8204" max="8205" width="9" style="580" customWidth="1"/>
    <col min="8206" max="8214" width="8.6640625" style="580" bestFit="1" customWidth="1"/>
    <col min="8215" max="8219" width="9.33203125" style="580" bestFit="1" customWidth="1"/>
    <col min="8220" max="8225" width="9.33203125" style="580" customWidth="1"/>
    <col min="8226" max="8226" width="9.44140625" style="580" bestFit="1" customWidth="1"/>
    <col min="8227" max="8444" width="9.109375" style="580"/>
    <col min="8445" max="8445" width="8" style="580" customWidth="1"/>
    <col min="8446" max="8446" width="6.33203125" style="580" customWidth="1"/>
    <col min="8447" max="8447" width="8.109375" style="580" bestFit="1" customWidth="1"/>
    <col min="8448" max="8448" width="6.33203125" style="580" customWidth="1"/>
    <col min="8449" max="8449" width="15.44140625" style="580" customWidth="1"/>
    <col min="8450" max="8450" width="11.33203125" style="580" customWidth="1"/>
    <col min="8451" max="8451" width="9.33203125" style="580" customWidth="1"/>
    <col min="8452" max="8452" width="14.88671875" style="580" customWidth="1"/>
    <col min="8453" max="8453" width="12" style="580" customWidth="1"/>
    <col min="8454" max="8458" width="9" style="580" customWidth="1"/>
    <col min="8459" max="8459" width="12.33203125" style="580" bestFit="1" customWidth="1"/>
    <col min="8460" max="8461" width="9" style="580" customWidth="1"/>
    <col min="8462" max="8470" width="8.6640625" style="580" bestFit="1" customWidth="1"/>
    <col min="8471" max="8475" width="9.33203125" style="580" bestFit="1" customWidth="1"/>
    <col min="8476" max="8481" width="9.33203125" style="580" customWidth="1"/>
    <col min="8482" max="8482" width="9.44140625" style="580" bestFit="1" customWidth="1"/>
    <col min="8483" max="8700" width="9.109375" style="580"/>
    <col min="8701" max="8701" width="8" style="580" customWidth="1"/>
    <col min="8702" max="8702" width="6.33203125" style="580" customWidth="1"/>
    <col min="8703" max="8703" width="8.109375" style="580" bestFit="1" customWidth="1"/>
    <col min="8704" max="8704" width="6.33203125" style="580" customWidth="1"/>
    <col min="8705" max="8705" width="15.44140625" style="580" customWidth="1"/>
    <col min="8706" max="8706" width="11.33203125" style="580" customWidth="1"/>
    <col min="8707" max="8707" width="9.33203125" style="580" customWidth="1"/>
    <col min="8708" max="8708" width="14.88671875" style="580" customWidth="1"/>
    <col min="8709" max="8709" width="12" style="580" customWidth="1"/>
    <col min="8710" max="8714" width="9" style="580" customWidth="1"/>
    <col min="8715" max="8715" width="12.33203125" style="580" bestFit="1" customWidth="1"/>
    <col min="8716" max="8717" width="9" style="580" customWidth="1"/>
    <col min="8718" max="8726" width="8.6640625" style="580" bestFit="1" customWidth="1"/>
    <col min="8727" max="8731" width="9.33203125" style="580" bestFit="1" customWidth="1"/>
    <col min="8732" max="8737" width="9.33203125" style="580" customWidth="1"/>
    <col min="8738" max="8738" width="9.44140625" style="580" bestFit="1" customWidth="1"/>
    <col min="8739" max="8956" width="9.109375" style="580"/>
    <col min="8957" max="8957" width="8" style="580" customWidth="1"/>
    <col min="8958" max="8958" width="6.33203125" style="580" customWidth="1"/>
    <col min="8959" max="8959" width="8.109375" style="580" bestFit="1" customWidth="1"/>
    <col min="8960" max="8960" width="6.33203125" style="580" customWidth="1"/>
    <col min="8961" max="8961" width="15.44140625" style="580" customWidth="1"/>
    <col min="8962" max="8962" width="11.33203125" style="580" customWidth="1"/>
    <col min="8963" max="8963" width="9.33203125" style="580" customWidth="1"/>
    <col min="8964" max="8964" width="14.88671875" style="580" customWidth="1"/>
    <col min="8965" max="8965" width="12" style="580" customWidth="1"/>
    <col min="8966" max="8970" width="9" style="580" customWidth="1"/>
    <col min="8971" max="8971" width="12.33203125" style="580" bestFit="1" customWidth="1"/>
    <col min="8972" max="8973" width="9" style="580" customWidth="1"/>
    <col min="8974" max="8982" width="8.6640625" style="580" bestFit="1" customWidth="1"/>
    <col min="8983" max="8987" width="9.33203125" style="580" bestFit="1" customWidth="1"/>
    <col min="8988" max="8993" width="9.33203125" style="580" customWidth="1"/>
    <col min="8994" max="8994" width="9.44140625" style="580" bestFit="1" customWidth="1"/>
    <col min="8995" max="9212" width="9.109375" style="580"/>
    <col min="9213" max="9213" width="8" style="580" customWidth="1"/>
    <col min="9214" max="9214" width="6.33203125" style="580" customWidth="1"/>
    <col min="9215" max="9215" width="8.109375" style="580" bestFit="1" customWidth="1"/>
    <col min="9216" max="9216" width="6.33203125" style="580" customWidth="1"/>
    <col min="9217" max="9217" width="15.44140625" style="580" customWidth="1"/>
    <col min="9218" max="9218" width="11.33203125" style="580" customWidth="1"/>
    <col min="9219" max="9219" width="9.33203125" style="580" customWidth="1"/>
    <col min="9220" max="9220" width="14.88671875" style="580" customWidth="1"/>
    <col min="9221" max="9221" width="12" style="580" customWidth="1"/>
    <col min="9222" max="9226" width="9" style="580" customWidth="1"/>
    <col min="9227" max="9227" width="12.33203125" style="580" bestFit="1" customWidth="1"/>
    <col min="9228" max="9229" width="9" style="580" customWidth="1"/>
    <col min="9230" max="9238" width="8.6640625" style="580" bestFit="1" customWidth="1"/>
    <col min="9239" max="9243" width="9.33203125" style="580" bestFit="1" customWidth="1"/>
    <col min="9244" max="9249" width="9.33203125" style="580" customWidth="1"/>
    <col min="9250" max="9250" width="9.44140625" style="580" bestFit="1" customWidth="1"/>
    <col min="9251" max="9468" width="9.109375" style="580"/>
    <col min="9469" max="9469" width="8" style="580" customWidth="1"/>
    <col min="9470" max="9470" width="6.33203125" style="580" customWidth="1"/>
    <col min="9471" max="9471" width="8.109375" style="580" bestFit="1" customWidth="1"/>
    <col min="9472" max="9472" width="6.33203125" style="580" customWidth="1"/>
    <col min="9473" max="9473" width="15.44140625" style="580" customWidth="1"/>
    <col min="9474" max="9474" width="11.33203125" style="580" customWidth="1"/>
    <col min="9475" max="9475" width="9.33203125" style="580" customWidth="1"/>
    <col min="9476" max="9476" width="14.88671875" style="580" customWidth="1"/>
    <col min="9477" max="9477" width="12" style="580" customWidth="1"/>
    <col min="9478" max="9482" width="9" style="580" customWidth="1"/>
    <col min="9483" max="9483" width="12.33203125" style="580" bestFit="1" customWidth="1"/>
    <col min="9484" max="9485" width="9" style="580" customWidth="1"/>
    <col min="9486" max="9494" width="8.6640625" style="580" bestFit="1" customWidth="1"/>
    <col min="9495" max="9499" width="9.33203125" style="580" bestFit="1" customWidth="1"/>
    <col min="9500" max="9505" width="9.33203125" style="580" customWidth="1"/>
    <col min="9506" max="9506" width="9.44140625" style="580" bestFit="1" customWidth="1"/>
    <col min="9507" max="9724" width="9.109375" style="580"/>
    <col min="9725" max="9725" width="8" style="580" customWidth="1"/>
    <col min="9726" max="9726" width="6.33203125" style="580" customWidth="1"/>
    <col min="9727" max="9727" width="8.109375" style="580" bestFit="1" customWidth="1"/>
    <col min="9728" max="9728" width="6.33203125" style="580" customWidth="1"/>
    <col min="9729" max="9729" width="15.44140625" style="580" customWidth="1"/>
    <col min="9730" max="9730" width="11.33203125" style="580" customWidth="1"/>
    <col min="9731" max="9731" width="9.33203125" style="580" customWidth="1"/>
    <col min="9732" max="9732" width="14.88671875" style="580" customWidth="1"/>
    <col min="9733" max="9733" width="12" style="580" customWidth="1"/>
    <col min="9734" max="9738" width="9" style="580" customWidth="1"/>
    <col min="9739" max="9739" width="12.33203125" style="580" bestFit="1" customWidth="1"/>
    <col min="9740" max="9741" width="9" style="580" customWidth="1"/>
    <col min="9742" max="9750" width="8.6640625" style="580" bestFit="1" customWidth="1"/>
    <col min="9751" max="9755" width="9.33203125" style="580" bestFit="1" customWidth="1"/>
    <col min="9756" max="9761" width="9.33203125" style="580" customWidth="1"/>
    <col min="9762" max="9762" width="9.44140625" style="580" bestFit="1" customWidth="1"/>
    <col min="9763" max="9980" width="9.109375" style="580"/>
    <col min="9981" max="9981" width="8" style="580" customWidth="1"/>
    <col min="9982" max="9982" width="6.33203125" style="580" customWidth="1"/>
    <col min="9983" max="9983" width="8.109375" style="580" bestFit="1" customWidth="1"/>
    <col min="9984" max="9984" width="6.33203125" style="580" customWidth="1"/>
    <col min="9985" max="9985" width="15.44140625" style="580" customWidth="1"/>
    <col min="9986" max="9986" width="11.33203125" style="580" customWidth="1"/>
    <col min="9987" max="9987" width="9.33203125" style="580" customWidth="1"/>
    <col min="9988" max="9988" width="14.88671875" style="580" customWidth="1"/>
    <col min="9989" max="9989" width="12" style="580" customWidth="1"/>
    <col min="9990" max="9994" width="9" style="580" customWidth="1"/>
    <col min="9995" max="9995" width="12.33203125" style="580" bestFit="1" customWidth="1"/>
    <col min="9996" max="9997" width="9" style="580" customWidth="1"/>
    <col min="9998" max="10006" width="8.6640625" style="580" bestFit="1" customWidth="1"/>
    <col min="10007" max="10011" width="9.33203125" style="580" bestFit="1" customWidth="1"/>
    <col min="10012" max="10017" width="9.33203125" style="580" customWidth="1"/>
    <col min="10018" max="10018" width="9.44140625" style="580" bestFit="1" customWidth="1"/>
    <col min="10019" max="10236" width="9.109375" style="580"/>
    <col min="10237" max="10237" width="8" style="580" customWidth="1"/>
    <col min="10238" max="10238" width="6.33203125" style="580" customWidth="1"/>
    <col min="10239" max="10239" width="8.109375" style="580" bestFit="1" customWidth="1"/>
    <col min="10240" max="10240" width="6.33203125" style="580" customWidth="1"/>
    <col min="10241" max="10241" width="15.44140625" style="580" customWidth="1"/>
    <col min="10242" max="10242" width="11.33203125" style="580" customWidth="1"/>
    <col min="10243" max="10243" width="9.33203125" style="580" customWidth="1"/>
    <col min="10244" max="10244" width="14.88671875" style="580" customWidth="1"/>
    <col min="10245" max="10245" width="12" style="580" customWidth="1"/>
    <col min="10246" max="10250" width="9" style="580" customWidth="1"/>
    <col min="10251" max="10251" width="12.33203125" style="580" bestFit="1" customWidth="1"/>
    <col min="10252" max="10253" width="9" style="580" customWidth="1"/>
    <col min="10254" max="10262" width="8.6640625" style="580" bestFit="1" customWidth="1"/>
    <col min="10263" max="10267" width="9.33203125" style="580" bestFit="1" customWidth="1"/>
    <col min="10268" max="10273" width="9.33203125" style="580" customWidth="1"/>
    <col min="10274" max="10274" width="9.44140625" style="580" bestFit="1" customWidth="1"/>
    <col min="10275" max="10492" width="9.109375" style="580"/>
    <col min="10493" max="10493" width="8" style="580" customWidth="1"/>
    <col min="10494" max="10494" width="6.33203125" style="580" customWidth="1"/>
    <col min="10495" max="10495" width="8.109375" style="580" bestFit="1" customWidth="1"/>
    <col min="10496" max="10496" width="6.33203125" style="580" customWidth="1"/>
    <col min="10497" max="10497" width="15.44140625" style="580" customWidth="1"/>
    <col min="10498" max="10498" width="11.33203125" style="580" customWidth="1"/>
    <col min="10499" max="10499" width="9.33203125" style="580" customWidth="1"/>
    <col min="10500" max="10500" width="14.88671875" style="580" customWidth="1"/>
    <col min="10501" max="10501" width="12" style="580" customWidth="1"/>
    <col min="10502" max="10506" width="9" style="580" customWidth="1"/>
    <col min="10507" max="10507" width="12.33203125" style="580" bestFit="1" customWidth="1"/>
    <col min="10508" max="10509" width="9" style="580" customWidth="1"/>
    <col min="10510" max="10518" width="8.6640625" style="580" bestFit="1" customWidth="1"/>
    <col min="10519" max="10523" width="9.33203125" style="580" bestFit="1" customWidth="1"/>
    <col min="10524" max="10529" width="9.33203125" style="580" customWidth="1"/>
    <col min="10530" max="10530" width="9.44140625" style="580" bestFit="1" customWidth="1"/>
    <col min="10531" max="10748" width="9.109375" style="580"/>
    <col min="10749" max="10749" width="8" style="580" customWidth="1"/>
    <col min="10750" max="10750" width="6.33203125" style="580" customWidth="1"/>
    <col min="10751" max="10751" width="8.109375" style="580" bestFit="1" customWidth="1"/>
    <col min="10752" max="10752" width="6.33203125" style="580" customWidth="1"/>
    <col min="10753" max="10753" width="15.44140625" style="580" customWidth="1"/>
    <col min="10754" max="10754" width="11.33203125" style="580" customWidth="1"/>
    <col min="10755" max="10755" width="9.33203125" style="580" customWidth="1"/>
    <col min="10756" max="10756" width="14.88671875" style="580" customWidth="1"/>
    <col min="10757" max="10757" width="12" style="580" customWidth="1"/>
    <col min="10758" max="10762" width="9" style="580" customWidth="1"/>
    <col min="10763" max="10763" width="12.33203125" style="580" bestFit="1" customWidth="1"/>
    <col min="10764" max="10765" width="9" style="580" customWidth="1"/>
    <col min="10766" max="10774" width="8.6640625" style="580" bestFit="1" customWidth="1"/>
    <col min="10775" max="10779" width="9.33203125" style="580" bestFit="1" customWidth="1"/>
    <col min="10780" max="10785" width="9.33203125" style="580" customWidth="1"/>
    <col min="10786" max="10786" width="9.44140625" style="580" bestFit="1" customWidth="1"/>
    <col min="10787" max="11004" width="9.109375" style="580"/>
    <col min="11005" max="11005" width="8" style="580" customWidth="1"/>
    <col min="11006" max="11006" width="6.33203125" style="580" customWidth="1"/>
    <col min="11007" max="11007" width="8.109375" style="580" bestFit="1" customWidth="1"/>
    <col min="11008" max="11008" width="6.33203125" style="580" customWidth="1"/>
    <col min="11009" max="11009" width="15.44140625" style="580" customWidth="1"/>
    <col min="11010" max="11010" width="11.33203125" style="580" customWidth="1"/>
    <col min="11011" max="11011" width="9.33203125" style="580" customWidth="1"/>
    <col min="11012" max="11012" width="14.88671875" style="580" customWidth="1"/>
    <col min="11013" max="11013" width="12" style="580" customWidth="1"/>
    <col min="11014" max="11018" width="9" style="580" customWidth="1"/>
    <col min="11019" max="11019" width="12.33203125" style="580" bestFit="1" customWidth="1"/>
    <col min="11020" max="11021" width="9" style="580" customWidth="1"/>
    <col min="11022" max="11030" width="8.6640625" style="580" bestFit="1" customWidth="1"/>
    <col min="11031" max="11035" width="9.33203125" style="580" bestFit="1" customWidth="1"/>
    <col min="11036" max="11041" width="9.33203125" style="580" customWidth="1"/>
    <col min="11042" max="11042" width="9.44140625" style="580" bestFit="1" customWidth="1"/>
    <col min="11043" max="11260" width="9.109375" style="580"/>
    <col min="11261" max="11261" width="8" style="580" customWidth="1"/>
    <col min="11262" max="11262" width="6.33203125" style="580" customWidth="1"/>
    <col min="11263" max="11263" width="8.109375" style="580" bestFit="1" customWidth="1"/>
    <col min="11264" max="11264" width="6.33203125" style="580" customWidth="1"/>
    <col min="11265" max="11265" width="15.44140625" style="580" customWidth="1"/>
    <col min="11266" max="11266" width="11.33203125" style="580" customWidth="1"/>
    <col min="11267" max="11267" width="9.33203125" style="580" customWidth="1"/>
    <col min="11268" max="11268" width="14.88671875" style="580" customWidth="1"/>
    <col min="11269" max="11269" width="12" style="580" customWidth="1"/>
    <col min="11270" max="11274" width="9" style="580" customWidth="1"/>
    <col min="11275" max="11275" width="12.33203125" style="580" bestFit="1" customWidth="1"/>
    <col min="11276" max="11277" width="9" style="580" customWidth="1"/>
    <col min="11278" max="11286" width="8.6640625" style="580" bestFit="1" customWidth="1"/>
    <col min="11287" max="11291" width="9.33203125" style="580" bestFit="1" customWidth="1"/>
    <col min="11292" max="11297" width="9.33203125" style="580" customWidth="1"/>
    <col min="11298" max="11298" width="9.44140625" style="580" bestFit="1" customWidth="1"/>
    <col min="11299" max="11516" width="9.109375" style="580"/>
    <col min="11517" max="11517" width="8" style="580" customWidth="1"/>
    <col min="11518" max="11518" width="6.33203125" style="580" customWidth="1"/>
    <col min="11519" max="11519" width="8.109375" style="580" bestFit="1" customWidth="1"/>
    <col min="11520" max="11520" width="6.33203125" style="580" customWidth="1"/>
    <col min="11521" max="11521" width="15.44140625" style="580" customWidth="1"/>
    <col min="11522" max="11522" width="11.33203125" style="580" customWidth="1"/>
    <col min="11523" max="11523" width="9.33203125" style="580" customWidth="1"/>
    <col min="11524" max="11524" width="14.88671875" style="580" customWidth="1"/>
    <col min="11525" max="11525" width="12" style="580" customWidth="1"/>
    <col min="11526" max="11530" width="9" style="580" customWidth="1"/>
    <col min="11531" max="11531" width="12.33203125" style="580" bestFit="1" customWidth="1"/>
    <col min="11532" max="11533" width="9" style="580" customWidth="1"/>
    <col min="11534" max="11542" width="8.6640625" style="580" bestFit="1" customWidth="1"/>
    <col min="11543" max="11547" width="9.33203125" style="580" bestFit="1" customWidth="1"/>
    <col min="11548" max="11553" width="9.33203125" style="580" customWidth="1"/>
    <col min="11554" max="11554" width="9.44140625" style="580" bestFit="1" customWidth="1"/>
    <col min="11555" max="11772" width="9.109375" style="580"/>
    <col min="11773" max="11773" width="8" style="580" customWidth="1"/>
    <col min="11774" max="11774" width="6.33203125" style="580" customWidth="1"/>
    <col min="11775" max="11775" width="8.109375" style="580" bestFit="1" customWidth="1"/>
    <col min="11776" max="11776" width="6.33203125" style="580" customWidth="1"/>
    <col min="11777" max="11777" width="15.44140625" style="580" customWidth="1"/>
    <col min="11778" max="11778" width="11.33203125" style="580" customWidth="1"/>
    <col min="11779" max="11779" width="9.33203125" style="580" customWidth="1"/>
    <col min="11780" max="11780" width="14.88671875" style="580" customWidth="1"/>
    <col min="11781" max="11781" width="12" style="580" customWidth="1"/>
    <col min="11782" max="11786" width="9" style="580" customWidth="1"/>
    <col min="11787" max="11787" width="12.33203125" style="580" bestFit="1" customWidth="1"/>
    <col min="11788" max="11789" width="9" style="580" customWidth="1"/>
    <col min="11790" max="11798" width="8.6640625" style="580" bestFit="1" customWidth="1"/>
    <col min="11799" max="11803" width="9.33203125" style="580" bestFit="1" customWidth="1"/>
    <col min="11804" max="11809" width="9.33203125" style="580" customWidth="1"/>
    <col min="11810" max="11810" width="9.44140625" style="580" bestFit="1" customWidth="1"/>
    <col min="11811" max="12028" width="9.109375" style="580"/>
    <col min="12029" max="12029" width="8" style="580" customWidth="1"/>
    <col min="12030" max="12030" width="6.33203125" style="580" customWidth="1"/>
    <col min="12031" max="12031" width="8.109375" style="580" bestFit="1" customWidth="1"/>
    <col min="12032" max="12032" width="6.33203125" style="580" customWidth="1"/>
    <col min="12033" max="12033" width="15.44140625" style="580" customWidth="1"/>
    <col min="12034" max="12034" width="11.33203125" style="580" customWidth="1"/>
    <col min="12035" max="12035" width="9.33203125" style="580" customWidth="1"/>
    <col min="12036" max="12036" width="14.88671875" style="580" customWidth="1"/>
    <col min="12037" max="12037" width="12" style="580" customWidth="1"/>
    <col min="12038" max="12042" width="9" style="580" customWidth="1"/>
    <col min="12043" max="12043" width="12.33203125" style="580" bestFit="1" customWidth="1"/>
    <col min="12044" max="12045" width="9" style="580" customWidth="1"/>
    <col min="12046" max="12054" width="8.6640625" style="580" bestFit="1" customWidth="1"/>
    <col min="12055" max="12059" width="9.33203125" style="580" bestFit="1" customWidth="1"/>
    <col min="12060" max="12065" width="9.33203125" style="580" customWidth="1"/>
    <col min="12066" max="12066" width="9.44140625" style="580" bestFit="1" customWidth="1"/>
    <col min="12067" max="12284" width="9.109375" style="580"/>
    <col min="12285" max="12285" width="8" style="580" customWidth="1"/>
    <col min="12286" max="12286" width="6.33203125" style="580" customWidth="1"/>
    <col min="12287" max="12287" width="8.109375" style="580" bestFit="1" customWidth="1"/>
    <col min="12288" max="12288" width="6.33203125" style="580" customWidth="1"/>
    <col min="12289" max="12289" width="15.44140625" style="580" customWidth="1"/>
    <col min="12290" max="12290" width="11.33203125" style="580" customWidth="1"/>
    <col min="12291" max="12291" width="9.33203125" style="580" customWidth="1"/>
    <col min="12292" max="12292" width="14.88671875" style="580" customWidth="1"/>
    <col min="12293" max="12293" width="12" style="580" customWidth="1"/>
    <col min="12294" max="12298" width="9" style="580" customWidth="1"/>
    <col min="12299" max="12299" width="12.33203125" style="580" bestFit="1" customWidth="1"/>
    <col min="12300" max="12301" width="9" style="580" customWidth="1"/>
    <col min="12302" max="12310" width="8.6640625" style="580" bestFit="1" customWidth="1"/>
    <col min="12311" max="12315" width="9.33203125" style="580" bestFit="1" customWidth="1"/>
    <col min="12316" max="12321" width="9.33203125" style="580" customWidth="1"/>
    <col min="12322" max="12322" width="9.44140625" style="580" bestFit="1" customWidth="1"/>
    <col min="12323" max="12540" width="9.109375" style="580"/>
    <col min="12541" max="12541" width="8" style="580" customWidth="1"/>
    <col min="12542" max="12542" width="6.33203125" style="580" customWidth="1"/>
    <col min="12543" max="12543" width="8.109375" style="580" bestFit="1" customWidth="1"/>
    <col min="12544" max="12544" width="6.33203125" style="580" customWidth="1"/>
    <col min="12545" max="12545" width="15.44140625" style="580" customWidth="1"/>
    <col min="12546" max="12546" width="11.33203125" style="580" customWidth="1"/>
    <col min="12547" max="12547" width="9.33203125" style="580" customWidth="1"/>
    <col min="12548" max="12548" width="14.88671875" style="580" customWidth="1"/>
    <col min="12549" max="12549" width="12" style="580" customWidth="1"/>
    <col min="12550" max="12554" width="9" style="580" customWidth="1"/>
    <col min="12555" max="12555" width="12.33203125" style="580" bestFit="1" customWidth="1"/>
    <col min="12556" max="12557" width="9" style="580" customWidth="1"/>
    <col min="12558" max="12566" width="8.6640625" style="580" bestFit="1" customWidth="1"/>
    <col min="12567" max="12571" width="9.33203125" style="580" bestFit="1" customWidth="1"/>
    <col min="12572" max="12577" width="9.33203125" style="580" customWidth="1"/>
    <col min="12578" max="12578" width="9.44140625" style="580" bestFit="1" customWidth="1"/>
    <col min="12579" max="12796" width="9.109375" style="580"/>
    <col min="12797" max="12797" width="8" style="580" customWidth="1"/>
    <col min="12798" max="12798" width="6.33203125" style="580" customWidth="1"/>
    <col min="12799" max="12799" width="8.109375" style="580" bestFit="1" customWidth="1"/>
    <col min="12800" max="12800" width="6.33203125" style="580" customWidth="1"/>
    <col min="12801" max="12801" width="15.44140625" style="580" customWidth="1"/>
    <col min="12802" max="12802" width="11.33203125" style="580" customWidth="1"/>
    <col min="12803" max="12803" width="9.33203125" style="580" customWidth="1"/>
    <col min="12804" max="12804" width="14.88671875" style="580" customWidth="1"/>
    <col min="12805" max="12805" width="12" style="580" customWidth="1"/>
    <col min="12806" max="12810" width="9" style="580" customWidth="1"/>
    <col min="12811" max="12811" width="12.33203125" style="580" bestFit="1" customWidth="1"/>
    <col min="12812" max="12813" width="9" style="580" customWidth="1"/>
    <col min="12814" max="12822" width="8.6640625" style="580" bestFit="1" customWidth="1"/>
    <col min="12823" max="12827" width="9.33203125" style="580" bestFit="1" customWidth="1"/>
    <col min="12828" max="12833" width="9.33203125" style="580" customWidth="1"/>
    <col min="12834" max="12834" width="9.44140625" style="580" bestFit="1" customWidth="1"/>
    <col min="12835" max="13052" width="9.109375" style="580"/>
    <col min="13053" max="13053" width="8" style="580" customWidth="1"/>
    <col min="13054" max="13054" width="6.33203125" style="580" customWidth="1"/>
    <col min="13055" max="13055" width="8.109375" style="580" bestFit="1" customWidth="1"/>
    <col min="13056" max="13056" width="6.33203125" style="580" customWidth="1"/>
    <col min="13057" max="13057" width="15.44140625" style="580" customWidth="1"/>
    <col min="13058" max="13058" width="11.33203125" style="580" customWidth="1"/>
    <col min="13059" max="13059" width="9.33203125" style="580" customWidth="1"/>
    <col min="13060" max="13060" width="14.88671875" style="580" customWidth="1"/>
    <col min="13061" max="13061" width="12" style="580" customWidth="1"/>
    <col min="13062" max="13066" width="9" style="580" customWidth="1"/>
    <col min="13067" max="13067" width="12.33203125" style="580" bestFit="1" customWidth="1"/>
    <col min="13068" max="13069" width="9" style="580" customWidth="1"/>
    <col min="13070" max="13078" width="8.6640625" style="580" bestFit="1" customWidth="1"/>
    <col min="13079" max="13083" width="9.33203125" style="580" bestFit="1" customWidth="1"/>
    <col min="13084" max="13089" width="9.33203125" style="580" customWidth="1"/>
    <col min="13090" max="13090" width="9.44140625" style="580" bestFit="1" customWidth="1"/>
    <col min="13091" max="13308" width="9.109375" style="580"/>
    <col min="13309" max="13309" width="8" style="580" customWidth="1"/>
    <col min="13310" max="13310" width="6.33203125" style="580" customWidth="1"/>
    <col min="13311" max="13311" width="8.109375" style="580" bestFit="1" customWidth="1"/>
    <col min="13312" max="13312" width="6.33203125" style="580" customWidth="1"/>
    <col min="13313" max="13313" width="15.44140625" style="580" customWidth="1"/>
    <col min="13314" max="13314" width="11.33203125" style="580" customWidth="1"/>
    <col min="13315" max="13315" width="9.33203125" style="580" customWidth="1"/>
    <col min="13316" max="13316" width="14.88671875" style="580" customWidth="1"/>
    <col min="13317" max="13317" width="12" style="580" customWidth="1"/>
    <col min="13318" max="13322" width="9" style="580" customWidth="1"/>
    <col min="13323" max="13323" width="12.33203125" style="580" bestFit="1" customWidth="1"/>
    <col min="13324" max="13325" width="9" style="580" customWidth="1"/>
    <col min="13326" max="13334" width="8.6640625" style="580" bestFit="1" customWidth="1"/>
    <col min="13335" max="13339" width="9.33203125" style="580" bestFit="1" customWidth="1"/>
    <col min="13340" max="13345" width="9.33203125" style="580" customWidth="1"/>
    <col min="13346" max="13346" width="9.44140625" style="580" bestFit="1" customWidth="1"/>
    <col min="13347" max="13564" width="9.109375" style="580"/>
    <col min="13565" max="13565" width="8" style="580" customWidth="1"/>
    <col min="13566" max="13566" width="6.33203125" style="580" customWidth="1"/>
    <col min="13567" max="13567" width="8.109375" style="580" bestFit="1" customWidth="1"/>
    <col min="13568" max="13568" width="6.33203125" style="580" customWidth="1"/>
    <col min="13569" max="13569" width="15.44140625" style="580" customWidth="1"/>
    <col min="13570" max="13570" width="11.33203125" style="580" customWidth="1"/>
    <col min="13571" max="13571" width="9.33203125" style="580" customWidth="1"/>
    <col min="13572" max="13572" width="14.88671875" style="580" customWidth="1"/>
    <col min="13573" max="13573" width="12" style="580" customWidth="1"/>
    <col min="13574" max="13578" width="9" style="580" customWidth="1"/>
    <col min="13579" max="13579" width="12.33203125" style="580" bestFit="1" customWidth="1"/>
    <col min="13580" max="13581" width="9" style="580" customWidth="1"/>
    <col min="13582" max="13590" width="8.6640625" style="580" bestFit="1" customWidth="1"/>
    <col min="13591" max="13595" width="9.33203125" style="580" bestFit="1" customWidth="1"/>
    <col min="13596" max="13601" width="9.33203125" style="580" customWidth="1"/>
    <col min="13602" max="13602" width="9.44140625" style="580" bestFit="1" customWidth="1"/>
    <col min="13603" max="13820" width="9.109375" style="580"/>
    <col min="13821" max="13821" width="8" style="580" customWidth="1"/>
    <col min="13822" max="13822" width="6.33203125" style="580" customWidth="1"/>
    <col min="13823" max="13823" width="8.109375" style="580" bestFit="1" customWidth="1"/>
    <col min="13824" max="13824" width="6.33203125" style="580" customWidth="1"/>
    <col min="13825" max="13825" width="15.44140625" style="580" customWidth="1"/>
    <col min="13826" max="13826" width="11.33203125" style="580" customWidth="1"/>
    <col min="13827" max="13827" width="9.33203125" style="580" customWidth="1"/>
    <col min="13828" max="13828" width="14.88671875" style="580" customWidth="1"/>
    <col min="13829" max="13829" width="12" style="580" customWidth="1"/>
    <col min="13830" max="13834" width="9" style="580" customWidth="1"/>
    <col min="13835" max="13835" width="12.33203125" style="580" bestFit="1" customWidth="1"/>
    <col min="13836" max="13837" width="9" style="580" customWidth="1"/>
    <col min="13838" max="13846" width="8.6640625" style="580" bestFit="1" customWidth="1"/>
    <col min="13847" max="13851" width="9.33203125" style="580" bestFit="1" customWidth="1"/>
    <col min="13852" max="13857" width="9.33203125" style="580" customWidth="1"/>
    <col min="13858" max="13858" width="9.44140625" style="580" bestFit="1" customWidth="1"/>
    <col min="13859" max="14076" width="9.109375" style="580"/>
    <col min="14077" max="14077" width="8" style="580" customWidth="1"/>
    <col min="14078" max="14078" width="6.33203125" style="580" customWidth="1"/>
    <col min="14079" max="14079" width="8.109375" style="580" bestFit="1" customWidth="1"/>
    <col min="14080" max="14080" width="6.33203125" style="580" customWidth="1"/>
    <col min="14081" max="14081" width="15.44140625" style="580" customWidth="1"/>
    <col min="14082" max="14082" width="11.33203125" style="580" customWidth="1"/>
    <col min="14083" max="14083" width="9.33203125" style="580" customWidth="1"/>
    <col min="14084" max="14084" width="14.88671875" style="580" customWidth="1"/>
    <col min="14085" max="14085" width="12" style="580" customWidth="1"/>
    <col min="14086" max="14090" width="9" style="580" customWidth="1"/>
    <col min="14091" max="14091" width="12.33203125" style="580" bestFit="1" customWidth="1"/>
    <col min="14092" max="14093" width="9" style="580" customWidth="1"/>
    <col min="14094" max="14102" width="8.6640625" style="580" bestFit="1" customWidth="1"/>
    <col min="14103" max="14107" width="9.33203125" style="580" bestFit="1" customWidth="1"/>
    <col min="14108" max="14113" width="9.33203125" style="580" customWidth="1"/>
    <col min="14114" max="14114" width="9.44140625" style="580" bestFit="1" customWidth="1"/>
    <col min="14115" max="14332" width="9.109375" style="580"/>
    <col min="14333" max="14333" width="8" style="580" customWidth="1"/>
    <col min="14334" max="14334" width="6.33203125" style="580" customWidth="1"/>
    <col min="14335" max="14335" width="8.109375" style="580" bestFit="1" customWidth="1"/>
    <col min="14336" max="14336" width="6.33203125" style="580" customWidth="1"/>
    <col min="14337" max="14337" width="15.44140625" style="580" customWidth="1"/>
    <col min="14338" max="14338" width="11.33203125" style="580" customWidth="1"/>
    <col min="14339" max="14339" width="9.33203125" style="580" customWidth="1"/>
    <col min="14340" max="14340" width="14.88671875" style="580" customWidth="1"/>
    <col min="14341" max="14341" width="12" style="580" customWidth="1"/>
    <col min="14342" max="14346" width="9" style="580" customWidth="1"/>
    <col min="14347" max="14347" width="12.33203125" style="580" bestFit="1" customWidth="1"/>
    <col min="14348" max="14349" width="9" style="580" customWidth="1"/>
    <col min="14350" max="14358" width="8.6640625" style="580" bestFit="1" customWidth="1"/>
    <col min="14359" max="14363" width="9.33203125" style="580" bestFit="1" customWidth="1"/>
    <col min="14364" max="14369" width="9.33203125" style="580" customWidth="1"/>
    <col min="14370" max="14370" width="9.44140625" style="580" bestFit="1" customWidth="1"/>
    <col min="14371" max="14588" width="9.109375" style="580"/>
    <col min="14589" max="14589" width="8" style="580" customWidth="1"/>
    <col min="14590" max="14590" width="6.33203125" style="580" customWidth="1"/>
    <col min="14591" max="14591" width="8.109375" style="580" bestFit="1" customWidth="1"/>
    <col min="14592" max="14592" width="6.33203125" style="580" customWidth="1"/>
    <col min="14593" max="14593" width="15.44140625" style="580" customWidth="1"/>
    <col min="14594" max="14594" width="11.33203125" style="580" customWidth="1"/>
    <col min="14595" max="14595" width="9.33203125" style="580" customWidth="1"/>
    <col min="14596" max="14596" width="14.88671875" style="580" customWidth="1"/>
    <col min="14597" max="14597" width="12" style="580" customWidth="1"/>
    <col min="14598" max="14602" width="9" style="580" customWidth="1"/>
    <col min="14603" max="14603" width="12.33203125" style="580" bestFit="1" customWidth="1"/>
    <col min="14604" max="14605" width="9" style="580" customWidth="1"/>
    <col min="14606" max="14614" width="8.6640625" style="580" bestFit="1" customWidth="1"/>
    <col min="14615" max="14619" width="9.33203125" style="580" bestFit="1" customWidth="1"/>
    <col min="14620" max="14625" width="9.33203125" style="580" customWidth="1"/>
    <col min="14626" max="14626" width="9.44140625" style="580" bestFit="1" customWidth="1"/>
    <col min="14627" max="14844" width="9.109375" style="580"/>
    <col min="14845" max="14845" width="8" style="580" customWidth="1"/>
    <col min="14846" max="14846" width="6.33203125" style="580" customWidth="1"/>
    <col min="14847" max="14847" width="8.109375" style="580" bestFit="1" customWidth="1"/>
    <col min="14848" max="14848" width="6.33203125" style="580" customWidth="1"/>
    <col min="14849" max="14849" width="15.44140625" style="580" customWidth="1"/>
    <col min="14850" max="14850" width="11.33203125" style="580" customWidth="1"/>
    <col min="14851" max="14851" width="9.33203125" style="580" customWidth="1"/>
    <col min="14852" max="14852" width="14.88671875" style="580" customWidth="1"/>
    <col min="14853" max="14853" width="12" style="580" customWidth="1"/>
    <col min="14854" max="14858" width="9" style="580" customWidth="1"/>
    <col min="14859" max="14859" width="12.33203125" style="580" bestFit="1" customWidth="1"/>
    <col min="14860" max="14861" width="9" style="580" customWidth="1"/>
    <col min="14862" max="14870" width="8.6640625" style="580" bestFit="1" customWidth="1"/>
    <col min="14871" max="14875" width="9.33203125" style="580" bestFit="1" customWidth="1"/>
    <col min="14876" max="14881" width="9.33203125" style="580" customWidth="1"/>
    <col min="14882" max="14882" width="9.44140625" style="580" bestFit="1" customWidth="1"/>
    <col min="14883" max="15100" width="9.109375" style="580"/>
    <col min="15101" max="15101" width="8" style="580" customWidth="1"/>
    <col min="15102" max="15102" width="6.33203125" style="580" customWidth="1"/>
    <col min="15103" max="15103" width="8.109375" style="580" bestFit="1" customWidth="1"/>
    <col min="15104" max="15104" width="6.33203125" style="580" customWidth="1"/>
    <col min="15105" max="15105" width="15.44140625" style="580" customWidth="1"/>
    <col min="15106" max="15106" width="11.33203125" style="580" customWidth="1"/>
    <col min="15107" max="15107" width="9.33203125" style="580" customWidth="1"/>
    <col min="15108" max="15108" width="14.88671875" style="580" customWidth="1"/>
    <col min="15109" max="15109" width="12" style="580" customWidth="1"/>
    <col min="15110" max="15114" width="9" style="580" customWidth="1"/>
    <col min="15115" max="15115" width="12.33203125" style="580" bestFit="1" customWidth="1"/>
    <col min="15116" max="15117" width="9" style="580" customWidth="1"/>
    <col min="15118" max="15126" width="8.6640625" style="580" bestFit="1" customWidth="1"/>
    <col min="15127" max="15131" width="9.33203125" style="580" bestFit="1" customWidth="1"/>
    <col min="15132" max="15137" width="9.33203125" style="580" customWidth="1"/>
    <col min="15138" max="15138" width="9.44140625" style="580" bestFit="1" customWidth="1"/>
    <col min="15139" max="15356" width="9.109375" style="580"/>
    <col min="15357" max="15357" width="8" style="580" customWidth="1"/>
    <col min="15358" max="15358" width="6.33203125" style="580" customWidth="1"/>
    <col min="15359" max="15359" width="8.109375" style="580" bestFit="1" customWidth="1"/>
    <col min="15360" max="15360" width="6.33203125" style="580" customWidth="1"/>
    <col min="15361" max="15361" width="15.44140625" style="580" customWidth="1"/>
    <col min="15362" max="15362" width="11.33203125" style="580" customWidth="1"/>
    <col min="15363" max="15363" width="9.33203125" style="580" customWidth="1"/>
    <col min="15364" max="15364" width="14.88671875" style="580" customWidth="1"/>
    <col min="15365" max="15365" width="12" style="580" customWidth="1"/>
    <col min="15366" max="15370" width="9" style="580" customWidth="1"/>
    <col min="15371" max="15371" width="12.33203125" style="580" bestFit="1" customWidth="1"/>
    <col min="15372" max="15373" width="9" style="580" customWidth="1"/>
    <col min="15374" max="15382" width="8.6640625" style="580" bestFit="1" customWidth="1"/>
    <col min="15383" max="15387" width="9.33203125" style="580" bestFit="1" customWidth="1"/>
    <col min="15388" max="15393" width="9.33203125" style="580" customWidth="1"/>
    <col min="15394" max="15394" width="9.44140625" style="580" bestFit="1" customWidth="1"/>
    <col min="15395" max="15612" width="9.109375" style="580"/>
    <col min="15613" max="15613" width="8" style="580" customWidth="1"/>
    <col min="15614" max="15614" width="6.33203125" style="580" customWidth="1"/>
    <col min="15615" max="15615" width="8.109375" style="580" bestFit="1" customWidth="1"/>
    <col min="15616" max="15616" width="6.33203125" style="580" customWidth="1"/>
    <col min="15617" max="15617" width="15.44140625" style="580" customWidth="1"/>
    <col min="15618" max="15618" width="11.33203125" style="580" customWidth="1"/>
    <col min="15619" max="15619" width="9.33203125" style="580" customWidth="1"/>
    <col min="15620" max="15620" width="14.88671875" style="580" customWidth="1"/>
    <col min="15621" max="15621" width="12" style="580" customWidth="1"/>
    <col min="15622" max="15626" width="9" style="580" customWidth="1"/>
    <col min="15627" max="15627" width="12.33203125" style="580" bestFit="1" customWidth="1"/>
    <col min="15628" max="15629" width="9" style="580" customWidth="1"/>
    <col min="15630" max="15638" width="8.6640625" style="580" bestFit="1" customWidth="1"/>
    <col min="15639" max="15643" width="9.33203125" style="580" bestFit="1" customWidth="1"/>
    <col min="15644" max="15649" width="9.33203125" style="580" customWidth="1"/>
    <col min="15650" max="15650" width="9.44140625" style="580" bestFit="1" customWidth="1"/>
    <col min="15651" max="15868" width="9.109375" style="580"/>
    <col min="15869" max="15869" width="8" style="580" customWidth="1"/>
    <col min="15870" max="15870" width="6.33203125" style="580" customWidth="1"/>
    <col min="15871" max="15871" width="8.109375" style="580" bestFit="1" customWidth="1"/>
    <col min="15872" max="15872" width="6.33203125" style="580" customWidth="1"/>
    <col min="15873" max="15873" width="15.44140625" style="580" customWidth="1"/>
    <col min="15874" max="15874" width="11.33203125" style="580" customWidth="1"/>
    <col min="15875" max="15875" width="9.33203125" style="580" customWidth="1"/>
    <col min="15876" max="15876" width="14.88671875" style="580" customWidth="1"/>
    <col min="15877" max="15877" width="12" style="580" customWidth="1"/>
    <col min="15878" max="15882" width="9" style="580" customWidth="1"/>
    <col min="15883" max="15883" width="12.33203125" style="580" bestFit="1" customWidth="1"/>
    <col min="15884" max="15885" width="9" style="580" customWidth="1"/>
    <col min="15886" max="15894" width="8.6640625" style="580" bestFit="1" customWidth="1"/>
    <col min="15895" max="15899" width="9.33203125" style="580" bestFit="1" customWidth="1"/>
    <col min="15900" max="15905" width="9.33203125" style="580" customWidth="1"/>
    <col min="15906" max="15906" width="9.44140625" style="580" bestFit="1" customWidth="1"/>
    <col min="15907" max="16124" width="9.109375" style="580"/>
    <col min="16125" max="16125" width="8" style="580" customWidth="1"/>
    <col min="16126" max="16126" width="6.33203125" style="580" customWidth="1"/>
    <col min="16127" max="16127" width="8.109375" style="580" bestFit="1" customWidth="1"/>
    <col min="16128" max="16128" width="6.33203125" style="580" customWidth="1"/>
    <col min="16129" max="16129" width="15.44140625" style="580" customWidth="1"/>
    <col min="16130" max="16130" width="11.33203125" style="580" customWidth="1"/>
    <col min="16131" max="16131" width="9.33203125" style="580" customWidth="1"/>
    <col min="16132" max="16132" width="14.88671875" style="580" customWidth="1"/>
    <col min="16133" max="16133" width="12" style="580" customWidth="1"/>
    <col min="16134" max="16138" width="9" style="580" customWidth="1"/>
    <col min="16139" max="16139" width="12.33203125" style="580" bestFit="1" customWidth="1"/>
    <col min="16140" max="16141" width="9" style="580" customWidth="1"/>
    <col min="16142" max="16150" width="8.6640625" style="580" bestFit="1" customWidth="1"/>
    <col min="16151" max="16155" width="9.33203125" style="580" bestFit="1" customWidth="1"/>
    <col min="16156" max="16161" width="9.33203125" style="580" customWidth="1"/>
    <col min="16162" max="16162" width="9.44140625" style="580" bestFit="1" customWidth="1"/>
    <col min="16163" max="16384" width="9.109375" style="580"/>
  </cols>
  <sheetData>
    <row r="1" spans="1:51" ht="16.5" customHeight="1" thickBot="1">
      <c r="A1" s="568"/>
      <c r="B1" s="568"/>
      <c r="C1" s="568"/>
      <c r="D1" s="568"/>
      <c r="E1" s="569"/>
      <c r="F1" s="569"/>
      <c r="G1" s="570"/>
      <c r="H1" s="570"/>
      <c r="I1" s="571"/>
      <c r="J1" s="572"/>
      <c r="K1" s="570"/>
      <c r="L1" s="570"/>
      <c r="M1" s="570"/>
      <c r="N1" s="570"/>
      <c r="O1" s="573"/>
      <c r="Q1" s="570" t="s">
        <v>2262</v>
      </c>
      <c r="R1" s="575">
        <v>43085.722222222219</v>
      </c>
      <c r="S1" s="571"/>
      <c r="T1" s="571"/>
      <c r="U1" s="576" t="s">
        <v>2924</v>
      </c>
      <c r="V1" s="577">
        <v>2.0833333333333333E-3</v>
      </c>
      <c r="W1" s="578" t="s">
        <v>2925</v>
      </c>
      <c r="X1" s="578"/>
      <c r="Y1" s="579">
        <v>0.625</v>
      </c>
      <c r="Z1" s="571"/>
      <c r="AA1" s="576"/>
      <c r="AB1" s="577"/>
      <c r="AC1" s="571"/>
      <c r="AD1" s="571"/>
      <c r="AE1" s="571"/>
      <c r="AF1" s="571"/>
      <c r="AG1" s="571"/>
      <c r="AH1" s="571"/>
      <c r="AI1" s="571"/>
      <c r="AJ1" s="571"/>
      <c r="AK1" s="571"/>
      <c r="AL1" s="571"/>
    </row>
    <row r="2" spans="1:51" ht="18.75" customHeight="1">
      <c r="A2" s="581"/>
      <c r="B2" s="582"/>
      <c r="C2" s="582"/>
      <c r="D2" s="582"/>
      <c r="E2" s="582"/>
      <c r="F2" s="582"/>
      <c r="G2" s="583"/>
      <c r="H2" s="583"/>
      <c r="I2" s="584"/>
      <c r="J2" s="585"/>
      <c r="K2" s="586"/>
      <c r="L2" s="586"/>
      <c r="M2" s="586"/>
      <c r="N2" s="586"/>
      <c r="O2" s="587"/>
      <c r="P2" s="588"/>
      <c r="Q2" s="589" t="s">
        <v>2926</v>
      </c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</row>
    <row r="3" spans="1:51" ht="18.75" customHeight="1">
      <c r="A3" s="591"/>
      <c r="B3" s="592"/>
      <c r="C3" s="592"/>
      <c r="D3" s="592"/>
      <c r="E3" s="592"/>
      <c r="F3" s="592"/>
      <c r="G3" s="593"/>
      <c r="H3" s="593"/>
      <c r="I3" s="594"/>
      <c r="J3" s="595"/>
      <c r="K3" s="596"/>
      <c r="L3" s="596"/>
      <c r="M3" s="596"/>
      <c r="N3" s="596"/>
      <c r="O3" s="597"/>
      <c r="P3" s="598"/>
      <c r="Q3" s="599" t="s">
        <v>34</v>
      </c>
      <c r="R3" s="600">
        <v>30</v>
      </c>
      <c r="S3" s="600">
        <v>30</v>
      </c>
      <c r="T3" s="600">
        <v>30</v>
      </c>
      <c r="U3" s="600">
        <v>30</v>
      </c>
      <c r="V3" s="600">
        <v>30</v>
      </c>
      <c r="W3" s="600">
        <v>30</v>
      </c>
      <c r="X3" s="600">
        <v>30</v>
      </c>
      <c r="Y3" s="600">
        <v>30</v>
      </c>
      <c r="Z3" s="600">
        <v>30</v>
      </c>
      <c r="AA3" s="600">
        <v>30</v>
      </c>
      <c r="AB3" s="600">
        <v>30</v>
      </c>
      <c r="AC3" s="600">
        <v>30</v>
      </c>
      <c r="AD3" s="600">
        <v>30</v>
      </c>
      <c r="AE3" s="600">
        <v>30</v>
      </c>
      <c r="AF3" s="600">
        <v>30</v>
      </c>
      <c r="AG3" s="600">
        <v>30</v>
      </c>
      <c r="AH3" s="600">
        <v>30</v>
      </c>
      <c r="AI3" s="600">
        <v>30</v>
      </c>
      <c r="AJ3" s="600">
        <v>30</v>
      </c>
      <c r="AK3" s="600">
        <v>30</v>
      </c>
      <c r="AL3" s="601">
        <v>0</v>
      </c>
    </row>
    <row r="4" spans="1:51" ht="18.75" customHeight="1" thickBot="1">
      <c r="A4" s="602" t="s">
        <v>2927</v>
      </c>
      <c r="B4" s="603" t="s">
        <v>1274</v>
      </c>
      <c r="C4" s="603" t="s">
        <v>1278</v>
      </c>
      <c r="D4" s="603" t="s">
        <v>2219</v>
      </c>
      <c r="E4" s="604" t="s">
        <v>175</v>
      </c>
      <c r="F4" s="604" t="s">
        <v>176</v>
      </c>
      <c r="G4" s="604" t="s">
        <v>1685</v>
      </c>
      <c r="H4" s="605" t="s">
        <v>1453</v>
      </c>
      <c r="I4" s="606" t="s">
        <v>1563</v>
      </c>
      <c r="J4" s="607" t="s">
        <v>2685</v>
      </c>
      <c r="K4" s="608" t="s">
        <v>35</v>
      </c>
      <c r="L4" s="608" t="s">
        <v>2928</v>
      </c>
      <c r="M4" s="608" t="s">
        <v>2265</v>
      </c>
      <c r="N4" s="608" t="s">
        <v>2929</v>
      </c>
      <c r="O4" s="609" t="s">
        <v>44</v>
      </c>
      <c r="P4" s="610" t="s">
        <v>1274</v>
      </c>
      <c r="Q4" s="611" t="s">
        <v>1574</v>
      </c>
      <c r="R4" s="612" t="s">
        <v>1556</v>
      </c>
      <c r="S4" s="613" t="s">
        <v>1555</v>
      </c>
      <c r="T4" s="613" t="s">
        <v>1554</v>
      </c>
      <c r="U4" s="613" t="s">
        <v>1553</v>
      </c>
      <c r="V4" s="613" t="s">
        <v>1552</v>
      </c>
      <c r="W4" s="613" t="s">
        <v>1551</v>
      </c>
      <c r="X4" s="613" t="s">
        <v>1550</v>
      </c>
      <c r="Y4" s="613" t="s">
        <v>1549</v>
      </c>
      <c r="Z4" s="613" t="s">
        <v>1548</v>
      </c>
      <c r="AA4" s="613" t="s">
        <v>1547</v>
      </c>
      <c r="AB4" s="613" t="s">
        <v>1546</v>
      </c>
      <c r="AC4" s="613" t="s">
        <v>1545</v>
      </c>
      <c r="AD4" s="613" t="s">
        <v>1544</v>
      </c>
      <c r="AE4" s="613" t="s">
        <v>1543</v>
      </c>
      <c r="AF4" s="613" t="s">
        <v>1542</v>
      </c>
      <c r="AG4" s="613" t="s">
        <v>1541</v>
      </c>
      <c r="AH4" s="613" t="s">
        <v>1540</v>
      </c>
      <c r="AI4" s="613" t="s">
        <v>1539</v>
      </c>
      <c r="AJ4" s="613" t="s">
        <v>2930</v>
      </c>
      <c r="AK4" s="613" t="s">
        <v>1538</v>
      </c>
      <c r="AL4" s="614" t="s">
        <v>1528</v>
      </c>
      <c r="AN4" s="15" t="s">
        <v>77</v>
      </c>
      <c r="AO4" s="15" t="s">
        <v>78</v>
      </c>
      <c r="AP4" s="9" t="s">
        <v>105</v>
      </c>
      <c r="AQ4" s="9" t="s">
        <v>106</v>
      </c>
      <c r="AR4" s="9" t="s">
        <v>81</v>
      </c>
      <c r="AS4" s="9" t="s">
        <v>79</v>
      </c>
      <c r="AT4" s="9" t="s">
        <v>47</v>
      </c>
      <c r="AU4" s="9" t="s">
        <v>1843</v>
      </c>
      <c r="AV4" s="9" t="s">
        <v>44</v>
      </c>
      <c r="AW4" s="9" t="s">
        <v>45</v>
      </c>
      <c r="AX4" s="9" t="s">
        <v>35</v>
      </c>
      <c r="AY4" s="9" t="s">
        <v>46</v>
      </c>
    </row>
    <row r="5" spans="1:51" ht="16.5" customHeight="1">
      <c r="A5" s="615">
        <v>1</v>
      </c>
      <c r="B5" s="616">
        <v>211</v>
      </c>
      <c r="C5" s="617" t="s">
        <v>2931</v>
      </c>
      <c r="D5" s="617" t="s">
        <v>36</v>
      </c>
      <c r="E5" s="617" t="s">
        <v>60</v>
      </c>
      <c r="F5" s="617" t="s">
        <v>26</v>
      </c>
      <c r="G5" s="617">
        <v>1969</v>
      </c>
      <c r="H5" s="617" t="s">
        <v>832</v>
      </c>
      <c r="I5" s="618" t="s">
        <v>262</v>
      </c>
      <c r="J5" s="619">
        <v>18</v>
      </c>
      <c r="K5" s="620">
        <v>540</v>
      </c>
      <c r="L5" s="621">
        <v>-21</v>
      </c>
      <c r="M5" s="622">
        <v>0</v>
      </c>
      <c r="N5" s="623">
        <v>519</v>
      </c>
      <c r="O5" s="624">
        <v>0.63958333333721384</v>
      </c>
      <c r="P5" s="625">
        <v>211</v>
      </c>
      <c r="Q5" s="626">
        <v>43085.722222222219</v>
      </c>
      <c r="R5" s="627">
        <v>0.7597222222222223</v>
      </c>
      <c r="S5" s="627">
        <v>0.79236111111111107</v>
      </c>
      <c r="T5" s="627">
        <v>0.23402777777777781</v>
      </c>
      <c r="U5" s="627">
        <v>0.30277777777777776</v>
      </c>
      <c r="V5" s="627">
        <v>0.3354166666666667</v>
      </c>
      <c r="W5" s="627">
        <v>0.20833333333333334</v>
      </c>
      <c r="X5" s="627">
        <v>0.17777777777777778</v>
      </c>
      <c r="Y5" s="627"/>
      <c r="Z5" s="627">
        <v>0.2722222222222222</v>
      </c>
      <c r="AA5" s="627">
        <v>0.81597222222222221</v>
      </c>
      <c r="AB5" s="627">
        <v>0.86805555555555547</v>
      </c>
      <c r="AC5" s="627">
        <v>0.95138888888888884</v>
      </c>
      <c r="AD5" s="627">
        <v>6.805555555555555E-2</v>
      </c>
      <c r="AE5" s="627"/>
      <c r="AF5" s="627">
        <v>0.15069444444444444</v>
      </c>
      <c r="AG5" s="627">
        <v>0.89236111111111116</v>
      </c>
      <c r="AH5" s="627">
        <v>0.9916666666666667</v>
      </c>
      <c r="AI5" s="627">
        <v>0.11041666666666666</v>
      </c>
      <c r="AJ5" s="627">
        <v>1.8055555555555557E-2</v>
      </c>
      <c r="AK5" s="627">
        <v>0.91875000000000007</v>
      </c>
      <c r="AL5" s="628">
        <v>43086.361805555556</v>
      </c>
      <c r="AN5" s="15">
        <f>VLOOKUP(AO5,id!$A:$C,3,0)</f>
        <v>7</v>
      </c>
      <c r="AO5" s="15" t="str">
        <f>AP5&amp;AQ5&amp;AS5</f>
        <v>SzawdzinKrzysztof1969</v>
      </c>
      <c r="AP5" s="9" t="str">
        <f>E5</f>
        <v>Szawdzin</v>
      </c>
      <c r="AQ5" s="9" t="str">
        <f>F5</f>
        <v>Krzysztof</v>
      </c>
      <c r="AR5" s="9" t="str">
        <f>H5</f>
        <v/>
      </c>
      <c r="AS5" s="9">
        <f>G5</f>
        <v>1969</v>
      </c>
      <c r="AT5" s="9"/>
      <c r="AU5" s="9">
        <v>100</v>
      </c>
      <c r="AV5" s="9"/>
      <c r="AW5" s="9"/>
      <c r="AX5" s="9"/>
      <c r="AY5" s="9"/>
    </row>
    <row r="6" spans="1:51" ht="16.5" customHeight="1">
      <c r="A6" s="615">
        <v>23</v>
      </c>
      <c r="B6" s="616">
        <v>212</v>
      </c>
      <c r="C6" s="617" t="s">
        <v>2931</v>
      </c>
      <c r="D6" s="617" t="s">
        <v>0</v>
      </c>
      <c r="E6" s="617" t="s">
        <v>2486</v>
      </c>
      <c r="F6" s="617" t="s">
        <v>247</v>
      </c>
      <c r="G6" s="617">
        <v>1980</v>
      </c>
      <c r="H6" s="617" t="s">
        <v>2938</v>
      </c>
      <c r="I6" s="618" t="s">
        <v>323</v>
      </c>
      <c r="J6" s="629">
        <v>6</v>
      </c>
      <c r="K6" s="630">
        <v>180</v>
      </c>
      <c r="L6" s="631">
        <v>0</v>
      </c>
      <c r="M6" s="627">
        <v>0</v>
      </c>
      <c r="N6" s="632">
        <v>180</v>
      </c>
      <c r="O6" s="633">
        <v>0.47083333334012423</v>
      </c>
      <c r="P6" s="625">
        <v>212</v>
      </c>
      <c r="Q6" s="626">
        <v>43085.722222222219</v>
      </c>
      <c r="R6" s="627">
        <v>0.76041666666666663</v>
      </c>
      <c r="S6" s="627">
        <v>0.81527777777777777</v>
      </c>
      <c r="T6" s="627">
        <v>2.361111111111111E-2</v>
      </c>
      <c r="U6" s="627"/>
      <c r="V6" s="627"/>
      <c r="W6" s="627">
        <v>0.13125000000000001</v>
      </c>
      <c r="X6" s="627">
        <v>6.5972222222222224E-2</v>
      </c>
      <c r="Y6" s="627"/>
      <c r="Z6" s="627"/>
      <c r="AA6" s="627">
        <v>0.87916666666666676</v>
      </c>
      <c r="AB6" s="627"/>
      <c r="AC6" s="627"/>
      <c r="AD6" s="627"/>
      <c r="AE6" s="627"/>
      <c r="AF6" s="627"/>
      <c r="AG6" s="627"/>
      <c r="AH6" s="627"/>
      <c r="AI6" s="627"/>
      <c r="AJ6" s="627"/>
      <c r="AK6" s="627"/>
      <c r="AL6" s="628">
        <v>43086.193055555559</v>
      </c>
      <c r="AN6" s="15">
        <f>VLOOKUP(AO6,id!$A:$C,3,0)</f>
        <v>552</v>
      </c>
      <c r="AO6" s="15" t="str">
        <f t="shared" ref="AO6" si="0">AP6&amp;AQ6&amp;AS6</f>
        <v>WalkowiakAgata1980</v>
      </c>
      <c r="AP6" s="9" t="str">
        <f t="shared" ref="AP6" si="1">E6</f>
        <v>Walkowiak</v>
      </c>
      <c r="AQ6" s="9" t="str">
        <f t="shared" ref="AQ6" si="2">F6</f>
        <v>Agata</v>
      </c>
      <c r="AR6" s="9" t="str">
        <f t="shared" ref="AR6" si="3">H6</f>
        <v>Zdezorientowane</v>
      </c>
      <c r="AS6" s="9">
        <f t="shared" ref="AS6" si="4">G6</f>
        <v>1980</v>
      </c>
      <c r="AT6" s="9">
        <v>100</v>
      </c>
      <c r="AU6" s="9">
        <f>AU5*IF(AX6&lt;1,AX6,IF(AY6&lt;1,AY6,IF(AW6&lt;1,AW6,IF(AV6&lt;1,AV6,1))))</f>
        <v>34.682080924855491</v>
      </c>
      <c r="AV6" s="9">
        <f t="shared" ref="AV6" si="5">O5/O6</f>
        <v>1.358407079634667</v>
      </c>
      <c r="AW6" s="9">
        <f t="shared" ref="AW6" si="6">J6/J5</f>
        <v>0.33333333333333331</v>
      </c>
      <c r="AX6" s="9">
        <f t="shared" ref="AX6" si="7">N6/N5</f>
        <v>0.34682080924855491</v>
      </c>
      <c r="AY6" s="9">
        <f t="shared" ref="AY6" si="8">AW6^0.2</f>
        <v>0.8027415617602307</v>
      </c>
    </row>
    <row r="7" spans="1:51" ht="16.5" customHeight="1">
      <c r="A7" s="615">
        <v>23</v>
      </c>
      <c r="B7" s="616">
        <v>213</v>
      </c>
      <c r="C7" s="617" t="s">
        <v>2931</v>
      </c>
      <c r="D7" s="617" t="s">
        <v>0</v>
      </c>
      <c r="E7" s="617" t="s">
        <v>2485</v>
      </c>
      <c r="F7" s="617" t="s">
        <v>148</v>
      </c>
      <c r="G7" s="617">
        <v>1981</v>
      </c>
      <c r="H7" s="617" t="s">
        <v>2938</v>
      </c>
      <c r="I7" s="618" t="s">
        <v>323</v>
      </c>
      <c r="J7" s="629">
        <v>6</v>
      </c>
      <c r="K7" s="630">
        <v>180</v>
      </c>
      <c r="L7" s="631">
        <v>0</v>
      </c>
      <c r="M7" s="627">
        <v>0</v>
      </c>
      <c r="N7" s="632">
        <v>180</v>
      </c>
      <c r="O7" s="633">
        <v>0.47083333334012423</v>
      </c>
      <c r="P7" s="625">
        <v>213</v>
      </c>
      <c r="Q7" s="626">
        <v>43085.722222222219</v>
      </c>
      <c r="R7" s="627">
        <v>0.76041666666666663</v>
      </c>
      <c r="S7" s="627">
        <v>0.81458333333333333</v>
      </c>
      <c r="T7" s="627">
        <v>2.4305555555555556E-2</v>
      </c>
      <c r="U7" s="627"/>
      <c r="V7" s="627"/>
      <c r="W7" s="627">
        <v>0.13194444444444445</v>
      </c>
      <c r="X7" s="627">
        <v>6.5972222222222224E-2</v>
      </c>
      <c r="Y7" s="627"/>
      <c r="Z7" s="627"/>
      <c r="AA7" s="627">
        <v>0.87916666666666676</v>
      </c>
      <c r="AB7" s="627"/>
      <c r="AC7" s="627"/>
      <c r="AD7" s="627"/>
      <c r="AE7" s="627"/>
      <c r="AF7" s="627"/>
      <c r="AG7" s="627"/>
      <c r="AH7" s="627"/>
      <c r="AI7" s="627"/>
      <c r="AJ7" s="627"/>
      <c r="AK7" s="627"/>
      <c r="AL7" s="628">
        <v>43086.193055555559</v>
      </c>
      <c r="AN7" s="15">
        <f>VLOOKUP(AO7,id!$A:$C,3,0)</f>
        <v>551</v>
      </c>
      <c r="AO7" s="15" t="str">
        <f t="shared" ref="AO7" si="9">AP7&amp;AQ7&amp;AS7</f>
        <v>KomosaAgnieszka1981</v>
      </c>
      <c r="AP7" s="9" t="str">
        <f t="shared" ref="AP7" si="10">E7</f>
        <v>Komosa</v>
      </c>
      <c r="AQ7" s="9" t="str">
        <f t="shared" ref="AQ7" si="11">F7</f>
        <v>Agnieszka</v>
      </c>
      <c r="AR7" s="9" t="str">
        <f t="shared" ref="AR7" si="12">H7</f>
        <v>Zdezorientowane</v>
      </c>
      <c r="AS7" s="9">
        <f t="shared" ref="AS7" si="13">G7</f>
        <v>1981</v>
      </c>
      <c r="AT7" s="9">
        <f t="shared" ref="AT7" si="14">AT6*IF(AX7&lt;1,AX7,IF(AY7&lt;1,AY7,IF(AW7&lt;1,AW7,IF(AV7&lt;1,AV7,1))))</f>
        <v>100</v>
      </c>
      <c r="AU7" s="9">
        <f>AU6*IF(AX7&lt;1,AX7,IF(AY7&lt;1,AY7,IF(AW7&lt;1,AW7,IF(AV7&lt;1,AV7,1))))</f>
        <v>34.682080924855491</v>
      </c>
      <c r="AV7" s="9">
        <f t="shared" ref="AV7" si="15">O6/O7</f>
        <v>1</v>
      </c>
      <c r="AW7" s="9">
        <f t="shared" ref="AW7" si="16">J7/J6</f>
        <v>1</v>
      </c>
      <c r="AX7" s="9">
        <f t="shared" ref="AX7" si="17">N7/N6</f>
        <v>1</v>
      </c>
      <c r="AY7" s="9">
        <f t="shared" ref="AY7" si="18">AW7^0.2</f>
        <v>1</v>
      </c>
    </row>
  </sheetData>
  <mergeCells count="3">
    <mergeCell ref="W1:X1"/>
    <mergeCell ref="J2:O3"/>
    <mergeCell ref="Q2:AL2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29" fitToHeight="0" orientation="portrait" horizontalDpi="4294967295" verticalDpi="300" r:id="rId1"/>
  <headerFooter alignWithMargins="0">
    <oddHeader>&amp;C&amp;"Arial CE,Pogrubiony"&amp;28Nocna Masakra 2017 - Wyniki TR200&amp;R&amp;D  &amp;T</oddHeader>
  </headerFooter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Y32"/>
  <sheetViews>
    <sheetView zoomScale="85" zoomScaleNormal="85" zoomScaleSheetLayoutView="40" workbookViewId="0"/>
  </sheetViews>
  <sheetFormatPr defaultColWidth="9.109375" defaultRowHeight="16.5" customHeight="1"/>
  <cols>
    <col min="1" max="1" width="8" style="642" customWidth="1"/>
    <col min="2" max="2" width="6.33203125" style="642" customWidth="1"/>
    <col min="3" max="3" width="8.109375" style="642" bestFit="1" customWidth="1"/>
    <col min="4" max="4" width="6.33203125" style="642" customWidth="1"/>
    <col min="5" max="5" width="15.44140625" style="580" customWidth="1"/>
    <col min="6" max="6" width="11.33203125" style="580" customWidth="1"/>
    <col min="7" max="7" width="9.33203125" style="574" customWidth="1"/>
    <col min="8" max="8" width="14.88671875" style="574" customWidth="1"/>
    <col min="9" max="9" width="12" style="643" customWidth="1"/>
    <col min="10" max="10" width="9" style="644" customWidth="1"/>
    <col min="11" max="14" width="9" style="574" customWidth="1"/>
    <col min="15" max="15" width="12.33203125" style="645" bestFit="1" customWidth="1"/>
    <col min="16" max="17" width="9" style="574" customWidth="1"/>
    <col min="18" max="26" width="8.6640625" style="643" bestFit="1" customWidth="1"/>
    <col min="27" max="31" width="9.33203125" style="643" bestFit="1" customWidth="1"/>
    <col min="32" max="37" width="9.33203125" style="643" customWidth="1"/>
    <col min="38" max="38" width="9.44140625" style="643" bestFit="1" customWidth="1"/>
    <col min="39" max="252" width="9.109375" style="580"/>
    <col min="253" max="253" width="8" style="580" customWidth="1"/>
    <col min="254" max="254" width="6.33203125" style="580" customWidth="1"/>
    <col min="255" max="255" width="8.109375" style="580" bestFit="1" customWidth="1"/>
    <col min="256" max="256" width="6.33203125" style="580" customWidth="1"/>
    <col min="257" max="257" width="15.44140625" style="580" customWidth="1"/>
    <col min="258" max="258" width="11.33203125" style="580" customWidth="1"/>
    <col min="259" max="259" width="9.33203125" style="580" customWidth="1"/>
    <col min="260" max="260" width="14.88671875" style="580" customWidth="1"/>
    <col min="261" max="261" width="12" style="580" customWidth="1"/>
    <col min="262" max="266" width="9" style="580" customWidth="1"/>
    <col min="267" max="267" width="12.33203125" style="580" bestFit="1" customWidth="1"/>
    <col min="268" max="269" width="9" style="580" customWidth="1"/>
    <col min="270" max="278" width="8.6640625" style="580" bestFit="1" customWidth="1"/>
    <col min="279" max="283" width="9.33203125" style="580" bestFit="1" customWidth="1"/>
    <col min="284" max="289" width="9.33203125" style="580" customWidth="1"/>
    <col min="290" max="290" width="9.44140625" style="580" bestFit="1" customWidth="1"/>
    <col min="291" max="508" width="9.109375" style="580"/>
    <col min="509" max="509" width="8" style="580" customWidth="1"/>
    <col min="510" max="510" width="6.33203125" style="580" customWidth="1"/>
    <col min="511" max="511" width="8.109375" style="580" bestFit="1" customWidth="1"/>
    <col min="512" max="512" width="6.33203125" style="580" customWidth="1"/>
    <col min="513" max="513" width="15.44140625" style="580" customWidth="1"/>
    <col min="514" max="514" width="11.33203125" style="580" customWidth="1"/>
    <col min="515" max="515" width="9.33203125" style="580" customWidth="1"/>
    <col min="516" max="516" width="14.88671875" style="580" customWidth="1"/>
    <col min="517" max="517" width="12" style="580" customWidth="1"/>
    <col min="518" max="522" width="9" style="580" customWidth="1"/>
    <col min="523" max="523" width="12.33203125" style="580" bestFit="1" customWidth="1"/>
    <col min="524" max="525" width="9" style="580" customWidth="1"/>
    <col min="526" max="534" width="8.6640625" style="580" bestFit="1" customWidth="1"/>
    <col min="535" max="539" width="9.33203125" style="580" bestFit="1" customWidth="1"/>
    <col min="540" max="545" width="9.33203125" style="580" customWidth="1"/>
    <col min="546" max="546" width="9.44140625" style="580" bestFit="1" customWidth="1"/>
    <col min="547" max="764" width="9.109375" style="580"/>
    <col min="765" max="765" width="8" style="580" customWidth="1"/>
    <col min="766" max="766" width="6.33203125" style="580" customWidth="1"/>
    <col min="767" max="767" width="8.109375" style="580" bestFit="1" customWidth="1"/>
    <col min="768" max="768" width="6.33203125" style="580" customWidth="1"/>
    <col min="769" max="769" width="15.44140625" style="580" customWidth="1"/>
    <col min="770" max="770" width="11.33203125" style="580" customWidth="1"/>
    <col min="771" max="771" width="9.33203125" style="580" customWidth="1"/>
    <col min="772" max="772" width="14.88671875" style="580" customWidth="1"/>
    <col min="773" max="773" width="12" style="580" customWidth="1"/>
    <col min="774" max="778" width="9" style="580" customWidth="1"/>
    <col min="779" max="779" width="12.33203125" style="580" bestFit="1" customWidth="1"/>
    <col min="780" max="781" width="9" style="580" customWidth="1"/>
    <col min="782" max="790" width="8.6640625" style="580" bestFit="1" customWidth="1"/>
    <col min="791" max="795" width="9.33203125" style="580" bestFit="1" customWidth="1"/>
    <col min="796" max="801" width="9.33203125" style="580" customWidth="1"/>
    <col min="802" max="802" width="9.44140625" style="580" bestFit="1" customWidth="1"/>
    <col min="803" max="1020" width="9.109375" style="580"/>
    <col min="1021" max="1021" width="8" style="580" customWidth="1"/>
    <col min="1022" max="1022" width="6.33203125" style="580" customWidth="1"/>
    <col min="1023" max="1023" width="8.109375" style="580" bestFit="1" customWidth="1"/>
    <col min="1024" max="1024" width="6.33203125" style="580" customWidth="1"/>
    <col min="1025" max="1025" width="15.44140625" style="580" customWidth="1"/>
    <col min="1026" max="1026" width="11.33203125" style="580" customWidth="1"/>
    <col min="1027" max="1027" width="9.33203125" style="580" customWidth="1"/>
    <col min="1028" max="1028" width="14.88671875" style="580" customWidth="1"/>
    <col min="1029" max="1029" width="12" style="580" customWidth="1"/>
    <col min="1030" max="1034" width="9" style="580" customWidth="1"/>
    <col min="1035" max="1035" width="12.33203125" style="580" bestFit="1" customWidth="1"/>
    <col min="1036" max="1037" width="9" style="580" customWidth="1"/>
    <col min="1038" max="1046" width="8.6640625" style="580" bestFit="1" customWidth="1"/>
    <col min="1047" max="1051" width="9.33203125" style="580" bestFit="1" customWidth="1"/>
    <col min="1052" max="1057" width="9.33203125" style="580" customWidth="1"/>
    <col min="1058" max="1058" width="9.44140625" style="580" bestFit="1" customWidth="1"/>
    <col min="1059" max="1276" width="9.109375" style="580"/>
    <col min="1277" max="1277" width="8" style="580" customWidth="1"/>
    <col min="1278" max="1278" width="6.33203125" style="580" customWidth="1"/>
    <col min="1279" max="1279" width="8.109375" style="580" bestFit="1" customWidth="1"/>
    <col min="1280" max="1280" width="6.33203125" style="580" customWidth="1"/>
    <col min="1281" max="1281" width="15.44140625" style="580" customWidth="1"/>
    <col min="1282" max="1282" width="11.33203125" style="580" customWidth="1"/>
    <col min="1283" max="1283" width="9.33203125" style="580" customWidth="1"/>
    <col min="1284" max="1284" width="14.88671875" style="580" customWidth="1"/>
    <col min="1285" max="1285" width="12" style="580" customWidth="1"/>
    <col min="1286" max="1290" width="9" style="580" customWidth="1"/>
    <col min="1291" max="1291" width="12.33203125" style="580" bestFit="1" customWidth="1"/>
    <col min="1292" max="1293" width="9" style="580" customWidth="1"/>
    <col min="1294" max="1302" width="8.6640625" style="580" bestFit="1" customWidth="1"/>
    <col min="1303" max="1307" width="9.33203125" style="580" bestFit="1" customWidth="1"/>
    <col min="1308" max="1313" width="9.33203125" style="580" customWidth="1"/>
    <col min="1314" max="1314" width="9.44140625" style="580" bestFit="1" customWidth="1"/>
    <col min="1315" max="1532" width="9.109375" style="580"/>
    <col min="1533" max="1533" width="8" style="580" customWidth="1"/>
    <col min="1534" max="1534" width="6.33203125" style="580" customWidth="1"/>
    <col min="1535" max="1535" width="8.109375" style="580" bestFit="1" customWidth="1"/>
    <col min="1536" max="1536" width="6.33203125" style="580" customWidth="1"/>
    <col min="1537" max="1537" width="15.44140625" style="580" customWidth="1"/>
    <col min="1538" max="1538" width="11.33203125" style="580" customWidth="1"/>
    <col min="1539" max="1539" width="9.33203125" style="580" customWidth="1"/>
    <col min="1540" max="1540" width="14.88671875" style="580" customWidth="1"/>
    <col min="1541" max="1541" width="12" style="580" customWidth="1"/>
    <col min="1542" max="1546" width="9" style="580" customWidth="1"/>
    <col min="1547" max="1547" width="12.33203125" style="580" bestFit="1" customWidth="1"/>
    <col min="1548" max="1549" width="9" style="580" customWidth="1"/>
    <col min="1550" max="1558" width="8.6640625" style="580" bestFit="1" customWidth="1"/>
    <col min="1559" max="1563" width="9.33203125" style="580" bestFit="1" customWidth="1"/>
    <col min="1564" max="1569" width="9.33203125" style="580" customWidth="1"/>
    <col min="1570" max="1570" width="9.44140625" style="580" bestFit="1" customWidth="1"/>
    <col min="1571" max="1788" width="9.109375" style="580"/>
    <col min="1789" max="1789" width="8" style="580" customWidth="1"/>
    <col min="1790" max="1790" width="6.33203125" style="580" customWidth="1"/>
    <col min="1791" max="1791" width="8.109375" style="580" bestFit="1" customWidth="1"/>
    <col min="1792" max="1792" width="6.33203125" style="580" customWidth="1"/>
    <col min="1793" max="1793" width="15.44140625" style="580" customWidth="1"/>
    <col min="1794" max="1794" width="11.33203125" style="580" customWidth="1"/>
    <col min="1795" max="1795" width="9.33203125" style="580" customWidth="1"/>
    <col min="1796" max="1796" width="14.88671875" style="580" customWidth="1"/>
    <col min="1797" max="1797" width="12" style="580" customWidth="1"/>
    <col min="1798" max="1802" width="9" style="580" customWidth="1"/>
    <col min="1803" max="1803" width="12.33203125" style="580" bestFit="1" customWidth="1"/>
    <col min="1804" max="1805" width="9" style="580" customWidth="1"/>
    <col min="1806" max="1814" width="8.6640625" style="580" bestFit="1" customWidth="1"/>
    <col min="1815" max="1819" width="9.33203125" style="580" bestFit="1" customWidth="1"/>
    <col min="1820" max="1825" width="9.33203125" style="580" customWidth="1"/>
    <col min="1826" max="1826" width="9.44140625" style="580" bestFit="1" customWidth="1"/>
    <col min="1827" max="2044" width="9.109375" style="580"/>
    <col min="2045" max="2045" width="8" style="580" customWidth="1"/>
    <col min="2046" max="2046" width="6.33203125" style="580" customWidth="1"/>
    <col min="2047" max="2047" width="8.109375" style="580" bestFit="1" customWidth="1"/>
    <col min="2048" max="2048" width="6.33203125" style="580" customWidth="1"/>
    <col min="2049" max="2049" width="15.44140625" style="580" customWidth="1"/>
    <col min="2050" max="2050" width="11.33203125" style="580" customWidth="1"/>
    <col min="2051" max="2051" width="9.33203125" style="580" customWidth="1"/>
    <col min="2052" max="2052" width="14.88671875" style="580" customWidth="1"/>
    <col min="2053" max="2053" width="12" style="580" customWidth="1"/>
    <col min="2054" max="2058" width="9" style="580" customWidth="1"/>
    <col min="2059" max="2059" width="12.33203125" style="580" bestFit="1" customWidth="1"/>
    <col min="2060" max="2061" width="9" style="580" customWidth="1"/>
    <col min="2062" max="2070" width="8.6640625" style="580" bestFit="1" customWidth="1"/>
    <col min="2071" max="2075" width="9.33203125" style="580" bestFit="1" customWidth="1"/>
    <col min="2076" max="2081" width="9.33203125" style="580" customWidth="1"/>
    <col min="2082" max="2082" width="9.44140625" style="580" bestFit="1" customWidth="1"/>
    <col min="2083" max="2300" width="9.109375" style="580"/>
    <col min="2301" max="2301" width="8" style="580" customWidth="1"/>
    <col min="2302" max="2302" width="6.33203125" style="580" customWidth="1"/>
    <col min="2303" max="2303" width="8.109375" style="580" bestFit="1" customWidth="1"/>
    <col min="2304" max="2304" width="6.33203125" style="580" customWidth="1"/>
    <col min="2305" max="2305" width="15.44140625" style="580" customWidth="1"/>
    <col min="2306" max="2306" width="11.33203125" style="580" customWidth="1"/>
    <col min="2307" max="2307" width="9.33203125" style="580" customWidth="1"/>
    <col min="2308" max="2308" width="14.88671875" style="580" customWidth="1"/>
    <col min="2309" max="2309" width="12" style="580" customWidth="1"/>
    <col min="2310" max="2314" width="9" style="580" customWidth="1"/>
    <col min="2315" max="2315" width="12.33203125" style="580" bestFit="1" customWidth="1"/>
    <col min="2316" max="2317" width="9" style="580" customWidth="1"/>
    <col min="2318" max="2326" width="8.6640625" style="580" bestFit="1" customWidth="1"/>
    <col min="2327" max="2331" width="9.33203125" style="580" bestFit="1" customWidth="1"/>
    <col min="2332" max="2337" width="9.33203125" style="580" customWidth="1"/>
    <col min="2338" max="2338" width="9.44140625" style="580" bestFit="1" customWidth="1"/>
    <col min="2339" max="2556" width="9.109375" style="580"/>
    <col min="2557" max="2557" width="8" style="580" customWidth="1"/>
    <col min="2558" max="2558" width="6.33203125" style="580" customWidth="1"/>
    <col min="2559" max="2559" width="8.109375" style="580" bestFit="1" customWidth="1"/>
    <col min="2560" max="2560" width="6.33203125" style="580" customWidth="1"/>
    <col min="2561" max="2561" width="15.44140625" style="580" customWidth="1"/>
    <col min="2562" max="2562" width="11.33203125" style="580" customWidth="1"/>
    <col min="2563" max="2563" width="9.33203125" style="580" customWidth="1"/>
    <col min="2564" max="2564" width="14.88671875" style="580" customWidth="1"/>
    <col min="2565" max="2565" width="12" style="580" customWidth="1"/>
    <col min="2566" max="2570" width="9" style="580" customWidth="1"/>
    <col min="2571" max="2571" width="12.33203125" style="580" bestFit="1" customWidth="1"/>
    <col min="2572" max="2573" width="9" style="580" customWidth="1"/>
    <col min="2574" max="2582" width="8.6640625" style="580" bestFit="1" customWidth="1"/>
    <col min="2583" max="2587" width="9.33203125" style="580" bestFit="1" customWidth="1"/>
    <col min="2588" max="2593" width="9.33203125" style="580" customWidth="1"/>
    <col min="2594" max="2594" width="9.44140625" style="580" bestFit="1" customWidth="1"/>
    <col min="2595" max="2812" width="9.109375" style="580"/>
    <col min="2813" max="2813" width="8" style="580" customWidth="1"/>
    <col min="2814" max="2814" width="6.33203125" style="580" customWidth="1"/>
    <col min="2815" max="2815" width="8.109375" style="580" bestFit="1" customWidth="1"/>
    <col min="2816" max="2816" width="6.33203125" style="580" customWidth="1"/>
    <col min="2817" max="2817" width="15.44140625" style="580" customWidth="1"/>
    <col min="2818" max="2818" width="11.33203125" style="580" customWidth="1"/>
    <col min="2819" max="2819" width="9.33203125" style="580" customWidth="1"/>
    <col min="2820" max="2820" width="14.88671875" style="580" customWidth="1"/>
    <col min="2821" max="2821" width="12" style="580" customWidth="1"/>
    <col min="2822" max="2826" width="9" style="580" customWidth="1"/>
    <col min="2827" max="2827" width="12.33203125" style="580" bestFit="1" customWidth="1"/>
    <col min="2828" max="2829" width="9" style="580" customWidth="1"/>
    <col min="2830" max="2838" width="8.6640625" style="580" bestFit="1" customWidth="1"/>
    <col min="2839" max="2843" width="9.33203125" style="580" bestFit="1" customWidth="1"/>
    <col min="2844" max="2849" width="9.33203125" style="580" customWidth="1"/>
    <col min="2850" max="2850" width="9.44140625" style="580" bestFit="1" customWidth="1"/>
    <col min="2851" max="3068" width="9.109375" style="580"/>
    <col min="3069" max="3069" width="8" style="580" customWidth="1"/>
    <col min="3070" max="3070" width="6.33203125" style="580" customWidth="1"/>
    <col min="3071" max="3071" width="8.109375" style="580" bestFit="1" customWidth="1"/>
    <col min="3072" max="3072" width="6.33203125" style="580" customWidth="1"/>
    <col min="3073" max="3073" width="15.44140625" style="580" customWidth="1"/>
    <col min="3074" max="3074" width="11.33203125" style="580" customWidth="1"/>
    <col min="3075" max="3075" width="9.33203125" style="580" customWidth="1"/>
    <col min="3076" max="3076" width="14.88671875" style="580" customWidth="1"/>
    <col min="3077" max="3077" width="12" style="580" customWidth="1"/>
    <col min="3078" max="3082" width="9" style="580" customWidth="1"/>
    <col min="3083" max="3083" width="12.33203125" style="580" bestFit="1" customWidth="1"/>
    <col min="3084" max="3085" width="9" style="580" customWidth="1"/>
    <col min="3086" max="3094" width="8.6640625" style="580" bestFit="1" customWidth="1"/>
    <col min="3095" max="3099" width="9.33203125" style="580" bestFit="1" customWidth="1"/>
    <col min="3100" max="3105" width="9.33203125" style="580" customWidth="1"/>
    <col min="3106" max="3106" width="9.44140625" style="580" bestFit="1" customWidth="1"/>
    <col min="3107" max="3324" width="9.109375" style="580"/>
    <col min="3325" max="3325" width="8" style="580" customWidth="1"/>
    <col min="3326" max="3326" width="6.33203125" style="580" customWidth="1"/>
    <col min="3327" max="3327" width="8.109375" style="580" bestFit="1" customWidth="1"/>
    <col min="3328" max="3328" width="6.33203125" style="580" customWidth="1"/>
    <col min="3329" max="3329" width="15.44140625" style="580" customWidth="1"/>
    <col min="3330" max="3330" width="11.33203125" style="580" customWidth="1"/>
    <col min="3331" max="3331" width="9.33203125" style="580" customWidth="1"/>
    <col min="3332" max="3332" width="14.88671875" style="580" customWidth="1"/>
    <col min="3333" max="3333" width="12" style="580" customWidth="1"/>
    <col min="3334" max="3338" width="9" style="580" customWidth="1"/>
    <col min="3339" max="3339" width="12.33203125" style="580" bestFit="1" customWidth="1"/>
    <col min="3340" max="3341" width="9" style="580" customWidth="1"/>
    <col min="3342" max="3350" width="8.6640625" style="580" bestFit="1" customWidth="1"/>
    <col min="3351" max="3355" width="9.33203125" style="580" bestFit="1" customWidth="1"/>
    <col min="3356" max="3361" width="9.33203125" style="580" customWidth="1"/>
    <col min="3362" max="3362" width="9.44140625" style="580" bestFit="1" customWidth="1"/>
    <col min="3363" max="3580" width="9.109375" style="580"/>
    <col min="3581" max="3581" width="8" style="580" customWidth="1"/>
    <col min="3582" max="3582" width="6.33203125" style="580" customWidth="1"/>
    <col min="3583" max="3583" width="8.109375" style="580" bestFit="1" customWidth="1"/>
    <col min="3584" max="3584" width="6.33203125" style="580" customWidth="1"/>
    <col min="3585" max="3585" width="15.44140625" style="580" customWidth="1"/>
    <col min="3586" max="3586" width="11.33203125" style="580" customWidth="1"/>
    <col min="3587" max="3587" width="9.33203125" style="580" customWidth="1"/>
    <col min="3588" max="3588" width="14.88671875" style="580" customWidth="1"/>
    <col min="3589" max="3589" width="12" style="580" customWidth="1"/>
    <col min="3590" max="3594" width="9" style="580" customWidth="1"/>
    <col min="3595" max="3595" width="12.33203125" style="580" bestFit="1" customWidth="1"/>
    <col min="3596" max="3597" width="9" style="580" customWidth="1"/>
    <col min="3598" max="3606" width="8.6640625" style="580" bestFit="1" customWidth="1"/>
    <col min="3607" max="3611" width="9.33203125" style="580" bestFit="1" customWidth="1"/>
    <col min="3612" max="3617" width="9.33203125" style="580" customWidth="1"/>
    <col min="3618" max="3618" width="9.44140625" style="580" bestFit="1" customWidth="1"/>
    <col min="3619" max="3836" width="9.109375" style="580"/>
    <col min="3837" max="3837" width="8" style="580" customWidth="1"/>
    <col min="3838" max="3838" width="6.33203125" style="580" customWidth="1"/>
    <col min="3839" max="3839" width="8.109375" style="580" bestFit="1" customWidth="1"/>
    <col min="3840" max="3840" width="6.33203125" style="580" customWidth="1"/>
    <col min="3841" max="3841" width="15.44140625" style="580" customWidth="1"/>
    <col min="3842" max="3842" width="11.33203125" style="580" customWidth="1"/>
    <col min="3843" max="3843" width="9.33203125" style="580" customWidth="1"/>
    <col min="3844" max="3844" width="14.88671875" style="580" customWidth="1"/>
    <col min="3845" max="3845" width="12" style="580" customWidth="1"/>
    <col min="3846" max="3850" width="9" style="580" customWidth="1"/>
    <col min="3851" max="3851" width="12.33203125" style="580" bestFit="1" customWidth="1"/>
    <col min="3852" max="3853" width="9" style="580" customWidth="1"/>
    <col min="3854" max="3862" width="8.6640625" style="580" bestFit="1" customWidth="1"/>
    <col min="3863" max="3867" width="9.33203125" style="580" bestFit="1" customWidth="1"/>
    <col min="3868" max="3873" width="9.33203125" style="580" customWidth="1"/>
    <col min="3874" max="3874" width="9.44140625" style="580" bestFit="1" customWidth="1"/>
    <col min="3875" max="4092" width="9.109375" style="580"/>
    <col min="4093" max="4093" width="8" style="580" customWidth="1"/>
    <col min="4094" max="4094" width="6.33203125" style="580" customWidth="1"/>
    <col min="4095" max="4095" width="8.109375" style="580" bestFit="1" customWidth="1"/>
    <col min="4096" max="4096" width="6.33203125" style="580" customWidth="1"/>
    <col min="4097" max="4097" width="15.44140625" style="580" customWidth="1"/>
    <col min="4098" max="4098" width="11.33203125" style="580" customWidth="1"/>
    <col min="4099" max="4099" width="9.33203125" style="580" customWidth="1"/>
    <col min="4100" max="4100" width="14.88671875" style="580" customWidth="1"/>
    <col min="4101" max="4101" width="12" style="580" customWidth="1"/>
    <col min="4102" max="4106" width="9" style="580" customWidth="1"/>
    <col min="4107" max="4107" width="12.33203125" style="580" bestFit="1" customWidth="1"/>
    <col min="4108" max="4109" width="9" style="580" customWidth="1"/>
    <col min="4110" max="4118" width="8.6640625" style="580" bestFit="1" customWidth="1"/>
    <col min="4119" max="4123" width="9.33203125" style="580" bestFit="1" customWidth="1"/>
    <col min="4124" max="4129" width="9.33203125" style="580" customWidth="1"/>
    <col min="4130" max="4130" width="9.44140625" style="580" bestFit="1" customWidth="1"/>
    <col min="4131" max="4348" width="9.109375" style="580"/>
    <col min="4349" max="4349" width="8" style="580" customWidth="1"/>
    <col min="4350" max="4350" width="6.33203125" style="580" customWidth="1"/>
    <col min="4351" max="4351" width="8.109375" style="580" bestFit="1" customWidth="1"/>
    <col min="4352" max="4352" width="6.33203125" style="580" customWidth="1"/>
    <col min="4353" max="4353" width="15.44140625" style="580" customWidth="1"/>
    <col min="4354" max="4354" width="11.33203125" style="580" customWidth="1"/>
    <col min="4355" max="4355" width="9.33203125" style="580" customWidth="1"/>
    <col min="4356" max="4356" width="14.88671875" style="580" customWidth="1"/>
    <col min="4357" max="4357" width="12" style="580" customWidth="1"/>
    <col min="4358" max="4362" width="9" style="580" customWidth="1"/>
    <col min="4363" max="4363" width="12.33203125" style="580" bestFit="1" customWidth="1"/>
    <col min="4364" max="4365" width="9" style="580" customWidth="1"/>
    <col min="4366" max="4374" width="8.6640625" style="580" bestFit="1" customWidth="1"/>
    <col min="4375" max="4379" width="9.33203125" style="580" bestFit="1" customWidth="1"/>
    <col min="4380" max="4385" width="9.33203125" style="580" customWidth="1"/>
    <col min="4386" max="4386" width="9.44140625" style="580" bestFit="1" customWidth="1"/>
    <col min="4387" max="4604" width="9.109375" style="580"/>
    <col min="4605" max="4605" width="8" style="580" customWidth="1"/>
    <col min="4606" max="4606" width="6.33203125" style="580" customWidth="1"/>
    <col min="4607" max="4607" width="8.109375" style="580" bestFit="1" customWidth="1"/>
    <col min="4608" max="4608" width="6.33203125" style="580" customWidth="1"/>
    <col min="4609" max="4609" width="15.44140625" style="580" customWidth="1"/>
    <col min="4610" max="4610" width="11.33203125" style="580" customWidth="1"/>
    <col min="4611" max="4611" width="9.33203125" style="580" customWidth="1"/>
    <col min="4612" max="4612" width="14.88671875" style="580" customWidth="1"/>
    <col min="4613" max="4613" width="12" style="580" customWidth="1"/>
    <col min="4614" max="4618" width="9" style="580" customWidth="1"/>
    <col min="4619" max="4619" width="12.33203125" style="580" bestFit="1" customWidth="1"/>
    <col min="4620" max="4621" width="9" style="580" customWidth="1"/>
    <col min="4622" max="4630" width="8.6640625" style="580" bestFit="1" customWidth="1"/>
    <col min="4631" max="4635" width="9.33203125" style="580" bestFit="1" customWidth="1"/>
    <col min="4636" max="4641" width="9.33203125" style="580" customWidth="1"/>
    <col min="4642" max="4642" width="9.44140625" style="580" bestFit="1" customWidth="1"/>
    <col min="4643" max="4860" width="9.109375" style="580"/>
    <col min="4861" max="4861" width="8" style="580" customWidth="1"/>
    <col min="4862" max="4862" width="6.33203125" style="580" customWidth="1"/>
    <col min="4863" max="4863" width="8.109375" style="580" bestFit="1" customWidth="1"/>
    <col min="4864" max="4864" width="6.33203125" style="580" customWidth="1"/>
    <col min="4865" max="4865" width="15.44140625" style="580" customWidth="1"/>
    <col min="4866" max="4866" width="11.33203125" style="580" customWidth="1"/>
    <col min="4867" max="4867" width="9.33203125" style="580" customWidth="1"/>
    <col min="4868" max="4868" width="14.88671875" style="580" customWidth="1"/>
    <col min="4869" max="4869" width="12" style="580" customWidth="1"/>
    <col min="4870" max="4874" width="9" style="580" customWidth="1"/>
    <col min="4875" max="4875" width="12.33203125" style="580" bestFit="1" customWidth="1"/>
    <col min="4876" max="4877" width="9" style="580" customWidth="1"/>
    <col min="4878" max="4886" width="8.6640625" style="580" bestFit="1" customWidth="1"/>
    <col min="4887" max="4891" width="9.33203125" style="580" bestFit="1" customWidth="1"/>
    <col min="4892" max="4897" width="9.33203125" style="580" customWidth="1"/>
    <col min="4898" max="4898" width="9.44140625" style="580" bestFit="1" customWidth="1"/>
    <col min="4899" max="5116" width="9.109375" style="580"/>
    <col min="5117" max="5117" width="8" style="580" customWidth="1"/>
    <col min="5118" max="5118" width="6.33203125" style="580" customWidth="1"/>
    <col min="5119" max="5119" width="8.109375" style="580" bestFit="1" customWidth="1"/>
    <col min="5120" max="5120" width="6.33203125" style="580" customWidth="1"/>
    <col min="5121" max="5121" width="15.44140625" style="580" customWidth="1"/>
    <col min="5122" max="5122" width="11.33203125" style="580" customWidth="1"/>
    <col min="5123" max="5123" width="9.33203125" style="580" customWidth="1"/>
    <col min="5124" max="5124" width="14.88671875" style="580" customWidth="1"/>
    <col min="5125" max="5125" width="12" style="580" customWidth="1"/>
    <col min="5126" max="5130" width="9" style="580" customWidth="1"/>
    <col min="5131" max="5131" width="12.33203125" style="580" bestFit="1" customWidth="1"/>
    <col min="5132" max="5133" width="9" style="580" customWidth="1"/>
    <col min="5134" max="5142" width="8.6640625" style="580" bestFit="1" customWidth="1"/>
    <col min="5143" max="5147" width="9.33203125" style="580" bestFit="1" customWidth="1"/>
    <col min="5148" max="5153" width="9.33203125" style="580" customWidth="1"/>
    <col min="5154" max="5154" width="9.44140625" style="580" bestFit="1" customWidth="1"/>
    <col min="5155" max="5372" width="9.109375" style="580"/>
    <col min="5373" max="5373" width="8" style="580" customWidth="1"/>
    <col min="5374" max="5374" width="6.33203125" style="580" customWidth="1"/>
    <col min="5375" max="5375" width="8.109375" style="580" bestFit="1" customWidth="1"/>
    <col min="5376" max="5376" width="6.33203125" style="580" customWidth="1"/>
    <col min="5377" max="5377" width="15.44140625" style="580" customWidth="1"/>
    <col min="5378" max="5378" width="11.33203125" style="580" customWidth="1"/>
    <col min="5379" max="5379" width="9.33203125" style="580" customWidth="1"/>
    <col min="5380" max="5380" width="14.88671875" style="580" customWidth="1"/>
    <col min="5381" max="5381" width="12" style="580" customWidth="1"/>
    <col min="5382" max="5386" width="9" style="580" customWidth="1"/>
    <col min="5387" max="5387" width="12.33203125" style="580" bestFit="1" customWidth="1"/>
    <col min="5388" max="5389" width="9" style="580" customWidth="1"/>
    <col min="5390" max="5398" width="8.6640625" style="580" bestFit="1" customWidth="1"/>
    <col min="5399" max="5403" width="9.33203125" style="580" bestFit="1" customWidth="1"/>
    <col min="5404" max="5409" width="9.33203125" style="580" customWidth="1"/>
    <col min="5410" max="5410" width="9.44140625" style="580" bestFit="1" customWidth="1"/>
    <col min="5411" max="5628" width="9.109375" style="580"/>
    <col min="5629" max="5629" width="8" style="580" customWidth="1"/>
    <col min="5630" max="5630" width="6.33203125" style="580" customWidth="1"/>
    <col min="5631" max="5631" width="8.109375" style="580" bestFit="1" customWidth="1"/>
    <col min="5632" max="5632" width="6.33203125" style="580" customWidth="1"/>
    <col min="5633" max="5633" width="15.44140625" style="580" customWidth="1"/>
    <col min="5634" max="5634" width="11.33203125" style="580" customWidth="1"/>
    <col min="5635" max="5635" width="9.33203125" style="580" customWidth="1"/>
    <col min="5636" max="5636" width="14.88671875" style="580" customWidth="1"/>
    <col min="5637" max="5637" width="12" style="580" customWidth="1"/>
    <col min="5638" max="5642" width="9" style="580" customWidth="1"/>
    <col min="5643" max="5643" width="12.33203125" style="580" bestFit="1" customWidth="1"/>
    <col min="5644" max="5645" width="9" style="580" customWidth="1"/>
    <col min="5646" max="5654" width="8.6640625" style="580" bestFit="1" customWidth="1"/>
    <col min="5655" max="5659" width="9.33203125" style="580" bestFit="1" customWidth="1"/>
    <col min="5660" max="5665" width="9.33203125" style="580" customWidth="1"/>
    <col min="5666" max="5666" width="9.44140625" style="580" bestFit="1" customWidth="1"/>
    <col min="5667" max="5884" width="9.109375" style="580"/>
    <col min="5885" max="5885" width="8" style="580" customWidth="1"/>
    <col min="5886" max="5886" width="6.33203125" style="580" customWidth="1"/>
    <col min="5887" max="5887" width="8.109375" style="580" bestFit="1" customWidth="1"/>
    <col min="5888" max="5888" width="6.33203125" style="580" customWidth="1"/>
    <col min="5889" max="5889" width="15.44140625" style="580" customWidth="1"/>
    <col min="5890" max="5890" width="11.33203125" style="580" customWidth="1"/>
    <col min="5891" max="5891" width="9.33203125" style="580" customWidth="1"/>
    <col min="5892" max="5892" width="14.88671875" style="580" customWidth="1"/>
    <col min="5893" max="5893" width="12" style="580" customWidth="1"/>
    <col min="5894" max="5898" width="9" style="580" customWidth="1"/>
    <col min="5899" max="5899" width="12.33203125" style="580" bestFit="1" customWidth="1"/>
    <col min="5900" max="5901" width="9" style="580" customWidth="1"/>
    <col min="5902" max="5910" width="8.6640625" style="580" bestFit="1" customWidth="1"/>
    <col min="5911" max="5915" width="9.33203125" style="580" bestFit="1" customWidth="1"/>
    <col min="5916" max="5921" width="9.33203125" style="580" customWidth="1"/>
    <col min="5922" max="5922" width="9.44140625" style="580" bestFit="1" customWidth="1"/>
    <col min="5923" max="6140" width="9.109375" style="580"/>
    <col min="6141" max="6141" width="8" style="580" customWidth="1"/>
    <col min="6142" max="6142" width="6.33203125" style="580" customWidth="1"/>
    <col min="6143" max="6143" width="8.109375" style="580" bestFit="1" customWidth="1"/>
    <col min="6144" max="6144" width="6.33203125" style="580" customWidth="1"/>
    <col min="6145" max="6145" width="15.44140625" style="580" customWidth="1"/>
    <col min="6146" max="6146" width="11.33203125" style="580" customWidth="1"/>
    <col min="6147" max="6147" width="9.33203125" style="580" customWidth="1"/>
    <col min="6148" max="6148" width="14.88671875" style="580" customWidth="1"/>
    <col min="6149" max="6149" width="12" style="580" customWidth="1"/>
    <col min="6150" max="6154" width="9" style="580" customWidth="1"/>
    <col min="6155" max="6155" width="12.33203125" style="580" bestFit="1" customWidth="1"/>
    <col min="6156" max="6157" width="9" style="580" customWidth="1"/>
    <col min="6158" max="6166" width="8.6640625" style="580" bestFit="1" customWidth="1"/>
    <col min="6167" max="6171" width="9.33203125" style="580" bestFit="1" customWidth="1"/>
    <col min="6172" max="6177" width="9.33203125" style="580" customWidth="1"/>
    <col min="6178" max="6178" width="9.44140625" style="580" bestFit="1" customWidth="1"/>
    <col min="6179" max="6396" width="9.109375" style="580"/>
    <col min="6397" max="6397" width="8" style="580" customWidth="1"/>
    <col min="6398" max="6398" width="6.33203125" style="580" customWidth="1"/>
    <col min="6399" max="6399" width="8.109375" style="580" bestFit="1" customWidth="1"/>
    <col min="6400" max="6400" width="6.33203125" style="580" customWidth="1"/>
    <col min="6401" max="6401" width="15.44140625" style="580" customWidth="1"/>
    <col min="6402" max="6402" width="11.33203125" style="580" customWidth="1"/>
    <col min="6403" max="6403" width="9.33203125" style="580" customWidth="1"/>
    <col min="6404" max="6404" width="14.88671875" style="580" customWidth="1"/>
    <col min="6405" max="6405" width="12" style="580" customWidth="1"/>
    <col min="6406" max="6410" width="9" style="580" customWidth="1"/>
    <col min="6411" max="6411" width="12.33203125" style="580" bestFit="1" customWidth="1"/>
    <col min="6412" max="6413" width="9" style="580" customWidth="1"/>
    <col min="6414" max="6422" width="8.6640625" style="580" bestFit="1" customWidth="1"/>
    <col min="6423" max="6427" width="9.33203125" style="580" bestFit="1" customWidth="1"/>
    <col min="6428" max="6433" width="9.33203125" style="580" customWidth="1"/>
    <col min="6434" max="6434" width="9.44140625" style="580" bestFit="1" customWidth="1"/>
    <col min="6435" max="6652" width="9.109375" style="580"/>
    <col min="6653" max="6653" width="8" style="580" customWidth="1"/>
    <col min="6654" max="6654" width="6.33203125" style="580" customWidth="1"/>
    <col min="6655" max="6655" width="8.109375" style="580" bestFit="1" customWidth="1"/>
    <col min="6656" max="6656" width="6.33203125" style="580" customWidth="1"/>
    <col min="6657" max="6657" width="15.44140625" style="580" customWidth="1"/>
    <col min="6658" max="6658" width="11.33203125" style="580" customWidth="1"/>
    <col min="6659" max="6659" width="9.33203125" style="580" customWidth="1"/>
    <col min="6660" max="6660" width="14.88671875" style="580" customWidth="1"/>
    <col min="6661" max="6661" width="12" style="580" customWidth="1"/>
    <col min="6662" max="6666" width="9" style="580" customWidth="1"/>
    <col min="6667" max="6667" width="12.33203125" style="580" bestFit="1" customWidth="1"/>
    <col min="6668" max="6669" width="9" style="580" customWidth="1"/>
    <col min="6670" max="6678" width="8.6640625" style="580" bestFit="1" customWidth="1"/>
    <col min="6679" max="6683" width="9.33203125" style="580" bestFit="1" customWidth="1"/>
    <col min="6684" max="6689" width="9.33203125" style="580" customWidth="1"/>
    <col min="6690" max="6690" width="9.44140625" style="580" bestFit="1" customWidth="1"/>
    <col min="6691" max="6908" width="9.109375" style="580"/>
    <col min="6909" max="6909" width="8" style="580" customWidth="1"/>
    <col min="6910" max="6910" width="6.33203125" style="580" customWidth="1"/>
    <col min="6911" max="6911" width="8.109375" style="580" bestFit="1" customWidth="1"/>
    <col min="6912" max="6912" width="6.33203125" style="580" customWidth="1"/>
    <col min="6913" max="6913" width="15.44140625" style="580" customWidth="1"/>
    <col min="6914" max="6914" width="11.33203125" style="580" customWidth="1"/>
    <col min="6915" max="6915" width="9.33203125" style="580" customWidth="1"/>
    <col min="6916" max="6916" width="14.88671875" style="580" customWidth="1"/>
    <col min="6917" max="6917" width="12" style="580" customWidth="1"/>
    <col min="6918" max="6922" width="9" style="580" customWidth="1"/>
    <col min="6923" max="6923" width="12.33203125" style="580" bestFit="1" customWidth="1"/>
    <col min="6924" max="6925" width="9" style="580" customWidth="1"/>
    <col min="6926" max="6934" width="8.6640625" style="580" bestFit="1" customWidth="1"/>
    <col min="6935" max="6939" width="9.33203125" style="580" bestFit="1" customWidth="1"/>
    <col min="6940" max="6945" width="9.33203125" style="580" customWidth="1"/>
    <col min="6946" max="6946" width="9.44140625" style="580" bestFit="1" customWidth="1"/>
    <col min="6947" max="7164" width="9.109375" style="580"/>
    <col min="7165" max="7165" width="8" style="580" customWidth="1"/>
    <col min="7166" max="7166" width="6.33203125" style="580" customWidth="1"/>
    <col min="7167" max="7167" width="8.109375" style="580" bestFit="1" customWidth="1"/>
    <col min="7168" max="7168" width="6.33203125" style="580" customWidth="1"/>
    <col min="7169" max="7169" width="15.44140625" style="580" customWidth="1"/>
    <col min="7170" max="7170" width="11.33203125" style="580" customWidth="1"/>
    <col min="7171" max="7171" width="9.33203125" style="580" customWidth="1"/>
    <col min="7172" max="7172" width="14.88671875" style="580" customWidth="1"/>
    <col min="7173" max="7173" width="12" style="580" customWidth="1"/>
    <col min="7174" max="7178" width="9" style="580" customWidth="1"/>
    <col min="7179" max="7179" width="12.33203125" style="580" bestFit="1" customWidth="1"/>
    <col min="7180" max="7181" width="9" style="580" customWidth="1"/>
    <col min="7182" max="7190" width="8.6640625" style="580" bestFit="1" customWidth="1"/>
    <col min="7191" max="7195" width="9.33203125" style="580" bestFit="1" customWidth="1"/>
    <col min="7196" max="7201" width="9.33203125" style="580" customWidth="1"/>
    <col min="7202" max="7202" width="9.44140625" style="580" bestFit="1" customWidth="1"/>
    <col min="7203" max="7420" width="9.109375" style="580"/>
    <col min="7421" max="7421" width="8" style="580" customWidth="1"/>
    <col min="7422" max="7422" width="6.33203125" style="580" customWidth="1"/>
    <col min="7423" max="7423" width="8.109375" style="580" bestFit="1" customWidth="1"/>
    <col min="7424" max="7424" width="6.33203125" style="580" customWidth="1"/>
    <col min="7425" max="7425" width="15.44140625" style="580" customWidth="1"/>
    <col min="7426" max="7426" width="11.33203125" style="580" customWidth="1"/>
    <col min="7427" max="7427" width="9.33203125" style="580" customWidth="1"/>
    <col min="7428" max="7428" width="14.88671875" style="580" customWidth="1"/>
    <col min="7429" max="7429" width="12" style="580" customWidth="1"/>
    <col min="7430" max="7434" width="9" style="580" customWidth="1"/>
    <col min="7435" max="7435" width="12.33203125" style="580" bestFit="1" customWidth="1"/>
    <col min="7436" max="7437" width="9" style="580" customWidth="1"/>
    <col min="7438" max="7446" width="8.6640625" style="580" bestFit="1" customWidth="1"/>
    <col min="7447" max="7451" width="9.33203125" style="580" bestFit="1" customWidth="1"/>
    <col min="7452" max="7457" width="9.33203125" style="580" customWidth="1"/>
    <col min="7458" max="7458" width="9.44140625" style="580" bestFit="1" customWidth="1"/>
    <col min="7459" max="7676" width="9.109375" style="580"/>
    <col min="7677" max="7677" width="8" style="580" customWidth="1"/>
    <col min="7678" max="7678" width="6.33203125" style="580" customWidth="1"/>
    <col min="7679" max="7679" width="8.109375" style="580" bestFit="1" customWidth="1"/>
    <col min="7680" max="7680" width="6.33203125" style="580" customWidth="1"/>
    <col min="7681" max="7681" width="15.44140625" style="580" customWidth="1"/>
    <col min="7682" max="7682" width="11.33203125" style="580" customWidth="1"/>
    <col min="7683" max="7683" width="9.33203125" style="580" customWidth="1"/>
    <col min="7684" max="7684" width="14.88671875" style="580" customWidth="1"/>
    <col min="7685" max="7685" width="12" style="580" customWidth="1"/>
    <col min="7686" max="7690" width="9" style="580" customWidth="1"/>
    <col min="7691" max="7691" width="12.33203125" style="580" bestFit="1" customWidth="1"/>
    <col min="7692" max="7693" width="9" style="580" customWidth="1"/>
    <col min="7694" max="7702" width="8.6640625" style="580" bestFit="1" customWidth="1"/>
    <col min="7703" max="7707" width="9.33203125" style="580" bestFit="1" customWidth="1"/>
    <col min="7708" max="7713" width="9.33203125" style="580" customWidth="1"/>
    <col min="7714" max="7714" width="9.44140625" style="580" bestFit="1" customWidth="1"/>
    <col min="7715" max="7932" width="9.109375" style="580"/>
    <col min="7933" max="7933" width="8" style="580" customWidth="1"/>
    <col min="7934" max="7934" width="6.33203125" style="580" customWidth="1"/>
    <col min="7935" max="7935" width="8.109375" style="580" bestFit="1" customWidth="1"/>
    <col min="7936" max="7936" width="6.33203125" style="580" customWidth="1"/>
    <col min="7937" max="7937" width="15.44140625" style="580" customWidth="1"/>
    <col min="7938" max="7938" width="11.33203125" style="580" customWidth="1"/>
    <col min="7939" max="7939" width="9.33203125" style="580" customWidth="1"/>
    <col min="7940" max="7940" width="14.88671875" style="580" customWidth="1"/>
    <col min="7941" max="7941" width="12" style="580" customWidth="1"/>
    <col min="7942" max="7946" width="9" style="580" customWidth="1"/>
    <col min="7947" max="7947" width="12.33203125" style="580" bestFit="1" customWidth="1"/>
    <col min="7948" max="7949" width="9" style="580" customWidth="1"/>
    <col min="7950" max="7958" width="8.6640625" style="580" bestFit="1" customWidth="1"/>
    <col min="7959" max="7963" width="9.33203125" style="580" bestFit="1" customWidth="1"/>
    <col min="7964" max="7969" width="9.33203125" style="580" customWidth="1"/>
    <col min="7970" max="7970" width="9.44140625" style="580" bestFit="1" customWidth="1"/>
    <col min="7971" max="8188" width="9.109375" style="580"/>
    <col min="8189" max="8189" width="8" style="580" customWidth="1"/>
    <col min="8190" max="8190" width="6.33203125" style="580" customWidth="1"/>
    <col min="8191" max="8191" width="8.109375" style="580" bestFit="1" customWidth="1"/>
    <col min="8192" max="8192" width="6.33203125" style="580" customWidth="1"/>
    <col min="8193" max="8193" width="15.44140625" style="580" customWidth="1"/>
    <col min="8194" max="8194" width="11.33203125" style="580" customWidth="1"/>
    <col min="8195" max="8195" width="9.33203125" style="580" customWidth="1"/>
    <col min="8196" max="8196" width="14.88671875" style="580" customWidth="1"/>
    <col min="8197" max="8197" width="12" style="580" customWidth="1"/>
    <col min="8198" max="8202" width="9" style="580" customWidth="1"/>
    <col min="8203" max="8203" width="12.33203125" style="580" bestFit="1" customWidth="1"/>
    <col min="8204" max="8205" width="9" style="580" customWidth="1"/>
    <col min="8206" max="8214" width="8.6640625" style="580" bestFit="1" customWidth="1"/>
    <col min="8215" max="8219" width="9.33203125" style="580" bestFit="1" customWidth="1"/>
    <col min="8220" max="8225" width="9.33203125" style="580" customWidth="1"/>
    <col min="8226" max="8226" width="9.44140625" style="580" bestFit="1" customWidth="1"/>
    <col min="8227" max="8444" width="9.109375" style="580"/>
    <col min="8445" max="8445" width="8" style="580" customWidth="1"/>
    <col min="8446" max="8446" width="6.33203125" style="580" customWidth="1"/>
    <col min="8447" max="8447" width="8.109375" style="580" bestFit="1" customWidth="1"/>
    <col min="8448" max="8448" width="6.33203125" style="580" customWidth="1"/>
    <col min="8449" max="8449" width="15.44140625" style="580" customWidth="1"/>
    <col min="8450" max="8450" width="11.33203125" style="580" customWidth="1"/>
    <col min="8451" max="8451" width="9.33203125" style="580" customWidth="1"/>
    <col min="8452" max="8452" width="14.88671875" style="580" customWidth="1"/>
    <col min="8453" max="8453" width="12" style="580" customWidth="1"/>
    <col min="8454" max="8458" width="9" style="580" customWidth="1"/>
    <col min="8459" max="8459" width="12.33203125" style="580" bestFit="1" customWidth="1"/>
    <col min="8460" max="8461" width="9" style="580" customWidth="1"/>
    <col min="8462" max="8470" width="8.6640625" style="580" bestFit="1" customWidth="1"/>
    <col min="8471" max="8475" width="9.33203125" style="580" bestFit="1" customWidth="1"/>
    <col min="8476" max="8481" width="9.33203125" style="580" customWidth="1"/>
    <col min="8482" max="8482" width="9.44140625" style="580" bestFit="1" customWidth="1"/>
    <col min="8483" max="8700" width="9.109375" style="580"/>
    <col min="8701" max="8701" width="8" style="580" customWidth="1"/>
    <col min="8702" max="8702" width="6.33203125" style="580" customWidth="1"/>
    <col min="8703" max="8703" width="8.109375" style="580" bestFit="1" customWidth="1"/>
    <col min="8704" max="8704" width="6.33203125" style="580" customWidth="1"/>
    <col min="8705" max="8705" width="15.44140625" style="580" customWidth="1"/>
    <col min="8706" max="8706" width="11.33203125" style="580" customWidth="1"/>
    <col min="8707" max="8707" width="9.33203125" style="580" customWidth="1"/>
    <col min="8708" max="8708" width="14.88671875" style="580" customWidth="1"/>
    <col min="8709" max="8709" width="12" style="580" customWidth="1"/>
    <col min="8710" max="8714" width="9" style="580" customWidth="1"/>
    <col min="8715" max="8715" width="12.33203125" style="580" bestFit="1" customWidth="1"/>
    <col min="8716" max="8717" width="9" style="580" customWidth="1"/>
    <col min="8718" max="8726" width="8.6640625" style="580" bestFit="1" customWidth="1"/>
    <col min="8727" max="8731" width="9.33203125" style="580" bestFit="1" customWidth="1"/>
    <col min="8732" max="8737" width="9.33203125" style="580" customWidth="1"/>
    <col min="8738" max="8738" width="9.44140625" style="580" bestFit="1" customWidth="1"/>
    <col min="8739" max="8956" width="9.109375" style="580"/>
    <col min="8957" max="8957" width="8" style="580" customWidth="1"/>
    <col min="8958" max="8958" width="6.33203125" style="580" customWidth="1"/>
    <col min="8959" max="8959" width="8.109375" style="580" bestFit="1" customWidth="1"/>
    <col min="8960" max="8960" width="6.33203125" style="580" customWidth="1"/>
    <col min="8961" max="8961" width="15.44140625" style="580" customWidth="1"/>
    <col min="8962" max="8962" width="11.33203125" style="580" customWidth="1"/>
    <col min="8963" max="8963" width="9.33203125" style="580" customWidth="1"/>
    <col min="8964" max="8964" width="14.88671875" style="580" customWidth="1"/>
    <col min="8965" max="8965" width="12" style="580" customWidth="1"/>
    <col min="8966" max="8970" width="9" style="580" customWidth="1"/>
    <col min="8971" max="8971" width="12.33203125" style="580" bestFit="1" customWidth="1"/>
    <col min="8972" max="8973" width="9" style="580" customWidth="1"/>
    <col min="8974" max="8982" width="8.6640625" style="580" bestFit="1" customWidth="1"/>
    <col min="8983" max="8987" width="9.33203125" style="580" bestFit="1" customWidth="1"/>
    <col min="8988" max="8993" width="9.33203125" style="580" customWidth="1"/>
    <col min="8994" max="8994" width="9.44140625" style="580" bestFit="1" customWidth="1"/>
    <col min="8995" max="9212" width="9.109375" style="580"/>
    <col min="9213" max="9213" width="8" style="580" customWidth="1"/>
    <col min="9214" max="9214" width="6.33203125" style="580" customWidth="1"/>
    <col min="9215" max="9215" width="8.109375" style="580" bestFit="1" customWidth="1"/>
    <col min="9216" max="9216" width="6.33203125" style="580" customWidth="1"/>
    <col min="9217" max="9217" width="15.44140625" style="580" customWidth="1"/>
    <col min="9218" max="9218" width="11.33203125" style="580" customWidth="1"/>
    <col min="9219" max="9219" width="9.33203125" style="580" customWidth="1"/>
    <col min="9220" max="9220" width="14.88671875" style="580" customWidth="1"/>
    <col min="9221" max="9221" width="12" style="580" customWidth="1"/>
    <col min="9222" max="9226" width="9" style="580" customWidth="1"/>
    <col min="9227" max="9227" width="12.33203125" style="580" bestFit="1" customWidth="1"/>
    <col min="9228" max="9229" width="9" style="580" customWidth="1"/>
    <col min="9230" max="9238" width="8.6640625" style="580" bestFit="1" customWidth="1"/>
    <col min="9239" max="9243" width="9.33203125" style="580" bestFit="1" customWidth="1"/>
    <col min="9244" max="9249" width="9.33203125" style="580" customWidth="1"/>
    <col min="9250" max="9250" width="9.44140625" style="580" bestFit="1" customWidth="1"/>
    <col min="9251" max="9468" width="9.109375" style="580"/>
    <col min="9469" max="9469" width="8" style="580" customWidth="1"/>
    <col min="9470" max="9470" width="6.33203125" style="580" customWidth="1"/>
    <col min="9471" max="9471" width="8.109375" style="580" bestFit="1" customWidth="1"/>
    <col min="9472" max="9472" width="6.33203125" style="580" customWidth="1"/>
    <col min="9473" max="9473" width="15.44140625" style="580" customWidth="1"/>
    <col min="9474" max="9474" width="11.33203125" style="580" customWidth="1"/>
    <col min="9475" max="9475" width="9.33203125" style="580" customWidth="1"/>
    <col min="9476" max="9476" width="14.88671875" style="580" customWidth="1"/>
    <col min="9477" max="9477" width="12" style="580" customWidth="1"/>
    <col min="9478" max="9482" width="9" style="580" customWidth="1"/>
    <col min="9483" max="9483" width="12.33203125" style="580" bestFit="1" customWidth="1"/>
    <col min="9484" max="9485" width="9" style="580" customWidth="1"/>
    <col min="9486" max="9494" width="8.6640625" style="580" bestFit="1" customWidth="1"/>
    <col min="9495" max="9499" width="9.33203125" style="580" bestFit="1" customWidth="1"/>
    <col min="9500" max="9505" width="9.33203125" style="580" customWidth="1"/>
    <col min="9506" max="9506" width="9.44140625" style="580" bestFit="1" customWidth="1"/>
    <col min="9507" max="9724" width="9.109375" style="580"/>
    <col min="9725" max="9725" width="8" style="580" customWidth="1"/>
    <col min="9726" max="9726" width="6.33203125" style="580" customWidth="1"/>
    <col min="9727" max="9727" width="8.109375" style="580" bestFit="1" customWidth="1"/>
    <col min="9728" max="9728" width="6.33203125" style="580" customWidth="1"/>
    <col min="9729" max="9729" width="15.44140625" style="580" customWidth="1"/>
    <col min="9730" max="9730" width="11.33203125" style="580" customWidth="1"/>
    <col min="9731" max="9731" width="9.33203125" style="580" customWidth="1"/>
    <col min="9732" max="9732" width="14.88671875" style="580" customWidth="1"/>
    <col min="9733" max="9733" width="12" style="580" customWidth="1"/>
    <col min="9734" max="9738" width="9" style="580" customWidth="1"/>
    <col min="9739" max="9739" width="12.33203125" style="580" bestFit="1" customWidth="1"/>
    <col min="9740" max="9741" width="9" style="580" customWidth="1"/>
    <col min="9742" max="9750" width="8.6640625" style="580" bestFit="1" customWidth="1"/>
    <col min="9751" max="9755" width="9.33203125" style="580" bestFit="1" customWidth="1"/>
    <col min="9756" max="9761" width="9.33203125" style="580" customWidth="1"/>
    <col min="9762" max="9762" width="9.44140625" style="580" bestFit="1" customWidth="1"/>
    <col min="9763" max="9980" width="9.109375" style="580"/>
    <col min="9981" max="9981" width="8" style="580" customWidth="1"/>
    <col min="9982" max="9982" width="6.33203125" style="580" customWidth="1"/>
    <col min="9983" max="9983" width="8.109375" style="580" bestFit="1" customWidth="1"/>
    <col min="9984" max="9984" width="6.33203125" style="580" customWidth="1"/>
    <col min="9985" max="9985" width="15.44140625" style="580" customWidth="1"/>
    <col min="9986" max="9986" width="11.33203125" style="580" customWidth="1"/>
    <col min="9987" max="9987" width="9.33203125" style="580" customWidth="1"/>
    <col min="9988" max="9988" width="14.88671875" style="580" customWidth="1"/>
    <col min="9989" max="9989" width="12" style="580" customWidth="1"/>
    <col min="9990" max="9994" width="9" style="580" customWidth="1"/>
    <col min="9995" max="9995" width="12.33203125" style="580" bestFit="1" customWidth="1"/>
    <col min="9996" max="9997" width="9" style="580" customWidth="1"/>
    <col min="9998" max="10006" width="8.6640625" style="580" bestFit="1" customWidth="1"/>
    <col min="10007" max="10011" width="9.33203125" style="580" bestFit="1" customWidth="1"/>
    <col min="10012" max="10017" width="9.33203125" style="580" customWidth="1"/>
    <col min="10018" max="10018" width="9.44140625" style="580" bestFit="1" customWidth="1"/>
    <col min="10019" max="10236" width="9.109375" style="580"/>
    <col min="10237" max="10237" width="8" style="580" customWidth="1"/>
    <col min="10238" max="10238" width="6.33203125" style="580" customWidth="1"/>
    <col min="10239" max="10239" width="8.109375" style="580" bestFit="1" customWidth="1"/>
    <col min="10240" max="10240" width="6.33203125" style="580" customWidth="1"/>
    <col min="10241" max="10241" width="15.44140625" style="580" customWidth="1"/>
    <col min="10242" max="10242" width="11.33203125" style="580" customWidth="1"/>
    <col min="10243" max="10243" width="9.33203125" style="580" customWidth="1"/>
    <col min="10244" max="10244" width="14.88671875" style="580" customWidth="1"/>
    <col min="10245" max="10245" width="12" style="580" customWidth="1"/>
    <col min="10246" max="10250" width="9" style="580" customWidth="1"/>
    <col min="10251" max="10251" width="12.33203125" style="580" bestFit="1" customWidth="1"/>
    <col min="10252" max="10253" width="9" style="580" customWidth="1"/>
    <col min="10254" max="10262" width="8.6640625" style="580" bestFit="1" customWidth="1"/>
    <col min="10263" max="10267" width="9.33203125" style="580" bestFit="1" customWidth="1"/>
    <col min="10268" max="10273" width="9.33203125" style="580" customWidth="1"/>
    <col min="10274" max="10274" width="9.44140625" style="580" bestFit="1" customWidth="1"/>
    <col min="10275" max="10492" width="9.109375" style="580"/>
    <col min="10493" max="10493" width="8" style="580" customWidth="1"/>
    <col min="10494" max="10494" width="6.33203125" style="580" customWidth="1"/>
    <col min="10495" max="10495" width="8.109375" style="580" bestFit="1" customWidth="1"/>
    <col min="10496" max="10496" width="6.33203125" style="580" customWidth="1"/>
    <col min="10497" max="10497" width="15.44140625" style="580" customWidth="1"/>
    <col min="10498" max="10498" width="11.33203125" style="580" customWidth="1"/>
    <col min="10499" max="10499" width="9.33203125" style="580" customWidth="1"/>
    <col min="10500" max="10500" width="14.88671875" style="580" customWidth="1"/>
    <col min="10501" max="10501" width="12" style="580" customWidth="1"/>
    <col min="10502" max="10506" width="9" style="580" customWidth="1"/>
    <col min="10507" max="10507" width="12.33203125" style="580" bestFit="1" customWidth="1"/>
    <col min="10508" max="10509" width="9" style="580" customWidth="1"/>
    <col min="10510" max="10518" width="8.6640625" style="580" bestFit="1" customWidth="1"/>
    <col min="10519" max="10523" width="9.33203125" style="580" bestFit="1" customWidth="1"/>
    <col min="10524" max="10529" width="9.33203125" style="580" customWidth="1"/>
    <col min="10530" max="10530" width="9.44140625" style="580" bestFit="1" customWidth="1"/>
    <col min="10531" max="10748" width="9.109375" style="580"/>
    <col min="10749" max="10749" width="8" style="580" customWidth="1"/>
    <col min="10750" max="10750" width="6.33203125" style="580" customWidth="1"/>
    <col min="10751" max="10751" width="8.109375" style="580" bestFit="1" customWidth="1"/>
    <col min="10752" max="10752" width="6.33203125" style="580" customWidth="1"/>
    <col min="10753" max="10753" width="15.44140625" style="580" customWidth="1"/>
    <col min="10754" max="10754" width="11.33203125" style="580" customWidth="1"/>
    <col min="10755" max="10755" width="9.33203125" style="580" customWidth="1"/>
    <col min="10756" max="10756" width="14.88671875" style="580" customWidth="1"/>
    <col min="10757" max="10757" width="12" style="580" customWidth="1"/>
    <col min="10758" max="10762" width="9" style="580" customWidth="1"/>
    <col min="10763" max="10763" width="12.33203125" style="580" bestFit="1" customWidth="1"/>
    <col min="10764" max="10765" width="9" style="580" customWidth="1"/>
    <col min="10766" max="10774" width="8.6640625" style="580" bestFit="1" customWidth="1"/>
    <col min="10775" max="10779" width="9.33203125" style="580" bestFit="1" customWidth="1"/>
    <col min="10780" max="10785" width="9.33203125" style="580" customWidth="1"/>
    <col min="10786" max="10786" width="9.44140625" style="580" bestFit="1" customWidth="1"/>
    <col min="10787" max="11004" width="9.109375" style="580"/>
    <col min="11005" max="11005" width="8" style="580" customWidth="1"/>
    <col min="11006" max="11006" width="6.33203125" style="580" customWidth="1"/>
    <col min="11007" max="11007" width="8.109375" style="580" bestFit="1" customWidth="1"/>
    <col min="11008" max="11008" width="6.33203125" style="580" customWidth="1"/>
    <col min="11009" max="11009" width="15.44140625" style="580" customWidth="1"/>
    <col min="11010" max="11010" width="11.33203125" style="580" customWidth="1"/>
    <col min="11011" max="11011" width="9.33203125" style="580" customWidth="1"/>
    <col min="11012" max="11012" width="14.88671875" style="580" customWidth="1"/>
    <col min="11013" max="11013" width="12" style="580" customWidth="1"/>
    <col min="11014" max="11018" width="9" style="580" customWidth="1"/>
    <col min="11019" max="11019" width="12.33203125" style="580" bestFit="1" customWidth="1"/>
    <col min="11020" max="11021" width="9" style="580" customWidth="1"/>
    <col min="11022" max="11030" width="8.6640625" style="580" bestFit="1" customWidth="1"/>
    <col min="11031" max="11035" width="9.33203125" style="580" bestFit="1" customWidth="1"/>
    <col min="11036" max="11041" width="9.33203125" style="580" customWidth="1"/>
    <col min="11042" max="11042" width="9.44140625" style="580" bestFit="1" customWidth="1"/>
    <col min="11043" max="11260" width="9.109375" style="580"/>
    <col min="11261" max="11261" width="8" style="580" customWidth="1"/>
    <col min="11262" max="11262" width="6.33203125" style="580" customWidth="1"/>
    <col min="11263" max="11263" width="8.109375" style="580" bestFit="1" customWidth="1"/>
    <col min="11264" max="11264" width="6.33203125" style="580" customWidth="1"/>
    <col min="11265" max="11265" width="15.44140625" style="580" customWidth="1"/>
    <col min="11266" max="11266" width="11.33203125" style="580" customWidth="1"/>
    <col min="11267" max="11267" width="9.33203125" style="580" customWidth="1"/>
    <col min="11268" max="11268" width="14.88671875" style="580" customWidth="1"/>
    <col min="11269" max="11269" width="12" style="580" customWidth="1"/>
    <col min="11270" max="11274" width="9" style="580" customWidth="1"/>
    <col min="11275" max="11275" width="12.33203125" style="580" bestFit="1" customWidth="1"/>
    <col min="11276" max="11277" width="9" style="580" customWidth="1"/>
    <col min="11278" max="11286" width="8.6640625" style="580" bestFit="1" customWidth="1"/>
    <col min="11287" max="11291" width="9.33203125" style="580" bestFit="1" customWidth="1"/>
    <col min="11292" max="11297" width="9.33203125" style="580" customWidth="1"/>
    <col min="11298" max="11298" width="9.44140625" style="580" bestFit="1" customWidth="1"/>
    <col min="11299" max="11516" width="9.109375" style="580"/>
    <col min="11517" max="11517" width="8" style="580" customWidth="1"/>
    <col min="11518" max="11518" width="6.33203125" style="580" customWidth="1"/>
    <col min="11519" max="11519" width="8.109375" style="580" bestFit="1" customWidth="1"/>
    <col min="11520" max="11520" width="6.33203125" style="580" customWidth="1"/>
    <col min="11521" max="11521" width="15.44140625" style="580" customWidth="1"/>
    <col min="11522" max="11522" width="11.33203125" style="580" customWidth="1"/>
    <col min="11523" max="11523" width="9.33203125" style="580" customWidth="1"/>
    <col min="11524" max="11524" width="14.88671875" style="580" customWidth="1"/>
    <col min="11525" max="11525" width="12" style="580" customWidth="1"/>
    <col min="11526" max="11530" width="9" style="580" customWidth="1"/>
    <col min="11531" max="11531" width="12.33203125" style="580" bestFit="1" customWidth="1"/>
    <col min="11532" max="11533" width="9" style="580" customWidth="1"/>
    <col min="11534" max="11542" width="8.6640625" style="580" bestFit="1" customWidth="1"/>
    <col min="11543" max="11547" width="9.33203125" style="580" bestFit="1" customWidth="1"/>
    <col min="11548" max="11553" width="9.33203125" style="580" customWidth="1"/>
    <col min="11554" max="11554" width="9.44140625" style="580" bestFit="1" customWidth="1"/>
    <col min="11555" max="11772" width="9.109375" style="580"/>
    <col min="11773" max="11773" width="8" style="580" customWidth="1"/>
    <col min="11774" max="11774" width="6.33203125" style="580" customWidth="1"/>
    <col min="11775" max="11775" width="8.109375" style="580" bestFit="1" customWidth="1"/>
    <col min="11776" max="11776" width="6.33203125" style="580" customWidth="1"/>
    <col min="11777" max="11777" width="15.44140625" style="580" customWidth="1"/>
    <col min="11778" max="11778" width="11.33203125" style="580" customWidth="1"/>
    <col min="11779" max="11779" width="9.33203125" style="580" customWidth="1"/>
    <col min="11780" max="11780" width="14.88671875" style="580" customWidth="1"/>
    <col min="11781" max="11781" width="12" style="580" customWidth="1"/>
    <col min="11782" max="11786" width="9" style="580" customWidth="1"/>
    <col min="11787" max="11787" width="12.33203125" style="580" bestFit="1" customWidth="1"/>
    <col min="11788" max="11789" width="9" style="580" customWidth="1"/>
    <col min="11790" max="11798" width="8.6640625" style="580" bestFit="1" customWidth="1"/>
    <col min="11799" max="11803" width="9.33203125" style="580" bestFit="1" customWidth="1"/>
    <col min="11804" max="11809" width="9.33203125" style="580" customWidth="1"/>
    <col min="11810" max="11810" width="9.44140625" style="580" bestFit="1" customWidth="1"/>
    <col min="11811" max="12028" width="9.109375" style="580"/>
    <col min="12029" max="12029" width="8" style="580" customWidth="1"/>
    <col min="12030" max="12030" width="6.33203125" style="580" customWidth="1"/>
    <col min="12031" max="12031" width="8.109375" style="580" bestFit="1" customWidth="1"/>
    <col min="12032" max="12032" width="6.33203125" style="580" customWidth="1"/>
    <col min="12033" max="12033" width="15.44140625" style="580" customWidth="1"/>
    <col min="12034" max="12034" width="11.33203125" style="580" customWidth="1"/>
    <col min="12035" max="12035" width="9.33203125" style="580" customWidth="1"/>
    <col min="12036" max="12036" width="14.88671875" style="580" customWidth="1"/>
    <col min="12037" max="12037" width="12" style="580" customWidth="1"/>
    <col min="12038" max="12042" width="9" style="580" customWidth="1"/>
    <col min="12043" max="12043" width="12.33203125" style="580" bestFit="1" customWidth="1"/>
    <col min="12044" max="12045" width="9" style="580" customWidth="1"/>
    <col min="12046" max="12054" width="8.6640625" style="580" bestFit="1" customWidth="1"/>
    <col min="12055" max="12059" width="9.33203125" style="580" bestFit="1" customWidth="1"/>
    <col min="12060" max="12065" width="9.33203125" style="580" customWidth="1"/>
    <col min="12066" max="12066" width="9.44140625" style="580" bestFit="1" customWidth="1"/>
    <col min="12067" max="12284" width="9.109375" style="580"/>
    <col min="12285" max="12285" width="8" style="580" customWidth="1"/>
    <col min="12286" max="12286" width="6.33203125" style="580" customWidth="1"/>
    <col min="12287" max="12287" width="8.109375" style="580" bestFit="1" customWidth="1"/>
    <col min="12288" max="12288" width="6.33203125" style="580" customWidth="1"/>
    <col min="12289" max="12289" width="15.44140625" style="580" customWidth="1"/>
    <col min="12290" max="12290" width="11.33203125" style="580" customWidth="1"/>
    <col min="12291" max="12291" width="9.33203125" style="580" customWidth="1"/>
    <col min="12292" max="12292" width="14.88671875" style="580" customWidth="1"/>
    <col min="12293" max="12293" width="12" style="580" customWidth="1"/>
    <col min="12294" max="12298" width="9" style="580" customWidth="1"/>
    <col min="12299" max="12299" width="12.33203125" style="580" bestFit="1" customWidth="1"/>
    <col min="12300" max="12301" width="9" style="580" customWidth="1"/>
    <col min="12302" max="12310" width="8.6640625" style="580" bestFit="1" customWidth="1"/>
    <col min="12311" max="12315" width="9.33203125" style="580" bestFit="1" customWidth="1"/>
    <col min="12316" max="12321" width="9.33203125" style="580" customWidth="1"/>
    <col min="12322" max="12322" width="9.44140625" style="580" bestFit="1" customWidth="1"/>
    <col min="12323" max="12540" width="9.109375" style="580"/>
    <col min="12541" max="12541" width="8" style="580" customWidth="1"/>
    <col min="12542" max="12542" width="6.33203125" style="580" customWidth="1"/>
    <col min="12543" max="12543" width="8.109375" style="580" bestFit="1" customWidth="1"/>
    <col min="12544" max="12544" width="6.33203125" style="580" customWidth="1"/>
    <col min="12545" max="12545" width="15.44140625" style="580" customWidth="1"/>
    <col min="12546" max="12546" width="11.33203125" style="580" customWidth="1"/>
    <col min="12547" max="12547" width="9.33203125" style="580" customWidth="1"/>
    <col min="12548" max="12548" width="14.88671875" style="580" customWidth="1"/>
    <col min="12549" max="12549" width="12" style="580" customWidth="1"/>
    <col min="12550" max="12554" width="9" style="580" customWidth="1"/>
    <col min="12555" max="12555" width="12.33203125" style="580" bestFit="1" customWidth="1"/>
    <col min="12556" max="12557" width="9" style="580" customWidth="1"/>
    <col min="12558" max="12566" width="8.6640625" style="580" bestFit="1" customWidth="1"/>
    <col min="12567" max="12571" width="9.33203125" style="580" bestFit="1" customWidth="1"/>
    <col min="12572" max="12577" width="9.33203125" style="580" customWidth="1"/>
    <col min="12578" max="12578" width="9.44140625" style="580" bestFit="1" customWidth="1"/>
    <col min="12579" max="12796" width="9.109375" style="580"/>
    <col min="12797" max="12797" width="8" style="580" customWidth="1"/>
    <col min="12798" max="12798" width="6.33203125" style="580" customWidth="1"/>
    <col min="12799" max="12799" width="8.109375" style="580" bestFit="1" customWidth="1"/>
    <col min="12800" max="12800" width="6.33203125" style="580" customWidth="1"/>
    <col min="12801" max="12801" width="15.44140625" style="580" customWidth="1"/>
    <col min="12802" max="12802" width="11.33203125" style="580" customWidth="1"/>
    <col min="12803" max="12803" width="9.33203125" style="580" customWidth="1"/>
    <col min="12804" max="12804" width="14.88671875" style="580" customWidth="1"/>
    <col min="12805" max="12805" width="12" style="580" customWidth="1"/>
    <col min="12806" max="12810" width="9" style="580" customWidth="1"/>
    <col min="12811" max="12811" width="12.33203125" style="580" bestFit="1" customWidth="1"/>
    <col min="12812" max="12813" width="9" style="580" customWidth="1"/>
    <col min="12814" max="12822" width="8.6640625" style="580" bestFit="1" customWidth="1"/>
    <col min="12823" max="12827" width="9.33203125" style="580" bestFit="1" customWidth="1"/>
    <col min="12828" max="12833" width="9.33203125" style="580" customWidth="1"/>
    <col min="12834" max="12834" width="9.44140625" style="580" bestFit="1" customWidth="1"/>
    <col min="12835" max="13052" width="9.109375" style="580"/>
    <col min="13053" max="13053" width="8" style="580" customWidth="1"/>
    <col min="13054" max="13054" width="6.33203125" style="580" customWidth="1"/>
    <col min="13055" max="13055" width="8.109375" style="580" bestFit="1" customWidth="1"/>
    <col min="13056" max="13056" width="6.33203125" style="580" customWidth="1"/>
    <col min="13057" max="13057" width="15.44140625" style="580" customWidth="1"/>
    <col min="13058" max="13058" width="11.33203125" style="580" customWidth="1"/>
    <col min="13059" max="13059" width="9.33203125" style="580" customWidth="1"/>
    <col min="13060" max="13060" width="14.88671875" style="580" customWidth="1"/>
    <col min="13061" max="13061" width="12" style="580" customWidth="1"/>
    <col min="13062" max="13066" width="9" style="580" customWidth="1"/>
    <col min="13067" max="13067" width="12.33203125" style="580" bestFit="1" customWidth="1"/>
    <col min="13068" max="13069" width="9" style="580" customWidth="1"/>
    <col min="13070" max="13078" width="8.6640625" style="580" bestFit="1" customWidth="1"/>
    <col min="13079" max="13083" width="9.33203125" style="580" bestFit="1" customWidth="1"/>
    <col min="13084" max="13089" width="9.33203125" style="580" customWidth="1"/>
    <col min="13090" max="13090" width="9.44140625" style="580" bestFit="1" customWidth="1"/>
    <col min="13091" max="13308" width="9.109375" style="580"/>
    <col min="13309" max="13309" width="8" style="580" customWidth="1"/>
    <col min="13310" max="13310" width="6.33203125" style="580" customWidth="1"/>
    <col min="13311" max="13311" width="8.109375" style="580" bestFit="1" customWidth="1"/>
    <col min="13312" max="13312" width="6.33203125" style="580" customWidth="1"/>
    <col min="13313" max="13313" width="15.44140625" style="580" customWidth="1"/>
    <col min="13314" max="13314" width="11.33203125" style="580" customWidth="1"/>
    <col min="13315" max="13315" width="9.33203125" style="580" customWidth="1"/>
    <col min="13316" max="13316" width="14.88671875" style="580" customWidth="1"/>
    <col min="13317" max="13317" width="12" style="580" customWidth="1"/>
    <col min="13318" max="13322" width="9" style="580" customWidth="1"/>
    <col min="13323" max="13323" width="12.33203125" style="580" bestFit="1" customWidth="1"/>
    <col min="13324" max="13325" width="9" style="580" customWidth="1"/>
    <col min="13326" max="13334" width="8.6640625" style="580" bestFit="1" customWidth="1"/>
    <col min="13335" max="13339" width="9.33203125" style="580" bestFit="1" customWidth="1"/>
    <col min="13340" max="13345" width="9.33203125" style="580" customWidth="1"/>
    <col min="13346" max="13346" width="9.44140625" style="580" bestFit="1" customWidth="1"/>
    <col min="13347" max="13564" width="9.109375" style="580"/>
    <col min="13565" max="13565" width="8" style="580" customWidth="1"/>
    <col min="13566" max="13566" width="6.33203125" style="580" customWidth="1"/>
    <col min="13567" max="13567" width="8.109375" style="580" bestFit="1" customWidth="1"/>
    <col min="13568" max="13568" width="6.33203125" style="580" customWidth="1"/>
    <col min="13569" max="13569" width="15.44140625" style="580" customWidth="1"/>
    <col min="13570" max="13570" width="11.33203125" style="580" customWidth="1"/>
    <col min="13571" max="13571" width="9.33203125" style="580" customWidth="1"/>
    <col min="13572" max="13572" width="14.88671875" style="580" customWidth="1"/>
    <col min="13573" max="13573" width="12" style="580" customWidth="1"/>
    <col min="13574" max="13578" width="9" style="580" customWidth="1"/>
    <col min="13579" max="13579" width="12.33203125" style="580" bestFit="1" customWidth="1"/>
    <col min="13580" max="13581" width="9" style="580" customWidth="1"/>
    <col min="13582" max="13590" width="8.6640625" style="580" bestFit="1" customWidth="1"/>
    <col min="13591" max="13595" width="9.33203125" style="580" bestFit="1" customWidth="1"/>
    <col min="13596" max="13601" width="9.33203125" style="580" customWidth="1"/>
    <col min="13602" max="13602" width="9.44140625" style="580" bestFit="1" customWidth="1"/>
    <col min="13603" max="13820" width="9.109375" style="580"/>
    <col min="13821" max="13821" width="8" style="580" customWidth="1"/>
    <col min="13822" max="13822" width="6.33203125" style="580" customWidth="1"/>
    <col min="13823" max="13823" width="8.109375" style="580" bestFit="1" customWidth="1"/>
    <col min="13824" max="13824" width="6.33203125" style="580" customWidth="1"/>
    <col min="13825" max="13825" width="15.44140625" style="580" customWidth="1"/>
    <col min="13826" max="13826" width="11.33203125" style="580" customWidth="1"/>
    <col min="13827" max="13827" width="9.33203125" style="580" customWidth="1"/>
    <col min="13828" max="13828" width="14.88671875" style="580" customWidth="1"/>
    <col min="13829" max="13829" width="12" style="580" customWidth="1"/>
    <col min="13830" max="13834" width="9" style="580" customWidth="1"/>
    <col min="13835" max="13835" width="12.33203125" style="580" bestFit="1" customWidth="1"/>
    <col min="13836" max="13837" width="9" style="580" customWidth="1"/>
    <col min="13838" max="13846" width="8.6640625" style="580" bestFit="1" customWidth="1"/>
    <col min="13847" max="13851" width="9.33203125" style="580" bestFit="1" customWidth="1"/>
    <col min="13852" max="13857" width="9.33203125" style="580" customWidth="1"/>
    <col min="13858" max="13858" width="9.44140625" style="580" bestFit="1" customWidth="1"/>
    <col min="13859" max="14076" width="9.109375" style="580"/>
    <col min="14077" max="14077" width="8" style="580" customWidth="1"/>
    <col min="14078" max="14078" width="6.33203125" style="580" customWidth="1"/>
    <col min="14079" max="14079" width="8.109375" style="580" bestFit="1" customWidth="1"/>
    <col min="14080" max="14080" width="6.33203125" style="580" customWidth="1"/>
    <col min="14081" max="14081" width="15.44140625" style="580" customWidth="1"/>
    <col min="14082" max="14082" width="11.33203125" style="580" customWidth="1"/>
    <col min="14083" max="14083" width="9.33203125" style="580" customWidth="1"/>
    <col min="14084" max="14084" width="14.88671875" style="580" customWidth="1"/>
    <col min="14085" max="14085" width="12" style="580" customWidth="1"/>
    <col min="14086" max="14090" width="9" style="580" customWidth="1"/>
    <col min="14091" max="14091" width="12.33203125" style="580" bestFit="1" customWidth="1"/>
    <col min="14092" max="14093" width="9" style="580" customWidth="1"/>
    <col min="14094" max="14102" width="8.6640625" style="580" bestFit="1" customWidth="1"/>
    <col min="14103" max="14107" width="9.33203125" style="580" bestFit="1" customWidth="1"/>
    <col min="14108" max="14113" width="9.33203125" style="580" customWidth="1"/>
    <col min="14114" max="14114" width="9.44140625" style="580" bestFit="1" customWidth="1"/>
    <col min="14115" max="14332" width="9.109375" style="580"/>
    <col min="14333" max="14333" width="8" style="580" customWidth="1"/>
    <col min="14334" max="14334" width="6.33203125" style="580" customWidth="1"/>
    <col min="14335" max="14335" width="8.109375" style="580" bestFit="1" customWidth="1"/>
    <col min="14336" max="14336" width="6.33203125" style="580" customWidth="1"/>
    <col min="14337" max="14337" width="15.44140625" style="580" customWidth="1"/>
    <col min="14338" max="14338" width="11.33203125" style="580" customWidth="1"/>
    <col min="14339" max="14339" width="9.33203125" style="580" customWidth="1"/>
    <col min="14340" max="14340" width="14.88671875" style="580" customWidth="1"/>
    <col min="14341" max="14341" width="12" style="580" customWidth="1"/>
    <col min="14342" max="14346" width="9" style="580" customWidth="1"/>
    <col min="14347" max="14347" width="12.33203125" style="580" bestFit="1" customWidth="1"/>
    <col min="14348" max="14349" width="9" style="580" customWidth="1"/>
    <col min="14350" max="14358" width="8.6640625" style="580" bestFit="1" customWidth="1"/>
    <col min="14359" max="14363" width="9.33203125" style="580" bestFit="1" customWidth="1"/>
    <col min="14364" max="14369" width="9.33203125" style="580" customWidth="1"/>
    <col min="14370" max="14370" width="9.44140625" style="580" bestFit="1" customWidth="1"/>
    <col min="14371" max="14588" width="9.109375" style="580"/>
    <col min="14589" max="14589" width="8" style="580" customWidth="1"/>
    <col min="14590" max="14590" width="6.33203125" style="580" customWidth="1"/>
    <col min="14591" max="14591" width="8.109375" style="580" bestFit="1" customWidth="1"/>
    <col min="14592" max="14592" width="6.33203125" style="580" customWidth="1"/>
    <col min="14593" max="14593" width="15.44140625" style="580" customWidth="1"/>
    <col min="14594" max="14594" width="11.33203125" style="580" customWidth="1"/>
    <col min="14595" max="14595" width="9.33203125" style="580" customWidth="1"/>
    <col min="14596" max="14596" width="14.88671875" style="580" customWidth="1"/>
    <col min="14597" max="14597" width="12" style="580" customWidth="1"/>
    <col min="14598" max="14602" width="9" style="580" customWidth="1"/>
    <col min="14603" max="14603" width="12.33203125" style="580" bestFit="1" customWidth="1"/>
    <col min="14604" max="14605" width="9" style="580" customWidth="1"/>
    <col min="14606" max="14614" width="8.6640625" style="580" bestFit="1" customWidth="1"/>
    <col min="14615" max="14619" width="9.33203125" style="580" bestFit="1" customWidth="1"/>
    <col min="14620" max="14625" width="9.33203125" style="580" customWidth="1"/>
    <col min="14626" max="14626" width="9.44140625" style="580" bestFit="1" customWidth="1"/>
    <col min="14627" max="14844" width="9.109375" style="580"/>
    <col min="14845" max="14845" width="8" style="580" customWidth="1"/>
    <col min="14846" max="14846" width="6.33203125" style="580" customWidth="1"/>
    <col min="14847" max="14847" width="8.109375" style="580" bestFit="1" customWidth="1"/>
    <col min="14848" max="14848" width="6.33203125" style="580" customWidth="1"/>
    <col min="14849" max="14849" width="15.44140625" style="580" customWidth="1"/>
    <col min="14850" max="14850" width="11.33203125" style="580" customWidth="1"/>
    <col min="14851" max="14851" width="9.33203125" style="580" customWidth="1"/>
    <col min="14852" max="14852" width="14.88671875" style="580" customWidth="1"/>
    <col min="14853" max="14853" width="12" style="580" customWidth="1"/>
    <col min="14854" max="14858" width="9" style="580" customWidth="1"/>
    <col min="14859" max="14859" width="12.33203125" style="580" bestFit="1" customWidth="1"/>
    <col min="14860" max="14861" width="9" style="580" customWidth="1"/>
    <col min="14862" max="14870" width="8.6640625" style="580" bestFit="1" customWidth="1"/>
    <col min="14871" max="14875" width="9.33203125" style="580" bestFit="1" customWidth="1"/>
    <col min="14876" max="14881" width="9.33203125" style="580" customWidth="1"/>
    <col min="14882" max="14882" width="9.44140625" style="580" bestFit="1" customWidth="1"/>
    <col min="14883" max="15100" width="9.109375" style="580"/>
    <col min="15101" max="15101" width="8" style="580" customWidth="1"/>
    <col min="15102" max="15102" width="6.33203125" style="580" customWidth="1"/>
    <col min="15103" max="15103" width="8.109375" style="580" bestFit="1" customWidth="1"/>
    <col min="15104" max="15104" width="6.33203125" style="580" customWidth="1"/>
    <col min="15105" max="15105" width="15.44140625" style="580" customWidth="1"/>
    <col min="15106" max="15106" width="11.33203125" style="580" customWidth="1"/>
    <col min="15107" max="15107" width="9.33203125" style="580" customWidth="1"/>
    <col min="15108" max="15108" width="14.88671875" style="580" customWidth="1"/>
    <col min="15109" max="15109" width="12" style="580" customWidth="1"/>
    <col min="15110" max="15114" width="9" style="580" customWidth="1"/>
    <col min="15115" max="15115" width="12.33203125" style="580" bestFit="1" customWidth="1"/>
    <col min="15116" max="15117" width="9" style="580" customWidth="1"/>
    <col min="15118" max="15126" width="8.6640625" style="580" bestFit="1" customWidth="1"/>
    <col min="15127" max="15131" width="9.33203125" style="580" bestFit="1" customWidth="1"/>
    <col min="15132" max="15137" width="9.33203125" style="580" customWidth="1"/>
    <col min="15138" max="15138" width="9.44140625" style="580" bestFit="1" customWidth="1"/>
    <col min="15139" max="15356" width="9.109375" style="580"/>
    <col min="15357" max="15357" width="8" style="580" customWidth="1"/>
    <col min="15358" max="15358" width="6.33203125" style="580" customWidth="1"/>
    <col min="15359" max="15359" width="8.109375" style="580" bestFit="1" customWidth="1"/>
    <col min="15360" max="15360" width="6.33203125" style="580" customWidth="1"/>
    <col min="15361" max="15361" width="15.44140625" style="580" customWidth="1"/>
    <col min="15362" max="15362" width="11.33203125" style="580" customWidth="1"/>
    <col min="15363" max="15363" width="9.33203125" style="580" customWidth="1"/>
    <col min="15364" max="15364" width="14.88671875" style="580" customWidth="1"/>
    <col min="15365" max="15365" width="12" style="580" customWidth="1"/>
    <col min="15366" max="15370" width="9" style="580" customWidth="1"/>
    <col min="15371" max="15371" width="12.33203125" style="580" bestFit="1" customWidth="1"/>
    <col min="15372" max="15373" width="9" style="580" customWidth="1"/>
    <col min="15374" max="15382" width="8.6640625" style="580" bestFit="1" customWidth="1"/>
    <col min="15383" max="15387" width="9.33203125" style="580" bestFit="1" customWidth="1"/>
    <col min="15388" max="15393" width="9.33203125" style="580" customWidth="1"/>
    <col min="15394" max="15394" width="9.44140625" style="580" bestFit="1" customWidth="1"/>
    <col min="15395" max="15612" width="9.109375" style="580"/>
    <col min="15613" max="15613" width="8" style="580" customWidth="1"/>
    <col min="15614" max="15614" width="6.33203125" style="580" customWidth="1"/>
    <col min="15615" max="15615" width="8.109375" style="580" bestFit="1" customWidth="1"/>
    <col min="15616" max="15616" width="6.33203125" style="580" customWidth="1"/>
    <col min="15617" max="15617" width="15.44140625" style="580" customWidth="1"/>
    <col min="15618" max="15618" width="11.33203125" style="580" customWidth="1"/>
    <col min="15619" max="15619" width="9.33203125" style="580" customWidth="1"/>
    <col min="15620" max="15620" width="14.88671875" style="580" customWidth="1"/>
    <col min="15621" max="15621" width="12" style="580" customWidth="1"/>
    <col min="15622" max="15626" width="9" style="580" customWidth="1"/>
    <col min="15627" max="15627" width="12.33203125" style="580" bestFit="1" customWidth="1"/>
    <col min="15628" max="15629" width="9" style="580" customWidth="1"/>
    <col min="15630" max="15638" width="8.6640625" style="580" bestFit="1" customWidth="1"/>
    <col min="15639" max="15643" width="9.33203125" style="580" bestFit="1" customWidth="1"/>
    <col min="15644" max="15649" width="9.33203125" style="580" customWidth="1"/>
    <col min="15650" max="15650" width="9.44140625" style="580" bestFit="1" customWidth="1"/>
    <col min="15651" max="15868" width="9.109375" style="580"/>
    <col min="15869" max="15869" width="8" style="580" customWidth="1"/>
    <col min="15870" max="15870" width="6.33203125" style="580" customWidth="1"/>
    <col min="15871" max="15871" width="8.109375" style="580" bestFit="1" customWidth="1"/>
    <col min="15872" max="15872" width="6.33203125" style="580" customWidth="1"/>
    <col min="15873" max="15873" width="15.44140625" style="580" customWidth="1"/>
    <col min="15874" max="15874" width="11.33203125" style="580" customWidth="1"/>
    <col min="15875" max="15875" width="9.33203125" style="580" customWidth="1"/>
    <col min="15876" max="15876" width="14.88671875" style="580" customWidth="1"/>
    <col min="15877" max="15877" width="12" style="580" customWidth="1"/>
    <col min="15878" max="15882" width="9" style="580" customWidth="1"/>
    <col min="15883" max="15883" width="12.33203125" style="580" bestFit="1" customWidth="1"/>
    <col min="15884" max="15885" width="9" style="580" customWidth="1"/>
    <col min="15886" max="15894" width="8.6640625" style="580" bestFit="1" customWidth="1"/>
    <col min="15895" max="15899" width="9.33203125" style="580" bestFit="1" customWidth="1"/>
    <col min="15900" max="15905" width="9.33203125" style="580" customWidth="1"/>
    <col min="15906" max="15906" width="9.44140625" style="580" bestFit="1" customWidth="1"/>
    <col min="15907" max="16124" width="9.109375" style="580"/>
    <col min="16125" max="16125" width="8" style="580" customWidth="1"/>
    <col min="16126" max="16126" width="6.33203125" style="580" customWidth="1"/>
    <col min="16127" max="16127" width="8.109375" style="580" bestFit="1" customWidth="1"/>
    <col min="16128" max="16128" width="6.33203125" style="580" customWidth="1"/>
    <col min="16129" max="16129" width="15.44140625" style="580" customWidth="1"/>
    <col min="16130" max="16130" width="11.33203125" style="580" customWidth="1"/>
    <col min="16131" max="16131" width="9.33203125" style="580" customWidth="1"/>
    <col min="16132" max="16132" width="14.88671875" style="580" customWidth="1"/>
    <col min="16133" max="16133" width="12" style="580" customWidth="1"/>
    <col min="16134" max="16138" width="9" style="580" customWidth="1"/>
    <col min="16139" max="16139" width="12.33203125" style="580" bestFit="1" customWidth="1"/>
    <col min="16140" max="16141" width="9" style="580" customWidth="1"/>
    <col min="16142" max="16150" width="8.6640625" style="580" bestFit="1" customWidth="1"/>
    <col min="16151" max="16155" width="9.33203125" style="580" bestFit="1" customWidth="1"/>
    <col min="16156" max="16161" width="9.33203125" style="580" customWidth="1"/>
    <col min="16162" max="16162" width="9.44140625" style="580" bestFit="1" customWidth="1"/>
    <col min="16163" max="16384" width="9.109375" style="580"/>
  </cols>
  <sheetData>
    <row r="1" spans="1:51" ht="16.5" customHeight="1" thickBot="1">
      <c r="A1" s="568"/>
      <c r="B1" s="568"/>
      <c r="C1" s="568"/>
      <c r="D1" s="568"/>
      <c r="E1" s="569"/>
      <c r="F1" s="569"/>
      <c r="G1" s="570"/>
      <c r="H1" s="570"/>
      <c r="I1" s="571"/>
      <c r="J1" s="572"/>
      <c r="K1" s="570"/>
      <c r="L1" s="570"/>
      <c r="M1" s="570"/>
      <c r="N1" s="570"/>
      <c r="O1" s="573"/>
      <c r="Q1" s="570" t="s">
        <v>2262</v>
      </c>
      <c r="R1" s="575">
        <v>43085.722222222219</v>
      </c>
      <c r="S1" s="571"/>
      <c r="T1" s="571"/>
      <c r="U1" s="576" t="s">
        <v>2924</v>
      </c>
      <c r="V1" s="577">
        <v>2.0833333333333333E-3</v>
      </c>
      <c r="W1" s="578" t="s">
        <v>2925</v>
      </c>
      <c r="X1" s="578"/>
      <c r="Y1" s="579">
        <v>0.625</v>
      </c>
      <c r="Z1" s="571"/>
      <c r="AA1" s="576"/>
      <c r="AB1" s="577"/>
      <c r="AC1" s="571"/>
      <c r="AD1" s="571"/>
      <c r="AE1" s="571"/>
      <c r="AF1" s="571"/>
      <c r="AG1" s="571"/>
      <c r="AH1" s="571"/>
      <c r="AI1" s="571"/>
      <c r="AJ1" s="571"/>
      <c r="AK1" s="571"/>
      <c r="AL1" s="571"/>
    </row>
    <row r="2" spans="1:51" ht="18.75" customHeight="1">
      <c r="A2" s="581"/>
      <c r="B2" s="582"/>
      <c r="C2" s="582"/>
      <c r="D2" s="582"/>
      <c r="E2" s="582"/>
      <c r="F2" s="582"/>
      <c r="G2" s="583"/>
      <c r="H2" s="583"/>
      <c r="I2" s="584"/>
      <c r="J2" s="585"/>
      <c r="K2" s="586"/>
      <c r="L2" s="586"/>
      <c r="M2" s="586"/>
      <c r="N2" s="586"/>
      <c r="O2" s="587"/>
      <c r="P2" s="588"/>
      <c r="Q2" s="589" t="s">
        <v>2926</v>
      </c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  <c r="AC2" s="590"/>
      <c r="AD2" s="590"/>
      <c r="AE2" s="590"/>
      <c r="AF2" s="590"/>
      <c r="AG2" s="590"/>
      <c r="AH2" s="590"/>
      <c r="AI2" s="590"/>
      <c r="AJ2" s="590"/>
      <c r="AK2" s="590"/>
      <c r="AL2" s="590"/>
    </row>
    <row r="3" spans="1:51" ht="18.75" customHeight="1">
      <c r="A3" s="591"/>
      <c r="B3" s="592"/>
      <c r="C3" s="592"/>
      <c r="D3" s="592"/>
      <c r="E3" s="592"/>
      <c r="F3" s="592"/>
      <c r="G3" s="593"/>
      <c r="H3" s="593"/>
      <c r="I3" s="594"/>
      <c r="J3" s="595"/>
      <c r="K3" s="596"/>
      <c r="L3" s="596"/>
      <c r="M3" s="596"/>
      <c r="N3" s="596"/>
      <c r="O3" s="597"/>
      <c r="P3" s="598"/>
      <c r="Q3" s="599" t="s">
        <v>34</v>
      </c>
      <c r="R3" s="600">
        <v>30</v>
      </c>
      <c r="S3" s="600">
        <v>30</v>
      </c>
      <c r="T3" s="600">
        <v>30</v>
      </c>
      <c r="U3" s="600">
        <v>30</v>
      </c>
      <c r="V3" s="600">
        <v>30</v>
      </c>
      <c r="W3" s="600">
        <v>30</v>
      </c>
      <c r="X3" s="600">
        <v>30</v>
      </c>
      <c r="Y3" s="600">
        <v>30</v>
      </c>
      <c r="Z3" s="600">
        <v>30</v>
      </c>
      <c r="AA3" s="600">
        <v>30</v>
      </c>
      <c r="AB3" s="600">
        <v>30</v>
      </c>
      <c r="AC3" s="600">
        <v>30</v>
      </c>
      <c r="AD3" s="600">
        <v>30</v>
      </c>
      <c r="AE3" s="600">
        <v>30</v>
      </c>
      <c r="AF3" s="600">
        <v>30</v>
      </c>
      <c r="AG3" s="600">
        <v>30</v>
      </c>
      <c r="AH3" s="600">
        <v>30</v>
      </c>
      <c r="AI3" s="600">
        <v>30</v>
      </c>
      <c r="AJ3" s="600">
        <v>30</v>
      </c>
      <c r="AK3" s="600">
        <v>30</v>
      </c>
      <c r="AL3" s="601">
        <v>0</v>
      </c>
    </row>
    <row r="4" spans="1:51" ht="18.75" customHeight="1" thickBot="1">
      <c r="A4" s="602" t="s">
        <v>2927</v>
      </c>
      <c r="B4" s="603" t="s">
        <v>1274</v>
      </c>
      <c r="C4" s="603" t="s">
        <v>1278</v>
      </c>
      <c r="D4" s="603" t="s">
        <v>2219</v>
      </c>
      <c r="E4" s="604" t="s">
        <v>175</v>
      </c>
      <c r="F4" s="604" t="s">
        <v>176</v>
      </c>
      <c r="G4" s="604" t="s">
        <v>1685</v>
      </c>
      <c r="H4" s="605" t="s">
        <v>1453</v>
      </c>
      <c r="I4" s="606" t="s">
        <v>1563</v>
      </c>
      <c r="J4" s="607" t="s">
        <v>2685</v>
      </c>
      <c r="K4" s="608" t="s">
        <v>35</v>
      </c>
      <c r="L4" s="608" t="s">
        <v>2928</v>
      </c>
      <c r="M4" s="608" t="s">
        <v>2265</v>
      </c>
      <c r="N4" s="608" t="s">
        <v>2929</v>
      </c>
      <c r="O4" s="609" t="s">
        <v>44</v>
      </c>
      <c r="P4" s="610" t="s">
        <v>1274</v>
      </c>
      <c r="Q4" s="611" t="s">
        <v>1574</v>
      </c>
      <c r="R4" s="612" t="s">
        <v>1556</v>
      </c>
      <c r="S4" s="613" t="s">
        <v>1555</v>
      </c>
      <c r="T4" s="613" t="s">
        <v>1554</v>
      </c>
      <c r="U4" s="613" t="s">
        <v>1553</v>
      </c>
      <c r="V4" s="613" t="s">
        <v>1552</v>
      </c>
      <c r="W4" s="613" t="s">
        <v>1551</v>
      </c>
      <c r="X4" s="613" t="s">
        <v>1550</v>
      </c>
      <c r="Y4" s="613" t="s">
        <v>1549</v>
      </c>
      <c r="Z4" s="613" t="s">
        <v>1548</v>
      </c>
      <c r="AA4" s="613" t="s">
        <v>1547</v>
      </c>
      <c r="AB4" s="613" t="s">
        <v>1546</v>
      </c>
      <c r="AC4" s="613" t="s">
        <v>1545</v>
      </c>
      <c r="AD4" s="613" t="s">
        <v>1544</v>
      </c>
      <c r="AE4" s="613" t="s">
        <v>1543</v>
      </c>
      <c r="AF4" s="613" t="s">
        <v>1542</v>
      </c>
      <c r="AG4" s="613" t="s">
        <v>1541</v>
      </c>
      <c r="AH4" s="613" t="s">
        <v>1540</v>
      </c>
      <c r="AI4" s="613" t="s">
        <v>1539</v>
      </c>
      <c r="AJ4" s="613" t="s">
        <v>2930</v>
      </c>
      <c r="AK4" s="613" t="s">
        <v>1538</v>
      </c>
      <c r="AL4" s="614" t="s">
        <v>1528</v>
      </c>
      <c r="AN4" s="15" t="s">
        <v>77</v>
      </c>
      <c r="AO4" s="15" t="s">
        <v>78</v>
      </c>
      <c r="AP4" s="9" t="s">
        <v>105</v>
      </c>
      <c r="AQ4" s="9" t="s">
        <v>106</v>
      </c>
      <c r="AR4" s="9" t="s">
        <v>81</v>
      </c>
      <c r="AS4" s="9" t="s">
        <v>79</v>
      </c>
      <c r="AT4" s="9" t="s">
        <v>47</v>
      </c>
      <c r="AU4" s="9"/>
      <c r="AV4" s="9" t="s">
        <v>44</v>
      </c>
      <c r="AW4" s="9" t="s">
        <v>45</v>
      </c>
      <c r="AX4" s="9" t="s">
        <v>35</v>
      </c>
      <c r="AY4" s="9" t="s">
        <v>46</v>
      </c>
    </row>
    <row r="5" spans="1:51" ht="16.5" customHeight="1">
      <c r="A5" s="615">
        <v>1</v>
      </c>
      <c r="B5" s="616">
        <v>211</v>
      </c>
      <c r="C5" s="617" t="s">
        <v>2931</v>
      </c>
      <c r="D5" s="617" t="s">
        <v>36</v>
      </c>
      <c r="E5" s="617" t="s">
        <v>60</v>
      </c>
      <c r="F5" s="617" t="s">
        <v>26</v>
      </c>
      <c r="G5" s="617">
        <v>1969</v>
      </c>
      <c r="H5" s="617" t="s">
        <v>832</v>
      </c>
      <c r="I5" s="618" t="s">
        <v>262</v>
      </c>
      <c r="J5" s="619">
        <v>18</v>
      </c>
      <c r="K5" s="620">
        <v>540</v>
      </c>
      <c r="L5" s="621">
        <v>-21</v>
      </c>
      <c r="M5" s="622">
        <v>0</v>
      </c>
      <c r="N5" s="623">
        <v>519</v>
      </c>
      <c r="O5" s="624">
        <v>0.63958333333721384</v>
      </c>
      <c r="P5" s="625">
        <v>211</v>
      </c>
      <c r="Q5" s="626">
        <v>43085.722222222219</v>
      </c>
      <c r="R5" s="627">
        <v>0.7597222222222223</v>
      </c>
      <c r="S5" s="627">
        <v>0.79236111111111107</v>
      </c>
      <c r="T5" s="627">
        <v>0.23402777777777781</v>
      </c>
      <c r="U5" s="627">
        <v>0.30277777777777776</v>
      </c>
      <c r="V5" s="627">
        <v>0.3354166666666667</v>
      </c>
      <c r="W5" s="627">
        <v>0.20833333333333334</v>
      </c>
      <c r="X5" s="627">
        <v>0.17777777777777778</v>
      </c>
      <c r="Y5" s="627"/>
      <c r="Z5" s="627">
        <v>0.2722222222222222</v>
      </c>
      <c r="AA5" s="627">
        <v>0.81597222222222221</v>
      </c>
      <c r="AB5" s="627">
        <v>0.86805555555555547</v>
      </c>
      <c r="AC5" s="627">
        <v>0.95138888888888884</v>
      </c>
      <c r="AD5" s="627">
        <v>6.805555555555555E-2</v>
      </c>
      <c r="AE5" s="627"/>
      <c r="AF5" s="627">
        <v>0.15069444444444444</v>
      </c>
      <c r="AG5" s="627">
        <v>0.89236111111111116</v>
      </c>
      <c r="AH5" s="627">
        <v>0.9916666666666667</v>
      </c>
      <c r="AI5" s="627">
        <v>0.11041666666666666</v>
      </c>
      <c r="AJ5" s="627">
        <v>1.8055555555555557E-2</v>
      </c>
      <c r="AK5" s="627">
        <v>0.91875000000000007</v>
      </c>
      <c r="AL5" s="628">
        <v>43086.361805555556</v>
      </c>
      <c r="AN5" s="15">
        <f>VLOOKUP(AO5,id!$A:$C,3,0)</f>
        <v>7</v>
      </c>
      <c r="AO5" s="15" t="str">
        <f>AP5&amp;AQ5&amp;AS5</f>
        <v>SzawdzinKrzysztof1969</v>
      </c>
      <c r="AP5" s="9" t="str">
        <f>E5</f>
        <v>Szawdzin</v>
      </c>
      <c r="AQ5" s="9" t="str">
        <f>F5</f>
        <v>Krzysztof</v>
      </c>
      <c r="AR5" s="9" t="str">
        <f>H5</f>
        <v/>
      </c>
      <c r="AS5" s="9">
        <f>G5</f>
        <v>1969</v>
      </c>
      <c r="AT5" s="9">
        <v>100</v>
      </c>
      <c r="AU5" s="9"/>
      <c r="AV5" s="9"/>
      <c r="AW5" s="9"/>
      <c r="AX5" s="9"/>
      <c r="AY5" s="9"/>
    </row>
    <row r="6" spans="1:51" ht="16.5" customHeight="1">
      <c r="A6" s="615">
        <v>1</v>
      </c>
      <c r="B6" s="616">
        <v>218</v>
      </c>
      <c r="C6" s="617" t="s">
        <v>2931</v>
      </c>
      <c r="D6" s="617" t="s">
        <v>36</v>
      </c>
      <c r="E6" s="617" t="s">
        <v>86</v>
      </c>
      <c r="F6" s="617" t="s">
        <v>69</v>
      </c>
      <c r="G6" s="617">
        <v>1986</v>
      </c>
      <c r="H6" s="617" t="s">
        <v>832</v>
      </c>
      <c r="I6" s="618" t="s">
        <v>262</v>
      </c>
      <c r="J6" s="629">
        <v>18</v>
      </c>
      <c r="K6" s="630">
        <v>540</v>
      </c>
      <c r="L6" s="631">
        <v>-21</v>
      </c>
      <c r="M6" s="627">
        <v>0</v>
      </c>
      <c r="N6" s="632">
        <v>519</v>
      </c>
      <c r="O6" s="633">
        <v>0.63958333333721384</v>
      </c>
      <c r="P6" s="625">
        <v>218</v>
      </c>
      <c r="Q6" s="626">
        <v>43085.722222222219</v>
      </c>
      <c r="R6" s="627">
        <v>0.7597222222222223</v>
      </c>
      <c r="S6" s="627">
        <v>0.79236111111111107</v>
      </c>
      <c r="T6" s="627">
        <v>0.23472222222222219</v>
      </c>
      <c r="U6" s="627">
        <v>0.3034722222222222</v>
      </c>
      <c r="V6" s="627">
        <v>0.3354166666666667</v>
      </c>
      <c r="W6" s="627">
        <v>0.20833333333333334</v>
      </c>
      <c r="X6" s="627">
        <v>0.17777777777777778</v>
      </c>
      <c r="Y6" s="627"/>
      <c r="Z6" s="627">
        <v>0.2722222222222222</v>
      </c>
      <c r="AA6" s="627">
        <v>0.81597222222222221</v>
      </c>
      <c r="AB6" s="627">
        <v>0.86805555555555547</v>
      </c>
      <c r="AC6" s="627">
        <v>0.95138888888888884</v>
      </c>
      <c r="AD6" s="627">
        <v>6.805555555555555E-2</v>
      </c>
      <c r="AE6" s="627"/>
      <c r="AF6" s="627">
        <v>0.15069444444444444</v>
      </c>
      <c r="AG6" s="627">
        <v>0.89166666666666661</v>
      </c>
      <c r="AH6" s="627">
        <v>0.99236111111111114</v>
      </c>
      <c r="AI6" s="627">
        <v>0.1111111111111111</v>
      </c>
      <c r="AJ6" s="627">
        <v>1.8055555555555557E-2</v>
      </c>
      <c r="AK6" s="627">
        <v>0.91875000000000007</v>
      </c>
      <c r="AL6" s="628">
        <v>43086.361805555556</v>
      </c>
      <c r="AN6" s="15">
        <f>VLOOKUP(AO6,id!$A:$C,3,0)</f>
        <v>22</v>
      </c>
      <c r="AO6" s="15" t="str">
        <f t="shared" ref="AO6:AO32" si="0">AP6&amp;AQ6&amp;AS6</f>
        <v>MirowskiŁukasz1986</v>
      </c>
      <c r="AP6" s="9" t="str">
        <f t="shared" ref="AP6:AQ21" si="1">E6</f>
        <v>Mirowski</v>
      </c>
      <c r="AQ6" s="9" t="str">
        <f t="shared" si="1"/>
        <v>Łukasz</v>
      </c>
      <c r="AR6" s="9" t="str">
        <f t="shared" ref="AR6:AR32" si="2">H6</f>
        <v/>
      </c>
      <c r="AS6" s="9">
        <f t="shared" ref="AS6:AS32" si="3">G6</f>
        <v>1986</v>
      </c>
      <c r="AT6" s="9">
        <f t="shared" ref="AT6:AT32" si="4">AT5*IF(AX6&lt;1,AX6,IF(AY6&lt;1,AY6,IF(AW6&lt;1,AW6,IF(AV6&lt;1,AV6,1))))</f>
        <v>100</v>
      </c>
      <c r="AU6" s="9"/>
      <c r="AV6" s="9">
        <f>O5/O6</f>
        <v>1</v>
      </c>
      <c r="AW6" s="9">
        <f>J6/J5</f>
        <v>1</v>
      </c>
      <c r="AX6" s="9">
        <f>N6/N5</f>
        <v>1</v>
      </c>
      <c r="AY6" s="9">
        <f t="shared" ref="AY6:AY32" si="5">AW6^0.2</f>
        <v>1</v>
      </c>
    </row>
    <row r="7" spans="1:51" ht="16.5" customHeight="1">
      <c r="A7" s="615">
        <v>3</v>
      </c>
      <c r="B7" s="616">
        <v>216</v>
      </c>
      <c r="C7" s="617" t="s">
        <v>2931</v>
      </c>
      <c r="D7" s="617" t="s">
        <v>36</v>
      </c>
      <c r="E7" s="617" t="s">
        <v>281</v>
      </c>
      <c r="F7" s="617" t="s">
        <v>250</v>
      </c>
      <c r="G7" s="617">
        <v>1963</v>
      </c>
      <c r="H7" s="617" t="s">
        <v>832</v>
      </c>
      <c r="I7" s="618" t="s">
        <v>279</v>
      </c>
      <c r="J7" s="629">
        <v>17</v>
      </c>
      <c r="K7" s="630">
        <v>510</v>
      </c>
      <c r="L7" s="631">
        <v>-24</v>
      </c>
      <c r="M7" s="627">
        <v>0</v>
      </c>
      <c r="N7" s="632">
        <v>486</v>
      </c>
      <c r="O7" s="633">
        <v>0.64166666667006211</v>
      </c>
      <c r="P7" s="625">
        <v>216</v>
      </c>
      <c r="Q7" s="626">
        <v>43085.722222222219</v>
      </c>
      <c r="R7" s="627">
        <v>0.7597222222222223</v>
      </c>
      <c r="S7" s="627">
        <v>0.7895833333333333</v>
      </c>
      <c r="T7" s="627">
        <v>0.23472222222222219</v>
      </c>
      <c r="U7" s="627">
        <v>0.3034722222222222</v>
      </c>
      <c r="V7" s="627">
        <v>0.3354166666666667</v>
      </c>
      <c r="W7" s="627">
        <v>0.20833333333333334</v>
      </c>
      <c r="X7" s="627">
        <v>0.18055555555555555</v>
      </c>
      <c r="Y7" s="627"/>
      <c r="Z7" s="627">
        <v>0.2722222222222222</v>
      </c>
      <c r="AA7" s="627">
        <v>0.81805555555555554</v>
      </c>
      <c r="AB7" s="627">
        <v>0.86736111111111114</v>
      </c>
      <c r="AC7" s="627">
        <v>0.97083333333333333</v>
      </c>
      <c r="AD7" s="627">
        <v>9.7916666666666666E-2</v>
      </c>
      <c r="AE7" s="627"/>
      <c r="AF7" s="627"/>
      <c r="AG7" s="627">
        <v>0.90555555555555556</v>
      </c>
      <c r="AH7" s="627">
        <v>1.6666666666666666E-2</v>
      </c>
      <c r="AI7" s="627">
        <v>0.14097222222222222</v>
      </c>
      <c r="AJ7" s="627">
        <v>4.7916666666666663E-2</v>
      </c>
      <c r="AK7" s="627">
        <v>0.94513888888888886</v>
      </c>
      <c r="AL7" s="628">
        <v>43086.363888888889</v>
      </c>
      <c r="AN7" s="15">
        <f>VLOOKUP(AO7,id!$A:$C,3,0)</f>
        <v>4</v>
      </c>
      <c r="AO7" s="15" t="str">
        <f t="shared" si="0"/>
        <v>KrólikowskiRoman1963</v>
      </c>
      <c r="AP7" s="9" t="str">
        <f t="shared" si="1"/>
        <v>Królikowski</v>
      </c>
      <c r="AQ7" s="9" t="str">
        <f t="shared" si="1"/>
        <v>Roman</v>
      </c>
      <c r="AR7" s="9" t="str">
        <f t="shared" si="2"/>
        <v/>
      </c>
      <c r="AS7" s="9">
        <f t="shared" si="3"/>
        <v>1963</v>
      </c>
      <c r="AT7" s="9">
        <f t="shared" si="4"/>
        <v>93.641618497109818</v>
      </c>
      <c r="AU7" s="9"/>
      <c r="AV7" s="9">
        <f t="shared" ref="AV7:AV32" si="6">O6/O7</f>
        <v>0.99675324675401988</v>
      </c>
      <c r="AW7" s="9">
        <f t="shared" ref="AW7:AW32" si="7">J7/J6</f>
        <v>0.94444444444444442</v>
      </c>
      <c r="AX7" s="9">
        <f t="shared" ref="AX7:AX32" si="8">N7/N6</f>
        <v>0.93641618497109824</v>
      </c>
      <c r="AY7" s="9">
        <f t="shared" si="5"/>
        <v>0.98863341063895649</v>
      </c>
    </row>
    <row r="8" spans="1:51" ht="16.5" customHeight="1">
      <c r="A8" s="615">
        <v>4</v>
      </c>
      <c r="B8" s="616">
        <v>226</v>
      </c>
      <c r="C8" s="617" t="s">
        <v>2931</v>
      </c>
      <c r="D8" s="617" t="s">
        <v>36</v>
      </c>
      <c r="E8" s="617" t="s">
        <v>14</v>
      </c>
      <c r="F8" s="617" t="s">
        <v>26</v>
      </c>
      <c r="G8" s="617">
        <v>1975</v>
      </c>
      <c r="H8" s="617" t="s">
        <v>832</v>
      </c>
      <c r="I8" s="618" t="s">
        <v>1983</v>
      </c>
      <c r="J8" s="629">
        <v>17</v>
      </c>
      <c r="K8" s="630">
        <v>510</v>
      </c>
      <c r="L8" s="631">
        <v>-66</v>
      </c>
      <c r="M8" s="627">
        <v>0</v>
      </c>
      <c r="N8" s="632">
        <v>444</v>
      </c>
      <c r="O8" s="633">
        <v>0.67083333333721384</v>
      </c>
      <c r="P8" s="625">
        <v>226</v>
      </c>
      <c r="Q8" s="626">
        <v>43085.722222222219</v>
      </c>
      <c r="R8" s="627"/>
      <c r="S8" s="627">
        <v>0.74583333333333324</v>
      </c>
      <c r="T8" s="627">
        <v>0.27013888888888887</v>
      </c>
      <c r="U8" s="627">
        <v>0.34583333333333338</v>
      </c>
      <c r="V8" s="627"/>
      <c r="W8" s="627">
        <v>0.24027777777777778</v>
      </c>
      <c r="X8" s="627">
        <v>0.21527777777777779</v>
      </c>
      <c r="Y8" s="627"/>
      <c r="Z8" s="627">
        <v>0.31875000000000003</v>
      </c>
      <c r="AA8" s="627">
        <v>0.76944444444444438</v>
      </c>
      <c r="AB8" s="627">
        <v>0.80972222222222223</v>
      </c>
      <c r="AC8" s="627">
        <v>0.95208333333333339</v>
      </c>
      <c r="AD8" s="627">
        <v>6.5277777777777782E-2</v>
      </c>
      <c r="AE8" s="627">
        <v>0.10625</v>
      </c>
      <c r="AF8" s="627">
        <v>0.18819444444444444</v>
      </c>
      <c r="AG8" s="627">
        <v>0.86458333333333337</v>
      </c>
      <c r="AH8" s="627">
        <v>0.99236111111111114</v>
      </c>
      <c r="AI8" s="627">
        <v>0.14652777777777778</v>
      </c>
      <c r="AJ8" s="627">
        <v>1.8055555555555557E-2</v>
      </c>
      <c r="AK8" s="627">
        <v>0.89236111111111116</v>
      </c>
      <c r="AL8" s="628">
        <v>43086.393055555556</v>
      </c>
      <c r="AN8" s="15">
        <f>VLOOKUP(AO8,id!$A:$C,3,0)</f>
        <v>26</v>
      </c>
      <c r="AO8" s="15" t="str">
        <f t="shared" si="0"/>
        <v>CecułaKrzysztof1975</v>
      </c>
      <c r="AP8" s="9" t="str">
        <f t="shared" si="1"/>
        <v>Cecuła</v>
      </c>
      <c r="AQ8" s="9" t="str">
        <f t="shared" si="1"/>
        <v>Krzysztof</v>
      </c>
      <c r="AR8" s="9" t="str">
        <f t="shared" si="2"/>
        <v/>
      </c>
      <c r="AS8" s="9">
        <f t="shared" si="3"/>
        <v>1975</v>
      </c>
      <c r="AT8" s="9">
        <f t="shared" si="4"/>
        <v>85.549132947976872</v>
      </c>
      <c r="AU8" s="9"/>
      <c r="AV8" s="9">
        <f t="shared" si="6"/>
        <v>0.95652173912996319</v>
      </c>
      <c r="AW8" s="9">
        <f t="shared" si="7"/>
        <v>1</v>
      </c>
      <c r="AX8" s="9">
        <f t="shared" si="8"/>
        <v>0.9135802469135802</v>
      </c>
      <c r="AY8" s="9">
        <f t="shared" si="5"/>
        <v>1</v>
      </c>
    </row>
    <row r="9" spans="1:51" ht="16.5" customHeight="1">
      <c r="A9" s="615">
        <v>5</v>
      </c>
      <c r="B9" s="616">
        <v>207</v>
      </c>
      <c r="C9" s="617" t="s">
        <v>2931</v>
      </c>
      <c r="D9" s="617" t="s">
        <v>36</v>
      </c>
      <c r="E9" s="617" t="s">
        <v>452</v>
      </c>
      <c r="F9" s="617" t="s">
        <v>295</v>
      </c>
      <c r="G9" s="617">
        <v>1983</v>
      </c>
      <c r="H9" s="617" t="s">
        <v>451</v>
      </c>
      <c r="I9" s="618" t="s">
        <v>2932</v>
      </c>
      <c r="J9" s="629">
        <v>17</v>
      </c>
      <c r="K9" s="630">
        <v>510</v>
      </c>
      <c r="L9" s="631">
        <v>-82</v>
      </c>
      <c r="M9" s="627">
        <v>0</v>
      </c>
      <c r="N9" s="632">
        <v>428</v>
      </c>
      <c r="O9" s="633">
        <v>0.68194444444816327</v>
      </c>
      <c r="P9" s="625">
        <v>207</v>
      </c>
      <c r="Q9" s="626">
        <v>43085.722222222219</v>
      </c>
      <c r="R9" s="627"/>
      <c r="S9" s="627">
        <v>0.75208333333333333</v>
      </c>
      <c r="T9" s="627">
        <v>0.85555555555555562</v>
      </c>
      <c r="U9" s="627"/>
      <c r="V9" s="627"/>
      <c r="W9" s="627">
        <v>0.36319444444444443</v>
      </c>
      <c r="X9" s="627">
        <v>0.34166666666666662</v>
      </c>
      <c r="Y9" s="627">
        <v>0.8881944444444444</v>
      </c>
      <c r="Z9" s="627">
        <v>0.77986111111111101</v>
      </c>
      <c r="AA9" s="627">
        <v>0.81666666666666676</v>
      </c>
      <c r="AB9" s="627">
        <v>0.94861111111111107</v>
      </c>
      <c r="AC9" s="627">
        <v>3.8194444444444441E-2</v>
      </c>
      <c r="AD9" s="627">
        <v>0.18194444444444444</v>
      </c>
      <c r="AE9" s="627">
        <v>0.21666666666666667</v>
      </c>
      <c r="AF9" s="627">
        <v>0.13541666666666666</v>
      </c>
      <c r="AG9" s="627">
        <v>0.97291666666666676</v>
      </c>
      <c r="AH9" s="627">
        <v>7.5694444444444439E-2</v>
      </c>
      <c r="AI9" s="627">
        <v>0.30486111111111108</v>
      </c>
      <c r="AJ9" s="627">
        <v>0.1076388888888889</v>
      </c>
      <c r="AK9" s="627">
        <v>0.99722222222222223</v>
      </c>
      <c r="AL9" s="628">
        <v>43086.404166666667</v>
      </c>
      <c r="AN9" s="15">
        <f>VLOOKUP(AO9,id!$A:$C,3,0)</f>
        <v>184</v>
      </c>
      <c r="AO9" s="15" t="str">
        <f t="shared" si="0"/>
        <v>RuchlickiStanisław1983</v>
      </c>
      <c r="AP9" s="9" t="str">
        <f t="shared" si="1"/>
        <v>Ruchlicki</v>
      </c>
      <c r="AQ9" s="9" t="str">
        <f t="shared" si="1"/>
        <v>Stanisław</v>
      </c>
      <c r="AR9" s="9" t="str">
        <f t="shared" si="2"/>
        <v>Bliska Team</v>
      </c>
      <c r="AS9" s="9">
        <f t="shared" si="3"/>
        <v>1983</v>
      </c>
      <c r="AT9" s="9">
        <f t="shared" si="4"/>
        <v>82.46628131021194</v>
      </c>
      <c r="AU9" s="9"/>
      <c r="AV9" s="9">
        <f t="shared" si="6"/>
        <v>0.98370672097792267</v>
      </c>
      <c r="AW9" s="9">
        <f t="shared" si="7"/>
        <v>1</v>
      </c>
      <c r="AX9" s="9">
        <f t="shared" si="8"/>
        <v>0.963963963963964</v>
      </c>
      <c r="AY9" s="9">
        <f t="shared" si="5"/>
        <v>1</v>
      </c>
    </row>
    <row r="10" spans="1:51" ht="16.5" customHeight="1">
      <c r="A10" s="615">
        <v>6</v>
      </c>
      <c r="B10" s="616">
        <v>225</v>
      </c>
      <c r="C10" s="617" t="s">
        <v>2931</v>
      </c>
      <c r="D10" s="617" t="s">
        <v>36</v>
      </c>
      <c r="E10" s="617" t="s">
        <v>132</v>
      </c>
      <c r="F10" s="617" t="s">
        <v>50</v>
      </c>
      <c r="G10" s="617">
        <v>1970</v>
      </c>
      <c r="H10" s="617" t="s">
        <v>832</v>
      </c>
      <c r="I10" s="618" t="s">
        <v>1228</v>
      </c>
      <c r="J10" s="629">
        <v>14</v>
      </c>
      <c r="K10" s="630">
        <v>420</v>
      </c>
      <c r="L10" s="631">
        <v>0</v>
      </c>
      <c r="M10" s="627">
        <v>0</v>
      </c>
      <c r="N10" s="632">
        <v>420</v>
      </c>
      <c r="O10" s="633">
        <v>0.62083333333430346</v>
      </c>
      <c r="P10" s="625">
        <v>225</v>
      </c>
      <c r="Q10" s="626">
        <v>43085.722222222219</v>
      </c>
      <c r="R10" s="627"/>
      <c r="S10" s="627">
        <v>0.74583333333333324</v>
      </c>
      <c r="T10" s="627">
        <v>0.27013888888888887</v>
      </c>
      <c r="U10" s="627"/>
      <c r="V10" s="627"/>
      <c r="W10" s="627">
        <v>0.23194444444444443</v>
      </c>
      <c r="X10" s="627">
        <v>0.17777777777777778</v>
      </c>
      <c r="Y10" s="627"/>
      <c r="Z10" s="627">
        <v>0.31875000000000003</v>
      </c>
      <c r="AA10" s="627">
        <v>0.76874999999999993</v>
      </c>
      <c r="AB10" s="627">
        <v>0.80972222222222223</v>
      </c>
      <c r="AC10" s="627">
        <v>0.95208333333333339</v>
      </c>
      <c r="AD10" s="627">
        <v>9.7916666666666666E-2</v>
      </c>
      <c r="AE10" s="627"/>
      <c r="AF10" s="627"/>
      <c r="AG10" s="627">
        <v>0.86458333333333337</v>
      </c>
      <c r="AH10" s="627">
        <v>1.0416666666666666E-2</v>
      </c>
      <c r="AI10" s="627">
        <v>0.14097222222222222</v>
      </c>
      <c r="AJ10" s="627">
        <v>4.5833333333333337E-2</v>
      </c>
      <c r="AK10" s="627">
        <v>0.89166666666666661</v>
      </c>
      <c r="AL10" s="628">
        <v>43086.343055555553</v>
      </c>
      <c r="AN10" s="15">
        <f>VLOOKUP(AO10,id!$A:$C,3,0)</f>
        <v>8</v>
      </c>
      <c r="AO10" s="15" t="str">
        <f t="shared" si="0"/>
        <v>FałowskiRafał1970</v>
      </c>
      <c r="AP10" s="9" t="str">
        <f t="shared" si="1"/>
        <v>Fałowski</v>
      </c>
      <c r="AQ10" s="9" t="str">
        <f t="shared" si="1"/>
        <v>Rafał</v>
      </c>
      <c r="AR10" s="9" t="str">
        <f t="shared" si="2"/>
        <v/>
      </c>
      <c r="AS10" s="9">
        <f t="shared" si="3"/>
        <v>1970</v>
      </c>
      <c r="AT10" s="9">
        <f t="shared" si="4"/>
        <v>80.924855491329467</v>
      </c>
      <c r="AU10" s="9"/>
      <c r="AV10" s="9">
        <f t="shared" si="6"/>
        <v>1.0984340044785466</v>
      </c>
      <c r="AW10" s="9">
        <f t="shared" si="7"/>
        <v>0.82352941176470584</v>
      </c>
      <c r="AX10" s="9">
        <f t="shared" si="8"/>
        <v>0.98130841121495327</v>
      </c>
      <c r="AY10" s="9">
        <f t="shared" si="5"/>
        <v>0.96191306359044559</v>
      </c>
    </row>
    <row r="11" spans="1:51" ht="16.5" customHeight="1">
      <c r="A11" s="615">
        <v>7</v>
      </c>
      <c r="B11" s="616">
        <v>214</v>
      </c>
      <c r="C11" s="617" t="s">
        <v>2931</v>
      </c>
      <c r="D11" s="617" t="s">
        <v>36</v>
      </c>
      <c r="E11" s="617" t="s">
        <v>27</v>
      </c>
      <c r="F11" s="617" t="s">
        <v>21</v>
      </c>
      <c r="G11" s="617">
        <v>1969</v>
      </c>
      <c r="H11" s="617" t="s">
        <v>1982</v>
      </c>
      <c r="I11" s="618" t="s">
        <v>269</v>
      </c>
      <c r="J11" s="629">
        <v>14</v>
      </c>
      <c r="K11" s="630">
        <v>420</v>
      </c>
      <c r="L11" s="631">
        <v>-15</v>
      </c>
      <c r="M11" s="627">
        <v>0</v>
      </c>
      <c r="N11" s="632">
        <v>405</v>
      </c>
      <c r="O11" s="633">
        <v>0.63541666667151731</v>
      </c>
      <c r="P11" s="625">
        <v>214</v>
      </c>
      <c r="Q11" s="626">
        <v>43085.722222222219</v>
      </c>
      <c r="R11" s="627">
        <v>0.75</v>
      </c>
      <c r="S11" s="627">
        <v>0.78888888888888886</v>
      </c>
      <c r="T11" s="627">
        <v>0.30972222222222223</v>
      </c>
      <c r="U11" s="627"/>
      <c r="V11" s="627"/>
      <c r="W11" s="627">
        <v>0.24374999999999999</v>
      </c>
      <c r="X11" s="627">
        <v>0.19027777777777777</v>
      </c>
      <c r="Y11" s="627"/>
      <c r="Z11" s="627"/>
      <c r="AA11" s="627">
        <v>0.81666666666666676</v>
      </c>
      <c r="AB11" s="627">
        <v>0.86875000000000002</v>
      </c>
      <c r="AC11" s="627">
        <v>0.97083333333333333</v>
      </c>
      <c r="AD11" s="627">
        <v>6.1111111111111116E-2</v>
      </c>
      <c r="AE11" s="627"/>
      <c r="AF11" s="627">
        <v>0.14722222222222223</v>
      </c>
      <c r="AG11" s="627">
        <v>0.91041666666666676</v>
      </c>
      <c r="AH11" s="627">
        <v>2.1527777777777781E-2</v>
      </c>
      <c r="AI11" s="627"/>
      <c r="AJ11" s="627">
        <v>0.1173611111111111</v>
      </c>
      <c r="AK11" s="627">
        <v>0.94166666666666676</v>
      </c>
      <c r="AL11" s="628">
        <v>43086.357638888891</v>
      </c>
      <c r="AN11" s="15">
        <f>VLOOKUP(AO11,id!$A:$C,3,0)</f>
        <v>31</v>
      </c>
      <c r="AO11" s="15" t="str">
        <f t="shared" si="0"/>
        <v>WitkowskiMarcin1969</v>
      </c>
      <c r="AP11" s="9" t="str">
        <f t="shared" si="1"/>
        <v>Witkowski</v>
      </c>
      <c r="AQ11" s="9" t="str">
        <f t="shared" si="1"/>
        <v>Marcin</v>
      </c>
      <c r="AR11" s="9" t="str">
        <f t="shared" si="2"/>
        <v>ZASZYCI</v>
      </c>
      <c r="AS11" s="9">
        <f t="shared" si="3"/>
        <v>1969</v>
      </c>
      <c r="AT11" s="9">
        <f t="shared" si="4"/>
        <v>78.034682080924838</v>
      </c>
      <c r="AU11" s="9"/>
      <c r="AV11" s="9">
        <f t="shared" si="6"/>
        <v>0.97704918032193699</v>
      </c>
      <c r="AW11" s="9">
        <f t="shared" si="7"/>
        <v>1</v>
      </c>
      <c r="AX11" s="9">
        <f t="shared" si="8"/>
        <v>0.9642857142857143</v>
      </c>
      <c r="AY11" s="9">
        <f t="shared" si="5"/>
        <v>1</v>
      </c>
    </row>
    <row r="12" spans="1:51" ht="16.5" customHeight="1">
      <c r="A12" s="615">
        <v>8</v>
      </c>
      <c r="B12" s="616">
        <v>215</v>
      </c>
      <c r="C12" s="617" t="s">
        <v>2931</v>
      </c>
      <c r="D12" s="617" t="s">
        <v>36</v>
      </c>
      <c r="E12" s="617" t="s">
        <v>2933</v>
      </c>
      <c r="F12" s="617" t="s">
        <v>56</v>
      </c>
      <c r="G12" s="617">
        <v>1977</v>
      </c>
      <c r="H12" s="617" t="s">
        <v>2934</v>
      </c>
      <c r="I12" s="618" t="s">
        <v>2935</v>
      </c>
      <c r="J12" s="629">
        <v>12</v>
      </c>
      <c r="K12" s="630">
        <v>360</v>
      </c>
      <c r="L12" s="631">
        <v>0</v>
      </c>
      <c r="M12" s="627">
        <v>0</v>
      </c>
      <c r="N12" s="632">
        <v>360</v>
      </c>
      <c r="O12" s="633">
        <v>0.59722222222626442</v>
      </c>
      <c r="P12" s="625">
        <v>215</v>
      </c>
      <c r="Q12" s="626">
        <v>43085.722222222219</v>
      </c>
      <c r="R12" s="627"/>
      <c r="S12" s="627">
        <v>0.74722222222222223</v>
      </c>
      <c r="T12" s="627">
        <v>0.3125</v>
      </c>
      <c r="U12" s="627"/>
      <c r="V12" s="627"/>
      <c r="W12" s="627">
        <v>0.27499999999999997</v>
      </c>
      <c r="X12" s="627">
        <v>0.23819444444444446</v>
      </c>
      <c r="Y12" s="627"/>
      <c r="Z12" s="627">
        <v>0.77430555555555547</v>
      </c>
      <c r="AA12" s="627">
        <v>0.8340277777777777</v>
      </c>
      <c r="AB12" s="627">
        <v>0.91249999999999998</v>
      </c>
      <c r="AC12" s="627">
        <v>9.1666666666666674E-2</v>
      </c>
      <c r="AD12" s="627"/>
      <c r="AE12" s="627"/>
      <c r="AF12" s="627">
        <v>0.18819444444444444</v>
      </c>
      <c r="AG12" s="627">
        <v>0.98402777777777783</v>
      </c>
      <c r="AH12" s="627"/>
      <c r="AI12" s="627"/>
      <c r="AJ12" s="627">
        <v>0.14791666666666667</v>
      </c>
      <c r="AK12" s="627">
        <v>2.7777777777777776E-2</v>
      </c>
      <c r="AL12" s="628">
        <v>43086.319444444445</v>
      </c>
      <c r="AN12" s="15">
        <f>VLOOKUP(AO12,id!$A:$C,3,0)</f>
        <v>759</v>
      </c>
      <c r="AO12" s="15" t="str">
        <f t="shared" si="0"/>
        <v>WanatkoArtur1977</v>
      </c>
      <c r="AP12" s="9" t="str">
        <f t="shared" si="1"/>
        <v>Wanatko</v>
      </c>
      <c r="AQ12" s="9" t="str">
        <f t="shared" si="1"/>
        <v>Artur</v>
      </c>
      <c r="AR12" s="9" t="str">
        <f t="shared" si="2"/>
        <v>Nocny Rower</v>
      </c>
      <c r="AS12" s="9">
        <f t="shared" si="3"/>
        <v>1977</v>
      </c>
      <c r="AT12" s="9">
        <f t="shared" si="4"/>
        <v>69.364161849710968</v>
      </c>
      <c r="AU12" s="9"/>
      <c r="AV12" s="9">
        <f t="shared" si="6"/>
        <v>1.0639534883730137</v>
      </c>
      <c r="AW12" s="9">
        <f t="shared" si="7"/>
        <v>0.8571428571428571</v>
      </c>
      <c r="AX12" s="9">
        <f t="shared" si="8"/>
        <v>0.88888888888888884</v>
      </c>
      <c r="AY12" s="9">
        <f t="shared" si="5"/>
        <v>0.96964026609557907</v>
      </c>
    </row>
    <row r="13" spans="1:51" ht="16.5" customHeight="1">
      <c r="A13" s="615">
        <v>9</v>
      </c>
      <c r="B13" s="616">
        <v>205</v>
      </c>
      <c r="C13" s="617" t="s">
        <v>2931</v>
      </c>
      <c r="D13" s="617" t="s">
        <v>36</v>
      </c>
      <c r="E13" s="617" t="s">
        <v>100</v>
      </c>
      <c r="F13" s="617" t="s">
        <v>38</v>
      </c>
      <c r="G13" s="617">
        <v>1978</v>
      </c>
      <c r="H13" s="617" t="s">
        <v>173</v>
      </c>
      <c r="I13" s="618" t="s">
        <v>329</v>
      </c>
      <c r="J13" s="629">
        <v>12</v>
      </c>
      <c r="K13" s="630">
        <v>360</v>
      </c>
      <c r="L13" s="631">
        <v>0</v>
      </c>
      <c r="M13" s="627">
        <v>0</v>
      </c>
      <c r="N13" s="632">
        <v>360</v>
      </c>
      <c r="O13" s="633">
        <v>0.61111111111677019</v>
      </c>
      <c r="P13" s="625">
        <v>205</v>
      </c>
      <c r="Q13" s="626">
        <v>43085.722222222219</v>
      </c>
      <c r="R13" s="627"/>
      <c r="S13" s="627">
        <v>0.76180555555555562</v>
      </c>
      <c r="T13" s="627"/>
      <c r="U13" s="627"/>
      <c r="V13" s="627"/>
      <c r="W13" s="627">
        <v>0.2902777777777778</v>
      </c>
      <c r="X13" s="627">
        <v>0.20625000000000002</v>
      </c>
      <c r="Y13" s="627"/>
      <c r="Z13" s="627">
        <v>0.29652777777777778</v>
      </c>
      <c r="AA13" s="627">
        <v>0.78819444444444453</v>
      </c>
      <c r="AB13" s="627">
        <v>0.88888888888888884</v>
      </c>
      <c r="AC13" s="627">
        <v>3.8194444444444441E-2</v>
      </c>
      <c r="AD13" s="627"/>
      <c r="AE13" s="627"/>
      <c r="AF13" s="627">
        <v>0.16597222222222222</v>
      </c>
      <c r="AG13" s="627">
        <v>0.95416666666666661</v>
      </c>
      <c r="AH13" s="627">
        <v>8.819444444444445E-2</v>
      </c>
      <c r="AI13" s="627"/>
      <c r="AJ13" s="627">
        <v>0.13194444444444445</v>
      </c>
      <c r="AK13" s="627">
        <v>0.96805555555555556</v>
      </c>
      <c r="AL13" s="628">
        <v>43086.333333333336</v>
      </c>
      <c r="AN13" s="15">
        <f>VLOOKUP(AO13,id!$A:$C,3,0)</f>
        <v>10</v>
      </c>
      <c r="AO13" s="15" t="str">
        <f t="shared" si="0"/>
        <v>SadowskiMarek1978</v>
      </c>
      <c r="AP13" s="9" t="str">
        <f t="shared" si="1"/>
        <v>Sadowski</v>
      </c>
      <c r="AQ13" s="9" t="str">
        <f t="shared" si="1"/>
        <v>Marek</v>
      </c>
      <c r="AR13" s="9" t="str">
        <f t="shared" si="2"/>
        <v>GR3miasto</v>
      </c>
      <c r="AS13" s="9">
        <f t="shared" si="3"/>
        <v>1978</v>
      </c>
      <c r="AT13" s="9">
        <f t="shared" si="4"/>
        <v>67.787703625684969</v>
      </c>
      <c r="AU13" s="9"/>
      <c r="AV13" s="9">
        <f t="shared" si="6"/>
        <v>0.97727272727029191</v>
      </c>
      <c r="AW13" s="9">
        <f t="shared" si="7"/>
        <v>1</v>
      </c>
      <c r="AX13" s="9">
        <f t="shared" si="8"/>
        <v>1</v>
      </c>
      <c r="AY13" s="9">
        <f t="shared" si="5"/>
        <v>1</v>
      </c>
    </row>
    <row r="14" spans="1:51" ht="16.5" customHeight="1">
      <c r="A14" s="615">
        <v>10</v>
      </c>
      <c r="B14" s="616">
        <v>228</v>
      </c>
      <c r="C14" s="617" t="s">
        <v>2931</v>
      </c>
      <c r="D14" s="617" t="s">
        <v>36</v>
      </c>
      <c r="E14" s="617" t="s">
        <v>113</v>
      </c>
      <c r="F14" s="617" t="s">
        <v>20</v>
      </c>
      <c r="G14" s="617">
        <v>1984</v>
      </c>
      <c r="H14" s="617" t="s">
        <v>2936</v>
      </c>
      <c r="I14" s="618" t="s">
        <v>1787</v>
      </c>
      <c r="J14" s="629">
        <v>12</v>
      </c>
      <c r="K14" s="630">
        <v>360</v>
      </c>
      <c r="L14" s="631">
        <v>0</v>
      </c>
      <c r="M14" s="627">
        <v>0</v>
      </c>
      <c r="N14" s="632">
        <v>360</v>
      </c>
      <c r="O14" s="633">
        <v>0.625</v>
      </c>
      <c r="P14" s="625">
        <v>228</v>
      </c>
      <c r="Q14" s="626">
        <v>43085.722222222219</v>
      </c>
      <c r="R14" s="627"/>
      <c r="S14" s="627">
        <v>0.74583333333333324</v>
      </c>
      <c r="T14" s="627">
        <v>0.27291666666666664</v>
      </c>
      <c r="U14" s="627"/>
      <c r="V14" s="627"/>
      <c r="W14" s="627">
        <v>0.21597222222222223</v>
      </c>
      <c r="X14" s="627">
        <v>0.17152777777777775</v>
      </c>
      <c r="Y14" s="627"/>
      <c r="Z14" s="627">
        <v>0.32222222222222224</v>
      </c>
      <c r="AA14" s="627">
        <v>0.76944444444444438</v>
      </c>
      <c r="AB14" s="627">
        <v>0.83888888888888891</v>
      </c>
      <c r="AC14" s="627">
        <v>1.7361111111111112E-2</v>
      </c>
      <c r="AD14" s="627"/>
      <c r="AE14" s="627"/>
      <c r="AF14" s="627">
        <v>0.12430555555555556</v>
      </c>
      <c r="AG14" s="627">
        <v>0.89166666666666661</v>
      </c>
      <c r="AH14" s="627"/>
      <c r="AI14" s="627"/>
      <c r="AJ14" s="627">
        <v>8.6805555555555566E-2</v>
      </c>
      <c r="AK14" s="627">
        <v>0.93125000000000002</v>
      </c>
      <c r="AL14" s="628">
        <v>43086.347222222219</v>
      </c>
      <c r="AN14" s="15">
        <f>VLOOKUP(AO14,id!$A:$C,3,0)</f>
        <v>49</v>
      </c>
      <c r="AO14" s="15" t="str">
        <f t="shared" si="0"/>
        <v>CichońPaweł1984</v>
      </c>
      <c r="AP14" s="9" t="str">
        <f t="shared" si="1"/>
        <v>Cichoń</v>
      </c>
      <c r="AQ14" s="9" t="str">
        <f t="shared" si="1"/>
        <v>Paweł</v>
      </c>
      <c r="AR14" s="9" t="str">
        <f t="shared" si="2"/>
        <v>KOPER Architektura</v>
      </c>
      <c r="AS14" s="9">
        <f t="shared" si="3"/>
        <v>1984</v>
      </c>
      <c r="AT14" s="9">
        <f t="shared" si="4"/>
        <v>66.281310212394644</v>
      </c>
      <c r="AU14" s="9"/>
      <c r="AV14" s="9">
        <f t="shared" si="6"/>
        <v>0.97777777778683228</v>
      </c>
      <c r="AW14" s="9">
        <f t="shared" si="7"/>
        <v>1</v>
      </c>
      <c r="AX14" s="9">
        <f t="shared" si="8"/>
        <v>1</v>
      </c>
      <c r="AY14" s="9">
        <f t="shared" si="5"/>
        <v>1</v>
      </c>
    </row>
    <row r="15" spans="1:51" ht="16.5" customHeight="1">
      <c r="A15" s="615">
        <v>11</v>
      </c>
      <c r="B15" s="616">
        <v>208</v>
      </c>
      <c r="C15" s="617" t="s">
        <v>2931</v>
      </c>
      <c r="D15" s="617" t="s">
        <v>36</v>
      </c>
      <c r="E15" s="617" t="s">
        <v>82</v>
      </c>
      <c r="F15" s="617" t="s">
        <v>26</v>
      </c>
      <c r="G15" s="617">
        <v>1954</v>
      </c>
      <c r="H15" s="617" t="s">
        <v>832</v>
      </c>
      <c r="I15" s="618" t="s">
        <v>254</v>
      </c>
      <c r="J15" s="629">
        <v>12</v>
      </c>
      <c r="K15" s="630">
        <v>360</v>
      </c>
      <c r="L15" s="631">
        <v>-12</v>
      </c>
      <c r="M15" s="627">
        <v>0</v>
      </c>
      <c r="N15" s="632">
        <v>348</v>
      </c>
      <c r="O15" s="633">
        <v>0.63333333333866904</v>
      </c>
      <c r="P15" s="625">
        <v>208</v>
      </c>
      <c r="Q15" s="626">
        <v>43085.722222222219</v>
      </c>
      <c r="R15" s="627"/>
      <c r="S15" s="627">
        <v>0.74722222222222223</v>
      </c>
      <c r="T15" s="627"/>
      <c r="U15" s="627"/>
      <c r="V15" s="627"/>
      <c r="W15" s="627"/>
      <c r="X15" s="627">
        <v>0.19166666666666665</v>
      </c>
      <c r="Y15" s="627"/>
      <c r="Z15" s="627">
        <v>0.77361111111111114</v>
      </c>
      <c r="AA15" s="627">
        <v>0.8125</v>
      </c>
      <c r="AB15" s="627">
        <v>0.8666666666666667</v>
      </c>
      <c r="AC15" s="627">
        <v>0.97986111111111107</v>
      </c>
      <c r="AD15" s="627">
        <v>5.7638888888888885E-2</v>
      </c>
      <c r="AE15" s="627">
        <v>9.5833333333333326E-2</v>
      </c>
      <c r="AF15" s="627"/>
      <c r="AG15" s="627">
        <v>0.90902777777777777</v>
      </c>
      <c r="AH15" s="627">
        <v>1.9444444444444445E-2</v>
      </c>
      <c r="AI15" s="627">
        <v>0.14652777777777778</v>
      </c>
      <c r="AJ15" s="627"/>
      <c r="AK15" s="627">
        <v>0.94097222222222221</v>
      </c>
      <c r="AL15" s="628">
        <v>43086.355555555558</v>
      </c>
      <c r="AN15" s="15">
        <f>VLOOKUP(AO15,id!$A:$C,3,0)</f>
        <v>9</v>
      </c>
      <c r="AO15" s="15" t="str">
        <f t="shared" si="0"/>
        <v>WiktorowskiKrzysztof1954</v>
      </c>
      <c r="AP15" s="9" t="str">
        <f t="shared" si="1"/>
        <v>Wiktorowski</v>
      </c>
      <c r="AQ15" s="9" t="str">
        <f t="shared" si="1"/>
        <v>Krzysztof</v>
      </c>
      <c r="AR15" s="9" t="str">
        <f t="shared" si="2"/>
        <v/>
      </c>
      <c r="AS15" s="9">
        <f t="shared" si="3"/>
        <v>1954</v>
      </c>
      <c r="AT15" s="9">
        <f t="shared" si="4"/>
        <v>64.071933205314821</v>
      </c>
      <c r="AU15" s="9"/>
      <c r="AV15" s="9">
        <f t="shared" si="6"/>
        <v>0.98684210525484395</v>
      </c>
      <c r="AW15" s="9">
        <f t="shared" si="7"/>
        <v>1</v>
      </c>
      <c r="AX15" s="9">
        <f t="shared" si="8"/>
        <v>0.96666666666666667</v>
      </c>
      <c r="AY15" s="9">
        <f t="shared" si="5"/>
        <v>1</v>
      </c>
    </row>
    <row r="16" spans="1:51" ht="16.5" customHeight="1">
      <c r="A16" s="615">
        <v>11</v>
      </c>
      <c r="B16" s="616">
        <v>210</v>
      </c>
      <c r="C16" s="617" t="s">
        <v>2931</v>
      </c>
      <c r="D16" s="617" t="s">
        <v>36</v>
      </c>
      <c r="E16" s="617" t="s">
        <v>167</v>
      </c>
      <c r="F16" s="617" t="s">
        <v>166</v>
      </c>
      <c r="G16" s="617">
        <v>1970</v>
      </c>
      <c r="H16" s="617" t="s">
        <v>832</v>
      </c>
      <c r="I16" s="618" t="s">
        <v>269</v>
      </c>
      <c r="J16" s="629">
        <v>12</v>
      </c>
      <c r="K16" s="630">
        <v>360</v>
      </c>
      <c r="L16" s="631">
        <v>-12</v>
      </c>
      <c r="M16" s="627">
        <v>0</v>
      </c>
      <c r="N16" s="632">
        <v>348</v>
      </c>
      <c r="O16" s="633">
        <v>0.63333333333866904</v>
      </c>
      <c r="P16" s="625">
        <v>210</v>
      </c>
      <c r="Q16" s="626">
        <v>43085.722222222219</v>
      </c>
      <c r="R16" s="627"/>
      <c r="S16" s="627">
        <v>0.74722222222222223</v>
      </c>
      <c r="T16" s="627"/>
      <c r="U16" s="627"/>
      <c r="V16" s="627"/>
      <c r="W16" s="627"/>
      <c r="X16" s="627">
        <v>0.19166666666666665</v>
      </c>
      <c r="Y16" s="627"/>
      <c r="Z16" s="627">
        <v>0.77361111111111114</v>
      </c>
      <c r="AA16" s="627">
        <v>0.8125</v>
      </c>
      <c r="AB16" s="627">
        <v>0.8666666666666667</v>
      </c>
      <c r="AC16" s="627">
        <v>0.97986111111111107</v>
      </c>
      <c r="AD16" s="627">
        <v>5.7638888888888885E-2</v>
      </c>
      <c r="AE16" s="627">
        <v>9.5833333333333326E-2</v>
      </c>
      <c r="AF16" s="627"/>
      <c r="AG16" s="627">
        <v>0.90902777777777777</v>
      </c>
      <c r="AH16" s="627">
        <v>1.9444444444444445E-2</v>
      </c>
      <c r="AI16" s="627">
        <v>0.14652777777777778</v>
      </c>
      <c r="AJ16" s="627"/>
      <c r="AK16" s="627">
        <v>0.94097222222222221</v>
      </c>
      <c r="AL16" s="628">
        <v>43086.355555555558</v>
      </c>
      <c r="AN16" s="15">
        <f>VLOOKUP(AO16,id!$A:$C,3,0)</f>
        <v>28</v>
      </c>
      <c r="AO16" s="15" t="str">
        <f t="shared" si="0"/>
        <v>HołdakowskiWojciech1970</v>
      </c>
      <c r="AP16" s="9" t="str">
        <f t="shared" si="1"/>
        <v>Hołdakowski</v>
      </c>
      <c r="AQ16" s="9" t="str">
        <f t="shared" si="1"/>
        <v>Wojciech</v>
      </c>
      <c r="AR16" s="9" t="str">
        <f t="shared" si="2"/>
        <v/>
      </c>
      <c r="AS16" s="9">
        <f t="shared" si="3"/>
        <v>1970</v>
      </c>
      <c r="AT16" s="9">
        <f t="shared" si="4"/>
        <v>64.071933205314821</v>
      </c>
      <c r="AU16" s="9"/>
      <c r="AV16" s="9">
        <f t="shared" si="6"/>
        <v>1</v>
      </c>
      <c r="AW16" s="9">
        <f t="shared" si="7"/>
        <v>1</v>
      </c>
      <c r="AX16" s="9">
        <f t="shared" si="8"/>
        <v>1</v>
      </c>
      <c r="AY16" s="9">
        <f t="shared" si="5"/>
        <v>1</v>
      </c>
    </row>
    <row r="17" spans="1:51" ht="16.5" customHeight="1">
      <c r="A17" s="615">
        <v>11</v>
      </c>
      <c r="B17" s="616">
        <v>219</v>
      </c>
      <c r="C17" s="617" t="s">
        <v>2931</v>
      </c>
      <c r="D17" s="617" t="s">
        <v>36</v>
      </c>
      <c r="E17" s="617" t="s">
        <v>24</v>
      </c>
      <c r="F17" s="617" t="s">
        <v>25</v>
      </c>
      <c r="G17" s="617">
        <v>1973</v>
      </c>
      <c r="H17" s="617" t="s">
        <v>256</v>
      </c>
      <c r="I17" s="618" t="s">
        <v>1515</v>
      </c>
      <c r="J17" s="629">
        <v>12</v>
      </c>
      <c r="K17" s="630">
        <v>360</v>
      </c>
      <c r="L17" s="631">
        <v>-12</v>
      </c>
      <c r="M17" s="627">
        <v>0</v>
      </c>
      <c r="N17" s="632">
        <v>348</v>
      </c>
      <c r="O17" s="633">
        <v>0.63333333333866904</v>
      </c>
      <c r="P17" s="625">
        <v>219</v>
      </c>
      <c r="Q17" s="626">
        <v>43085.722222222219</v>
      </c>
      <c r="R17" s="627"/>
      <c r="S17" s="627">
        <v>0.74722222222222223</v>
      </c>
      <c r="T17" s="627"/>
      <c r="U17" s="627"/>
      <c r="V17" s="627"/>
      <c r="W17" s="627"/>
      <c r="X17" s="627">
        <v>0.19236111111111112</v>
      </c>
      <c r="Y17" s="627"/>
      <c r="Z17" s="627">
        <v>0.77500000000000002</v>
      </c>
      <c r="AA17" s="627">
        <v>0.81180555555555556</v>
      </c>
      <c r="AB17" s="627">
        <v>0.86736111111111114</v>
      </c>
      <c r="AC17" s="627">
        <v>0.97986111111111107</v>
      </c>
      <c r="AD17" s="627">
        <v>5.6944444444444443E-2</v>
      </c>
      <c r="AE17" s="627">
        <v>9.7222222222222224E-2</v>
      </c>
      <c r="AF17" s="627"/>
      <c r="AG17" s="627">
        <v>0.90902777777777777</v>
      </c>
      <c r="AH17" s="627">
        <v>2.013888888888889E-2</v>
      </c>
      <c r="AI17" s="627">
        <v>0.14652777777777778</v>
      </c>
      <c r="AJ17" s="627"/>
      <c r="AK17" s="627">
        <v>0.94027777777777777</v>
      </c>
      <c r="AL17" s="628">
        <v>43086.355555555558</v>
      </c>
      <c r="AN17" s="15">
        <f>VLOOKUP(AO17,id!$A:$C,3,0)</f>
        <v>93</v>
      </c>
      <c r="AO17" s="15" t="str">
        <f t="shared" si="0"/>
        <v>NowickiJacek1973</v>
      </c>
      <c r="AP17" s="9" t="str">
        <f t="shared" si="1"/>
        <v>Nowicki</v>
      </c>
      <c r="AQ17" s="9" t="str">
        <f t="shared" si="1"/>
        <v>Jacek</v>
      </c>
      <c r="AR17" s="9" t="str">
        <f t="shared" si="2"/>
        <v>podrozerowerowe.info</v>
      </c>
      <c r="AS17" s="9">
        <f t="shared" si="3"/>
        <v>1973</v>
      </c>
      <c r="AT17" s="9">
        <f t="shared" si="4"/>
        <v>64.071933205314821</v>
      </c>
      <c r="AU17" s="9"/>
      <c r="AV17" s="9">
        <f t="shared" si="6"/>
        <v>1</v>
      </c>
      <c r="AW17" s="9">
        <f t="shared" si="7"/>
        <v>1</v>
      </c>
      <c r="AX17" s="9">
        <f t="shared" si="8"/>
        <v>1</v>
      </c>
      <c r="AY17" s="9">
        <f t="shared" si="5"/>
        <v>1</v>
      </c>
    </row>
    <row r="18" spans="1:51" ht="16.5" customHeight="1">
      <c r="A18" s="615">
        <v>14</v>
      </c>
      <c r="B18" s="616">
        <v>206</v>
      </c>
      <c r="C18" s="617" t="s">
        <v>2931</v>
      </c>
      <c r="D18" s="617" t="s">
        <v>36</v>
      </c>
      <c r="E18" s="617" t="s">
        <v>75</v>
      </c>
      <c r="F18" s="617" t="s">
        <v>53</v>
      </c>
      <c r="G18" s="617">
        <v>1963</v>
      </c>
      <c r="H18" s="617" t="s">
        <v>239</v>
      </c>
      <c r="I18" s="618" t="s">
        <v>238</v>
      </c>
      <c r="J18" s="629">
        <v>12</v>
      </c>
      <c r="K18" s="630">
        <v>360</v>
      </c>
      <c r="L18" s="631">
        <v>-20</v>
      </c>
      <c r="M18" s="627">
        <v>0</v>
      </c>
      <c r="N18" s="632">
        <v>340</v>
      </c>
      <c r="O18" s="633">
        <v>0.63888888889050577</v>
      </c>
      <c r="P18" s="625">
        <v>206</v>
      </c>
      <c r="Q18" s="626">
        <v>43085.722222222219</v>
      </c>
      <c r="R18" s="627">
        <v>0.75</v>
      </c>
      <c r="S18" s="627">
        <v>0.80902777777777779</v>
      </c>
      <c r="T18" s="627">
        <v>0.31180555555555556</v>
      </c>
      <c r="U18" s="627"/>
      <c r="V18" s="627"/>
      <c r="W18" s="627">
        <v>0.27499999999999997</v>
      </c>
      <c r="X18" s="627">
        <v>0.23124999999999998</v>
      </c>
      <c r="Y18" s="627"/>
      <c r="Z18" s="627"/>
      <c r="AA18" s="627">
        <v>0.84305555555555556</v>
      </c>
      <c r="AB18" s="627">
        <v>0.91319444444444453</v>
      </c>
      <c r="AC18" s="627">
        <v>9.1666666666666674E-2</v>
      </c>
      <c r="AD18" s="627"/>
      <c r="AE18" s="627"/>
      <c r="AF18" s="627">
        <v>0.1875</v>
      </c>
      <c r="AG18" s="627">
        <v>0.98402777777777783</v>
      </c>
      <c r="AH18" s="627"/>
      <c r="AI18" s="627"/>
      <c r="AJ18" s="627">
        <v>0.14791666666666667</v>
      </c>
      <c r="AK18" s="627">
        <v>2.7777777777777776E-2</v>
      </c>
      <c r="AL18" s="628">
        <v>43086.361111111109</v>
      </c>
      <c r="AN18" s="15">
        <f>VLOOKUP(AO18,id!$A:$C,3,0)</f>
        <v>6</v>
      </c>
      <c r="AO18" s="15" t="str">
        <f t="shared" si="0"/>
        <v>SójkaTomasz1963</v>
      </c>
      <c r="AP18" s="9" t="str">
        <f t="shared" si="1"/>
        <v>Sójka</v>
      </c>
      <c r="AQ18" s="9" t="str">
        <f t="shared" si="1"/>
        <v>Tomasz</v>
      </c>
      <c r="AR18" s="9" t="str">
        <f t="shared" si="2"/>
        <v>RKS Fiedorek</v>
      </c>
      <c r="AS18" s="9">
        <f t="shared" si="3"/>
        <v>1963</v>
      </c>
      <c r="AT18" s="9">
        <f t="shared" si="4"/>
        <v>62.599015200594941</v>
      </c>
      <c r="AU18" s="9"/>
      <c r="AV18" s="9">
        <f t="shared" si="6"/>
        <v>0.99130434783192978</v>
      </c>
      <c r="AW18" s="9">
        <f t="shared" si="7"/>
        <v>1</v>
      </c>
      <c r="AX18" s="9">
        <f t="shared" si="8"/>
        <v>0.97701149425287359</v>
      </c>
      <c r="AY18" s="9">
        <f t="shared" si="5"/>
        <v>1</v>
      </c>
    </row>
    <row r="19" spans="1:51" ht="16.5" customHeight="1">
      <c r="A19" s="615">
        <v>15</v>
      </c>
      <c r="B19" s="616">
        <v>202</v>
      </c>
      <c r="C19" s="617" t="s">
        <v>2931</v>
      </c>
      <c r="D19" s="617" t="s">
        <v>36</v>
      </c>
      <c r="E19" s="617" t="s">
        <v>73</v>
      </c>
      <c r="F19" s="617" t="s">
        <v>19</v>
      </c>
      <c r="G19" s="617">
        <v>1963</v>
      </c>
      <c r="H19" s="617" t="s">
        <v>1642</v>
      </c>
      <c r="I19" s="618" t="s">
        <v>323</v>
      </c>
      <c r="J19" s="629">
        <v>11</v>
      </c>
      <c r="K19" s="630">
        <v>330</v>
      </c>
      <c r="L19" s="631">
        <v>0</v>
      </c>
      <c r="M19" s="627">
        <v>0</v>
      </c>
      <c r="N19" s="632">
        <v>330</v>
      </c>
      <c r="O19" s="633">
        <v>0.60138888889196096</v>
      </c>
      <c r="P19" s="625">
        <v>202</v>
      </c>
      <c r="Q19" s="626">
        <v>43085.722222222219</v>
      </c>
      <c r="R19" s="627"/>
      <c r="S19" s="627">
        <v>0.76180555555555562</v>
      </c>
      <c r="T19" s="627"/>
      <c r="U19" s="627"/>
      <c r="V19" s="627"/>
      <c r="W19" s="627">
        <v>0.26319444444444445</v>
      </c>
      <c r="X19" s="627">
        <v>0.20625000000000002</v>
      </c>
      <c r="Y19" s="627"/>
      <c r="Z19" s="627"/>
      <c r="AA19" s="627">
        <v>0.78819444444444453</v>
      </c>
      <c r="AB19" s="627">
        <v>0.88888888888888884</v>
      </c>
      <c r="AC19" s="627">
        <v>3.8194444444444441E-2</v>
      </c>
      <c r="AD19" s="627"/>
      <c r="AE19" s="627"/>
      <c r="AF19" s="627">
        <v>0.16597222222222222</v>
      </c>
      <c r="AG19" s="627">
        <v>0.95416666666666661</v>
      </c>
      <c r="AH19" s="627">
        <v>8.819444444444445E-2</v>
      </c>
      <c r="AI19" s="627"/>
      <c r="AJ19" s="627">
        <v>0.13194444444444445</v>
      </c>
      <c r="AK19" s="627">
        <v>0.98819444444444438</v>
      </c>
      <c r="AL19" s="628">
        <v>43086.323611111111</v>
      </c>
      <c r="AN19" s="15">
        <f>VLOOKUP(AO19,id!$A:$C,3,0)</f>
        <v>33</v>
      </c>
      <c r="AO19" s="15" t="str">
        <f t="shared" si="0"/>
        <v>SzajdukPiotr1963</v>
      </c>
      <c r="AP19" s="9" t="str">
        <f t="shared" si="1"/>
        <v>Szajduk</v>
      </c>
      <c r="AQ19" s="9" t="str">
        <f t="shared" si="1"/>
        <v>Piotr</v>
      </c>
      <c r="AR19" s="9" t="str">
        <f t="shared" si="2"/>
        <v>WRZASKUN</v>
      </c>
      <c r="AS19" s="9">
        <f t="shared" si="3"/>
        <v>1963</v>
      </c>
      <c r="AT19" s="9">
        <f t="shared" si="4"/>
        <v>60.757867694695086</v>
      </c>
      <c r="AU19" s="9"/>
      <c r="AV19" s="9">
        <f t="shared" si="6"/>
        <v>1.062355658195876</v>
      </c>
      <c r="AW19" s="9">
        <f t="shared" si="7"/>
        <v>0.91666666666666663</v>
      </c>
      <c r="AX19" s="9">
        <f t="shared" si="8"/>
        <v>0.97058823529411764</v>
      </c>
      <c r="AY19" s="9">
        <f t="shared" si="5"/>
        <v>0.98274826965614603</v>
      </c>
    </row>
    <row r="20" spans="1:51" ht="16.5" customHeight="1">
      <c r="A20" s="615">
        <v>16</v>
      </c>
      <c r="B20" s="616">
        <v>209</v>
      </c>
      <c r="C20" s="617" t="s">
        <v>2931</v>
      </c>
      <c r="D20" s="617" t="s">
        <v>36</v>
      </c>
      <c r="E20" s="617" t="s">
        <v>22</v>
      </c>
      <c r="F20" s="617" t="s">
        <v>23</v>
      </c>
      <c r="G20" s="617">
        <v>1964</v>
      </c>
      <c r="H20" s="617" t="s">
        <v>694</v>
      </c>
      <c r="I20" s="618" t="s">
        <v>249</v>
      </c>
      <c r="J20" s="629">
        <v>10</v>
      </c>
      <c r="K20" s="630">
        <v>300</v>
      </c>
      <c r="L20" s="631">
        <v>0</v>
      </c>
      <c r="M20" s="627">
        <v>0</v>
      </c>
      <c r="N20" s="632">
        <v>300</v>
      </c>
      <c r="O20" s="633">
        <v>0.47013888889341615</v>
      </c>
      <c r="P20" s="625">
        <v>209</v>
      </c>
      <c r="Q20" s="626">
        <v>43085.722222222219</v>
      </c>
      <c r="R20" s="627">
        <v>0.76736111111111116</v>
      </c>
      <c r="S20" s="627">
        <v>0.17152777777777775</v>
      </c>
      <c r="T20" s="627">
        <v>0.91319444444444453</v>
      </c>
      <c r="U20" s="627">
        <v>0.84722222222222221</v>
      </c>
      <c r="V20" s="627">
        <v>0.81458333333333333</v>
      </c>
      <c r="W20" s="627">
        <v>0.99305555555555547</v>
      </c>
      <c r="X20" s="627">
        <v>1.3888888888888888E-2</v>
      </c>
      <c r="Y20" s="627">
        <v>0.94513888888888886</v>
      </c>
      <c r="Z20" s="627">
        <v>0.87708333333333333</v>
      </c>
      <c r="AA20" s="627">
        <v>0.15</v>
      </c>
      <c r="AB20" s="627"/>
      <c r="AC20" s="627"/>
      <c r="AD20" s="627"/>
      <c r="AE20" s="627"/>
      <c r="AF20" s="627"/>
      <c r="AG20" s="627"/>
      <c r="AH20" s="627"/>
      <c r="AI20" s="627"/>
      <c r="AJ20" s="627"/>
      <c r="AK20" s="627"/>
      <c r="AL20" s="628">
        <v>43086.192361111112</v>
      </c>
      <c r="AN20" s="15">
        <f>VLOOKUP(AO20,id!$A:$C,3,0)</f>
        <v>13</v>
      </c>
      <c r="AO20" s="15" t="str">
        <f t="shared" si="0"/>
        <v>LiszkaGrzegorz1964</v>
      </c>
      <c r="AP20" s="9" t="str">
        <f t="shared" si="1"/>
        <v>Liszka</v>
      </c>
      <c r="AQ20" s="9" t="str">
        <f t="shared" si="1"/>
        <v>Grzegorz</v>
      </c>
      <c r="AR20" s="9" t="str">
        <f t="shared" si="2"/>
        <v>Trezado BikeTires.pl</v>
      </c>
      <c r="AS20" s="9">
        <f t="shared" si="3"/>
        <v>1964</v>
      </c>
      <c r="AT20" s="9">
        <f t="shared" si="4"/>
        <v>55.234425176995529</v>
      </c>
      <c r="AU20" s="9"/>
      <c r="AV20" s="9">
        <f t="shared" si="6"/>
        <v>1.2791728212645266</v>
      </c>
      <c r="AW20" s="9">
        <f t="shared" si="7"/>
        <v>0.90909090909090906</v>
      </c>
      <c r="AX20" s="9">
        <f t="shared" si="8"/>
        <v>0.90909090909090906</v>
      </c>
      <c r="AY20" s="9">
        <f t="shared" si="5"/>
        <v>0.98111849572626431</v>
      </c>
    </row>
    <row r="21" spans="1:51" ht="16.5" customHeight="1">
      <c r="A21" s="615">
        <v>16</v>
      </c>
      <c r="B21" s="616">
        <v>217</v>
      </c>
      <c r="C21" s="617" t="s">
        <v>2931</v>
      </c>
      <c r="D21" s="617" t="s">
        <v>36</v>
      </c>
      <c r="E21" s="617" t="s">
        <v>283</v>
      </c>
      <c r="F21" s="617" t="s">
        <v>20</v>
      </c>
      <c r="G21" s="617">
        <v>1979</v>
      </c>
      <c r="H21" s="617" t="s">
        <v>282</v>
      </c>
      <c r="I21" s="618" t="s">
        <v>269</v>
      </c>
      <c r="J21" s="629">
        <v>10</v>
      </c>
      <c r="K21" s="630">
        <v>300</v>
      </c>
      <c r="L21" s="631">
        <v>0</v>
      </c>
      <c r="M21" s="627">
        <v>0</v>
      </c>
      <c r="N21" s="632">
        <v>300</v>
      </c>
      <c r="O21" s="633">
        <v>0.47013888889341615</v>
      </c>
      <c r="P21" s="625">
        <v>217</v>
      </c>
      <c r="Q21" s="626">
        <v>43085.722222222219</v>
      </c>
      <c r="R21" s="627">
        <v>0.75138888888888899</v>
      </c>
      <c r="S21" s="627">
        <v>0.17152777777777775</v>
      </c>
      <c r="T21" s="627">
        <v>0.95416666666666661</v>
      </c>
      <c r="U21" s="627">
        <v>0.83819444444444446</v>
      </c>
      <c r="V21" s="627">
        <v>0.79513888888888884</v>
      </c>
      <c r="W21" s="627">
        <v>0.99236111111111114</v>
      </c>
      <c r="X21" s="627">
        <v>1.3194444444444444E-2</v>
      </c>
      <c r="Y21" s="627">
        <v>0.9194444444444444</v>
      </c>
      <c r="Z21" s="627">
        <v>0.86805555555555547</v>
      </c>
      <c r="AA21" s="627">
        <v>0.15</v>
      </c>
      <c r="AB21" s="627"/>
      <c r="AC21" s="627"/>
      <c r="AD21" s="627"/>
      <c r="AE21" s="627"/>
      <c r="AF21" s="627"/>
      <c r="AG21" s="627"/>
      <c r="AH21" s="627"/>
      <c r="AI21" s="627"/>
      <c r="AJ21" s="627"/>
      <c r="AK21" s="627"/>
      <c r="AL21" s="628">
        <v>43086.192361111112</v>
      </c>
      <c r="AN21" s="15">
        <f>VLOOKUP(AO21,id!$A:$C,3,0)</f>
        <v>21</v>
      </c>
      <c r="AO21" s="15" t="str">
        <f t="shared" si="0"/>
        <v>BrudłoPaweł1979</v>
      </c>
      <c r="AP21" s="9" t="str">
        <f t="shared" si="1"/>
        <v>Brudło</v>
      </c>
      <c r="AQ21" s="9" t="str">
        <f t="shared" si="1"/>
        <v>Paweł</v>
      </c>
      <c r="AR21" s="9" t="str">
        <f t="shared" si="2"/>
        <v>KTE Tramp</v>
      </c>
      <c r="AS21" s="9">
        <f t="shared" si="3"/>
        <v>1979</v>
      </c>
      <c r="AT21" s="9">
        <f t="shared" si="4"/>
        <v>55.234425176995529</v>
      </c>
      <c r="AU21" s="9"/>
      <c r="AV21" s="9">
        <f t="shared" si="6"/>
        <v>1</v>
      </c>
      <c r="AW21" s="9">
        <f t="shared" si="7"/>
        <v>1</v>
      </c>
      <c r="AX21" s="9">
        <f t="shared" si="8"/>
        <v>1</v>
      </c>
      <c r="AY21" s="9">
        <f t="shared" si="5"/>
        <v>1</v>
      </c>
    </row>
    <row r="22" spans="1:51" ht="16.5" customHeight="1">
      <c r="A22" s="615">
        <v>18</v>
      </c>
      <c r="B22" s="616">
        <v>230</v>
      </c>
      <c r="C22" s="617" t="s">
        <v>2931</v>
      </c>
      <c r="D22" s="617" t="s">
        <v>36</v>
      </c>
      <c r="E22" s="617" t="s">
        <v>55</v>
      </c>
      <c r="F22" s="617" t="s">
        <v>54</v>
      </c>
      <c r="G22" s="617">
        <v>1967</v>
      </c>
      <c r="H22" s="617" t="s">
        <v>150</v>
      </c>
      <c r="I22" s="618" t="s">
        <v>323</v>
      </c>
      <c r="J22" s="629">
        <v>10</v>
      </c>
      <c r="K22" s="630">
        <v>300</v>
      </c>
      <c r="L22" s="631">
        <v>0</v>
      </c>
      <c r="M22" s="627">
        <v>0</v>
      </c>
      <c r="N22" s="632">
        <v>300</v>
      </c>
      <c r="O22" s="633">
        <v>0.52777777778101154</v>
      </c>
      <c r="P22" s="625">
        <v>230</v>
      </c>
      <c r="Q22" s="626">
        <v>43085.722222222219</v>
      </c>
      <c r="R22" s="627">
        <v>0.76527777777777783</v>
      </c>
      <c r="S22" s="627">
        <v>0.21944444444444444</v>
      </c>
      <c r="T22" s="627">
        <v>2.013888888888889E-2</v>
      </c>
      <c r="U22" s="627">
        <v>0.87569444444444444</v>
      </c>
      <c r="V22" s="627">
        <v>0.8208333333333333</v>
      </c>
      <c r="W22" s="627">
        <v>5.1388888888888894E-2</v>
      </c>
      <c r="X22" s="627">
        <v>9.8611111111111108E-2</v>
      </c>
      <c r="Y22" s="627">
        <v>0.98611111111111116</v>
      </c>
      <c r="Z22" s="627">
        <v>0.92013888888888884</v>
      </c>
      <c r="AA22" s="627">
        <v>0.18888888888888888</v>
      </c>
      <c r="AB22" s="627"/>
      <c r="AC22" s="627"/>
      <c r="AD22" s="627"/>
      <c r="AE22" s="627"/>
      <c r="AF22" s="627"/>
      <c r="AG22" s="627"/>
      <c r="AH22" s="627"/>
      <c r="AI22" s="627"/>
      <c r="AJ22" s="627"/>
      <c r="AK22" s="627"/>
      <c r="AL22" s="634">
        <v>43086.25</v>
      </c>
      <c r="AN22" s="15">
        <f>VLOOKUP(AO22,id!$A:$C,3,0)</f>
        <v>32</v>
      </c>
      <c r="AO22" s="15" t="str">
        <f t="shared" si="0"/>
        <v>StanekRobert1967</v>
      </c>
      <c r="AP22" s="9" t="str">
        <f t="shared" ref="AP22:AQ32" si="9">E22</f>
        <v>Stanek</v>
      </c>
      <c r="AQ22" s="9" t="str">
        <f t="shared" si="9"/>
        <v>Robert</v>
      </c>
      <c r="AR22" s="9" t="str">
        <f t="shared" si="2"/>
        <v>RUDY KOT</v>
      </c>
      <c r="AS22" s="9">
        <f t="shared" si="3"/>
        <v>1967</v>
      </c>
      <c r="AT22" s="9">
        <f t="shared" si="4"/>
        <v>49.202244532838087</v>
      </c>
      <c r="AU22" s="9"/>
      <c r="AV22" s="9">
        <f t="shared" si="6"/>
        <v>0.89078947368733052</v>
      </c>
      <c r="AW22" s="9">
        <f t="shared" si="7"/>
        <v>1</v>
      </c>
      <c r="AX22" s="9">
        <f t="shared" si="8"/>
        <v>1</v>
      </c>
      <c r="AY22" s="9">
        <f t="shared" si="5"/>
        <v>1</v>
      </c>
    </row>
    <row r="23" spans="1:51" ht="16.5" customHeight="1">
      <c r="A23" s="615">
        <v>19</v>
      </c>
      <c r="B23" s="616">
        <v>224</v>
      </c>
      <c r="C23" s="617" t="s">
        <v>2931</v>
      </c>
      <c r="D23" s="617" t="s">
        <v>36</v>
      </c>
      <c r="E23" s="617" t="s">
        <v>169</v>
      </c>
      <c r="F23" s="617" t="s">
        <v>166</v>
      </c>
      <c r="G23" s="617">
        <v>1978</v>
      </c>
      <c r="H23" s="617" t="s">
        <v>832</v>
      </c>
      <c r="I23" s="618" t="s">
        <v>303</v>
      </c>
      <c r="J23" s="629">
        <v>10</v>
      </c>
      <c r="K23" s="630">
        <v>300</v>
      </c>
      <c r="L23" s="631">
        <v>0</v>
      </c>
      <c r="M23" s="627">
        <v>0</v>
      </c>
      <c r="N23" s="632">
        <v>300</v>
      </c>
      <c r="O23" s="633">
        <v>0.57847222222335404</v>
      </c>
      <c r="P23" s="625">
        <v>224</v>
      </c>
      <c r="Q23" s="626">
        <v>43085.722222222219</v>
      </c>
      <c r="R23" s="627">
        <v>0.28263888888888888</v>
      </c>
      <c r="S23" s="627">
        <v>0.76527777777777783</v>
      </c>
      <c r="T23" s="627">
        <v>0.94027777777777777</v>
      </c>
      <c r="U23" s="627">
        <v>0.16944444444444443</v>
      </c>
      <c r="V23" s="627">
        <v>0.22500000000000001</v>
      </c>
      <c r="W23" s="627">
        <v>0.12847222222222224</v>
      </c>
      <c r="X23" s="627">
        <v>2.2916666666666669E-2</v>
      </c>
      <c r="Y23" s="627">
        <v>0.96875</v>
      </c>
      <c r="Z23" s="627">
        <v>0.83124999999999993</v>
      </c>
      <c r="AA23" s="627">
        <v>0.79375000000000007</v>
      </c>
      <c r="AB23" s="627"/>
      <c r="AC23" s="627"/>
      <c r="AD23" s="627"/>
      <c r="AE23" s="627"/>
      <c r="AF23" s="627"/>
      <c r="AG23" s="627"/>
      <c r="AH23" s="627"/>
      <c r="AI23" s="627"/>
      <c r="AJ23" s="627"/>
      <c r="AK23" s="627"/>
      <c r="AL23" s="628">
        <v>43086.300694444442</v>
      </c>
      <c r="AN23" s="15">
        <f>VLOOKUP(AO23,id!$A:$C,3,0)</f>
        <v>136</v>
      </c>
      <c r="AO23" s="15" t="str">
        <f t="shared" si="0"/>
        <v>PaszkowskiWojciech1978</v>
      </c>
      <c r="AP23" s="9" t="str">
        <f t="shared" si="9"/>
        <v>Paszkowski</v>
      </c>
      <c r="AQ23" s="9" t="str">
        <f t="shared" si="9"/>
        <v>Wojciech</v>
      </c>
      <c r="AR23" s="9" t="str">
        <f t="shared" si="2"/>
        <v/>
      </c>
      <c r="AS23" s="9">
        <f t="shared" si="3"/>
        <v>1978</v>
      </c>
      <c r="AT23" s="9">
        <f t="shared" si="4"/>
        <v>44.890403175405638</v>
      </c>
      <c r="AU23" s="9"/>
      <c r="AV23" s="9">
        <f t="shared" si="6"/>
        <v>0.91236494598219642</v>
      </c>
      <c r="AW23" s="9">
        <f t="shared" si="7"/>
        <v>1</v>
      </c>
      <c r="AX23" s="9">
        <f t="shared" si="8"/>
        <v>1</v>
      </c>
      <c r="AY23" s="9">
        <f t="shared" si="5"/>
        <v>1</v>
      </c>
    </row>
    <row r="24" spans="1:51" ht="16.5" customHeight="1">
      <c r="A24" s="615">
        <v>20</v>
      </c>
      <c r="B24" s="616">
        <v>201</v>
      </c>
      <c r="C24" s="617" t="s">
        <v>2931</v>
      </c>
      <c r="D24" s="617" t="s">
        <v>36</v>
      </c>
      <c r="E24" s="617" t="s">
        <v>99</v>
      </c>
      <c r="F24" s="617" t="s">
        <v>98</v>
      </c>
      <c r="G24" s="617">
        <v>1974</v>
      </c>
      <c r="H24" s="617" t="s">
        <v>832</v>
      </c>
      <c r="I24" s="618" t="s">
        <v>1515</v>
      </c>
      <c r="J24" s="629">
        <v>10</v>
      </c>
      <c r="K24" s="630">
        <v>300</v>
      </c>
      <c r="L24" s="631">
        <v>-8</v>
      </c>
      <c r="M24" s="627">
        <v>0</v>
      </c>
      <c r="N24" s="632">
        <v>292</v>
      </c>
      <c r="O24" s="633">
        <v>0.63055555555911269</v>
      </c>
      <c r="P24" s="625">
        <v>201</v>
      </c>
      <c r="Q24" s="626">
        <v>43085.722222222219</v>
      </c>
      <c r="R24" s="627"/>
      <c r="S24" s="627">
        <v>0.76180555555555562</v>
      </c>
      <c r="T24" s="627">
        <v>0.93680555555555556</v>
      </c>
      <c r="U24" s="627">
        <v>0.25347222222222221</v>
      </c>
      <c r="V24" s="627"/>
      <c r="W24" s="627">
        <v>0.97222222222222221</v>
      </c>
      <c r="X24" s="627">
        <v>1.3888888888888889E-3</v>
      </c>
      <c r="Y24" s="627">
        <v>0.8520833333333333</v>
      </c>
      <c r="Z24" s="627">
        <v>0.29097222222222224</v>
      </c>
      <c r="AA24" s="627">
        <v>0.79027777777777775</v>
      </c>
      <c r="AB24" s="627"/>
      <c r="AC24" s="627"/>
      <c r="AD24" s="627"/>
      <c r="AE24" s="627"/>
      <c r="AF24" s="627">
        <v>4.9999999999999996E-2</v>
      </c>
      <c r="AG24" s="627"/>
      <c r="AH24" s="627"/>
      <c r="AI24" s="627"/>
      <c r="AJ24" s="627">
        <v>0.13055555555555556</v>
      </c>
      <c r="AK24" s="627"/>
      <c r="AL24" s="628">
        <v>43086.352777777778</v>
      </c>
      <c r="AN24" s="15">
        <f>VLOOKUP(AO24,id!$A:$C,3,0)</f>
        <v>55</v>
      </c>
      <c r="AO24" s="15" t="str">
        <f t="shared" si="0"/>
        <v>MakowiecSławomir1974</v>
      </c>
      <c r="AP24" s="9" t="str">
        <f t="shared" si="9"/>
        <v>Makowiec</v>
      </c>
      <c r="AQ24" s="9" t="str">
        <f t="shared" si="9"/>
        <v>Sławomir</v>
      </c>
      <c r="AR24" s="9" t="str">
        <f t="shared" si="2"/>
        <v/>
      </c>
      <c r="AS24" s="9">
        <f t="shared" si="3"/>
        <v>1974</v>
      </c>
      <c r="AT24" s="9">
        <f t="shared" si="4"/>
        <v>43.693325757394824</v>
      </c>
      <c r="AU24" s="9"/>
      <c r="AV24" s="9">
        <f t="shared" si="6"/>
        <v>0.9174008810538884</v>
      </c>
      <c r="AW24" s="9">
        <f t="shared" si="7"/>
        <v>1</v>
      </c>
      <c r="AX24" s="9">
        <f t="shared" si="8"/>
        <v>0.97333333333333338</v>
      </c>
      <c r="AY24" s="9">
        <f t="shared" si="5"/>
        <v>1</v>
      </c>
    </row>
    <row r="25" spans="1:51" ht="16.5" customHeight="1">
      <c r="A25" s="615">
        <v>21</v>
      </c>
      <c r="B25" s="616">
        <v>227</v>
      </c>
      <c r="C25" s="617" t="s">
        <v>2931</v>
      </c>
      <c r="D25" s="617" t="s">
        <v>36</v>
      </c>
      <c r="E25" s="617" t="s">
        <v>1222</v>
      </c>
      <c r="F25" s="617" t="s">
        <v>288</v>
      </c>
      <c r="G25" s="617">
        <v>1974</v>
      </c>
      <c r="H25" s="617" t="s">
        <v>832</v>
      </c>
      <c r="I25" s="618" t="s">
        <v>1787</v>
      </c>
      <c r="J25" s="629">
        <v>8</v>
      </c>
      <c r="K25" s="630">
        <v>240</v>
      </c>
      <c r="L25" s="631">
        <v>-22</v>
      </c>
      <c r="M25" s="627">
        <v>0</v>
      </c>
      <c r="N25" s="632">
        <v>218</v>
      </c>
      <c r="O25" s="633">
        <v>0.64027777778392192</v>
      </c>
      <c r="P25" s="625">
        <v>227</v>
      </c>
      <c r="Q25" s="626">
        <v>43085.722222222219</v>
      </c>
      <c r="R25" s="627">
        <v>0.75</v>
      </c>
      <c r="S25" s="627">
        <v>0.78680555555555554</v>
      </c>
      <c r="T25" s="627"/>
      <c r="U25" s="627"/>
      <c r="V25" s="627"/>
      <c r="W25" s="627"/>
      <c r="X25" s="627">
        <v>0.21805555555555556</v>
      </c>
      <c r="Y25" s="627"/>
      <c r="Z25" s="627"/>
      <c r="AA25" s="627">
        <v>0.81666666666666676</v>
      </c>
      <c r="AB25" s="627">
        <v>0.91666666666666663</v>
      </c>
      <c r="AC25" s="627"/>
      <c r="AD25" s="627"/>
      <c r="AE25" s="627"/>
      <c r="AF25" s="627">
        <v>0.18194444444444444</v>
      </c>
      <c r="AG25" s="627"/>
      <c r="AH25" s="627"/>
      <c r="AI25" s="627"/>
      <c r="AJ25" s="627">
        <v>0.13472222222222222</v>
      </c>
      <c r="AK25" s="627">
        <v>0.99791666666666667</v>
      </c>
      <c r="AL25" s="628">
        <v>43086.362500000003</v>
      </c>
      <c r="AN25" s="15">
        <f>VLOOKUP(AO25,id!$A:$C,3,0)</f>
        <v>760</v>
      </c>
      <c r="AO25" s="15" t="str">
        <f t="shared" ref="AO25:AO32" si="10">AP25&amp;AQ25&amp;AS25</f>
        <v>SobieszczańskiBartłomiej1974</v>
      </c>
      <c r="AP25" s="9" t="str">
        <f t="shared" ref="AP25:AP32" si="11">E25</f>
        <v>Sobieszczański</v>
      </c>
      <c r="AQ25" s="9" t="str">
        <f t="shared" ref="AQ25:AQ32" si="12">F25</f>
        <v>Bartłomiej</v>
      </c>
      <c r="AR25" s="9" t="str">
        <f t="shared" ref="AR25:AR32" si="13">H25</f>
        <v/>
      </c>
      <c r="AS25" s="9">
        <f t="shared" ref="AS25:AS32" si="14">G25</f>
        <v>1974</v>
      </c>
      <c r="AT25" s="9">
        <f t="shared" si="4"/>
        <v>32.620359640794767</v>
      </c>
      <c r="AU25" s="9"/>
      <c r="AV25" s="9">
        <f t="shared" ref="AV25:AV32" si="15">O24/O25</f>
        <v>0.98481561821736341</v>
      </c>
      <c r="AW25" s="9">
        <f t="shared" ref="AW25:AW32" si="16">J25/J24</f>
        <v>0.8</v>
      </c>
      <c r="AX25" s="9">
        <f t="shared" ref="AX25:AX32" si="17">N25/N24</f>
        <v>0.74657534246575341</v>
      </c>
      <c r="AY25" s="9">
        <f t="shared" ref="AY25:AY32" si="18">AW25^0.2</f>
        <v>0.956352499790037</v>
      </c>
    </row>
    <row r="26" spans="1:51" ht="16.5" customHeight="1">
      <c r="A26" s="615">
        <v>22</v>
      </c>
      <c r="B26" s="616">
        <v>231</v>
      </c>
      <c r="C26" s="617" t="s">
        <v>2931</v>
      </c>
      <c r="D26" s="617" t="s">
        <v>36</v>
      </c>
      <c r="E26" s="617" t="s">
        <v>2937</v>
      </c>
      <c r="F26" s="617" t="s">
        <v>19</v>
      </c>
      <c r="G26" s="617">
        <v>1971</v>
      </c>
      <c r="H26" s="617" t="s">
        <v>832</v>
      </c>
      <c r="I26" s="618" t="s">
        <v>832</v>
      </c>
      <c r="J26" s="629">
        <v>8</v>
      </c>
      <c r="K26" s="630">
        <v>240</v>
      </c>
      <c r="L26" s="631">
        <v>-23</v>
      </c>
      <c r="M26" s="627">
        <v>0</v>
      </c>
      <c r="N26" s="632">
        <v>217</v>
      </c>
      <c r="O26" s="633">
        <v>0.64097222222335404</v>
      </c>
      <c r="P26" s="625">
        <v>231</v>
      </c>
      <c r="Q26" s="626">
        <v>43085.722222222219</v>
      </c>
      <c r="R26" s="627">
        <v>0.75</v>
      </c>
      <c r="S26" s="627">
        <v>0.78680555555555554</v>
      </c>
      <c r="T26" s="627"/>
      <c r="U26" s="627"/>
      <c r="V26" s="627"/>
      <c r="W26" s="627"/>
      <c r="X26" s="627">
        <v>0.21875</v>
      </c>
      <c r="Y26" s="627"/>
      <c r="Z26" s="627"/>
      <c r="AA26" s="627">
        <v>0.81666666666666676</v>
      </c>
      <c r="AB26" s="627">
        <v>0.91736111111111107</v>
      </c>
      <c r="AC26" s="627"/>
      <c r="AD26" s="627"/>
      <c r="AE26" s="627"/>
      <c r="AF26" s="627">
        <v>0.18263888888888891</v>
      </c>
      <c r="AG26" s="627"/>
      <c r="AH26" s="627"/>
      <c r="AI26" s="627"/>
      <c r="AJ26" s="627">
        <v>0.13125000000000001</v>
      </c>
      <c r="AK26" s="627">
        <v>0.99861111111111101</v>
      </c>
      <c r="AL26" s="634">
        <v>43086.363194444442</v>
      </c>
      <c r="AN26" s="15">
        <f>VLOOKUP(AO26,id!$A:$C,3,0)</f>
        <v>761</v>
      </c>
      <c r="AO26" s="15" t="str">
        <f t="shared" si="10"/>
        <v>NowackiPiotr1971</v>
      </c>
      <c r="AP26" s="9" t="str">
        <f t="shared" si="11"/>
        <v>Nowacki</v>
      </c>
      <c r="AQ26" s="9" t="str">
        <f t="shared" si="12"/>
        <v>Piotr</v>
      </c>
      <c r="AR26" s="9" t="str">
        <f t="shared" si="13"/>
        <v/>
      </c>
      <c r="AS26" s="9">
        <f t="shared" si="14"/>
        <v>1971</v>
      </c>
      <c r="AT26" s="9">
        <f t="shared" si="4"/>
        <v>32.470724963543418</v>
      </c>
      <c r="AU26" s="9"/>
      <c r="AV26" s="9">
        <f t="shared" si="15"/>
        <v>0.99891657638918696</v>
      </c>
      <c r="AW26" s="9">
        <f t="shared" si="16"/>
        <v>1</v>
      </c>
      <c r="AX26" s="9">
        <f t="shared" si="17"/>
        <v>0.99541284403669728</v>
      </c>
      <c r="AY26" s="9">
        <f t="shared" si="18"/>
        <v>1</v>
      </c>
    </row>
    <row r="27" spans="1:51" ht="16.5" customHeight="1">
      <c r="A27" s="615">
        <v>25</v>
      </c>
      <c r="B27" s="616">
        <v>222</v>
      </c>
      <c r="C27" s="617" t="s">
        <v>2931</v>
      </c>
      <c r="D27" s="617" t="s">
        <v>36</v>
      </c>
      <c r="E27" s="617" t="s">
        <v>2939</v>
      </c>
      <c r="F27" s="617" t="s">
        <v>285</v>
      </c>
      <c r="G27" s="617">
        <v>1961</v>
      </c>
      <c r="H27" s="617" t="s">
        <v>2940</v>
      </c>
      <c r="I27" s="618" t="s">
        <v>323</v>
      </c>
      <c r="J27" s="629">
        <v>6</v>
      </c>
      <c r="K27" s="630">
        <v>180</v>
      </c>
      <c r="L27" s="631">
        <v>-22</v>
      </c>
      <c r="M27" s="627">
        <v>0</v>
      </c>
      <c r="N27" s="632">
        <v>158</v>
      </c>
      <c r="O27" s="633">
        <v>0.64027777778392192</v>
      </c>
      <c r="P27" s="625">
        <v>222</v>
      </c>
      <c r="Q27" s="626">
        <v>43085.722222222219</v>
      </c>
      <c r="R27" s="627"/>
      <c r="S27" s="627">
        <v>0.78680555555555554</v>
      </c>
      <c r="T27" s="627"/>
      <c r="U27" s="627"/>
      <c r="V27" s="627"/>
      <c r="W27" s="627"/>
      <c r="X27" s="627">
        <v>0.21875</v>
      </c>
      <c r="Y27" s="627"/>
      <c r="Z27" s="627"/>
      <c r="AA27" s="627">
        <v>0.81458333333333333</v>
      </c>
      <c r="AB27" s="627"/>
      <c r="AC27" s="627"/>
      <c r="AD27" s="627"/>
      <c r="AE27" s="627"/>
      <c r="AF27" s="627">
        <v>0.18263888888888891</v>
      </c>
      <c r="AG27" s="627"/>
      <c r="AH27" s="627"/>
      <c r="AI27" s="627"/>
      <c r="AJ27" s="627">
        <v>0.13333333333333333</v>
      </c>
      <c r="AK27" s="627">
        <v>0.98888888888888893</v>
      </c>
      <c r="AL27" s="628">
        <v>43086.362500000003</v>
      </c>
      <c r="AN27" s="15">
        <f>VLOOKUP(AO27,id!$A:$C,3,0)</f>
        <v>762</v>
      </c>
      <c r="AO27" s="15" t="str">
        <f t="shared" si="10"/>
        <v>BorciuchZbigniew1961</v>
      </c>
      <c r="AP27" s="9" t="str">
        <f t="shared" si="11"/>
        <v>Borciuch</v>
      </c>
      <c r="AQ27" s="9" t="str">
        <f t="shared" si="12"/>
        <v>Zbigniew</v>
      </c>
      <c r="AR27" s="9" t="str">
        <f t="shared" si="13"/>
        <v>Przyjaciele Konrada</v>
      </c>
      <c r="AS27" s="9">
        <f t="shared" si="14"/>
        <v>1961</v>
      </c>
      <c r="AT27" s="9">
        <f t="shared" si="4"/>
        <v>23.64227900571364</v>
      </c>
      <c r="AU27" s="9"/>
      <c r="AV27" s="9">
        <f t="shared" si="15"/>
        <v>1.0010845986906427</v>
      </c>
      <c r="AW27" s="9">
        <f t="shared" si="16"/>
        <v>0.75</v>
      </c>
      <c r="AX27" s="9">
        <f t="shared" si="17"/>
        <v>0.72811059907834097</v>
      </c>
      <c r="AY27" s="9">
        <f t="shared" si="18"/>
        <v>0.94408751129490198</v>
      </c>
    </row>
    <row r="28" spans="1:51" ht="16.5" customHeight="1">
      <c r="A28" s="615">
        <v>26</v>
      </c>
      <c r="B28" s="616">
        <v>220</v>
      </c>
      <c r="C28" s="617" t="s">
        <v>2931</v>
      </c>
      <c r="D28" s="617" t="s">
        <v>36</v>
      </c>
      <c r="E28" s="617" t="s">
        <v>1224</v>
      </c>
      <c r="F28" s="617" t="s">
        <v>28</v>
      </c>
      <c r="G28" s="617">
        <v>1973</v>
      </c>
      <c r="H28" s="617" t="s">
        <v>2940</v>
      </c>
      <c r="I28" s="618" t="s">
        <v>323</v>
      </c>
      <c r="J28" s="629">
        <v>6</v>
      </c>
      <c r="K28" s="630">
        <v>180</v>
      </c>
      <c r="L28" s="631">
        <v>-23</v>
      </c>
      <c r="M28" s="627">
        <v>0</v>
      </c>
      <c r="N28" s="632">
        <v>157</v>
      </c>
      <c r="O28" s="633">
        <v>0.64097222222335404</v>
      </c>
      <c r="P28" s="625">
        <v>220</v>
      </c>
      <c r="Q28" s="626">
        <v>43085.722222222219</v>
      </c>
      <c r="R28" s="627"/>
      <c r="S28" s="627">
        <v>0.7895833333333333</v>
      </c>
      <c r="T28" s="627"/>
      <c r="U28" s="627"/>
      <c r="V28" s="627"/>
      <c r="W28" s="627"/>
      <c r="X28" s="627">
        <v>0.21875</v>
      </c>
      <c r="Y28" s="627"/>
      <c r="Z28" s="627"/>
      <c r="AA28" s="627">
        <v>0.81458333333333333</v>
      </c>
      <c r="AB28" s="627"/>
      <c r="AC28" s="627"/>
      <c r="AD28" s="627"/>
      <c r="AE28" s="627"/>
      <c r="AF28" s="627">
        <v>0.18263888888888891</v>
      </c>
      <c r="AG28" s="627"/>
      <c r="AH28" s="627"/>
      <c r="AI28" s="627"/>
      <c r="AJ28" s="627">
        <v>0.13333333333333333</v>
      </c>
      <c r="AK28" s="627">
        <v>0.98819444444444438</v>
      </c>
      <c r="AL28" s="628">
        <v>43086.363194444442</v>
      </c>
      <c r="AN28" s="15">
        <f>VLOOKUP(AO28,id!$A:$C,3,0)</f>
        <v>763</v>
      </c>
      <c r="AO28" s="15" t="str">
        <f t="shared" si="10"/>
        <v>WielińskiPrzemysław1973</v>
      </c>
      <c r="AP28" s="9" t="str">
        <f t="shared" si="11"/>
        <v>Wieliński</v>
      </c>
      <c r="AQ28" s="9" t="str">
        <f t="shared" si="12"/>
        <v>Przemysław</v>
      </c>
      <c r="AR28" s="9" t="str">
        <f t="shared" si="13"/>
        <v>Przyjaciele Konrada</v>
      </c>
      <c r="AS28" s="9">
        <f t="shared" si="14"/>
        <v>1973</v>
      </c>
      <c r="AT28" s="9">
        <f t="shared" si="4"/>
        <v>23.492644328462287</v>
      </c>
      <c r="AU28" s="9"/>
      <c r="AV28" s="9">
        <f t="shared" si="15"/>
        <v>0.99891657638918696</v>
      </c>
      <c r="AW28" s="9">
        <f t="shared" si="16"/>
        <v>1</v>
      </c>
      <c r="AX28" s="9">
        <f t="shared" si="17"/>
        <v>0.99367088607594933</v>
      </c>
      <c r="AY28" s="9">
        <f t="shared" si="18"/>
        <v>1</v>
      </c>
    </row>
    <row r="29" spans="1:51" ht="16.5" customHeight="1">
      <c r="A29" s="615">
        <v>26</v>
      </c>
      <c r="B29" s="616">
        <v>221</v>
      </c>
      <c r="C29" s="617" t="s">
        <v>2931</v>
      </c>
      <c r="D29" s="617" t="s">
        <v>36</v>
      </c>
      <c r="E29" s="617" t="s">
        <v>2941</v>
      </c>
      <c r="F29" s="617" t="s">
        <v>53</v>
      </c>
      <c r="G29" s="617">
        <v>1974</v>
      </c>
      <c r="H29" s="617" t="s">
        <v>2940</v>
      </c>
      <c r="I29" s="618" t="s">
        <v>323</v>
      </c>
      <c r="J29" s="629">
        <v>6</v>
      </c>
      <c r="K29" s="630">
        <v>180</v>
      </c>
      <c r="L29" s="631">
        <v>-23</v>
      </c>
      <c r="M29" s="627">
        <v>0</v>
      </c>
      <c r="N29" s="632">
        <v>157</v>
      </c>
      <c r="O29" s="633">
        <v>0.64097222222335404</v>
      </c>
      <c r="P29" s="625">
        <v>221</v>
      </c>
      <c r="Q29" s="626">
        <v>43085.722222222219</v>
      </c>
      <c r="R29" s="627"/>
      <c r="S29" s="627">
        <v>0.78680555555555554</v>
      </c>
      <c r="T29" s="627"/>
      <c r="U29" s="627"/>
      <c r="V29" s="627"/>
      <c r="W29" s="627"/>
      <c r="X29" s="627">
        <v>0.21805555555555556</v>
      </c>
      <c r="Y29" s="627"/>
      <c r="Z29" s="627"/>
      <c r="AA29" s="627">
        <v>0.81458333333333333</v>
      </c>
      <c r="AB29" s="627"/>
      <c r="AC29" s="627"/>
      <c r="AD29" s="627"/>
      <c r="AE29" s="627"/>
      <c r="AF29" s="627">
        <v>0.18263888888888891</v>
      </c>
      <c r="AG29" s="627"/>
      <c r="AH29" s="627"/>
      <c r="AI29" s="627"/>
      <c r="AJ29" s="627">
        <v>0.13333333333333333</v>
      </c>
      <c r="AK29" s="627">
        <v>0.98819444444444438</v>
      </c>
      <c r="AL29" s="628">
        <v>43086.363194444442</v>
      </c>
      <c r="AN29" s="15">
        <f>VLOOKUP(AO29,id!$A:$C,3,0)</f>
        <v>764</v>
      </c>
      <c r="AO29" s="15" t="str">
        <f t="shared" si="10"/>
        <v>JuszczykTomasz1974</v>
      </c>
      <c r="AP29" s="9" t="str">
        <f t="shared" si="11"/>
        <v>Juszczyk</v>
      </c>
      <c r="AQ29" s="9" t="str">
        <f t="shared" si="12"/>
        <v>Tomasz</v>
      </c>
      <c r="AR29" s="9" t="str">
        <f t="shared" si="13"/>
        <v>Przyjaciele Konrada</v>
      </c>
      <c r="AS29" s="9">
        <f t="shared" si="14"/>
        <v>1974</v>
      </c>
      <c r="AT29" s="9">
        <f t="shared" si="4"/>
        <v>23.492644328462287</v>
      </c>
      <c r="AU29" s="9"/>
      <c r="AV29" s="9">
        <f t="shared" si="15"/>
        <v>1</v>
      </c>
      <c r="AW29" s="9">
        <f t="shared" si="16"/>
        <v>1</v>
      </c>
      <c r="AX29" s="9">
        <f t="shared" si="17"/>
        <v>1</v>
      </c>
      <c r="AY29" s="9">
        <f t="shared" si="18"/>
        <v>1</v>
      </c>
    </row>
    <row r="30" spans="1:51" ht="16.5" customHeight="1">
      <c r="A30" s="615">
        <v>28</v>
      </c>
      <c r="B30" s="616">
        <v>223</v>
      </c>
      <c r="C30" s="617" t="s">
        <v>2931</v>
      </c>
      <c r="D30" s="617" t="s">
        <v>36</v>
      </c>
      <c r="E30" s="617" t="s">
        <v>2941</v>
      </c>
      <c r="F30" s="617" t="s">
        <v>98</v>
      </c>
      <c r="G30" s="617">
        <v>1963</v>
      </c>
      <c r="H30" s="617" t="s">
        <v>2940</v>
      </c>
      <c r="I30" s="618" t="s">
        <v>323</v>
      </c>
      <c r="J30" s="629">
        <v>5</v>
      </c>
      <c r="K30" s="630">
        <v>150</v>
      </c>
      <c r="L30" s="631">
        <v>-22</v>
      </c>
      <c r="M30" s="627">
        <v>0</v>
      </c>
      <c r="N30" s="632">
        <v>128</v>
      </c>
      <c r="O30" s="633">
        <v>0.64027777778392192</v>
      </c>
      <c r="P30" s="625">
        <v>223</v>
      </c>
      <c r="Q30" s="626">
        <v>43085.722222222219</v>
      </c>
      <c r="R30" s="627"/>
      <c r="S30" s="627"/>
      <c r="T30" s="627"/>
      <c r="U30" s="627"/>
      <c r="V30" s="627"/>
      <c r="W30" s="627"/>
      <c r="X30" s="627">
        <v>0.21875</v>
      </c>
      <c r="Y30" s="627"/>
      <c r="Z30" s="627"/>
      <c r="AA30" s="627">
        <v>0.81458333333333333</v>
      </c>
      <c r="AB30" s="627"/>
      <c r="AC30" s="627"/>
      <c r="AD30" s="627"/>
      <c r="AE30" s="627"/>
      <c r="AF30" s="627">
        <v>0.18263888888888891</v>
      </c>
      <c r="AG30" s="627"/>
      <c r="AH30" s="627"/>
      <c r="AI30" s="627"/>
      <c r="AJ30" s="627">
        <v>0.13749999999999998</v>
      </c>
      <c r="AK30" s="627">
        <v>0.98819444444444438</v>
      </c>
      <c r="AL30" s="628">
        <v>43086.362500000003</v>
      </c>
      <c r="AN30" s="15">
        <f>VLOOKUP(AO30,id!$A:$C,3,0)</f>
        <v>765</v>
      </c>
      <c r="AO30" s="15" t="str">
        <f t="shared" si="10"/>
        <v>JuszczykSławomir1963</v>
      </c>
      <c r="AP30" s="9" t="str">
        <f t="shared" si="11"/>
        <v>Juszczyk</v>
      </c>
      <c r="AQ30" s="9" t="str">
        <f t="shared" si="12"/>
        <v>Sławomir</v>
      </c>
      <c r="AR30" s="9" t="str">
        <f t="shared" si="13"/>
        <v>Przyjaciele Konrada</v>
      </c>
      <c r="AS30" s="9">
        <f t="shared" si="14"/>
        <v>1963</v>
      </c>
      <c r="AT30" s="9">
        <f t="shared" si="4"/>
        <v>19.153238688173076</v>
      </c>
      <c r="AU30" s="9"/>
      <c r="AV30" s="9">
        <f t="shared" si="15"/>
        <v>1.0010845986906427</v>
      </c>
      <c r="AW30" s="9">
        <f t="shared" si="16"/>
        <v>0.83333333333333337</v>
      </c>
      <c r="AX30" s="9">
        <f t="shared" si="17"/>
        <v>0.8152866242038217</v>
      </c>
      <c r="AY30" s="9">
        <f t="shared" si="18"/>
        <v>0.96419250400262724</v>
      </c>
    </row>
    <row r="31" spans="1:51" ht="16.5" customHeight="1">
      <c r="A31" s="615">
        <v>29</v>
      </c>
      <c r="B31" s="616">
        <v>203</v>
      </c>
      <c r="C31" s="617" t="s">
        <v>2931</v>
      </c>
      <c r="D31" s="617" t="s">
        <v>36</v>
      </c>
      <c r="E31" s="617" t="s">
        <v>1075</v>
      </c>
      <c r="F31" s="617" t="s">
        <v>30</v>
      </c>
      <c r="G31" s="617">
        <v>1967</v>
      </c>
      <c r="H31" s="617" t="s">
        <v>2942</v>
      </c>
      <c r="I31" s="618" t="s">
        <v>1319</v>
      </c>
      <c r="J31" s="629">
        <v>6</v>
      </c>
      <c r="K31" s="630">
        <v>180</v>
      </c>
      <c r="L31" s="631">
        <v>-56</v>
      </c>
      <c r="M31" s="627">
        <v>0</v>
      </c>
      <c r="N31" s="632">
        <v>124</v>
      </c>
      <c r="O31" s="633">
        <v>0.66388888889196096</v>
      </c>
      <c r="P31" s="625">
        <v>203</v>
      </c>
      <c r="Q31" s="626">
        <v>43085.722222222219</v>
      </c>
      <c r="R31" s="627"/>
      <c r="S31" s="627">
        <v>0.76527777777777783</v>
      </c>
      <c r="T31" s="627"/>
      <c r="U31" s="627"/>
      <c r="V31" s="627"/>
      <c r="W31" s="627"/>
      <c r="X31" s="627">
        <v>0.31597222222222221</v>
      </c>
      <c r="Y31" s="627"/>
      <c r="Z31" s="627"/>
      <c r="AA31" s="627">
        <v>0.80347222222222225</v>
      </c>
      <c r="AB31" s="627">
        <v>3.4027777777777775E-2</v>
      </c>
      <c r="AC31" s="627"/>
      <c r="AD31" s="627"/>
      <c r="AE31" s="627"/>
      <c r="AF31" s="627"/>
      <c r="AG31" s="627">
        <v>0.12569444444444444</v>
      </c>
      <c r="AH31" s="627"/>
      <c r="AI31" s="627"/>
      <c r="AJ31" s="627"/>
      <c r="AK31" s="627">
        <v>0.17222222222222225</v>
      </c>
      <c r="AL31" s="635">
        <v>43086.386111111111</v>
      </c>
      <c r="AN31" s="15">
        <f>VLOOKUP(AO31,id!$A:$C,3,0)</f>
        <v>121</v>
      </c>
      <c r="AO31" s="15" t="str">
        <f t="shared" si="10"/>
        <v>CzubalskiAndrzej1967</v>
      </c>
      <c r="AP31" s="9" t="str">
        <f t="shared" si="11"/>
        <v>Czubalski</v>
      </c>
      <c r="AQ31" s="9" t="str">
        <f t="shared" si="12"/>
        <v>Andrzej</v>
      </c>
      <c r="AR31" s="9" t="str">
        <f t="shared" si="13"/>
        <v>Andrzej Czubalski</v>
      </c>
      <c r="AS31" s="9">
        <f t="shared" si="14"/>
        <v>1967</v>
      </c>
      <c r="AT31" s="9">
        <f t="shared" si="4"/>
        <v>18.554699979167665</v>
      </c>
      <c r="AU31" s="9"/>
      <c r="AV31" s="9">
        <f t="shared" si="15"/>
        <v>0.96443514644830663</v>
      </c>
      <c r="AW31" s="9">
        <f t="shared" si="16"/>
        <v>1.2</v>
      </c>
      <c r="AX31" s="9">
        <f t="shared" si="17"/>
        <v>0.96875</v>
      </c>
      <c r="AY31" s="9">
        <f t="shared" si="18"/>
        <v>1.0371372893366482</v>
      </c>
    </row>
    <row r="32" spans="1:51" ht="16.5" customHeight="1" thickBot="1">
      <c r="A32" s="615">
        <v>29</v>
      </c>
      <c r="B32" s="616">
        <v>204</v>
      </c>
      <c r="C32" s="617" t="s">
        <v>2931</v>
      </c>
      <c r="D32" s="617" t="s">
        <v>36</v>
      </c>
      <c r="E32" s="617" t="s">
        <v>1075</v>
      </c>
      <c r="F32" s="617" t="s">
        <v>50</v>
      </c>
      <c r="G32" s="617">
        <v>2000</v>
      </c>
      <c r="H32" s="617" t="s">
        <v>2942</v>
      </c>
      <c r="I32" s="618" t="s">
        <v>1319</v>
      </c>
      <c r="J32" s="636">
        <v>6</v>
      </c>
      <c r="K32" s="637">
        <v>180</v>
      </c>
      <c r="L32" s="638">
        <v>-56</v>
      </c>
      <c r="M32" s="639">
        <v>0</v>
      </c>
      <c r="N32" s="640">
        <v>124</v>
      </c>
      <c r="O32" s="641">
        <v>0.66388888889196096</v>
      </c>
      <c r="P32" s="625">
        <v>204</v>
      </c>
      <c r="Q32" s="626">
        <v>43085.722222222219</v>
      </c>
      <c r="R32" s="627"/>
      <c r="S32" s="627">
        <v>0.76597222222222217</v>
      </c>
      <c r="T32" s="627"/>
      <c r="U32" s="627"/>
      <c r="V32" s="627"/>
      <c r="W32" s="627"/>
      <c r="X32" s="627">
        <v>0.31666666666666665</v>
      </c>
      <c r="Y32" s="627"/>
      <c r="Z32" s="627"/>
      <c r="AA32" s="627">
        <v>0.8041666666666667</v>
      </c>
      <c r="AB32" s="627">
        <v>3.4722222222222224E-2</v>
      </c>
      <c r="AC32" s="627"/>
      <c r="AD32" s="627"/>
      <c r="AE32" s="627"/>
      <c r="AF32" s="627"/>
      <c r="AG32" s="627">
        <v>0.12847222222222224</v>
      </c>
      <c r="AH32" s="627"/>
      <c r="AI32" s="627"/>
      <c r="AJ32" s="627"/>
      <c r="AK32" s="627">
        <v>0.17291666666666669</v>
      </c>
      <c r="AL32" s="635">
        <v>43086.386111111111</v>
      </c>
      <c r="AN32" s="15">
        <f>VLOOKUP(AO32,id!$A:$C,3,0)</f>
        <v>122</v>
      </c>
      <c r="AO32" s="15" t="str">
        <f t="shared" si="10"/>
        <v>CzubalskiRafał2000</v>
      </c>
      <c r="AP32" s="9" t="str">
        <f t="shared" si="11"/>
        <v>Czubalski</v>
      </c>
      <c r="AQ32" s="9" t="str">
        <f t="shared" si="12"/>
        <v>Rafał</v>
      </c>
      <c r="AR32" s="9" t="str">
        <f t="shared" si="13"/>
        <v>Andrzej Czubalski</v>
      </c>
      <c r="AS32" s="9">
        <f t="shared" si="14"/>
        <v>2000</v>
      </c>
      <c r="AT32" s="9">
        <f t="shared" si="4"/>
        <v>18.554699979167665</v>
      </c>
      <c r="AU32" s="9"/>
      <c r="AV32" s="9">
        <f t="shared" si="15"/>
        <v>1</v>
      </c>
      <c r="AW32" s="9">
        <f t="shared" si="16"/>
        <v>1</v>
      </c>
      <c r="AX32" s="9">
        <f t="shared" si="17"/>
        <v>1</v>
      </c>
      <c r="AY32" s="9">
        <f t="shared" si="18"/>
        <v>1</v>
      </c>
    </row>
  </sheetData>
  <mergeCells count="3">
    <mergeCell ref="W1:X1"/>
    <mergeCell ref="J2:O3"/>
    <mergeCell ref="Q2:AL2"/>
  </mergeCells>
  <printOptions horizontalCentered="1"/>
  <pageMargins left="0.15748031496062992" right="0.15748031496062992" top="0.78740157480314965" bottom="0.70866141732283472" header="0.51181102362204722" footer="0.51181102362204722"/>
  <pageSetup paperSize="9" scale="29" fitToHeight="0" orientation="portrait" horizontalDpi="4294967295" verticalDpi="300" r:id="rId1"/>
  <headerFooter alignWithMargins="0">
    <oddHeader>&amp;C&amp;"Arial CE,Pogrubiony"&amp;28Nocna Masakra 2017 - Wyniki TR200&amp;R&amp;D  &amp;T</oddHeader>
  </headerFooter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6"/>
  <sheetViews>
    <sheetView zoomScale="85" zoomScaleNormal="85" workbookViewId="0"/>
  </sheetViews>
  <sheetFormatPr defaultColWidth="9.109375" defaultRowHeight="16.5" customHeight="1"/>
  <cols>
    <col min="1" max="1" width="9.109375" style="642"/>
    <col min="2" max="2" width="5.33203125" style="642" customWidth="1"/>
    <col min="3" max="3" width="8.109375" style="642" customWidth="1"/>
    <col min="4" max="4" width="5.109375" style="642" bestFit="1" customWidth="1"/>
    <col min="5" max="5" width="10.6640625" style="580" bestFit="1" customWidth="1"/>
    <col min="6" max="6" width="9.109375" style="580"/>
    <col min="7" max="7" width="9.109375" style="574"/>
    <col min="8" max="8" width="29.44140625" style="574" bestFit="1" customWidth="1"/>
    <col min="9" max="9" width="19.88671875" style="643" bestFit="1" customWidth="1"/>
    <col min="10" max="11" width="9.109375" style="644"/>
    <col min="12" max="12" width="9.109375" style="574"/>
    <col min="13" max="13" width="9.109375" style="645"/>
    <col min="14" max="15" width="9.109375" style="574"/>
    <col min="16" max="26" width="9.109375" style="643"/>
    <col min="27" max="247" width="9.109375" style="580"/>
    <col min="248" max="248" width="5.33203125" style="580" customWidth="1"/>
    <col min="249" max="249" width="8.109375" style="580" customWidth="1"/>
    <col min="250" max="250" width="5.109375" style="580" bestFit="1" customWidth="1"/>
    <col min="251" max="251" width="10.6640625" style="580" bestFit="1" customWidth="1"/>
    <col min="252" max="253" width="9.109375" style="580"/>
    <col min="254" max="254" width="29.44140625" style="580" bestFit="1" customWidth="1"/>
    <col min="255" max="255" width="19.88671875" style="580" bestFit="1" customWidth="1"/>
    <col min="256" max="503" width="9.109375" style="580"/>
    <col min="504" max="504" width="5.33203125" style="580" customWidth="1"/>
    <col min="505" max="505" width="8.109375" style="580" customWidth="1"/>
    <col min="506" max="506" width="5.109375" style="580" bestFit="1" customWidth="1"/>
    <col min="507" max="507" width="10.6640625" style="580" bestFit="1" customWidth="1"/>
    <col min="508" max="509" width="9.109375" style="580"/>
    <col min="510" max="510" width="29.44140625" style="580" bestFit="1" customWidth="1"/>
    <col min="511" max="511" width="19.88671875" style="580" bestFit="1" customWidth="1"/>
    <col min="512" max="759" width="9.109375" style="580"/>
    <col min="760" max="760" width="5.33203125" style="580" customWidth="1"/>
    <col min="761" max="761" width="8.109375" style="580" customWidth="1"/>
    <col min="762" max="762" width="5.109375" style="580" bestFit="1" customWidth="1"/>
    <col min="763" max="763" width="10.6640625" style="580" bestFit="1" customWidth="1"/>
    <col min="764" max="765" width="9.109375" style="580"/>
    <col min="766" max="766" width="29.44140625" style="580" bestFit="1" customWidth="1"/>
    <col min="767" max="767" width="19.88671875" style="580" bestFit="1" customWidth="1"/>
    <col min="768" max="1015" width="9.109375" style="580"/>
    <col min="1016" max="1016" width="5.33203125" style="580" customWidth="1"/>
    <col min="1017" max="1017" width="8.109375" style="580" customWidth="1"/>
    <col min="1018" max="1018" width="5.109375" style="580" bestFit="1" customWidth="1"/>
    <col min="1019" max="1019" width="10.6640625" style="580" bestFit="1" customWidth="1"/>
    <col min="1020" max="1021" width="9.109375" style="580"/>
    <col min="1022" max="1022" width="29.44140625" style="580" bestFit="1" customWidth="1"/>
    <col min="1023" max="1023" width="19.88671875" style="580" bestFit="1" customWidth="1"/>
    <col min="1024" max="1271" width="9.109375" style="580"/>
    <col min="1272" max="1272" width="5.33203125" style="580" customWidth="1"/>
    <col min="1273" max="1273" width="8.109375" style="580" customWidth="1"/>
    <col min="1274" max="1274" width="5.109375" style="580" bestFit="1" customWidth="1"/>
    <col min="1275" max="1275" width="10.6640625" style="580" bestFit="1" customWidth="1"/>
    <col min="1276" max="1277" width="9.109375" style="580"/>
    <col min="1278" max="1278" width="29.44140625" style="580" bestFit="1" customWidth="1"/>
    <col min="1279" max="1279" width="19.88671875" style="580" bestFit="1" customWidth="1"/>
    <col min="1280" max="1527" width="9.109375" style="580"/>
    <col min="1528" max="1528" width="5.33203125" style="580" customWidth="1"/>
    <col min="1529" max="1529" width="8.109375" style="580" customWidth="1"/>
    <col min="1530" max="1530" width="5.109375" style="580" bestFit="1" customWidth="1"/>
    <col min="1531" max="1531" width="10.6640625" style="580" bestFit="1" customWidth="1"/>
    <col min="1532" max="1533" width="9.109375" style="580"/>
    <col min="1534" max="1534" width="29.44140625" style="580" bestFit="1" customWidth="1"/>
    <col min="1535" max="1535" width="19.88671875" style="580" bestFit="1" customWidth="1"/>
    <col min="1536" max="1783" width="9.109375" style="580"/>
    <col min="1784" max="1784" width="5.33203125" style="580" customWidth="1"/>
    <col min="1785" max="1785" width="8.109375" style="580" customWidth="1"/>
    <col min="1786" max="1786" width="5.109375" style="580" bestFit="1" customWidth="1"/>
    <col min="1787" max="1787" width="10.6640625" style="580" bestFit="1" customWidth="1"/>
    <col min="1788" max="1789" width="9.109375" style="580"/>
    <col min="1790" max="1790" width="29.44140625" style="580" bestFit="1" customWidth="1"/>
    <col min="1791" max="1791" width="19.88671875" style="580" bestFit="1" customWidth="1"/>
    <col min="1792" max="2039" width="9.109375" style="580"/>
    <col min="2040" max="2040" width="5.33203125" style="580" customWidth="1"/>
    <col min="2041" max="2041" width="8.109375" style="580" customWidth="1"/>
    <col min="2042" max="2042" width="5.109375" style="580" bestFit="1" customWidth="1"/>
    <col min="2043" max="2043" width="10.6640625" style="580" bestFit="1" customWidth="1"/>
    <col min="2044" max="2045" width="9.109375" style="580"/>
    <col min="2046" max="2046" width="29.44140625" style="580" bestFit="1" customWidth="1"/>
    <col min="2047" max="2047" width="19.88671875" style="580" bestFit="1" customWidth="1"/>
    <col min="2048" max="2295" width="9.109375" style="580"/>
    <col min="2296" max="2296" width="5.33203125" style="580" customWidth="1"/>
    <col min="2297" max="2297" width="8.109375" style="580" customWidth="1"/>
    <col min="2298" max="2298" width="5.109375" style="580" bestFit="1" customWidth="1"/>
    <col min="2299" max="2299" width="10.6640625" style="580" bestFit="1" customWidth="1"/>
    <col min="2300" max="2301" width="9.109375" style="580"/>
    <col min="2302" max="2302" width="29.44140625" style="580" bestFit="1" customWidth="1"/>
    <col min="2303" max="2303" width="19.88671875" style="580" bestFit="1" customWidth="1"/>
    <col min="2304" max="2551" width="9.109375" style="580"/>
    <col min="2552" max="2552" width="5.33203125" style="580" customWidth="1"/>
    <col min="2553" max="2553" width="8.109375" style="580" customWidth="1"/>
    <col min="2554" max="2554" width="5.109375" style="580" bestFit="1" customWidth="1"/>
    <col min="2555" max="2555" width="10.6640625" style="580" bestFit="1" customWidth="1"/>
    <col min="2556" max="2557" width="9.109375" style="580"/>
    <col min="2558" max="2558" width="29.44140625" style="580" bestFit="1" customWidth="1"/>
    <col min="2559" max="2559" width="19.88671875" style="580" bestFit="1" customWidth="1"/>
    <col min="2560" max="2807" width="9.109375" style="580"/>
    <col min="2808" max="2808" width="5.33203125" style="580" customWidth="1"/>
    <col min="2809" max="2809" width="8.109375" style="580" customWidth="1"/>
    <col min="2810" max="2810" width="5.109375" style="580" bestFit="1" customWidth="1"/>
    <col min="2811" max="2811" width="10.6640625" style="580" bestFit="1" customWidth="1"/>
    <col min="2812" max="2813" width="9.109375" style="580"/>
    <col min="2814" max="2814" width="29.44140625" style="580" bestFit="1" customWidth="1"/>
    <col min="2815" max="2815" width="19.88671875" style="580" bestFit="1" customWidth="1"/>
    <col min="2816" max="3063" width="9.109375" style="580"/>
    <col min="3064" max="3064" width="5.33203125" style="580" customWidth="1"/>
    <col min="3065" max="3065" width="8.109375" style="580" customWidth="1"/>
    <col min="3066" max="3066" width="5.109375" style="580" bestFit="1" customWidth="1"/>
    <col min="3067" max="3067" width="10.6640625" style="580" bestFit="1" customWidth="1"/>
    <col min="3068" max="3069" width="9.109375" style="580"/>
    <col min="3070" max="3070" width="29.44140625" style="580" bestFit="1" customWidth="1"/>
    <col min="3071" max="3071" width="19.88671875" style="580" bestFit="1" customWidth="1"/>
    <col min="3072" max="3319" width="9.109375" style="580"/>
    <col min="3320" max="3320" width="5.33203125" style="580" customWidth="1"/>
    <col min="3321" max="3321" width="8.109375" style="580" customWidth="1"/>
    <col min="3322" max="3322" width="5.109375" style="580" bestFit="1" customWidth="1"/>
    <col min="3323" max="3323" width="10.6640625" style="580" bestFit="1" customWidth="1"/>
    <col min="3324" max="3325" width="9.109375" style="580"/>
    <col min="3326" max="3326" width="29.44140625" style="580" bestFit="1" customWidth="1"/>
    <col min="3327" max="3327" width="19.88671875" style="580" bestFit="1" customWidth="1"/>
    <col min="3328" max="3575" width="9.109375" style="580"/>
    <col min="3576" max="3576" width="5.33203125" style="580" customWidth="1"/>
    <col min="3577" max="3577" width="8.109375" style="580" customWidth="1"/>
    <col min="3578" max="3578" width="5.109375" style="580" bestFit="1" customWidth="1"/>
    <col min="3579" max="3579" width="10.6640625" style="580" bestFit="1" customWidth="1"/>
    <col min="3580" max="3581" width="9.109375" style="580"/>
    <col min="3582" max="3582" width="29.44140625" style="580" bestFit="1" customWidth="1"/>
    <col min="3583" max="3583" width="19.88671875" style="580" bestFit="1" customWidth="1"/>
    <col min="3584" max="3831" width="9.109375" style="580"/>
    <col min="3832" max="3832" width="5.33203125" style="580" customWidth="1"/>
    <col min="3833" max="3833" width="8.109375" style="580" customWidth="1"/>
    <col min="3834" max="3834" width="5.109375" style="580" bestFit="1" customWidth="1"/>
    <col min="3835" max="3835" width="10.6640625" style="580" bestFit="1" customWidth="1"/>
    <col min="3836" max="3837" width="9.109375" style="580"/>
    <col min="3838" max="3838" width="29.44140625" style="580" bestFit="1" customWidth="1"/>
    <col min="3839" max="3839" width="19.88671875" style="580" bestFit="1" customWidth="1"/>
    <col min="3840" max="4087" width="9.109375" style="580"/>
    <col min="4088" max="4088" width="5.33203125" style="580" customWidth="1"/>
    <col min="4089" max="4089" width="8.109375" style="580" customWidth="1"/>
    <col min="4090" max="4090" width="5.109375" style="580" bestFit="1" customWidth="1"/>
    <col min="4091" max="4091" width="10.6640625" style="580" bestFit="1" customWidth="1"/>
    <col min="4092" max="4093" width="9.109375" style="580"/>
    <col min="4094" max="4094" width="29.44140625" style="580" bestFit="1" customWidth="1"/>
    <col min="4095" max="4095" width="19.88671875" style="580" bestFit="1" customWidth="1"/>
    <col min="4096" max="4343" width="9.109375" style="580"/>
    <col min="4344" max="4344" width="5.33203125" style="580" customWidth="1"/>
    <col min="4345" max="4345" width="8.109375" style="580" customWidth="1"/>
    <col min="4346" max="4346" width="5.109375" style="580" bestFit="1" customWidth="1"/>
    <col min="4347" max="4347" width="10.6640625" style="580" bestFit="1" customWidth="1"/>
    <col min="4348" max="4349" width="9.109375" style="580"/>
    <col min="4350" max="4350" width="29.44140625" style="580" bestFit="1" customWidth="1"/>
    <col min="4351" max="4351" width="19.88671875" style="580" bestFit="1" customWidth="1"/>
    <col min="4352" max="4599" width="9.109375" style="580"/>
    <col min="4600" max="4600" width="5.33203125" style="580" customWidth="1"/>
    <col min="4601" max="4601" width="8.109375" style="580" customWidth="1"/>
    <col min="4602" max="4602" width="5.109375" style="580" bestFit="1" customWidth="1"/>
    <col min="4603" max="4603" width="10.6640625" style="580" bestFit="1" customWidth="1"/>
    <col min="4604" max="4605" width="9.109375" style="580"/>
    <col min="4606" max="4606" width="29.44140625" style="580" bestFit="1" customWidth="1"/>
    <col min="4607" max="4607" width="19.88671875" style="580" bestFit="1" customWidth="1"/>
    <col min="4608" max="4855" width="9.109375" style="580"/>
    <col min="4856" max="4856" width="5.33203125" style="580" customWidth="1"/>
    <col min="4857" max="4857" width="8.109375" style="580" customWidth="1"/>
    <col min="4858" max="4858" width="5.109375" style="580" bestFit="1" customWidth="1"/>
    <col min="4859" max="4859" width="10.6640625" style="580" bestFit="1" customWidth="1"/>
    <col min="4860" max="4861" width="9.109375" style="580"/>
    <col min="4862" max="4862" width="29.44140625" style="580" bestFit="1" customWidth="1"/>
    <col min="4863" max="4863" width="19.88671875" style="580" bestFit="1" customWidth="1"/>
    <col min="4864" max="5111" width="9.109375" style="580"/>
    <col min="5112" max="5112" width="5.33203125" style="580" customWidth="1"/>
    <col min="5113" max="5113" width="8.109375" style="580" customWidth="1"/>
    <col min="5114" max="5114" width="5.109375" style="580" bestFit="1" customWidth="1"/>
    <col min="5115" max="5115" width="10.6640625" style="580" bestFit="1" customWidth="1"/>
    <col min="5116" max="5117" width="9.109375" style="580"/>
    <col min="5118" max="5118" width="29.44140625" style="580" bestFit="1" customWidth="1"/>
    <col min="5119" max="5119" width="19.88671875" style="580" bestFit="1" customWidth="1"/>
    <col min="5120" max="5367" width="9.109375" style="580"/>
    <col min="5368" max="5368" width="5.33203125" style="580" customWidth="1"/>
    <col min="5369" max="5369" width="8.109375" style="580" customWidth="1"/>
    <col min="5370" max="5370" width="5.109375" style="580" bestFit="1" customWidth="1"/>
    <col min="5371" max="5371" width="10.6640625" style="580" bestFit="1" customWidth="1"/>
    <col min="5372" max="5373" width="9.109375" style="580"/>
    <col min="5374" max="5374" width="29.44140625" style="580" bestFit="1" customWidth="1"/>
    <col min="5375" max="5375" width="19.88671875" style="580" bestFit="1" customWidth="1"/>
    <col min="5376" max="5623" width="9.109375" style="580"/>
    <col min="5624" max="5624" width="5.33203125" style="580" customWidth="1"/>
    <col min="5625" max="5625" width="8.109375" style="580" customWidth="1"/>
    <col min="5626" max="5626" width="5.109375" style="580" bestFit="1" customWidth="1"/>
    <col min="5627" max="5627" width="10.6640625" style="580" bestFit="1" customWidth="1"/>
    <col min="5628" max="5629" width="9.109375" style="580"/>
    <col min="5630" max="5630" width="29.44140625" style="580" bestFit="1" customWidth="1"/>
    <col min="5631" max="5631" width="19.88671875" style="580" bestFit="1" customWidth="1"/>
    <col min="5632" max="5879" width="9.109375" style="580"/>
    <col min="5880" max="5880" width="5.33203125" style="580" customWidth="1"/>
    <col min="5881" max="5881" width="8.109375" style="580" customWidth="1"/>
    <col min="5882" max="5882" width="5.109375" style="580" bestFit="1" customWidth="1"/>
    <col min="5883" max="5883" width="10.6640625" style="580" bestFit="1" customWidth="1"/>
    <col min="5884" max="5885" width="9.109375" style="580"/>
    <col min="5886" max="5886" width="29.44140625" style="580" bestFit="1" customWidth="1"/>
    <col min="5887" max="5887" width="19.88671875" style="580" bestFit="1" customWidth="1"/>
    <col min="5888" max="6135" width="9.109375" style="580"/>
    <col min="6136" max="6136" width="5.33203125" style="580" customWidth="1"/>
    <col min="6137" max="6137" width="8.109375" style="580" customWidth="1"/>
    <col min="6138" max="6138" width="5.109375" style="580" bestFit="1" customWidth="1"/>
    <col min="6139" max="6139" width="10.6640625" style="580" bestFit="1" customWidth="1"/>
    <col min="6140" max="6141" width="9.109375" style="580"/>
    <col min="6142" max="6142" width="29.44140625" style="580" bestFit="1" customWidth="1"/>
    <col min="6143" max="6143" width="19.88671875" style="580" bestFit="1" customWidth="1"/>
    <col min="6144" max="6391" width="9.109375" style="580"/>
    <col min="6392" max="6392" width="5.33203125" style="580" customWidth="1"/>
    <col min="6393" max="6393" width="8.109375" style="580" customWidth="1"/>
    <col min="6394" max="6394" width="5.109375" style="580" bestFit="1" customWidth="1"/>
    <col min="6395" max="6395" width="10.6640625" style="580" bestFit="1" customWidth="1"/>
    <col min="6396" max="6397" width="9.109375" style="580"/>
    <col min="6398" max="6398" width="29.44140625" style="580" bestFit="1" customWidth="1"/>
    <col min="6399" max="6399" width="19.88671875" style="580" bestFit="1" customWidth="1"/>
    <col min="6400" max="6647" width="9.109375" style="580"/>
    <col min="6648" max="6648" width="5.33203125" style="580" customWidth="1"/>
    <col min="6649" max="6649" width="8.109375" style="580" customWidth="1"/>
    <col min="6650" max="6650" width="5.109375" style="580" bestFit="1" customWidth="1"/>
    <col min="6651" max="6651" width="10.6640625" style="580" bestFit="1" customWidth="1"/>
    <col min="6652" max="6653" width="9.109375" style="580"/>
    <col min="6654" max="6654" width="29.44140625" style="580" bestFit="1" customWidth="1"/>
    <col min="6655" max="6655" width="19.88671875" style="580" bestFit="1" customWidth="1"/>
    <col min="6656" max="6903" width="9.109375" style="580"/>
    <col min="6904" max="6904" width="5.33203125" style="580" customWidth="1"/>
    <col min="6905" max="6905" width="8.109375" style="580" customWidth="1"/>
    <col min="6906" max="6906" width="5.109375" style="580" bestFit="1" customWidth="1"/>
    <col min="6907" max="6907" width="10.6640625" style="580" bestFit="1" customWidth="1"/>
    <col min="6908" max="6909" width="9.109375" style="580"/>
    <col min="6910" max="6910" width="29.44140625" style="580" bestFit="1" customWidth="1"/>
    <col min="6911" max="6911" width="19.88671875" style="580" bestFit="1" customWidth="1"/>
    <col min="6912" max="7159" width="9.109375" style="580"/>
    <col min="7160" max="7160" width="5.33203125" style="580" customWidth="1"/>
    <col min="7161" max="7161" width="8.109375" style="580" customWidth="1"/>
    <col min="7162" max="7162" width="5.109375" style="580" bestFit="1" customWidth="1"/>
    <col min="7163" max="7163" width="10.6640625" style="580" bestFit="1" customWidth="1"/>
    <col min="7164" max="7165" width="9.109375" style="580"/>
    <col min="7166" max="7166" width="29.44140625" style="580" bestFit="1" customWidth="1"/>
    <col min="7167" max="7167" width="19.88671875" style="580" bestFit="1" customWidth="1"/>
    <col min="7168" max="7415" width="9.109375" style="580"/>
    <col min="7416" max="7416" width="5.33203125" style="580" customWidth="1"/>
    <col min="7417" max="7417" width="8.109375" style="580" customWidth="1"/>
    <col min="7418" max="7418" width="5.109375" style="580" bestFit="1" customWidth="1"/>
    <col min="7419" max="7419" width="10.6640625" style="580" bestFit="1" customWidth="1"/>
    <col min="7420" max="7421" width="9.109375" style="580"/>
    <col min="7422" max="7422" width="29.44140625" style="580" bestFit="1" customWidth="1"/>
    <col min="7423" max="7423" width="19.88671875" style="580" bestFit="1" customWidth="1"/>
    <col min="7424" max="7671" width="9.109375" style="580"/>
    <col min="7672" max="7672" width="5.33203125" style="580" customWidth="1"/>
    <col min="7673" max="7673" width="8.109375" style="580" customWidth="1"/>
    <col min="7674" max="7674" width="5.109375" style="580" bestFit="1" customWidth="1"/>
    <col min="7675" max="7675" width="10.6640625" style="580" bestFit="1" customWidth="1"/>
    <col min="7676" max="7677" width="9.109375" style="580"/>
    <col min="7678" max="7678" width="29.44140625" style="580" bestFit="1" customWidth="1"/>
    <col min="7679" max="7679" width="19.88671875" style="580" bestFit="1" customWidth="1"/>
    <col min="7680" max="7927" width="9.109375" style="580"/>
    <col min="7928" max="7928" width="5.33203125" style="580" customWidth="1"/>
    <col min="7929" max="7929" width="8.109375" style="580" customWidth="1"/>
    <col min="7930" max="7930" width="5.109375" style="580" bestFit="1" customWidth="1"/>
    <col min="7931" max="7931" width="10.6640625" style="580" bestFit="1" customWidth="1"/>
    <col min="7932" max="7933" width="9.109375" style="580"/>
    <col min="7934" max="7934" width="29.44140625" style="580" bestFit="1" customWidth="1"/>
    <col min="7935" max="7935" width="19.88671875" style="580" bestFit="1" customWidth="1"/>
    <col min="7936" max="8183" width="9.109375" style="580"/>
    <col min="8184" max="8184" width="5.33203125" style="580" customWidth="1"/>
    <col min="8185" max="8185" width="8.109375" style="580" customWidth="1"/>
    <col min="8186" max="8186" width="5.109375" style="580" bestFit="1" customWidth="1"/>
    <col min="8187" max="8187" width="10.6640625" style="580" bestFit="1" customWidth="1"/>
    <col min="8188" max="8189" width="9.109375" style="580"/>
    <col min="8190" max="8190" width="29.44140625" style="580" bestFit="1" customWidth="1"/>
    <col min="8191" max="8191" width="19.88671875" style="580" bestFit="1" customWidth="1"/>
    <col min="8192" max="8439" width="9.109375" style="580"/>
    <col min="8440" max="8440" width="5.33203125" style="580" customWidth="1"/>
    <col min="8441" max="8441" width="8.109375" style="580" customWidth="1"/>
    <col min="8442" max="8442" width="5.109375" style="580" bestFit="1" customWidth="1"/>
    <col min="8443" max="8443" width="10.6640625" style="580" bestFit="1" customWidth="1"/>
    <col min="8444" max="8445" width="9.109375" style="580"/>
    <col min="8446" max="8446" width="29.44140625" style="580" bestFit="1" customWidth="1"/>
    <col min="8447" max="8447" width="19.88671875" style="580" bestFit="1" customWidth="1"/>
    <col min="8448" max="8695" width="9.109375" style="580"/>
    <col min="8696" max="8696" width="5.33203125" style="580" customWidth="1"/>
    <col min="8697" max="8697" width="8.109375" style="580" customWidth="1"/>
    <col min="8698" max="8698" width="5.109375" style="580" bestFit="1" customWidth="1"/>
    <col min="8699" max="8699" width="10.6640625" style="580" bestFit="1" customWidth="1"/>
    <col min="8700" max="8701" width="9.109375" style="580"/>
    <col min="8702" max="8702" width="29.44140625" style="580" bestFit="1" customWidth="1"/>
    <col min="8703" max="8703" width="19.88671875" style="580" bestFit="1" customWidth="1"/>
    <col min="8704" max="8951" width="9.109375" style="580"/>
    <col min="8952" max="8952" width="5.33203125" style="580" customWidth="1"/>
    <col min="8953" max="8953" width="8.109375" style="580" customWidth="1"/>
    <col min="8954" max="8954" width="5.109375" style="580" bestFit="1" customWidth="1"/>
    <col min="8955" max="8955" width="10.6640625" style="580" bestFit="1" customWidth="1"/>
    <col min="8956" max="8957" width="9.109375" style="580"/>
    <col min="8958" max="8958" width="29.44140625" style="580" bestFit="1" customWidth="1"/>
    <col min="8959" max="8959" width="19.88671875" style="580" bestFit="1" customWidth="1"/>
    <col min="8960" max="9207" width="9.109375" style="580"/>
    <col min="9208" max="9208" width="5.33203125" style="580" customWidth="1"/>
    <col min="9209" max="9209" width="8.109375" style="580" customWidth="1"/>
    <col min="9210" max="9210" width="5.109375" style="580" bestFit="1" customWidth="1"/>
    <col min="9211" max="9211" width="10.6640625" style="580" bestFit="1" customWidth="1"/>
    <col min="9212" max="9213" width="9.109375" style="580"/>
    <col min="9214" max="9214" width="29.44140625" style="580" bestFit="1" customWidth="1"/>
    <col min="9215" max="9215" width="19.88671875" style="580" bestFit="1" customWidth="1"/>
    <col min="9216" max="9463" width="9.109375" style="580"/>
    <col min="9464" max="9464" width="5.33203125" style="580" customWidth="1"/>
    <col min="9465" max="9465" width="8.109375" style="580" customWidth="1"/>
    <col min="9466" max="9466" width="5.109375" style="580" bestFit="1" customWidth="1"/>
    <col min="9467" max="9467" width="10.6640625" style="580" bestFit="1" customWidth="1"/>
    <col min="9468" max="9469" width="9.109375" style="580"/>
    <col min="9470" max="9470" width="29.44140625" style="580" bestFit="1" customWidth="1"/>
    <col min="9471" max="9471" width="19.88671875" style="580" bestFit="1" customWidth="1"/>
    <col min="9472" max="9719" width="9.109375" style="580"/>
    <col min="9720" max="9720" width="5.33203125" style="580" customWidth="1"/>
    <col min="9721" max="9721" width="8.109375" style="580" customWidth="1"/>
    <col min="9722" max="9722" width="5.109375" style="580" bestFit="1" customWidth="1"/>
    <col min="9723" max="9723" width="10.6640625" style="580" bestFit="1" customWidth="1"/>
    <col min="9724" max="9725" width="9.109375" style="580"/>
    <col min="9726" max="9726" width="29.44140625" style="580" bestFit="1" customWidth="1"/>
    <col min="9727" max="9727" width="19.88671875" style="580" bestFit="1" customWidth="1"/>
    <col min="9728" max="9975" width="9.109375" style="580"/>
    <col min="9976" max="9976" width="5.33203125" style="580" customWidth="1"/>
    <col min="9977" max="9977" width="8.109375" style="580" customWidth="1"/>
    <col min="9978" max="9978" width="5.109375" style="580" bestFit="1" customWidth="1"/>
    <col min="9979" max="9979" width="10.6640625" style="580" bestFit="1" customWidth="1"/>
    <col min="9980" max="9981" width="9.109375" style="580"/>
    <col min="9982" max="9982" width="29.44140625" style="580" bestFit="1" customWidth="1"/>
    <col min="9983" max="9983" width="19.88671875" style="580" bestFit="1" customWidth="1"/>
    <col min="9984" max="10231" width="9.109375" style="580"/>
    <col min="10232" max="10232" width="5.33203125" style="580" customWidth="1"/>
    <col min="10233" max="10233" width="8.109375" style="580" customWidth="1"/>
    <col min="10234" max="10234" width="5.109375" style="580" bestFit="1" customWidth="1"/>
    <col min="10235" max="10235" width="10.6640625" style="580" bestFit="1" customWidth="1"/>
    <col min="10236" max="10237" width="9.109375" style="580"/>
    <col min="10238" max="10238" width="29.44140625" style="580" bestFit="1" customWidth="1"/>
    <col min="10239" max="10239" width="19.88671875" style="580" bestFit="1" customWidth="1"/>
    <col min="10240" max="10487" width="9.109375" style="580"/>
    <col min="10488" max="10488" width="5.33203125" style="580" customWidth="1"/>
    <col min="10489" max="10489" width="8.109375" style="580" customWidth="1"/>
    <col min="10490" max="10490" width="5.109375" style="580" bestFit="1" customWidth="1"/>
    <col min="10491" max="10491" width="10.6640625" style="580" bestFit="1" customWidth="1"/>
    <col min="10492" max="10493" width="9.109375" style="580"/>
    <col min="10494" max="10494" width="29.44140625" style="580" bestFit="1" customWidth="1"/>
    <col min="10495" max="10495" width="19.88671875" style="580" bestFit="1" customWidth="1"/>
    <col min="10496" max="10743" width="9.109375" style="580"/>
    <col min="10744" max="10744" width="5.33203125" style="580" customWidth="1"/>
    <col min="10745" max="10745" width="8.109375" style="580" customWidth="1"/>
    <col min="10746" max="10746" width="5.109375" style="580" bestFit="1" customWidth="1"/>
    <col min="10747" max="10747" width="10.6640625" style="580" bestFit="1" customWidth="1"/>
    <col min="10748" max="10749" width="9.109375" style="580"/>
    <col min="10750" max="10750" width="29.44140625" style="580" bestFit="1" customWidth="1"/>
    <col min="10751" max="10751" width="19.88671875" style="580" bestFit="1" customWidth="1"/>
    <col min="10752" max="10999" width="9.109375" style="580"/>
    <col min="11000" max="11000" width="5.33203125" style="580" customWidth="1"/>
    <col min="11001" max="11001" width="8.109375" style="580" customWidth="1"/>
    <col min="11002" max="11002" width="5.109375" style="580" bestFit="1" customWidth="1"/>
    <col min="11003" max="11003" width="10.6640625" style="580" bestFit="1" customWidth="1"/>
    <col min="11004" max="11005" width="9.109375" style="580"/>
    <col min="11006" max="11006" width="29.44140625" style="580" bestFit="1" customWidth="1"/>
    <col min="11007" max="11007" width="19.88671875" style="580" bestFit="1" customWidth="1"/>
    <col min="11008" max="11255" width="9.109375" style="580"/>
    <col min="11256" max="11256" width="5.33203125" style="580" customWidth="1"/>
    <col min="11257" max="11257" width="8.109375" style="580" customWidth="1"/>
    <col min="11258" max="11258" width="5.109375" style="580" bestFit="1" customWidth="1"/>
    <col min="11259" max="11259" width="10.6640625" style="580" bestFit="1" customWidth="1"/>
    <col min="11260" max="11261" width="9.109375" style="580"/>
    <col min="11262" max="11262" width="29.44140625" style="580" bestFit="1" customWidth="1"/>
    <col min="11263" max="11263" width="19.88671875" style="580" bestFit="1" customWidth="1"/>
    <col min="11264" max="11511" width="9.109375" style="580"/>
    <col min="11512" max="11512" width="5.33203125" style="580" customWidth="1"/>
    <col min="11513" max="11513" width="8.109375" style="580" customWidth="1"/>
    <col min="11514" max="11514" width="5.109375" style="580" bestFit="1" customWidth="1"/>
    <col min="11515" max="11515" width="10.6640625" style="580" bestFit="1" customWidth="1"/>
    <col min="11516" max="11517" width="9.109375" style="580"/>
    <col min="11518" max="11518" width="29.44140625" style="580" bestFit="1" customWidth="1"/>
    <col min="11519" max="11519" width="19.88671875" style="580" bestFit="1" customWidth="1"/>
    <col min="11520" max="11767" width="9.109375" style="580"/>
    <col min="11768" max="11768" width="5.33203125" style="580" customWidth="1"/>
    <col min="11769" max="11769" width="8.109375" style="580" customWidth="1"/>
    <col min="11770" max="11770" width="5.109375" style="580" bestFit="1" customWidth="1"/>
    <col min="11771" max="11771" width="10.6640625" style="580" bestFit="1" customWidth="1"/>
    <col min="11772" max="11773" width="9.109375" style="580"/>
    <col min="11774" max="11774" width="29.44140625" style="580" bestFit="1" customWidth="1"/>
    <col min="11775" max="11775" width="19.88671875" style="580" bestFit="1" customWidth="1"/>
    <col min="11776" max="12023" width="9.109375" style="580"/>
    <col min="12024" max="12024" width="5.33203125" style="580" customWidth="1"/>
    <col min="12025" max="12025" width="8.109375" style="580" customWidth="1"/>
    <col min="12026" max="12026" width="5.109375" style="580" bestFit="1" customWidth="1"/>
    <col min="12027" max="12027" width="10.6640625" style="580" bestFit="1" customWidth="1"/>
    <col min="12028" max="12029" width="9.109375" style="580"/>
    <col min="12030" max="12030" width="29.44140625" style="580" bestFit="1" customWidth="1"/>
    <col min="12031" max="12031" width="19.88671875" style="580" bestFit="1" customWidth="1"/>
    <col min="12032" max="12279" width="9.109375" style="580"/>
    <col min="12280" max="12280" width="5.33203125" style="580" customWidth="1"/>
    <col min="12281" max="12281" width="8.109375" style="580" customWidth="1"/>
    <col min="12282" max="12282" width="5.109375" style="580" bestFit="1" customWidth="1"/>
    <col min="12283" max="12283" width="10.6640625" style="580" bestFit="1" customWidth="1"/>
    <col min="12284" max="12285" width="9.109375" style="580"/>
    <col min="12286" max="12286" width="29.44140625" style="580" bestFit="1" customWidth="1"/>
    <col min="12287" max="12287" width="19.88671875" style="580" bestFit="1" customWidth="1"/>
    <col min="12288" max="12535" width="9.109375" style="580"/>
    <col min="12536" max="12536" width="5.33203125" style="580" customWidth="1"/>
    <col min="12537" max="12537" width="8.109375" style="580" customWidth="1"/>
    <col min="12538" max="12538" width="5.109375" style="580" bestFit="1" customWidth="1"/>
    <col min="12539" max="12539" width="10.6640625" style="580" bestFit="1" customWidth="1"/>
    <col min="12540" max="12541" width="9.109375" style="580"/>
    <col min="12542" max="12542" width="29.44140625" style="580" bestFit="1" customWidth="1"/>
    <col min="12543" max="12543" width="19.88671875" style="580" bestFit="1" customWidth="1"/>
    <col min="12544" max="12791" width="9.109375" style="580"/>
    <col min="12792" max="12792" width="5.33203125" style="580" customWidth="1"/>
    <col min="12793" max="12793" width="8.109375" style="580" customWidth="1"/>
    <col min="12794" max="12794" width="5.109375" style="580" bestFit="1" customWidth="1"/>
    <col min="12795" max="12795" width="10.6640625" style="580" bestFit="1" customWidth="1"/>
    <col min="12796" max="12797" width="9.109375" style="580"/>
    <col min="12798" max="12798" width="29.44140625" style="580" bestFit="1" customWidth="1"/>
    <col min="12799" max="12799" width="19.88671875" style="580" bestFit="1" customWidth="1"/>
    <col min="12800" max="13047" width="9.109375" style="580"/>
    <col min="13048" max="13048" width="5.33203125" style="580" customWidth="1"/>
    <col min="13049" max="13049" width="8.109375" style="580" customWidth="1"/>
    <col min="13050" max="13050" width="5.109375" style="580" bestFit="1" customWidth="1"/>
    <col min="13051" max="13051" width="10.6640625" style="580" bestFit="1" customWidth="1"/>
    <col min="13052" max="13053" width="9.109375" style="580"/>
    <col min="13054" max="13054" width="29.44140625" style="580" bestFit="1" customWidth="1"/>
    <col min="13055" max="13055" width="19.88671875" style="580" bestFit="1" customWidth="1"/>
    <col min="13056" max="13303" width="9.109375" style="580"/>
    <col min="13304" max="13304" width="5.33203125" style="580" customWidth="1"/>
    <col min="13305" max="13305" width="8.109375" style="580" customWidth="1"/>
    <col min="13306" max="13306" width="5.109375" style="580" bestFit="1" customWidth="1"/>
    <col min="13307" max="13307" width="10.6640625" style="580" bestFit="1" customWidth="1"/>
    <col min="13308" max="13309" width="9.109375" style="580"/>
    <col min="13310" max="13310" width="29.44140625" style="580" bestFit="1" customWidth="1"/>
    <col min="13311" max="13311" width="19.88671875" style="580" bestFit="1" customWidth="1"/>
    <col min="13312" max="13559" width="9.109375" style="580"/>
    <col min="13560" max="13560" width="5.33203125" style="580" customWidth="1"/>
    <col min="13561" max="13561" width="8.109375" style="580" customWidth="1"/>
    <col min="13562" max="13562" width="5.109375" style="580" bestFit="1" customWidth="1"/>
    <col min="13563" max="13563" width="10.6640625" style="580" bestFit="1" customWidth="1"/>
    <col min="13564" max="13565" width="9.109375" style="580"/>
    <col min="13566" max="13566" width="29.44140625" style="580" bestFit="1" customWidth="1"/>
    <col min="13567" max="13567" width="19.88671875" style="580" bestFit="1" customWidth="1"/>
    <col min="13568" max="13815" width="9.109375" style="580"/>
    <col min="13816" max="13816" width="5.33203125" style="580" customWidth="1"/>
    <col min="13817" max="13817" width="8.109375" style="580" customWidth="1"/>
    <col min="13818" max="13818" width="5.109375" style="580" bestFit="1" customWidth="1"/>
    <col min="13819" max="13819" width="10.6640625" style="580" bestFit="1" customWidth="1"/>
    <col min="13820" max="13821" width="9.109375" style="580"/>
    <col min="13822" max="13822" width="29.44140625" style="580" bestFit="1" customWidth="1"/>
    <col min="13823" max="13823" width="19.88671875" style="580" bestFit="1" customWidth="1"/>
    <col min="13824" max="14071" width="9.109375" style="580"/>
    <col min="14072" max="14072" width="5.33203125" style="580" customWidth="1"/>
    <col min="14073" max="14073" width="8.109375" style="580" customWidth="1"/>
    <col min="14074" max="14074" width="5.109375" style="580" bestFit="1" customWidth="1"/>
    <col min="14075" max="14075" width="10.6640625" style="580" bestFit="1" customWidth="1"/>
    <col min="14076" max="14077" width="9.109375" style="580"/>
    <col min="14078" max="14078" width="29.44140625" style="580" bestFit="1" customWidth="1"/>
    <col min="14079" max="14079" width="19.88671875" style="580" bestFit="1" customWidth="1"/>
    <col min="14080" max="14327" width="9.109375" style="580"/>
    <col min="14328" max="14328" width="5.33203125" style="580" customWidth="1"/>
    <col min="14329" max="14329" width="8.109375" style="580" customWidth="1"/>
    <col min="14330" max="14330" width="5.109375" style="580" bestFit="1" customWidth="1"/>
    <col min="14331" max="14331" width="10.6640625" style="580" bestFit="1" customWidth="1"/>
    <col min="14332" max="14333" width="9.109375" style="580"/>
    <col min="14334" max="14334" width="29.44140625" style="580" bestFit="1" customWidth="1"/>
    <col min="14335" max="14335" width="19.88671875" style="580" bestFit="1" customWidth="1"/>
    <col min="14336" max="14583" width="9.109375" style="580"/>
    <col min="14584" max="14584" width="5.33203125" style="580" customWidth="1"/>
    <col min="14585" max="14585" width="8.109375" style="580" customWidth="1"/>
    <col min="14586" max="14586" width="5.109375" style="580" bestFit="1" customWidth="1"/>
    <col min="14587" max="14587" width="10.6640625" style="580" bestFit="1" customWidth="1"/>
    <col min="14588" max="14589" width="9.109375" style="580"/>
    <col min="14590" max="14590" width="29.44140625" style="580" bestFit="1" customWidth="1"/>
    <col min="14591" max="14591" width="19.88671875" style="580" bestFit="1" customWidth="1"/>
    <col min="14592" max="14839" width="9.109375" style="580"/>
    <col min="14840" max="14840" width="5.33203125" style="580" customWidth="1"/>
    <col min="14841" max="14841" width="8.109375" style="580" customWidth="1"/>
    <col min="14842" max="14842" width="5.109375" style="580" bestFit="1" customWidth="1"/>
    <col min="14843" max="14843" width="10.6640625" style="580" bestFit="1" customWidth="1"/>
    <col min="14844" max="14845" width="9.109375" style="580"/>
    <col min="14846" max="14846" width="29.44140625" style="580" bestFit="1" customWidth="1"/>
    <col min="14847" max="14847" width="19.88671875" style="580" bestFit="1" customWidth="1"/>
    <col min="14848" max="15095" width="9.109375" style="580"/>
    <col min="15096" max="15096" width="5.33203125" style="580" customWidth="1"/>
    <col min="15097" max="15097" width="8.109375" style="580" customWidth="1"/>
    <col min="15098" max="15098" width="5.109375" style="580" bestFit="1" customWidth="1"/>
    <col min="15099" max="15099" width="10.6640625" style="580" bestFit="1" customWidth="1"/>
    <col min="15100" max="15101" width="9.109375" style="580"/>
    <col min="15102" max="15102" width="29.44140625" style="580" bestFit="1" customWidth="1"/>
    <col min="15103" max="15103" width="19.88671875" style="580" bestFit="1" customWidth="1"/>
    <col min="15104" max="15351" width="9.109375" style="580"/>
    <col min="15352" max="15352" width="5.33203125" style="580" customWidth="1"/>
    <col min="15353" max="15353" width="8.109375" style="580" customWidth="1"/>
    <col min="15354" max="15354" width="5.109375" style="580" bestFit="1" customWidth="1"/>
    <col min="15355" max="15355" width="10.6640625" style="580" bestFit="1" customWidth="1"/>
    <col min="15356" max="15357" width="9.109375" style="580"/>
    <col min="15358" max="15358" width="29.44140625" style="580" bestFit="1" customWidth="1"/>
    <col min="15359" max="15359" width="19.88671875" style="580" bestFit="1" customWidth="1"/>
    <col min="15360" max="15607" width="9.109375" style="580"/>
    <col min="15608" max="15608" width="5.33203125" style="580" customWidth="1"/>
    <col min="15609" max="15609" width="8.109375" style="580" customWidth="1"/>
    <col min="15610" max="15610" width="5.109375" style="580" bestFit="1" customWidth="1"/>
    <col min="15611" max="15611" width="10.6640625" style="580" bestFit="1" customWidth="1"/>
    <col min="15612" max="15613" width="9.109375" style="580"/>
    <col min="15614" max="15614" width="29.44140625" style="580" bestFit="1" customWidth="1"/>
    <col min="15615" max="15615" width="19.88671875" style="580" bestFit="1" customWidth="1"/>
    <col min="15616" max="15863" width="9.109375" style="580"/>
    <col min="15864" max="15864" width="5.33203125" style="580" customWidth="1"/>
    <col min="15865" max="15865" width="8.109375" style="580" customWidth="1"/>
    <col min="15866" max="15866" width="5.109375" style="580" bestFit="1" customWidth="1"/>
    <col min="15867" max="15867" width="10.6640625" style="580" bestFit="1" customWidth="1"/>
    <col min="15868" max="15869" width="9.109375" style="580"/>
    <col min="15870" max="15870" width="29.44140625" style="580" bestFit="1" customWidth="1"/>
    <col min="15871" max="15871" width="19.88671875" style="580" bestFit="1" customWidth="1"/>
    <col min="15872" max="16119" width="9.109375" style="580"/>
    <col min="16120" max="16120" width="5.33203125" style="580" customWidth="1"/>
    <col min="16121" max="16121" width="8.109375" style="580" customWidth="1"/>
    <col min="16122" max="16122" width="5.109375" style="580" bestFit="1" customWidth="1"/>
    <col min="16123" max="16123" width="10.6640625" style="580" bestFit="1" customWidth="1"/>
    <col min="16124" max="16125" width="9.109375" style="580"/>
    <col min="16126" max="16126" width="29.44140625" style="580" bestFit="1" customWidth="1"/>
    <col min="16127" max="16127" width="19.88671875" style="580" bestFit="1" customWidth="1"/>
    <col min="16128" max="16384" width="9.109375" style="580"/>
  </cols>
  <sheetData>
    <row r="1" spans="1:41" ht="16.5" customHeight="1" thickBot="1">
      <c r="A1" s="568"/>
      <c r="B1" s="568"/>
      <c r="C1" s="568"/>
      <c r="D1" s="568"/>
      <c r="E1" s="569"/>
      <c r="F1" s="569"/>
      <c r="G1" s="570"/>
      <c r="H1" s="570"/>
      <c r="I1" s="571"/>
      <c r="J1" s="572"/>
      <c r="K1" s="570"/>
      <c r="L1" s="570"/>
      <c r="M1" s="570"/>
      <c r="N1" s="570"/>
      <c r="O1" s="573"/>
      <c r="P1" s="574"/>
      <c r="Q1" s="570" t="s">
        <v>2262</v>
      </c>
      <c r="R1" s="575">
        <v>43085.722222222219</v>
      </c>
      <c r="S1" s="571"/>
      <c r="T1" s="571"/>
      <c r="U1" s="576" t="s">
        <v>2924</v>
      </c>
      <c r="V1" s="577">
        <v>2.0833333333333333E-3</v>
      </c>
      <c r="W1" s="578" t="s">
        <v>2925</v>
      </c>
      <c r="X1" s="578"/>
      <c r="Y1" s="579">
        <v>0.41666666666666669</v>
      </c>
      <c r="Z1" s="571"/>
      <c r="AA1" s="576"/>
      <c r="AB1" s="571"/>
    </row>
    <row r="2" spans="1:41" ht="16.5" customHeight="1">
      <c r="A2" s="581"/>
      <c r="B2" s="582"/>
      <c r="C2" s="582"/>
      <c r="D2" s="582"/>
      <c r="E2" s="582"/>
      <c r="F2" s="582"/>
      <c r="G2" s="583"/>
      <c r="H2" s="583"/>
      <c r="I2" s="584"/>
      <c r="J2" s="585"/>
      <c r="K2" s="586"/>
      <c r="L2" s="586"/>
      <c r="M2" s="586"/>
      <c r="N2" s="586"/>
      <c r="O2" s="587"/>
      <c r="P2" s="588"/>
      <c r="Q2" s="589" t="s">
        <v>2926</v>
      </c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</row>
    <row r="3" spans="1:41" ht="16.5" customHeight="1">
      <c r="A3" s="591"/>
      <c r="B3" s="592"/>
      <c r="C3" s="592"/>
      <c r="D3" s="592"/>
      <c r="E3" s="592"/>
      <c r="F3" s="592"/>
      <c r="G3" s="593"/>
      <c r="H3" s="593"/>
      <c r="I3" s="594"/>
      <c r="J3" s="595"/>
      <c r="K3" s="596"/>
      <c r="L3" s="596"/>
      <c r="M3" s="596"/>
      <c r="N3" s="596"/>
      <c r="O3" s="597"/>
      <c r="P3" s="598"/>
      <c r="Q3" s="599" t="s">
        <v>34</v>
      </c>
      <c r="R3" s="600">
        <v>30</v>
      </c>
      <c r="S3" s="600">
        <v>30</v>
      </c>
      <c r="T3" s="600">
        <v>30</v>
      </c>
      <c r="U3" s="600">
        <v>30</v>
      </c>
      <c r="V3" s="600">
        <v>30</v>
      </c>
      <c r="W3" s="600">
        <v>30</v>
      </c>
      <c r="X3" s="600">
        <v>30</v>
      </c>
      <c r="Y3" s="600">
        <v>30</v>
      </c>
      <c r="Z3" s="600">
        <v>30</v>
      </c>
      <c r="AA3" s="600">
        <v>30</v>
      </c>
      <c r="AB3" s="601">
        <v>0</v>
      </c>
    </row>
    <row r="4" spans="1:41" ht="16.5" customHeight="1" thickBot="1">
      <c r="A4" s="602" t="s">
        <v>2927</v>
      </c>
      <c r="B4" s="603" t="s">
        <v>1274</v>
      </c>
      <c r="C4" s="603" t="s">
        <v>1278</v>
      </c>
      <c r="D4" s="603" t="s">
        <v>2219</v>
      </c>
      <c r="E4" s="604" t="s">
        <v>175</v>
      </c>
      <c r="F4" s="604" t="s">
        <v>176</v>
      </c>
      <c r="G4" s="604" t="s">
        <v>1685</v>
      </c>
      <c r="H4" s="605" t="s">
        <v>1453</v>
      </c>
      <c r="I4" s="606" t="s">
        <v>1563</v>
      </c>
      <c r="J4" s="607" t="s">
        <v>2685</v>
      </c>
      <c r="K4" s="608" t="s">
        <v>35</v>
      </c>
      <c r="L4" s="608" t="s">
        <v>2928</v>
      </c>
      <c r="M4" s="608" t="s">
        <v>2265</v>
      </c>
      <c r="N4" s="608" t="s">
        <v>2929</v>
      </c>
      <c r="O4" s="609" t="s">
        <v>44</v>
      </c>
      <c r="P4" s="610" t="s">
        <v>1274</v>
      </c>
      <c r="Q4" s="611" t="s">
        <v>1574</v>
      </c>
      <c r="R4" s="612" t="s">
        <v>1556</v>
      </c>
      <c r="S4" s="613" t="s">
        <v>1555</v>
      </c>
      <c r="T4" s="613" t="s">
        <v>1554</v>
      </c>
      <c r="U4" s="613" t="s">
        <v>1553</v>
      </c>
      <c r="V4" s="613" t="s">
        <v>1552</v>
      </c>
      <c r="W4" s="613" t="s">
        <v>1551</v>
      </c>
      <c r="X4" s="613" t="s">
        <v>1550</v>
      </c>
      <c r="Y4" s="613" t="s">
        <v>1549</v>
      </c>
      <c r="Z4" s="613" t="s">
        <v>1548</v>
      </c>
      <c r="AA4" s="613" t="s">
        <v>1547</v>
      </c>
      <c r="AB4" s="614" t="s">
        <v>1528</v>
      </c>
      <c r="AD4" s="15" t="s">
        <v>77</v>
      </c>
      <c r="AE4" s="15" t="s">
        <v>78</v>
      </c>
      <c r="AF4" s="9" t="s">
        <v>105</v>
      </c>
      <c r="AG4" s="9" t="s">
        <v>106</v>
      </c>
      <c r="AH4" s="9" t="s">
        <v>81</v>
      </c>
      <c r="AI4" s="9" t="s">
        <v>79</v>
      </c>
      <c r="AJ4" s="9" t="s">
        <v>47</v>
      </c>
      <c r="AK4" s="9" t="s">
        <v>1843</v>
      </c>
      <c r="AL4" s="9" t="s">
        <v>44</v>
      </c>
      <c r="AM4" s="9" t="s">
        <v>45</v>
      </c>
      <c r="AN4" s="9" t="s">
        <v>35</v>
      </c>
      <c r="AO4" s="9" t="s">
        <v>46</v>
      </c>
    </row>
    <row r="5" spans="1:41" ht="16.5" customHeight="1">
      <c r="A5" s="615">
        <v>1</v>
      </c>
      <c r="B5" s="616">
        <v>102</v>
      </c>
      <c r="C5" s="617" t="s">
        <v>1286</v>
      </c>
      <c r="D5" s="617" t="s">
        <v>36</v>
      </c>
      <c r="E5" s="617" t="s">
        <v>275</v>
      </c>
      <c r="F5" s="617" t="s">
        <v>53</v>
      </c>
      <c r="G5" s="617">
        <v>1982</v>
      </c>
      <c r="H5" s="617" t="s">
        <v>832</v>
      </c>
      <c r="I5" s="618" t="s">
        <v>254</v>
      </c>
      <c r="J5" s="629">
        <v>10</v>
      </c>
      <c r="K5" s="630">
        <v>300</v>
      </c>
      <c r="L5" s="631">
        <v>-2</v>
      </c>
      <c r="M5" s="627">
        <v>0</v>
      </c>
      <c r="N5" s="632">
        <v>298</v>
      </c>
      <c r="O5" s="633">
        <v>0.4180555555576575</v>
      </c>
      <c r="P5" s="625">
        <v>102</v>
      </c>
      <c r="Q5" s="626">
        <v>43085.722222222219</v>
      </c>
      <c r="R5" s="627">
        <v>0.76666666666666661</v>
      </c>
      <c r="S5" s="627">
        <v>0.80138888888888893</v>
      </c>
      <c r="T5" s="627">
        <v>0.93611111111111101</v>
      </c>
      <c r="U5" s="627">
        <v>5.5555555555555552E-2</v>
      </c>
      <c r="V5" s="627">
        <v>8.1250000000000003E-2</v>
      </c>
      <c r="W5" s="627">
        <v>2.0833333333333333E-3</v>
      </c>
      <c r="X5" s="627">
        <v>0.96527777777777779</v>
      </c>
      <c r="Y5" s="627">
        <v>0.90694444444444444</v>
      </c>
      <c r="Z5" s="627">
        <v>0.11875000000000001</v>
      </c>
      <c r="AA5" s="627">
        <v>0.82708333333333339</v>
      </c>
      <c r="AB5" s="635">
        <v>43086.140277777777</v>
      </c>
      <c r="AD5" s="15">
        <f>VLOOKUP(AE5,id!$A:$C,3,0)</f>
        <v>2</v>
      </c>
      <c r="AE5" s="15" t="str">
        <f>AF5&amp;AG5&amp;AI5</f>
        <v>ZadwornyTomasz1982</v>
      </c>
      <c r="AF5" s="9" t="str">
        <f>E5</f>
        <v>Zadworny</v>
      </c>
      <c r="AG5" s="9" t="str">
        <f>F5</f>
        <v>Tomasz</v>
      </c>
      <c r="AH5" s="9" t="str">
        <f>H5</f>
        <v/>
      </c>
      <c r="AI5" s="9">
        <f>G5</f>
        <v>1982</v>
      </c>
      <c r="AJ5" s="9"/>
      <c r="AK5" s="9">
        <v>50</v>
      </c>
      <c r="AL5" s="9"/>
      <c r="AM5" s="9"/>
      <c r="AN5" s="9"/>
      <c r="AO5" s="9"/>
    </row>
    <row r="6" spans="1:41" ht="16.5" customHeight="1">
      <c r="A6" s="615">
        <v>5</v>
      </c>
      <c r="B6" s="616">
        <v>108</v>
      </c>
      <c r="C6" s="617" t="s">
        <v>1286</v>
      </c>
      <c r="D6" s="617" t="s">
        <v>0</v>
      </c>
      <c r="E6" s="617" t="s">
        <v>1242</v>
      </c>
      <c r="F6" s="617" t="s">
        <v>1241</v>
      </c>
      <c r="G6" s="617">
        <v>1976</v>
      </c>
      <c r="H6" s="617" t="s">
        <v>842</v>
      </c>
      <c r="I6" s="618" t="s">
        <v>2226</v>
      </c>
      <c r="J6" s="629">
        <v>9</v>
      </c>
      <c r="K6" s="630">
        <v>270</v>
      </c>
      <c r="L6" s="631">
        <v>-112</v>
      </c>
      <c r="M6" s="627">
        <v>0</v>
      </c>
      <c r="N6" s="632">
        <v>158</v>
      </c>
      <c r="O6" s="633">
        <v>0.49444444444816327</v>
      </c>
      <c r="P6" s="625">
        <v>108</v>
      </c>
      <c r="Q6" s="626">
        <v>43085.722222222219</v>
      </c>
      <c r="R6" s="627">
        <v>0.75</v>
      </c>
      <c r="S6" s="627">
        <v>0.78472222222222221</v>
      </c>
      <c r="T6" s="627"/>
      <c r="U6" s="627">
        <v>0.11458333333333333</v>
      </c>
      <c r="V6" s="627">
        <v>0.17222222222222225</v>
      </c>
      <c r="W6" s="627">
        <v>0.92291666666666661</v>
      </c>
      <c r="X6" s="627">
        <v>5.1388888888888894E-2</v>
      </c>
      <c r="Y6" s="627">
        <v>3.472222222222222E-3</v>
      </c>
      <c r="Z6" s="627">
        <v>0.86597222222222225</v>
      </c>
      <c r="AA6" s="627">
        <v>0.8125</v>
      </c>
      <c r="AB6" s="635">
        <v>43086.216666666667</v>
      </c>
      <c r="AD6" s="15">
        <f>VLOOKUP(AE6,id!$A:$C,3,0)</f>
        <v>87</v>
      </c>
      <c r="AE6" s="15" t="str">
        <f t="shared" ref="AE6" si="0">AF6&amp;AG6&amp;AI6</f>
        <v>NowackaElżbieta1976</v>
      </c>
      <c r="AF6" s="9" t="str">
        <f t="shared" ref="AF6" si="1">E6</f>
        <v>Nowacka</v>
      </c>
      <c r="AG6" s="9" t="str">
        <f t="shared" ref="AG6" si="2">F6</f>
        <v>Elżbieta</v>
      </c>
      <c r="AH6" s="9" t="str">
        <f t="shared" ref="AH6" si="3">H6</f>
        <v>Nietoperze Koszalin</v>
      </c>
      <c r="AI6" s="9">
        <f t="shared" ref="AI6" si="4">G6</f>
        <v>1976</v>
      </c>
      <c r="AJ6" s="9">
        <v>50</v>
      </c>
      <c r="AK6" s="9">
        <f>AK5*IF(AN6&lt;1,AN6,IF(AO6&lt;1,AO6,IF(AM6&lt;1,AM6,IF(AL6&lt;1,AL6,1))))</f>
        <v>26.51006711409396</v>
      </c>
      <c r="AL6" s="9">
        <f t="shared" ref="AL6" si="5">O5/O6</f>
        <v>0.84550561797542001</v>
      </c>
      <c r="AM6" s="9">
        <f t="shared" ref="AM6" si="6">J6/J5</f>
        <v>0.9</v>
      </c>
      <c r="AN6" s="9">
        <f t="shared" ref="AN6" si="7">N6/N5</f>
        <v>0.53020134228187921</v>
      </c>
      <c r="AO6" s="9">
        <f t="shared" ref="AO6" si="8">AM6^0.2</f>
        <v>0.9791483623609768</v>
      </c>
    </row>
  </sheetData>
  <mergeCells count="3">
    <mergeCell ref="W1:X1"/>
    <mergeCell ref="J2:O3"/>
    <mergeCell ref="Q2:AB2"/>
  </mergeCells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Y43"/>
  <sheetViews>
    <sheetView zoomScale="85" zoomScaleNormal="85" workbookViewId="0"/>
  </sheetViews>
  <sheetFormatPr defaultColWidth="9.21875" defaultRowHeight="13.8"/>
  <cols>
    <col min="1" max="1" width="6.88671875" style="72" customWidth="1"/>
    <col min="2" max="2" width="7.21875" style="72" customWidth="1"/>
    <col min="3" max="3" width="10.44140625" style="72" customWidth="1"/>
    <col min="4" max="4" width="15" style="72" customWidth="1"/>
    <col min="5" max="5" width="7.21875" style="72" customWidth="1"/>
    <col min="6" max="6" width="12.21875" style="72" customWidth="1"/>
    <col min="7" max="7" width="15.5546875" style="74" customWidth="1"/>
    <col min="8" max="8" width="15" style="73" customWidth="1"/>
    <col min="9" max="9" width="13.21875" style="73" customWidth="1"/>
    <col min="10" max="10" width="11.33203125" style="72" customWidth="1"/>
    <col min="11" max="11" width="25.109375" style="72" customWidth="1"/>
    <col min="12" max="12" width="14" style="72" customWidth="1"/>
    <col min="13" max="16384" width="9.21875" style="72"/>
  </cols>
  <sheetData>
    <row r="1" spans="1:25" s="86" customFormat="1" ht="55.2">
      <c r="A1" s="87" t="s">
        <v>1351</v>
      </c>
      <c r="B1" s="87" t="s">
        <v>1350</v>
      </c>
      <c r="C1" s="87" t="s">
        <v>43</v>
      </c>
      <c r="D1" s="87" t="s">
        <v>13</v>
      </c>
      <c r="E1" s="87" t="s">
        <v>1349</v>
      </c>
      <c r="F1" s="87" t="s">
        <v>1348</v>
      </c>
      <c r="G1" s="89" t="s">
        <v>1347</v>
      </c>
      <c r="H1" s="90" t="s">
        <v>1346</v>
      </c>
      <c r="I1" s="89" t="s">
        <v>1345</v>
      </c>
      <c r="J1" s="88" t="s">
        <v>1344</v>
      </c>
      <c r="K1" s="87" t="s">
        <v>1343</v>
      </c>
      <c r="L1" s="87" t="s">
        <v>1342</v>
      </c>
      <c r="N1" s="15" t="s">
        <v>77</v>
      </c>
      <c r="O1" s="15" t="s">
        <v>78</v>
      </c>
      <c r="P1" s="9" t="s">
        <v>105</v>
      </c>
      <c r="Q1" s="9" t="s">
        <v>106</v>
      </c>
      <c r="R1" s="9" t="s">
        <v>81</v>
      </c>
      <c r="S1" s="9" t="s">
        <v>79</v>
      </c>
      <c r="T1" s="9" t="s">
        <v>47</v>
      </c>
      <c r="U1" s="9"/>
      <c r="V1" s="9" t="s">
        <v>44</v>
      </c>
      <c r="W1" s="9" t="s">
        <v>45</v>
      </c>
      <c r="X1" s="9" t="s">
        <v>35</v>
      </c>
      <c r="Y1" s="9" t="s">
        <v>46</v>
      </c>
    </row>
    <row r="2" spans="1:25" ht="15" customHeight="1">
      <c r="A2" s="81">
        <v>1</v>
      </c>
      <c r="B2" s="80" t="s">
        <v>36</v>
      </c>
      <c r="C2" s="75" t="s">
        <v>83</v>
      </c>
      <c r="D2" s="75" t="s">
        <v>84</v>
      </c>
      <c r="E2" s="80">
        <v>1992</v>
      </c>
      <c r="F2" s="75" t="s">
        <v>1312</v>
      </c>
      <c r="G2" s="84">
        <v>19</v>
      </c>
      <c r="H2" s="77">
        <v>230</v>
      </c>
      <c r="I2" s="77"/>
      <c r="J2" s="76">
        <v>0.19431712962962966</v>
      </c>
      <c r="K2" s="75" t="s">
        <v>177</v>
      </c>
      <c r="L2" s="75" t="s">
        <v>1339</v>
      </c>
      <c r="N2" s="15">
        <f>VLOOKUP(O2,id!$A:$C,3,0)</f>
        <v>3</v>
      </c>
      <c r="O2" s="15" t="str">
        <f>P2&amp;Q2&amp;S2</f>
        <v>JakubekKrystian1992</v>
      </c>
      <c r="P2" s="9" t="str">
        <f>D2</f>
        <v>Jakubek</v>
      </c>
      <c r="Q2" s="9" t="str">
        <f>C2</f>
        <v>Krystian</v>
      </c>
      <c r="R2" s="9" t="str">
        <f>K2</f>
        <v>Mitutoyo AZS Wratislavia</v>
      </c>
      <c r="S2" s="9">
        <f>E2</f>
        <v>1992</v>
      </c>
      <c r="T2" s="9">
        <v>100</v>
      </c>
      <c r="U2" s="9"/>
      <c r="V2" s="9"/>
      <c r="W2" s="9"/>
      <c r="X2" s="9"/>
      <c r="Y2" s="9"/>
    </row>
    <row r="3" spans="1:25" ht="15" customHeight="1">
      <c r="A3" s="81">
        <v>2</v>
      </c>
      <c r="B3" s="80" t="s">
        <v>36</v>
      </c>
      <c r="C3" s="75" t="s">
        <v>69</v>
      </c>
      <c r="D3" s="75" t="s">
        <v>86</v>
      </c>
      <c r="E3" s="80">
        <v>1986</v>
      </c>
      <c r="F3" s="75" t="s">
        <v>1312</v>
      </c>
      <c r="G3" s="84">
        <v>19</v>
      </c>
      <c r="H3" s="77">
        <v>230</v>
      </c>
      <c r="I3" s="77"/>
      <c r="J3" s="76">
        <v>0.20268518518518522</v>
      </c>
      <c r="K3" s="75"/>
      <c r="L3" s="75" t="s">
        <v>1339</v>
      </c>
      <c r="N3" s="15">
        <f>VLOOKUP(O3,id!$A:$C,3,0)</f>
        <v>22</v>
      </c>
      <c r="O3" s="15" t="str">
        <f t="shared" ref="O3:O43" si="0">P3&amp;Q3&amp;S3</f>
        <v>MirowskiŁukasz1986</v>
      </c>
      <c r="P3" s="9" t="str">
        <f t="shared" ref="P3:P43" si="1">D3</f>
        <v>Mirowski</v>
      </c>
      <c r="Q3" s="9" t="str">
        <f t="shared" ref="Q3:Q43" si="2">C3</f>
        <v>Łukasz</v>
      </c>
      <c r="R3" s="9">
        <f t="shared" ref="R3:R43" si="3">K3</f>
        <v>0</v>
      </c>
      <c r="S3" s="9">
        <f t="shared" ref="S3:S43" si="4">E3</f>
        <v>1986</v>
      </c>
      <c r="T3" s="9">
        <f t="shared" ref="T3:T10" si="5">T2*IF(X3&lt;1,X3,IF(Y3&lt;1,Y3,IF(W3&lt;1,W3,IF(V3&lt;1,V3,1))))</f>
        <v>95.871402466879857</v>
      </c>
      <c r="U3" s="9"/>
      <c r="V3" s="9">
        <f>J2/J3</f>
        <v>0.95871402466879851</v>
      </c>
      <c r="W3" s="9">
        <f>G3/G2</f>
        <v>1</v>
      </c>
      <c r="X3" s="9">
        <f>H3/H2</f>
        <v>1</v>
      </c>
      <c r="Y3" s="9">
        <f t="shared" ref="Y3:Y10" si="6">W3^0.2</f>
        <v>1</v>
      </c>
    </row>
    <row r="4" spans="1:25" ht="15" customHeight="1">
      <c r="A4" s="81">
        <v>3</v>
      </c>
      <c r="B4" s="80" t="s">
        <v>36</v>
      </c>
      <c r="C4" s="75" t="s">
        <v>673</v>
      </c>
      <c r="D4" s="75" t="s">
        <v>618</v>
      </c>
      <c r="E4" s="80">
        <v>1972</v>
      </c>
      <c r="F4" s="75" t="s">
        <v>1312</v>
      </c>
      <c r="G4" s="84">
        <v>19</v>
      </c>
      <c r="H4" s="77">
        <v>230</v>
      </c>
      <c r="I4" s="77"/>
      <c r="J4" s="76">
        <v>0.21516203703703707</v>
      </c>
      <c r="K4" s="75" t="s">
        <v>672</v>
      </c>
      <c r="L4" s="75" t="s">
        <v>1313</v>
      </c>
      <c r="N4" s="15">
        <f>VLOOKUP(O4,id!$A:$C,3,0)</f>
        <v>62</v>
      </c>
      <c r="O4" s="15" t="str">
        <f t="shared" si="0"/>
        <v>NowakRemik1972</v>
      </c>
      <c r="P4" s="9" t="str">
        <f t="shared" si="1"/>
        <v>Nowak</v>
      </c>
      <c r="Q4" s="9" t="str">
        <f t="shared" si="2"/>
        <v>Remik</v>
      </c>
      <c r="R4" s="9" t="str">
        <f t="shared" si="3"/>
        <v>KS Hades</v>
      </c>
      <c r="S4" s="9">
        <f t="shared" si="4"/>
        <v>1972</v>
      </c>
      <c r="T4" s="9">
        <f t="shared" si="5"/>
        <v>90.311995696611078</v>
      </c>
      <c r="U4" s="9"/>
      <c r="V4" s="9">
        <f t="shared" ref="V4:V10" si="7">J3/J4</f>
        <v>0.94201183431952662</v>
      </c>
      <c r="W4" s="9">
        <f t="shared" ref="W4:X10" si="8">G4/G3</f>
        <v>1</v>
      </c>
      <c r="X4" s="9">
        <f t="shared" si="8"/>
        <v>1</v>
      </c>
      <c r="Y4" s="9">
        <f t="shared" si="6"/>
        <v>1</v>
      </c>
    </row>
    <row r="5" spans="1:25" ht="15" customHeight="1">
      <c r="A5" s="81">
        <v>4</v>
      </c>
      <c r="B5" s="80" t="s">
        <v>36</v>
      </c>
      <c r="C5" s="75" t="s">
        <v>26</v>
      </c>
      <c r="D5" s="75" t="s">
        <v>14</v>
      </c>
      <c r="E5" s="80">
        <v>1975</v>
      </c>
      <c r="F5" s="75" t="s">
        <v>1312</v>
      </c>
      <c r="G5" s="84">
        <v>19</v>
      </c>
      <c r="H5" s="77">
        <v>230</v>
      </c>
      <c r="I5" s="77"/>
      <c r="J5" s="76">
        <v>0.22175925925925927</v>
      </c>
      <c r="K5" s="75"/>
      <c r="L5" s="75" t="s">
        <v>1341</v>
      </c>
      <c r="N5" s="15">
        <f>VLOOKUP(O5,id!$A:$C,3,0)</f>
        <v>26</v>
      </c>
      <c r="O5" s="15" t="str">
        <f t="shared" si="0"/>
        <v>CecułaKrzysztof1975</v>
      </c>
      <c r="P5" s="9" t="str">
        <f t="shared" si="1"/>
        <v>Cecuła</v>
      </c>
      <c r="Q5" s="9" t="str">
        <f t="shared" si="2"/>
        <v>Krzysztof</v>
      </c>
      <c r="R5" s="9">
        <f t="shared" si="3"/>
        <v>0</v>
      </c>
      <c r="S5" s="9">
        <f t="shared" si="4"/>
        <v>1975</v>
      </c>
      <c r="T5" s="9">
        <f t="shared" si="5"/>
        <v>87.625260960334032</v>
      </c>
      <c r="U5" s="9"/>
      <c r="V5" s="9">
        <f t="shared" si="7"/>
        <v>0.97025052192066819</v>
      </c>
      <c r="W5" s="9">
        <f t="shared" si="8"/>
        <v>1</v>
      </c>
      <c r="X5" s="9">
        <f t="shared" si="8"/>
        <v>1</v>
      </c>
      <c r="Y5" s="9">
        <f t="shared" si="6"/>
        <v>1</v>
      </c>
    </row>
    <row r="6" spans="1:25" ht="15" customHeight="1">
      <c r="A6" s="81">
        <v>5</v>
      </c>
      <c r="B6" s="80" t="s">
        <v>36</v>
      </c>
      <c r="C6" s="75" t="s">
        <v>166</v>
      </c>
      <c r="D6" s="75" t="s">
        <v>167</v>
      </c>
      <c r="E6" s="80">
        <v>1970</v>
      </c>
      <c r="F6" s="75" t="s">
        <v>1312</v>
      </c>
      <c r="G6" s="84">
        <v>19</v>
      </c>
      <c r="H6" s="77">
        <v>230</v>
      </c>
      <c r="I6" s="77"/>
      <c r="J6" s="76">
        <v>0.23114583333333338</v>
      </c>
      <c r="K6" s="75" t="s">
        <v>1465</v>
      </c>
      <c r="L6" s="75" t="s">
        <v>1332</v>
      </c>
      <c r="N6" s="15">
        <f>VLOOKUP(O6,id!$A:$C,3,0)</f>
        <v>28</v>
      </c>
      <c r="O6" s="15" t="str">
        <f t="shared" si="0"/>
        <v>HołdakowskiWojciech1970</v>
      </c>
      <c r="P6" s="9" t="str">
        <f t="shared" si="1"/>
        <v>Hołdakowski</v>
      </c>
      <c r="Q6" s="9" t="str">
        <f t="shared" si="2"/>
        <v>Wojciech</v>
      </c>
      <c r="R6" s="9" t="str">
        <f t="shared" si="3"/>
        <v>.</v>
      </c>
      <c r="S6" s="9">
        <f t="shared" si="4"/>
        <v>1970</v>
      </c>
      <c r="T6" s="9">
        <f t="shared" si="5"/>
        <v>84.06689700065094</v>
      </c>
      <c r="U6" s="9"/>
      <c r="V6" s="9">
        <f t="shared" si="7"/>
        <v>0.95939111711982361</v>
      </c>
      <c r="W6" s="9">
        <f t="shared" si="8"/>
        <v>1</v>
      </c>
      <c r="X6" s="9">
        <f t="shared" si="8"/>
        <v>1</v>
      </c>
      <c r="Y6" s="9">
        <f t="shared" si="6"/>
        <v>1</v>
      </c>
    </row>
    <row r="7" spans="1:25" ht="15" customHeight="1">
      <c r="A7" s="81">
        <v>5</v>
      </c>
      <c r="B7" s="80" t="s">
        <v>36</v>
      </c>
      <c r="C7" s="75" t="s">
        <v>69</v>
      </c>
      <c r="D7" s="75" t="s">
        <v>311</v>
      </c>
      <c r="E7" s="80">
        <v>1977</v>
      </c>
      <c r="F7" s="75" t="s">
        <v>1312</v>
      </c>
      <c r="G7" s="84">
        <v>19</v>
      </c>
      <c r="H7" s="77">
        <v>230</v>
      </c>
      <c r="I7" s="77"/>
      <c r="J7" s="76">
        <v>0.23114583333333338</v>
      </c>
      <c r="K7" s="75" t="s">
        <v>1221</v>
      </c>
      <c r="L7" s="75" t="s">
        <v>1340</v>
      </c>
      <c r="N7" s="15">
        <f>VLOOKUP(O7,id!$A:$C,3,0)</f>
        <v>11</v>
      </c>
      <c r="O7" s="15" t="str">
        <f t="shared" si="0"/>
        <v>SenderekŁukasz1977</v>
      </c>
      <c r="P7" s="9" t="str">
        <f t="shared" si="1"/>
        <v>Senderek</v>
      </c>
      <c r="Q7" s="9" t="str">
        <f t="shared" si="2"/>
        <v>Łukasz</v>
      </c>
      <c r="R7" s="9" t="str">
        <f t="shared" si="3"/>
        <v>Piachulec Orient</v>
      </c>
      <c r="S7" s="9">
        <f t="shared" si="4"/>
        <v>1977</v>
      </c>
      <c r="T7" s="9">
        <f t="shared" si="5"/>
        <v>84.06689700065094</v>
      </c>
      <c r="U7" s="9"/>
      <c r="V7" s="9">
        <f t="shared" si="7"/>
        <v>1</v>
      </c>
      <c r="W7" s="9">
        <f t="shared" si="8"/>
        <v>1</v>
      </c>
      <c r="X7" s="9">
        <f t="shared" si="8"/>
        <v>1</v>
      </c>
      <c r="Y7" s="9">
        <f t="shared" si="6"/>
        <v>1</v>
      </c>
    </row>
    <row r="8" spans="1:25" ht="15" customHeight="1">
      <c r="A8" s="81">
        <v>7</v>
      </c>
      <c r="B8" s="80" t="s">
        <v>36</v>
      </c>
      <c r="C8" s="75" t="s">
        <v>26</v>
      </c>
      <c r="D8" s="75" t="s">
        <v>60</v>
      </c>
      <c r="E8" s="80">
        <v>1969</v>
      </c>
      <c r="F8" s="75" t="s">
        <v>1312</v>
      </c>
      <c r="G8" s="84">
        <v>19</v>
      </c>
      <c r="H8" s="77">
        <v>230</v>
      </c>
      <c r="I8" s="77"/>
      <c r="J8" s="76">
        <v>0.23822916666666669</v>
      </c>
      <c r="K8" s="75" t="s">
        <v>264</v>
      </c>
      <c r="L8" s="75" t="s">
        <v>1339</v>
      </c>
      <c r="N8" s="15">
        <f>VLOOKUP(O8,id!$A:$C,3,0)</f>
        <v>7</v>
      </c>
      <c r="O8" s="15" t="str">
        <f t="shared" si="0"/>
        <v>SzawdzinKrzysztof1969</v>
      </c>
      <c r="P8" s="9" t="str">
        <f t="shared" si="1"/>
        <v>Szawdzin</v>
      </c>
      <c r="Q8" s="9" t="str">
        <f t="shared" si="2"/>
        <v>Krzysztof</v>
      </c>
      <c r="R8" s="9" t="str">
        <f t="shared" si="3"/>
        <v>Q4Net</v>
      </c>
      <c r="S8" s="9">
        <f t="shared" si="4"/>
        <v>1969</v>
      </c>
      <c r="T8" s="9">
        <f t="shared" si="5"/>
        <v>81.567312830977031</v>
      </c>
      <c r="U8" s="9"/>
      <c r="V8" s="9">
        <f t="shared" si="7"/>
        <v>0.97026672496720612</v>
      </c>
      <c r="W8" s="9">
        <f t="shared" si="8"/>
        <v>1</v>
      </c>
      <c r="X8" s="9">
        <f t="shared" si="8"/>
        <v>1</v>
      </c>
      <c r="Y8" s="9">
        <f t="shared" si="6"/>
        <v>1</v>
      </c>
    </row>
    <row r="9" spans="1:25" ht="15" customHeight="1">
      <c r="A9" s="81">
        <v>8</v>
      </c>
      <c r="B9" s="80" t="s">
        <v>36</v>
      </c>
      <c r="C9" s="75" t="s">
        <v>26</v>
      </c>
      <c r="D9" s="75" t="s">
        <v>90</v>
      </c>
      <c r="E9" s="80">
        <v>1986</v>
      </c>
      <c r="F9" s="75" t="s">
        <v>1312</v>
      </c>
      <c r="G9" s="84">
        <v>19</v>
      </c>
      <c r="H9" s="77">
        <v>230</v>
      </c>
      <c r="I9" s="77"/>
      <c r="J9" s="76">
        <v>0.25081018518518522</v>
      </c>
      <c r="K9" s="75"/>
      <c r="L9" s="75" t="s">
        <v>1338</v>
      </c>
      <c r="N9" s="15">
        <f>VLOOKUP(O9,id!$A:$C,3,0)</f>
        <v>63</v>
      </c>
      <c r="O9" s="15" t="str">
        <f t="shared" si="0"/>
        <v>WieszczeczyńskiKrzysztof1986</v>
      </c>
      <c r="P9" s="9" t="str">
        <f t="shared" si="1"/>
        <v>Wieszczeczyński</v>
      </c>
      <c r="Q9" s="9" t="str">
        <f t="shared" si="2"/>
        <v>Krzysztof</v>
      </c>
      <c r="R9" s="9">
        <f t="shared" si="3"/>
        <v>0</v>
      </c>
      <c r="S9" s="9">
        <f t="shared" si="4"/>
        <v>1986</v>
      </c>
      <c r="T9" s="9">
        <f t="shared" si="5"/>
        <v>77.475772958006459</v>
      </c>
      <c r="U9" s="9"/>
      <c r="V9" s="9">
        <f t="shared" si="7"/>
        <v>0.94983848638670965</v>
      </c>
      <c r="W9" s="9">
        <f t="shared" si="8"/>
        <v>1</v>
      </c>
      <c r="X9" s="9">
        <f t="shared" si="8"/>
        <v>1</v>
      </c>
      <c r="Y9" s="9">
        <f t="shared" si="6"/>
        <v>1</v>
      </c>
    </row>
    <row r="10" spans="1:25" ht="15" customHeight="1">
      <c r="A10" s="81">
        <v>9</v>
      </c>
      <c r="B10" s="80" t="s">
        <v>1324</v>
      </c>
      <c r="C10" s="75" t="s">
        <v>53</v>
      </c>
      <c r="D10" s="75" t="s">
        <v>52</v>
      </c>
      <c r="E10" s="80">
        <v>1960</v>
      </c>
      <c r="F10" s="75" t="s">
        <v>1312</v>
      </c>
      <c r="G10" s="84">
        <v>19</v>
      </c>
      <c r="H10" s="77">
        <v>230</v>
      </c>
      <c r="I10" s="77"/>
      <c r="J10" s="76">
        <v>0.25312500000000004</v>
      </c>
      <c r="K10" s="75" t="s">
        <v>326</v>
      </c>
      <c r="L10" s="75" t="s">
        <v>1317</v>
      </c>
      <c r="N10" s="15">
        <f>VLOOKUP(O10,id!$A:$C,3,0)</f>
        <v>64</v>
      </c>
      <c r="O10" s="15" t="str">
        <f t="shared" si="0"/>
        <v>KoniecznyTomasz1960</v>
      </c>
      <c r="P10" s="9" t="str">
        <f t="shared" si="1"/>
        <v>Konieczny</v>
      </c>
      <c r="Q10" s="9" t="str">
        <f t="shared" si="2"/>
        <v>Tomasz</v>
      </c>
      <c r="R10" s="9" t="str">
        <f t="shared" si="3"/>
        <v>Grupa Rowerowa Lipka</v>
      </c>
      <c r="S10" s="9">
        <f t="shared" si="4"/>
        <v>1960</v>
      </c>
      <c r="T10" s="9">
        <f t="shared" si="5"/>
        <v>76.767261088248745</v>
      </c>
      <c r="U10" s="9"/>
      <c r="V10" s="9">
        <f t="shared" si="7"/>
        <v>0.99085505258344764</v>
      </c>
      <c r="W10" s="9">
        <f t="shared" si="8"/>
        <v>1</v>
      </c>
      <c r="X10" s="9">
        <f t="shared" si="8"/>
        <v>1</v>
      </c>
      <c r="Y10" s="9">
        <f t="shared" si="6"/>
        <v>1</v>
      </c>
    </row>
    <row r="11" spans="1:25" ht="15" customHeight="1">
      <c r="A11" s="81">
        <v>10</v>
      </c>
      <c r="B11" s="80" t="s">
        <v>36</v>
      </c>
      <c r="C11" s="75" t="s">
        <v>133</v>
      </c>
      <c r="D11" s="75" t="s">
        <v>134</v>
      </c>
      <c r="E11" s="80">
        <v>1988</v>
      </c>
      <c r="F11" s="75" t="s">
        <v>1312</v>
      </c>
      <c r="G11" s="84">
        <v>19</v>
      </c>
      <c r="H11" s="77">
        <v>230</v>
      </c>
      <c r="I11" s="77"/>
      <c r="J11" s="76">
        <v>0.25937500000000002</v>
      </c>
      <c r="K11" s="75" t="s">
        <v>1466</v>
      </c>
      <c r="L11" s="75" t="s">
        <v>1313</v>
      </c>
      <c r="N11" s="15">
        <f>VLOOKUP(O11,id!$A:$C,3,0)</f>
        <v>65</v>
      </c>
      <c r="O11" s="15" t="str">
        <f t="shared" si="0"/>
        <v>RystałKajetan1988</v>
      </c>
      <c r="P11" s="9" t="str">
        <f t="shared" si="1"/>
        <v>Rystał</v>
      </c>
      <c r="Q11" s="9" t="str">
        <f t="shared" si="2"/>
        <v>Kajetan</v>
      </c>
      <c r="R11" s="9" t="str">
        <f t="shared" si="3"/>
        <v>ColcaPeru</v>
      </c>
      <c r="S11" s="9">
        <f t="shared" si="4"/>
        <v>1988</v>
      </c>
      <c r="T11" s="9">
        <f t="shared" ref="T11:T43" si="9">T10*IF(X11&lt;1,X11,IF(Y11&lt;1,Y11,IF(W11&lt;1,W11,IF(V11&lt;1,V11,1))))</f>
        <v>74.91744756804998</v>
      </c>
      <c r="U11" s="9"/>
      <c r="V11" s="9">
        <f t="shared" ref="V11:V43" si="10">J10/J11</f>
        <v>0.97590361445783136</v>
      </c>
      <c r="W11" s="9">
        <f t="shared" ref="W11:W43" si="11">G11/G10</f>
        <v>1</v>
      </c>
      <c r="X11" s="9">
        <f t="shared" ref="X11:X43" si="12">H11/H10</f>
        <v>1</v>
      </c>
      <c r="Y11" s="9">
        <f t="shared" ref="Y11:Y43" si="13">W11^0.2</f>
        <v>1</v>
      </c>
    </row>
    <row r="12" spans="1:25" ht="15" customHeight="1">
      <c r="A12" s="81">
        <v>12</v>
      </c>
      <c r="B12" s="80" t="s">
        <v>1324</v>
      </c>
      <c r="C12" s="75" t="s">
        <v>54</v>
      </c>
      <c r="D12" s="75" t="s">
        <v>55</v>
      </c>
      <c r="E12" s="80">
        <v>1967</v>
      </c>
      <c r="F12" s="75" t="s">
        <v>1312</v>
      </c>
      <c r="G12" s="84">
        <v>19</v>
      </c>
      <c r="H12" s="77">
        <v>230</v>
      </c>
      <c r="I12" s="77"/>
      <c r="J12" s="76">
        <v>0.26454861111111116</v>
      </c>
      <c r="K12" s="75" t="s">
        <v>1467</v>
      </c>
      <c r="L12" s="75" t="s">
        <v>1315</v>
      </c>
      <c r="N12" s="15">
        <f>VLOOKUP(O12,id!$A:$C,3,0)</f>
        <v>32</v>
      </c>
      <c r="O12" s="15" t="str">
        <f t="shared" si="0"/>
        <v>StanekRobert1967</v>
      </c>
      <c r="P12" s="9" t="str">
        <f t="shared" si="1"/>
        <v>Stanek</v>
      </c>
      <c r="Q12" s="9" t="str">
        <f t="shared" si="2"/>
        <v>Robert</v>
      </c>
      <c r="R12" s="9" t="str">
        <f t="shared" si="3"/>
        <v>Rudy Kot</v>
      </c>
      <c r="S12" s="9">
        <f t="shared" si="4"/>
        <v>1967</v>
      </c>
      <c r="T12" s="9">
        <f t="shared" si="9"/>
        <v>73.452334077087968</v>
      </c>
      <c r="U12" s="9"/>
      <c r="V12" s="9">
        <f t="shared" si="10"/>
        <v>0.98044362777267346</v>
      </c>
      <c r="W12" s="9">
        <f t="shared" si="11"/>
        <v>1</v>
      </c>
      <c r="X12" s="9">
        <f t="shared" si="12"/>
        <v>1</v>
      </c>
      <c r="Y12" s="9">
        <f t="shared" si="13"/>
        <v>1</v>
      </c>
    </row>
    <row r="13" spans="1:25" ht="15" customHeight="1">
      <c r="A13" s="81">
        <v>14</v>
      </c>
      <c r="B13" s="80" t="s">
        <v>36</v>
      </c>
      <c r="C13" s="75" t="s">
        <v>69</v>
      </c>
      <c r="D13" s="75" t="s">
        <v>68</v>
      </c>
      <c r="E13" s="80">
        <v>1981</v>
      </c>
      <c r="F13" s="75" t="s">
        <v>1312</v>
      </c>
      <c r="G13" s="84">
        <v>19</v>
      </c>
      <c r="H13" s="77">
        <v>230</v>
      </c>
      <c r="I13" s="77"/>
      <c r="J13" s="76">
        <v>0.26668981481481485</v>
      </c>
      <c r="K13" s="75" t="s">
        <v>151</v>
      </c>
      <c r="L13" s="75" t="s">
        <v>1336</v>
      </c>
      <c r="N13" s="15">
        <f>VLOOKUP(O13,id!$A:$C,3,0)</f>
        <v>36</v>
      </c>
      <c r="O13" s="15" t="str">
        <f t="shared" si="0"/>
        <v>WronaŁukasz1981</v>
      </c>
      <c r="P13" s="9" t="str">
        <f t="shared" si="1"/>
        <v>Wrona</v>
      </c>
      <c r="Q13" s="9" t="str">
        <f t="shared" si="2"/>
        <v>Łukasz</v>
      </c>
      <c r="R13" s="9" t="str">
        <f t="shared" si="3"/>
        <v>Towanda</v>
      </c>
      <c r="S13" s="9">
        <f t="shared" si="4"/>
        <v>1981</v>
      </c>
      <c r="T13" s="9">
        <f t="shared" si="9"/>
        <v>72.862598732748879</v>
      </c>
      <c r="U13" s="9"/>
      <c r="V13" s="9">
        <f t="shared" si="10"/>
        <v>0.99197118305702636</v>
      </c>
      <c r="W13" s="9">
        <f t="shared" si="11"/>
        <v>1</v>
      </c>
      <c r="X13" s="9">
        <f t="shared" si="12"/>
        <v>1</v>
      </c>
      <c r="Y13" s="9">
        <f t="shared" si="13"/>
        <v>1</v>
      </c>
    </row>
    <row r="14" spans="1:25" ht="15" customHeight="1">
      <c r="A14" s="81">
        <v>15</v>
      </c>
      <c r="B14" s="80" t="s">
        <v>36</v>
      </c>
      <c r="C14" s="75" t="s">
        <v>50</v>
      </c>
      <c r="D14" s="75" t="s">
        <v>132</v>
      </c>
      <c r="E14" s="80">
        <v>1970</v>
      </c>
      <c r="F14" s="75" t="s">
        <v>1312</v>
      </c>
      <c r="G14" s="84">
        <v>19</v>
      </c>
      <c r="H14" s="77">
        <v>230</v>
      </c>
      <c r="I14" s="77"/>
      <c r="J14" s="76">
        <v>0.27276620370370369</v>
      </c>
      <c r="K14" s="75">
        <v>1970</v>
      </c>
      <c r="L14" s="75" t="s">
        <v>1335</v>
      </c>
      <c r="N14" s="15">
        <f>VLOOKUP(O14,id!$A:$C,3,0)</f>
        <v>8</v>
      </c>
      <c r="O14" s="15" t="str">
        <f t="shared" si="0"/>
        <v>FałowskiRafał1970</v>
      </c>
      <c r="P14" s="9" t="str">
        <f t="shared" si="1"/>
        <v>Fałowski</v>
      </c>
      <c r="Q14" s="9" t="str">
        <f t="shared" si="2"/>
        <v>Rafał</v>
      </c>
      <c r="R14" s="9">
        <f t="shared" si="3"/>
        <v>1970</v>
      </c>
      <c r="S14" s="9">
        <f t="shared" si="4"/>
        <v>1970</v>
      </c>
      <c r="T14" s="9">
        <f t="shared" si="9"/>
        <v>71.239444986633856</v>
      </c>
      <c r="U14" s="9"/>
      <c r="V14" s="9">
        <f t="shared" si="10"/>
        <v>0.9777230873679299</v>
      </c>
      <c r="W14" s="9">
        <f t="shared" si="11"/>
        <v>1</v>
      </c>
      <c r="X14" s="9">
        <f t="shared" si="12"/>
        <v>1</v>
      </c>
      <c r="Y14" s="9">
        <f t="shared" si="13"/>
        <v>1</v>
      </c>
    </row>
    <row r="15" spans="1:25" ht="15" customHeight="1">
      <c r="A15" s="81">
        <v>15</v>
      </c>
      <c r="B15" s="80" t="s">
        <v>36</v>
      </c>
      <c r="C15" s="75" t="s">
        <v>257</v>
      </c>
      <c r="D15" s="75" t="s">
        <v>450</v>
      </c>
      <c r="E15" s="80">
        <v>1978</v>
      </c>
      <c r="F15" s="75" t="s">
        <v>1312</v>
      </c>
      <c r="G15" s="84">
        <v>19</v>
      </c>
      <c r="H15" s="77">
        <v>230</v>
      </c>
      <c r="I15" s="77"/>
      <c r="J15" s="76">
        <v>0.27276620370370369</v>
      </c>
      <c r="K15" s="75" t="s">
        <v>449</v>
      </c>
      <c r="L15" s="75" t="s">
        <v>1334</v>
      </c>
      <c r="N15" s="15">
        <f>VLOOKUP(O15,id!$A:$C,3,0)</f>
        <v>66</v>
      </c>
      <c r="O15" s="15" t="str">
        <f t="shared" si="0"/>
        <v>PoździkRadosław1978</v>
      </c>
      <c r="P15" s="9" t="str">
        <f t="shared" si="1"/>
        <v>Poździk</v>
      </c>
      <c r="Q15" s="9" t="str">
        <f t="shared" si="2"/>
        <v>Radosław</v>
      </c>
      <c r="R15" s="9" t="str">
        <f t="shared" si="3"/>
        <v>Barlinecka Grupa Kolarska</v>
      </c>
      <c r="S15" s="9">
        <f t="shared" si="4"/>
        <v>1978</v>
      </c>
      <c r="T15" s="9">
        <f t="shared" si="9"/>
        <v>71.239444986633856</v>
      </c>
      <c r="U15" s="9"/>
      <c r="V15" s="9">
        <f t="shared" si="10"/>
        <v>1</v>
      </c>
      <c r="W15" s="9">
        <f t="shared" si="11"/>
        <v>1</v>
      </c>
      <c r="X15" s="9">
        <f t="shared" si="12"/>
        <v>1</v>
      </c>
      <c r="Y15" s="9">
        <f t="shared" si="13"/>
        <v>1</v>
      </c>
    </row>
    <row r="16" spans="1:25" ht="15" customHeight="1">
      <c r="A16" s="81">
        <v>18</v>
      </c>
      <c r="B16" s="80" t="s">
        <v>36</v>
      </c>
      <c r="C16" s="75" t="s">
        <v>23</v>
      </c>
      <c r="D16" s="75" t="s">
        <v>93</v>
      </c>
      <c r="E16" s="80">
        <v>1974</v>
      </c>
      <c r="F16" s="75" t="s">
        <v>1312</v>
      </c>
      <c r="G16" s="84">
        <v>19</v>
      </c>
      <c r="H16" s="77">
        <v>230</v>
      </c>
      <c r="I16" s="77"/>
      <c r="J16" s="76">
        <v>0.28947916666666668</v>
      </c>
      <c r="K16" s="75" t="s">
        <v>200</v>
      </c>
      <c r="L16" s="75" t="s">
        <v>1333</v>
      </c>
      <c r="N16" s="15">
        <f>VLOOKUP(O16,id!$A:$C,3,0)</f>
        <v>45</v>
      </c>
      <c r="O16" s="15" t="str">
        <f t="shared" si="0"/>
        <v>RygalskiGrzegorz1974</v>
      </c>
      <c r="P16" s="9" t="str">
        <f t="shared" si="1"/>
        <v>Rygalski</v>
      </c>
      <c r="Q16" s="9" t="str">
        <f t="shared" si="2"/>
        <v>Grzegorz</v>
      </c>
      <c r="R16" s="9" t="str">
        <f t="shared" si="3"/>
        <v>Welocypedy</v>
      </c>
      <c r="S16" s="9">
        <f t="shared" si="4"/>
        <v>1974</v>
      </c>
      <c r="T16" s="9">
        <f t="shared" si="9"/>
        <v>67.126464355683495</v>
      </c>
      <c r="U16" s="9"/>
      <c r="V16" s="9">
        <f t="shared" si="10"/>
        <v>0.94226540322258201</v>
      </c>
      <c r="W16" s="9">
        <f t="shared" si="11"/>
        <v>1</v>
      </c>
      <c r="X16" s="9">
        <f t="shared" si="12"/>
        <v>1</v>
      </c>
      <c r="Y16" s="9">
        <f t="shared" si="13"/>
        <v>1</v>
      </c>
    </row>
    <row r="17" spans="1:25" ht="15" customHeight="1">
      <c r="A17" s="81">
        <v>18</v>
      </c>
      <c r="B17" s="80" t="s">
        <v>36</v>
      </c>
      <c r="C17" s="75" t="s">
        <v>53</v>
      </c>
      <c r="D17" s="75" t="s">
        <v>91</v>
      </c>
      <c r="E17" s="80">
        <v>1982</v>
      </c>
      <c r="F17" s="75" t="s">
        <v>1312</v>
      </c>
      <c r="G17" s="84">
        <v>19</v>
      </c>
      <c r="H17" s="77">
        <v>230</v>
      </c>
      <c r="I17" s="77"/>
      <c r="J17" s="76">
        <v>0.28947916666666668</v>
      </c>
      <c r="K17" s="75" t="s">
        <v>200</v>
      </c>
      <c r="L17" s="75" t="s">
        <v>1332</v>
      </c>
      <c r="N17" s="15">
        <f>VLOOKUP(O17,id!$A:$C,3,0)</f>
        <v>46</v>
      </c>
      <c r="O17" s="15" t="str">
        <f t="shared" si="0"/>
        <v>StefańskiTomasz1982</v>
      </c>
      <c r="P17" s="9" t="str">
        <f t="shared" si="1"/>
        <v>Stefański</v>
      </c>
      <c r="Q17" s="9" t="str">
        <f t="shared" si="2"/>
        <v>Tomasz</v>
      </c>
      <c r="R17" s="9" t="str">
        <f t="shared" si="3"/>
        <v>Welocypedy</v>
      </c>
      <c r="S17" s="9">
        <f t="shared" si="4"/>
        <v>1982</v>
      </c>
      <c r="T17" s="9">
        <f t="shared" si="9"/>
        <v>67.126464355683495</v>
      </c>
      <c r="U17" s="9"/>
      <c r="V17" s="9">
        <f t="shared" si="10"/>
        <v>1</v>
      </c>
      <c r="W17" s="9">
        <f t="shared" si="11"/>
        <v>1</v>
      </c>
      <c r="X17" s="9">
        <f t="shared" si="12"/>
        <v>1</v>
      </c>
      <c r="Y17" s="9">
        <f t="shared" si="13"/>
        <v>1</v>
      </c>
    </row>
    <row r="18" spans="1:25" ht="15" customHeight="1">
      <c r="A18" s="81">
        <v>20</v>
      </c>
      <c r="B18" s="80" t="s">
        <v>36</v>
      </c>
      <c r="C18" s="75" t="s">
        <v>26</v>
      </c>
      <c r="D18" s="75" t="s">
        <v>293</v>
      </c>
      <c r="E18" s="80">
        <v>1979</v>
      </c>
      <c r="F18" s="75" t="s">
        <v>1312</v>
      </c>
      <c r="G18" s="84">
        <v>19</v>
      </c>
      <c r="H18" s="77">
        <v>230</v>
      </c>
      <c r="I18" s="77"/>
      <c r="J18" s="76">
        <v>0.28964120370370372</v>
      </c>
      <c r="K18" s="75" t="s">
        <v>3</v>
      </c>
      <c r="L18" s="75" t="s">
        <v>1332</v>
      </c>
      <c r="N18" s="15">
        <f>VLOOKUP(O18,id!$A:$C,3,0)</f>
        <v>67</v>
      </c>
      <c r="O18" s="15" t="str">
        <f t="shared" si="0"/>
        <v>MierzwickiKrzysztof1979</v>
      </c>
      <c r="P18" s="9" t="str">
        <f t="shared" si="1"/>
        <v>Mierzwicki</v>
      </c>
      <c r="Q18" s="9" t="str">
        <f t="shared" si="2"/>
        <v>Krzysztof</v>
      </c>
      <c r="R18" s="9" t="str">
        <f t="shared" si="3"/>
        <v>Mazurskie Tropy</v>
      </c>
      <c r="S18" s="9">
        <f t="shared" si="4"/>
        <v>1979</v>
      </c>
      <c r="T18" s="9">
        <f t="shared" si="9"/>
        <v>67.08891108891109</v>
      </c>
      <c r="U18" s="9"/>
      <c r="V18" s="9">
        <f t="shared" si="10"/>
        <v>0.99944055944055943</v>
      </c>
      <c r="W18" s="9">
        <f t="shared" si="11"/>
        <v>1</v>
      </c>
      <c r="X18" s="9">
        <f t="shared" si="12"/>
        <v>1</v>
      </c>
      <c r="Y18" s="9">
        <f t="shared" si="13"/>
        <v>1</v>
      </c>
    </row>
    <row r="19" spans="1:25" ht="15" customHeight="1">
      <c r="A19" s="81">
        <v>21</v>
      </c>
      <c r="B19" s="80" t="s">
        <v>1324</v>
      </c>
      <c r="C19" s="75" t="s">
        <v>30</v>
      </c>
      <c r="D19" s="75" t="s">
        <v>33</v>
      </c>
      <c r="E19" s="80">
        <v>1965</v>
      </c>
      <c r="F19" s="75" t="s">
        <v>1312</v>
      </c>
      <c r="G19" s="84">
        <v>19</v>
      </c>
      <c r="H19" s="77">
        <v>230</v>
      </c>
      <c r="I19" s="77"/>
      <c r="J19" s="76">
        <v>0.29328703703703701</v>
      </c>
      <c r="K19" s="75"/>
      <c r="L19" s="75" t="s">
        <v>1332</v>
      </c>
      <c r="N19" s="15">
        <f>VLOOKUP(O19,id!$A:$C,3,0)</f>
        <v>16</v>
      </c>
      <c r="O19" s="15" t="str">
        <f t="shared" si="0"/>
        <v>SmejdaAndrzej1965</v>
      </c>
      <c r="P19" s="9" t="str">
        <f t="shared" si="1"/>
        <v>Smejda</v>
      </c>
      <c r="Q19" s="9" t="str">
        <f t="shared" si="2"/>
        <v>Andrzej</v>
      </c>
      <c r="R19" s="9">
        <f t="shared" si="3"/>
        <v>0</v>
      </c>
      <c r="S19" s="9">
        <f t="shared" si="4"/>
        <v>1965</v>
      </c>
      <c r="T19" s="9">
        <f t="shared" si="9"/>
        <v>66.254932912391482</v>
      </c>
      <c r="U19" s="9"/>
      <c r="V19" s="9">
        <f t="shared" si="10"/>
        <v>0.98756906077348083</v>
      </c>
      <c r="W19" s="9">
        <f t="shared" si="11"/>
        <v>1</v>
      </c>
      <c r="X19" s="9">
        <f t="shared" si="12"/>
        <v>1</v>
      </c>
      <c r="Y19" s="9">
        <f t="shared" si="13"/>
        <v>1</v>
      </c>
    </row>
    <row r="20" spans="1:25" ht="15" customHeight="1">
      <c r="A20" s="81">
        <v>22</v>
      </c>
      <c r="B20" s="80" t="s">
        <v>1324</v>
      </c>
      <c r="C20" s="75" t="s">
        <v>29</v>
      </c>
      <c r="D20" s="75" t="s">
        <v>2</v>
      </c>
      <c r="E20" s="80">
        <v>1958</v>
      </c>
      <c r="F20" s="75" t="s">
        <v>1312</v>
      </c>
      <c r="G20" s="84">
        <v>19</v>
      </c>
      <c r="H20" s="77">
        <v>230</v>
      </c>
      <c r="I20" s="77"/>
      <c r="J20" s="76">
        <v>0.29364583333333333</v>
      </c>
      <c r="K20" s="75"/>
      <c r="L20" s="75" t="s">
        <v>1332</v>
      </c>
      <c r="N20" s="15">
        <f>VLOOKUP(O20,id!$A:$C,3,0)</f>
        <v>34</v>
      </c>
      <c r="O20" s="15" t="str">
        <f t="shared" si="0"/>
        <v>Herman-IżyckiLeszek1958</v>
      </c>
      <c r="P20" s="9" t="str">
        <f t="shared" si="1"/>
        <v>Herman-Iżycki</v>
      </c>
      <c r="Q20" s="9" t="str">
        <f t="shared" si="2"/>
        <v>Leszek</v>
      </c>
      <c r="R20" s="9">
        <f t="shared" si="3"/>
        <v>0</v>
      </c>
      <c r="S20" s="9">
        <f t="shared" si="4"/>
        <v>1958</v>
      </c>
      <c r="T20" s="9">
        <f t="shared" si="9"/>
        <v>66.173978164045565</v>
      </c>
      <c r="U20" s="9"/>
      <c r="V20" s="9">
        <f t="shared" si="10"/>
        <v>0.99877813251349956</v>
      </c>
      <c r="W20" s="9">
        <f t="shared" si="11"/>
        <v>1</v>
      </c>
      <c r="X20" s="9">
        <f t="shared" si="12"/>
        <v>1</v>
      </c>
      <c r="Y20" s="9">
        <f t="shared" si="13"/>
        <v>1</v>
      </c>
    </row>
    <row r="21" spans="1:25" ht="15" customHeight="1">
      <c r="A21" s="81">
        <v>23</v>
      </c>
      <c r="B21" s="80" t="s">
        <v>36</v>
      </c>
      <c r="C21" s="75" t="s">
        <v>98</v>
      </c>
      <c r="D21" s="75" t="s">
        <v>87</v>
      </c>
      <c r="E21" s="80">
        <v>1974</v>
      </c>
      <c r="F21" s="75" t="s">
        <v>1312</v>
      </c>
      <c r="G21" s="84">
        <v>19</v>
      </c>
      <c r="H21" s="77">
        <v>230</v>
      </c>
      <c r="I21" s="77"/>
      <c r="J21" s="76">
        <v>0.30927083333333333</v>
      </c>
      <c r="K21" s="75" t="s">
        <v>891</v>
      </c>
      <c r="L21" s="75" t="s">
        <v>1330</v>
      </c>
      <c r="N21" s="15">
        <f>VLOOKUP(O21,id!$A:$C,3,0)</f>
        <v>17</v>
      </c>
      <c r="O21" s="15" t="str">
        <f t="shared" si="0"/>
        <v>FormanowskiSławomir1974</v>
      </c>
      <c r="P21" s="9" t="str">
        <f t="shared" si="1"/>
        <v>Formanowski</v>
      </c>
      <c r="Q21" s="9" t="str">
        <f t="shared" si="2"/>
        <v>Sławomir</v>
      </c>
      <c r="R21" s="9" t="str">
        <f t="shared" si="3"/>
        <v>Ambit Racing Team</v>
      </c>
      <c r="S21" s="9">
        <f t="shared" si="4"/>
        <v>1974</v>
      </c>
      <c r="T21" s="9">
        <f t="shared" si="9"/>
        <v>62.830732382770108</v>
      </c>
      <c r="U21" s="9"/>
      <c r="V21" s="9">
        <f t="shared" si="10"/>
        <v>0.94947793869989894</v>
      </c>
      <c r="W21" s="9">
        <f t="shared" si="11"/>
        <v>1</v>
      </c>
      <c r="X21" s="9">
        <f t="shared" si="12"/>
        <v>1</v>
      </c>
      <c r="Y21" s="9">
        <f t="shared" si="13"/>
        <v>1</v>
      </c>
    </row>
    <row r="22" spans="1:25" ht="15" customHeight="1">
      <c r="A22" s="81">
        <v>23</v>
      </c>
      <c r="B22" s="80" t="s">
        <v>36</v>
      </c>
      <c r="C22" s="75" t="s">
        <v>138</v>
      </c>
      <c r="D22" s="75" t="s">
        <v>139</v>
      </c>
      <c r="E22" s="80">
        <v>1973</v>
      </c>
      <c r="F22" s="75" t="s">
        <v>1312</v>
      </c>
      <c r="G22" s="84">
        <v>19</v>
      </c>
      <c r="H22" s="77">
        <v>230</v>
      </c>
      <c r="I22" s="77"/>
      <c r="J22" s="76">
        <v>0.30927083333333333</v>
      </c>
      <c r="K22" s="75" t="s">
        <v>891</v>
      </c>
      <c r="L22" s="75" t="s">
        <v>1330</v>
      </c>
      <c r="N22" s="15">
        <f>VLOOKUP(O22,id!$A:$C,3,0)</f>
        <v>18</v>
      </c>
      <c r="O22" s="15" t="str">
        <f t="shared" si="0"/>
        <v>TobołaMiron1973</v>
      </c>
      <c r="P22" s="9" t="str">
        <f t="shared" si="1"/>
        <v>Toboła</v>
      </c>
      <c r="Q22" s="9" t="str">
        <f t="shared" si="2"/>
        <v>Miron</v>
      </c>
      <c r="R22" s="9" t="str">
        <f t="shared" si="3"/>
        <v>Ambit Racing Team</v>
      </c>
      <c r="S22" s="9">
        <f t="shared" si="4"/>
        <v>1973</v>
      </c>
      <c r="T22" s="9">
        <f t="shared" si="9"/>
        <v>62.830732382770108</v>
      </c>
      <c r="U22" s="9"/>
      <c r="V22" s="9">
        <f t="shared" si="10"/>
        <v>1</v>
      </c>
      <c r="W22" s="9">
        <f t="shared" si="11"/>
        <v>1</v>
      </c>
      <c r="X22" s="9">
        <f t="shared" si="12"/>
        <v>1</v>
      </c>
      <c r="Y22" s="9">
        <f t="shared" si="13"/>
        <v>1</v>
      </c>
    </row>
    <row r="23" spans="1:25" ht="15" customHeight="1">
      <c r="A23" s="81">
        <v>23</v>
      </c>
      <c r="B23" s="80" t="s">
        <v>36</v>
      </c>
      <c r="C23" s="75" t="s">
        <v>56</v>
      </c>
      <c r="D23" s="75" t="s">
        <v>88</v>
      </c>
      <c r="E23" s="80">
        <v>1980</v>
      </c>
      <c r="F23" s="75" t="s">
        <v>1312</v>
      </c>
      <c r="G23" s="84">
        <v>19</v>
      </c>
      <c r="H23" s="77">
        <v>230</v>
      </c>
      <c r="I23" s="77"/>
      <c r="J23" s="76">
        <v>0.30927083333333333</v>
      </c>
      <c r="K23" s="75" t="s">
        <v>891</v>
      </c>
      <c r="L23" s="75" t="s">
        <v>1330</v>
      </c>
      <c r="N23" s="15">
        <f>VLOOKUP(O23,id!$A:$C,3,0)</f>
        <v>19</v>
      </c>
      <c r="O23" s="15" t="str">
        <f t="shared" si="0"/>
        <v>JanikArtur1980</v>
      </c>
      <c r="P23" s="9" t="str">
        <f t="shared" si="1"/>
        <v>Janik</v>
      </c>
      <c r="Q23" s="9" t="str">
        <f t="shared" si="2"/>
        <v>Artur</v>
      </c>
      <c r="R23" s="9" t="str">
        <f t="shared" si="3"/>
        <v>Ambit Racing Team</v>
      </c>
      <c r="S23" s="9">
        <f t="shared" si="4"/>
        <v>1980</v>
      </c>
      <c r="T23" s="9">
        <f t="shared" si="9"/>
        <v>62.830732382770108</v>
      </c>
      <c r="U23" s="9"/>
      <c r="V23" s="9">
        <f t="shared" si="10"/>
        <v>1</v>
      </c>
      <c r="W23" s="9">
        <f t="shared" si="11"/>
        <v>1</v>
      </c>
      <c r="X23" s="9">
        <f t="shared" si="12"/>
        <v>1</v>
      </c>
      <c r="Y23" s="9">
        <f t="shared" si="13"/>
        <v>1</v>
      </c>
    </row>
    <row r="24" spans="1:25" ht="15" customHeight="1">
      <c r="A24" s="81">
        <v>23</v>
      </c>
      <c r="B24" s="80" t="s">
        <v>36</v>
      </c>
      <c r="C24" s="75" t="s">
        <v>56</v>
      </c>
      <c r="D24" s="75" t="s">
        <v>892</v>
      </c>
      <c r="E24" s="80">
        <v>1989</v>
      </c>
      <c r="F24" s="75" t="s">
        <v>1312</v>
      </c>
      <c r="G24" s="84">
        <v>19</v>
      </c>
      <c r="H24" s="77">
        <v>230</v>
      </c>
      <c r="I24" s="77"/>
      <c r="J24" s="76">
        <v>0.30927083333333333</v>
      </c>
      <c r="K24" s="75" t="s">
        <v>891</v>
      </c>
      <c r="L24" s="75" t="s">
        <v>1331</v>
      </c>
      <c r="N24" s="15">
        <f>VLOOKUP(O24,id!$A:$C,3,0)</f>
        <v>68</v>
      </c>
      <c r="O24" s="15" t="str">
        <f t="shared" si="0"/>
        <v>WozińskiArtur1989</v>
      </c>
      <c r="P24" s="9" t="str">
        <f t="shared" si="1"/>
        <v>Woziński</v>
      </c>
      <c r="Q24" s="9" t="str">
        <f t="shared" si="2"/>
        <v>Artur</v>
      </c>
      <c r="R24" s="9" t="str">
        <f t="shared" si="3"/>
        <v>Ambit Racing Team</v>
      </c>
      <c r="S24" s="9">
        <f t="shared" si="4"/>
        <v>1989</v>
      </c>
      <c r="T24" s="9">
        <f t="shared" si="9"/>
        <v>62.830732382770108</v>
      </c>
      <c r="U24" s="9"/>
      <c r="V24" s="9">
        <f t="shared" si="10"/>
        <v>1</v>
      </c>
      <c r="W24" s="9">
        <f t="shared" si="11"/>
        <v>1</v>
      </c>
      <c r="X24" s="9">
        <f t="shared" si="12"/>
        <v>1</v>
      </c>
      <c r="Y24" s="9">
        <f t="shared" si="13"/>
        <v>1</v>
      </c>
    </row>
    <row r="25" spans="1:25" ht="15" customHeight="1">
      <c r="A25" s="81">
        <v>23</v>
      </c>
      <c r="B25" s="80" t="s">
        <v>36</v>
      </c>
      <c r="C25" s="75" t="s">
        <v>89</v>
      </c>
      <c r="D25" s="75" t="s">
        <v>104</v>
      </c>
      <c r="E25" s="80">
        <v>1989</v>
      </c>
      <c r="F25" s="75" t="s">
        <v>1312</v>
      </c>
      <c r="G25" s="84">
        <v>19</v>
      </c>
      <c r="H25" s="77">
        <v>230</v>
      </c>
      <c r="I25" s="77"/>
      <c r="J25" s="76">
        <v>0.30927083333333333</v>
      </c>
      <c r="K25" s="75" t="s">
        <v>891</v>
      </c>
      <c r="L25" s="75" t="s">
        <v>1330</v>
      </c>
      <c r="N25" s="15">
        <f>VLOOKUP(O25,id!$A:$C,3,0)</f>
        <v>69</v>
      </c>
      <c r="O25" s="15" t="str">
        <f t="shared" si="0"/>
        <v>WiśniewskiAdam1989</v>
      </c>
      <c r="P25" s="9" t="str">
        <f t="shared" si="1"/>
        <v>Wiśniewski</v>
      </c>
      <c r="Q25" s="9" t="str">
        <f t="shared" si="2"/>
        <v>Adam</v>
      </c>
      <c r="R25" s="9" t="str">
        <f t="shared" si="3"/>
        <v>Ambit Racing Team</v>
      </c>
      <c r="S25" s="9">
        <f t="shared" si="4"/>
        <v>1989</v>
      </c>
      <c r="T25" s="9">
        <f t="shared" si="9"/>
        <v>62.830732382770108</v>
      </c>
      <c r="U25" s="9"/>
      <c r="V25" s="9">
        <f t="shared" si="10"/>
        <v>1</v>
      </c>
      <c r="W25" s="9">
        <f t="shared" si="11"/>
        <v>1</v>
      </c>
      <c r="X25" s="9">
        <f t="shared" si="12"/>
        <v>1</v>
      </c>
      <c r="Y25" s="9">
        <f t="shared" si="13"/>
        <v>1</v>
      </c>
    </row>
    <row r="26" spans="1:25" ht="15" customHeight="1">
      <c r="A26" s="85">
        <v>28</v>
      </c>
      <c r="B26" s="80" t="s">
        <v>36</v>
      </c>
      <c r="C26" s="75" t="s">
        <v>69</v>
      </c>
      <c r="D26" s="75" t="s">
        <v>110</v>
      </c>
      <c r="E26" s="80">
        <v>1984</v>
      </c>
      <c r="F26" s="75" t="s">
        <v>1312</v>
      </c>
      <c r="G26" s="84">
        <v>19</v>
      </c>
      <c r="H26" s="77">
        <v>230</v>
      </c>
      <c r="I26" s="77"/>
      <c r="J26" s="76">
        <v>0.31571759259259258</v>
      </c>
      <c r="K26" s="75" t="s">
        <v>193</v>
      </c>
      <c r="L26" s="75" t="s">
        <v>1329</v>
      </c>
      <c r="N26" s="15">
        <f>VLOOKUP(O26,id!$A:$C,3,0)</f>
        <v>70</v>
      </c>
      <c r="O26" s="15" t="str">
        <f t="shared" si="0"/>
        <v>SosińskiŁukasz1984</v>
      </c>
      <c r="P26" s="9" t="str">
        <f t="shared" si="1"/>
        <v>Sosiński</v>
      </c>
      <c r="Q26" s="9" t="str">
        <f t="shared" si="2"/>
        <v>Łukasz</v>
      </c>
      <c r="R26" s="9" t="str">
        <f t="shared" si="3"/>
        <v>agmar.eu</v>
      </c>
      <c r="S26" s="9">
        <f t="shared" si="4"/>
        <v>1984</v>
      </c>
      <c r="T26" s="9">
        <f t="shared" si="9"/>
        <v>61.547767431629893</v>
      </c>
      <c r="U26" s="9"/>
      <c r="V26" s="9">
        <f t="shared" si="10"/>
        <v>0.97958061441454658</v>
      </c>
      <c r="W26" s="9">
        <f t="shared" si="11"/>
        <v>1</v>
      </c>
      <c r="X26" s="9">
        <f t="shared" si="12"/>
        <v>1</v>
      </c>
      <c r="Y26" s="9">
        <f t="shared" si="13"/>
        <v>1</v>
      </c>
    </row>
    <row r="27" spans="1:25" ht="15" customHeight="1">
      <c r="A27" s="81">
        <v>29</v>
      </c>
      <c r="B27" s="80" t="s">
        <v>1324</v>
      </c>
      <c r="C27" s="75" t="s">
        <v>53</v>
      </c>
      <c r="D27" s="75" t="s">
        <v>75</v>
      </c>
      <c r="E27" s="80">
        <v>1963</v>
      </c>
      <c r="F27" s="75" t="s">
        <v>1312</v>
      </c>
      <c r="G27" s="84">
        <v>19</v>
      </c>
      <c r="H27" s="77">
        <v>230</v>
      </c>
      <c r="I27" s="77"/>
      <c r="J27" s="76">
        <v>0.33150462962962962</v>
      </c>
      <c r="K27" s="75" t="s">
        <v>239</v>
      </c>
      <c r="L27" s="75" t="s">
        <v>1328</v>
      </c>
      <c r="N27" s="15">
        <f>VLOOKUP(O27,id!$A:$C,3,0)</f>
        <v>6</v>
      </c>
      <c r="O27" s="15" t="str">
        <f t="shared" si="0"/>
        <v>SójkaTomasz1963</v>
      </c>
      <c r="P27" s="9" t="str">
        <f t="shared" si="1"/>
        <v>Sójka</v>
      </c>
      <c r="Q27" s="9" t="str">
        <f t="shared" si="2"/>
        <v>Tomasz</v>
      </c>
      <c r="R27" s="9" t="str">
        <f t="shared" si="3"/>
        <v>RKS Fiedorek</v>
      </c>
      <c r="S27" s="9">
        <f t="shared" si="4"/>
        <v>1963</v>
      </c>
      <c r="T27" s="9">
        <f t="shared" si="9"/>
        <v>58.61671670972698</v>
      </c>
      <c r="U27" s="9"/>
      <c r="V27" s="9">
        <f t="shared" si="10"/>
        <v>0.9523776272606661</v>
      </c>
      <c r="W27" s="9">
        <f t="shared" si="11"/>
        <v>1</v>
      </c>
      <c r="X27" s="9">
        <f t="shared" si="12"/>
        <v>1</v>
      </c>
      <c r="Y27" s="9">
        <f t="shared" si="13"/>
        <v>1</v>
      </c>
    </row>
    <row r="28" spans="1:25" ht="15" customHeight="1">
      <c r="A28" s="81">
        <v>30</v>
      </c>
      <c r="B28" s="80" t="s">
        <v>36</v>
      </c>
      <c r="C28" s="75" t="s">
        <v>483</v>
      </c>
      <c r="D28" s="75" t="s">
        <v>1456</v>
      </c>
      <c r="E28" s="80">
        <v>1996</v>
      </c>
      <c r="F28" s="75" t="s">
        <v>1312</v>
      </c>
      <c r="G28" s="84">
        <v>19</v>
      </c>
      <c r="H28" s="77">
        <v>230</v>
      </c>
      <c r="I28" s="77"/>
      <c r="J28" s="76">
        <v>0.33354166666666668</v>
      </c>
      <c r="K28" s="75"/>
      <c r="L28" s="75" t="s">
        <v>1327</v>
      </c>
      <c r="N28" s="15">
        <f>VLOOKUP(O28,id!$A:$C,3,0)</f>
        <v>71</v>
      </c>
      <c r="O28" s="15" t="str">
        <f t="shared" si="0"/>
        <v>KleszczyńskiDawid1996</v>
      </c>
      <c r="P28" s="9" t="str">
        <f t="shared" si="1"/>
        <v>Kleszczyński</v>
      </c>
      <c r="Q28" s="9" t="str">
        <f t="shared" si="2"/>
        <v>Dawid</v>
      </c>
      <c r="R28" s="9">
        <f t="shared" si="3"/>
        <v>0</v>
      </c>
      <c r="S28" s="9">
        <f t="shared" si="4"/>
        <v>1996</v>
      </c>
      <c r="T28" s="9">
        <f t="shared" si="9"/>
        <v>58.258727184398644</v>
      </c>
      <c r="U28" s="9"/>
      <c r="V28" s="9">
        <f t="shared" si="10"/>
        <v>0.99389270594767154</v>
      </c>
      <c r="W28" s="9">
        <f t="shared" si="11"/>
        <v>1</v>
      </c>
      <c r="X28" s="9">
        <f t="shared" si="12"/>
        <v>1</v>
      </c>
      <c r="Y28" s="9">
        <f t="shared" si="13"/>
        <v>1</v>
      </c>
    </row>
    <row r="29" spans="1:25" ht="15" customHeight="1">
      <c r="A29" s="81">
        <v>32</v>
      </c>
      <c r="B29" s="80" t="s">
        <v>1324</v>
      </c>
      <c r="C29" s="75" t="s">
        <v>136</v>
      </c>
      <c r="D29" s="75" t="s">
        <v>94</v>
      </c>
      <c r="E29" s="80">
        <v>1963</v>
      </c>
      <c r="F29" s="75" t="s">
        <v>1312</v>
      </c>
      <c r="G29" s="84">
        <v>19</v>
      </c>
      <c r="H29" s="77">
        <v>230</v>
      </c>
      <c r="I29" s="77"/>
      <c r="J29" s="76">
        <v>0.33592592592592602</v>
      </c>
      <c r="K29" s="75" t="s">
        <v>1468</v>
      </c>
      <c r="L29" s="75" t="s">
        <v>1326</v>
      </c>
      <c r="N29" s="15">
        <f>VLOOKUP(O29,id!$A:$C,3,0)</f>
        <v>72</v>
      </c>
      <c r="O29" s="15" t="str">
        <f t="shared" si="0"/>
        <v>BujakiewiczGabriel1963</v>
      </c>
      <c r="P29" s="9" t="str">
        <f t="shared" si="1"/>
        <v>Bujakiewicz</v>
      </c>
      <c r="Q29" s="9" t="str">
        <f t="shared" si="2"/>
        <v>Gabriel</v>
      </c>
      <c r="R29" s="9" t="str">
        <f t="shared" si="3"/>
        <v>On-sight</v>
      </c>
      <c r="S29" s="9">
        <f t="shared" si="4"/>
        <v>1963</v>
      </c>
      <c r="T29" s="9">
        <f t="shared" si="9"/>
        <v>57.845231532524799</v>
      </c>
      <c r="U29" s="9"/>
      <c r="V29" s="9">
        <f t="shared" si="10"/>
        <v>0.99290242557883113</v>
      </c>
      <c r="W29" s="9">
        <f t="shared" si="11"/>
        <v>1</v>
      </c>
      <c r="X29" s="9">
        <f t="shared" si="12"/>
        <v>1</v>
      </c>
      <c r="Y29" s="9">
        <f t="shared" si="13"/>
        <v>1</v>
      </c>
    </row>
    <row r="30" spans="1:25" ht="15" customHeight="1">
      <c r="A30" s="81">
        <v>33</v>
      </c>
      <c r="B30" s="80" t="s">
        <v>1324</v>
      </c>
      <c r="C30" s="75" t="s">
        <v>19</v>
      </c>
      <c r="D30" s="75" t="s">
        <v>73</v>
      </c>
      <c r="E30" s="80">
        <v>1945</v>
      </c>
      <c r="F30" s="75" t="s">
        <v>1312</v>
      </c>
      <c r="G30" s="84">
        <v>19</v>
      </c>
      <c r="H30" s="77">
        <v>230</v>
      </c>
      <c r="I30" s="77"/>
      <c r="J30" s="76">
        <v>0.33642361111111119</v>
      </c>
      <c r="K30" s="75" t="s">
        <v>1469</v>
      </c>
      <c r="L30" s="75" t="s">
        <v>1315</v>
      </c>
      <c r="N30" s="15">
        <f>VLOOKUP(O30,id!$A:$C,3,0)</f>
        <v>73</v>
      </c>
      <c r="O30" s="15" t="str">
        <f t="shared" si="0"/>
        <v>SzajdukPiotr1945</v>
      </c>
      <c r="P30" s="9" t="str">
        <f t="shared" si="1"/>
        <v>Szajduk</v>
      </c>
      <c r="Q30" s="9" t="str">
        <f t="shared" si="2"/>
        <v>Piotr</v>
      </c>
      <c r="R30" s="9" t="str">
        <f t="shared" si="3"/>
        <v>wrzaskliwe kojoty</v>
      </c>
      <c r="S30" s="9">
        <f t="shared" si="4"/>
        <v>1945</v>
      </c>
      <c r="T30" s="9">
        <f t="shared" si="9"/>
        <v>57.759658719510092</v>
      </c>
      <c r="U30" s="9"/>
      <c r="V30" s="9">
        <f t="shared" si="10"/>
        <v>0.9985206591667527</v>
      </c>
      <c r="W30" s="9">
        <f t="shared" si="11"/>
        <v>1</v>
      </c>
      <c r="X30" s="9">
        <f t="shared" si="12"/>
        <v>1</v>
      </c>
      <c r="Y30" s="9">
        <f t="shared" si="13"/>
        <v>1</v>
      </c>
    </row>
    <row r="31" spans="1:25" ht="15" customHeight="1">
      <c r="A31" s="81">
        <v>35</v>
      </c>
      <c r="B31" s="80" t="s">
        <v>36</v>
      </c>
      <c r="C31" s="75" t="s">
        <v>806</v>
      </c>
      <c r="D31" s="75" t="s">
        <v>1457</v>
      </c>
      <c r="E31" s="80">
        <v>1975</v>
      </c>
      <c r="F31" s="75" t="s">
        <v>1312</v>
      </c>
      <c r="G31" s="84">
        <v>19</v>
      </c>
      <c r="H31" s="77">
        <v>230</v>
      </c>
      <c r="I31" s="77"/>
      <c r="J31" s="76">
        <v>0.34063657407407405</v>
      </c>
      <c r="K31" s="75" t="s">
        <v>842</v>
      </c>
      <c r="L31" s="75" t="s">
        <v>1325</v>
      </c>
      <c r="N31" s="15">
        <f>VLOOKUP(O31,id!$A:$C,3,0)</f>
        <v>74</v>
      </c>
      <c r="O31" s="15" t="str">
        <f t="shared" si="0"/>
        <v>BeszterdaSebastian1975</v>
      </c>
      <c r="P31" s="9" t="str">
        <f t="shared" si="1"/>
        <v>Beszterda</v>
      </c>
      <c r="Q31" s="9" t="str">
        <f t="shared" si="2"/>
        <v>Sebastian</v>
      </c>
      <c r="R31" s="9" t="str">
        <f t="shared" si="3"/>
        <v>Nietoperze Koszalin</v>
      </c>
      <c r="S31" s="9">
        <f t="shared" si="4"/>
        <v>1975</v>
      </c>
      <c r="T31" s="9">
        <f t="shared" si="9"/>
        <v>57.045292378784289</v>
      </c>
      <c r="U31" s="9"/>
      <c r="V31" s="9">
        <f t="shared" si="10"/>
        <v>0.98763208861404672</v>
      </c>
      <c r="W31" s="9">
        <f t="shared" si="11"/>
        <v>1</v>
      </c>
      <c r="X31" s="9">
        <f t="shared" si="12"/>
        <v>1</v>
      </c>
      <c r="Y31" s="9">
        <f t="shared" si="13"/>
        <v>1</v>
      </c>
    </row>
    <row r="32" spans="1:25" ht="15" customHeight="1">
      <c r="A32" s="81">
        <v>37</v>
      </c>
      <c r="B32" s="80" t="s">
        <v>1324</v>
      </c>
      <c r="C32" s="75" t="s">
        <v>399</v>
      </c>
      <c r="D32" s="75" t="s">
        <v>854</v>
      </c>
      <c r="E32" s="80">
        <v>1966</v>
      </c>
      <c r="F32" s="75" t="s">
        <v>1312</v>
      </c>
      <c r="G32" s="84">
        <v>19</v>
      </c>
      <c r="H32" s="77">
        <v>230</v>
      </c>
      <c r="I32" s="77"/>
      <c r="J32" s="76">
        <v>0.34947916666666667</v>
      </c>
      <c r="K32" s="75" t="s">
        <v>889</v>
      </c>
      <c r="L32" s="75" t="s">
        <v>1323</v>
      </c>
      <c r="N32" s="15">
        <f>VLOOKUP(O32,id!$A:$C,3,0)</f>
        <v>14</v>
      </c>
      <c r="O32" s="15" t="str">
        <f t="shared" si="0"/>
        <v>RudnickiMariusz1966</v>
      </c>
      <c r="P32" s="9" t="str">
        <f t="shared" si="1"/>
        <v>Rudnicki</v>
      </c>
      <c r="Q32" s="9" t="str">
        <f t="shared" si="2"/>
        <v>Mariusz</v>
      </c>
      <c r="R32" s="9" t="str">
        <f t="shared" si="3"/>
        <v>Orient Express</v>
      </c>
      <c r="S32" s="9">
        <f t="shared" si="4"/>
        <v>1966</v>
      </c>
      <c r="T32" s="9">
        <f t="shared" si="9"/>
        <v>55.601920847822491</v>
      </c>
      <c r="U32" s="9"/>
      <c r="V32" s="9">
        <f t="shared" si="10"/>
        <v>0.97469779764861719</v>
      </c>
      <c r="W32" s="9">
        <f t="shared" si="11"/>
        <v>1</v>
      </c>
      <c r="X32" s="9">
        <f t="shared" si="12"/>
        <v>1</v>
      </c>
      <c r="Y32" s="9">
        <f t="shared" si="13"/>
        <v>1</v>
      </c>
    </row>
    <row r="33" spans="1:25" ht="15" customHeight="1">
      <c r="A33" s="81">
        <v>37</v>
      </c>
      <c r="B33" s="80" t="s">
        <v>1324</v>
      </c>
      <c r="C33" s="75" t="s">
        <v>26</v>
      </c>
      <c r="D33" s="75" t="s">
        <v>855</v>
      </c>
      <c r="E33" s="80">
        <v>1963</v>
      </c>
      <c r="F33" s="75" t="s">
        <v>1312</v>
      </c>
      <c r="G33" s="84">
        <v>19</v>
      </c>
      <c r="H33" s="77">
        <v>230</v>
      </c>
      <c r="I33" s="77"/>
      <c r="J33" s="76">
        <v>0.34947916666666667</v>
      </c>
      <c r="K33" s="75" t="s">
        <v>889</v>
      </c>
      <c r="L33" s="75" t="s">
        <v>1323</v>
      </c>
      <c r="N33" s="15">
        <f>VLOOKUP(O33,id!$A:$C,3,0)</f>
        <v>75</v>
      </c>
      <c r="O33" s="15" t="str">
        <f t="shared" si="0"/>
        <v>KowalskiKrzysztof1963</v>
      </c>
      <c r="P33" s="9" t="str">
        <f t="shared" si="1"/>
        <v>Kowalski</v>
      </c>
      <c r="Q33" s="9" t="str">
        <f t="shared" si="2"/>
        <v>Krzysztof</v>
      </c>
      <c r="R33" s="9" t="str">
        <f t="shared" si="3"/>
        <v>Orient Express</v>
      </c>
      <c r="S33" s="9">
        <f t="shared" si="4"/>
        <v>1963</v>
      </c>
      <c r="T33" s="9">
        <f t="shared" si="9"/>
        <v>55.601920847822491</v>
      </c>
      <c r="U33" s="9"/>
      <c r="V33" s="9">
        <f t="shared" si="10"/>
        <v>1</v>
      </c>
      <c r="W33" s="9">
        <f t="shared" si="11"/>
        <v>1</v>
      </c>
      <c r="X33" s="9">
        <f t="shared" si="12"/>
        <v>1</v>
      </c>
      <c r="Y33" s="9">
        <f t="shared" si="13"/>
        <v>1</v>
      </c>
    </row>
    <row r="34" spans="1:25" ht="15" customHeight="1">
      <c r="A34" s="81">
        <v>39</v>
      </c>
      <c r="B34" s="80" t="s">
        <v>36</v>
      </c>
      <c r="C34" s="75" t="s">
        <v>389</v>
      </c>
      <c r="D34" s="75" t="s">
        <v>1322</v>
      </c>
      <c r="E34" s="80"/>
      <c r="F34" s="75" t="s">
        <v>1312</v>
      </c>
      <c r="G34" s="84">
        <v>19</v>
      </c>
      <c r="H34" s="77">
        <v>230</v>
      </c>
      <c r="I34" s="77"/>
      <c r="J34" s="76">
        <v>0.3220486111111111</v>
      </c>
      <c r="K34" s="75"/>
      <c r="L34" s="75" t="s">
        <v>1311</v>
      </c>
      <c r="N34" s="15">
        <f>VLOOKUP(O34,id!$A:$C,3,0)</f>
        <v>76</v>
      </c>
      <c r="O34" s="15" t="str">
        <f t="shared" si="0"/>
        <v>MurawskiDominik0</v>
      </c>
      <c r="P34" s="9" t="str">
        <f t="shared" si="1"/>
        <v>Murawski</v>
      </c>
      <c r="Q34" s="9" t="str">
        <f t="shared" si="2"/>
        <v>Dominik</v>
      </c>
      <c r="R34" s="9">
        <f t="shared" si="3"/>
        <v>0</v>
      </c>
      <c r="S34" s="9">
        <f t="shared" si="4"/>
        <v>0</v>
      </c>
      <c r="T34" s="9">
        <f t="shared" si="9"/>
        <v>55.601920847822491</v>
      </c>
      <c r="U34" s="9"/>
      <c r="V34" s="9">
        <f t="shared" si="10"/>
        <v>1.0851752021563343</v>
      </c>
      <c r="W34" s="9">
        <f t="shared" si="11"/>
        <v>1</v>
      </c>
      <c r="X34" s="9">
        <f t="shared" si="12"/>
        <v>1</v>
      </c>
      <c r="Y34" s="9">
        <f t="shared" si="13"/>
        <v>1</v>
      </c>
    </row>
    <row r="35" spans="1:25" ht="26.4">
      <c r="A35" s="81">
        <v>40</v>
      </c>
      <c r="B35" s="80" t="s">
        <v>36</v>
      </c>
      <c r="C35" s="75" t="s">
        <v>50</v>
      </c>
      <c r="D35" s="75" t="s">
        <v>764</v>
      </c>
      <c r="E35" s="80">
        <v>1981</v>
      </c>
      <c r="F35" s="75" t="s">
        <v>1312</v>
      </c>
      <c r="G35" s="79">
        <v>18</v>
      </c>
      <c r="H35" s="78">
        <v>220</v>
      </c>
      <c r="I35" s="77"/>
      <c r="J35" s="76">
        <v>0.33695601851851853</v>
      </c>
      <c r="K35" s="75" t="s">
        <v>762</v>
      </c>
      <c r="L35" s="75" t="s">
        <v>1321</v>
      </c>
      <c r="N35" s="15">
        <f>VLOOKUP(O35,id!$A:$C,3,0)</f>
        <v>77</v>
      </c>
      <c r="O35" s="15" t="str">
        <f t="shared" si="0"/>
        <v>KucharskiRafał1981</v>
      </c>
      <c r="P35" s="9" t="str">
        <f t="shared" si="1"/>
        <v>Kucharski</v>
      </c>
      <c r="Q35" s="9" t="str">
        <f t="shared" si="2"/>
        <v>Rafał</v>
      </c>
      <c r="R35" s="9" t="str">
        <f t="shared" si="3"/>
        <v>Rower Janka</v>
      </c>
      <c r="S35" s="9">
        <f t="shared" si="4"/>
        <v>1981</v>
      </c>
      <c r="T35" s="9">
        <f t="shared" si="9"/>
        <v>53.18444602835195</v>
      </c>
      <c r="U35" s="9"/>
      <c r="V35" s="9">
        <f t="shared" si="10"/>
        <v>0.95575859581630196</v>
      </c>
      <c r="W35" s="9">
        <f t="shared" si="11"/>
        <v>0.94736842105263153</v>
      </c>
      <c r="X35" s="9">
        <f t="shared" si="12"/>
        <v>0.95652173913043481</v>
      </c>
      <c r="Y35" s="9">
        <f t="shared" si="13"/>
        <v>0.98924481086568572</v>
      </c>
    </row>
    <row r="36" spans="1:25">
      <c r="A36" s="81">
        <v>41</v>
      </c>
      <c r="B36" s="80" t="s">
        <v>36</v>
      </c>
      <c r="C36" s="75" t="s">
        <v>20</v>
      </c>
      <c r="D36" s="75" t="s">
        <v>1458</v>
      </c>
      <c r="E36" s="80">
        <v>1972</v>
      </c>
      <c r="F36" s="75" t="s">
        <v>1312</v>
      </c>
      <c r="G36" s="79">
        <v>18</v>
      </c>
      <c r="H36" s="78">
        <v>220</v>
      </c>
      <c r="I36" s="77"/>
      <c r="J36" s="76">
        <v>0.36539351851851848</v>
      </c>
      <c r="K36" s="75"/>
      <c r="L36" s="75" t="s">
        <v>1320</v>
      </c>
      <c r="N36" s="15">
        <f>VLOOKUP(O36,id!$A:$C,3,0)</f>
        <v>78</v>
      </c>
      <c r="O36" s="15" t="str">
        <f t="shared" si="0"/>
        <v>JanowskiPaweł1972</v>
      </c>
      <c r="P36" s="9" t="str">
        <f t="shared" si="1"/>
        <v>Janowski</v>
      </c>
      <c r="Q36" s="9" t="str">
        <f t="shared" si="2"/>
        <v>Paweł</v>
      </c>
      <c r="R36" s="9">
        <f t="shared" si="3"/>
        <v>0</v>
      </c>
      <c r="S36" s="9">
        <f t="shared" si="4"/>
        <v>1972</v>
      </c>
      <c r="T36" s="9">
        <f t="shared" si="9"/>
        <v>49.045257435014591</v>
      </c>
      <c r="U36" s="9"/>
      <c r="V36" s="9">
        <f t="shared" si="10"/>
        <v>0.92217294900221747</v>
      </c>
      <c r="W36" s="9">
        <f t="shared" si="11"/>
        <v>1</v>
      </c>
      <c r="X36" s="9">
        <f t="shared" si="12"/>
        <v>1</v>
      </c>
      <c r="Y36" s="9">
        <f t="shared" si="13"/>
        <v>1</v>
      </c>
    </row>
    <row r="37" spans="1:25">
      <c r="A37" s="81">
        <v>41</v>
      </c>
      <c r="B37" s="80" t="s">
        <v>36</v>
      </c>
      <c r="C37" s="75" t="s">
        <v>74</v>
      </c>
      <c r="D37" s="75" t="s">
        <v>1105</v>
      </c>
      <c r="E37" s="80">
        <v>1972</v>
      </c>
      <c r="F37" s="75" t="s">
        <v>1312</v>
      </c>
      <c r="G37" s="79">
        <v>18</v>
      </c>
      <c r="H37" s="78">
        <v>220</v>
      </c>
      <c r="I37" s="77"/>
      <c r="J37" s="76">
        <v>0.36539351851851848</v>
      </c>
      <c r="K37" s="75"/>
      <c r="L37" s="75" t="s">
        <v>1319</v>
      </c>
      <c r="N37" s="15">
        <f>VLOOKUP(O37,id!$A:$C,3,0)</f>
        <v>79</v>
      </c>
      <c r="O37" s="15" t="str">
        <f t="shared" si="0"/>
        <v>GrudaKonrad1972</v>
      </c>
      <c r="P37" s="9" t="str">
        <f t="shared" si="1"/>
        <v>Gruda</v>
      </c>
      <c r="Q37" s="9" t="str">
        <f t="shared" si="2"/>
        <v>Konrad</v>
      </c>
      <c r="R37" s="9">
        <f t="shared" si="3"/>
        <v>0</v>
      </c>
      <c r="S37" s="9">
        <f t="shared" si="4"/>
        <v>1972</v>
      </c>
      <c r="T37" s="9">
        <f t="shared" si="9"/>
        <v>49.045257435014591</v>
      </c>
      <c r="U37" s="9"/>
      <c r="V37" s="9">
        <f t="shared" si="10"/>
        <v>1</v>
      </c>
      <c r="W37" s="9">
        <f t="shared" si="11"/>
        <v>1</v>
      </c>
      <c r="X37" s="9">
        <f t="shared" si="12"/>
        <v>1</v>
      </c>
      <c r="Y37" s="9">
        <f t="shared" si="13"/>
        <v>1</v>
      </c>
    </row>
    <row r="38" spans="1:25">
      <c r="A38" s="81">
        <v>44</v>
      </c>
      <c r="B38" s="80" t="s">
        <v>36</v>
      </c>
      <c r="C38" s="75" t="s">
        <v>76</v>
      </c>
      <c r="D38" s="75" t="s">
        <v>95</v>
      </c>
      <c r="E38" s="80">
        <v>1982</v>
      </c>
      <c r="F38" s="75" t="s">
        <v>1312</v>
      </c>
      <c r="G38" s="79">
        <v>17</v>
      </c>
      <c r="H38" s="78">
        <v>210</v>
      </c>
      <c r="I38" s="77"/>
      <c r="J38" s="76">
        <v>0.31892361111111112</v>
      </c>
      <c r="K38" s="75" t="s">
        <v>1470</v>
      </c>
      <c r="L38" s="75" t="s">
        <v>1316</v>
      </c>
      <c r="N38" s="15">
        <f>VLOOKUP(O38,id!$A:$C,3,0)</f>
        <v>80</v>
      </c>
      <c r="O38" s="15" t="str">
        <f t="shared" si="0"/>
        <v>TadeuszMaciej1982</v>
      </c>
      <c r="P38" s="9" t="str">
        <f t="shared" si="1"/>
        <v>Tadeusz</v>
      </c>
      <c r="Q38" s="9" t="str">
        <f t="shared" si="2"/>
        <v>Maciej</v>
      </c>
      <c r="R38" s="9" t="str">
        <f t="shared" si="3"/>
        <v>Tour De Sklep Skoki Team</v>
      </c>
      <c r="S38" s="9">
        <f t="shared" si="4"/>
        <v>1982</v>
      </c>
      <c r="T38" s="9">
        <f t="shared" si="9"/>
        <v>46.815927551604837</v>
      </c>
      <c r="U38" s="9"/>
      <c r="V38" s="9">
        <f t="shared" si="10"/>
        <v>1.1457085828343312</v>
      </c>
      <c r="W38" s="9">
        <f t="shared" si="11"/>
        <v>0.94444444444444442</v>
      </c>
      <c r="X38" s="9">
        <f t="shared" si="12"/>
        <v>0.95454545454545459</v>
      </c>
      <c r="Y38" s="9">
        <f t="shared" si="13"/>
        <v>0.98863341063895649</v>
      </c>
    </row>
    <row r="39" spans="1:25">
      <c r="A39" s="81">
        <v>44</v>
      </c>
      <c r="B39" s="80" t="s">
        <v>36</v>
      </c>
      <c r="C39" s="75" t="s">
        <v>30</v>
      </c>
      <c r="D39" s="75" t="s">
        <v>1459</v>
      </c>
      <c r="E39" s="80">
        <v>1984</v>
      </c>
      <c r="F39" s="75" t="s">
        <v>1312</v>
      </c>
      <c r="G39" s="79">
        <v>17</v>
      </c>
      <c r="H39" s="78">
        <v>210</v>
      </c>
      <c r="I39" s="77"/>
      <c r="J39" s="76">
        <v>0.31892361111111112</v>
      </c>
      <c r="K39" s="75" t="s">
        <v>1471</v>
      </c>
      <c r="L39" s="75" t="s">
        <v>1316</v>
      </c>
      <c r="N39" s="15">
        <f>VLOOKUP(O39,id!$A:$C,3,0)</f>
        <v>81</v>
      </c>
      <c r="O39" s="15" t="str">
        <f t="shared" si="0"/>
        <v>GrajekAndrzej1984</v>
      </c>
      <c r="P39" s="9" t="str">
        <f t="shared" si="1"/>
        <v>Grajek</v>
      </c>
      <c r="Q39" s="9" t="str">
        <f t="shared" si="2"/>
        <v>Andrzej</v>
      </c>
      <c r="R39" s="9" t="str">
        <f t="shared" si="3"/>
        <v>Tour De Sklep Team Skoki</v>
      </c>
      <c r="S39" s="9">
        <f t="shared" si="4"/>
        <v>1984</v>
      </c>
      <c r="T39" s="9">
        <f t="shared" si="9"/>
        <v>46.815927551604837</v>
      </c>
      <c r="U39" s="9"/>
      <c r="V39" s="9">
        <f t="shared" si="10"/>
        <v>1</v>
      </c>
      <c r="W39" s="9">
        <f t="shared" si="11"/>
        <v>1</v>
      </c>
      <c r="X39" s="9">
        <f t="shared" si="12"/>
        <v>1</v>
      </c>
      <c r="Y39" s="9">
        <f t="shared" si="13"/>
        <v>1</v>
      </c>
    </row>
    <row r="40" spans="1:25">
      <c r="A40" s="81">
        <v>44</v>
      </c>
      <c r="B40" s="83" t="s">
        <v>36</v>
      </c>
      <c r="C40" s="82" t="s">
        <v>806</v>
      </c>
      <c r="D40" s="82" t="s">
        <v>1460</v>
      </c>
      <c r="E40" s="83">
        <v>1978</v>
      </c>
      <c r="F40" s="82" t="s">
        <v>1312</v>
      </c>
      <c r="G40" s="79">
        <v>17</v>
      </c>
      <c r="H40" s="78">
        <v>210</v>
      </c>
      <c r="I40" s="77"/>
      <c r="J40" s="76">
        <v>0.31892361111111112</v>
      </c>
      <c r="K40" s="82" t="s">
        <v>1472</v>
      </c>
      <c r="L40" s="82" t="s">
        <v>1316</v>
      </c>
      <c r="N40" s="15">
        <f>VLOOKUP(O40,id!$A:$C,3,0)</f>
        <v>82</v>
      </c>
      <c r="O40" s="15" t="str">
        <f t="shared" si="0"/>
        <v>WolnySebastian1978</v>
      </c>
      <c r="P40" s="9" t="str">
        <f t="shared" si="1"/>
        <v>Wolny</v>
      </c>
      <c r="Q40" s="9" t="str">
        <f t="shared" si="2"/>
        <v>Sebastian</v>
      </c>
      <c r="R40" s="9" t="str">
        <f t="shared" si="3"/>
        <v>Skoki</v>
      </c>
      <c r="S40" s="9">
        <f t="shared" si="4"/>
        <v>1978</v>
      </c>
      <c r="T40" s="9">
        <f t="shared" si="9"/>
        <v>46.815927551604837</v>
      </c>
      <c r="U40" s="9"/>
      <c r="V40" s="9">
        <f t="shared" si="10"/>
        <v>1</v>
      </c>
      <c r="W40" s="9">
        <f t="shared" si="11"/>
        <v>1</v>
      </c>
      <c r="X40" s="9">
        <f t="shared" si="12"/>
        <v>1</v>
      </c>
      <c r="Y40" s="9">
        <f t="shared" si="13"/>
        <v>1</v>
      </c>
    </row>
    <row r="41" spans="1:25">
      <c r="A41" s="81">
        <v>48</v>
      </c>
      <c r="B41" s="80" t="s">
        <v>36</v>
      </c>
      <c r="C41" s="75" t="s">
        <v>20</v>
      </c>
      <c r="D41" s="75" t="s">
        <v>1462</v>
      </c>
      <c r="E41" s="80">
        <v>1984</v>
      </c>
      <c r="F41" s="75" t="s">
        <v>1312</v>
      </c>
      <c r="G41" s="79">
        <v>14</v>
      </c>
      <c r="H41" s="78">
        <v>140</v>
      </c>
      <c r="I41" s="77"/>
      <c r="J41" s="76">
        <v>0.36562500000000003</v>
      </c>
      <c r="K41" s="75"/>
      <c r="L41" s="75" t="s">
        <v>1315</v>
      </c>
      <c r="N41" s="15">
        <f>VLOOKUP(O41,id!$A:$C,3,0)</f>
        <v>83</v>
      </c>
      <c r="O41" s="15" t="str">
        <f t="shared" si="0"/>
        <v>OlszańskiPaweł1984</v>
      </c>
      <c r="P41" s="9" t="str">
        <f t="shared" si="1"/>
        <v>Olszański</v>
      </c>
      <c r="Q41" s="9" t="str">
        <f t="shared" si="2"/>
        <v>Paweł</v>
      </c>
      <c r="R41" s="9">
        <f t="shared" si="3"/>
        <v>0</v>
      </c>
      <c r="S41" s="9">
        <f t="shared" si="4"/>
        <v>1984</v>
      </c>
      <c r="T41" s="9">
        <f t="shared" si="9"/>
        <v>31.210618367736558</v>
      </c>
      <c r="U41" s="9"/>
      <c r="V41" s="9">
        <f t="shared" si="10"/>
        <v>0.87226970560303885</v>
      </c>
      <c r="W41" s="9">
        <f t="shared" si="11"/>
        <v>0.82352941176470584</v>
      </c>
      <c r="X41" s="9">
        <f t="shared" si="12"/>
        <v>0.66666666666666663</v>
      </c>
      <c r="Y41" s="9">
        <f t="shared" si="13"/>
        <v>0.96191306359044559</v>
      </c>
    </row>
    <row r="42" spans="1:25">
      <c r="A42" s="81">
        <v>50</v>
      </c>
      <c r="B42" s="80" t="s">
        <v>36</v>
      </c>
      <c r="C42" s="75" t="s">
        <v>20</v>
      </c>
      <c r="D42" s="75" t="s">
        <v>116</v>
      </c>
      <c r="E42" s="80">
        <v>1971</v>
      </c>
      <c r="F42" s="75" t="s">
        <v>1312</v>
      </c>
      <c r="G42" s="79">
        <v>13</v>
      </c>
      <c r="H42" s="78">
        <v>150</v>
      </c>
      <c r="I42" s="77"/>
      <c r="J42" s="76">
        <v>0.32998842592592592</v>
      </c>
      <c r="K42" s="75" t="s">
        <v>1474</v>
      </c>
      <c r="L42" s="75" t="s">
        <v>1313</v>
      </c>
      <c r="N42" s="15">
        <f>VLOOKUP(O42,id!$A:$C,3,0)</f>
        <v>84</v>
      </c>
      <c r="O42" s="15" t="str">
        <f t="shared" si="0"/>
        <v>SzynkarekPaweł1971</v>
      </c>
      <c r="P42" s="9" t="str">
        <f t="shared" si="1"/>
        <v>Szynkarek</v>
      </c>
      <c r="Q42" s="9" t="str">
        <f t="shared" si="2"/>
        <v>Paweł</v>
      </c>
      <c r="R42" s="9" t="str">
        <f t="shared" si="3"/>
        <v>Rycerz na koniu mknie PJP</v>
      </c>
      <c r="S42" s="9">
        <f t="shared" si="4"/>
        <v>1971</v>
      </c>
      <c r="T42" s="9">
        <f t="shared" si="9"/>
        <v>30.751438534991497</v>
      </c>
      <c r="U42" s="9"/>
      <c r="V42" s="9">
        <f t="shared" si="10"/>
        <v>1.1079934060538039</v>
      </c>
      <c r="W42" s="9">
        <f t="shared" si="11"/>
        <v>0.9285714285714286</v>
      </c>
      <c r="X42" s="9">
        <f t="shared" si="12"/>
        <v>1.0714285714285714</v>
      </c>
      <c r="Y42" s="9">
        <f t="shared" si="13"/>
        <v>0.98528770473770133</v>
      </c>
    </row>
    <row r="43" spans="1:25">
      <c r="A43" s="81">
        <v>50</v>
      </c>
      <c r="B43" s="80" t="s">
        <v>36</v>
      </c>
      <c r="C43" s="75" t="s">
        <v>20</v>
      </c>
      <c r="D43" s="75" t="s">
        <v>117</v>
      </c>
      <c r="E43" s="80">
        <v>1968</v>
      </c>
      <c r="F43" s="75" t="s">
        <v>1312</v>
      </c>
      <c r="G43" s="79">
        <v>13</v>
      </c>
      <c r="H43" s="78">
        <v>150</v>
      </c>
      <c r="I43" s="77"/>
      <c r="J43" s="76">
        <v>0.32998842592592592</v>
      </c>
      <c r="K43" s="75" t="s">
        <v>1474</v>
      </c>
      <c r="L43" s="75" t="s">
        <v>1314</v>
      </c>
      <c r="N43" s="15">
        <f>VLOOKUP(O43,id!$A:$C,3,0)</f>
        <v>85</v>
      </c>
      <c r="O43" s="15" t="str">
        <f t="shared" si="0"/>
        <v>CzaplickiPaweł1968</v>
      </c>
      <c r="P43" s="9" t="str">
        <f t="shared" si="1"/>
        <v>Czaplicki</v>
      </c>
      <c r="Q43" s="9" t="str">
        <f t="shared" si="2"/>
        <v>Paweł</v>
      </c>
      <c r="R43" s="9" t="str">
        <f t="shared" si="3"/>
        <v>Rycerz na koniu mknie PJP</v>
      </c>
      <c r="S43" s="9">
        <f t="shared" si="4"/>
        <v>1968</v>
      </c>
      <c r="T43" s="9">
        <f t="shared" si="9"/>
        <v>30.751438534991497</v>
      </c>
      <c r="U43" s="9"/>
      <c r="V43" s="9">
        <f t="shared" si="10"/>
        <v>1</v>
      </c>
      <c r="W43" s="9">
        <f t="shared" si="11"/>
        <v>1</v>
      </c>
      <c r="X43" s="9">
        <f t="shared" si="12"/>
        <v>1</v>
      </c>
      <c r="Y43" s="9">
        <f t="shared" si="13"/>
        <v>1</v>
      </c>
    </row>
  </sheetData>
  <sheetProtection selectLockedCells="1" selectUnlockedCells="1"/>
  <pageMargins left="0.78749999999999998" right="0.78749999999999998" top="1.0527777777777778" bottom="1.0527777777777778" header="0.78749999999999998" footer="0.78749999999999998"/>
  <pageSetup paperSize="9" orientation="portrait" useFirstPageNumber="1" horizontalDpi="300" verticalDpi="300"/>
  <headerFooter alignWithMargins="0">
    <oddHeader>&amp;C&amp;"Times New Roman,Normalny"&amp;12&amp;A</oddHeader>
    <oddFooter>&amp;C&amp;"Times New Roman,Normalny"&amp;12Strona &amp;P</oddFooter>
  </headerFooter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O13"/>
  <sheetViews>
    <sheetView zoomScale="85" zoomScaleNormal="85" workbookViewId="0"/>
  </sheetViews>
  <sheetFormatPr defaultColWidth="9.109375" defaultRowHeight="16.5" customHeight="1"/>
  <cols>
    <col min="1" max="1" width="9.109375" style="642"/>
    <col min="2" max="2" width="5.33203125" style="642" customWidth="1"/>
    <col min="3" max="3" width="8.109375" style="642" customWidth="1"/>
    <col min="4" max="4" width="5.109375" style="642" bestFit="1" customWidth="1"/>
    <col min="5" max="5" width="10.6640625" style="580" bestFit="1" customWidth="1"/>
    <col min="6" max="6" width="9.109375" style="580"/>
    <col min="7" max="7" width="9.109375" style="574"/>
    <col min="8" max="8" width="29.44140625" style="574" bestFit="1" customWidth="1"/>
    <col min="9" max="9" width="19.88671875" style="643" bestFit="1" customWidth="1"/>
    <col min="10" max="11" width="9.109375" style="644"/>
    <col min="12" max="12" width="9.109375" style="574"/>
    <col min="13" max="13" width="9.109375" style="645"/>
    <col min="14" max="15" width="9.109375" style="574"/>
    <col min="16" max="26" width="9.109375" style="643"/>
    <col min="27" max="247" width="9.109375" style="580"/>
    <col min="248" max="248" width="5.33203125" style="580" customWidth="1"/>
    <col min="249" max="249" width="8.109375" style="580" customWidth="1"/>
    <col min="250" max="250" width="5.109375" style="580" bestFit="1" customWidth="1"/>
    <col min="251" max="251" width="10.6640625" style="580" bestFit="1" customWidth="1"/>
    <col min="252" max="253" width="9.109375" style="580"/>
    <col min="254" max="254" width="29.44140625" style="580" bestFit="1" customWidth="1"/>
    <col min="255" max="255" width="19.88671875" style="580" bestFit="1" customWidth="1"/>
    <col min="256" max="503" width="9.109375" style="580"/>
    <col min="504" max="504" width="5.33203125" style="580" customWidth="1"/>
    <col min="505" max="505" width="8.109375" style="580" customWidth="1"/>
    <col min="506" max="506" width="5.109375" style="580" bestFit="1" customWidth="1"/>
    <col min="507" max="507" width="10.6640625" style="580" bestFit="1" customWidth="1"/>
    <col min="508" max="509" width="9.109375" style="580"/>
    <col min="510" max="510" width="29.44140625" style="580" bestFit="1" customWidth="1"/>
    <col min="511" max="511" width="19.88671875" style="580" bestFit="1" customWidth="1"/>
    <col min="512" max="759" width="9.109375" style="580"/>
    <col min="760" max="760" width="5.33203125" style="580" customWidth="1"/>
    <col min="761" max="761" width="8.109375" style="580" customWidth="1"/>
    <col min="762" max="762" width="5.109375" style="580" bestFit="1" customWidth="1"/>
    <col min="763" max="763" width="10.6640625" style="580" bestFit="1" customWidth="1"/>
    <col min="764" max="765" width="9.109375" style="580"/>
    <col min="766" max="766" width="29.44140625" style="580" bestFit="1" customWidth="1"/>
    <col min="767" max="767" width="19.88671875" style="580" bestFit="1" customWidth="1"/>
    <col min="768" max="1015" width="9.109375" style="580"/>
    <col min="1016" max="1016" width="5.33203125" style="580" customWidth="1"/>
    <col min="1017" max="1017" width="8.109375" style="580" customWidth="1"/>
    <col min="1018" max="1018" width="5.109375" style="580" bestFit="1" customWidth="1"/>
    <col min="1019" max="1019" width="10.6640625" style="580" bestFit="1" customWidth="1"/>
    <col min="1020" max="1021" width="9.109375" style="580"/>
    <col min="1022" max="1022" width="29.44140625" style="580" bestFit="1" customWidth="1"/>
    <col min="1023" max="1023" width="19.88671875" style="580" bestFit="1" customWidth="1"/>
    <col min="1024" max="1271" width="9.109375" style="580"/>
    <col min="1272" max="1272" width="5.33203125" style="580" customWidth="1"/>
    <col min="1273" max="1273" width="8.109375" style="580" customWidth="1"/>
    <col min="1274" max="1274" width="5.109375" style="580" bestFit="1" customWidth="1"/>
    <col min="1275" max="1275" width="10.6640625" style="580" bestFit="1" customWidth="1"/>
    <col min="1276" max="1277" width="9.109375" style="580"/>
    <col min="1278" max="1278" width="29.44140625" style="580" bestFit="1" customWidth="1"/>
    <col min="1279" max="1279" width="19.88671875" style="580" bestFit="1" customWidth="1"/>
    <col min="1280" max="1527" width="9.109375" style="580"/>
    <col min="1528" max="1528" width="5.33203125" style="580" customWidth="1"/>
    <col min="1529" max="1529" width="8.109375" style="580" customWidth="1"/>
    <col min="1530" max="1530" width="5.109375" style="580" bestFit="1" customWidth="1"/>
    <col min="1531" max="1531" width="10.6640625" style="580" bestFit="1" customWidth="1"/>
    <col min="1532" max="1533" width="9.109375" style="580"/>
    <col min="1534" max="1534" width="29.44140625" style="580" bestFit="1" customWidth="1"/>
    <col min="1535" max="1535" width="19.88671875" style="580" bestFit="1" customWidth="1"/>
    <col min="1536" max="1783" width="9.109375" style="580"/>
    <col min="1784" max="1784" width="5.33203125" style="580" customWidth="1"/>
    <col min="1785" max="1785" width="8.109375" style="580" customWidth="1"/>
    <col min="1786" max="1786" width="5.109375" style="580" bestFit="1" customWidth="1"/>
    <col min="1787" max="1787" width="10.6640625" style="580" bestFit="1" customWidth="1"/>
    <col min="1788" max="1789" width="9.109375" style="580"/>
    <col min="1790" max="1790" width="29.44140625" style="580" bestFit="1" customWidth="1"/>
    <col min="1791" max="1791" width="19.88671875" style="580" bestFit="1" customWidth="1"/>
    <col min="1792" max="2039" width="9.109375" style="580"/>
    <col min="2040" max="2040" width="5.33203125" style="580" customWidth="1"/>
    <col min="2041" max="2041" width="8.109375" style="580" customWidth="1"/>
    <col min="2042" max="2042" width="5.109375" style="580" bestFit="1" customWidth="1"/>
    <col min="2043" max="2043" width="10.6640625" style="580" bestFit="1" customWidth="1"/>
    <col min="2044" max="2045" width="9.109375" style="580"/>
    <col min="2046" max="2046" width="29.44140625" style="580" bestFit="1" customWidth="1"/>
    <col min="2047" max="2047" width="19.88671875" style="580" bestFit="1" customWidth="1"/>
    <col min="2048" max="2295" width="9.109375" style="580"/>
    <col min="2296" max="2296" width="5.33203125" style="580" customWidth="1"/>
    <col min="2297" max="2297" width="8.109375" style="580" customWidth="1"/>
    <col min="2298" max="2298" width="5.109375" style="580" bestFit="1" customWidth="1"/>
    <col min="2299" max="2299" width="10.6640625" style="580" bestFit="1" customWidth="1"/>
    <col min="2300" max="2301" width="9.109375" style="580"/>
    <col min="2302" max="2302" width="29.44140625" style="580" bestFit="1" customWidth="1"/>
    <col min="2303" max="2303" width="19.88671875" style="580" bestFit="1" customWidth="1"/>
    <col min="2304" max="2551" width="9.109375" style="580"/>
    <col min="2552" max="2552" width="5.33203125" style="580" customWidth="1"/>
    <col min="2553" max="2553" width="8.109375" style="580" customWidth="1"/>
    <col min="2554" max="2554" width="5.109375" style="580" bestFit="1" customWidth="1"/>
    <col min="2555" max="2555" width="10.6640625" style="580" bestFit="1" customWidth="1"/>
    <col min="2556" max="2557" width="9.109375" style="580"/>
    <col min="2558" max="2558" width="29.44140625" style="580" bestFit="1" customWidth="1"/>
    <col min="2559" max="2559" width="19.88671875" style="580" bestFit="1" customWidth="1"/>
    <col min="2560" max="2807" width="9.109375" style="580"/>
    <col min="2808" max="2808" width="5.33203125" style="580" customWidth="1"/>
    <col min="2809" max="2809" width="8.109375" style="580" customWidth="1"/>
    <col min="2810" max="2810" width="5.109375" style="580" bestFit="1" customWidth="1"/>
    <col min="2811" max="2811" width="10.6640625" style="580" bestFit="1" customWidth="1"/>
    <col min="2812" max="2813" width="9.109375" style="580"/>
    <col min="2814" max="2814" width="29.44140625" style="580" bestFit="1" customWidth="1"/>
    <col min="2815" max="2815" width="19.88671875" style="580" bestFit="1" customWidth="1"/>
    <col min="2816" max="3063" width="9.109375" style="580"/>
    <col min="3064" max="3064" width="5.33203125" style="580" customWidth="1"/>
    <col min="3065" max="3065" width="8.109375" style="580" customWidth="1"/>
    <col min="3066" max="3066" width="5.109375" style="580" bestFit="1" customWidth="1"/>
    <col min="3067" max="3067" width="10.6640625" style="580" bestFit="1" customWidth="1"/>
    <col min="3068" max="3069" width="9.109375" style="580"/>
    <col min="3070" max="3070" width="29.44140625" style="580" bestFit="1" customWidth="1"/>
    <col min="3071" max="3071" width="19.88671875" style="580" bestFit="1" customWidth="1"/>
    <col min="3072" max="3319" width="9.109375" style="580"/>
    <col min="3320" max="3320" width="5.33203125" style="580" customWidth="1"/>
    <col min="3321" max="3321" width="8.109375" style="580" customWidth="1"/>
    <col min="3322" max="3322" width="5.109375" style="580" bestFit="1" customWidth="1"/>
    <col min="3323" max="3323" width="10.6640625" style="580" bestFit="1" customWidth="1"/>
    <col min="3324" max="3325" width="9.109375" style="580"/>
    <col min="3326" max="3326" width="29.44140625" style="580" bestFit="1" customWidth="1"/>
    <col min="3327" max="3327" width="19.88671875" style="580" bestFit="1" customWidth="1"/>
    <col min="3328" max="3575" width="9.109375" style="580"/>
    <col min="3576" max="3576" width="5.33203125" style="580" customWidth="1"/>
    <col min="3577" max="3577" width="8.109375" style="580" customWidth="1"/>
    <col min="3578" max="3578" width="5.109375" style="580" bestFit="1" customWidth="1"/>
    <col min="3579" max="3579" width="10.6640625" style="580" bestFit="1" customWidth="1"/>
    <col min="3580" max="3581" width="9.109375" style="580"/>
    <col min="3582" max="3582" width="29.44140625" style="580" bestFit="1" customWidth="1"/>
    <col min="3583" max="3583" width="19.88671875" style="580" bestFit="1" customWidth="1"/>
    <col min="3584" max="3831" width="9.109375" style="580"/>
    <col min="3832" max="3832" width="5.33203125" style="580" customWidth="1"/>
    <col min="3833" max="3833" width="8.109375" style="580" customWidth="1"/>
    <col min="3834" max="3834" width="5.109375" style="580" bestFit="1" customWidth="1"/>
    <col min="3835" max="3835" width="10.6640625" style="580" bestFit="1" customWidth="1"/>
    <col min="3836" max="3837" width="9.109375" style="580"/>
    <col min="3838" max="3838" width="29.44140625" style="580" bestFit="1" customWidth="1"/>
    <col min="3839" max="3839" width="19.88671875" style="580" bestFit="1" customWidth="1"/>
    <col min="3840" max="4087" width="9.109375" style="580"/>
    <col min="4088" max="4088" width="5.33203125" style="580" customWidth="1"/>
    <col min="4089" max="4089" width="8.109375" style="580" customWidth="1"/>
    <col min="4090" max="4090" width="5.109375" style="580" bestFit="1" customWidth="1"/>
    <col min="4091" max="4091" width="10.6640625" style="580" bestFit="1" customWidth="1"/>
    <col min="4092" max="4093" width="9.109375" style="580"/>
    <col min="4094" max="4094" width="29.44140625" style="580" bestFit="1" customWidth="1"/>
    <col min="4095" max="4095" width="19.88671875" style="580" bestFit="1" customWidth="1"/>
    <col min="4096" max="4343" width="9.109375" style="580"/>
    <col min="4344" max="4344" width="5.33203125" style="580" customWidth="1"/>
    <col min="4345" max="4345" width="8.109375" style="580" customWidth="1"/>
    <col min="4346" max="4346" width="5.109375" style="580" bestFit="1" customWidth="1"/>
    <col min="4347" max="4347" width="10.6640625" style="580" bestFit="1" customWidth="1"/>
    <col min="4348" max="4349" width="9.109375" style="580"/>
    <col min="4350" max="4350" width="29.44140625" style="580" bestFit="1" customWidth="1"/>
    <col min="4351" max="4351" width="19.88671875" style="580" bestFit="1" customWidth="1"/>
    <col min="4352" max="4599" width="9.109375" style="580"/>
    <col min="4600" max="4600" width="5.33203125" style="580" customWidth="1"/>
    <col min="4601" max="4601" width="8.109375" style="580" customWidth="1"/>
    <col min="4602" max="4602" width="5.109375" style="580" bestFit="1" customWidth="1"/>
    <col min="4603" max="4603" width="10.6640625" style="580" bestFit="1" customWidth="1"/>
    <col min="4604" max="4605" width="9.109375" style="580"/>
    <col min="4606" max="4606" width="29.44140625" style="580" bestFit="1" customWidth="1"/>
    <col min="4607" max="4607" width="19.88671875" style="580" bestFit="1" customWidth="1"/>
    <col min="4608" max="4855" width="9.109375" style="580"/>
    <col min="4856" max="4856" width="5.33203125" style="580" customWidth="1"/>
    <col min="4857" max="4857" width="8.109375" style="580" customWidth="1"/>
    <col min="4858" max="4858" width="5.109375" style="580" bestFit="1" customWidth="1"/>
    <col min="4859" max="4859" width="10.6640625" style="580" bestFit="1" customWidth="1"/>
    <col min="4860" max="4861" width="9.109375" style="580"/>
    <col min="4862" max="4862" width="29.44140625" style="580" bestFit="1" customWidth="1"/>
    <col min="4863" max="4863" width="19.88671875" style="580" bestFit="1" customWidth="1"/>
    <col min="4864" max="5111" width="9.109375" style="580"/>
    <col min="5112" max="5112" width="5.33203125" style="580" customWidth="1"/>
    <col min="5113" max="5113" width="8.109375" style="580" customWidth="1"/>
    <col min="5114" max="5114" width="5.109375" style="580" bestFit="1" customWidth="1"/>
    <col min="5115" max="5115" width="10.6640625" style="580" bestFit="1" customWidth="1"/>
    <col min="5116" max="5117" width="9.109375" style="580"/>
    <col min="5118" max="5118" width="29.44140625" style="580" bestFit="1" customWidth="1"/>
    <col min="5119" max="5119" width="19.88671875" style="580" bestFit="1" customWidth="1"/>
    <col min="5120" max="5367" width="9.109375" style="580"/>
    <col min="5368" max="5368" width="5.33203125" style="580" customWidth="1"/>
    <col min="5369" max="5369" width="8.109375" style="580" customWidth="1"/>
    <col min="5370" max="5370" width="5.109375" style="580" bestFit="1" customWidth="1"/>
    <col min="5371" max="5371" width="10.6640625" style="580" bestFit="1" customWidth="1"/>
    <col min="5372" max="5373" width="9.109375" style="580"/>
    <col min="5374" max="5374" width="29.44140625" style="580" bestFit="1" customWidth="1"/>
    <col min="5375" max="5375" width="19.88671875" style="580" bestFit="1" customWidth="1"/>
    <col min="5376" max="5623" width="9.109375" style="580"/>
    <col min="5624" max="5624" width="5.33203125" style="580" customWidth="1"/>
    <col min="5625" max="5625" width="8.109375" style="580" customWidth="1"/>
    <col min="5626" max="5626" width="5.109375" style="580" bestFit="1" customWidth="1"/>
    <col min="5627" max="5627" width="10.6640625" style="580" bestFit="1" customWidth="1"/>
    <col min="5628" max="5629" width="9.109375" style="580"/>
    <col min="5630" max="5630" width="29.44140625" style="580" bestFit="1" customWidth="1"/>
    <col min="5631" max="5631" width="19.88671875" style="580" bestFit="1" customWidth="1"/>
    <col min="5632" max="5879" width="9.109375" style="580"/>
    <col min="5880" max="5880" width="5.33203125" style="580" customWidth="1"/>
    <col min="5881" max="5881" width="8.109375" style="580" customWidth="1"/>
    <col min="5882" max="5882" width="5.109375" style="580" bestFit="1" customWidth="1"/>
    <col min="5883" max="5883" width="10.6640625" style="580" bestFit="1" customWidth="1"/>
    <col min="5884" max="5885" width="9.109375" style="580"/>
    <col min="5886" max="5886" width="29.44140625" style="580" bestFit="1" customWidth="1"/>
    <col min="5887" max="5887" width="19.88671875" style="580" bestFit="1" customWidth="1"/>
    <col min="5888" max="6135" width="9.109375" style="580"/>
    <col min="6136" max="6136" width="5.33203125" style="580" customWidth="1"/>
    <col min="6137" max="6137" width="8.109375" style="580" customWidth="1"/>
    <col min="6138" max="6138" width="5.109375" style="580" bestFit="1" customWidth="1"/>
    <col min="6139" max="6139" width="10.6640625" style="580" bestFit="1" customWidth="1"/>
    <col min="6140" max="6141" width="9.109375" style="580"/>
    <col min="6142" max="6142" width="29.44140625" style="580" bestFit="1" customWidth="1"/>
    <col min="6143" max="6143" width="19.88671875" style="580" bestFit="1" customWidth="1"/>
    <col min="6144" max="6391" width="9.109375" style="580"/>
    <col min="6392" max="6392" width="5.33203125" style="580" customWidth="1"/>
    <col min="6393" max="6393" width="8.109375" style="580" customWidth="1"/>
    <col min="6394" max="6394" width="5.109375" style="580" bestFit="1" customWidth="1"/>
    <col min="6395" max="6395" width="10.6640625" style="580" bestFit="1" customWidth="1"/>
    <col min="6396" max="6397" width="9.109375" style="580"/>
    <col min="6398" max="6398" width="29.44140625" style="580" bestFit="1" customWidth="1"/>
    <col min="6399" max="6399" width="19.88671875" style="580" bestFit="1" customWidth="1"/>
    <col min="6400" max="6647" width="9.109375" style="580"/>
    <col min="6648" max="6648" width="5.33203125" style="580" customWidth="1"/>
    <col min="6649" max="6649" width="8.109375" style="580" customWidth="1"/>
    <col min="6650" max="6650" width="5.109375" style="580" bestFit="1" customWidth="1"/>
    <col min="6651" max="6651" width="10.6640625" style="580" bestFit="1" customWidth="1"/>
    <col min="6652" max="6653" width="9.109375" style="580"/>
    <col min="6654" max="6654" width="29.44140625" style="580" bestFit="1" customWidth="1"/>
    <col min="6655" max="6655" width="19.88671875" style="580" bestFit="1" customWidth="1"/>
    <col min="6656" max="6903" width="9.109375" style="580"/>
    <col min="6904" max="6904" width="5.33203125" style="580" customWidth="1"/>
    <col min="6905" max="6905" width="8.109375" style="580" customWidth="1"/>
    <col min="6906" max="6906" width="5.109375" style="580" bestFit="1" customWidth="1"/>
    <col min="6907" max="6907" width="10.6640625" style="580" bestFit="1" customWidth="1"/>
    <col min="6908" max="6909" width="9.109375" style="580"/>
    <col min="6910" max="6910" width="29.44140625" style="580" bestFit="1" customWidth="1"/>
    <col min="6911" max="6911" width="19.88671875" style="580" bestFit="1" customWidth="1"/>
    <col min="6912" max="7159" width="9.109375" style="580"/>
    <col min="7160" max="7160" width="5.33203125" style="580" customWidth="1"/>
    <col min="7161" max="7161" width="8.109375" style="580" customWidth="1"/>
    <col min="7162" max="7162" width="5.109375" style="580" bestFit="1" customWidth="1"/>
    <col min="7163" max="7163" width="10.6640625" style="580" bestFit="1" customWidth="1"/>
    <col min="7164" max="7165" width="9.109375" style="580"/>
    <col min="7166" max="7166" width="29.44140625" style="580" bestFit="1" customWidth="1"/>
    <col min="7167" max="7167" width="19.88671875" style="580" bestFit="1" customWidth="1"/>
    <col min="7168" max="7415" width="9.109375" style="580"/>
    <col min="7416" max="7416" width="5.33203125" style="580" customWidth="1"/>
    <col min="7417" max="7417" width="8.109375" style="580" customWidth="1"/>
    <col min="7418" max="7418" width="5.109375" style="580" bestFit="1" customWidth="1"/>
    <col min="7419" max="7419" width="10.6640625" style="580" bestFit="1" customWidth="1"/>
    <col min="7420" max="7421" width="9.109375" style="580"/>
    <col min="7422" max="7422" width="29.44140625" style="580" bestFit="1" customWidth="1"/>
    <col min="7423" max="7423" width="19.88671875" style="580" bestFit="1" customWidth="1"/>
    <col min="7424" max="7671" width="9.109375" style="580"/>
    <col min="7672" max="7672" width="5.33203125" style="580" customWidth="1"/>
    <col min="7673" max="7673" width="8.109375" style="580" customWidth="1"/>
    <col min="7674" max="7674" width="5.109375" style="580" bestFit="1" customWidth="1"/>
    <col min="7675" max="7675" width="10.6640625" style="580" bestFit="1" customWidth="1"/>
    <col min="7676" max="7677" width="9.109375" style="580"/>
    <col min="7678" max="7678" width="29.44140625" style="580" bestFit="1" customWidth="1"/>
    <col min="7679" max="7679" width="19.88671875" style="580" bestFit="1" customWidth="1"/>
    <col min="7680" max="7927" width="9.109375" style="580"/>
    <col min="7928" max="7928" width="5.33203125" style="580" customWidth="1"/>
    <col min="7929" max="7929" width="8.109375" style="580" customWidth="1"/>
    <col min="7930" max="7930" width="5.109375" style="580" bestFit="1" customWidth="1"/>
    <col min="7931" max="7931" width="10.6640625" style="580" bestFit="1" customWidth="1"/>
    <col min="7932" max="7933" width="9.109375" style="580"/>
    <col min="7934" max="7934" width="29.44140625" style="580" bestFit="1" customWidth="1"/>
    <col min="7935" max="7935" width="19.88671875" style="580" bestFit="1" customWidth="1"/>
    <col min="7936" max="8183" width="9.109375" style="580"/>
    <col min="8184" max="8184" width="5.33203125" style="580" customWidth="1"/>
    <col min="8185" max="8185" width="8.109375" style="580" customWidth="1"/>
    <col min="8186" max="8186" width="5.109375" style="580" bestFit="1" customWidth="1"/>
    <col min="8187" max="8187" width="10.6640625" style="580" bestFit="1" customWidth="1"/>
    <col min="8188" max="8189" width="9.109375" style="580"/>
    <col min="8190" max="8190" width="29.44140625" style="580" bestFit="1" customWidth="1"/>
    <col min="8191" max="8191" width="19.88671875" style="580" bestFit="1" customWidth="1"/>
    <col min="8192" max="8439" width="9.109375" style="580"/>
    <col min="8440" max="8440" width="5.33203125" style="580" customWidth="1"/>
    <col min="8441" max="8441" width="8.109375" style="580" customWidth="1"/>
    <col min="8442" max="8442" width="5.109375" style="580" bestFit="1" customWidth="1"/>
    <col min="8443" max="8443" width="10.6640625" style="580" bestFit="1" customWidth="1"/>
    <col min="8444" max="8445" width="9.109375" style="580"/>
    <col min="8446" max="8446" width="29.44140625" style="580" bestFit="1" customWidth="1"/>
    <col min="8447" max="8447" width="19.88671875" style="580" bestFit="1" customWidth="1"/>
    <col min="8448" max="8695" width="9.109375" style="580"/>
    <col min="8696" max="8696" width="5.33203125" style="580" customWidth="1"/>
    <col min="8697" max="8697" width="8.109375" style="580" customWidth="1"/>
    <col min="8698" max="8698" width="5.109375" style="580" bestFit="1" customWidth="1"/>
    <col min="8699" max="8699" width="10.6640625" style="580" bestFit="1" customWidth="1"/>
    <col min="8700" max="8701" width="9.109375" style="580"/>
    <col min="8702" max="8702" width="29.44140625" style="580" bestFit="1" customWidth="1"/>
    <col min="8703" max="8703" width="19.88671875" style="580" bestFit="1" customWidth="1"/>
    <col min="8704" max="8951" width="9.109375" style="580"/>
    <col min="8952" max="8952" width="5.33203125" style="580" customWidth="1"/>
    <col min="8953" max="8953" width="8.109375" style="580" customWidth="1"/>
    <col min="8954" max="8954" width="5.109375" style="580" bestFit="1" customWidth="1"/>
    <col min="8955" max="8955" width="10.6640625" style="580" bestFit="1" customWidth="1"/>
    <col min="8956" max="8957" width="9.109375" style="580"/>
    <col min="8958" max="8958" width="29.44140625" style="580" bestFit="1" customWidth="1"/>
    <col min="8959" max="8959" width="19.88671875" style="580" bestFit="1" customWidth="1"/>
    <col min="8960" max="9207" width="9.109375" style="580"/>
    <col min="9208" max="9208" width="5.33203125" style="580" customWidth="1"/>
    <col min="9209" max="9209" width="8.109375" style="580" customWidth="1"/>
    <col min="9210" max="9210" width="5.109375" style="580" bestFit="1" customWidth="1"/>
    <col min="9211" max="9211" width="10.6640625" style="580" bestFit="1" customWidth="1"/>
    <col min="9212" max="9213" width="9.109375" style="580"/>
    <col min="9214" max="9214" width="29.44140625" style="580" bestFit="1" customWidth="1"/>
    <col min="9215" max="9215" width="19.88671875" style="580" bestFit="1" customWidth="1"/>
    <col min="9216" max="9463" width="9.109375" style="580"/>
    <col min="9464" max="9464" width="5.33203125" style="580" customWidth="1"/>
    <col min="9465" max="9465" width="8.109375" style="580" customWidth="1"/>
    <col min="9466" max="9466" width="5.109375" style="580" bestFit="1" customWidth="1"/>
    <col min="9467" max="9467" width="10.6640625" style="580" bestFit="1" customWidth="1"/>
    <col min="9468" max="9469" width="9.109375" style="580"/>
    <col min="9470" max="9470" width="29.44140625" style="580" bestFit="1" customWidth="1"/>
    <col min="9471" max="9471" width="19.88671875" style="580" bestFit="1" customWidth="1"/>
    <col min="9472" max="9719" width="9.109375" style="580"/>
    <col min="9720" max="9720" width="5.33203125" style="580" customWidth="1"/>
    <col min="9721" max="9721" width="8.109375" style="580" customWidth="1"/>
    <col min="9722" max="9722" width="5.109375" style="580" bestFit="1" customWidth="1"/>
    <col min="9723" max="9723" width="10.6640625" style="580" bestFit="1" customWidth="1"/>
    <col min="9724" max="9725" width="9.109375" style="580"/>
    <col min="9726" max="9726" width="29.44140625" style="580" bestFit="1" customWidth="1"/>
    <col min="9727" max="9727" width="19.88671875" style="580" bestFit="1" customWidth="1"/>
    <col min="9728" max="9975" width="9.109375" style="580"/>
    <col min="9976" max="9976" width="5.33203125" style="580" customWidth="1"/>
    <col min="9977" max="9977" width="8.109375" style="580" customWidth="1"/>
    <col min="9978" max="9978" width="5.109375" style="580" bestFit="1" customWidth="1"/>
    <col min="9979" max="9979" width="10.6640625" style="580" bestFit="1" customWidth="1"/>
    <col min="9980" max="9981" width="9.109375" style="580"/>
    <col min="9982" max="9982" width="29.44140625" style="580" bestFit="1" customWidth="1"/>
    <col min="9983" max="9983" width="19.88671875" style="580" bestFit="1" customWidth="1"/>
    <col min="9984" max="10231" width="9.109375" style="580"/>
    <col min="10232" max="10232" width="5.33203125" style="580" customWidth="1"/>
    <col min="10233" max="10233" width="8.109375" style="580" customWidth="1"/>
    <col min="10234" max="10234" width="5.109375" style="580" bestFit="1" customWidth="1"/>
    <col min="10235" max="10235" width="10.6640625" style="580" bestFit="1" customWidth="1"/>
    <col min="10236" max="10237" width="9.109375" style="580"/>
    <col min="10238" max="10238" width="29.44140625" style="580" bestFit="1" customWidth="1"/>
    <col min="10239" max="10239" width="19.88671875" style="580" bestFit="1" customWidth="1"/>
    <col min="10240" max="10487" width="9.109375" style="580"/>
    <col min="10488" max="10488" width="5.33203125" style="580" customWidth="1"/>
    <col min="10489" max="10489" width="8.109375" style="580" customWidth="1"/>
    <col min="10490" max="10490" width="5.109375" style="580" bestFit="1" customWidth="1"/>
    <col min="10491" max="10491" width="10.6640625" style="580" bestFit="1" customWidth="1"/>
    <col min="10492" max="10493" width="9.109375" style="580"/>
    <col min="10494" max="10494" width="29.44140625" style="580" bestFit="1" customWidth="1"/>
    <col min="10495" max="10495" width="19.88671875" style="580" bestFit="1" customWidth="1"/>
    <col min="10496" max="10743" width="9.109375" style="580"/>
    <col min="10744" max="10744" width="5.33203125" style="580" customWidth="1"/>
    <col min="10745" max="10745" width="8.109375" style="580" customWidth="1"/>
    <col min="10746" max="10746" width="5.109375" style="580" bestFit="1" customWidth="1"/>
    <col min="10747" max="10747" width="10.6640625" style="580" bestFit="1" customWidth="1"/>
    <col min="10748" max="10749" width="9.109375" style="580"/>
    <col min="10750" max="10750" width="29.44140625" style="580" bestFit="1" customWidth="1"/>
    <col min="10751" max="10751" width="19.88671875" style="580" bestFit="1" customWidth="1"/>
    <col min="10752" max="10999" width="9.109375" style="580"/>
    <col min="11000" max="11000" width="5.33203125" style="580" customWidth="1"/>
    <col min="11001" max="11001" width="8.109375" style="580" customWidth="1"/>
    <col min="11002" max="11002" width="5.109375" style="580" bestFit="1" customWidth="1"/>
    <col min="11003" max="11003" width="10.6640625" style="580" bestFit="1" customWidth="1"/>
    <col min="11004" max="11005" width="9.109375" style="580"/>
    <col min="11006" max="11006" width="29.44140625" style="580" bestFit="1" customWidth="1"/>
    <col min="11007" max="11007" width="19.88671875" style="580" bestFit="1" customWidth="1"/>
    <col min="11008" max="11255" width="9.109375" style="580"/>
    <col min="11256" max="11256" width="5.33203125" style="580" customWidth="1"/>
    <col min="11257" max="11257" width="8.109375" style="580" customWidth="1"/>
    <col min="11258" max="11258" width="5.109375" style="580" bestFit="1" customWidth="1"/>
    <col min="11259" max="11259" width="10.6640625" style="580" bestFit="1" customWidth="1"/>
    <col min="11260" max="11261" width="9.109375" style="580"/>
    <col min="11262" max="11262" width="29.44140625" style="580" bestFit="1" customWidth="1"/>
    <col min="11263" max="11263" width="19.88671875" style="580" bestFit="1" customWidth="1"/>
    <col min="11264" max="11511" width="9.109375" style="580"/>
    <col min="11512" max="11512" width="5.33203125" style="580" customWidth="1"/>
    <col min="11513" max="11513" width="8.109375" style="580" customWidth="1"/>
    <col min="11514" max="11514" width="5.109375" style="580" bestFit="1" customWidth="1"/>
    <col min="11515" max="11515" width="10.6640625" style="580" bestFit="1" customWidth="1"/>
    <col min="11516" max="11517" width="9.109375" style="580"/>
    <col min="11518" max="11518" width="29.44140625" style="580" bestFit="1" customWidth="1"/>
    <col min="11519" max="11519" width="19.88671875" style="580" bestFit="1" customWidth="1"/>
    <col min="11520" max="11767" width="9.109375" style="580"/>
    <col min="11768" max="11768" width="5.33203125" style="580" customWidth="1"/>
    <col min="11769" max="11769" width="8.109375" style="580" customWidth="1"/>
    <col min="11770" max="11770" width="5.109375" style="580" bestFit="1" customWidth="1"/>
    <col min="11771" max="11771" width="10.6640625" style="580" bestFit="1" customWidth="1"/>
    <col min="11772" max="11773" width="9.109375" style="580"/>
    <col min="11774" max="11774" width="29.44140625" style="580" bestFit="1" customWidth="1"/>
    <col min="11775" max="11775" width="19.88671875" style="580" bestFit="1" customWidth="1"/>
    <col min="11776" max="12023" width="9.109375" style="580"/>
    <col min="12024" max="12024" width="5.33203125" style="580" customWidth="1"/>
    <col min="12025" max="12025" width="8.109375" style="580" customWidth="1"/>
    <col min="12026" max="12026" width="5.109375" style="580" bestFit="1" customWidth="1"/>
    <col min="12027" max="12027" width="10.6640625" style="580" bestFit="1" customWidth="1"/>
    <col min="12028" max="12029" width="9.109375" style="580"/>
    <col min="12030" max="12030" width="29.44140625" style="580" bestFit="1" customWidth="1"/>
    <col min="12031" max="12031" width="19.88671875" style="580" bestFit="1" customWidth="1"/>
    <col min="12032" max="12279" width="9.109375" style="580"/>
    <col min="12280" max="12280" width="5.33203125" style="580" customWidth="1"/>
    <col min="12281" max="12281" width="8.109375" style="580" customWidth="1"/>
    <col min="12282" max="12282" width="5.109375" style="580" bestFit="1" customWidth="1"/>
    <col min="12283" max="12283" width="10.6640625" style="580" bestFit="1" customWidth="1"/>
    <col min="12284" max="12285" width="9.109375" style="580"/>
    <col min="12286" max="12286" width="29.44140625" style="580" bestFit="1" customWidth="1"/>
    <col min="12287" max="12287" width="19.88671875" style="580" bestFit="1" customWidth="1"/>
    <col min="12288" max="12535" width="9.109375" style="580"/>
    <col min="12536" max="12536" width="5.33203125" style="580" customWidth="1"/>
    <col min="12537" max="12537" width="8.109375" style="580" customWidth="1"/>
    <col min="12538" max="12538" width="5.109375" style="580" bestFit="1" customWidth="1"/>
    <col min="12539" max="12539" width="10.6640625" style="580" bestFit="1" customWidth="1"/>
    <col min="12540" max="12541" width="9.109375" style="580"/>
    <col min="12542" max="12542" width="29.44140625" style="580" bestFit="1" customWidth="1"/>
    <col min="12543" max="12543" width="19.88671875" style="580" bestFit="1" customWidth="1"/>
    <col min="12544" max="12791" width="9.109375" style="580"/>
    <col min="12792" max="12792" width="5.33203125" style="580" customWidth="1"/>
    <col min="12793" max="12793" width="8.109375" style="580" customWidth="1"/>
    <col min="12794" max="12794" width="5.109375" style="580" bestFit="1" customWidth="1"/>
    <col min="12795" max="12795" width="10.6640625" style="580" bestFit="1" customWidth="1"/>
    <col min="12796" max="12797" width="9.109375" style="580"/>
    <col min="12798" max="12798" width="29.44140625" style="580" bestFit="1" customWidth="1"/>
    <col min="12799" max="12799" width="19.88671875" style="580" bestFit="1" customWidth="1"/>
    <col min="12800" max="13047" width="9.109375" style="580"/>
    <col min="13048" max="13048" width="5.33203125" style="580" customWidth="1"/>
    <col min="13049" max="13049" width="8.109375" style="580" customWidth="1"/>
    <col min="13050" max="13050" width="5.109375" style="580" bestFit="1" customWidth="1"/>
    <col min="13051" max="13051" width="10.6640625" style="580" bestFit="1" customWidth="1"/>
    <col min="13052" max="13053" width="9.109375" style="580"/>
    <col min="13054" max="13054" width="29.44140625" style="580" bestFit="1" customWidth="1"/>
    <col min="13055" max="13055" width="19.88671875" style="580" bestFit="1" customWidth="1"/>
    <col min="13056" max="13303" width="9.109375" style="580"/>
    <col min="13304" max="13304" width="5.33203125" style="580" customWidth="1"/>
    <col min="13305" max="13305" width="8.109375" style="580" customWidth="1"/>
    <col min="13306" max="13306" width="5.109375" style="580" bestFit="1" customWidth="1"/>
    <col min="13307" max="13307" width="10.6640625" style="580" bestFit="1" customWidth="1"/>
    <col min="13308" max="13309" width="9.109375" style="580"/>
    <col min="13310" max="13310" width="29.44140625" style="580" bestFit="1" customWidth="1"/>
    <col min="13311" max="13311" width="19.88671875" style="580" bestFit="1" customWidth="1"/>
    <col min="13312" max="13559" width="9.109375" style="580"/>
    <col min="13560" max="13560" width="5.33203125" style="580" customWidth="1"/>
    <col min="13561" max="13561" width="8.109375" style="580" customWidth="1"/>
    <col min="13562" max="13562" width="5.109375" style="580" bestFit="1" customWidth="1"/>
    <col min="13563" max="13563" width="10.6640625" style="580" bestFit="1" customWidth="1"/>
    <col min="13564" max="13565" width="9.109375" style="580"/>
    <col min="13566" max="13566" width="29.44140625" style="580" bestFit="1" customWidth="1"/>
    <col min="13567" max="13567" width="19.88671875" style="580" bestFit="1" customWidth="1"/>
    <col min="13568" max="13815" width="9.109375" style="580"/>
    <col min="13816" max="13816" width="5.33203125" style="580" customWidth="1"/>
    <col min="13817" max="13817" width="8.109375" style="580" customWidth="1"/>
    <col min="13818" max="13818" width="5.109375" style="580" bestFit="1" customWidth="1"/>
    <col min="13819" max="13819" width="10.6640625" style="580" bestFit="1" customWidth="1"/>
    <col min="13820" max="13821" width="9.109375" style="580"/>
    <col min="13822" max="13822" width="29.44140625" style="580" bestFit="1" customWidth="1"/>
    <col min="13823" max="13823" width="19.88671875" style="580" bestFit="1" customWidth="1"/>
    <col min="13824" max="14071" width="9.109375" style="580"/>
    <col min="14072" max="14072" width="5.33203125" style="580" customWidth="1"/>
    <col min="14073" max="14073" width="8.109375" style="580" customWidth="1"/>
    <col min="14074" max="14074" width="5.109375" style="580" bestFit="1" customWidth="1"/>
    <col min="14075" max="14075" width="10.6640625" style="580" bestFit="1" customWidth="1"/>
    <col min="14076" max="14077" width="9.109375" style="580"/>
    <col min="14078" max="14078" width="29.44140625" style="580" bestFit="1" customWidth="1"/>
    <col min="14079" max="14079" width="19.88671875" style="580" bestFit="1" customWidth="1"/>
    <col min="14080" max="14327" width="9.109375" style="580"/>
    <col min="14328" max="14328" width="5.33203125" style="580" customWidth="1"/>
    <col min="14329" max="14329" width="8.109375" style="580" customWidth="1"/>
    <col min="14330" max="14330" width="5.109375" style="580" bestFit="1" customWidth="1"/>
    <col min="14331" max="14331" width="10.6640625" style="580" bestFit="1" customWidth="1"/>
    <col min="14332" max="14333" width="9.109375" style="580"/>
    <col min="14334" max="14334" width="29.44140625" style="580" bestFit="1" customWidth="1"/>
    <col min="14335" max="14335" width="19.88671875" style="580" bestFit="1" customWidth="1"/>
    <col min="14336" max="14583" width="9.109375" style="580"/>
    <col min="14584" max="14584" width="5.33203125" style="580" customWidth="1"/>
    <col min="14585" max="14585" width="8.109375" style="580" customWidth="1"/>
    <col min="14586" max="14586" width="5.109375" style="580" bestFit="1" customWidth="1"/>
    <col min="14587" max="14587" width="10.6640625" style="580" bestFit="1" customWidth="1"/>
    <col min="14588" max="14589" width="9.109375" style="580"/>
    <col min="14590" max="14590" width="29.44140625" style="580" bestFit="1" customWidth="1"/>
    <col min="14591" max="14591" width="19.88671875" style="580" bestFit="1" customWidth="1"/>
    <col min="14592" max="14839" width="9.109375" style="580"/>
    <col min="14840" max="14840" width="5.33203125" style="580" customWidth="1"/>
    <col min="14841" max="14841" width="8.109375" style="580" customWidth="1"/>
    <col min="14842" max="14842" width="5.109375" style="580" bestFit="1" customWidth="1"/>
    <col min="14843" max="14843" width="10.6640625" style="580" bestFit="1" customWidth="1"/>
    <col min="14844" max="14845" width="9.109375" style="580"/>
    <col min="14846" max="14846" width="29.44140625" style="580" bestFit="1" customWidth="1"/>
    <col min="14847" max="14847" width="19.88671875" style="580" bestFit="1" customWidth="1"/>
    <col min="14848" max="15095" width="9.109375" style="580"/>
    <col min="15096" max="15096" width="5.33203125" style="580" customWidth="1"/>
    <col min="15097" max="15097" width="8.109375" style="580" customWidth="1"/>
    <col min="15098" max="15098" width="5.109375" style="580" bestFit="1" customWidth="1"/>
    <col min="15099" max="15099" width="10.6640625" style="580" bestFit="1" customWidth="1"/>
    <col min="15100" max="15101" width="9.109375" style="580"/>
    <col min="15102" max="15102" width="29.44140625" style="580" bestFit="1" customWidth="1"/>
    <col min="15103" max="15103" width="19.88671875" style="580" bestFit="1" customWidth="1"/>
    <col min="15104" max="15351" width="9.109375" style="580"/>
    <col min="15352" max="15352" width="5.33203125" style="580" customWidth="1"/>
    <col min="15353" max="15353" width="8.109375" style="580" customWidth="1"/>
    <col min="15354" max="15354" width="5.109375" style="580" bestFit="1" customWidth="1"/>
    <col min="15355" max="15355" width="10.6640625" style="580" bestFit="1" customWidth="1"/>
    <col min="15356" max="15357" width="9.109375" style="580"/>
    <col min="15358" max="15358" width="29.44140625" style="580" bestFit="1" customWidth="1"/>
    <col min="15359" max="15359" width="19.88671875" style="580" bestFit="1" customWidth="1"/>
    <col min="15360" max="15607" width="9.109375" style="580"/>
    <col min="15608" max="15608" width="5.33203125" style="580" customWidth="1"/>
    <col min="15609" max="15609" width="8.109375" style="580" customWidth="1"/>
    <col min="15610" max="15610" width="5.109375" style="580" bestFit="1" customWidth="1"/>
    <col min="15611" max="15611" width="10.6640625" style="580" bestFit="1" customWidth="1"/>
    <col min="15612" max="15613" width="9.109375" style="580"/>
    <col min="15614" max="15614" width="29.44140625" style="580" bestFit="1" customWidth="1"/>
    <col min="15615" max="15615" width="19.88671875" style="580" bestFit="1" customWidth="1"/>
    <col min="15616" max="15863" width="9.109375" style="580"/>
    <col min="15864" max="15864" width="5.33203125" style="580" customWidth="1"/>
    <col min="15865" max="15865" width="8.109375" style="580" customWidth="1"/>
    <col min="15866" max="15866" width="5.109375" style="580" bestFit="1" customWidth="1"/>
    <col min="15867" max="15867" width="10.6640625" style="580" bestFit="1" customWidth="1"/>
    <col min="15868" max="15869" width="9.109375" style="580"/>
    <col min="15870" max="15870" width="29.44140625" style="580" bestFit="1" customWidth="1"/>
    <col min="15871" max="15871" width="19.88671875" style="580" bestFit="1" customWidth="1"/>
    <col min="15872" max="16119" width="9.109375" style="580"/>
    <col min="16120" max="16120" width="5.33203125" style="580" customWidth="1"/>
    <col min="16121" max="16121" width="8.109375" style="580" customWidth="1"/>
    <col min="16122" max="16122" width="5.109375" style="580" bestFit="1" customWidth="1"/>
    <col min="16123" max="16123" width="10.6640625" style="580" bestFit="1" customWidth="1"/>
    <col min="16124" max="16125" width="9.109375" style="580"/>
    <col min="16126" max="16126" width="29.44140625" style="580" bestFit="1" customWidth="1"/>
    <col min="16127" max="16127" width="19.88671875" style="580" bestFit="1" customWidth="1"/>
    <col min="16128" max="16384" width="9.109375" style="580"/>
  </cols>
  <sheetData>
    <row r="1" spans="1:41" ht="16.5" customHeight="1" thickBot="1">
      <c r="A1" s="568"/>
      <c r="B1" s="568"/>
      <c r="C1" s="568"/>
      <c r="D1" s="568"/>
      <c r="E1" s="569"/>
      <c r="F1" s="569"/>
      <c r="G1" s="570"/>
      <c r="H1" s="570"/>
      <c r="I1" s="571"/>
      <c r="J1" s="572"/>
      <c r="K1" s="570"/>
      <c r="L1" s="570"/>
      <c r="M1" s="570"/>
      <c r="N1" s="570"/>
      <c r="O1" s="573"/>
      <c r="P1" s="574"/>
      <c r="Q1" s="570" t="s">
        <v>2262</v>
      </c>
      <c r="R1" s="575">
        <v>43085.722222222219</v>
      </c>
      <c r="S1" s="571"/>
      <c r="T1" s="571"/>
      <c r="U1" s="576" t="s">
        <v>2924</v>
      </c>
      <c r="V1" s="577">
        <v>2.0833333333333333E-3</v>
      </c>
      <c r="W1" s="578" t="s">
        <v>2925</v>
      </c>
      <c r="X1" s="578"/>
      <c r="Y1" s="579">
        <v>0.41666666666666669</v>
      </c>
      <c r="Z1" s="571"/>
      <c r="AA1" s="576"/>
      <c r="AB1" s="571"/>
    </row>
    <row r="2" spans="1:41" ht="16.5" customHeight="1">
      <c r="A2" s="581"/>
      <c r="B2" s="582"/>
      <c r="C2" s="582"/>
      <c r="D2" s="582"/>
      <c r="E2" s="582"/>
      <c r="F2" s="582"/>
      <c r="G2" s="583"/>
      <c r="H2" s="583"/>
      <c r="I2" s="584"/>
      <c r="J2" s="585"/>
      <c r="K2" s="586"/>
      <c r="L2" s="586"/>
      <c r="M2" s="586"/>
      <c r="N2" s="586"/>
      <c r="O2" s="587"/>
      <c r="P2" s="588"/>
      <c r="Q2" s="589" t="s">
        <v>2926</v>
      </c>
      <c r="R2" s="590"/>
      <c r="S2" s="590"/>
      <c r="T2" s="590"/>
      <c r="U2" s="590"/>
      <c r="V2" s="590"/>
      <c r="W2" s="590"/>
      <c r="X2" s="590"/>
      <c r="Y2" s="590"/>
      <c r="Z2" s="590"/>
      <c r="AA2" s="590"/>
      <c r="AB2" s="590"/>
    </row>
    <row r="3" spans="1:41" ht="16.5" customHeight="1">
      <c r="A3" s="591"/>
      <c r="B3" s="592"/>
      <c r="C3" s="592"/>
      <c r="D3" s="592"/>
      <c r="E3" s="592"/>
      <c r="F3" s="592"/>
      <c r="G3" s="593"/>
      <c r="H3" s="593"/>
      <c r="I3" s="594"/>
      <c r="J3" s="595"/>
      <c r="K3" s="596"/>
      <c r="L3" s="596"/>
      <c r="M3" s="596"/>
      <c r="N3" s="596"/>
      <c r="O3" s="597"/>
      <c r="P3" s="598"/>
      <c r="Q3" s="599" t="s">
        <v>34</v>
      </c>
      <c r="R3" s="600">
        <v>30</v>
      </c>
      <c r="S3" s="600">
        <v>30</v>
      </c>
      <c r="T3" s="600">
        <v>30</v>
      </c>
      <c r="U3" s="600">
        <v>30</v>
      </c>
      <c r="V3" s="600">
        <v>30</v>
      </c>
      <c r="W3" s="600">
        <v>30</v>
      </c>
      <c r="X3" s="600">
        <v>30</v>
      </c>
      <c r="Y3" s="600">
        <v>30</v>
      </c>
      <c r="Z3" s="600">
        <v>30</v>
      </c>
      <c r="AA3" s="600">
        <v>30</v>
      </c>
      <c r="AB3" s="601">
        <v>0</v>
      </c>
    </row>
    <row r="4" spans="1:41" ht="16.5" customHeight="1" thickBot="1">
      <c r="A4" s="602" t="s">
        <v>2927</v>
      </c>
      <c r="B4" s="603" t="s">
        <v>1274</v>
      </c>
      <c r="C4" s="603" t="s">
        <v>1278</v>
      </c>
      <c r="D4" s="603" t="s">
        <v>2219</v>
      </c>
      <c r="E4" s="604" t="s">
        <v>175</v>
      </c>
      <c r="F4" s="604" t="s">
        <v>176</v>
      </c>
      <c r="G4" s="604" t="s">
        <v>1685</v>
      </c>
      <c r="H4" s="605" t="s">
        <v>1453</v>
      </c>
      <c r="I4" s="606" t="s">
        <v>1563</v>
      </c>
      <c r="J4" s="607" t="s">
        <v>2685</v>
      </c>
      <c r="K4" s="608" t="s">
        <v>35</v>
      </c>
      <c r="L4" s="608" t="s">
        <v>2928</v>
      </c>
      <c r="M4" s="608" t="s">
        <v>2265</v>
      </c>
      <c r="N4" s="608" t="s">
        <v>2929</v>
      </c>
      <c r="O4" s="609" t="s">
        <v>44</v>
      </c>
      <c r="P4" s="610" t="s">
        <v>1274</v>
      </c>
      <c r="Q4" s="611" t="s">
        <v>1574</v>
      </c>
      <c r="R4" s="612" t="s">
        <v>1556</v>
      </c>
      <c r="S4" s="613" t="s">
        <v>1555</v>
      </c>
      <c r="T4" s="613" t="s">
        <v>1554</v>
      </c>
      <c r="U4" s="613" t="s">
        <v>1553</v>
      </c>
      <c r="V4" s="613" t="s">
        <v>1552</v>
      </c>
      <c r="W4" s="613" t="s">
        <v>1551</v>
      </c>
      <c r="X4" s="613" t="s">
        <v>1550</v>
      </c>
      <c r="Y4" s="613" t="s">
        <v>1549</v>
      </c>
      <c r="Z4" s="613" t="s">
        <v>1548</v>
      </c>
      <c r="AA4" s="613" t="s">
        <v>1547</v>
      </c>
      <c r="AB4" s="614" t="s">
        <v>1528</v>
      </c>
      <c r="AD4" s="15" t="s">
        <v>77</v>
      </c>
      <c r="AE4" s="15" t="s">
        <v>78</v>
      </c>
      <c r="AF4" s="9" t="s">
        <v>105</v>
      </c>
      <c r="AG4" s="9" t="s">
        <v>106</v>
      </c>
      <c r="AH4" s="9" t="s">
        <v>81</v>
      </c>
      <c r="AI4" s="9" t="s">
        <v>79</v>
      </c>
      <c r="AJ4" s="9" t="s">
        <v>47</v>
      </c>
      <c r="AK4" s="9"/>
      <c r="AL4" s="9" t="s">
        <v>44</v>
      </c>
      <c r="AM4" s="9" t="s">
        <v>45</v>
      </c>
      <c r="AN4" s="9" t="s">
        <v>35</v>
      </c>
      <c r="AO4" s="9" t="s">
        <v>46</v>
      </c>
    </row>
    <row r="5" spans="1:41" ht="16.5" customHeight="1">
      <c r="A5" s="615">
        <v>1</v>
      </c>
      <c r="B5" s="616">
        <v>102</v>
      </c>
      <c r="C5" s="617" t="s">
        <v>1286</v>
      </c>
      <c r="D5" s="617" t="s">
        <v>36</v>
      </c>
      <c r="E5" s="617" t="s">
        <v>275</v>
      </c>
      <c r="F5" s="617" t="s">
        <v>53</v>
      </c>
      <c r="G5" s="617">
        <v>1982</v>
      </c>
      <c r="H5" s="617" t="s">
        <v>832</v>
      </c>
      <c r="I5" s="618" t="s">
        <v>254</v>
      </c>
      <c r="J5" s="629">
        <v>10</v>
      </c>
      <c r="K5" s="630">
        <v>300</v>
      </c>
      <c r="L5" s="631">
        <v>-2</v>
      </c>
      <c r="M5" s="627">
        <v>0</v>
      </c>
      <c r="N5" s="632">
        <v>298</v>
      </c>
      <c r="O5" s="633">
        <v>0.4180555555576575</v>
      </c>
      <c r="P5" s="625">
        <v>102</v>
      </c>
      <c r="Q5" s="626">
        <v>43085.722222222219</v>
      </c>
      <c r="R5" s="627">
        <v>0.76666666666666661</v>
      </c>
      <c r="S5" s="627">
        <v>0.80138888888888893</v>
      </c>
      <c r="T5" s="627">
        <v>0.93611111111111101</v>
      </c>
      <c r="U5" s="627">
        <v>5.5555555555555552E-2</v>
      </c>
      <c r="V5" s="627">
        <v>8.1250000000000003E-2</v>
      </c>
      <c r="W5" s="627">
        <v>2.0833333333333333E-3</v>
      </c>
      <c r="X5" s="627">
        <v>0.96527777777777779</v>
      </c>
      <c r="Y5" s="627">
        <v>0.90694444444444444</v>
      </c>
      <c r="Z5" s="627">
        <v>0.11875000000000001</v>
      </c>
      <c r="AA5" s="627">
        <v>0.82708333333333339</v>
      </c>
      <c r="AB5" s="635">
        <v>43086.140277777777</v>
      </c>
      <c r="AD5" s="15">
        <f>VLOOKUP(AE5,id!$A:$C,3,0)</f>
        <v>2</v>
      </c>
      <c r="AE5" s="15" t="str">
        <f>AF5&amp;AG5&amp;AI5</f>
        <v>ZadwornyTomasz1982</v>
      </c>
      <c r="AF5" s="9" t="str">
        <f>E5</f>
        <v>Zadworny</v>
      </c>
      <c r="AG5" s="9" t="str">
        <f>F5</f>
        <v>Tomasz</v>
      </c>
      <c r="AH5" s="9" t="str">
        <f>H5</f>
        <v/>
      </c>
      <c r="AI5" s="9">
        <f>G5</f>
        <v>1982</v>
      </c>
      <c r="AJ5" s="9">
        <v>50</v>
      </c>
      <c r="AK5" s="9"/>
      <c r="AL5" s="9"/>
      <c r="AM5" s="9"/>
      <c r="AN5" s="9"/>
      <c r="AO5" s="9"/>
    </row>
    <row r="6" spans="1:41" ht="16.5" customHeight="1">
      <c r="A6" s="615">
        <v>2</v>
      </c>
      <c r="B6" s="616">
        <v>106</v>
      </c>
      <c r="C6" s="617" t="s">
        <v>1286</v>
      </c>
      <c r="D6" s="617" t="s">
        <v>36</v>
      </c>
      <c r="E6" s="617" t="s">
        <v>2943</v>
      </c>
      <c r="F6" s="617" t="s">
        <v>74</v>
      </c>
      <c r="G6" s="617">
        <v>1984</v>
      </c>
      <c r="H6" s="617" t="s">
        <v>2944</v>
      </c>
      <c r="I6" s="618" t="s">
        <v>1787</v>
      </c>
      <c r="J6" s="629">
        <v>9</v>
      </c>
      <c r="K6" s="630">
        <v>270</v>
      </c>
      <c r="L6" s="631">
        <v>0</v>
      </c>
      <c r="M6" s="627">
        <v>0</v>
      </c>
      <c r="N6" s="632">
        <v>270</v>
      </c>
      <c r="O6" s="633">
        <v>0.41527777777810115</v>
      </c>
      <c r="P6" s="625">
        <v>106</v>
      </c>
      <c r="Q6" s="626">
        <v>43085.722222222219</v>
      </c>
      <c r="R6" s="627"/>
      <c r="S6" s="627">
        <v>0.74930555555555556</v>
      </c>
      <c r="T6" s="627">
        <v>0.86736111111111114</v>
      </c>
      <c r="U6" s="627">
        <v>0.99513888888888891</v>
      </c>
      <c r="V6" s="627">
        <v>0.10555555555555556</v>
      </c>
      <c r="W6" s="627">
        <v>0.96180555555555547</v>
      </c>
      <c r="X6" s="627">
        <v>0.93819444444444444</v>
      </c>
      <c r="Y6" s="627">
        <v>0.90625</v>
      </c>
      <c r="Z6" s="627">
        <v>0.82013888888888886</v>
      </c>
      <c r="AA6" s="627">
        <v>0.78263888888888899</v>
      </c>
      <c r="AB6" s="635">
        <v>43086.137499999997</v>
      </c>
      <c r="AD6" s="15">
        <f>VLOOKUP(AE6,id!$A:$C,3,0)</f>
        <v>766</v>
      </c>
      <c r="AE6" s="15" t="str">
        <f t="shared" ref="AE6:AE13" si="0">AF6&amp;AG6&amp;AI6</f>
        <v>RochowskiKonrad1984</v>
      </c>
      <c r="AF6" s="9" t="str">
        <f>E6</f>
        <v>Rochowski</v>
      </c>
      <c r="AG6" s="9" t="str">
        <f>F6</f>
        <v>Konrad</v>
      </c>
      <c r="AH6" s="9" t="str">
        <f>H6</f>
        <v>KS Hades/AR Poznań</v>
      </c>
      <c r="AI6" s="9">
        <f>G6</f>
        <v>1984</v>
      </c>
      <c r="AJ6" s="9">
        <f t="shared" ref="AJ6:AJ13" si="1">AJ5*IF(AN6&lt;1,AN6,IF(AO6&lt;1,AO6,IF(AM6&lt;1,AM6,IF(AL6&lt;1,AL6,1))))</f>
        <v>45.302013422818796</v>
      </c>
      <c r="AK6" s="9"/>
      <c r="AL6" s="9">
        <f>O5/O6</f>
        <v>1.00668896321498</v>
      </c>
      <c r="AM6" s="9">
        <f>J6/J5</f>
        <v>0.9</v>
      </c>
      <c r="AN6" s="9">
        <f>N6/N5</f>
        <v>0.90604026845637586</v>
      </c>
      <c r="AO6" s="9">
        <f t="shared" ref="AO6:AO13" si="2">AM6^0.2</f>
        <v>0.9791483623609768</v>
      </c>
    </row>
    <row r="7" spans="1:41" ht="16.5" customHeight="1">
      <c r="A7" s="615">
        <v>2</v>
      </c>
      <c r="B7" s="616">
        <v>151</v>
      </c>
      <c r="C7" s="617" t="s">
        <v>2945</v>
      </c>
      <c r="D7" s="617" t="s">
        <v>36</v>
      </c>
      <c r="E7" s="617" t="s">
        <v>2946</v>
      </c>
      <c r="F7" s="617" t="s">
        <v>19</v>
      </c>
      <c r="G7" s="617">
        <v>1978</v>
      </c>
      <c r="H7" s="617" t="s">
        <v>2391</v>
      </c>
      <c r="I7" s="618" t="s">
        <v>2947</v>
      </c>
      <c r="J7" s="629">
        <v>9</v>
      </c>
      <c r="K7" s="630">
        <v>270</v>
      </c>
      <c r="L7" s="631">
        <v>0</v>
      </c>
      <c r="M7" s="627">
        <v>0</v>
      </c>
      <c r="N7" s="632">
        <v>270</v>
      </c>
      <c r="O7" s="633">
        <v>0.41527777777810115</v>
      </c>
      <c r="P7" s="625">
        <v>151</v>
      </c>
      <c r="Q7" s="626">
        <v>43085.722222222219</v>
      </c>
      <c r="R7" s="627"/>
      <c r="S7" s="627">
        <v>0.74930555555555556</v>
      </c>
      <c r="T7" s="627">
        <v>0.8666666666666667</v>
      </c>
      <c r="U7" s="627">
        <v>0.99513888888888891</v>
      </c>
      <c r="V7" s="627">
        <v>0.10625</v>
      </c>
      <c r="W7" s="627">
        <v>0.96180555555555547</v>
      </c>
      <c r="X7" s="627">
        <v>0.9375</v>
      </c>
      <c r="Y7" s="627">
        <v>0.90416666666666667</v>
      </c>
      <c r="Z7" s="627">
        <v>0.81874999999999998</v>
      </c>
      <c r="AA7" s="627">
        <v>0.78194444444444444</v>
      </c>
      <c r="AB7" s="635">
        <v>43086.137499999997</v>
      </c>
      <c r="AD7" s="15">
        <f>VLOOKUP(AE7,id!$A:$C,3,0)</f>
        <v>767</v>
      </c>
      <c r="AE7" s="15" t="str">
        <f t="shared" si="0"/>
        <v>DopierałaPiotr1978</v>
      </c>
      <c r="AF7" s="9" t="str">
        <f>E7</f>
        <v>Dopierała</v>
      </c>
      <c r="AG7" s="9" t="str">
        <f>F7</f>
        <v>Piotr</v>
      </c>
      <c r="AH7" s="9" t="str">
        <f>H7</f>
        <v>AR Poznań</v>
      </c>
      <c r="AI7" s="9">
        <f>G7</f>
        <v>1978</v>
      </c>
      <c r="AJ7" s="9">
        <f t="shared" si="1"/>
        <v>45.302013422818796</v>
      </c>
      <c r="AK7" s="9"/>
      <c r="AL7" s="9">
        <f t="shared" ref="AL7:AL13" si="3">O6/O7</f>
        <v>1</v>
      </c>
      <c r="AM7" s="9">
        <f t="shared" ref="AM7:AM13" si="4">J7/J6</f>
        <v>1</v>
      </c>
      <c r="AN7" s="9">
        <f t="shared" ref="AN7:AN13" si="5">N7/N6</f>
        <v>1</v>
      </c>
      <c r="AO7" s="9">
        <f t="shared" si="2"/>
        <v>1</v>
      </c>
    </row>
    <row r="8" spans="1:41" ht="16.5" customHeight="1">
      <c r="A8" s="615">
        <v>4</v>
      </c>
      <c r="B8" s="616">
        <v>103</v>
      </c>
      <c r="C8" s="617" t="s">
        <v>1286</v>
      </c>
      <c r="D8" s="617" t="s">
        <v>36</v>
      </c>
      <c r="E8" s="617" t="s">
        <v>1239</v>
      </c>
      <c r="F8" s="617" t="s">
        <v>285</v>
      </c>
      <c r="G8" s="617">
        <v>1977</v>
      </c>
      <c r="H8" s="617" t="s">
        <v>2948</v>
      </c>
      <c r="I8" s="618" t="s">
        <v>1662</v>
      </c>
      <c r="J8" s="629">
        <v>6</v>
      </c>
      <c r="K8" s="630">
        <v>180</v>
      </c>
      <c r="L8" s="631">
        <v>0</v>
      </c>
      <c r="M8" s="627">
        <v>0</v>
      </c>
      <c r="N8" s="632">
        <v>180</v>
      </c>
      <c r="O8" s="633">
        <v>0.40625</v>
      </c>
      <c r="P8" s="625">
        <v>103</v>
      </c>
      <c r="Q8" s="626">
        <v>43085.722222222219</v>
      </c>
      <c r="R8" s="627"/>
      <c r="S8" s="627">
        <v>0.75277777777777777</v>
      </c>
      <c r="T8" s="627"/>
      <c r="U8" s="627"/>
      <c r="V8" s="627">
        <v>8.6111111111111124E-2</v>
      </c>
      <c r="W8" s="627"/>
      <c r="X8" s="627">
        <v>0.92083333333333339</v>
      </c>
      <c r="Y8" s="627">
        <v>0.85069444444444453</v>
      </c>
      <c r="Z8" s="627">
        <v>7.6388888888888886E-3</v>
      </c>
      <c r="AA8" s="627">
        <v>0.78749999999999998</v>
      </c>
      <c r="AB8" s="635">
        <v>43086.128472222219</v>
      </c>
      <c r="AD8" s="15">
        <f>VLOOKUP(AE8,id!$A:$C,3,0)</f>
        <v>29</v>
      </c>
      <c r="AE8" s="15" t="str">
        <f t="shared" si="0"/>
        <v>KowalZbigniew1977</v>
      </c>
      <c r="AF8" s="9" t="str">
        <f>E8</f>
        <v>Kowal</v>
      </c>
      <c r="AG8" s="9" t="str">
        <f>F8</f>
        <v>Zbigniew</v>
      </c>
      <c r="AH8" s="9" t="str">
        <f>H8</f>
        <v>STOPA SŁUPSK, MORPOL</v>
      </c>
      <c r="AI8" s="9">
        <f>G8</f>
        <v>1977</v>
      </c>
      <c r="AJ8" s="9">
        <f t="shared" si="1"/>
        <v>30.201342281879196</v>
      </c>
      <c r="AK8" s="9"/>
      <c r="AL8" s="9">
        <f t="shared" si="3"/>
        <v>1.0222222222230182</v>
      </c>
      <c r="AM8" s="9">
        <f t="shared" si="4"/>
        <v>0.66666666666666663</v>
      </c>
      <c r="AN8" s="9">
        <f t="shared" si="5"/>
        <v>0.66666666666666663</v>
      </c>
      <c r="AO8" s="9">
        <f t="shared" si="2"/>
        <v>0.92210791148172777</v>
      </c>
    </row>
    <row r="9" spans="1:41" ht="16.5" customHeight="1">
      <c r="A9" s="615">
        <v>5</v>
      </c>
      <c r="B9" s="616">
        <v>107</v>
      </c>
      <c r="C9" s="617" t="s">
        <v>1286</v>
      </c>
      <c r="D9" s="617" t="s">
        <v>36</v>
      </c>
      <c r="E9" s="617" t="s">
        <v>1457</v>
      </c>
      <c r="F9" s="617" t="s">
        <v>806</v>
      </c>
      <c r="G9" s="617">
        <v>1975</v>
      </c>
      <c r="H9" s="617" t="s">
        <v>842</v>
      </c>
      <c r="I9" s="618" t="s">
        <v>2226</v>
      </c>
      <c r="J9" s="629">
        <v>9</v>
      </c>
      <c r="K9" s="630">
        <v>270</v>
      </c>
      <c r="L9" s="631">
        <v>-112</v>
      </c>
      <c r="M9" s="627">
        <v>0</v>
      </c>
      <c r="N9" s="632">
        <v>158</v>
      </c>
      <c r="O9" s="633">
        <v>0.49444444444816327</v>
      </c>
      <c r="P9" s="625">
        <v>107</v>
      </c>
      <c r="Q9" s="626">
        <v>43085.722222222219</v>
      </c>
      <c r="R9" s="627">
        <v>0.75</v>
      </c>
      <c r="S9" s="627">
        <v>0.78472222222222221</v>
      </c>
      <c r="T9" s="627"/>
      <c r="U9" s="627">
        <v>0.11458333333333333</v>
      </c>
      <c r="V9" s="627">
        <v>0.17222222222222225</v>
      </c>
      <c r="W9" s="627">
        <v>0.92291666666666661</v>
      </c>
      <c r="X9" s="627">
        <v>5.1388888888888894E-2</v>
      </c>
      <c r="Y9" s="627">
        <v>4.1666666666666666E-3</v>
      </c>
      <c r="Z9" s="627">
        <v>0.86597222222222225</v>
      </c>
      <c r="AA9" s="627">
        <v>0.81180555555555556</v>
      </c>
      <c r="AB9" s="635">
        <v>43086.216666666667</v>
      </c>
      <c r="AD9" s="15">
        <f>VLOOKUP(AE9,id!$A:$C,3,0)</f>
        <v>74</v>
      </c>
      <c r="AE9" s="15" t="str">
        <f t="shared" si="0"/>
        <v>BeszterdaSebastian1975</v>
      </c>
      <c r="AF9" s="9" t="str">
        <f>E9</f>
        <v>Beszterda</v>
      </c>
      <c r="AG9" s="9" t="str">
        <f>F9</f>
        <v>Sebastian</v>
      </c>
      <c r="AH9" s="9" t="str">
        <f>H9</f>
        <v>Nietoperze Koszalin</v>
      </c>
      <c r="AI9" s="9">
        <f>G9</f>
        <v>1975</v>
      </c>
      <c r="AJ9" s="9">
        <f t="shared" si="1"/>
        <v>26.51006711409396</v>
      </c>
      <c r="AK9" s="9"/>
      <c r="AL9" s="9">
        <f t="shared" si="3"/>
        <v>0.82162921347696638</v>
      </c>
      <c r="AM9" s="9">
        <f t="shared" si="4"/>
        <v>1.5</v>
      </c>
      <c r="AN9" s="9">
        <f t="shared" si="5"/>
        <v>0.87777777777777777</v>
      </c>
      <c r="AO9" s="9">
        <f t="shared" si="2"/>
        <v>1.0844717711976986</v>
      </c>
    </row>
    <row r="10" spans="1:41" ht="16.5" customHeight="1">
      <c r="A10" s="615">
        <v>7</v>
      </c>
      <c r="B10" s="616">
        <v>152</v>
      </c>
      <c r="C10" s="617" t="s">
        <v>2945</v>
      </c>
      <c r="D10" s="617" t="s">
        <v>36</v>
      </c>
      <c r="E10" s="617" t="s">
        <v>304</v>
      </c>
      <c r="F10" s="617" t="s">
        <v>26</v>
      </c>
      <c r="G10" s="617">
        <v>1979</v>
      </c>
      <c r="H10" s="617" t="s">
        <v>2949</v>
      </c>
      <c r="I10" s="618" t="s">
        <v>2950</v>
      </c>
      <c r="J10" s="629">
        <v>5</v>
      </c>
      <c r="K10" s="630">
        <v>150</v>
      </c>
      <c r="L10" s="631">
        <v>0</v>
      </c>
      <c r="M10" s="627">
        <v>0</v>
      </c>
      <c r="N10" s="632">
        <v>150</v>
      </c>
      <c r="O10" s="633">
        <v>0.38333333333866904</v>
      </c>
      <c r="P10" s="625">
        <v>152</v>
      </c>
      <c r="Q10" s="626">
        <v>43085.722222222219</v>
      </c>
      <c r="R10" s="627">
        <v>0.75555555555555554</v>
      </c>
      <c r="S10" s="627">
        <v>8.3333333333333329E-2</v>
      </c>
      <c r="T10" s="627"/>
      <c r="U10" s="627"/>
      <c r="V10" s="627">
        <v>0.8666666666666667</v>
      </c>
      <c r="W10" s="627">
        <v>0.99791666666666667</v>
      </c>
      <c r="X10" s="627"/>
      <c r="Y10" s="627"/>
      <c r="Z10" s="627"/>
      <c r="AA10" s="627">
        <v>6.1111111111111116E-2</v>
      </c>
      <c r="AB10" s="635">
        <v>43086.105555555558</v>
      </c>
      <c r="AD10" s="15">
        <f>VLOOKUP(AE10,id!$A:$C,3,0)</f>
        <v>399</v>
      </c>
      <c r="AE10" s="15" t="str">
        <f t="shared" ref="AE10:AE13" si="6">AF10&amp;AG10&amp;AI10</f>
        <v>SiemieniukKrzysztof1979</v>
      </c>
      <c r="AF10" s="9" t="str">
        <f t="shared" ref="AF10:AF13" si="7">E10</f>
        <v>Siemieniuk</v>
      </c>
      <c r="AG10" s="9" t="str">
        <f t="shared" ref="AG10:AG13" si="8">F10</f>
        <v>Krzysztof</v>
      </c>
      <c r="AH10" s="9" t="str">
        <f t="shared" ref="AH10:AH13" si="9">H10</f>
        <v>Ślepe Kociaki Team</v>
      </c>
      <c r="AI10" s="9">
        <f t="shared" ref="AI10:AI13" si="10">G10</f>
        <v>1979</v>
      </c>
      <c r="AJ10" s="9">
        <f t="shared" ref="AJ10:AJ13" si="11">AJ9*IF(AN10&lt;1,AN10,IF(AO10&lt;1,AO10,IF(AM10&lt;1,AM10,IF(AL10&lt;1,AL10,1))))</f>
        <v>25.167785234899327</v>
      </c>
      <c r="AK10" s="9"/>
      <c r="AL10" s="9">
        <f t="shared" ref="AL10:AL13" si="12">O9/O10</f>
        <v>1.2898550724555156</v>
      </c>
      <c r="AM10" s="9">
        <f t="shared" ref="AM10:AM13" si="13">J10/J9</f>
        <v>0.55555555555555558</v>
      </c>
      <c r="AN10" s="9">
        <f t="shared" ref="AN10:AN13" si="14">N10/N9</f>
        <v>0.94936708860759489</v>
      </c>
      <c r="AO10" s="9">
        <f t="shared" ref="AO10:AO13" si="15">AM10^0.2</f>
        <v>0.88908953613219999</v>
      </c>
    </row>
    <row r="11" spans="1:41" ht="16.5" customHeight="1">
      <c r="A11" s="615">
        <v>8</v>
      </c>
      <c r="B11" s="616">
        <v>104</v>
      </c>
      <c r="C11" s="617" t="s">
        <v>1286</v>
      </c>
      <c r="D11" s="617" t="s">
        <v>36</v>
      </c>
      <c r="E11" s="617" t="s">
        <v>95</v>
      </c>
      <c r="F11" s="617" t="s">
        <v>76</v>
      </c>
      <c r="G11" s="617">
        <v>1982</v>
      </c>
      <c r="H11" s="617" t="s">
        <v>1470</v>
      </c>
      <c r="I11" s="618" t="s">
        <v>1472</v>
      </c>
      <c r="J11" s="629">
        <v>6</v>
      </c>
      <c r="K11" s="630">
        <v>180</v>
      </c>
      <c r="L11" s="631">
        <v>-79</v>
      </c>
      <c r="M11" s="627">
        <v>0</v>
      </c>
      <c r="N11" s="632">
        <v>101</v>
      </c>
      <c r="O11" s="633">
        <v>0.47152777777955635</v>
      </c>
      <c r="P11" s="625">
        <v>104</v>
      </c>
      <c r="Q11" s="626">
        <v>43085.722222222219</v>
      </c>
      <c r="R11" s="627">
        <v>0.76180555555555562</v>
      </c>
      <c r="S11" s="627">
        <v>0.81736111111111109</v>
      </c>
      <c r="T11" s="627">
        <v>0.14305555555555557</v>
      </c>
      <c r="U11" s="627"/>
      <c r="V11" s="627"/>
      <c r="W11" s="627">
        <v>0.14097222222222222</v>
      </c>
      <c r="X11" s="627">
        <v>6.6666666666666666E-2</v>
      </c>
      <c r="Y11" s="627"/>
      <c r="Z11" s="627"/>
      <c r="AA11" s="627">
        <v>0.87638888888888899</v>
      </c>
      <c r="AB11" s="635">
        <v>43086.193749999999</v>
      </c>
      <c r="AD11" s="15">
        <f>VLOOKUP(AE11,id!$A:$C,3,0)</f>
        <v>80</v>
      </c>
      <c r="AE11" s="15" t="str">
        <f t="shared" si="6"/>
        <v>TadeuszMaciej1982</v>
      </c>
      <c r="AF11" s="9" t="str">
        <f t="shared" si="7"/>
        <v>Tadeusz</v>
      </c>
      <c r="AG11" s="9" t="str">
        <f t="shared" si="8"/>
        <v>Maciej</v>
      </c>
      <c r="AH11" s="9" t="str">
        <f t="shared" si="9"/>
        <v>Tour De Sklep Skoki Team</v>
      </c>
      <c r="AI11" s="9">
        <f t="shared" si="10"/>
        <v>1982</v>
      </c>
      <c r="AJ11" s="9">
        <f t="shared" si="11"/>
        <v>16.946308724832214</v>
      </c>
      <c r="AK11" s="9"/>
      <c r="AL11" s="9">
        <f t="shared" si="12"/>
        <v>0.81296023564889741</v>
      </c>
      <c r="AM11" s="9">
        <f t="shared" si="13"/>
        <v>1.2</v>
      </c>
      <c r="AN11" s="9">
        <f t="shared" si="14"/>
        <v>0.67333333333333334</v>
      </c>
      <c r="AO11" s="9">
        <f t="shared" si="15"/>
        <v>1.0371372893366482</v>
      </c>
    </row>
    <row r="12" spans="1:41" ht="16.5" customHeight="1">
      <c r="A12" s="615">
        <v>9</v>
      </c>
      <c r="B12" s="616">
        <v>105</v>
      </c>
      <c r="C12" s="617" t="s">
        <v>1286</v>
      </c>
      <c r="D12" s="617" t="s">
        <v>36</v>
      </c>
      <c r="E12" s="617" t="s">
        <v>1460</v>
      </c>
      <c r="F12" s="617" t="s">
        <v>806</v>
      </c>
      <c r="G12" s="617">
        <v>1978</v>
      </c>
      <c r="H12" s="617" t="s">
        <v>832</v>
      </c>
      <c r="I12" s="618" t="s">
        <v>1472</v>
      </c>
      <c r="J12" s="629">
        <v>6</v>
      </c>
      <c r="K12" s="630">
        <v>180</v>
      </c>
      <c r="L12" s="631">
        <v>-145</v>
      </c>
      <c r="M12" s="627">
        <v>0</v>
      </c>
      <c r="N12" s="632">
        <v>35</v>
      </c>
      <c r="O12" s="633">
        <v>0.51736111111677019</v>
      </c>
      <c r="P12" s="625">
        <v>105</v>
      </c>
      <c r="Q12" s="626">
        <v>43085.722222222219</v>
      </c>
      <c r="R12" s="627">
        <v>0.76041666666666663</v>
      </c>
      <c r="S12" s="627">
        <v>0.80902777777777779</v>
      </c>
      <c r="T12" s="627">
        <v>1.9444444444444445E-2</v>
      </c>
      <c r="U12" s="627"/>
      <c r="V12" s="627"/>
      <c r="W12" s="627">
        <v>0.14097222222222222</v>
      </c>
      <c r="X12" s="627">
        <v>6.5277777777777782E-2</v>
      </c>
      <c r="Y12" s="627"/>
      <c r="Z12" s="627"/>
      <c r="AA12" s="627">
        <v>0.87916666666666676</v>
      </c>
      <c r="AB12" s="635">
        <v>43086.239583333336</v>
      </c>
      <c r="AD12" s="15">
        <f>VLOOKUP(AE12,id!$A:$C,3,0)</f>
        <v>82</v>
      </c>
      <c r="AE12" s="15" t="str">
        <f t="shared" si="6"/>
        <v>WolnySebastian1978</v>
      </c>
      <c r="AF12" s="9" t="str">
        <f t="shared" si="7"/>
        <v>Wolny</v>
      </c>
      <c r="AG12" s="9" t="str">
        <f t="shared" si="8"/>
        <v>Sebastian</v>
      </c>
      <c r="AH12" s="9" t="str">
        <f t="shared" si="9"/>
        <v/>
      </c>
      <c r="AI12" s="9">
        <f t="shared" si="10"/>
        <v>1978</v>
      </c>
      <c r="AJ12" s="9">
        <f t="shared" si="11"/>
        <v>5.872483221476509</v>
      </c>
      <c r="AK12" s="9"/>
      <c r="AL12" s="9">
        <f t="shared" si="12"/>
        <v>0.91140939596662285</v>
      </c>
      <c r="AM12" s="9">
        <f t="shared" si="13"/>
        <v>1</v>
      </c>
      <c r="AN12" s="9">
        <f t="shared" si="14"/>
        <v>0.34653465346534651</v>
      </c>
      <c r="AO12" s="9">
        <f t="shared" si="15"/>
        <v>1</v>
      </c>
    </row>
    <row r="13" spans="1:41" ht="16.5" customHeight="1">
      <c r="A13" s="615">
        <v>10</v>
      </c>
      <c r="B13" s="616">
        <v>111</v>
      </c>
      <c r="C13" s="617" t="s">
        <v>1286</v>
      </c>
      <c r="D13" s="617" t="s">
        <v>36</v>
      </c>
      <c r="E13" s="617" t="s">
        <v>1233</v>
      </c>
      <c r="F13" s="617" t="s">
        <v>1232</v>
      </c>
      <c r="G13" s="617">
        <v>1969</v>
      </c>
      <c r="H13" s="617" t="s">
        <v>832</v>
      </c>
      <c r="I13" s="618" t="s">
        <v>323</v>
      </c>
      <c r="J13" s="629">
        <v>2</v>
      </c>
      <c r="K13" s="630">
        <v>60</v>
      </c>
      <c r="L13" s="631" t="s">
        <v>2951</v>
      </c>
      <c r="M13" s="627">
        <v>0</v>
      </c>
      <c r="N13" s="632">
        <v>30</v>
      </c>
      <c r="O13" s="633" t="s">
        <v>2179</v>
      </c>
      <c r="P13" s="625">
        <v>111</v>
      </c>
      <c r="Q13" s="626">
        <v>43085.722222222219</v>
      </c>
      <c r="R13" s="627">
        <v>0.76041666666666663</v>
      </c>
      <c r="S13" s="627"/>
      <c r="T13" s="627"/>
      <c r="U13" s="627"/>
      <c r="V13" s="627">
        <v>0.81458333333333333</v>
      </c>
      <c r="W13" s="627"/>
      <c r="X13" s="627"/>
      <c r="Y13" s="627"/>
      <c r="Z13" s="627"/>
      <c r="AA13" s="627"/>
      <c r="AB13" s="635" t="s">
        <v>2179</v>
      </c>
      <c r="AD13" s="15">
        <f>VLOOKUP(AE13,id!$A:$C,3,0)</f>
        <v>768</v>
      </c>
      <c r="AE13" s="15" t="str">
        <f t="shared" si="6"/>
        <v>AdamskiJanusz1969</v>
      </c>
      <c r="AF13" s="9" t="str">
        <f t="shared" si="7"/>
        <v>Adamski</v>
      </c>
      <c r="AG13" s="9" t="str">
        <f t="shared" si="8"/>
        <v>Janusz</v>
      </c>
      <c r="AH13" s="9" t="str">
        <f t="shared" si="9"/>
        <v/>
      </c>
      <c r="AI13" s="9">
        <f t="shared" si="10"/>
        <v>1969</v>
      </c>
      <c r="AJ13" s="9">
        <f t="shared" si="11"/>
        <v>5.0335570469798645</v>
      </c>
      <c r="AK13" s="9"/>
      <c r="AL13" s="9" t="e">
        <f t="shared" si="12"/>
        <v>#VALUE!</v>
      </c>
      <c r="AM13" s="9">
        <f t="shared" si="13"/>
        <v>0.33333333333333331</v>
      </c>
      <c r="AN13" s="9">
        <f t="shared" si="14"/>
        <v>0.8571428571428571</v>
      </c>
      <c r="AO13" s="9">
        <f t="shared" si="15"/>
        <v>0.8027415617602307</v>
      </c>
    </row>
  </sheetData>
  <mergeCells count="3">
    <mergeCell ref="W1:X1"/>
    <mergeCell ref="J2:O3"/>
    <mergeCell ref="Q2:AB2"/>
  </mergeCells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Q105"/>
  <sheetViews>
    <sheetView workbookViewId="0"/>
  </sheetViews>
  <sheetFormatPr defaultColWidth="9.109375" defaultRowHeight="13.2"/>
  <cols>
    <col min="1" max="1" width="4" bestFit="1" customWidth="1"/>
    <col min="2" max="2" width="22.109375" bestFit="1" customWidth="1"/>
    <col min="3" max="3" width="18" customWidth="1"/>
    <col min="4" max="4" width="3.33203125" bestFit="1" customWidth="1"/>
    <col min="5" max="5" width="6.5546875" style="8" bestFit="1" customWidth="1"/>
    <col min="6" max="14" width="5.5546875" bestFit="1" customWidth="1"/>
    <col min="15" max="15" width="5.77734375" bestFit="1" customWidth="1"/>
    <col min="16" max="20" width="5.5546875" bestFit="1" customWidth="1"/>
    <col min="21" max="21" width="5.77734375" bestFit="1" customWidth="1"/>
    <col min="22" max="23" width="5.5546875" bestFit="1" customWidth="1"/>
    <col min="24" max="24" width="3.33203125" bestFit="1" customWidth="1"/>
    <col min="25" max="29" width="5.5546875" bestFit="1" customWidth="1"/>
    <col min="30" max="31" width="5.77734375" bestFit="1" customWidth="1"/>
    <col min="32" max="35" width="5.5546875" bestFit="1" customWidth="1"/>
    <col min="36" max="36" width="5.77734375" bestFit="1" customWidth="1"/>
    <col min="37" max="37" width="3.33203125" bestFit="1" customWidth="1"/>
    <col min="38" max="41" width="5.5546875" bestFit="1" customWidth="1"/>
    <col min="42" max="42" width="5.77734375" bestFit="1" customWidth="1"/>
    <col min="43" max="43" width="5.77734375" style="25" bestFit="1" customWidth="1"/>
  </cols>
  <sheetData>
    <row r="1" spans="1:43" s="1" customFormat="1" ht="105" customHeight="1">
      <c r="A1" s="1" t="s">
        <v>77</v>
      </c>
      <c r="B1" s="3" t="s">
        <v>18</v>
      </c>
      <c r="C1" s="3" t="s">
        <v>15</v>
      </c>
      <c r="D1" s="4" t="s">
        <v>17</v>
      </c>
      <c r="E1" s="7" t="s">
        <v>16</v>
      </c>
      <c r="F1" s="20" t="s">
        <v>4</v>
      </c>
      <c r="G1" s="21" t="s">
        <v>37</v>
      </c>
      <c r="H1" s="21" t="s">
        <v>1256</v>
      </c>
      <c r="I1" s="21" t="s">
        <v>61</v>
      </c>
      <c r="J1" s="21" t="s">
        <v>41</v>
      </c>
      <c r="K1" s="21" t="s">
        <v>3</v>
      </c>
      <c r="L1" s="21" t="s">
        <v>5</v>
      </c>
      <c r="M1" s="21" t="s">
        <v>1</v>
      </c>
      <c r="N1" s="21" t="s">
        <v>42</v>
      </c>
      <c r="O1" s="21" t="s">
        <v>1257</v>
      </c>
      <c r="P1" s="21" t="s">
        <v>115</v>
      </c>
      <c r="Q1" s="21" t="s">
        <v>62</v>
      </c>
      <c r="R1" s="21" t="s">
        <v>9</v>
      </c>
      <c r="S1" s="21" t="s">
        <v>1258</v>
      </c>
      <c r="T1" s="21" t="s">
        <v>1259</v>
      </c>
      <c r="U1" s="21" t="s">
        <v>10</v>
      </c>
      <c r="V1" s="21" t="s">
        <v>48</v>
      </c>
      <c r="W1" s="21" t="s">
        <v>49</v>
      </c>
      <c r="X1" s="20" t="s">
        <v>1245</v>
      </c>
      <c r="Y1" s="21" t="s">
        <v>1255</v>
      </c>
      <c r="Z1" s="21" t="s">
        <v>143</v>
      </c>
      <c r="AA1" s="20" t="s">
        <v>994</v>
      </c>
      <c r="AB1" s="21" t="s">
        <v>1254</v>
      </c>
      <c r="AC1" s="21" t="s">
        <v>1253</v>
      </c>
      <c r="AD1" s="20" t="s">
        <v>1252</v>
      </c>
      <c r="AE1" s="21" t="s">
        <v>684</v>
      </c>
      <c r="AF1" s="20" t="s">
        <v>1251</v>
      </c>
      <c r="AG1" s="21" t="s">
        <v>6</v>
      </c>
      <c r="AH1" s="20" t="s">
        <v>128</v>
      </c>
      <c r="AI1" s="21" t="s">
        <v>7</v>
      </c>
      <c r="AJ1" s="20" t="s">
        <v>1250</v>
      </c>
      <c r="AK1" s="20" t="s">
        <v>1249</v>
      </c>
      <c r="AL1" s="20" t="s">
        <v>1248</v>
      </c>
      <c r="AM1" s="20" t="s">
        <v>1247</v>
      </c>
      <c r="AN1" s="21" t="s">
        <v>1246</v>
      </c>
      <c r="AO1" s="21" t="s">
        <v>129</v>
      </c>
      <c r="AP1" s="21" t="s">
        <v>11</v>
      </c>
      <c r="AQ1" s="28"/>
    </row>
    <row r="2" spans="1:43" s="1" customFormat="1">
      <c r="B2" s="3"/>
      <c r="C2" s="5" t="s">
        <v>34</v>
      </c>
      <c r="D2" s="4"/>
      <c r="E2" s="31" t="s">
        <v>1205</v>
      </c>
      <c r="F2" s="6">
        <v>100</v>
      </c>
      <c r="G2" s="17">
        <v>100</v>
      </c>
      <c r="H2" s="6">
        <v>100</v>
      </c>
      <c r="I2" s="6">
        <v>100</v>
      </c>
      <c r="J2" s="17">
        <v>100</v>
      </c>
      <c r="K2" s="6">
        <v>100</v>
      </c>
      <c r="L2" s="6">
        <v>100</v>
      </c>
      <c r="M2" s="6">
        <v>100</v>
      </c>
      <c r="N2" s="6">
        <v>100</v>
      </c>
      <c r="O2" s="6">
        <v>100</v>
      </c>
      <c r="P2" s="6">
        <v>100</v>
      </c>
      <c r="Q2" s="6">
        <v>100</v>
      </c>
      <c r="R2" s="6">
        <v>100</v>
      </c>
      <c r="S2" s="6">
        <v>100</v>
      </c>
      <c r="T2" s="6">
        <v>100</v>
      </c>
      <c r="U2" s="6">
        <v>100</v>
      </c>
      <c r="V2" s="23">
        <v>100</v>
      </c>
      <c r="W2" s="23">
        <v>100</v>
      </c>
      <c r="X2" s="6">
        <v>50</v>
      </c>
      <c r="Y2" s="17">
        <v>50</v>
      </c>
      <c r="Z2" s="17">
        <v>50</v>
      </c>
      <c r="AA2" s="6">
        <v>50</v>
      </c>
      <c r="AB2" s="6">
        <v>50</v>
      </c>
      <c r="AC2" s="6">
        <v>50</v>
      </c>
      <c r="AD2" s="17">
        <v>50</v>
      </c>
      <c r="AE2" s="6">
        <v>50</v>
      </c>
      <c r="AF2" s="6">
        <v>50</v>
      </c>
      <c r="AG2" s="6">
        <v>50</v>
      </c>
      <c r="AH2" s="6">
        <v>50</v>
      </c>
      <c r="AI2" s="6">
        <v>50</v>
      </c>
      <c r="AJ2" s="6">
        <v>50</v>
      </c>
      <c r="AK2" s="6">
        <v>50</v>
      </c>
      <c r="AL2" s="6">
        <v>50</v>
      </c>
      <c r="AM2" s="6">
        <v>50</v>
      </c>
      <c r="AN2" s="6">
        <v>50</v>
      </c>
      <c r="AO2" s="6">
        <v>50</v>
      </c>
      <c r="AP2" s="6">
        <v>50</v>
      </c>
      <c r="AQ2" s="27"/>
    </row>
    <row r="3" spans="1:43" s="13" customFormat="1">
      <c r="A3" s="13">
        <v>58</v>
      </c>
      <c r="B3" s="22" t="str">
        <f>VLOOKUP($A3,id!$C:$H,6,0)</f>
        <v>Blank Danuta</v>
      </c>
      <c r="C3" s="22" t="str">
        <f>VLOOKUP($A3,id!$C:$H,4,0)</f>
        <v>Towanda</v>
      </c>
      <c r="D3" s="2">
        <f>IF(E2=E3,D2,ROW(B1))</f>
        <v>1</v>
      </c>
      <c r="E3" s="11">
        <f>LARGE(F3:W3,1)+LARGE(F3:W3,2)+IFERROR(LARGE(F3:W3,3),0)+IFERROR(LARGE(F3:W3,4),0)+IFERROR(LARGE(F3:W3,5),0)+IFERROR(LARGE(F3:W3,6),0)</f>
        <v>508.63735119860343</v>
      </c>
      <c r="F3" s="12">
        <f>IFERROR(VLOOKUP($A3,'ZdZ K'!$S$1:$Z$43,8,0),"")</f>
        <v>95.65217391304347</v>
      </c>
      <c r="G3" s="12">
        <f>IFERROR(VLOOKUP($A3,'Roza K'!N:U,8,0),"")</f>
        <v>72.862598732748893</v>
      </c>
      <c r="H3" s="12">
        <f>IFERROR(VLOOKUP($A3,'H53 200 K'!$AL$5:$AS$12,8,0),"")</f>
        <v>66.666666666666657</v>
      </c>
      <c r="I3" s="14">
        <f>IFERROR(VLOOKUP($A3,'Dymno K'!$BO$4:$BV$10,8,0),"")</f>
        <v>34.564098711640298</v>
      </c>
      <c r="J3" s="19">
        <f>IFERROR(VLOOKUP($A3,'Dukty K'!$AU$1:$BB$11,8,0),"")</f>
        <v>91.987179487179489</v>
      </c>
      <c r="K3" s="19">
        <f>IFERROR(VLOOKUP($A3,'Tropy K'!$Q$3:$X$15,8,0),"")</f>
        <v>77.414678344910897</v>
      </c>
      <c r="L3" s="19">
        <f>IFERROR(VLOOKUP($A3,'Grassor TR300 K'!$BX$2:$CE$6,8,0),"")</f>
        <v>87.387387387387378</v>
      </c>
      <c r="M3" s="19" t="str">
        <f>IFERROR(VLOOKUP($A3,'BO K'!$K$3:$R$16,8,0),"")</f>
        <v/>
      </c>
      <c r="N3" s="19" t="str">
        <f>IFERROR(VLOOKUP($A3,'Konwalie K'!$K$3:$R$10,8,0),"")</f>
        <v/>
      </c>
      <c r="O3" s="19">
        <f>IFERROR(VLOOKUP($A3,'Sudecka 150 K'!$M$2:$T$4,8,0),"")</f>
        <v>44.444444444444443</v>
      </c>
      <c r="P3" s="19">
        <f>IFERROR(VLOOKUP($A3,'Korno K'!$BR$3:$BY$15,8,0),"")</f>
        <v>70.803613884926293</v>
      </c>
      <c r="Q3" s="19">
        <f>IFERROR(VLOOKUP($A3,'Abentojra K'!$J$4:$Q$7,8,0),"")</f>
        <v>83.333333333333343</v>
      </c>
      <c r="R3" s="19" t="str">
        <f>IFERROR(VLOOKUP($A3,'Mordownik K'!$M$6:$T$10,8,0),"")</f>
        <v/>
      </c>
      <c r="S3" s="12" t="str">
        <f>IFERROR(VLOOKUP($A3,'XIV Szago K'!$BB$4:$BI$5,8,0),"")</f>
        <v/>
      </c>
      <c r="T3" s="12">
        <f>IFERROR(VLOOKUP($A3,'H54 TR200 K'!$AS$6:$AZ$17,8,0),"")</f>
        <v>26.665517761358011</v>
      </c>
      <c r="U3" s="12" t="str">
        <f>IFERROR(VLOOKUP($A3,'NM TR200 K'!$AN$5:$AU$7,8,0),"")</f>
        <v/>
      </c>
      <c r="V3" s="10">
        <f>IFERROR(LARGE(X3:AP3,1),0)+IFERROR(LARGE(X3:AP3,2),0)</f>
        <v>24.358974358974358</v>
      </c>
      <c r="W3" s="10">
        <f>IFERROR(LARGE(X3:AP3,3),0)+IFERROR(LARGE(X3:AP3,4),0)</f>
        <v>0</v>
      </c>
      <c r="X3" s="12"/>
      <c r="Y3" s="12" t="str">
        <f>IFERROR(VLOOKUP($A3,'XIII Szago K'!DJ:DQ,8,0),"")</f>
        <v/>
      </c>
      <c r="Z3" s="12" t="str">
        <f>IFERROR(VLOOKUP($A3,'Wiosenne 360 K'!K:R,8,0),"")</f>
        <v/>
      </c>
      <c r="AA3" s="12" t="str">
        <f>IFERROR(VLOOKUP($A3,'NMnO K'!AT:BA,8,0),"")</f>
        <v/>
      </c>
      <c r="AB3" s="12" t="str">
        <f>IFERROR(VLOOKUP($A3,'Wertepy K'!M:T,8,0),"")</f>
        <v/>
      </c>
      <c r="AC3" s="12" t="str">
        <f>IFERROR(VLOOKUP($A3,'H53 100 K'!$AG$5:$AN$22,8,0),"")</f>
        <v/>
      </c>
      <c r="AD3" s="18" t="str">
        <f>IFERROR(VLOOKUP($A3,'Liczyrzepa - wiosna K'!$N$2:$U$3,8,0),"")</f>
        <v/>
      </c>
      <c r="AE3" s="12" t="str">
        <f>IFERROR(VLOOKUP($A3,'Harce K'!$H$2:$O$4,8,0),"")</f>
        <v/>
      </c>
      <c r="AF3" s="18" t="str">
        <f>IFERROR(VLOOKUP($A3,'XII z Kompasem K'!$K$1:$R$8,8,0),"")</f>
        <v/>
      </c>
      <c r="AG3" s="19" t="str">
        <f>IFERROR(VLOOKUP($A3,'Grassor TR150 K'!$BH$2:$BO$6,8,0),"")</f>
        <v/>
      </c>
      <c r="AH3" s="19" t="str">
        <f>IFERROR(VLOOKUP($A3,'Pazur Gryfa K'!$P$2:$W$5,8,0),"")</f>
        <v/>
      </c>
      <c r="AI3" s="19" t="str">
        <f>IFERROR(VLOOKUP($A3,'Szaga K'!$J$2:$Q$6,8,0),"")</f>
        <v/>
      </c>
      <c r="AJ3" s="19" t="str">
        <f>IFERROR(VLOOKUP($A3,'Sudecka 100 K'!$M$2:$T$6,8,0),"")</f>
        <v/>
      </c>
      <c r="AK3" s="18"/>
      <c r="AL3" s="19" t="str">
        <f>IFERROR(VLOOKUP($A3,'Waligóra K'!$J$2:$Q$5,8,0),"")</f>
        <v/>
      </c>
      <c r="AM3" s="19">
        <f>IFERROR(VLOOKUP($A3,'Jesienne 360 K'!$K$2:$R$6,8,0),"")</f>
        <v>24.358974358974358</v>
      </c>
      <c r="AN3" s="19" t="str">
        <f>IFERROR(VLOOKUP($A3,'H54 TR100 K'!$AG$6:$AN$23,8,0),"")</f>
        <v/>
      </c>
      <c r="AO3" s="19" t="str">
        <f>IFERROR(VLOOKUP($A3,'Azymut K'!$O$3:$V$4,8,0),"")</f>
        <v/>
      </c>
      <c r="AP3" s="19" t="str">
        <f>IFERROR(VLOOKUP($A3,'NM TR100 K'!$AD$5:$AK$6,8,0),"")</f>
        <v/>
      </c>
      <c r="AQ3" s="26"/>
    </row>
    <row r="4" spans="1:43" s="13" customFormat="1">
      <c r="A4" s="13">
        <v>60</v>
      </c>
      <c r="B4" s="22" t="str">
        <f>VLOOKUP($A4,id!$C:$H,6,0)</f>
        <v>Truszkowska Kamila</v>
      </c>
      <c r="C4" s="22">
        <f>VLOOKUP($A4,id!$C:$H,4,0)</f>
        <v>0</v>
      </c>
      <c r="D4" s="2">
        <f>IF(E3=E4,D3,ROW(B2))</f>
        <v>2</v>
      </c>
      <c r="E4" s="11">
        <f>LARGE(F4:W4,1)+LARGE(F4:W4,2)+IFERROR(LARGE(F4:W4,3),0)+IFERROR(LARGE(F4:W4,4),0)+IFERROR(LARGE(F4:W4,5),0)+IFERROR(LARGE(F4:W4,6),0)</f>
        <v>490.44372084777581</v>
      </c>
      <c r="F4" s="12">
        <f>IFERROR(VLOOKUP($A4,'ZdZ K'!$S$1:$Z$43,8,0),"")</f>
        <v>94.637681159420282</v>
      </c>
      <c r="G4" s="12" t="str">
        <f>IFERROR(VLOOKUP($A4,'Roza K'!N:U,8,0),"")</f>
        <v/>
      </c>
      <c r="H4" s="12" t="str">
        <f>IFERROR(VLOOKUP($A4,'H53 200 K'!$AL$5:$AS$12,8,0),"")</f>
        <v/>
      </c>
      <c r="I4" s="14" t="str">
        <f>IFERROR(VLOOKUP($A4,'Dymno K'!$BO$4:$BV$10,8,0),"")</f>
        <v/>
      </c>
      <c r="J4" s="19">
        <f>IFERROR(VLOOKUP($A4,'Dukty K'!$AU$1:$BB$11,8,0),"")</f>
        <v>77.564102564102569</v>
      </c>
      <c r="K4" s="19">
        <f>IFERROR(VLOOKUP($A4,'Tropy K'!$Q$3:$X$15,8,0),"")</f>
        <v>68.984820755732585</v>
      </c>
      <c r="L4" s="19">
        <f>IFERROR(VLOOKUP($A4,'Grassor TR300 K'!$BX$2:$CE$6,8,0),"")</f>
        <v>87.387387387387378</v>
      </c>
      <c r="M4" s="19" t="str">
        <f>IFERROR(VLOOKUP($A4,'BO K'!$K$3:$R$16,8,0),"")</f>
        <v/>
      </c>
      <c r="N4" s="19">
        <f>IFERROR(VLOOKUP($A4,'Konwalie K'!$K$3:$R$10,8,0),"")</f>
        <v>60.842343627496128</v>
      </c>
      <c r="O4" s="12"/>
      <c r="P4" s="19" t="str">
        <f>IFERROR(VLOOKUP($A4,'Korno K'!$BR$3:$BY$15,8,0),"")</f>
        <v/>
      </c>
      <c r="Q4" s="19" t="str">
        <f>IFERROR(VLOOKUP($A4,'Abentojra K'!$J$4:$Q$7,8,0),"")</f>
        <v/>
      </c>
      <c r="R4" s="19" t="str">
        <f>IFERROR(VLOOKUP($A4,'Mordownik K'!$M$6:$T$10,8,0),"")</f>
        <v/>
      </c>
      <c r="S4" s="12">
        <f>IFERROR(VLOOKUP($A4,'XIV Szago K'!$BB$4:$BI$5,8,0),"")</f>
        <v>89.361702127659569</v>
      </c>
      <c r="T4" s="12" t="str">
        <f>IFERROR(VLOOKUP($A4,'H54 TR200 K'!$AS$6:$AZ$17,8,0),"")</f>
        <v/>
      </c>
      <c r="U4" s="12" t="str">
        <f>IFERROR(VLOOKUP($A4,'NM TR200 K'!$AN$5:$AU$7,8,0),"")</f>
        <v/>
      </c>
      <c r="V4" s="10">
        <f>IFERROR(LARGE(X4:AP4,1),0)+IFERROR(LARGE(X4:AP4,2),0)</f>
        <v>72.508026853473439</v>
      </c>
      <c r="W4" s="10">
        <f>IFERROR(LARGE(X4:AP4,3),0)+IFERROR(LARGE(X4:AP4,4),0)</f>
        <v>57.081773757537952</v>
      </c>
      <c r="X4" s="12"/>
      <c r="Y4" s="12">
        <f>IFERROR(VLOOKUP($A4,'XIII Szago K'!DJ:DQ,8,0),"")</f>
        <v>27.678571428571431</v>
      </c>
      <c r="Z4" s="12" t="str">
        <f>IFERROR(VLOOKUP($A4,'Wiosenne 360 K'!K:R,8,0),"")</f>
        <v/>
      </c>
      <c r="AA4" s="12">
        <f>IFERROR(VLOOKUP($A4,'NMnO K'!AT:BA,8,0),"")</f>
        <v>39.583333333333329</v>
      </c>
      <c r="AB4" s="12" t="str">
        <f>IFERROR(VLOOKUP($A4,'Wertepy K'!M:T,8,0),"")</f>
        <v/>
      </c>
      <c r="AC4" s="12" t="str">
        <f>IFERROR(VLOOKUP($A4,'H53 100 K'!$AG$5:$AN$22,8,0),"")</f>
        <v/>
      </c>
      <c r="AD4" s="18" t="str">
        <f>IFERROR(VLOOKUP($A4,'Liczyrzepa - wiosna K'!$N$2:$U$3,8,0),"")</f>
        <v/>
      </c>
      <c r="AE4" s="12" t="str">
        <f>IFERROR(VLOOKUP($A4,'Harce K'!$H$2:$O$4,8,0),"")</f>
        <v/>
      </c>
      <c r="AF4" s="18">
        <f>IFERROR(VLOOKUP($A4,'XII z Kompasem K'!$K$1:$R$8,8,0),"")</f>
        <v>29.403202328966522</v>
      </c>
      <c r="AG4" s="19" t="str">
        <f>IFERROR(VLOOKUP($A4,'Grassor TR150 K'!$BH$2:$BO$6,8,0),"")</f>
        <v/>
      </c>
      <c r="AH4" s="19">
        <f>IFERROR(VLOOKUP($A4,'Pazur Gryfa K'!$P$2:$W$5,8,0),"")</f>
        <v>32.924693520140103</v>
      </c>
      <c r="AI4" s="19" t="str">
        <f>IFERROR(VLOOKUP($A4,'Szaga K'!$J$2:$Q$6,8,0),"")</f>
        <v/>
      </c>
      <c r="AJ4" s="19" t="str">
        <f>IFERROR(VLOOKUP($A4,'Sudecka 100 K'!$M$2:$T$6,8,0),"")</f>
        <v/>
      </c>
      <c r="AK4" s="18"/>
      <c r="AL4" s="19" t="str">
        <f>IFERROR(VLOOKUP($A4,'Waligóra K'!$J$2:$Q$5,8,0),"")</f>
        <v/>
      </c>
      <c r="AM4" s="19" t="str">
        <f>IFERROR(VLOOKUP($A4,'Jesienne 360 K'!$K$2:$R$6,8,0),"")</f>
        <v/>
      </c>
      <c r="AN4" s="19" t="str">
        <f>IFERROR(VLOOKUP($A4,'H54 TR100 K'!$AG$6:$AN$23,8,0),"")</f>
        <v/>
      </c>
      <c r="AO4" s="19" t="str">
        <f>IFERROR(VLOOKUP($A4,'Azymut K'!$O$3:$V$4,8,0),"")</f>
        <v/>
      </c>
      <c r="AP4" s="19" t="str">
        <f>IFERROR(VLOOKUP($A4,'NM TR100 K'!$AD$5:$AK$6,8,0),"")</f>
        <v/>
      </c>
      <c r="AQ4" s="26"/>
    </row>
    <row r="5" spans="1:43" s="13" customFormat="1">
      <c r="A5">
        <v>59</v>
      </c>
      <c r="B5" s="22" t="str">
        <f>VLOOKUP($A5,id!$C:$H,6,0)</f>
        <v>Pacek Karolina</v>
      </c>
      <c r="C5" s="22">
        <f>VLOOKUP($A5,id!$C:$H,4,0)</f>
        <v>0</v>
      </c>
      <c r="D5" s="2">
        <f>IF(E4=E5,D4,ROW(B3))</f>
        <v>3</v>
      </c>
      <c r="E5" s="11">
        <f>LARGE(F5:W5,1)+LARGE(F5:W5,2)+IFERROR(LARGE(F5:W5,3),0)+IFERROR(LARGE(F5:W5,4),0)+IFERROR(LARGE(F5:W5,5),0)+IFERROR(LARGE(F5:W5,6),0)</f>
        <v>453.23964103275375</v>
      </c>
      <c r="F5" s="12">
        <f>IFERROR(VLOOKUP($A5,'ZdZ K'!$S$1:$Z$43,8,0),"")</f>
        <v>94.637681159420282</v>
      </c>
      <c r="G5" s="12">
        <f>IFERROR(VLOOKUP($A5,'Roza K'!N:U,8,0),"")</f>
        <v>69.047912811022016</v>
      </c>
      <c r="H5" s="12" t="str">
        <f>IFERROR(VLOOKUP($A5,'H53 200 K'!$AL$5:$AS$12,8,0),"")</f>
        <v/>
      </c>
      <c r="I5" s="14" t="str">
        <f>IFERROR(VLOOKUP($A5,'Dymno K'!$BO$4:$BV$10,8,0),"")</f>
        <v/>
      </c>
      <c r="J5" s="19">
        <f>IFERROR(VLOOKUP($A5,'Dukty K'!$AU$1:$BB$11,8,0),"")</f>
        <v>75.320512820512818</v>
      </c>
      <c r="K5" s="19">
        <f>IFERROR(VLOOKUP($A5,'Tropy K'!$Q$3:$X$15,8,0),"")</f>
        <v>70.930071671693824</v>
      </c>
      <c r="L5" s="19" t="str">
        <f>IFERROR(VLOOKUP($A5,'Grassor TR300 K'!$BX$2:$CE$6,8,0),"")</f>
        <v/>
      </c>
      <c r="M5" s="19">
        <f>IFERROR(VLOOKUP($A5,'BO K'!$K$3:$R$16,8,0),"")</f>
        <v>72.470129236771498</v>
      </c>
      <c r="N5" s="19" t="str">
        <f>IFERROR(VLOOKUP($A5,'Konwalie K'!$K$3:$R$10,8,0),"")</f>
        <v/>
      </c>
      <c r="O5" s="12"/>
      <c r="P5" s="19" t="str">
        <f>IFERROR(VLOOKUP($A5,'Korno K'!$BR$3:$BY$15,8,0),"")</f>
        <v/>
      </c>
      <c r="Q5" s="19">
        <f>IFERROR(VLOOKUP($A5,'Abentojra K'!$J$4:$Q$7,8,0),"")</f>
        <v>70.833333333333343</v>
      </c>
      <c r="R5" s="19" t="str">
        <f>IFERROR(VLOOKUP($A5,'Mordownik K'!$M$6:$T$10,8,0),"")</f>
        <v/>
      </c>
      <c r="S5" s="12" t="str">
        <f>IFERROR(VLOOKUP($A5,'XIV Szago K'!$BB$4:$BI$5,8,0),"")</f>
        <v/>
      </c>
      <c r="T5" s="12" t="str">
        <f>IFERROR(VLOOKUP($A5,'H54 TR200 K'!$AS$6:$AZ$17,8,0),"")</f>
        <v/>
      </c>
      <c r="U5" s="12" t="str">
        <f>IFERROR(VLOOKUP($A5,'NM TR200 K'!$AN$5:$AU$7,8,0),"")</f>
        <v/>
      </c>
      <c r="V5" s="10">
        <f>IFERROR(LARGE(X5:AP5,1),0)+IFERROR(LARGE(X5:AP5,2),0)</f>
        <v>65.386388714039398</v>
      </c>
      <c r="W5" s="10">
        <f>IFERROR(LARGE(X5:AP5,3),0)+IFERROR(LARGE(X5:AP5,4),0)</f>
        <v>0</v>
      </c>
      <c r="X5" s="12"/>
      <c r="Y5" s="12" t="str">
        <f>IFERROR(VLOOKUP($A5,'XIII Szago K'!DJ:DQ,8,0),"")</f>
        <v/>
      </c>
      <c r="Z5" s="12">
        <f>IFERROR(VLOOKUP($A5,'Wiosenne 360 K'!K:R,8,0),"")</f>
        <v>35.983186385072877</v>
      </c>
      <c r="AA5" s="12" t="str">
        <f>IFERROR(VLOOKUP($A5,'NMnO K'!AT:BA,8,0),"")</f>
        <v/>
      </c>
      <c r="AB5" s="12" t="str">
        <f>IFERROR(VLOOKUP($A5,'Wertepy K'!M:T,8,0),"")</f>
        <v/>
      </c>
      <c r="AC5" s="12" t="str">
        <f>IFERROR(VLOOKUP($A5,'H53 100 K'!$AG$5:$AN$22,8,0),"")</f>
        <v/>
      </c>
      <c r="AD5" s="18" t="str">
        <f>IFERROR(VLOOKUP($A5,'Liczyrzepa - wiosna K'!$N$2:$U$3,8,0),"")</f>
        <v/>
      </c>
      <c r="AE5" s="12" t="str">
        <f>IFERROR(VLOOKUP($A5,'Harce K'!$H$2:$O$4,8,0),"")</f>
        <v/>
      </c>
      <c r="AF5" s="18">
        <f>IFERROR(VLOOKUP($A5,'XII z Kompasem K'!$K$1:$R$8,8,0),"")</f>
        <v>29.403202328966522</v>
      </c>
      <c r="AG5" s="19" t="str">
        <f>IFERROR(VLOOKUP($A5,'Grassor TR150 K'!$BH$2:$BO$6,8,0),"")</f>
        <v/>
      </c>
      <c r="AH5" s="19" t="str">
        <f>IFERROR(VLOOKUP($A5,'Pazur Gryfa K'!$P$2:$W$5,8,0),"")</f>
        <v/>
      </c>
      <c r="AI5" s="19" t="str">
        <f>IFERROR(VLOOKUP($A5,'Szaga K'!$J$2:$Q$6,8,0),"")</f>
        <v/>
      </c>
      <c r="AJ5" s="19" t="str">
        <f>IFERROR(VLOOKUP($A5,'Sudecka 100 K'!$M$2:$T$6,8,0),"")</f>
        <v/>
      </c>
      <c r="AK5" s="18"/>
      <c r="AL5" s="19" t="str">
        <f>IFERROR(VLOOKUP($A5,'Waligóra K'!$J$2:$Q$5,8,0),"")</f>
        <v/>
      </c>
      <c r="AM5" s="19" t="str">
        <f>IFERROR(VLOOKUP($A5,'Jesienne 360 K'!$K$2:$R$6,8,0),"")</f>
        <v/>
      </c>
      <c r="AN5" s="19" t="str">
        <f>IFERROR(VLOOKUP($A5,'H54 TR100 K'!$AG$6:$AN$23,8,0),"")</f>
        <v/>
      </c>
      <c r="AO5" s="19" t="str">
        <f>IFERROR(VLOOKUP($A5,'Azymut K'!$O$3:$V$4,8,0),"")</f>
        <v/>
      </c>
      <c r="AP5" s="19" t="str">
        <f>IFERROR(VLOOKUP($A5,'NM TR100 K'!$AD$5:$AK$6,8,0),"")</f>
        <v/>
      </c>
      <c r="AQ5" s="26"/>
    </row>
    <row r="6" spans="1:43" s="13" customFormat="1">
      <c r="A6">
        <v>160</v>
      </c>
      <c r="B6" s="22" t="str">
        <f>VLOOKUP($A6,id!$C:$H,6,0)</f>
        <v>Adamczyk Ewa</v>
      </c>
      <c r="C6" s="22" t="str">
        <f>VLOOKUP($A6,id!$C:$H,4,0)</f>
        <v>Zbieranina z Niesięcina</v>
      </c>
      <c r="D6" s="2">
        <f>IF(E5=E6,D5,ROW(B4))</f>
        <v>4</v>
      </c>
      <c r="E6" s="11">
        <f>LARGE(F6:W6,1)+LARGE(F6:W6,2)+IFERROR(LARGE(F6:W6,3),0)+IFERROR(LARGE(F6:W6,4),0)+IFERROR(LARGE(F6:W6,5),0)+IFERROR(LARGE(F6:W6,6),0)</f>
        <v>402.30833345241507</v>
      </c>
      <c r="F6" s="12"/>
      <c r="G6" s="12"/>
      <c r="H6" s="12" t="str">
        <f>IFERROR(VLOOKUP($A6,'H53 200 K'!$AL$5:$AS$12,8,0),"")</f>
        <v/>
      </c>
      <c r="I6" s="14">
        <f>IFERROR(VLOOKUP($A6,'Dymno K'!$BO$4:$BV$10,8,0),"")</f>
        <v>30.20416201667431</v>
      </c>
      <c r="J6" s="19">
        <f>IFERROR(VLOOKUP($A6,'Dukty K'!$AU$1:$BB$11,8,0),"")</f>
        <v>80.769230769230774</v>
      </c>
      <c r="K6" s="19">
        <f>IFERROR(VLOOKUP($A6,'Tropy K'!$Q$3:$X$15,8,0),"")</f>
        <v>67.293252822263057</v>
      </c>
      <c r="L6" s="19" t="str">
        <f>IFERROR(VLOOKUP($A6,'Grassor TR300 K'!$BX$2:$CE$6,8,0),"")</f>
        <v/>
      </c>
      <c r="M6" s="19">
        <f>IFERROR(VLOOKUP($A6,'BO K'!$K$3:$R$16,8,0),"")</f>
        <v>60.361546590957744</v>
      </c>
      <c r="N6" s="19" t="str">
        <f>IFERROR(VLOOKUP($A6,'Konwalie K'!$K$3:$R$10,8,0),"")</f>
        <v/>
      </c>
      <c r="O6" s="12"/>
      <c r="P6" s="19">
        <f>IFERROR(VLOOKUP($A6,'Korno K'!$BR$3:$BY$15,8,0),"")</f>
        <v>70.803613884926293</v>
      </c>
      <c r="Q6" s="19" t="str">
        <f>IFERROR(VLOOKUP($A6,'Abentojra K'!$J$4:$Q$7,8,0),"")</f>
        <v/>
      </c>
      <c r="R6" s="19" t="str">
        <f>IFERROR(VLOOKUP($A6,'Mordownik K'!$M$6:$T$10,8,0),"")</f>
        <v/>
      </c>
      <c r="S6" s="12" t="str">
        <f>IFERROR(VLOOKUP($A6,'XIV Szago K'!$BB$4:$BI$5,8,0),"")</f>
        <v/>
      </c>
      <c r="T6" s="12">
        <f>IFERROR(VLOOKUP($A6,'H54 TR200 K'!$AS$6:$AZ$17,8,0),"")</f>
        <v>58.333333333333336</v>
      </c>
      <c r="U6" s="12" t="str">
        <f>IFERROR(VLOOKUP($A6,'NM TR200 K'!$AN$5:$AU$7,8,0),"")</f>
        <v/>
      </c>
      <c r="V6" s="10">
        <f>IFERROR(LARGE(X6:AP6,1),0)+IFERROR(LARGE(X6:AP6,2),0)</f>
        <v>64.747356051703875</v>
      </c>
      <c r="W6" s="10">
        <f>IFERROR(LARGE(X6:AP6,3),0)+IFERROR(LARGE(X6:AP6,4),0)</f>
        <v>27.5</v>
      </c>
      <c r="X6" s="12"/>
      <c r="Y6" s="12"/>
      <c r="Z6" s="12"/>
      <c r="AA6" s="12">
        <f>IFERROR(VLOOKUP($A6,'NMnO K'!AT:BA,8,0),"")</f>
        <v>27.5</v>
      </c>
      <c r="AB6" s="12" t="str">
        <f>IFERROR(VLOOKUP($A6,'Wertepy K'!M:T,8,0),"")</f>
        <v/>
      </c>
      <c r="AC6" s="12" t="str">
        <f>IFERROR(VLOOKUP($A6,'H53 100 K'!$AG$5:$AN$22,8,0),"")</f>
        <v/>
      </c>
      <c r="AD6" s="18">
        <f>IFERROR(VLOOKUP($A6,'Liczyrzepa - wiosna K'!$N$2:$U$3,8,0),"")</f>
        <v>36.486486486486484</v>
      </c>
      <c r="AE6" s="12" t="str">
        <f>IFERROR(VLOOKUP($A6,'Harce K'!$H$2:$O$4,8,0),"")</f>
        <v/>
      </c>
      <c r="AF6" s="18" t="str">
        <f>IFERROR(VLOOKUP($A6,'XII z Kompasem K'!$K$1:$R$8,8,0),"")</f>
        <v/>
      </c>
      <c r="AG6" s="19" t="str">
        <f>IFERROR(VLOOKUP($A6,'Grassor TR150 K'!$BH$2:$BO$6,8,0),"")</f>
        <v/>
      </c>
      <c r="AH6" s="19" t="str">
        <f>IFERROR(VLOOKUP($A6,'Pazur Gryfa K'!$P$2:$W$5,8,0),"")</f>
        <v/>
      </c>
      <c r="AI6" s="19" t="str">
        <f>IFERROR(VLOOKUP($A6,'Szaga K'!$J$2:$Q$6,8,0),"")</f>
        <v/>
      </c>
      <c r="AJ6" s="19" t="str">
        <f>IFERROR(VLOOKUP($A6,'Sudecka 100 K'!$M$2:$T$6,8,0),"")</f>
        <v/>
      </c>
      <c r="AK6" s="18"/>
      <c r="AL6" s="19">
        <f>IFERROR(VLOOKUP($A6,'Waligóra K'!$J$2:$Q$5,8,0),"")</f>
        <v>28.260869565217394</v>
      </c>
      <c r="AM6" s="19" t="str">
        <f>IFERROR(VLOOKUP($A6,'Jesienne 360 K'!$K$2:$R$6,8,0),"")</f>
        <v/>
      </c>
      <c r="AN6" s="19" t="str">
        <f>IFERROR(VLOOKUP($A6,'H54 TR100 K'!$AG$6:$AN$23,8,0),"")</f>
        <v/>
      </c>
      <c r="AO6" s="19" t="str">
        <f>IFERROR(VLOOKUP($A6,'Azymut K'!$O$3:$V$4,8,0),"")</f>
        <v/>
      </c>
      <c r="AP6" s="19" t="str">
        <f>IFERROR(VLOOKUP($A6,'NM TR100 K'!$AD$5:$AK$6,8,0),"")</f>
        <v/>
      </c>
      <c r="AQ6" s="26"/>
    </row>
    <row r="7" spans="1:43" s="13" customFormat="1">
      <c r="A7" s="13">
        <v>57</v>
      </c>
      <c r="B7" s="22" t="str">
        <f>VLOOKUP($A7,id!$C:$H,6,0)</f>
        <v>Stanek Asia</v>
      </c>
      <c r="C7" s="22" t="str">
        <f>VLOOKUP($A7,id!$C:$H,4,0)</f>
        <v>RUDY KOT</v>
      </c>
      <c r="D7" s="2">
        <f>IF(E6=E7,D6,ROW(B5))</f>
        <v>5</v>
      </c>
      <c r="E7" s="11">
        <f>LARGE(F7:W7,1)+LARGE(F7:W7,2)+IFERROR(LARGE(F7:W7,3),0)+IFERROR(LARGE(F7:W7,4),0)+IFERROR(LARGE(F7:W7,5),0)+IFERROR(LARGE(F7:W7,6),0)</f>
        <v>397.78709783672775</v>
      </c>
      <c r="F7" s="12">
        <f>IFERROR(VLOOKUP($A7,'ZdZ K'!$S$1:$Z$43,8,0),"")</f>
        <v>97.536231884057969</v>
      </c>
      <c r="G7" s="12">
        <f>IFERROR(VLOOKUP($A7,'Roza K'!N:U,8,0),"")</f>
        <v>57.759658719510092</v>
      </c>
      <c r="H7" s="12">
        <f>IFERROR(VLOOKUP($A7,'H53 200 K'!$AL$5:$AS$12,8,0),"")</f>
        <v>56.666666666666657</v>
      </c>
      <c r="I7" s="14" t="str">
        <f>IFERROR(VLOOKUP($A7,'Dymno K'!$BO$4:$BV$10,8,0),"")</f>
        <v/>
      </c>
      <c r="J7" s="19">
        <f>IFERROR(VLOOKUP($A7,'Dukty K'!$AU$1:$BB$11,8,0),"")</f>
        <v>74.358974358974351</v>
      </c>
      <c r="K7" s="19">
        <f>IFERROR(VLOOKUP($A7,'Tropy K'!$Q$3:$X$15,8,0),"")</f>
        <v>64.800910125142195</v>
      </c>
      <c r="L7" s="19">
        <f>IFERROR(VLOOKUP($A7,'Grassor TR300 K'!$BX$2:$CE$6,8,0),"")</f>
        <v>12.162162162162161</v>
      </c>
      <c r="M7" s="19" t="str">
        <f>IFERROR(VLOOKUP($A7,'BO K'!$K$3:$R$16,8,0),"")</f>
        <v/>
      </c>
      <c r="N7" s="19" t="str">
        <f>IFERROR(VLOOKUP($A7,'Konwalie K'!$K$3:$R$10,8,0),"")</f>
        <v/>
      </c>
      <c r="O7" s="12"/>
      <c r="P7" s="19" t="str">
        <f>IFERROR(VLOOKUP($A7,'Korno K'!$BR$3:$BY$15,8,0),"")</f>
        <v/>
      </c>
      <c r="Q7" s="19" t="str">
        <f>IFERROR(VLOOKUP($A7,'Abentojra K'!$J$4:$Q$7,8,0),"")</f>
        <v/>
      </c>
      <c r="R7" s="19" t="str">
        <f>IFERROR(VLOOKUP($A7,'Mordownik K'!$M$6:$T$10,8,0),"")</f>
        <v/>
      </c>
      <c r="S7" s="12" t="str">
        <f>IFERROR(VLOOKUP($A7,'XIV Szago K'!$BB$4:$BI$5,8,0),"")</f>
        <v/>
      </c>
      <c r="T7" s="12">
        <f>IFERROR(VLOOKUP($A7,'H54 TR200 K'!$AS$6:$AZ$17,8,0),"")</f>
        <v>46.664656082376524</v>
      </c>
      <c r="U7" s="12" t="str">
        <f>IFERROR(VLOOKUP($A7,'NM TR200 K'!$AN$5:$AU$7,8,0),"")</f>
        <v/>
      </c>
      <c r="V7" s="10">
        <f>IFERROR(LARGE(X7:AP7,1),0)+IFERROR(LARGE(X7:AP7,2),0)</f>
        <v>43.478260869565219</v>
      </c>
      <c r="W7" s="10">
        <f>IFERROR(LARGE(X7:AP7,3),0)+IFERROR(LARGE(X7:AP7,4),0)</f>
        <v>0</v>
      </c>
      <c r="X7" s="12"/>
      <c r="Y7" s="12" t="str">
        <f>IFERROR(VLOOKUP($A7,'XIII Szago K'!DJ:DQ,8,0),"")</f>
        <v/>
      </c>
      <c r="Z7" s="12" t="str">
        <f>IFERROR(VLOOKUP($A7,'Wiosenne 360 K'!K:R,8,0),"")</f>
        <v/>
      </c>
      <c r="AA7" s="12" t="str">
        <f>IFERROR(VLOOKUP($A7,'NMnO K'!AT:BA,8,0),"")</f>
        <v/>
      </c>
      <c r="AB7" s="12" t="str">
        <f>IFERROR(VLOOKUP($A7,'Wertepy K'!M:T,8,0),"")</f>
        <v/>
      </c>
      <c r="AC7" s="12" t="str">
        <f>IFERROR(VLOOKUP($A7,'H53 100 K'!$AG$5:$AN$22,8,0),"")</f>
        <v/>
      </c>
      <c r="AD7" s="18" t="str">
        <f>IFERROR(VLOOKUP($A7,'Liczyrzepa - wiosna K'!$N$2:$U$3,8,0),"")</f>
        <v/>
      </c>
      <c r="AE7" s="12" t="str">
        <f>IFERROR(VLOOKUP($A7,'Harce K'!$H$2:$O$4,8,0),"")</f>
        <v/>
      </c>
      <c r="AF7" s="18" t="str">
        <f>IFERROR(VLOOKUP($A7,'XII z Kompasem K'!$K$1:$R$8,8,0),"")</f>
        <v/>
      </c>
      <c r="AG7" s="19" t="str">
        <f>IFERROR(VLOOKUP($A7,'Grassor TR150 K'!$BH$2:$BO$6,8,0),"")</f>
        <v/>
      </c>
      <c r="AH7" s="19" t="str">
        <f>IFERROR(VLOOKUP($A7,'Pazur Gryfa K'!$P$2:$W$5,8,0),"")</f>
        <v/>
      </c>
      <c r="AI7" s="19" t="str">
        <f>IFERROR(VLOOKUP($A7,'Szaga K'!$J$2:$Q$6,8,0),"")</f>
        <v/>
      </c>
      <c r="AJ7" s="19" t="str">
        <f>IFERROR(VLOOKUP($A7,'Sudecka 100 K'!$M$2:$T$6,8,0),"")</f>
        <v/>
      </c>
      <c r="AK7" s="18"/>
      <c r="AL7" s="19" t="str">
        <f>IFERROR(VLOOKUP($A7,'Waligóra K'!$J$2:$Q$5,8,0),"")</f>
        <v/>
      </c>
      <c r="AM7" s="19" t="str">
        <f>IFERROR(VLOOKUP($A7,'Jesienne 360 K'!$K$2:$R$6,8,0),"")</f>
        <v/>
      </c>
      <c r="AN7" s="19" t="str">
        <f>IFERROR(VLOOKUP($A7,'H54 TR100 K'!$AG$6:$AN$23,8,0),"")</f>
        <v/>
      </c>
      <c r="AO7" s="19">
        <f>IFERROR(VLOOKUP($A7,'Azymut K'!$O$3:$V$4,8,0),"")</f>
        <v>43.478260869565219</v>
      </c>
      <c r="AP7" s="19" t="str">
        <f>IFERROR(VLOOKUP($A7,'NM TR100 K'!$AD$5:$AK$6,8,0),"")</f>
        <v/>
      </c>
      <c r="AQ7" s="26"/>
    </row>
    <row r="8" spans="1:43" s="13" customFormat="1">
      <c r="A8">
        <v>88</v>
      </c>
      <c r="B8" s="22" t="str">
        <f>VLOOKUP($A8,id!$C:$H,6,0)</f>
        <v>Konieczna Krystyna</v>
      </c>
      <c r="C8" s="22" t="str">
        <f>VLOOKUP($A8,id!$C:$H,4,0)</f>
        <v>Grupa Rowerowa Lipka</v>
      </c>
      <c r="D8" s="2">
        <f>IF(E7=E8,D7,ROW(B6))</f>
        <v>6</v>
      </c>
      <c r="E8" s="11">
        <f>LARGE(F8:W8,1)+LARGE(F8:W8,2)+IFERROR(LARGE(F8:W8,3),0)+IFERROR(LARGE(F8:W8,4),0)+IFERROR(LARGE(F8:W8,5),0)+IFERROR(LARGE(F8:W8,6),0)</f>
        <v>318.86233717898835</v>
      </c>
      <c r="F8" s="12"/>
      <c r="G8" s="12">
        <f>IFERROR(VLOOKUP($A8,'Roza K'!N:U,8,0),"")</f>
        <v>52.084832171933478</v>
      </c>
      <c r="H8" s="12" t="str">
        <f>IFERROR(VLOOKUP($A8,'H53 200 K'!$AL$5:$AS$12,8,0),"")</f>
        <v/>
      </c>
      <c r="I8" s="14" t="str">
        <f>IFERROR(VLOOKUP($A8,'Dymno K'!$BO$4:$BV$10,8,0),"")</f>
        <v/>
      </c>
      <c r="J8" s="19" t="str">
        <f>IFERROR(VLOOKUP($A8,'Dukty K'!$AU$1:$BB$11,8,0),"")</f>
        <v/>
      </c>
      <c r="K8" s="19">
        <f>IFERROR(VLOOKUP($A8,'Tropy K'!$Q$3:$X$15,8,0),"")</f>
        <v>62.308567428021341</v>
      </c>
      <c r="L8" s="19" t="str">
        <f>IFERROR(VLOOKUP($A8,'Grassor TR300 K'!$BX$2:$CE$6,8,0),"")</f>
        <v/>
      </c>
      <c r="M8" s="19" t="str">
        <f>IFERROR(VLOOKUP($A8,'BO K'!$K$3:$R$16,8,0),"")</f>
        <v/>
      </c>
      <c r="N8" s="19">
        <f>IFERROR(VLOOKUP($A8,'Konwalie K'!$K$3:$R$10,8,0),"")</f>
        <v>57.800226446121322</v>
      </c>
      <c r="O8" s="12"/>
      <c r="P8" s="19" t="str">
        <f>IFERROR(VLOOKUP($A8,'Korno K'!$BR$3:$BY$15,8,0),"")</f>
        <v/>
      </c>
      <c r="Q8" s="19" t="str">
        <f>IFERROR(VLOOKUP($A8,'Abentojra K'!$J$4:$Q$7,8,0),"")</f>
        <v/>
      </c>
      <c r="R8" s="19" t="str">
        <f>IFERROR(VLOOKUP($A8,'Mordownik K'!$M$6:$T$10,8,0),"")</f>
        <v/>
      </c>
      <c r="S8" s="12" t="str">
        <f>IFERROR(VLOOKUP($A8,'XIV Szago K'!$BB$4:$BI$5,8,0),"")</f>
        <v/>
      </c>
      <c r="T8" s="12" t="str">
        <f>IFERROR(VLOOKUP($A8,'H54 TR200 K'!$AS$6:$AZ$17,8,0),"")</f>
        <v/>
      </c>
      <c r="U8" s="12" t="str">
        <f>IFERROR(VLOOKUP($A8,'NM TR200 K'!$AN$5:$AU$7,8,0),"")</f>
        <v/>
      </c>
      <c r="V8" s="10">
        <f>IFERROR(LARGE(X8:AP8,1),0)+IFERROR(LARGE(X8:AP8,2),0)</f>
        <v>85.109663334622013</v>
      </c>
      <c r="W8" s="10">
        <f>IFERROR(LARGE(X8:AP8,3),0)+IFERROR(LARGE(X8:AP8,4),0)</f>
        <v>61.559047798290194</v>
      </c>
      <c r="X8" s="12"/>
      <c r="Y8" s="12" t="str">
        <f>IFERROR(VLOOKUP($A8,'XIII Szago K'!DJ:DQ,8,0),"")</f>
        <v/>
      </c>
      <c r="Z8" s="12" t="str">
        <f>IFERROR(VLOOKUP($A8,'Wiosenne 360 K'!K:R,8,0),"")</f>
        <v/>
      </c>
      <c r="AA8" s="12" t="str">
        <f>IFERROR(VLOOKUP($A8,'NMnO K'!AT:BA,8,0),"")</f>
        <v/>
      </c>
      <c r="AB8" s="12">
        <f>IFERROR(VLOOKUP($A8,'Wertepy K'!M:T,8,0),"")</f>
        <v>31.859205776173287</v>
      </c>
      <c r="AC8" s="12">
        <f>IFERROR(VLOOKUP($A8,'H53 100 K'!$AG$5:$AN$22,8,0),"")</f>
        <v>20.754548196099886</v>
      </c>
      <c r="AD8" s="18" t="str">
        <f>IFERROR(VLOOKUP($A8,'Liczyrzepa - wiosna K'!$N$2:$U$3,8,0),"")</f>
        <v/>
      </c>
      <c r="AE8" s="12" t="str">
        <f>IFERROR(VLOOKUP($A8,'Harce K'!$H$2:$O$4,8,0),"")</f>
        <v/>
      </c>
      <c r="AF8" s="18">
        <f>IFERROR(VLOOKUP($A8,'XII z Kompasem K'!$K$1:$R$8,8,0),"")</f>
        <v>21.672655591184736</v>
      </c>
      <c r="AG8" s="19">
        <f>IFERROR(VLOOKUP($A8,'Grassor TR150 K'!$BH$2:$BO$6,8,0),"")</f>
        <v>25.409836065573774</v>
      </c>
      <c r="AH8" s="19">
        <f>IFERROR(VLOOKUP($A8,'Pazur Gryfa K'!$P$2:$W$5,8,0),"")</f>
        <v>29.699842022116904</v>
      </c>
      <c r="AI8" s="19">
        <f>IFERROR(VLOOKUP($A8,'Szaga K'!$J$2:$Q$6,8,0),"")</f>
        <v>48.214285714285715</v>
      </c>
      <c r="AJ8" s="19" t="str">
        <f>IFERROR(VLOOKUP($A8,'Sudecka 100 K'!$M$2:$T$6,8,0),"")</f>
        <v/>
      </c>
      <c r="AK8" s="18"/>
      <c r="AL8" s="19" t="str">
        <f>IFERROR(VLOOKUP($A8,'Waligóra K'!$J$2:$Q$5,8,0),"")</f>
        <v/>
      </c>
      <c r="AM8" s="19" t="str">
        <f>IFERROR(VLOOKUP($A8,'Jesienne 360 K'!$K$2:$R$6,8,0),"")</f>
        <v/>
      </c>
      <c r="AN8" s="19">
        <f>IFERROR(VLOOKUP($A8,'H54 TR100 K'!$AG$6:$AN$23,8,0),"")</f>
        <v>36.895377620336291</v>
      </c>
      <c r="AO8" s="19" t="str">
        <f>IFERROR(VLOOKUP($A8,'Azymut K'!$O$3:$V$4,8,0),"")</f>
        <v/>
      </c>
      <c r="AP8" s="19" t="str">
        <f>IFERROR(VLOOKUP($A8,'NM TR100 K'!$AD$5:$AK$6,8,0),"")</f>
        <v/>
      </c>
      <c r="AQ8" s="26"/>
    </row>
    <row r="9" spans="1:43" s="13" customFormat="1">
      <c r="A9" s="13">
        <v>61</v>
      </c>
      <c r="B9" s="22" t="str">
        <f>VLOOKUP($A9,id!$C:$H,6,0)</f>
        <v>Marcinkowska Magdalena</v>
      </c>
      <c r="C9" s="22" t="str">
        <f>VLOOKUP($A9,id!$C:$H,4,0)</f>
        <v xml:space="preserve">podrozerowerowe.info </v>
      </c>
      <c r="D9" s="2">
        <f>IF(E8=E9,D8,ROW(B7))</f>
        <v>7</v>
      </c>
      <c r="E9" s="11">
        <f>LARGE(F9:W9,1)+LARGE(F9:W9,2)+IFERROR(LARGE(F9:W9,3),0)+IFERROR(LARGE(F9:W9,4),0)+IFERROR(LARGE(F9:W9,5),0)+IFERROR(LARGE(F9:W9,6),0)</f>
        <v>270.78265376878642</v>
      </c>
      <c r="F9" s="12">
        <f>IFERROR(VLOOKUP($A9,'ZdZ K'!$S$1:$Z$43,8,0),"")</f>
        <v>66.956521739130423</v>
      </c>
      <c r="G9" s="12">
        <f>IFERROR(VLOOKUP($A9,'Roza K'!N:U,8,0),"")</f>
        <v>57.975068199868765</v>
      </c>
      <c r="H9" s="12" t="str">
        <f>IFERROR(VLOOKUP($A9,'H53 200 K'!$AL$5:$AS$12,8,0),"")</f>
        <v/>
      </c>
      <c r="I9" s="14" t="str">
        <f>IFERROR(VLOOKUP($A9,'Dymno K'!$BO$4:$BV$10,8,0),"")</f>
        <v/>
      </c>
      <c r="J9" s="19" t="str">
        <f>IFERROR(VLOOKUP($A9,'Dukty K'!$AU$1:$BB$11,8,0),"")</f>
        <v/>
      </c>
      <c r="K9" s="19" t="str">
        <f>IFERROR(VLOOKUP($A9,'Tropy K'!$Q$3:$X$15,8,0),"")</f>
        <v/>
      </c>
      <c r="L9" s="19" t="str">
        <f>IFERROR(VLOOKUP($A9,'Grassor TR300 K'!$BX$2:$CE$6,8,0),"")</f>
        <v/>
      </c>
      <c r="M9" s="19" t="str">
        <f>IFERROR(VLOOKUP($A9,'BO K'!$K$3:$R$16,8,0),"")</f>
        <v/>
      </c>
      <c r="N9" s="19" t="str">
        <f>IFERROR(VLOOKUP($A9,'Konwalie K'!$K$3:$R$10,8,0),"")</f>
        <v/>
      </c>
      <c r="O9" s="12"/>
      <c r="P9" s="19" t="str">
        <f>IFERROR(VLOOKUP($A9,'Korno K'!$BR$3:$BY$15,8,0),"")</f>
        <v/>
      </c>
      <c r="Q9" s="19" t="str">
        <f>IFERROR(VLOOKUP($A9,'Abentojra K'!$J$4:$Q$7,8,0),"")</f>
        <v/>
      </c>
      <c r="R9" s="19" t="str">
        <f>IFERROR(VLOOKUP($A9,'Mordownik K'!$M$6:$T$10,8,0),"")</f>
        <v/>
      </c>
      <c r="S9" s="12">
        <f>IFERROR(VLOOKUP($A9,'XIV Szago K'!$BB$4:$BI$5,8,0),"")</f>
        <v>80.851063829787236</v>
      </c>
      <c r="T9" s="12">
        <f>IFERROR(VLOOKUP($A9,'H54 TR200 K'!$AS$6:$AZ$17,8,0),"")</f>
        <v>65</v>
      </c>
      <c r="U9" s="12" t="str">
        <f>IFERROR(VLOOKUP($A9,'NM TR200 K'!$AN$5:$AU$7,8,0),"")</f>
        <v/>
      </c>
      <c r="V9" s="10">
        <f>IFERROR(LARGE(X9:AP9,1),0)+IFERROR(LARGE(X9:AP9,2),0)</f>
        <v>0</v>
      </c>
      <c r="W9" s="10">
        <f>IFERROR(LARGE(X9:AP9,3),0)+IFERROR(LARGE(X9:AP9,4),0)</f>
        <v>0</v>
      </c>
      <c r="X9" s="12"/>
      <c r="Y9" s="12" t="str">
        <f>IFERROR(VLOOKUP($A9,'XIII Szago K'!DJ:DQ,8,0),"")</f>
        <v/>
      </c>
      <c r="Z9" s="12" t="str">
        <f>IFERROR(VLOOKUP($A9,'Wiosenne 360 K'!K:R,8,0),"")</f>
        <v/>
      </c>
      <c r="AA9" s="12" t="str">
        <f>IFERROR(VLOOKUP($A9,'NMnO K'!AT:BA,8,0),"")</f>
        <v/>
      </c>
      <c r="AB9" s="12" t="str">
        <f>IFERROR(VLOOKUP($A9,'Wertepy K'!M:T,8,0),"")</f>
        <v/>
      </c>
      <c r="AC9" s="12" t="str">
        <f>IFERROR(VLOOKUP($A9,'H53 100 K'!$AG$5:$AN$22,8,0),"")</f>
        <v/>
      </c>
      <c r="AD9" s="18" t="str">
        <f>IFERROR(VLOOKUP($A9,'Liczyrzepa - wiosna K'!$N$2:$U$3,8,0),"")</f>
        <v/>
      </c>
      <c r="AE9" s="12" t="str">
        <f>IFERROR(VLOOKUP($A9,'Harce K'!$H$2:$O$4,8,0),"")</f>
        <v/>
      </c>
      <c r="AF9" s="18" t="str">
        <f>IFERROR(VLOOKUP($A9,'XII z Kompasem K'!$K$1:$R$8,8,0),"")</f>
        <v/>
      </c>
      <c r="AG9" s="19" t="str">
        <f>IFERROR(VLOOKUP($A9,'Grassor TR150 K'!$BH$2:$BO$6,8,0),"")</f>
        <v/>
      </c>
      <c r="AH9" s="19" t="str">
        <f>IFERROR(VLOOKUP($A9,'Pazur Gryfa K'!$P$2:$W$5,8,0),"")</f>
        <v/>
      </c>
      <c r="AI9" s="19" t="str">
        <f>IFERROR(VLOOKUP($A9,'Szaga K'!$J$2:$Q$6,8,0),"")</f>
        <v/>
      </c>
      <c r="AJ9" s="19" t="str">
        <f>IFERROR(VLOOKUP($A9,'Sudecka 100 K'!$M$2:$T$6,8,0),"")</f>
        <v/>
      </c>
      <c r="AK9" s="18"/>
      <c r="AL9" s="19" t="str">
        <f>IFERROR(VLOOKUP($A9,'Waligóra K'!$J$2:$Q$5,8,0),"")</f>
        <v/>
      </c>
      <c r="AM9" s="19" t="str">
        <f>IFERROR(VLOOKUP($A9,'Jesienne 360 K'!$K$2:$R$6,8,0),"")</f>
        <v/>
      </c>
      <c r="AN9" s="19" t="str">
        <f>IFERROR(VLOOKUP($A9,'H54 TR100 K'!$AG$6:$AN$23,8,0),"")</f>
        <v/>
      </c>
      <c r="AO9" s="19" t="str">
        <f>IFERROR(VLOOKUP($A9,'Azymut K'!$O$3:$V$4,8,0),"")</f>
        <v/>
      </c>
      <c r="AP9" s="19" t="str">
        <f>IFERROR(VLOOKUP($A9,'NM TR100 K'!$AD$5:$AK$6,8,0),"")</f>
        <v/>
      </c>
      <c r="AQ9" s="26"/>
    </row>
    <row r="10" spans="1:43" s="13" customFormat="1">
      <c r="A10" s="13">
        <v>159</v>
      </c>
      <c r="B10" s="22" t="str">
        <f>VLOOKUP($A10,id!$C:$H,6,0)</f>
        <v>Czarny Basia</v>
      </c>
      <c r="C10" s="22" t="str">
        <f>VLOOKUP($A10,id!$C:$H,4,0)</f>
        <v>Szkoła Fechtunku ARAMIS</v>
      </c>
      <c r="D10" s="2">
        <f>IF(E9=E10,D9,ROW(B8))</f>
        <v>8</v>
      </c>
      <c r="E10" s="11">
        <f>LARGE(F10:W10,1)+LARGE(F10:W10,2)+IFERROR(LARGE(F10:W10,3),0)+IFERROR(LARGE(F10:W10,4),0)+IFERROR(LARGE(F10:W10,5),0)+IFERROR(LARGE(F10:W10,6),0)</f>
        <v>225.60061196220721</v>
      </c>
      <c r="F10" s="12"/>
      <c r="G10" s="12"/>
      <c r="H10" s="12" t="str">
        <f>IFERROR(VLOOKUP($A10,'H53 200 K'!$AL$5:$AS$12,8,0),"")</f>
        <v/>
      </c>
      <c r="I10" s="14" t="str">
        <f>IFERROR(VLOOKUP($A10,'Dymno K'!$BO$4:$BV$10,8,0),"")</f>
        <v/>
      </c>
      <c r="J10" s="19" t="str">
        <f>IFERROR(VLOOKUP($A10,'Dukty K'!$AU$1:$BB$11,8,0),"")</f>
        <v/>
      </c>
      <c r="K10" s="19" t="str">
        <f>IFERROR(VLOOKUP($A10,'Tropy K'!$Q$3:$X$15,8,0),"")</f>
        <v/>
      </c>
      <c r="L10" s="19" t="str">
        <f>IFERROR(VLOOKUP($A10,'Grassor TR300 K'!$BX$2:$CE$6,8,0),"")</f>
        <v/>
      </c>
      <c r="M10" s="19" t="str">
        <f>IFERROR(VLOOKUP($A10,'BO K'!$K$3:$R$16,8,0),"")</f>
        <v/>
      </c>
      <c r="N10" s="19" t="str">
        <f>IFERROR(VLOOKUP($A10,'Konwalie K'!$K$3:$R$10,8,0),"")</f>
        <v/>
      </c>
      <c r="O10" s="12"/>
      <c r="P10" s="19">
        <f>IFERROR(VLOOKUP($A10,'Korno K'!$BR$3:$BY$15,8,0),"")</f>
        <v>72.325249643366618</v>
      </c>
      <c r="Q10" s="19" t="str">
        <f>IFERROR(VLOOKUP($A10,'Abentojra K'!$J$4:$Q$7,8,0),"")</f>
        <v/>
      </c>
      <c r="R10" s="19">
        <f>IFERROR(VLOOKUP($A10,'Mordownik K'!$M$6:$T$10,8,0),"")</f>
        <v>85</v>
      </c>
      <c r="S10" s="12" t="str">
        <f>IFERROR(VLOOKUP($A10,'XIV Szago K'!$BB$4:$BI$5,8,0),"")</f>
        <v/>
      </c>
      <c r="T10" s="12" t="str">
        <f>IFERROR(VLOOKUP($A10,'H54 TR200 K'!$AS$6:$AZ$17,8,0),"")</f>
        <v/>
      </c>
      <c r="U10" s="12" t="str">
        <f>IFERROR(VLOOKUP($A10,'NM TR200 K'!$AN$5:$AU$7,8,0),"")</f>
        <v/>
      </c>
      <c r="V10" s="10">
        <f>IFERROR(LARGE(X10:AP10,1),0)+IFERROR(LARGE(X10:AP10,2),0)</f>
        <v>68.275362318840578</v>
      </c>
      <c r="W10" s="10">
        <f>IFERROR(LARGE(X10:AP10,3),0)+IFERROR(LARGE(X10:AP10,4),0)</f>
        <v>0</v>
      </c>
      <c r="X10" s="12"/>
      <c r="Y10" s="12"/>
      <c r="Z10" s="12"/>
      <c r="AA10" s="12">
        <f>IFERROR(VLOOKUP($A10,'NMnO K'!AT:BA,8,0),"")</f>
        <v>35.666666666666664</v>
      </c>
      <c r="AB10" s="12" t="str">
        <f>IFERROR(VLOOKUP($A10,'Wertepy K'!M:T,8,0),"")</f>
        <v/>
      </c>
      <c r="AC10" s="12" t="str">
        <f>IFERROR(VLOOKUP($A10,'H53 100 K'!$AG$5:$AN$22,8,0),"")</f>
        <v/>
      </c>
      <c r="AD10" s="18" t="str">
        <f>IFERROR(VLOOKUP($A10,'Liczyrzepa - wiosna K'!$N$2:$U$3,8,0),"")</f>
        <v/>
      </c>
      <c r="AE10" s="12" t="str">
        <f>IFERROR(VLOOKUP($A10,'Harce K'!$H$2:$O$4,8,0),"")</f>
        <v/>
      </c>
      <c r="AF10" s="18" t="str">
        <f>IFERROR(VLOOKUP($A10,'XII z Kompasem K'!$K$1:$R$8,8,0),"")</f>
        <v/>
      </c>
      <c r="AG10" s="19" t="str">
        <f>IFERROR(VLOOKUP($A10,'Grassor TR150 K'!$BH$2:$BO$6,8,0),"")</f>
        <v/>
      </c>
      <c r="AH10" s="19" t="str">
        <f>IFERROR(VLOOKUP($A10,'Pazur Gryfa K'!$P$2:$W$5,8,0),"")</f>
        <v/>
      </c>
      <c r="AI10" s="19" t="str">
        <f>IFERROR(VLOOKUP($A10,'Szaga K'!$J$2:$Q$6,8,0),"")</f>
        <v/>
      </c>
      <c r="AJ10" s="19" t="str">
        <f>IFERROR(VLOOKUP($A10,'Sudecka 100 K'!$M$2:$T$6,8,0),"")</f>
        <v/>
      </c>
      <c r="AK10" s="18"/>
      <c r="AL10" s="19">
        <f>IFERROR(VLOOKUP($A10,'Waligóra K'!$J$2:$Q$5,8,0),"")</f>
        <v>32.608695652173914</v>
      </c>
      <c r="AM10" s="19" t="str">
        <f>IFERROR(VLOOKUP($A10,'Jesienne 360 K'!$K$2:$R$6,8,0),"")</f>
        <v/>
      </c>
      <c r="AN10" s="19" t="str">
        <f>IFERROR(VLOOKUP($A10,'H54 TR100 K'!$AG$6:$AN$23,8,0),"")</f>
        <v/>
      </c>
      <c r="AO10" s="19" t="str">
        <f>IFERROR(VLOOKUP($A10,'Azymut K'!$O$3:$V$4,8,0),"")</f>
        <v/>
      </c>
      <c r="AP10" s="19" t="str">
        <f>IFERROR(VLOOKUP($A10,'NM TR100 K'!$AD$5:$AK$6,8,0),"")</f>
        <v/>
      </c>
      <c r="AQ10" s="26"/>
    </row>
    <row r="11" spans="1:43" s="13" customFormat="1">
      <c r="A11" s="13">
        <v>438</v>
      </c>
      <c r="B11" s="22" t="str">
        <f>VLOOKUP($A11,id!$C:$H,6,0)</f>
        <v>Konieczna Joanna</v>
      </c>
      <c r="C11" s="22" t="str">
        <f>VLOOKUP($A11,id!$C:$H,4,0)</f>
        <v>Grupa Rowerowa Lipka</v>
      </c>
      <c r="D11" s="2">
        <f>IF(E10=E11,D10,ROW(B9))</f>
        <v>9</v>
      </c>
      <c r="E11" s="11">
        <f>LARGE(F11:W11,1)+LARGE(F11:W11,2)+IFERROR(LARGE(F11:W11,3),0)+IFERROR(LARGE(F11:W11,4),0)+IFERROR(LARGE(F11:W11,5),0)+IFERROR(LARGE(F11:W11,6),0)</f>
        <v>220.46560158195351</v>
      </c>
      <c r="F11" s="12"/>
      <c r="G11" s="12"/>
      <c r="H11" s="12"/>
      <c r="I11" s="14"/>
      <c r="J11" s="19">
        <f>IFERROR(VLOOKUP($A11,'Dukty K'!$AU$1:$BB$11,8,0),"")</f>
        <v>83.974358974358978</v>
      </c>
      <c r="K11" s="19" t="str">
        <f>IFERROR(VLOOKUP($A11,'Tropy K'!$Q$3:$X$15,8,0),"")</f>
        <v/>
      </c>
      <c r="L11" s="19" t="str">
        <f>IFERROR(VLOOKUP($A11,'Grassor TR300 K'!$BX$2:$CE$6,8,0),"")</f>
        <v/>
      </c>
      <c r="M11" s="19" t="str">
        <f>IFERROR(VLOOKUP($A11,'BO K'!$K$3:$R$16,8,0),"")</f>
        <v/>
      </c>
      <c r="N11" s="19" t="str">
        <f>IFERROR(VLOOKUP($A11,'Konwalie K'!$K$3:$R$10,8,0),"")</f>
        <v/>
      </c>
      <c r="O11" s="12"/>
      <c r="P11" s="19" t="str">
        <f>IFERROR(VLOOKUP($A11,'Korno K'!$BR$3:$BY$15,8,0),"")</f>
        <v/>
      </c>
      <c r="Q11" s="19" t="str">
        <f>IFERROR(VLOOKUP($A11,'Abentojra K'!$J$4:$Q$7,8,0),"")</f>
        <v/>
      </c>
      <c r="R11" s="19" t="str">
        <f>IFERROR(VLOOKUP($A11,'Mordownik K'!$M$6:$T$10,8,0),"")</f>
        <v/>
      </c>
      <c r="S11" s="12" t="str">
        <f>IFERROR(VLOOKUP($A11,'XIV Szago K'!$BB$4:$BI$5,8,0),"")</f>
        <v/>
      </c>
      <c r="T11" s="12" t="str">
        <f>IFERROR(VLOOKUP($A11,'H54 TR200 K'!$AS$6:$AZ$17,8,0),"")</f>
        <v/>
      </c>
      <c r="U11" s="12" t="str">
        <f>IFERROR(VLOOKUP($A11,'NM TR200 K'!$AN$5:$AU$7,8,0),"")</f>
        <v/>
      </c>
      <c r="V11" s="10">
        <f>IFERROR(LARGE(X11:AP11,1),0)+IFERROR(LARGE(X11:AP11,2),0)</f>
        <v>85.118744994292868</v>
      </c>
      <c r="W11" s="10">
        <f>IFERROR(LARGE(X11:AP11,3),0)+IFERROR(LARGE(X11:AP11,4),0)</f>
        <v>51.37249761330164</v>
      </c>
      <c r="X11" s="12"/>
      <c r="Y11" s="12"/>
      <c r="Z11" s="12"/>
      <c r="AA11" s="12"/>
      <c r="AB11" s="12"/>
      <c r="AC11" s="12"/>
      <c r="AD11" s="18"/>
      <c r="AE11" s="12"/>
      <c r="AF11" s="18">
        <f>IFERROR(VLOOKUP($A11,'XII z Kompasem K'!$K$1:$R$8,8,0),"")</f>
        <v>21.672655591184736</v>
      </c>
      <c r="AG11" s="19" t="str">
        <f>IFERROR(VLOOKUP($A11,'Grassor TR150 K'!$BH$2:$BO$6,8,0),"")</f>
        <v/>
      </c>
      <c r="AH11" s="19">
        <f>IFERROR(VLOOKUP($A11,'Pazur Gryfa K'!$P$2:$W$5,8,0),"")</f>
        <v>29.699842022116904</v>
      </c>
      <c r="AI11" s="19">
        <f>IFERROR(VLOOKUP($A11,'Szaga K'!$J$2:$Q$6,8,0),"")</f>
        <v>48.214285714285715</v>
      </c>
      <c r="AJ11" s="19" t="str">
        <f>IFERROR(VLOOKUP($A11,'Sudecka 100 K'!$M$2:$T$6,8,0),"")</f>
        <v/>
      </c>
      <c r="AK11" s="18"/>
      <c r="AL11" s="19" t="str">
        <f>IFERROR(VLOOKUP($A11,'Waligóra K'!$J$2:$Q$5,8,0),"")</f>
        <v/>
      </c>
      <c r="AM11" s="19" t="str">
        <f>IFERROR(VLOOKUP($A11,'Jesienne 360 K'!$K$2:$R$6,8,0),"")</f>
        <v/>
      </c>
      <c r="AN11" s="19">
        <f>IFERROR(VLOOKUP($A11,'H54 TR100 K'!$AG$6:$AN$23,8,0),"")</f>
        <v>36.904459280007153</v>
      </c>
      <c r="AO11" s="19" t="str">
        <f>IFERROR(VLOOKUP($A11,'Azymut K'!$O$3:$V$4,8,0),"")</f>
        <v/>
      </c>
      <c r="AP11" s="19" t="str">
        <f>IFERROR(VLOOKUP($A11,'NM TR100 K'!$AD$5:$AK$6,8,0),"")</f>
        <v/>
      </c>
      <c r="AQ11" s="26"/>
    </row>
    <row r="12" spans="1:43" s="13" customFormat="1">
      <c r="A12">
        <v>128</v>
      </c>
      <c r="B12" s="22" t="str">
        <f>VLOOKUP($A12,id!$C:$H,6,0)</f>
        <v>Lipińska Katarzyna</v>
      </c>
      <c r="C12" s="22" t="str">
        <f>VLOOKUP($A12,id!$C:$H,4,0)</f>
        <v>Warszawa</v>
      </c>
      <c r="D12" s="2">
        <f>IF(E11=E12,D11,ROW(B10))</f>
        <v>10</v>
      </c>
      <c r="E12" s="11">
        <f>LARGE(F12:W12,1)+LARGE(F12:W12,2)+IFERROR(LARGE(F12:W12,3),0)+IFERROR(LARGE(F12:W12,4),0)+IFERROR(LARGE(F12:W12,5),0)+IFERROR(LARGE(F12:W12,6),0)</f>
        <v>143.66863281813534</v>
      </c>
      <c r="F12" s="12"/>
      <c r="G12" s="12" t="str">
        <f>IFERROR(VLOOKUP($A12,'Roza K'!N:U,8,0),"")</f>
        <v/>
      </c>
      <c r="H12" s="12" t="str">
        <f>IFERROR(VLOOKUP($A12,'H53 200 K'!$AL$5:$AS$12,8,0),"")</f>
        <v/>
      </c>
      <c r="I12" s="14">
        <f>IFERROR(VLOOKUP($A12,'Dymno K'!$BO$4:$BV$10,8,0),"")</f>
        <v>23.316863043202829</v>
      </c>
      <c r="J12" s="19" t="str">
        <f>IFERROR(VLOOKUP($A12,'Dukty K'!$AU$1:$BB$11,8,0),"")</f>
        <v/>
      </c>
      <c r="K12" s="19">
        <f>IFERROR(VLOOKUP($A12,'Tropy K'!$Q$3:$X$15,8,0),"")</f>
        <v>57.32388203377964</v>
      </c>
      <c r="L12" s="19" t="str">
        <f>IFERROR(VLOOKUP($A12,'Grassor TR300 K'!$BX$2:$CE$6,8,0),"")</f>
        <v/>
      </c>
      <c r="M12" s="19">
        <f>IFERROR(VLOOKUP($A12,'BO K'!$K$3:$R$16,8,0),"")</f>
        <v>40.229186886451949</v>
      </c>
      <c r="N12" s="19" t="str">
        <f>IFERROR(VLOOKUP($A12,'Konwalie K'!$K$3:$R$10,8,0),"")</f>
        <v/>
      </c>
      <c r="O12" s="12"/>
      <c r="P12" s="19" t="str">
        <f>IFERROR(VLOOKUP($A12,'Korno K'!$BR$3:$BY$15,8,0),"")</f>
        <v/>
      </c>
      <c r="Q12" s="19">
        <f>IFERROR(VLOOKUP($A12,'Abentojra K'!$J$4:$Q$7,8,0),"")</f>
        <v>0</v>
      </c>
      <c r="R12" s="19" t="str">
        <f>IFERROR(VLOOKUP($A12,'Mordownik K'!$M$6:$T$10,8,0),"")</f>
        <v/>
      </c>
      <c r="S12" s="12" t="str">
        <f>IFERROR(VLOOKUP($A12,'XIV Szago K'!$BB$4:$BI$5,8,0),"")</f>
        <v/>
      </c>
      <c r="T12" s="12" t="str">
        <f>IFERROR(VLOOKUP($A12,'H54 TR200 K'!$AS$6:$AZ$17,8,0),"")</f>
        <v/>
      </c>
      <c r="U12" s="12" t="str">
        <f>IFERROR(VLOOKUP($A12,'NM TR200 K'!$AN$5:$AU$7,8,0),"")</f>
        <v/>
      </c>
      <c r="V12" s="10">
        <f>IFERROR(LARGE(X12:AP12,1),0)+IFERROR(LARGE(X12:AP12,2),0)</f>
        <v>22.798700854700908</v>
      </c>
      <c r="W12" s="10">
        <f>IFERROR(LARGE(X12:AP12,3),0)+IFERROR(LARGE(X12:AP12,4),0)</f>
        <v>0</v>
      </c>
      <c r="X12" s="12"/>
      <c r="Y12" s="12" t="str">
        <f>IFERROR(VLOOKUP($A12,'XIII Szago K'!DJ:DQ,8,0),"")</f>
        <v/>
      </c>
      <c r="Z12" s="12">
        <f>IFERROR(VLOOKUP($A12,'Wiosenne 360 K'!K:R,8,0),"")</f>
        <v>22.798700854700908</v>
      </c>
      <c r="AA12" s="12" t="str">
        <f>IFERROR(VLOOKUP($A12,'NMnO K'!AT:BA,8,0),"")</f>
        <v/>
      </c>
      <c r="AB12" s="12" t="str">
        <f>IFERROR(VLOOKUP($A12,'Wertepy K'!M:T,8,0),"")</f>
        <v/>
      </c>
      <c r="AC12" s="12" t="str">
        <f>IFERROR(VLOOKUP($A12,'H53 100 K'!$AG$5:$AN$22,8,0),"")</f>
        <v/>
      </c>
      <c r="AD12" s="18" t="str">
        <f>IFERROR(VLOOKUP($A12,'Liczyrzepa - wiosna K'!$N$2:$U$3,8,0),"")</f>
        <v/>
      </c>
      <c r="AE12" s="12" t="str">
        <f>IFERROR(VLOOKUP($A12,'Harce K'!$H$2:$O$4,8,0),"")</f>
        <v/>
      </c>
      <c r="AF12" s="18" t="str">
        <f>IFERROR(VLOOKUP($A12,'XII z Kompasem K'!$K$1:$R$8,8,0),"")</f>
        <v/>
      </c>
      <c r="AG12" s="19" t="str">
        <f>IFERROR(VLOOKUP($A12,'Grassor TR150 K'!$BH$2:$BO$6,8,0),"")</f>
        <v/>
      </c>
      <c r="AH12" s="19" t="str">
        <f>IFERROR(VLOOKUP($A12,'Pazur Gryfa K'!$P$2:$W$5,8,0),"")</f>
        <v/>
      </c>
      <c r="AI12" s="19" t="str">
        <f>IFERROR(VLOOKUP($A12,'Szaga K'!$J$2:$Q$6,8,0),"")</f>
        <v/>
      </c>
      <c r="AJ12" s="19" t="str">
        <f>IFERROR(VLOOKUP($A12,'Sudecka 100 K'!$M$2:$T$6,8,0),"")</f>
        <v/>
      </c>
      <c r="AK12" s="18"/>
      <c r="AL12" s="19" t="str">
        <f>IFERROR(VLOOKUP($A12,'Waligóra K'!$J$2:$Q$5,8,0),"")</f>
        <v/>
      </c>
      <c r="AM12" s="19" t="str">
        <f>IFERROR(VLOOKUP($A12,'Jesienne 360 K'!$K$2:$R$6,8,0),"")</f>
        <v/>
      </c>
      <c r="AN12" s="19" t="str">
        <f>IFERROR(VLOOKUP($A12,'H54 TR100 K'!$AG$6:$AN$23,8,0),"")</f>
        <v/>
      </c>
      <c r="AO12" s="19" t="str">
        <f>IFERROR(VLOOKUP($A12,'Azymut K'!$O$3:$V$4,8,0),"")</f>
        <v/>
      </c>
      <c r="AP12" s="19" t="str">
        <f>IFERROR(VLOOKUP($A12,'NM TR100 K'!$AD$5:$AK$6,8,0),"")</f>
        <v/>
      </c>
      <c r="AQ12" s="26"/>
    </row>
    <row r="13" spans="1:43" s="13" customFormat="1">
      <c r="A13">
        <v>554</v>
      </c>
      <c r="B13" s="22" t="str">
        <f>VLOOKUP($A13,id!$C:$H,6,0)</f>
        <v>Stachura Magdalena</v>
      </c>
      <c r="C13" s="22" t="str">
        <f>VLOOKUP($A13,id!$C:$H,4,0)</f>
        <v>Wodzionka</v>
      </c>
      <c r="D13" s="2">
        <f>IF(E12=E13,D12,ROW(B11))</f>
        <v>11</v>
      </c>
      <c r="E13" s="11">
        <f>LARGE(F13:W13,1)+LARGE(F13:W13,2)+IFERROR(LARGE(F13:W13,3),0)+IFERROR(LARGE(F13:W13,4),0)+IFERROR(LARGE(F13:W13,5),0)+IFERROR(LARGE(F13:W13,6),0)</f>
        <v>137.5772705658583</v>
      </c>
      <c r="F13" s="12"/>
      <c r="G13" s="12"/>
      <c r="H13" s="12"/>
      <c r="I13" s="14"/>
      <c r="J13" s="19"/>
      <c r="K13" s="19"/>
      <c r="L13" s="19"/>
      <c r="M13" s="19"/>
      <c r="N13" s="19" t="str">
        <f>IFERROR(VLOOKUP($A13,'Konwalie K'!$K$3:$R$10,8,0),"")</f>
        <v/>
      </c>
      <c r="O13" s="12"/>
      <c r="P13" s="19">
        <f>IFERROR(VLOOKUP($A13,'Korno K'!$BR$3:$BY$15,8,0),"")</f>
        <v>62.577270565858299</v>
      </c>
      <c r="Q13" s="19" t="str">
        <f>IFERROR(VLOOKUP($A13,'Abentojra K'!$J$4:$Q$7,8,0),"")</f>
        <v/>
      </c>
      <c r="R13" s="19">
        <f>IFERROR(VLOOKUP($A13,'Mordownik K'!$M$6:$T$10,8,0),"")</f>
        <v>75</v>
      </c>
      <c r="S13" s="12" t="str">
        <f>IFERROR(VLOOKUP($A13,'XIV Szago K'!$BB$4:$BI$5,8,0),"")</f>
        <v/>
      </c>
      <c r="T13" s="12" t="str">
        <f>IFERROR(VLOOKUP($A13,'H54 TR200 K'!$AS$6:$AZ$17,8,0),"")</f>
        <v/>
      </c>
      <c r="U13" s="12" t="str">
        <f>IFERROR(VLOOKUP($A13,'NM TR200 K'!$AN$5:$AU$7,8,0),"")</f>
        <v/>
      </c>
      <c r="V13" s="10">
        <f>IFERROR(LARGE(X13:AP13,1),0)+IFERROR(LARGE(X13:AP13,2),0)</f>
        <v>0</v>
      </c>
      <c r="W13" s="10">
        <f>IFERROR(LARGE(X13:AP13,3),0)+IFERROR(LARGE(X13:AP13,4),0)</f>
        <v>0</v>
      </c>
      <c r="X13" s="12"/>
      <c r="Y13" s="12"/>
      <c r="Z13" s="12"/>
      <c r="AA13" s="12"/>
      <c r="AB13" s="12"/>
      <c r="AC13" s="12"/>
      <c r="AD13" s="18"/>
      <c r="AE13" s="12"/>
      <c r="AF13" s="18"/>
      <c r="AG13" s="19"/>
      <c r="AH13" s="19"/>
      <c r="AI13" s="19"/>
      <c r="AJ13" s="19"/>
      <c r="AK13" s="18"/>
      <c r="AL13" s="19" t="str">
        <f>IFERROR(VLOOKUP($A13,'Waligóra K'!$J$2:$Q$5,8,0),"")</f>
        <v/>
      </c>
      <c r="AM13" s="19" t="str">
        <f>IFERROR(VLOOKUP($A13,'Jesienne 360 K'!$K$2:$R$6,8,0),"")</f>
        <v/>
      </c>
      <c r="AN13" s="19" t="str">
        <f>IFERROR(VLOOKUP($A13,'H54 TR100 K'!$AG$6:$AN$23,8,0),"")</f>
        <v/>
      </c>
      <c r="AO13" s="19" t="str">
        <f>IFERROR(VLOOKUP($A13,'Azymut K'!$O$3:$V$4,8,0),"")</f>
        <v/>
      </c>
      <c r="AP13" s="19" t="str">
        <f>IFERROR(VLOOKUP($A13,'NM TR100 K'!$AD$5:$AK$6,8,0),"")</f>
        <v/>
      </c>
      <c r="AQ13" s="26"/>
    </row>
    <row r="14" spans="1:43" s="13" customFormat="1">
      <c r="A14" s="13">
        <v>129</v>
      </c>
      <c r="B14" s="22" t="str">
        <f>VLOOKUP($A14,id!$C:$H,6,0)</f>
        <v>Nowińska Renata</v>
      </c>
      <c r="C14" s="22" t="str">
        <f>VLOOKUP($A14,id!$C:$H,4,0)</f>
        <v>OrientAkcja</v>
      </c>
      <c r="D14" s="2">
        <f>IF(E13=E14,D13,ROW(B12))</f>
        <v>12</v>
      </c>
      <c r="E14" s="11">
        <f>LARGE(F14:W14,1)+LARGE(F14:W14,2)+IFERROR(LARGE(F14:W14,3),0)+IFERROR(LARGE(F14:W14,4),0)+IFERROR(LARGE(F14:W14,5),0)+IFERROR(LARGE(F14:W14,6),0)</f>
        <v>137.18358748197434</v>
      </c>
      <c r="F14" s="12"/>
      <c r="G14" s="12" t="str">
        <f>IFERROR(VLOOKUP($A14,'Roza K'!N:U,8,0),"")</f>
        <v/>
      </c>
      <c r="H14" s="12" t="str">
        <f>IFERROR(VLOOKUP($A14,'H53 200 K'!$AL$5:$AS$12,8,0),"")</f>
        <v/>
      </c>
      <c r="I14" s="14" t="str">
        <f>IFERROR(VLOOKUP($A14,'Dymno K'!$BO$4:$BV$10,8,0),"")</f>
        <v/>
      </c>
      <c r="J14" s="19">
        <f>IFERROR(VLOOKUP($A14,'Dukty K'!$AU$1:$BB$11,8,0),"")</f>
        <v>69.215253055703059</v>
      </c>
      <c r="K14" s="19" t="str">
        <f>IFERROR(VLOOKUP($A14,'Tropy K'!$Q$3:$X$15,8,0),"")</f>
        <v/>
      </c>
      <c r="L14" s="19" t="str">
        <f>IFERROR(VLOOKUP($A14,'Grassor TR300 K'!$BX$2:$CE$6,8,0),"")</f>
        <v/>
      </c>
      <c r="M14" s="19" t="str">
        <f>IFERROR(VLOOKUP($A14,'BO K'!$K$3:$R$16,8,0),"")</f>
        <v/>
      </c>
      <c r="N14" s="19">
        <f>IFERROR(VLOOKUP($A14,'Konwalie K'!$K$3:$R$10,8,0),"")</f>
        <v>46.969531007467801</v>
      </c>
      <c r="O14" s="12"/>
      <c r="P14" s="19" t="str">
        <f>IFERROR(VLOOKUP($A14,'Korno K'!$BR$3:$BY$15,8,0),"")</f>
        <v/>
      </c>
      <c r="Q14" s="19" t="str">
        <f>IFERROR(VLOOKUP($A14,'Abentojra K'!$J$4:$Q$7,8,0),"")</f>
        <v/>
      </c>
      <c r="R14" s="19" t="str">
        <f>IFERROR(VLOOKUP($A14,'Mordownik K'!$M$6:$T$10,8,0),"")</f>
        <v/>
      </c>
      <c r="S14" s="12" t="str">
        <f>IFERROR(VLOOKUP($A14,'XIV Szago K'!$BB$4:$BI$5,8,0),"")</f>
        <v/>
      </c>
      <c r="T14" s="12" t="str">
        <f>IFERROR(VLOOKUP($A14,'H54 TR200 K'!$AS$6:$AZ$17,8,0),"")</f>
        <v/>
      </c>
      <c r="U14" s="12" t="str">
        <f>IFERROR(VLOOKUP($A14,'NM TR200 K'!$AN$5:$AU$7,8,0),"")</f>
        <v/>
      </c>
      <c r="V14" s="10">
        <f>IFERROR(LARGE(X14:AP14,1),0)+IFERROR(LARGE(X14:AP14,2),0)</f>
        <v>20.998803418803465</v>
      </c>
      <c r="W14" s="10">
        <f>IFERROR(LARGE(X14:AP14,3),0)+IFERROR(LARGE(X14:AP14,4),0)</f>
        <v>0</v>
      </c>
      <c r="X14" s="12"/>
      <c r="Y14" s="12" t="str">
        <f>IFERROR(VLOOKUP($A14,'XIII Szago K'!DJ:DQ,8,0),"")</f>
        <v/>
      </c>
      <c r="Z14" s="12">
        <f>IFERROR(VLOOKUP($A14,'Wiosenne 360 K'!K:R,8,0),"")</f>
        <v>20.998803418803465</v>
      </c>
      <c r="AA14" s="12" t="str">
        <f>IFERROR(VLOOKUP($A14,'NMnO K'!AT:BA,8,0),"")</f>
        <v/>
      </c>
      <c r="AB14" s="12" t="str">
        <f>IFERROR(VLOOKUP($A14,'Wertepy K'!M:T,8,0),"")</f>
        <v/>
      </c>
      <c r="AC14" s="12" t="str">
        <f>IFERROR(VLOOKUP($A14,'H53 100 K'!$AG$5:$AN$22,8,0),"")</f>
        <v/>
      </c>
      <c r="AD14" s="18" t="str">
        <f>IFERROR(VLOOKUP($A14,'Liczyrzepa - wiosna K'!$N$2:$U$3,8,0),"")</f>
        <v/>
      </c>
      <c r="AE14" s="12" t="str">
        <f>IFERROR(VLOOKUP($A14,'Harce K'!$H$2:$O$4,8,0),"")</f>
        <v/>
      </c>
      <c r="AF14" s="18" t="str">
        <f>IFERROR(VLOOKUP($A14,'XII z Kompasem K'!$K$1:$R$8,8,0),"")</f>
        <v/>
      </c>
      <c r="AG14" s="19" t="str">
        <f>IFERROR(VLOOKUP($A14,'Grassor TR150 K'!$BH$2:$BO$6,8,0),"")</f>
        <v/>
      </c>
      <c r="AH14" s="19" t="str">
        <f>IFERROR(VLOOKUP($A14,'Pazur Gryfa K'!$P$2:$W$5,8,0),"")</f>
        <v/>
      </c>
      <c r="AI14" s="19" t="str">
        <f>IFERROR(VLOOKUP($A14,'Szaga K'!$J$2:$Q$6,8,0),"")</f>
        <v/>
      </c>
      <c r="AJ14" s="19" t="str">
        <f>IFERROR(VLOOKUP($A14,'Sudecka 100 K'!$M$2:$T$6,8,0),"")</f>
        <v/>
      </c>
      <c r="AK14" s="18"/>
      <c r="AL14" s="19" t="str">
        <f>IFERROR(VLOOKUP($A14,'Waligóra K'!$J$2:$Q$5,8,0),"")</f>
        <v/>
      </c>
      <c r="AM14" s="19" t="str">
        <f>IFERROR(VLOOKUP($A14,'Jesienne 360 K'!$K$2:$R$6,8,0),"")</f>
        <v/>
      </c>
      <c r="AN14" s="19" t="str">
        <f>IFERROR(VLOOKUP($A14,'H54 TR100 K'!$AG$6:$AN$23,8,0),"")</f>
        <v/>
      </c>
      <c r="AO14" s="19" t="str">
        <f>IFERROR(VLOOKUP($A14,'Azymut K'!$O$3:$V$4,8,0),"")</f>
        <v/>
      </c>
      <c r="AP14" s="19" t="str">
        <f>IFERROR(VLOOKUP($A14,'NM TR100 K'!$AD$5:$AK$6,8,0),"")</f>
        <v/>
      </c>
      <c r="AQ14" s="26"/>
    </row>
    <row r="15" spans="1:43" s="13" customFormat="1">
      <c r="A15" s="13">
        <v>549</v>
      </c>
      <c r="B15" s="22" t="str">
        <f>VLOOKUP($A15,id!$C:$H,6,0)</f>
        <v>Hajduk Lidia</v>
      </c>
      <c r="C15" s="22" t="str">
        <f>VLOOKUP($A15,id!$C:$H,4,0)</f>
        <v>Bez Skorka</v>
      </c>
      <c r="D15" s="2">
        <f>IF(E14=E15,D14,ROW(B13))</f>
        <v>13</v>
      </c>
      <c r="E15" s="11">
        <f>LARGE(F15:W15,1)+LARGE(F15:W15,2)+IFERROR(LARGE(F15:W15,3),0)+IFERROR(LARGE(F15:W15,4),0)+IFERROR(LARGE(F15:W15,5),0)+IFERROR(LARGE(F15:W15,6),0)</f>
        <v>130.51620905200363</v>
      </c>
      <c r="F15" s="12"/>
      <c r="G15" s="12"/>
      <c r="H15" s="12"/>
      <c r="I15" s="14"/>
      <c r="J15" s="19"/>
      <c r="K15" s="19"/>
      <c r="L15" s="19"/>
      <c r="M15" s="19"/>
      <c r="N15" s="19">
        <f>IFERROR(VLOOKUP($A15,'Konwalie K'!$K$3:$R$10,8,0),"")</f>
        <v>65.656484848484851</v>
      </c>
      <c r="O15" s="12"/>
      <c r="P15" s="19">
        <f>IFERROR(VLOOKUP($A15,'Korno K'!$BR$3:$BY$15,8,0),"")</f>
        <v>64.85972420351878</v>
      </c>
      <c r="Q15" s="19" t="str">
        <f>IFERROR(VLOOKUP($A15,'Abentojra K'!$J$4:$Q$7,8,0),"")</f>
        <v/>
      </c>
      <c r="R15" s="19" t="str">
        <f>IFERROR(VLOOKUP($A15,'Mordownik K'!$M$6:$T$10,8,0),"")</f>
        <v/>
      </c>
      <c r="S15" s="12" t="str">
        <f>IFERROR(VLOOKUP($A15,'XIV Szago K'!$BB$4:$BI$5,8,0),"")</f>
        <v/>
      </c>
      <c r="T15" s="12" t="str">
        <f>IFERROR(VLOOKUP($A15,'H54 TR200 K'!$AS$6:$AZ$17,8,0),"")</f>
        <v/>
      </c>
      <c r="U15" s="12" t="str">
        <f>IFERROR(VLOOKUP($A15,'NM TR200 K'!$AN$5:$AU$7,8,0),"")</f>
        <v/>
      </c>
      <c r="V15" s="10">
        <f>IFERROR(LARGE(X15:AP15,1),0)+IFERROR(LARGE(X15:AP15,2),0)</f>
        <v>0</v>
      </c>
      <c r="W15" s="10">
        <f>IFERROR(LARGE(X15:AP15,3),0)+IFERROR(LARGE(X15:AP15,4),0)</f>
        <v>0</v>
      </c>
      <c r="X15" s="12"/>
      <c r="Y15" s="12"/>
      <c r="Z15" s="12"/>
      <c r="AA15" s="12"/>
      <c r="AB15" s="12"/>
      <c r="AC15" s="12"/>
      <c r="AD15" s="18"/>
      <c r="AE15" s="12"/>
      <c r="AF15" s="18"/>
      <c r="AG15" s="19"/>
      <c r="AH15" s="19"/>
      <c r="AI15" s="19"/>
      <c r="AJ15" s="19"/>
      <c r="AK15" s="18"/>
      <c r="AL15" s="19" t="str">
        <f>IFERROR(VLOOKUP($A15,'Waligóra K'!$J$2:$Q$5,8,0),"")</f>
        <v/>
      </c>
      <c r="AM15" s="19" t="str">
        <f>IFERROR(VLOOKUP($A15,'Jesienne 360 K'!$K$2:$R$6,8,0),"")</f>
        <v/>
      </c>
      <c r="AN15" s="19" t="str">
        <f>IFERROR(VLOOKUP($A15,'H54 TR100 K'!$AG$6:$AN$23,8,0),"")</f>
        <v/>
      </c>
      <c r="AO15" s="19" t="str">
        <f>IFERROR(VLOOKUP($A15,'Azymut K'!$O$3:$V$4,8,0),"")</f>
        <v/>
      </c>
      <c r="AP15" s="19" t="str">
        <f>IFERROR(VLOOKUP($A15,'NM TR100 K'!$AD$5:$AK$6,8,0),"")</f>
        <v/>
      </c>
      <c r="AQ15" s="26"/>
    </row>
    <row r="16" spans="1:43" s="13" customFormat="1">
      <c r="A16">
        <v>87</v>
      </c>
      <c r="B16" s="22" t="str">
        <f>VLOOKUP($A16,id!$C:$H,6,0)</f>
        <v>Nowacka Elżbieta</v>
      </c>
      <c r="C16" s="22" t="str">
        <f>VLOOKUP($A16,id!$C:$H,4,0)</f>
        <v>Nietoperze Koszalin</v>
      </c>
      <c r="D16" s="2">
        <f>IF(E15=E16,D15,ROW(B14))</f>
        <v>14</v>
      </c>
      <c r="E16" s="11">
        <f>LARGE(F16:W16,1)+LARGE(F16:W16,2)+IFERROR(LARGE(F16:W16,3),0)+IFERROR(LARGE(F16:W16,4),0)+IFERROR(LARGE(F16:W16,5),0)+IFERROR(LARGE(F16:W16,6),0)</f>
        <v>126.75208080435365</v>
      </c>
      <c r="F16" s="12"/>
      <c r="G16" s="12">
        <f>IFERROR(VLOOKUP($A16,'Roza K'!N:U,8,0),"")</f>
        <v>57.045292378784289</v>
      </c>
      <c r="H16" s="12" t="str">
        <f>IFERROR(VLOOKUP($A16,'H53 200 K'!$AL$5:$AS$12,8,0),"")</f>
        <v/>
      </c>
      <c r="I16" s="14" t="str">
        <f>IFERROR(VLOOKUP($A16,'Dymno K'!$BO$4:$BV$10,8,0),"")</f>
        <v/>
      </c>
      <c r="J16" s="19" t="str">
        <f>IFERROR(VLOOKUP($A16,'Dukty K'!$AU$1:$BB$11,8,0),"")</f>
        <v/>
      </c>
      <c r="K16" s="19" t="str">
        <f>IFERROR(VLOOKUP($A16,'Tropy K'!$Q$3:$X$15,8,0),"")</f>
        <v/>
      </c>
      <c r="L16" s="19" t="str">
        <f>IFERROR(VLOOKUP($A16,'Grassor TR300 K'!$BX$2:$CE$6,8,0),"")</f>
        <v/>
      </c>
      <c r="M16" s="19" t="str">
        <f>IFERROR(VLOOKUP($A16,'BO K'!$K$3:$R$16,8,0),"")</f>
        <v/>
      </c>
      <c r="N16" s="19" t="str">
        <f>IFERROR(VLOOKUP($A16,'Konwalie K'!$K$3:$R$10,8,0),"")</f>
        <v/>
      </c>
      <c r="O16" s="12"/>
      <c r="P16" s="19" t="str">
        <f>IFERROR(VLOOKUP($A16,'Korno K'!$BR$3:$BY$15,8,0),"")</f>
        <v/>
      </c>
      <c r="Q16" s="19" t="str">
        <f>IFERROR(VLOOKUP($A16,'Abentojra K'!$J$4:$Q$7,8,0),"")</f>
        <v/>
      </c>
      <c r="R16" s="19" t="str">
        <f>IFERROR(VLOOKUP($A16,'Mordownik K'!$M$6:$T$10,8,0),"")</f>
        <v/>
      </c>
      <c r="S16" s="12" t="str">
        <f>IFERROR(VLOOKUP($A16,'XIV Szago K'!$BB$4:$BI$5,8,0),"")</f>
        <v/>
      </c>
      <c r="T16" s="12" t="str">
        <f>IFERROR(VLOOKUP($A16,'H54 TR200 K'!$AS$6:$AZ$17,8,0),"")</f>
        <v/>
      </c>
      <c r="U16" s="12" t="str">
        <f>IFERROR(VLOOKUP($A16,'NM TR200 K'!$AN$5:$AU$7,8,0),"")</f>
        <v/>
      </c>
      <c r="V16" s="10">
        <f>IFERROR(LARGE(X16:AP16,1),0)+IFERROR(LARGE(X16:AP16,2),0)</f>
        <v>69.706788425569371</v>
      </c>
      <c r="W16" s="10">
        <f>IFERROR(LARGE(X16:AP16,3),0)+IFERROR(LARGE(X16:AP16,4),0)</f>
        <v>0</v>
      </c>
      <c r="X16" s="12"/>
      <c r="Y16" s="12" t="str">
        <f>IFERROR(VLOOKUP($A16,'XIII Szago K'!DJ:DQ,8,0),"")</f>
        <v/>
      </c>
      <c r="Z16" s="12" t="str">
        <f>IFERROR(VLOOKUP($A16,'Wiosenne 360 K'!K:R,8,0),"")</f>
        <v/>
      </c>
      <c r="AA16" s="12" t="str">
        <f>IFERROR(VLOOKUP($A16,'NMnO K'!AT:BA,8,0),"")</f>
        <v/>
      </c>
      <c r="AB16" s="12" t="str">
        <f>IFERROR(VLOOKUP($A16,'Wertepy K'!M:T,8,0),"")</f>
        <v/>
      </c>
      <c r="AC16" s="12" t="str">
        <f>IFERROR(VLOOKUP($A16,'H53 100 K'!$AG$5:$AN$22,8,0),"")</f>
        <v/>
      </c>
      <c r="AD16" s="18" t="str">
        <f>IFERROR(VLOOKUP($A16,'Liczyrzepa - wiosna K'!$N$2:$U$3,8,0),"")</f>
        <v/>
      </c>
      <c r="AE16" s="12" t="str">
        <f>IFERROR(VLOOKUP($A16,'Harce K'!$H$2:$O$4,8,0),"")</f>
        <v/>
      </c>
      <c r="AF16" s="18" t="str">
        <f>IFERROR(VLOOKUP($A16,'XII z Kompasem K'!$K$1:$R$8,8,0),"")</f>
        <v/>
      </c>
      <c r="AG16" s="19">
        <f>IFERROR(VLOOKUP($A16,'Grassor TR150 K'!$BH$2:$BO$6,8,0),"")</f>
        <v>43.196721311475414</v>
      </c>
      <c r="AH16" s="19" t="str">
        <f>IFERROR(VLOOKUP($A16,'Pazur Gryfa K'!$P$2:$W$5,8,0),"")</f>
        <v/>
      </c>
      <c r="AI16" s="19" t="str">
        <f>IFERROR(VLOOKUP($A16,'Szaga K'!$J$2:$Q$6,8,0),"")</f>
        <v/>
      </c>
      <c r="AJ16" s="19" t="str">
        <f>IFERROR(VLOOKUP($A16,'Sudecka 100 K'!$M$2:$T$6,8,0),"")</f>
        <v/>
      </c>
      <c r="AK16" s="18"/>
      <c r="AL16" s="19" t="str">
        <f>IFERROR(VLOOKUP($A16,'Waligóra K'!$J$2:$Q$5,8,0),"")</f>
        <v/>
      </c>
      <c r="AM16" s="19" t="str">
        <f>IFERROR(VLOOKUP($A16,'Jesienne 360 K'!$K$2:$R$6,8,0),"")</f>
        <v/>
      </c>
      <c r="AN16" s="19" t="str">
        <f>IFERROR(VLOOKUP($A16,'H54 TR100 K'!$AG$6:$AN$23,8,0),"")</f>
        <v/>
      </c>
      <c r="AO16" s="19" t="str">
        <f>IFERROR(VLOOKUP($A16,'Azymut K'!$O$3:$V$4,8,0),"")</f>
        <v/>
      </c>
      <c r="AP16" s="19">
        <f>IFERROR(VLOOKUP($A16,'NM TR100 K'!$AD$5:$AK$6,8,0),"")</f>
        <v>26.51006711409396</v>
      </c>
      <c r="AQ16" s="26"/>
    </row>
    <row r="17" spans="1:43" s="13" customFormat="1">
      <c r="A17" s="13">
        <v>131</v>
      </c>
      <c r="B17" s="22" t="str">
        <f>VLOOKUP($A17,id!$C:$H,6,0)</f>
        <v>Czeczott Małgorzata</v>
      </c>
      <c r="C17" s="22" t="str">
        <f>VLOOKUP($A17,id!$C:$H,4,0)</f>
        <v>UKA</v>
      </c>
      <c r="D17" s="2">
        <f>IF(E16=E17,D16,ROW(B15))</f>
        <v>15</v>
      </c>
      <c r="E17" s="11">
        <f>LARGE(F17:W17,1)+LARGE(F17:W17,2)+IFERROR(LARGE(F17:W17,3),0)+IFERROR(LARGE(F17:W17,4),0)+IFERROR(LARGE(F17:W17,5),0)+IFERROR(LARGE(F17:W17,6),0)</f>
        <v>120.5025263067418</v>
      </c>
      <c r="F17" s="12"/>
      <c r="G17" s="12" t="str">
        <f>IFERROR(VLOOKUP($A17,'Roza K'!N:U,8,0),"")</f>
        <v/>
      </c>
      <c r="H17" s="12" t="str">
        <f>IFERROR(VLOOKUP($A17,'H53 200 K'!$AL$5:$AS$12,8,0),"")</f>
        <v/>
      </c>
      <c r="I17" s="14" t="str">
        <f>IFERROR(VLOOKUP($A17,'Dymno K'!$BO$4:$BV$10,8,0),"")</f>
        <v/>
      </c>
      <c r="J17" s="19" t="str">
        <f>IFERROR(VLOOKUP($A17,'Dukty K'!$AU$1:$BB$11,8,0),"")</f>
        <v/>
      </c>
      <c r="K17" s="19" t="str">
        <f>IFERROR(VLOOKUP($A17,'Tropy K'!$Q$3:$X$15,8,0),"")</f>
        <v/>
      </c>
      <c r="L17" s="19" t="str">
        <f>IFERROR(VLOOKUP($A17,'Grassor TR300 K'!$BX$2:$CE$6,8,0),"")</f>
        <v/>
      </c>
      <c r="M17" s="19">
        <f>IFERROR(VLOOKUP($A17,'BO K'!$K$3:$R$16,8,0),"")</f>
        <v>74.398312055215811</v>
      </c>
      <c r="N17" s="19" t="str">
        <f>IFERROR(VLOOKUP($A17,'Konwalie K'!$K$3:$R$10,8,0),"")</f>
        <v/>
      </c>
      <c r="O17" s="12"/>
      <c r="P17" s="19" t="str">
        <f>IFERROR(VLOOKUP($A17,'Korno K'!$BR$3:$BY$15,8,0),"")</f>
        <v/>
      </c>
      <c r="Q17" s="19" t="str">
        <f>IFERROR(VLOOKUP($A17,'Abentojra K'!$J$4:$Q$7,8,0),"")</f>
        <v/>
      </c>
      <c r="R17" s="19" t="str">
        <f>IFERROR(VLOOKUP($A17,'Mordownik K'!$M$6:$T$10,8,0),"")</f>
        <v/>
      </c>
      <c r="S17" s="12" t="str">
        <f>IFERROR(VLOOKUP($A17,'XIV Szago K'!$BB$4:$BI$5,8,0),"")</f>
        <v/>
      </c>
      <c r="T17" s="12" t="str">
        <f>IFERROR(VLOOKUP($A17,'H54 TR200 K'!$AS$6:$AZ$17,8,0),"")</f>
        <v/>
      </c>
      <c r="U17" s="12" t="str">
        <f>IFERROR(VLOOKUP($A17,'NM TR200 K'!$AN$5:$AU$7,8,0),"")</f>
        <v/>
      </c>
      <c r="V17" s="10">
        <f>IFERROR(LARGE(X17:AP17,1),0)+IFERROR(LARGE(X17:AP17,2),0)</f>
        <v>46.104214251525995</v>
      </c>
      <c r="W17" s="10">
        <f>IFERROR(LARGE(X17:AP17,3),0)+IFERROR(LARGE(X17:AP17,4),0)</f>
        <v>0</v>
      </c>
      <c r="X17" s="12"/>
      <c r="Y17" s="12" t="str">
        <f>IFERROR(VLOOKUP($A17,'XIII Szago K'!DJ:DQ,8,0),"")</f>
        <v/>
      </c>
      <c r="Z17" s="12">
        <f>IFERROR(VLOOKUP($A17,'Wiosenne 360 K'!K:R,8,0),"")</f>
        <v>19.198905982906023</v>
      </c>
      <c r="AA17" s="12" t="str">
        <f>IFERROR(VLOOKUP($A17,'NMnO K'!AT:BA,8,0),"")</f>
        <v/>
      </c>
      <c r="AB17" s="12" t="str">
        <f>IFERROR(VLOOKUP($A17,'Wertepy K'!M:T,8,0),"")</f>
        <v/>
      </c>
      <c r="AC17" s="12" t="str">
        <f>IFERROR(VLOOKUP($A17,'H53 100 K'!$AG$5:$AN$22,8,0),"")</f>
        <v/>
      </c>
      <c r="AD17" s="18" t="str">
        <f>IFERROR(VLOOKUP($A17,'Liczyrzepa - wiosna K'!$N$2:$U$3,8,0),"")</f>
        <v/>
      </c>
      <c r="AE17" s="12" t="str">
        <f>IFERROR(VLOOKUP($A17,'Harce K'!$H$2:$O$4,8,0),"")</f>
        <v/>
      </c>
      <c r="AF17" s="18" t="str">
        <f>IFERROR(VLOOKUP($A17,'XII z Kompasem K'!$K$1:$R$8,8,0),"")</f>
        <v/>
      </c>
      <c r="AG17" s="19" t="str">
        <f>IFERROR(VLOOKUP($A17,'Grassor TR150 K'!$BH$2:$BO$6,8,0),"")</f>
        <v/>
      </c>
      <c r="AH17" s="19" t="str">
        <f>IFERROR(VLOOKUP($A17,'Pazur Gryfa K'!$P$2:$W$5,8,0),"")</f>
        <v/>
      </c>
      <c r="AI17" s="19" t="str">
        <f>IFERROR(VLOOKUP($A17,'Szaga K'!$J$2:$Q$6,8,0),"")</f>
        <v/>
      </c>
      <c r="AJ17" s="19" t="str">
        <f>IFERROR(VLOOKUP($A17,'Sudecka 100 K'!$M$2:$T$6,8,0),"")</f>
        <v/>
      </c>
      <c r="AK17" s="18"/>
      <c r="AL17" s="19">
        <f>IFERROR(VLOOKUP($A17,'Waligóra K'!$J$2:$Q$5,8,0),"")</f>
        <v>26.905308268619972</v>
      </c>
      <c r="AM17" s="19" t="str">
        <f>IFERROR(VLOOKUP($A17,'Jesienne 360 K'!$K$2:$R$6,8,0),"")</f>
        <v/>
      </c>
      <c r="AN17" s="19" t="str">
        <f>IFERROR(VLOOKUP($A17,'H54 TR100 K'!$AG$6:$AN$23,8,0),"")</f>
        <v/>
      </c>
      <c r="AO17" s="19" t="str">
        <f>IFERROR(VLOOKUP($A17,'Azymut K'!$O$3:$V$4,8,0),"")</f>
        <v/>
      </c>
      <c r="AP17" s="19" t="str">
        <f>IFERROR(VLOOKUP($A17,'NM TR100 K'!$AD$5:$AK$6,8,0),"")</f>
        <v/>
      </c>
      <c r="AQ17" s="26"/>
    </row>
    <row r="18" spans="1:43" s="13" customFormat="1">
      <c r="A18" s="13">
        <v>125</v>
      </c>
      <c r="B18" s="22" t="str">
        <f>VLOOKUP($A18,id!$C:$H,6,0)</f>
        <v>Skompska Anna</v>
      </c>
      <c r="C18" s="22" t="str">
        <f>VLOOKUP($A18,id!$C:$H,4,0)</f>
        <v>Mazurskie Tropy</v>
      </c>
      <c r="D18" s="2">
        <f>IF(E17=E18,D17,ROW(B16))</f>
        <v>16</v>
      </c>
      <c r="E18" s="11">
        <f>LARGE(F18:W18,1)+LARGE(F18:W18,2)+IFERROR(LARGE(F18:W18,3),0)+IFERROR(LARGE(F18:W18,4),0)+IFERROR(LARGE(F18:W18,5),0)+IFERROR(LARGE(F18:W18,6),0)</f>
        <v>109.24290432920758</v>
      </c>
      <c r="F18" s="12"/>
      <c r="G18" s="12" t="str">
        <f>IFERROR(VLOOKUP($A18,'Roza K'!N:U,8,0),"")</f>
        <v/>
      </c>
      <c r="H18" s="12" t="str">
        <f>IFERROR(VLOOKUP($A18,'H53 200 K'!$AL$5:$AS$12,8,0),"")</f>
        <v/>
      </c>
      <c r="I18" s="14">
        <f>IFERROR(VLOOKUP($A18,'Dymno K'!$BO$4:$BV$10,8,0),"")</f>
        <v>26.63656231456152</v>
      </c>
      <c r="J18" s="19" t="str">
        <f>IFERROR(VLOOKUP($A18,'Dukty K'!$AU$1:$BB$11,8,0),"")</f>
        <v/>
      </c>
      <c r="K18" s="19" t="str">
        <f>IFERROR(VLOOKUP($A18,'Tropy K'!$Q$3:$X$15,8,0),"")</f>
        <v/>
      </c>
      <c r="L18" s="19" t="str">
        <f>IFERROR(VLOOKUP($A18,'Grassor TR300 K'!$BX$2:$CE$6,8,0),"")</f>
        <v/>
      </c>
      <c r="M18" s="19">
        <f>IFERROR(VLOOKUP($A18,'BO K'!$K$3:$R$16,8,0),"")</f>
        <v>53.260188168492128</v>
      </c>
      <c r="N18" s="19" t="str">
        <f>IFERROR(VLOOKUP($A18,'Konwalie K'!$K$3:$R$10,8,0),"")</f>
        <v/>
      </c>
      <c r="O18" s="12"/>
      <c r="P18" s="19" t="str">
        <f>IFERROR(VLOOKUP($A18,'Korno K'!$BR$3:$BY$15,8,0),"")</f>
        <v/>
      </c>
      <c r="Q18" s="19" t="str">
        <f>IFERROR(VLOOKUP($A18,'Abentojra K'!$J$4:$Q$7,8,0),"")</f>
        <v/>
      </c>
      <c r="R18" s="19" t="str">
        <f>IFERROR(VLOOKUP($A18,'Mordownik K'!$M$6:$T$10,8,0),"")</f>
        <v/>
      </c>
      <c r="S18" s="12" t="str">
        <f>IFERROR(VLOOKUP($A18,'XIV Szago K'!$BB$4:$BI$5,8,0),"")</f>
        <v/>
      </c>
      <c r="T18" s="12" t="str">
        <f>IFERROR(VLOOKUP($A18,'H54 TR200 K'!$AS$6:$AZ$17,8,0),"")</f>
        <v/>
      </c>
      <c r="U18" s="12" t="str">
        <f>IFERROR(VLOOKUP($A18,'NM TR200 K'!$AN$5:$AU$7,8,0),"")</f>
        <v/>
      </c>
      <c r="V18" s="10">
        <f>IFERROR(LARGE(X18:AP18,1),0)+IFERROR(LARGE(X18:AP18,2),0)</f>
        <v>29.346153846153936</v>
      </c>
      <c r="W18" s="10">
        <f>IFERROR(LARGE(X18:AP18,3),0)+IFERROR(LARGE(X18:AP18,4),0)</f>
        <v>0</v>
      </c>
      <c r="X18" s="12"/>
      <c r="Y18" s="12" t="str">
        <f>IFERROR(VLOOKUP($A18,'XIII Szago K'!DJ:DQ,8,0),"")</f>
        <v/>
      </c>
      <c r="Z18" s="12">
        <f>IFERROR(VLOOKUP($A18,'Wiosenne 360 K'!K:R,8,0),"")</f>
        <v>29.346153846153936</v>
      </c>
      <c r="AA18" s="12" t="str">
        <f>IFERROR(VLOOKUP($A18,'NMnO K'!AT:BA,8,0),"")</f>
        <v/>
      </c>
      <c r="AB18" s="12" t="str">
        <f>IFERROR(VLOOKUP($A18,'Wertepy K'!M:T,8,0),"")</f>
        <v/>
      </c>
      <c r="AC18" s="12" t="str">
        <f>IFERROR(VLOOKUP($A18,'H53 100 K'!$AG$5:$AN$22,8,0),"")</f>
        <v/>
      </c>
      <c r="AD18" s="18" t="str">
        <f>IFERROR(VLOOKUP($A18,'Liczyrzepa - wiosna K'!$N$2:$U$3,8,0),"")</f>
        <v/>
      </c>
      <c r="AE18" s="12" t="str">
        <f>IFERROR(VLOOKUP($A18,'Harce K'!$H$2:$O$4,8,0),"")</f>
        <v/>
      </c>
      <c r="AF18" s="18" t="str">
        <f>IFERROR(VLOOKUP($A18,'XII z Kompasem K'!$K$1:$R$8,8,0),"")</f>
        <v/>
      </c>
      <c r="AG18" s="19" t="str">
        <f>IFERROR(VLOOKUP($A18,'Grassor TR150 K'!$BH$2:$BO$6,8,0),"")</f>
        <v/>
      </c>
      <c r="AH18" s="19" t="str">
        <f>IFERROR(VLOOKUP($A18,'Pazur Gryfa K'!$P$2:$W$5,8,0),"")</f>
        <v/>
      </c>
      <c r="AI18" s="19" t="str">
        <f>IFERROR(VLOOKUP($A18,'Szaga K'!$J$2:$Q$6,8,0),"")</f>
        <v/>
      </c>
      <c r="AJ18" s="19" t="str">
        <f>IFERROR(VLOOKUP($A18,'Sudecka 100 K'!$M$2:$T$6,8,0),"")</f>
        <v/>
      </c>
      <c r="AK18" s="18"/>
      <c r="AL18" s="19" t="str">
        <f>IFERROR(VLOOKUP($A18,'Waligóra K'!$J$2:$Q$5,8,0),"")</f>
        <v/>
      </c>
      <c r="AM18" s="19" t="str">
        <f>IFERROR(VLOOKUP($A18,'Jesienne 360 K'!$K$2:$R$6,8,0),"")</f>
        <v/>
      </c>
      <c r="AN18" s="19" t="str">
        <f>IFERROR(VLOOKUP($A18,'H54 TR100 K'!$AG$6:$AN$23,8,0),"")</f>
        <v/>
      </c>
      <c r="AO18" s="19" t="str">
        <f>IFERROR(VLOOKUP($A18,'Azymut K'!$O$3:$V$4,8,0),"")</f>
        <v/>
      </c>
      <c r="AP18" s="19" t="str">
        <f>IFERROR(VLOOKUP($A18,'NM TR100 K'!$AD$5:$AK$6,8,0),"")</f>
        <v/>
      </c>
      <c r="AQ18" s="26"/>
    </row>
    <row r="19" spans="1:43" s="13" customFormat="1">
      <c r="A19">
        <v>239</v>
      </c>
      <c r="B19" s="22" t="str">
        <f>VLOOKUP($A19,id!$C:$H,6,0)</f>
        <v>Dunowska Ilona</v>
      </c>
      <c r="C19" s="22">
        <f>VLOOKUP($A19,id!$C:$H,4,0)</f>
        <v>0</v>
      </c>
      <c r="D19" s="2">
        <f>IF(E18=E19,D18,ROW(B17))</f>
        <v>17</v>
      </c>
      <c r="E19" s="11">
        <f>LARGE(F19:W19,1)+LARGE(F19:W19,2)+IFERROR(LARGE(F19:W19,3),0)+IFERROR(LARGE(F19:W19,4),0)+IFERROR(LARGE(F19:W19,5),0)+IFERROR(LARGE(F19:W19,6),0)</f>
        <v>99.996703322854188</v>
      </c>
      <c r="F19" s="12"/>
      <c r="G19" s="12"/>
      <c r="H19" s="12">
        <f>IFERROR(VLOOKUP($A19,'H53 200 K'!$AL$5:$AS$12,8,0),"")</f>
        <v>51.6654523803928</v>
      </c>
      <c r="I19" s="14" t="str">
        <f>IFERROR(VLOOKUP($A19,'Dymno K'!$BO$4:$BV$10,8,0),"")</f>
        <v/>
      </c>
      <c r="J19" s="19" t="str">
        <f>IFERROR(VLOOKUP($A19,'Dukty K'!$AU$1:$BB$11,8,0),"")</f>
        <v/>
      </c>
      <c r="K19" s="19" t="str">
        <f>IFERROR(VLOOKUP($A19,'Tropy K'!$Q$3:$X$15,8,0),"")</f>
        <v/>
      </c>
      <c r="L19" s="19" t="str">
        <f>IFERROR(VLOOKUP($A19,'Grassor TR300 K'!$BX$2:$CE$6,8,0),"")</f>
        <v/>
      </c>
      <c r="M19" s="19" t="str">
        <f>IFERROR(VLOOKUP($A19,'BO K'!$K$3:$R$16,8,0),"")</f>
        <v/>
      </c>
      <c r="N19" s="19" t="str">
        <f>IFERROR(VLOOKUP($A19,'Konwalie K'!$K$3:$R$10,8,0),"")</f>
        <v/>
      </c>
      <c r="O19" s="12"/>
      <c r="P19" s="19" t="str">
        <f>IFERROR(VLOOKUP($A19,'Korno K'!$BR$3:$BY$15,8,0),"")</f>
        <v/>
      </c>
      <c r="Q19" s="19" t="str">
        <f>IFERROR(VLOOKUP($A19,'Abentojra K'!$J$4:$Q$7,8,0),"")</f>
        <v/>
      </c>
      <c r="R19" s="19" t="str">
        <f>IFERROR(VLOOKUP($A19,'Mordownik K'!$M$6:$T$10,8,0),"")</f>
        <v/>
      </c>
      <c r="S19" s="12" t="str">
        <f>IFERROR(VLOOKUP($A19,'XIV Szago K'!$BB$4:$BI$5,8,0),"")</f>
        <v/>
      </c>
      <c r="T19" s="12">
        <f>IFERROR(VLOOKUP($A19,'H54 TR200 K'!$AS$6:$AZ$17,8,0),"")</f>
        <v>48.331250942461395</v>
      </c>
      <c r="U19" s="12" t="str">
        <f>IFERROR(VLOOKUP($A19,'NM TR200 K'!$AN$5:$AU$7,8,0),"")</f>
        <v/>
      </c>
      <c r="V19" s="10">
        <f>IFERROR(LARGE(X19:AP19,1),0)+IFERROR(LARGE(X19:AP19,2),0)</f>
        <v>0</v>
      </c>
      <c r="W19" s="10">
        <f>IFERROR(LARGE(X19:AP19,3),0)+IFERROR(LARGE(X19:AP19,4),0)</f>
        <v>0</v>
      </c>
      <c r="X19" s="12"/>
      <c r="Y19" s="12"/>
      <c r="Z19" s="12"/>
      <c r="AA19" s="12"/>
      <c r="AB19" s="12"/>
      <c r="AC19" s="12" t="str">
        <f>IFERROR(VLOOKUP($A19,'H53 100 K'!$AG$5:$AN$22,8,0),"")</f>
        <v/>
      </c>
      <c r="AD19" s="18" t="str">
        <f>IFERROR(VLOOKUP($A19,'Liczyrzepa - wiosna K'!$N$2:$U$3,8,0),"")</f>
        <v/>
      </c>
      <c r="AE19" s="12" t="str">
        <f>IFERROR(VLOOKUP($A19,'Harce K'!$H$2:$O$4,8,0),"")</f>
        <v/>
      </c>
      <c r="AF19" s="18" t="str">
        <f>IFERROR(VLOOKUP($A19,'XII z Kompasem K'!$K$1:$R$8,8,0),"")</f>
        <v/>
      </c>
      <c r="AG19" s="19" t="str">
        <f>IFERROR(VLOOKUP($A19,'Grassor TR150 K'!$BH$2:$BO$6,8,0),"")</f>
        <v/>
      </c>
      <c r="AH19" s="19" t="str">
        <f>IFERROR(VLOOKUP($A19,'Pazur Gryfa K'!$P$2:$W$5,8,0),"")</f>
        <v/>
      </c>
      <c r="AI19" s="19" t="str">
        <f>IFERROR(VLOOKUP($A19,'Szaga K'!$J$2:$Q$6,8,0),"")</f>
        <v/>
      </c>
      <c r="AJ19" s="19" t="str">
        <f>IFERROR(VLOOKUP($A19,'Sudecka 100 K'!$M$2:$T$6,8,0),"")</f>
        <v/>
      </c>
      <c r="AK19" s="18"/>
      <c r="AL19" s="19" t="str">
        <f>IFERROR(VLOOKUP($A19,'Waligóra K'!$J$2:$Q$5,8,0),"")</f>
        <v/>
      </c>
      <c r="AM19" s="19" t="str">
        <f>IFERROR(VLOOKUP($A19,'Jesienne 360 K'!$K$2:$R$6,8,0),"")</f>
        <v/>
      </c>
      <c r="AN19" s="19" t="str">
        <f>IFERROR(VLOOKUP($A19,'H54 TR100 K'!$AG$6:$AN$23,8,0),"")</f>
        <v/>
      </c>
      <c r="AO19" s="19" t="str">
        <f>IFERROR(VLOOKUP($A19,'Azymut K'!$O$3:$V$4,8,0),"")</f>
        <v/>
      </c>
      <c r="AP19" s="19" t="str">
        <f>IFERROR(VLOOKUP($A19,'NM TR100 K'!$AD$5:$AK$6,8,0),"")</f>
        <v/>
      </c>
      <c r="AQ19" s="26"/>
    </row>
    <row r="20" spans="1:43" s="13" customFormat="1">
      <c r="A20">
        <v>380</v>
      </c>
      <c r="B20" s="22" t="str">
        <f>VLOOKUP($A20,id!$C:$H,6,0)</f>
        <v>Jarosiewicz Małgorzata</v>
      </c>
      <c r="C20" s="22" t="str">
        <f>VLOOKUP($A20,id!$C:$H,4,0)</f>
        <v>DORACO BIKE TEAM</v>
      </c>
      <c r="D20" s="2">
        <f>IF(E19=E20,D19,ROW(B18))</f>
        <v>18</v>
      </c>
      <c r="E20" s="11">
        <f>LARGE(F20:W20,1)+LARGE(F20:W20,2)+IFERROR(LARGE(F20:W20,3),0)+IFERROR(LARGE(F20:W20,4),0)+IFERROR(LARGE(F20:W20,5),0)+IFERROR(LARGE(F20:W20,6),0)</f>
        <v>98.542422892791706</v>
      </c>
      <c r="F20" s="12"/>
      <c r="G20" s="12"/>
      <c r="H20" s="12" t="str">
        <f>IFERROR(VLOOKUP($A20,'H53 200 K'!$AL$5:$AS$12,8,0),"")</f>
        <v/>
      </c>
      <c r="I20" s="14" t="str">
        <f>IFERROR(VLOOKUP($A20,'Dymno K'!$BO$4:$BV$10,8,0),"")</f>
        <v/>
      </c>
      <c r="J20" s="19" t="str">
        <f>IFERROR(VLOOKUP($A20,'Dukty K'!$AU$1:$BB$11,8,0),"")</f>
        <v/>
      </c>
      <c r="K20" s="19" t="str">
        <f>IFERROR(VLOOKUP($A20,'Tropy K'!$Q$3:$X$15,8,0),"")</f>
        <v/>
      </c>
      <c r="L20" s="19" t="str">
        <f>IFERROR(VLOOKUP($A20,'Grassor TR300 K'!$BX$2:$CE$6,8,0),"")</f>
        <v/>
      </c>
      <c r="M20" s="19" t="str">
        <f>IFERROR(VLOOKUP($A20,'BO K'!$K$3:$R$16,8,0),"")</f>
        <v/>
      </c>
      <c r="N20" s="19" t="str">
        <f>IFERROR(VLOOKUP($A20,'Konwalie K'!$K$3:$R$10,8,0),"")</f>
        <v/>
      </c>
      <c r="O20" s="12"/>
      <c r="P20" s="19" t="str">
        <f>IFERROR(VLOOKUP($A20,'Korno K'!$BR$3:$BY$15,8,0),"")</f>
        <v/>
      </c>
      <c r="Q20" s="19" t="str">
        <f>IFERROR(VLOOKUP($A20,'Abentojra K'!$J$4:$Q$7,8,0),"")</f>
        <v/>
      </c>
      <c r="R20" s="19" t="str">
        <f>IFERROR(VLOOKUP($A20,'Mordownik K'!$M$6:$T$10,8,0),"")</f>
        <v/>
      </c>
      <c r="S20" s="12" t="str">
        <f>IFERROR(VLOOKUP($A20,'XIV Szago K'!$BB$4:$BI$5,8,0),"")</f>
        <v/>
      </c>
      <c r="T20" s="12" t="str">
        <f>IFERROR(VLOOKUP($A20,'H54 TR200 K'!$AS$6:$AZ$17,8,0),"")</f>
        <v/>
      </c>
      <c r="U20" s="12" t="str">
        <f>IFERROR(VLOOKUP($A20,'NM TR200 K'!$AN$5:$AU$7,8,0),"")</f>
        <v/>
      </c>
      <c r="V20" s="10">
        <f>IFERROR(LARGE(X20:AP20,1),0)+IFERROR(LARGE(X20:AP20,2),0)</f>
        <v>75.594905208007873</v>
      </c>
      <c r="W20" s="10">
        <f>IFERROR(LARGE(X20:AP20,3),0)+IFERROR(LARGE(X20:AP20,4),0)</f>
        <v>22.94751768478384</v>
      </c>
      <c r="X20" s="12"/>
      <c r="Y20" s="12"/>
      <c r="Z20" s="12"/>
      <c r="AA20" s="12"/>
      <c r="AB20" s="12"/>
      <c r="AC20" s="12">
        <f>IFERROR(VLOOKUP($A20,'H53 100 K'!$AG$5:$AN$22,8,0),"")</f>
        <v>35</v>
      </c>
      <c r="AD20" s="18" t="str">
        <f>IFERROR(VLOOKUP($A20,'Liczyrzepa - wiosna K'!$N$2:$U$3,8,0),"")</f>
        <v/>
      </c>
      <c r="AE20" s="12" t="str">
        <f>IFERROR(VLOOKUP($A20,'Harce K'!$H$2:$O$4,8,0),"")</f>
        <v/>
      </c>
      <c r="AF20" s="18">
        <f>IFERROR(VLOOKUP($A20,'XII z Kompasem K'!$K$1:$R$8,8,0),"")</f>
        <v>22.94751768478384</v>
      </c>
      <c r="AG20" s="19" t="str">
        <f>IFERROR(VLOOKUP($A20,'Grassor TR150 K'!$BH$2:$BO$6,8,0),"")</f>
        <v/>
      </c>
      <c r="AH20" s="19" t="str">
        <f>IFERROR(VLOOKUP($A20,'Pazur Gryfa K'!$P$2:$W$5,8,0),"")</f>
        <v/>
      </c>
      <c r="AI20" s="19" t="str">
        <f>IFERROR(VLOOKUP($A20,'Szaga K'!$J$2:$Q$6,8,0),"")</f>
        <v/>
      </c>
      <c r="AJ20" s="19" t="str">
        <f>IFERROR(VLOOKUP($A20,'Sudecka 100 K'!$M$2:$T$6,8,0),"")</f>
        <v/>
      </c>
      <c r="AK20" s="18"/>
      <c r="AL20" s="19" t="str">
        <f>IFERROR(VLOOKUP($A20,'Waligóra K'!$J$2:$Q$5,8,0),"")</f>
        <v/>
      </c>
      <c r="AM20" s="19" t="str">
        <f>IFERROR(VLOOKUP($A20,'Jesienne 360 K'!$K$2:$R$6,8,0),"")</f>
        <v/>
      </c>
      <c r="AN20" s="19">
        <f>IFERROR(VLOOKUP($A20,'H54 TR100 K'!$AG$6:$AN$23,8,0),"")</f>
        <v>40.594905208007873</v>
      </c>
      <c r="AO20" s="19" t="str">
        <f>IFERROR(VLOOKUP($A20,'Azymut K'!$O$3:$V$4,8,0),"")</f>
        <v/>
      </c>
      <c r="AP20" s="19" t="str">
        <f>IFERROR(VLOOKUP($A20,'NM TR100 K'!$AD$5:$AK$6,8,0),"")</f>
        <v/>
      </c>
      <c r="AQ20" s="26"/>
    </row>
    <row r="21" spans="1:43" s="13" customFormat="1">
      <c r="A21">
        <v>130</v>
      </c>
      <c r="B21" s="22" t="str">
        <f>VLOOKUP($A21,id!$C:$H,6,0)</f>
        <v>Rychlik Anna</v>
      </c>
      <c r="C21" s="22" t="str">
        <f>VLOOKUP($A21,id!$C:$H,4,0)</f>
        <v>OrientAkcja</v>
      </c>
      <c r="D21" s="2">
        <f>IF(E20=E21,D20,ROW(B19))</f>
        <v>19</v>
      </c>
      <c r="E21" s="11">
        <f>LARGE(F21:W21,1)+LARGE(F21:W21,2)+IFERROR(LARGE(F21:W21,3),0)+IFERROR(LARGE(F21:W21,4),0)+IFERROR(LARGE(F21:W21,5),0)+IFERROR(LARGE(F21:W21,6),0)</f>
        <v>90.229791236930041</v>
      </c>
      <c r="F21" s="12"/>
      <c r="G21" s="12" t="str">
        <f>IFERROR(VLOOKUP($A21,'Roza K'!N:U,8,0),"")</f>
        <v/>
      </c>
      <c r="H21" s="12" t="str">
        <f>IFERROR(VLOOKUP($A21,'H53 200 K'!$AL$5:$AS$12,8,0),"")</f>
        <v/>
      </c>
      <c r="I21" s="14" t="str">
        <f>IFERROR(VLOOKUP($A21,'Dymno K'!$BO$4:$BV$10,8,0),"")</f>
        <v/>
      </c>
      <c r="J21" s="19">
        <f>IFERROR(VLOOKUP($A21,'Dukty K'!$AU$1:$BB$11,8,0),"")</f>
        <v>69.230987818126579</v>
      </c>
      <c r="K21" s="19" t="str">
        <f>IFERROR(VLOOKUP($A21,'Tropy K'!$Q$3:$X$15,8,0),"")</f>
        <v/>
      </c>
      <c r="L21" s="19" t="str">
        <f>IFERROR(VLOOKUP($A21,'Grassor TR300 K'!$BX$2:$CE$6,8,0),"")</f>
        <v/>
      </c>
      <c r="M21" s="19" t="str">
        <f>IFERROR(VLOOKUP($A21,'BO K'!$K$3:$R$16,8,0),"")</f>
        <v/>
      </c>
      <c r="N21" s="19" t="str">
        <f>IFERROR(VLOOKUP($A21,'Konwalie K'!$K$3:$R$10,8,0),"")</f>
        <v/>
      </c>
      <c r="O21" s="12"/>
      <c r="P21" s="19" t="str">
        <f>IFERROR(VLOOKUP($A21,'Korno K'!$BR$3:$BY$15,8,0),"")</f>
        <v/>
      </c>
      <c r="Q21" s="19" t="str">
        <f>IFERROR(VLOOKUP($A21,'Abentojra K'!$J$4:$Q$7,8,0),"")</f>
        <v/>
      </c>
      <c r="R21" s="19" t="str">
        <f>IFERROR(VLOOKUP($A21,'Mordownik K'!$M$6:$T$10,8,0),"")</f>
        <v/>
      </c>
      <c r="S21" s="12" t="str">
        <f>IFERROR(VLOOKUP($A21,'XIV Szago K'!$BB$4:$BI$5,8,0),"")</f>
        <v/>
      </c>
      <c r="T21" s="12" t="str">
        <f>IFERROR(VLOOKUP($A21,'H54 TR200 K'!$AS$6:$AZ$17,8,0),"")</f>
        <v/>
      </c>
      <c r="U21" s="12" t="str">
        <f>IFERROR(VLOOKUP($A21,'NM TR200 K'!$AN$5:$AU$7,8,0),"")</f>
        <v/>
      </c>
      <c r="V21" s="10">
        <f>IFERROR(LARGE(X21:AP21,1),0)+IFERROR(LARGE(X21:AP21,2),0)</f>
        <v>20.998803418803465</v>
      </c>
      <c r="W21" s="10">
        <f>IFERROR(LARGE(X21:AP21,3),0)+IFERROR(LARGE(X21:AP21,4),0)</f>
        <v>0</v>
      </c>
      <c r="X21" s="12"/>
      <c r="Y21" s="12" t="str">
        <f>IFERROR(VLOOKUP($A21,'XIII Szago K'!DJ:DQ,8,0),"")</f>
        <v/>
      </c>
      <c r="Z21" s="12">
        <f>IFERROR(VLOOKUP($A21,'Wiosenne 360 K'!K:R,8,0),"")</f>
        <v>20.998803418803465</v>
      </c>
      <c r="AA21" s="12" t="str">
        <f>IFERROR(VLOOKUP($A21,'NMnO K'!AT:BA,8,0),"")</f>
        <v/>
      </c>
      <c r="AB21" s="12" t="str">
        <f>IFERROR(VLOOKUP($A21,'Wertepy K'!M:T,8,0),"")</f>
        <v/>
      </c>
      <c r="AC21" s="12" t="str">
        <f>IFERROR(VLOOKUP($A21,'H53 100 K'!$AG$5:$AN$22,8,0),"")</f>
        <v/>
      </c>
      <c r="AD21" s="18" t="str">
        <f>IFERROR(VLOOKUP($A21,'Liczyrzepa - wiosna K'!$N$2:$U$3,8,0),"")</f>
        <v/>
      </c>
      <c r="AE21" s="12" t="str">
        <f>IFERROR(VLOOKUP($A21,'Harce K'!$H$2:$O$4,8,0),"")</f>
        <v/>
      </c>
      <c r="AF21" s="18" t="str">
        <f>IFERROR(VLOOKUP($A21,'XII z Kompasem K'!$K$1:$R$8,8,0),"")</f>
        <v/>
      </c>
      <c r="AG21" s="19" t="str">
        <f>IFERROR(VLOOKUP($A21,'Grassor TR150 K'!$BH$2:$BO$6,8,0),"")</f>
        <v/>
      </c>
      <c r="AH21" s="19" t="str">
        <f>IFERROR(VLOOKUP($A21,'Pazur Gryfa K'!$P$2:$W$5,8,0),"")</f>
        <v/>
      </c>
      <c r="AI21" s="19" t="str">
        <f>IFERROR(VLOOKUP($A21,'Szaga K'!$J$2:$Q$6,8,0),"")</f>
        <v/>
      </c>
      <c r="AJ21" s="19" t="str">
        <f>IFERROR(VLOOKUP($A21,'Sudecka 100 K'!$M$2:$T$6,8,0),"")</f>
        <v/>
      </c>
      <c r="AK21" s="18"/>
      <c r="AL21" s="19" t="str">
        <f>IFERROR(VLOOKUP($A21,'Waligóra K'!$J$2:$Q$5,8,0),"")</f>
        <v/>
      </c>
      <c r="AM21" s="19" t="str">
        <f>IFERROR(VLOOKUP($A21,'Jesienne 360 K'!$K$2:$R$6,8,0),"")</f>
        <v/>
      </c>
      <c r="AN21" s="19" t="str">
        <f>IFERROR(VLOOKUP($A21,'H54 TR100 K'!$AG$6:$AN$23,8,0),"")</f>
        <v/>
      </c>
      <c r="AO21" s="19" t="str">
        <f>IFERROR(VLOOKUP($A21,'Azymut K'!$O$3:$V$4,8,0),"")</f>
        <v/>
      </c>
      <c r="AP21" s="19" t="str">
        <f>IFERROR(VLOOKUP($A21,'NM TR100 K'!$AD$5:$AK$6,8,0),"")</f>
        <v/>
      </c>
      <c r="AQ21" s="26"/>
    </row>
    <row r="22" spans="1:43" s="13" customFormat="1">
      <c r="A22">
        <v>471</v>
      </c>
      <c r="B22" s="22" t="str">
        <f>VLOOKUP($A22,id!$C:$H,6,0)</f>
        <v>Dziewior Iwona</v>
      </c>
      <c r="C22" s="22" t="str">
        <f>VLOOKUP($A22,id!$C:$H,4,0)</f>
        <v>Dziewiorki</v>
      </c>
      <c r="D22" s="2">
        <f>IF(E21=E22,D21,ROW(B20))</f>
        <v>20</v>
      </c>
      <c r="E22" s="11">
        <f>LARGE(F22:W22,1)+LARGE(F22:W22,2)+IFERROR(LARGE(F22:W22,3),0)+IFERROR(LARGE(F22:W22,4),0)+IFERROR(LARGE(F22:W22,5),0)+IFERROR(LARGE(F22:W22,6),0)</f>
        <v>81.119862746627163</v>
      </c>
      <c r="F22" s="12"/>
      <c r="G22" s="12"/>
      <c r="H22" s="12"/>
      <c r="I22" s="14"/>
      <c r="J22" s="19"/>
      <c r="K22" s="19"/>
      <c r="L22" s="19"/>
      <c r="M22" s="19">
        <f>IFERROR(VLOOKUP($A22,'BO K'!$K$3:$R$16,8,0),"")</f>
        <v>81.119862746627163</v>
      </c>
      <c r="N22" s="19" t="str">
        <f>IFERROR(VLOOKUP($A22,'Konwalie K'!$K$3:$R$10,8,0),"")</f>
        <v/>
      </c>
      <c r="O22" s="12"/>
      <c r="P22" s="19" t="str">
        <f>IFERROR(VLOOKUP($A22,'Korno K'!$BR$3:$BY$15,8,0),"")</f>
        <v/>
      </c>
      <c r="Q22" s="19" t="str">
        <f>IFERROR(VLOOKUP($A22,'Abentojra K'!$J$4:$Q$7,8,0),"")</f>
        <v/>
      </c>
      <c r="R22" s="19" t="str">
        <f>IFERROR(VLOOKUP($A22,'Mordownik K'!$M$6:$T$10,8,0),"")</f>
        <v/>
      </c>
      <c r="S22" s="12" t="str">
        <f>IFERROR(VLOOKUP($A22,'XIV Szago K'!$BB$4:$BI$5,8,0),"")</f>
        <v/>
      </c>
      <c r="T22" s="12" t="str">
        <f>IFERROR(VLOOKUP($A22,'H54 TR200 K'!$AS$6:$AZ$17,8,0),"")</f>
        <v/>
      </c>
      <c r="U22" s="12" t="str">
        <f>IFERROR(VLOOKUP($A22,'NM TR200 K'!$AN$5:$AU$7,8,0),"")</f>
        <v/>
      </c>
      <c r="V22" s="10">
        <f>IFERROR(LARGE(X22:AP22,1),0)+IFERROR(LARGE(X22:AP22,2),0)</f>
        <v>0</v>
      </c>
      <c r="W22" s="10">
        <f>IFERROR(LARGE(X22:AP22,3),0)+IFERROR(LARGE(X22:AP22,4),0)</f>
        <v>0</v>
      </c>
      <c r="X22" s="12"/>
      <c r="Y22" s="12"/>
      <c r="Z22" s="12"/>
      <c r="AA22" s="12"/>
      <c r="AB22" s="12"/>
      <c r="AC22" s="12"/>
      <c r="AD22" s="18"/>
      <c r="AE22" s="12"/>
      <c r="AF22" s="18"/>
      <c r="AG22" s="19"/>
      <c r="AH22" s="19" t="str">
        <f>IFERROR(VLOOKUP($A22,'Pazur Gryfa K'!$P$2:$W$5,8,0),"")</f>
        <v/>
      </c>
      <c r="AI22" s="19" t="str">
        <f>IFERROR(VLOOKUP($A22,'Szaga K'!$J$2:$Q$6,8,0),"")</f>
        <v/>
      </c>
      <c r="AJ22" s="19" t="str">
        <f>IFERROR(VLOOKUP($A22,'Sudecka 100 K'!$M$2:$T$6,8,0),"")</f>
        <v/>
      </c>
      <c r="AK22" s="18"/>
      <c r="AL22" s="19" t="str">
        <f>IFERROR(VLOOKUP($A22,'Waligóra K'!$J$2:$Q$5,8,0),"")</f>
        <v/>
      </c>
      <c r="AM22" s="19" t="str">
        <f>IFERROR(VLOOKUP($A22,'Jesienne 360 K'!$K$2:$R$6,8,0),"")</f>
        <v/>
      </c>
      <c r="AN22" s="19" t="str">
        <f>IFERROR(VLOOKUP($A22,'H54 TR100 K'!$AG$6:$AN$23,8,0),"")</f>
        <v/>
      </c>
      <c r="AO22" s="19" t="str">
        <f>IFERROR(VLOOKUP($A22,'Azymut K'!$O$3:$V$4,8,0),"")</f>
        <v/>
      </c>
      <c r="AP22" s="19" t="str">
        <f>IFERROR(VLOOKUP($A22,'NM TR100 K'!$AD$5:$AK$6,8,0),"")</f>
        <v/>
      </c>
      <c r="AQ22" s="26"/>
    </row>
    <row r="23" spans="1:43" s="13" customFormat="1">
      <c r="A23" s="13">
        <v>472</v>
      </c>
      <c r="B23" s="22" t="str">
        <f>VLOOKUP($A23,id!$C:$H,6,0)</f>
        <v>Brukwińska Magdalena</v>
      </c>
      <c r="C23" s="22">
        <f>VLOOKUP($A23,id!$C:$H,4,0)</f>
        <v>0</v>
      </c>
      <c r="D23" s="2">
        <f>IF(E22=E23,D22,ROW(B21))</f>
        <v>21</v>
      </c>
      <c r="E23" s="11">
        <f>LARGE(F23:W23,1)+LARGE(F23:W23,2)+IFERROR(LARGE(F23:W23,3),0)+IFERROR(LARGE(F23:W23,4),0)+IFERROR(LARGE(F23:W23,5),0)+IFERROR(LARGE(F23:W23,6),0)</f>
        <v>77.352667782115631</v>
      </c>
      <c r="F23" s="12"/>
      <c r="G23" s="12"/>
      <c r="H23" s="12"/>
      <c r="I23" s="14"/>
      <c r="J23" s="19"/>
      <c r="K23" s="19"/>
      <c r="L23" s="19"/>
      <c r="M23" s="19">
        <f>IFERROR(VLOOKUP($A23,'BO K'!$K$3:$R$16,8,0),"")</f>
        <v>77.352667782115631</v>
      </c>
      <c r="N23" s="19" t="str">
        <f>IFERROR(VLOOKUP($A23,'Konwalie K'!$K$3:$R$10,8,0),"")</f>
        <v/>
      </c>
      <c r="O23" s="12"/>
      <c r="P23" s="19" t="str">
        <f>IFERROR(VLOOKUP($A23,'Korno K'!$BR$3:$BY$15,8,0),"")</f>
        <v/>
      </c>
      <c r="Q23" s="19" t="str">
        <f>IFERROR(VLOOKUP($A23,'Abentojra K'!$J$4:$Q$7,8,0),"")</f>
        <v/>
      </c>
      <c r="R23" s="19" t="str">
        <f>IFERROR(VLOOKUP($A23,'Mordownik K'!$M$6:$T$10,8,0),"")</f>
        <v/>
      </c>
      <c r="S23" s="12" t="str">
        <f>IFERROR(VLOOKUP($A23,'XIV Szago K'!$BB$4:$BI$5,8,0),"")</f>
        <v/>
      </c>
      <c r="T23" s="12" t="str">
        <f>IFERROR(VLOOKUP($A23,'H54 TR200 K'!$AS$6:$AZ$17,8,0),"")</f>
        <v/>
      </c>
      <c r="U23" s="12" t="str">
        <f>IFERROR(VLOOKUP($A23,'NM TR200 K'!$AN$5:$AU$7,8,0),"")</f>
        <v/>
      </c>
      <c r="V23" s="10">
        <f>IFERROR(LARGE(X23:AP23,1),0)+IFERROR(LARGE(X23:AP23,2),0)</f>
        <v>0</v>
      </c>
      <c r="W23" s="10">
        <f>IFERROR(LARGE(X23:AP23,3),0)+IFERROR(LARGE(X23:AP23,4),0)</f>
        <v>0</v>
      </c>
      <c r="X23" s="12"/>
      <c r="Y23" s="18"/>
      <c r="Z23" s="18"/>
      <c r="AA23" s="12"/>
      <c r="AB23" s="12"/>
      <c r="AC23" s="12"/>
      <c r="AD23" s="18"/>
      <c r="AE23" s="12"/>
      <c r="AF23" s="18"/>
      <c r="AG23" s="19"/>
      <c r="AH23" s="19" t="str">
        <f>IFERROR(VLOOKUP($A23,'Pazur Gryfa K'!$P$2:$W$5,8,0),"")</f>
        <v/>
      </c>
      <c r="AI23" s="19" t="str">
        <f>IFERROR(VLOOKUP($A23,'Szaga K'!$J$2:$Q$6,8,0),"")</f>
        <v/>
      </c>
      <c r="AJ23" s="19" t="str">
        <f>IFERROR(VLOOKUP($A23,'Sudecka 100 K'!$M$2:$T$6,8,0),"")</f>
        <v/>
      </c>
      <c r="AK23" s="18"/>
      <c r="AL23" s="19" t="str">
        <f>IFERROR(VLOOKUP($A23,'Waligóra K'!$J$2:$Q$5,8,0),"")</f>
        <v/>
      </c>
      <c r="AM23" s="19" t="str">
        <f>IFERROR(VLOOKUP($A23,'Jesienne 360 K'!$K$2:$R$6,8,0),"")</f>
        <v/>
      </c>
      <c r="AN23" s="19" t="str">
        <f>IFERROR(VLOOKUP($A23,'H54 TR100 K'!$AG$6:$AN$23,8,0),"")</f>
        <v/>
      </c>
      <c r="AO23" s="19" t="str">
        <f>IFERROR(VLOOKUP($A23,'Azymut K'!$O$3:$V$4,8,0),"")</f>
        <v/>
      </c>
      <c r="AP23" s="19" t="str">
        <f>IFERROR(VLOOKUP($A23,'NM TR100 K'!$AD$5:$AK$6,8,0),"")</f>
        <v/>
      </c>
      <c r="AQ23" s="26"/>
    </row>
    <row r="24" spans="1:43" s="13" customFormat="1">
      <c r="A24">
        <v>553</v>
      </c>
      <c r="B24" s="22" t="str">
        <f>VLOOKUP($A24,id!$C:$H,6,0)</f>
        <v>Dudek Magdalena</v>
      </c>
      <c r="C24" s="22" t="str">
        <f>VLOOKUP($A24,id!$C:$H,4,0)</f>
        <v>Motorola Bike Team</v>
      </c>
      <c r="D24" s="2">
        <f>IF(E23=E24,D23,ROW(B22))</f>
        <v>22</v>
      </c>
      <c r="E24" s="11">
        <f>LARGE(F24:W24,1)+LARGE(F24:W24,2)+IFERROR(LARGE(F24:W24,3),0)+IFERROR(LARGE(F24:W24,4),0)+IFERROR(LARGE(F24:W24,5),0)+IFERROR(LARGE(F24:W24,6),0)</f>
        <v>75.511174512601045</v>
      </c>
      <c r="F24" s="12"/>
      <c r="G24" s="12"/>
      <c r="H24" s="12"/>
      <c r="I24" s="14"/>
      <c r="J24" s="19"/>
      <c r="K24" s="19"/>
      <c r="L24" s="19"/>
      <c r="M24" s="19"/>
      <c r="N24" s="19" t="str">
        <f>IFERROR(VLOOKUP($A24,'Konwalie K'!$K$3:$R$10,8,0),"")</f>
        <v/>
      </c>
      <c r="O24" s="12"/>
      <c r="P24" s="19">
        <f>IFERROR(VLOOKUP($A24,'Korno K'!$BR$3:$BY$15,8,0),"")</f>
        <v>75.511174512601045</v>
      </c>
      <c r="Q24" s="19" t="str">
        <f>IFERROR(VLOOKUP($A24,'Abentojra K'!$J$4:$Q$7,8,0),"")</f>
        <v/>
      </c>
      <c r="R24" s="19" t="str">
        <f>IFERROR(VLOOKUP($A24,'Mordownik K'!$M$6:$T$10,8,0),"")</f>
        <v/>
      </c>
      <c r="S24" s="12" t="str">
        <f>IFERROR(VLOOKUP($A24,'XIV Szago K'!$BB$4:$BI$5,8,0),"")</f>
        <v/>
      </c>
      <c r="T24" s="12" t="str">
        <f>IFERROR(VLOOKUP($A24,'H54 TR200 K'!$AS$6:$AZ$17,8,0),"")</f>
        <v/>
      </c>
      <c r="U24" s="12" t="str">
        <f>IFERROR(VLOOKUP($A24,'NM TR200 K'!$AN$5:$AU$7,8,0),"")</f>
        <v/>
      </c>
      <c r="V24" s="10">
        <f>IFERROR(LARGE(X24:AP24,1),0)+IFERROR(LARGE(X24:AP24,2),0)</f>
        <v>0</v>
      </c>
      <c r="W24" s="10">
        <f>IFERROR(LARGE(X24:AP24,3),0)+IFERROR(LARGE(X24:AP24,4),0)</f>
        <v>0</v>
      </c>
      <c r="X24" s="12"/>
      <c r="Y24" s="18"/>
      <c r="Z24" s="18"/>
      <c r="AA24" s="12"/>
      <c r="AB24" s="12"/>
      <c r="AC24" s="12"/>
      <c r="AD24" s="18"/>
      <c r="AE24" s="12"/>
      <c r="AF24" s="18"/>
      <c r="AG24" s="19"/>
      <c r="AH24" s="19"/>
      <c r="AI24" s="19"/>
      <c r="AJ24" s="19"/>
      <c r="AK24" s="18"/>
      <c r="AL24" s="19" t="str">
        <f>IFERROR(VLOOKUP($A24,'Waligóra K'!$J$2:$Q$5,8,0),"")</f>
        <v/>
      </c>
      <c r="AM24" s="19" t="str">
        <f>IFERROR(VLOOKUP($A24,'Jesienne 360 K'!$K$2:$R$6,8,0),"")</f>
        <v/>
      </c>
      <c r="AN24" s="19" t="str">
        <f>IFERROR(VLOOKUP($A24,'H54 TR100 K'!$AG$6:$AN$23,8,0),"")</f>
        <v/>
      </c>
      <c r="AO24" s="19" t="str">
        <f>IFERROR(VLOOKUP($A24,'Azymut K'!$O$3:$V$4,8,0),"")</f>
        <v/>
      </c>
      <c r="AP24" s="19" t="str">
        <f>IFERROR(VLOOKUP($A24,'NM TR100 K'!$AD$5:$AK$6,8,0),"")</f>
        <v/>
      </c>
      <c r="AQ24" s="26"/>
    </row>
    <row r="25" spans="1:43" s="13" customFormat="1">
      <c r="A25" s="13">
        <v>86</v>
      </c>
      <c r="B25" s="22" t="str">
        <f>VLOOKUP($A25,id!$C:$H,6,0)</f>
        <v>Lebioda Maria</v>
      </c>
      <c r="C25" s="22" t="str">
        <f>VLOOKUP($A25,id!$C:$H,4,0)</f>
        <v>ColcaPeru</v>
      </c>
      <c r="D25" s="2">
        <f>IF(E24=E25,D24,ROW(B23))</f>
        <v>23</v>
      </c>
      <c r="E25" s="11">
        <f>LARGE(F25:W25,1)+LARGE(F25:W25,2)+IFERROR(LARGE(F25:W25,3),0)+IFERROR(LARGE(F25:W25,4),0)+IFERROR(LARGE(F25:W25,5),0)+IFERROR(LARGE(F25:W25,6),0)</f>
        <v>74.91744756804998</v>
      </c>
      <c r="F25" s="12"/>
      <c r="G25" s="12">
        <f>IFERROR(VLOOKUP($A25,'Roza K'!N:U,8,0),"")</f>
        <v>74.91744756804998</v>
      </c>
      <c r="H25" s="12" t="str">
        <f>IFERROR(VLOOKUP($A25,'H53 200 K'!$AL$5:$AS$12,8,0),"")</f>
        <v/>
      </c>
      <c r="I25" s="14" t="str">
        <f>IFERROR(VLOOKUP($A25,'Dymno K'!$BO$4:$BV$10,8,0),"")</f>
        <v/>
      </c>
      <c r="J25" s="19" t="str">
        <f>IFERROR(VLOOKUP($A25,'Dukty K'!$AU$1:$BB$11,8,0),"")</f>
        <v/>
      </c>
      <c r="K25" s="19" t="str">
        <f>IFERROR(VLOOKUP($A25,'Tropy K'!$Q$3:$X$15,8,0),"")</f>
        <v/>
      </c>
      <c r="L25" s="19" t="str">
        <f>IFERROR(VLOOKUP($A25,'Grassor TR300 K'!$BX$2:$CE$6,8,0),"")</f>
        <v/>
      </c>
      <c r="M25" s="19" t="str">
        <f>IFERROR(VLOOKUP($A25,'BO K'!$K$3:$R$16,8,0),"")</f>
        <v/>
      </c>
      <c r="N25" s="19" t="str">
        <f>IFERROR(VLOOKUP($A25,'Konwalie K'!$K$3:$R$10,8,0),"")</f>
        <v/>
      </c>
      <c r="O25" s="12"/>
      <c r="P25" s="19" t="str">
        <f>IFERROR(VLOOKUP($A25,'Korno K'!$BR$3:$BY$15,8,0),"")</f>
        <v/>
      </c>
      <c r="Q25" s="19" t="str">
        <f>IFERROR(VLOOKUP($A25,'Abentojra K'!$J$4:$Q$7,8,0),"")</f>
        <v/>
      </c>
      <c r="R25" s="19" t="str">
        <f>IFERROR(VLOOKUP($A25,'Mordownik K'!$M$6:$T$10,8,0),"")</f>
        <v/>
      </c>
      <c r="S25" s="12" t="str">
        <f>IFERROR(VLOOKUP($A25,'XIV Szago K'!$BB$4:$BI$5,8,0),"")</f>
        <v/>
      </c>
      <c r="T25" s="12" t="str">
        <f>IFERROR(VLOOKUP($A25,'H54 TR200 K'!$AS$6:$AZ$17,8,0),"")</f>
        <v/>
      </c>
      <c r="U25" s="12" t="str">
        <f>IFERROR(VLOOKUP($A25,'NM TR200 K'!$AN$5:$AU$7,8,0),"")</f>
        <v/>
      </c>
      <c r="V25" s="10">
        <f>IFERROR(LARGE(X25:AP25,1),0)+IFERROR(LARGE(X25:AP25,2),0)</f>
        <v>0</v>
      </c>
      <c r="W25" s="10">
        <f>IFERROR(LARGE(X25:AP25,3),0)+IFERROR(LARGE(X25:AP25,4),0)</f>
        <v>0</v>
      </c>
      <c r="X25" s="12"/>
      <c r="Y25" s="18" t="str">
        <f>IFERROR(VLOOKUP($A25,'XIII Szago K'!DJ:DQ,8,0),"")</f>
        <v/>
      </c>
      <c r="Z25" s="18" t="str">
        <f>IFERROR(VLOOKUP($A25,'Wiosenne 360 K'!K:R,8,0),"")</f>
        <v/>
      </c>
      <c r="AA25" s="12" t="str">
        <f>IFERROR(VLOOKUP($A25,'NMnO K'!AT:BA,8,0),"")</f>
        <v/>
      </c>
      <c r="AB25" s="12" t="str">
        <f>IFERROR(VLOOKUP($A25,'Wertepy K'!M:T,8,0),"")</f>
        <v/>
      </c>
      <c r="AC25" s="12" t="str">
        <f>IFERROR(VLOOKUP($A25,'H53 100 K'!$AG$5:$AN$22,8,0),"")</f>
        <v/>
      </c>
      <c r="AD25" s="18" t="str">
        <f>IFERROR(VLOOKUP($A25,'Liczyrzepa - wiosna K'!$N$2:$U$3,8,0),"")</f>
        <v/>
      </c>
      <c r="AE25" s="12" t="str">
        <f>IFERROR(VLOOKUP($A25,'Harce K'!$H$2:$O$4,8,0),"")</f>
        <v/>
      </c>
      <c r="AF25" s="18" t="str">
        <f>IFERROR(VLOOKUP($A25,'XII z Kompasem K'!$K$1:$R$8,8,0),"")</f>
        <v/>
      </c>
      <c r="AG25" s="19" t="str">
        <f>IFERROR(VLOOKUP($A25,'Grassor TR150 K'!$BH$2:$BO$6,8,0),"")</f>
        <v/>
      </c>
      <c r="AH25" s="19" t="str">
        <f>IFERROR(VLOOKUP($A25,'Pazur Gryfa K'!$P$2:$W$5,8,0),"")</f>
        <v/>
      </c>
      <c r="AI25" s="19" t="str">
        <f>IFERROR(VLOOKUP($A25,'Szaga K'!$J$2:$Q$6,8,0),"")</f>
        <v/>
      </c>
      <c r="AJ25" s="19" t="str">
        <f>IFERROR(VLOOKUP($A25,'Sudecka 100 K'!$M$2:$T$6,8,0),"")</f>
        <v/>
      </c>
      <c r="AK25" s="18"/>
      <c r="AL25" s="19" t="str">
        <f>IFERROR(VLOOKUP($A25,'Waligóra K'!$J$2:$Q$5,8,0),"")</f>
        <v/>
      </c>
      <c r="AM25" s="19" t="str">
        <f>IFERROR(VLOOKUP($A25,'Jesienne 360 K'!$K$2:$R$6,8,0),"")</f>
        <v/>
      </c>
      <c r="AN25" s="19" t="str">
        <f>IFERROR(VLOOKUP($A25,'H54 TR100 K'!$AG$6:$AN$23,8,0),"")</f>
        <v/>
      </c>
      <c r="AO25" s="19" t="str">
        <f>IFERROR(VLOOKUP($A25,'Azymut K'!$O$3:$V$4,8,0),"")</f>
        <v/>
      </c>
      <c r="AP25" s="19" t="str">
        <f>IFERROR(VLOOKUP($A25,'NM TR100 K'!$AD$5:$AK$6,8,0),"")</f>
        <v/>
      </c>
      <c r="AQ25" s="26"/>
    </row>
    <row r="26" spans="1:43" s="13" customFormat="1">
      <c r="A26">
        <v>541</v>
      </c>
      <c r="B26" s="22" t="str">
        <f>VLOOKUP($A26,id!$C:$H,6,0)</f>
        <v>Fałowska Wioletta</v>
      </c>
      <c r="C26" s="22">
        <f>VLOOKUP($A26,id!$C:$H,4,0)</f>
        <v>0</v>
      </c>
      <c r="D26" s="2">
        <f>IF(E25=E26,D25,ROW(B24))</f>
        <v>24</v>
      </c>
      <c r="E26" s="11">
        <f>LARGE(F26:W26,1)+LARGE(F26:W26,2)+IFERROR(LARGE(F26:W26,3),0)+IFERROR(LARGE(F26:W26,4),0)+IFERROR(LARGE(F26:W26,5),0)+IFERROR(LARGE(F26:W26,6),0)</f>
        <v>74.702805515929626</v>
      </c>
      <c r="F26" s="12"/>
      <c r="G26" s="12"/>
      <c r="H26" s="12"/>
      <c r="I26" s="14"/>
      <c r="J26" s="19"/>
      <c r="K26" s="19"/>
      <c r="L26" s="19"/>
      <c r="M26" s="19" t="str">
        <f>IFERROR(VLOOKUP($A26,'BO K'!$K$3:$R$16,8,0),"")</f>
        <v/>
      </c>
      <c r="N26" s="19" t="str">
        <f>IFERROR(VLOOKUP($A26,'Konwalie K'!$K$3:$R$10,8,0),"")</f>
        <v/>
      </c>
      <c r="O26" s="12"/>
      <c r="P26" s="19">
        <f>IFERROR(VLOOKUP($A26,'Korno K'!$BR$3:$BY$15,8,0),"")</f>
        <v>41.36947218259629</v>
      </c>
      <c r="Q26" s="19" t="str">
        <f>IFERROR(VLOOKUP($A26,'Abentojra K'!$J$4:$Q$7,8,0),"")</f>
        <v/>
      </c>
      <c r="R26" s="19" t="str">
        <f>IFERROR(VLOOKUP($A26,'Mordownik K'!$M$6:$T$10,8,0),"")</f>
        <v/>
      </c>
      <c r="S26" s="12" t="str">
        <f>IFERROR(VLOOKUP($A26,'XIV Szago K'!$BB$4:$BI$5,8,0),"")</f>
        <v/>
      </c>
      <c r="T26" s="12" t="str">
        <f>IFERROR(VLOOKUP($A26,'H54 TR200 K'!$AS$6:$AZ$17,8,0),"")</f>
        <v/>
      </c>
      <c r="U26" s="12" t="str">
        <f>IFERROR(VLOOKUP($A26,'NM TR200 K'!$AN$5:$AU$7,8,0),"")</f>
        <v/>
      </c>
      <c r="V26" s="10">
        <f>IFERROR(LARGE(X26:AP26,1),0)+IFERROR(LARGE(X26:AP26,2),0)</f>
        <v>33.333333333333336</v>
      </c>
      <c r="W26" s="10">
        <f>IFERROR(LARGE(X26:AP26,3),0)+IFERROR(LARGE(X26:AP26,4),0)</f>
        <v>0</v>
      </c>
      <c r="X26" s="12"/>
      <c r="Y26" s="18"/>
      <c r="Z26" s="18"/>
      <c r="AA26" s="12"/>
      <c r="AB26" s="12"/>
      <c r="AC26" s="12"/>
      <c r="AD26" s="18"/>
      <c r="AE26" s="12"/>
      <c r="AF26" s="18"/>
      <c r="AG26" s="19"/>
      <c r="AH26" s="19" t="str">
        <f>IFERROR(VLOOKUP($A26,'Pazur Gryfa K'!$P$2:$W$5,8,0),"")</f>
        <v/>
      </c>
      <c r="AI26" s="19" t="str">
        <f>IFERROR(VLOOKUP($A26,'Szaga K'!$J$2:$Q$6,8,0),"")</f>
        <v/>
      </c>
      <c r="AJ26" s="19">
        <f>IFERROR(VLOOKUP($A26,'Sudecka 100 K'!$M$2:$T$6,8,0),"")</f>
        <v>33.333333333333336</v>
      </c>
      <c r="AK26" s="18"/>
      <c r="AL26" s="19" t="str">
        <f>IFERROR(VLOOKUP($A26,'Waligóra K'!$J$2:$Q$5,8,0),"")</f>
        <v/>
      </c>
      <c r="AM26" s="19" t="str">
        <f>IFERROR(VLOOKUP($A26,'Jesienne 360 K'!$K$2:$R$6,8,0),"")</f>
        <v/>
      </c>
      <c r="AN26" s="19" t="str">
        <f>IFERROR(VLOOKUP($A26,'H54 TR100 K'!$AG$6:$AN$23,8,0),"")</f>
        <v/>
      </c>
      <c r="AO26" s="19" t="str">
        <f>IFERROR(VLOOKUP($A26,'Azymut K'!$O$3:$V$4,8,0),"")</f>
        <v/>
      </c>
      <c r="AP26" s="19" t="str">
        <f>IFERROR(VLOOKUP($A26,'NM TR100 K'!$AD$5:$AK$6,8,0),"")</f>
        <v/>
      </c>
      <c r="AQ26" s="26"/>
    </row>
    <row r="27" spans="1:43" s="13" customFormat="1">
      <c r="A27" s="13">
        <v>439</v>
      </c>
      <c r="B27" s="22" t="str">
        <f>VLOOKUP($A27,id!$C:$H,6,0)</f>
        <v>Szymańska Zuzanna</v>
      </c>
      <c r="C27" s="22">
        <f>VLOOKUP($A27,id!$C:$H,4,0)</f>
        <v>0</v>
      </c>
      <c r="D27" s="2">
        <f>IF(E26=E27,D26,ROW(B25))</f>
        <v>25</v>
      </c>
      <c r="E27" s="11">
        <f>LARGE(F27:W27,1)+LARGE(F27:W27,2)+IFERROR(LARGE(F27:W27,3),0)+IFERROR(LARGE(F27:W27,4),0)+IFERROR(LARGE(F27:W27,5),0)+IFERROR(LARGE(F27:W27,6),0)</f>
        <v>71.153846153846146</v>
      </c>
      <c r="F27" s="12"/>
      <c r="G27" s="12"/>
      <c r="H27" s="12"/>
      <c r="I27" s="14"/>
      <c r="J27" s="19">
        <f>IFERROR(VLOOKUP($A27,'Dukty K'!$AU$1:$BB$11,8,0),"")</f>
        <v>71.153846153846146</v>
      </c>
      <c r="K27" s="19" t="str">
        <f>IFERROR(VLOOKUP($A27,'Tropy K'!$Q$3:$X$15,8,0),"")</f>
        <v/>
      </c>
      <c r="L27" s="19" t="str">
        <f>IFERROR(VLOOKUP($A27,'Grassor TR300 K'!$BX$2:$CE$6,8,0),"")</f>
        <v/>
      </c>
      <c r="M27" s="19" t="str">
        <f>IFERROR(VLOOKUP($A27,'BO K'!$K$3:$R$16,8,0),"")</f>
        <v/>
      </c>
      <c r="N27" s="19" t="str">
        <f>IFERROR(VLOOKUP($A27,'Konwalie K'!$K$3:$R$10,8,0),"")</f>
        <v/>
      </c>
      <c r="O27" s="12"/>
      <c r="P27" s="19" t="str">
        <f>IFERROR(VLOOKUP($A27,'Korno K'!$BR$3:$BY$15,8,0),"")</f>
        <v/>
      </c>
      <c r="Q27" s="19" t="str">
        <f>IFERROR(VLOOKUP($A27,'Abentojra K'!$J$4:$Q$7,8,0),"")</f>
        <v/>
      </c>
      <c r="R27" s="19" t="str">
        <f>IFERROR(VLOOKUP($A27,'Mordownik K'!$M$6:$T$10,8,0),"")</f>
        <v/>
      </c>
      <c r="S27" s="12" t="str">
        <f>IFERROR(VLOOKUP($A27,'XIV Szago K'!$BB$4:$BI$5,8,0),"")</f>
        <v/>
      </c>
      <c r="T27" s="12" t="str">
        <f>IFERROR(VLOOKUP($A27,'H54 TR200 K'!$AS$6:$AZ$17,8,0),"")</f>
        <v/>
      </c>
      <c r="U27" s="12" t="str">
        <f>IFERROR(VLOOKUP($A27,'NM TR200 K'!$AN$5:$AU$7,8,0),"")</f>
        <v/>
      </c>
      <c r="V27" s="10">
        <f>IFERROR(LARGE(X27:AP27,1),0)+IFERROR(LARGE(X27:AP27,2),0)</f>
        <v>0</v>
      </c>
      <c r="W27" s="10">
        <f>IFERROR(LARGE(X27:AP27,3),0)+IFERROR(LARGE(X27:AP27,4),0)</f>
        <v>0</v>
      </c>
      <c r="X27" s="12"/>
      <c r="Y27" s="18"/>
      <c r="Z27" s="18"/>
      <c r="AA27" s="12"/>
      <c r="AB27" s="12"/>
      <c r="AC27" s="12"/>
      <c r="AD27" s="18"/>
      <c r="AE27" s="12"/>
      <c r="AF27" s="18" t="str">
        <f>IFERROR(VLOOKUP($A27,'XII z Kompasem K'!$K$1:$R$8,8,0),"")</f>
        <v/>
      </c>
      <c r="AG27" s="19" t="str">
        <f>IFERROR(VLOOKUP($A27,'Grassor TR150 K'!$BH$2:$BO$6,8,0),"")</f>
        <v/>
      </c>
      <c r="AH27" s="19" t="str">
        <f>IFERROR(VLOOKUP($A27,'Pazur Gryfa K'!$P$2:$W$5,8,0),"")</f>
        <v/>
      </c>
      <c r="AI27" s="19" t="str">
        <f>IFERROR(VLOOKUP($A27,'Szaga K'!$J$2:$Q$6,8,0),"")</f>
        <v/>
      </c>
      <c r="AJ27" s="19" t="str">
        <f>IFERROR(VLOOKUP($A27,'Sudecka 100 K'!$M$2:$T$6,8,0),"")</f>
        <v/>
      </c>
      <c r="AK27" s="18"/>
      <c r="AL27" s="19" t="str">
        <f>IFERROR(VLOOKUP($A27,'Waligóra K'!$J$2:$Q$5,8,0),"")</f>
        <v/>
      </c>
      <c r="AM27" s="19" t="str">
        <f>IFERROR(VLOOKUP($A27,'Jesienne 360 K'!$K$2:$R$6,8,0),"")</f>
        <v/>
      </c>
      <c r="AN27" s="19" t="str">
        <f>IFERROR(VLOOKUP($A27,'H54 TR100 K'!$AG$6:$AN$23,8,0),"")</f>
        <v/>
      </c>
      <c r="AO27" s="19" t="str">
        <f>IFERROR(VLOOKUP($A27,'Azymut K'!$O$3:$V$4,8,0),"")</f>
        <v/>
      </c>
      <c r="AP27" s="19" t="str">
        <f>IFERROR(VLOOKUP($A27,'NM TR100 K'!$AD$5:$AK$6,8,0),"")</f>
        <v/>
      </c>
      <c r="AQ27" s="26"/>
    </row>
    <row r="28" spans="1:43" s="13" customFormat="1">
      <c r="A28">
        <v>473</v>
      </c>
      <c r="B28" s="22" t="str">
        <f>VLOOKUP($A28,id!$C:$H,6,0)</f>
        <v>Domachowska Dorota</v>
      </c>
      <c r="C28" s="22" t="str">
        <f>VLOOKUP($A28,id!$C:$H,4,0)</f>
        <v>Ysiaki</v>
      </c>
      <c r="D28" s="2">
        <f>IF(E27=E28,D27,ROW(B26))</f>
        <v>26</v>
      </c>
      <c r="E28" s="11">
        <f>LARGE(F28:W28,1)+LARGE(F28:W28,2)+IFERROR(LARGE(F28:W28,3),0)+IFERROR(LARGE(F28:W28,4),0)+IFERROR(LARGE(F28:W28,5),0)+IFERROR(LARGE(F28:W28,6),0)</f>
        <v>61.599609851255771</v>
      </c>
      <c r="F28" s="12"/>
      <c r="G28" s="12"/>
      <c r="H28" s="12"/>
      <c r="I28" s="14"/>
      <c r="J28" s="19"/>
      <c r="K28" s="19"/>
      <c r="L28" s="19"/>
      <c r="M28" s="19">
        <f>IFERROR(VLOOKUP($A28,'BO K'!$K$3:$R$16,8,0),"")</f>
        <v>61.599609851255771</v>
      </c>
      <c r="N28" s="19" t="str">
        <f>IFERROR(VLOOKUP($A28,'Konwalie K'!$K$3:$R$10,8,0),"")</f>
        <v/>
      </c>
      <c r="O28" s="12"/>
      <c r="P28" s="19" t="str">
        <f>IFERROR(VLOOKUP($A28,'Korno K'!$BR$3:$BY$15,8,0),"")</f>
        <v/>
      </c>
      <c r="Q28" s="19" t="str">
        <f>IFERROR(VLOOKUP($A28,'Abentojra K'!$J$4:$Q$7,8,0),"")</f>
        <v/>
      </c>
      <c r="R28" s="19" t="str">
        <f>IFERROR(VLOOKUP($A28,'Mordownik K'!$M$6:$T$10,8,0),"")</f>
        <v/>
      </c>
      <c r="S28" s="12" t="str">
        <f>IFERROR(VLOOKUP($A28,'XIV Szago K'!$BB$4:$BI$5,8,0),"")</f>
        <v/>
      </c>
      <c r="T28" s="12" t="str">
        <f>IFERROR(VLOOKUP($A28,'H54 TR200 K'!$AS$6:$AZ$17,8,0),"")</f>
        <v/>
      </c>
      <c r="U28" s="12" t="str">
        <f>IFERROR(VLOOKUP($A28,'NM TR200 K'!$AN$5:$AU$7,8,0),"")</f>
        <v/>
      </c>
      <c r="V28" s="10">
        <f>IFERROR(LARGE(X28:AP28,1),0)+IFERROR(LARGE(X28:AP28,2),0)</f>
        <v>0</v>
      </c>
      <c r="W28" s="10">
        <f>IFERROR(LARGE(X28:AP28,3),0)+IFERROR(LARGE(X28:AP28,4),0)</f>
        <v>0</v>
      </c>
      <c r="X28" s="12"/>
      <c r="Y28" s="18"/>
      <c r="Z28" s="18"/>
      <c r="AA28" s="12"/>
      <c r="AB28" s="12"/>
      <c r="AC28" s="12"/>
      <c r="AD28" s="18"/>
      <c r="AE28" s="12"/>
      <c r="AF28" s="18"/>
      <c r="AG28" s="19"/>
      <c r="AH28" s="19" t="str">
        <f>IFERROR(VLOOKUP($A28,'Pazur Gryfa K'!$P$2:$W$5,8,0),"")</f>
        <v/>
      </c>
      <c r="AI28" s="19" t="str">
        <f>IFERROR(VLOOKUP($A28,'Szaga K'!$J$2:$Q$6,8,0),"")</f>
        <v/>
      </c>
      <c r="AJ28" s="19" t="str">
        <f>IFERROR(VLOOKUP($A28,'Sudecka 100 K'!$M$2:$T$6,8,0),"")</f>
        <v/>
      </c>
      <c r="AK28" s="18"/>
      <c r="AL28" s="19" t="str">
        <f>IFERROR(VLOOKUP($A28,'Waligóra K'!$J$2:$Q$5,8,0),"")</f>
        <v/>
      </c>
      <c r="AM28" s="19" t="str">
        <f>IFERROR(VLOOKUP($A28,'Jesienne 360 K'!$K$2:$R$6,8,0),"")</f>
        <v/>
      </c>
      <c r="AN28" s="19" t="str">
        <f>IFERROR(VLOOKUP($A28,'H54 TR100 K'!$AG$6:$AN$23,8,0),"")</f>
        <v/>
      </c>
      <c r="AO28" s="19" t="str">
        <f>IFERROR(VLOOKUP($A28,'Azymut K'!$O$3:$V$4,8,0),"")</f>
        <v/>
      </c>
      <c r="AP28" s="19" t="str">
        <f>IFERROR(VLOOKUP($A28,'NM TR100 K'!$AD$5:$AK$6,8,0),"")</f>
        <v/>
      </c>
      <c r="AQ28" s="26"/>
    </row>
    <row r="29" spans="1:43" s="13" customFormat="1">
      <c r="A29" s="13">
        <v>237</v>
      </c>
      <c r="B29" s="22" t="str">
        <f>VLOOKUP($A29,id!$C:$H,6,0)</f>
        <v>Lis Laura</v>
      </c>
      <c r="C29" s="22">
        <f>VLOOKUP($A29,id!$C:$H,4,0)</f>
        <v>0</v>
      </c>
      <c r="D29" s="2">
        <f>IF(E28=E29,D28,ROW(B27))</f>
        <v>27</v>
      </c>
      <c r="E29" s="11">
        <f>LARGE(F29:W29,1)+LARGE(F29:W29,2)+IFERROR(LARGE(F29:W29,3),0)+IFERROR(LARGE(F29:W29,4),0)+IFERROR(LARGE(F29:W29,5),0)+IFERROR(LARGE(F29:W29,6),0)</f>
        <v>59.999999999999993</v>
      </c>
      <c r="F29" s="12"/>
      <c r="G29" s="12"/>
      <c r="H29" s="12">
        <f>IFERROR(VLOOKUP($A29,'H53 200 K'!$AL$5:$AS$12,8,0),"")</f>
        <v>59.999999999999993</v>
      </c>
      <c r="I29" s="14" t="str">
        <f>IFERROR(VLOOKUP($A29,'Dymno K'!$BO$4:$BV$10,8,0),"")</f>
        <v/>
      </c>
      <c r="J29" s="19" t="str">
        <f>IFERROR(VLOOKUP($A29,'Dukty K'!$AU$1:$BB$11,8,0),"")</f>
        <v/>
      </c>
      <c r="K29" s="19" t="str">
        <f>IFERROR(VLOOKUP($A29,'Tropy K'!$Q$3:$X$15,8,0),"")</f>
        <v/>
      </c>
      <c r="L29" s="19" t="str">
        <f>IFERROR(VLOOKUP($A29,'Grassor TR300 K'!$BX$2:$CE$6,8,0),"")</f>
        <v/>
      </c>
      <c r="M29" s="19" t="str">
        <f>IFERROR(VLOOKUP($A29,'BO K'!$K$3:$R$16,8,0),"")</f>
        <v/>
      </c>
      <c r="N29" s="19" t="str">
        <f>IFERROR(VLOOKUP($A29,'Konwalie K'!$K$3:$R$10,8,0),"")</f>
        <v/>
      </c>
      <c r="O29" s="12"/>
      <c r="P29" s="19" t="str">
        <f>IFERROR(VLOOKUP($A29,'Korno K'!$BR$3:$BY$15,8,0),"")</f>
        <v/>
      </c>
      <c r="Q29" s="19" t="str">
        <f>IFERROR(VLOOKUP($A29,'Abentojra K'!$J$4:$Q$7,8,0),"")</f>
        <v/>
      </c>
      <c r="R29" s="19" t="str">
        <f>IFERROR(VLOOKUP($A29,'Mordownik K'!$M$6:$T$10,8,0),"")</f>
        <v/>
      </c>
      <c r="S29" s="12" t="str">
        <f>IFERROR(VLOOKUP($A29,'XIV Szago K'!$BB$4:$BI$5,8,0),"")</f>
        <v/>
      </c>
      <c r="T29" s="12" t="str">
        <f>IFERROR(VLOOKUP($A29,'H54 TR200 K'!$AS$6:$AZ$17,8,0),"")</f>
        <v/>
      </c>
      <c r="U29" s="12" t="str">
        <f>IFERROR(VLOOKUP($A29,'NM TR200 K'!$AN$5:$AU$7,8,0),"")</f>
        <v/>
      </c>
      <c r="V29" s="10">
        <f>IFERROR(LARGE(X29:AP29,1),0)+IFERROR(LARGE(X29:AP29,2),0)</f>
        <v>0</v>
      </c>
      <c r="W29" s="10">
        <f>IFERROR(LARGE(X29:AP29,3),0)+IFERROR(LARGE(X29:AP29,4),0)</f>
        <v>0</v>
      </c>
      <c r="X29" s="12"/>
      <c r="Y29" s="18"/>
      <c r="Z29" s="18"/>
      <c r="AA29" s="12"/>
      <c r="AB29" s="12"/>
      <c r="AC29" s="12" t="str">
        <f>IFERROR(VLOOKUP($A29,'H53 100 K'!$AG$5:$AN$22,8,0),"")</f>
        <v/>
      </c>
      <c r="AD29" s="18" t="str">
        <f>IFERROR(VLOOKUP($A29,'Liczyrzepa - wiosna K'!$N$2:$U$3,8,0),"")</f>
        <v/>
      </c>
      <c r="AE29" s="12" t="str">
        <f>IFERROR(VLOOKUP($A29,'Harce K'!$H$2:$O$4,8,0),"")</f>
        <v/>
      </c>
      <c r="AF29" s="18" t="str">
        <f>IFERROR(VLOOKUP($A29,'XII z Kompasem K'!$K$1:$R$8,8,0),"")</f>
        <v/>
      </c>
      <c r="AG29" s="19" t="str">
        <f>IFERROR(VLOOKUP($A29,'Grassor TR150 K'!$BH$2:$BO$6,8,0),"")</f>
        <v/>
      </c>
      <c r="AH29" s="19" t="str">
        <f>IFERROR(VLOOKUP($A29,'Pazur Gryfa K'!$P$2:$W$5,8,0),"")</f>
        <v/>
      </c>
      <c r="AI29" s="19" t="str">
        <f>IFERROR(VLOOKUP($A29,'Szaga K'!$J$2:$Q$6,8,0),"")</f>
        <v/>
      </c>
      <c r="AJ29" s="19" t="str">
        <f>IFERROR(VLOOKUP($A29,'Sudecka 100 K'!$M$2:$T$6,8,0),"")</f>
        <v/>
      </c>
      <c r="AK29" s="18"/>
      <c r="AL29" s="19" t="str">
        <f>IFERROR(VLOOKUP($A29,'Waligóra K'!$J$2:$Q$5,8,0),"")</f>
        <v/>
      </c>
      <c r="AM29" s="19" t="str">
        <f>IFERROR(VLOOKUP($A29,'Jesienne 360 K'!$K$2:$R$6,8,0),"")</f>
        <v/>
      </c>
      <c r="AN29" s="19" t="str">
        <f>IFERROR(VLOOKUP($A29,'H54 TR100 K'!$AG$6:$AN$23,8,0),"")</f>
        <v/>
      </c>
      <c r="AO29" s="19" t="str">
        <f>IFERROR(VLOOKUP($A29,'Azymut K'!$O$3:$V$4,8,0),"")</f>
        <v/>
      </c>
      <c r="AP29" s="19" t="str">
        <f>IFERROR(VLOOKUP($A29,'NM TR100 K'!$AD$5:$AK$6,8,0),"")</f>
        <v/>
      </c>
      <c r="AQ29" s="26"/>
    </row>
    <row r="30" spans="1:43" s="13" customFormat="1">
      <c r="A30">
        <v>382</v>
      </c>
      <c r="B30" s="22" t="str">
        <f>VLOOKUP($A30,id!$C:$H,6,0)</f>
        <v>Marcinkiewicz Alicja</v>
      </c>
      <c r="C30" s="22" t="str">
        <f>VLOOKUP($A30,id!$C:$H,4,0)</f>
        <v>Nasz Bike Team</v>
      </c>
      <c r="D30" s="2">
        <f>IF(E29=E30,D29,ROW(B28))</f>
        <v>28</v>
      </c>
      <c r="E30" s="11">
        <f>LARGE(F30:W30,1)+LARGE(F30:W30,2)+IFERROR(LARGE(F30:W30,3),0)+IFERROR(LARGE(F30:W30,4),0)+IFERROR(LARGE(F30:W30,5),0)+IFERROR(LARGE(F30:W30,6),0)</f>
        <v>57.614859388980605</v>
      </c>
      <c r="F30" s="12"/>
      <c r="G30" s="12"/>
      <c r="H30" s="12" t="str">
        <f>IFERROR(VLOOKUP($A30,'H53 200 K'!$AL$5:$AS$12,8,0),"")</f>
        <v/>
      </c>
      <c r="I30" s="14" t="str">
        <f>IFERROR(VLOOKUP($A30,'Dymno K'!$BO$4:$BV$10,8,0),"")</f>
        <v/>
      </c>
      <c r="J30" s="19" t="str">
        <f>IFERROR(VLOOKUP($A30,'Dukty K'!$AU$1:$BB$11,8,0),"")</f>
        <v/>
      </c>
      <c r="K30" s="19" t="str">
        <f>IFERROR(VLOOKUP($A30,'Tropy K'!$Q$3:$X$15,8,0),"")</f>
        <v/>
      </c>
      <c r="L30" s="19" t="str">
        <f>IFERROR(VLOOKUP($A30,'Grassor TR300 K'!$BX$2:$CE$6,8,0),"")</f>
        <v/>
      </c>
      <c r="M30" s="19" t="str">
        <f>IFERROR(VLOOKUP($A30,'BO K'!$K$3:$R$16,8,0),"")</f>
        <v/>
      </c>
      <c r="N30" s="19" t="str">
        <f>IFERROR(VLOOKUP($A30,'Konwalie K'!$K$3:$R$10,8,0),"")</f>
        <v/>
      </c>
      <c r="O30" s="12"/>
      <c r="P30" s="19" t="str">
        <f>IFERROR(VLOOKUP($A30,'Korno K'!$BR$3:$BY$15,8,0),"")</f>
        <v/>
      </c>
      <c r="Q30" s="19" t="str">
        <f>IFERROR(VLOOKUP($A30,'Abentojra K'!$J$4:$Q$7,8,0),"")</f>
        <v/>
      </c>
      <c r="R30" s="19" t="str">
        <f>IFERROR(VLOOKUP($A30,'Mordownik K'!$M$6:$T$10,8,0),"")</f>
        <v/>
      </c>
      <c r="S30" s="12" t="str">
        <f>IFERROR(VLOOKUP($A30,'XIV Szago K'!$BB$4:$BI$5,8,0),"")</f>
        <v/>
      </c>
      <c r="T30" s="12" t="str">
        <f>IFERROR(VLOOKUP($A30,'H54 TR200 K'!$AS$6:$AZ$17,8,0),"")</f>
        <v/>
      </c>
      <c r="U30" s="12" t="str">
        <f>IFERROR(VLOOKUP($A30,'NM TR200 K'!$AN$5:$AU$7,8,0),"")</f>
        <v/>
      </c>
      <c r="V30" s="10">
        <f>IFERROR(LARGE(X30:AP30,1),0)+IFERROR(LARGE(X30:AP30,2),0)</f>
        <v>57.614859388980605</v>
      </c>
      <c r="W30" s="10">
        <f>IFERROR(LARGE(X30:AP30,3),0)+IFERROR(LARGE(X30:AP30,4),0)</f>
        <v>0</v>
      </c>
      <c r="X30" s="12"/>
      <c r="Y30" s="18"/>
      <c r="Z30" s="18"/>
      <c r="AA30" s="12"/>
      <c r="AB30" s="12"/>
      <c r="AC30" s="12">
        <f>IFERROR(VLOOKUP($A30,'H53 100 K'!$AG$5:$AN$22,8,0),"")</f>
        <v>25.638865451355816</v>
      </c>
      <c r="AD30" s="18" t="str">
        <f>IFERROR(VLOOKUP($A30,'Liczyrzepa - wiosna K'!$N$2:$U$3,8,0),"")</f>
        <v/>
      </c>
      <c r="AE30" s="12" t="str">
        <f>IFERROR(VLOOKUP($A30,'Harce K'!$H$2:$O$4,8,0),"")</f>
        <v/>
      </c>
      <c r="AF30" s="18" t="str">
        <f>IFERROR(VLOOKUP($A30,'XII z Kompasem K'!$K$1:$R$8,8,0),"")</f>
        <v/>
      </c>
      <c r="AG30" s="19" t="str">
        <f>IFERROR(VLOOKUP($A30,'Grassor TR150 K'!$BH$2:$BO$6,8,0),"")</f>
        <v/>
      </c>
      <c r="AH30" s="19" t="str">
        <f>IFERROR(VLOOKUP($A30,'Pazur Gryfa K'!$P$2:$W$5,8,0),"")</f>
        <v/>
      </c>
      <c r="AI30" s="19" t="str">
        <f>IFERROR(VLOOKUP($A30,'Szaga K'!$J$2:$Q$6,8,0),"")</f>
        <v/>
      </c>
      <c r="AJ30" s="19" t="str">
        <f>IFERROR(VLOOKUP($A30,'Sudecka 100 K'!$M$2:$T$6,8,0),"")</f>
        <v/>
      </c>
      <c r="AK30" s="18"/>
      <c r="AL30" s="19" t="str">
        <f>IFERROR(VLOOKUP($A30,'Waligóra K'!$J$2:$Q$5,8,0),"")</f>
        <v/>
      </c>
      <c r="AM30" s="19" t="str">
        <f>IFERROR(VLOOKUP($A30,'Jesienne 360 K'!$K$2:$R$6,8,0),"")</f>
        <v/>
      </c>
      <c r="AN30" s="19">
        <f>IFERROR(VLOOKUP($A30,'H54 TR100 K'!$AG$6:$AN$23,8,0),"")</f>
        <v>31.975993937624786</v>
      </c>
      <c r="AO30" s="19" t="str">
        <f>IFERROR(VLOOKUP($A30,'Azymut K'!$O$3:$V$4,8,0),"")</f>
        <v/>
      </c>
      <c r="AP30" s="19" t="str">
        <f>IFERROR(VLOOKUP($A30,'NM TR100 K'!$AD$5:$AK$6,8,0),"")</f>
        <v/>
      </c>
      <c r="AQ30" s="26"/>
    </row>
    <row r="31" spans="1:43" s="13" customFormat="1">
      <c r="A31">
        <v>550</v>
      </c>
      <c r="B31" s="22" t="str">
        <f>VLOOKUP($A31,id!$C:$H,6,0)</f>
        <v>Mazur Magdalena</v>
      </c>
      <c r="C31" s="22" t="str">
        <f>VLOOKUP($A31,id!$C:$H,4,0)</f>
        <v>ON-SIGHT</v>
      </c>
      <c r="D31" s="2">
        <f>IF(E30=E31,D30,ROW(B29))</f>
        <v>29</v>
      </c>
      <c r="E31" s="11">
        <f>LARGE(F31:W31,1)+LARGE(F31:W31,2)+IFERROR(LARGE(F31:W31,3),0)+IFERROR(LARGE(F31:W31,4),0)+IFERROR(LARGE(F31:W31,5),0)+IFERROR(LARGE(F31:W31,6),0)</f>
        <v>52.495358184816951</v>
      </c>
      <c r="F31" s="12"/>
      <c r="G31" s="12"/>
      <c r="H31" s="12"/>
      <c r="I31" s="14"/>
      <c r="J31" s="19"/>
      <c r="K31" s="19"/>
      <c r="L31" s="19"/>
      <c r="M31" s="19"/>
      <c r="N31" s="19">
        <f>IFERROR(VLOOKUP($A31,'Konwalie K'!$K$3:$R$10,8,0),"")</f>
        <v>52.495358184816951</v>
      </c>
      <c r="O31" s="12"/>
      <c r="P31" s="19" t="str">
        <f>IFERROR(VLOOKUP($A31,'Korno K'!$BR$3:$BY$15,8,0),"")</f>
        <v/>
      </c>
      <c r="Q31" s="19" t="str">
        <f>IFERROR(VLOOKUP($A31,'Abentojra K'!$J$4:$Q$7,8,0),"")</f>
        <v/>
      </c>
      <c r="R31" s="19" t="str">
        <f>IFERROR(VLOOKUP($A31,'Mordownik K'!$M$6:$T$10,8,0),"")</f>
        <v/>
      </c>
      <c r="S31" s="12" t="str">
        <f>IFERROR(VLOOKUP($A31,'XIV Szago K'!$BB$4:$BI$5,8,0),"")</f>
        <v/>
      </c>
      <c r="T31" s="12" t="str">
        <f>IFERROR(VLOOKUP($A31,'H54 TR200 K'!$AS$6:$AZ$17,8,0),"")</f>
        <v/>
      </c>
      <c r="U31" s="12" t="str">
        <f>IFERROR(VLOOKUP($A31,'NM TR200 K'!$AN$5:$AU$7,8,0),"")</f>
        <v/>
      </c>
      <c r="V31" s="10">
        <f>IFERROR(LARGE(X31:AP31,1),0)+IFERROR(LARGE(X31:AP31,2),0)</f>
        <v>0</v>
      </c>
      <c r="W31" s="10">
        <f>IFERROR(LARGE(X31:AP31,3),0)+IFERROR(LARGE(X31:AP31,4),0)</f>
        <v>0</v>
      </c>
      <c r="X31" s="12"/>
      <c r="Y31" s="18"/>
      <c r="Z31" s="18"/>
      <c r="AA31" s="12"/>
      <c r="AB31" s="12"/>
      <c r="AC31" s="12"/>
      <c r="AD31" s="18"/>
      <c r="AE31" s="12"/>
      <c r="AF31" s="18"/>
      <c r="AG31" s="19"/>
      <c r="AH31" s="19"/>
      <c r="AI31" s="19"/>
      <c r="AJ31" s="19"/>
      <c r="AK31" s="18"/>
      <c r="AL31" s="19" t="str">
        <f>IFERROR(VLOOKUP($A31,'Waligóra K'!$J$2:$Q$5,8,0),"")</f>
        <v/>
      </c>
      <c r="AM31" s="19" t="str">
        <f>IFERROR(VLOOKUP($A31,'Jesienne 360 K'!$K$2:$R$6,8,0),"")</f>
        <v/>
      </c>
      <c r="AN31" s="19" t="str">
        <f>IFERROR(VLOOKUP($A31,'H54 TR100 K'!$AG$6:$AN$23,8,0),"")</f>
        <v/>
      </c>
      <c r="AO31" s="19" t="str">
        <f>IFERROR(VLOOKUP($A31,'Azymut K'!$O$3:$V$4,8,0),"")</f>
        <v/>
      </c>
      <c r="AP31" s="19" t="str">
        <f>IFERROR(VLOOKUP($A31,'NM TR100 K'!$AD$5:$AK$6,8,0),"")</f>
        <v/>
      </c>
      <c r="AQ31" s="26"/>
    </row>
    <row r="32" spans="1:43" s="13" customFormat="1">
      <c r="A32">
        <v>463</v>
      </c>
      <c r="B32" s="22" t="str">
        <f>VLOOKUP($A32,id!$C:$H,6,0)</f>
        <v>Charycka Beata</v>
      </c>
      <c r="C32" s="22">
        <f>VLOOKUP($A32,id!$C:$H,4,0)</f>
        <v>0</v>
      </c>
      <c r="D32" s="2">
        <f>IF(E31=E32,D31,ROW(B30))</f>
        <v>30</v>
      </c>
      <c r="E32" s="11">
        <f>LARGE(F32:W32,1)+LARGE(F32:W32,2)+IFERROR(LARGE(F32:W32,3),0)+IFERROR(LARGE(F32:W32,4),0)+IFERROR(LARGE(F32:W32,5),0)+IFERROR(LARGE(F32:W32,6),0)</f>
        <v>52.339196639537931</v>
      </c>
      <c r="F32" s="12"/>
      <c r="G32" s="12"/>
      <c r="H32" s="12"/>
      <c r="I32" s="14"/>
      <c r="J32" s="19"/>
      <c r="K32" s="19">
        <f>IFERROR(VLOOKUP($A32,'Tropy K'!$Q$3:$X$15,8,0),"")</f>
        <v>52.339196639537931</v>
      </c>
      <c r="L32" s="19" t="str">
        <f>IFERROR(VLOOKUP($A32,'Grassor TR300 K'!$BX$2:$CE$6,8,0),"")</f>
        <v/>
      </c>
      <c r="M32" s="19" t="str">
        <f>IFERROR(VLOOKUP($A32,'BO K'!$K$3:$R$16,8,0),"")</f>
        <v/>
      </c>
      <c r="N32" s="19" t="str">
        <f>IFERROR(VLOOKUP($A32,'Konwalie K'!$K$3:$R$10,8,0),"")</f>
        <v/>
      </c>
      <c r="O32" s="12"/>
      <c r="P32" s="19" t="str">
        <f>IFERROR(VLOOKUP($A32,'Korno K'!$BR$3:$BY$15,8,0),"")</f>
        <v/>
      </c>
      <c r="Q32" s="19" t="str">
        <f>IFERROR(VLOOKUP($A32,'Abentojra K'!$J$4:$Q$7,8,0),"")</f>
        <v/>
      </c>
      <c r="R32" s="19" t="str">
        <f>IFERROR(VLOOKUP($A32,'Mordownik K'!$M$6:$T$10,8,0),"")</f>
        <v/>
      </c>
      <c r="S32" s="12" t="str">
        <f>IFERROR(VLOOKUP($A32,'XIV Szago K'!$BB$4:$BI$5,8,0),"")</f>
        <v/>
      </c>
      <c r="T32" s="12" t="str">
        <f>IFERROR(VLOOKUP($A32,'H54 TR200 K'!$AS$6:$AZ$17,8,0),"")</f>
        <v/>
      </c>
      <c r="U32" s="12" t="str">
        <f>IFERROR(VLOOKUP($A32,'NM TR200 K'!$AN$5:$AU$7,8,0),"")</f>
        <v/>
      </c>
      <c r="V32" s="10">
        <f>IFERROR(LARGE(X32:AP32,1),0)+IFERROR(LARGE(X32:AP32,2),0)</f>
        <v>0</v>
      </c>
      <c r="W32" s="10">
        <f>IFERROR(LARGE(X32:AP32,3),0)+IFERROR(LARGE(X32:AP32,4),0)</f>
        <v>0</v>
      </c>
      <c r="X32" s="12"/>
      <c r="Y32" s="18"/>
      <c r="Z32" s="18"/>
      <c r="AA32" s="12"/>
      <c r="AB32" s="12"/>
      <c r="AC32" s="12"/>
      <c r="AD32" s="18"/>
      <c r="AE32" s="12"/>
      <c r="AF32" s="18"/>
      <c r="AG32" s="19" t="str">
        <f>IFERROR(VLOOKUP($A32,'Grassor TR150 K'!$BH$2:$BO$6,8,0),"")</f>
        <v/>
      </c>
      <c r="AH32" s="19" t="str">
        <f>IFERROR(VLOOKUP($A32,'Pazur Gryfa K'!$P$2:$W$5,8,0),"")</f>
        <v/>
      </c>
      <c r="AI32" s="19" t="str">
        <f>IFERROR(VLOOKUP($A32,'Szaga K'!$J$2:$Q$6,8,0),"")</f>
        <v/>
      </c>
      <c r="AJ32" s="19" t="str">
        <f>IFERROR(VLOOKUP($A32,'Sudecka 100 K'!$M$2:$T$6,8,0),"")</f>
        <v/>
      </c>
      <c r="AK32" s="18"/>
      <c r="AL32" s="19" t="str">
        <f>IFERROR(VLOOKUP($A32,'Waligóra K'!$J$2:$Q$5,8,0),"")</f>
        <v/>
      </c>
      <c r="AM32" s="19" t="str">
        <f>IFERROR(VLOOKUP($A32,'Jesienne 360 K'!$K$2:$R$6,8,0),"")</f>
        <v/>
      </c>
      <c r="AN32" s="19" t="str">
        <f>IFERROR(VLOOKUP($A32,'H54 TR100 K'!$AG$6:$AN$23,8,0),"")</f>
        <v/>
      </c>
      <c r="AO32" s="19" t="str">
        <f>IFERROR(VLOOKUP($A32,'Azymut K'!$O$3:$V$4,8,0),"")</f>
        <v/>
      </c>
      <c r="AP32" s="19" t="str">
        <f>IFERROR(VLOOKUP($A32,'NM TR100 K'!$AD$5:$AK$6,8,0),"")</f>
        <v/>
      </c>
      <c r="AQ32" s="26"/>
    </row>
    <row r="33" spans="1:43" s="13" customFormat="1">
      <c r="A33" s="13">
        <v>89</v>
      </c>
      <c r="B33" s="22" t="str">
        <f>VLOOKUP($A33,id!$C:$H,6,0)</f>
        <v>Stefaniak Karolina</v>
      </c>
      <c r="C33" s="22" t="str">
        <f>VLOOKUP($A33,id!$C:$H,4,0)</f>
        <v>Skoki Team</v>
      </c>
      <c r="D33" s="2">
        <f>IF(E32=E33,D32,ROW(B31))</f>
        <v>31</v>
      </c>
      <c r="E33" s="11">
        <f>LARGE(F33:W33,1)+LARGE(F33:W33,2)+IFERROR(LARGE(F33:W33,3),0)+IFERROR(LARGE(F33:W33,4),0)+IFERROR(LARGE(F33:W33,5),0)+IFERROR(LARGE(F33:W33,6),0)</f>
        <v>51.912822746143391</v>
      </c>
      <c r="F33" s="12"/>
      <c r="G33" s="12">
        <f>IFERROR(VLOOKUP($A33,'Roza K'!N:U,8,0),"")</f>
        <v>51.912822746143391</v>
      </c>
      <c r="H33" s="12" t="str">
        <f>IFERROR(VLOOKUP($A33,'H53 200 K'!$AL$5:$AS$12,8,0),"")</f>
        <v/>
      </c>
      <c r="I33" s="14" t="str">
        <f>IFERROR(VLOOKUP($A33,'Dymno K'!$BO$4:$BV$10,8,0),"")</f>
        <v/>
      </c>
      <c r="J33" s="19" t="str">
        <f>IFERROR(VLOOKUP($A33,'Dukty K'!$AU$1:$BB$11,8,0),"")</f>
        <v/>
      </c>
      <c r="K33" s="19" t="str">
        <f>IFERROR(VLOOKUP($A33,'Tropy K'!$Q$3:$X$15,8,0),"")</f>
        <v/>
      </c>
      <c r="L33" s="19" t="str">
        <f>IFERROR(VLOOKUP($A33,'Grassor TR300 K'!$BX$2:$CE$6,8,0),"")</f>
        <v/>
      </c>
      <c r="M33" s="19" t="str">
        <f>IFERROR(VLOOKUP($A33,'BO K'!$K$3:$R$16,8,0),"")</f>
        <v/>
      </c>
      <c r="N33" s="19" t="str">
        <f>IFERROR(VLOOKUP($A33,'Konwalie K'!$K$3:$R$10,8,0),"")</f>
        <v/>
      </c>
      <c r="O33" s="12"/>
      <c r="P33" s="19" t="str">
        <f>IFERROR(VLOOKUP($A33,'Korno K'!$BR$3:$BY$15,8,0),"")</f>
        <v/>
      </c>
      <c r="Q33" s="19" t="str">
        <f>IFERROR(VLOOKUP($A33,'Abentojra K'!$J$4:$Q$7,8,0),"")</f>
        <v/>
      </c>
      <c r="R33" s="19" t="str">
        <f>IFERROR(VLOOKUP($A33,'Mordownik K'!$M$6:$T$10,8,0),"")</f>
        <v/>
      </c>
      <c r="S33" s="12" t="str">
        <f>IFERROR(VLOOKUP($A33,'XIV Szago K'!$BB$4:$BI$5,8,0),"")</f>
        <v/>
      </c>
      <c r="T33" s="12" t="str">
        <f>IFERROR(VLOOKUP($A33,'H54 TR200 K'!$AS$6:$AZ$17,8,0),"")</f>
        <v/>
      </c>
      <c r="U33" s="12" t="str">
        <f>IFERROR(VLOOKUP($A33,'NM TR200 K'!$AN$5:$AU$7,8,0),"")</f>
        <v/>
      </c>
      <c r="V33" s="10">
        <f>IFERROR(LARGE(X33:AP33,1),0)+IFERROR(LARGE(X33:AP33,2),0)</f>
        <v>0</v>
      </c>
      <c r="W33" s="10">
        <f>IFERROR(LARGE(X33:AP33,3),0)+IFERROR(LARGE(X33:AP33,4),0)</f>
        <v>0</v>
      </c>
      <c r="X33" s="12"/>
      <c r="Y33" s="18" t="str">
        <f>IFERROR(VLOOKUP($A33,'XIII Szago K'!DJ:DQ,8,0),"")</f>
        <v/>
      </c>
      <c r="Z33" s="18" t="str">
        <f>IFERROR(VLOOKUP($A33,'Wiosenne 360 K'!K:R,8,0),"")</f>
        <v/>
      </c>
      <c r="AA33" s="12" t="str">
        <f>IFERROR(VLOOKUP($A33,'NMnO K'!AT:BA,8,0),"")</f>
        <v/>
      </c>
      <c r="AB33" s="12" t="str">
        <f>IFERROR(VLOOKUP($A33,'Wertepy K'!M:T,8,0),"")</f>
        <v/>
      </c>
      <c r="AC33" s="12" t="str">
        <f>IFERROR(VLOOKUP($A33,'H53 100 K'!$AG$5:$AN$22,8,0),"")</f>
        <v/>
      </c>
      <c r="AD33" s="18" t="str">
        <f>IFERROR(VLOOKUP($A33,'Liczyrzepa - wiosna K'!$N$2:$U$3,8,0),"")</f>
        <v/>
      </c>
      <c r="AE33" s="12" t="str">
        <f>IFERROR(VLOOKUP($A33,'Harce K'!$H$2:$O$4,8,0),"")</f>
        <v/>
      </c>
      <c r="AF33" s="18" t="str">
        <f>IFERROR(VLOOKUP($A33,'XII z Kompasem K'!$K$1:$R$8,8,0),"")</f>
        <v/>
      </c>
      <c r="AG33" s="19" t="str">
        <f>IFERROR(VLOOKUP($A33,'Grassor TR150 K'!$BH$2:$BO$6,8,0),"")</f>
        <v/>
      </c>
      <c r="AH33" s="19" t="str">
        <f>IFERROR(VLOOKUP($A33,'Pazur Gryfa K'!$P$2:$W$5,8,0),"")</f>
        <v/>
      </c>
      <c r="AI33" s="19" t="str">
        <f>IFERROR(VLOOKUP($A33,'Szaga K'!$J$2:$Q$6,8,0),"")</f>
        <v/>
      </c>
      <c r="AJ33" s="19" t="str">
        <f>IFERROR(VLOOKUP($A33,'Sudecka 100 K'!$M$2:$T$6,8,0),"")</f>
        <v/>
      </c>
      <c r="AK33" s="18"/>
      <c r="AL33" s="19" t="str">
        <f>IFERROR(VLOOKUP($A33,'Waligóra K'!$J$2:$Q$5,8,0),"")</f>
        <v/>
      </c>
      <c r="AM33" s="19" t="str">
        <f>IFERROR(VLOOKUP($A33,'Jesienne 360 K'!$K$2:$R$6,8,0),"")</f>
        <v/>
      </c>
      <c r="AN33" s="19" t="str">
        <f>IFERROR(VLOOKUP($A33,'H54 TR100 K'!$AG$6:$AN$23,8,0),"")</f>
        <v/>
      </c>
      <c r="AO33" s="19" t="str">
        <f>IFERROR(VLOOKUP($A33,'Azymut K'!$O$3:$V$4,8,0),"")</f>
        <v/>
      </c>
      <c r="AP33" s="19" t="str">
        <f>IFERROR(VLOOKUP($A33,'NM TR100 K'!$AD$5:$AK$6,8,0),"")</f>
        <v/>
      </c>
      <c r="AQ33" s="26"/>
    </row>
    <row r="34" spans="1:43" s="13" customFormat="1">
      <c r="A34" s="13">
        <v>106</v>
      </c>
      <c r="B34" s="22" t="str">
        <f>VLOOKUP($A34,id!$C:$H,6,0)</f>
        <v>Kinowska Katarzyna</v>
      </c>
      <c r="C34" s="22">
        <f>VLOOKUP($A34,id!$C:$H,4,0)</f>
        <v>0</v>
      </c>
      <c r="D34" s="2">
        <f>IF(E33=E34,D33,ROW(B32))</f>
        <v>32</v>
      </c>
      <c r="E34" s="11">
        <f>LARGE(F34:W34,1)+LARGE(F34:W34,2)+IFERROR(LARGE(F34:W34,3),0)+IFERROR(LARGE(F34:W34,4),0)+IFERROR(LARGE(F34:W34,5),0)+IFERROR(LARGE(F34:W34,6),0)</f>
        <v>51.735736970453132</v>
      </c>
      <c r="F34" s="12"/>
      <c r="G34" s="12" t="str">
        <f>IFERROR(VLOOKUP($A34,'Roza K'!N:U,8,0),"")</f>
        <v/>
      </c>
      <c r="H34" s="12" t="str">
        <f>IFERROR(VLOOKUP($A34,'H53 200 K'!$AL$5:$AS$12,8,0),"")</f>
        <v/>
      </c>
      <c r="I34" s="14" t="str">
        <f>IFERROR(VLOOKUP($A34,'Dymno K'!$BO$4:$BV$10,8,0),"")</f>
        <v/>
      </c>
      <c r="J34" s="19" t="str">
        <f>IFERROR(VLOOKUP($A34,'Dukty K'!$AU$1:$BB$11,8,0),"")</f>
        <v/>
      </c>
      <c r="K34" s="19" t="str">
        <f>IFERROR(VLOOKUP($A34,'Tropy K'!$Q$3:$X$15,8,0),"")</f>
        <v/>
      </c>
      <c r="L34" s="19" t="str">
        <f>IFERROR(VLOOKUP($A34,'Grassor TR300 K'!$BX$2:$CE$6,8,0),"")</f>
        <v/>
      </c>
      <c r="M34" s="19" t="str">
        <f>IFERROR(VLOOKUP($A34,'BO K'!$K$3:$R$16,8,0),"")</f>
        <v/>
      </c>
      <c r="N34" s="19" t="str">
        <f>IFERROR(VLOOKUP($A34,'Konwalie K'!$K$3:$R$10,8,0),"")</f>
        <v/>
      </c>
      <c r="O34" s="12"/>
      <c r="P34" s="19" t="str">
        <f>IFERROR(VLOOKUP($A34,'Korno K'!$BR$3:$BY$15,8,0),"")</f>
        <v/>
      </c>
      <c r="Q34" s="19" t="str">
        <f>IFERROR(VLOOKUP($A34,'Abentojra K'!$J$4:$Q$7,8,0),"")</f>
        <v/>
      </c>
      <c r="R34" s="19" t="str">
        <f>IFERROR(VLOOKUP($A34,'Mordownik K'!$M$6:$T$10,8,0),"")</f>
        <v/>
      </c>
      <c r="S34" s="12" t="str">
        <f>IFERROR(VLOOKUP($A34,'XIV Szago K'!$BB$4:$BI$5,8,0),"")</f>
        <v/>
      </c>
      <c r="T34" s="12" t="str">
        <f>IFERROR(VLOOKUP($A34,'H54 TR200 K'!$AS$6:$AZ$17,8,0),"")</f>
        <v/>
      </c>
      <c r="U34" s="12" t="str">
        <f>IFERROR(VLOOKUP($A34,'NM TR200 K'!$AN$5:$AU$7,8,0),"")</f>
        <v/>
      </c>
      <c r="V34" s="10">
        <f>IFERROR(LARGE(X34:AP34,1),0)+IFERROR(LARGE(X34:AP34,2),0)</f>
        <v>51.735736970453132</v>
      </c>
      <c r="W34" s="10">
        <f>IFERROR(LARGE(X34:AP34,3),0)+IFERROR(LARGE(X34:AP34,4),0)</f>
        <v>0</v>
      </c>
      <c r="X34" s="12"/>
      <c r="Y34" s="18">
        <f>IFERROR(VLOOKUP($A34,'XIII Szago K'!DJ:DQ,8,0),"")</f>
        <v>27.678571428571431</v>
      </c>
      <c r="Z34" s="18" t="str">
        <f>IFERROR(VLOOKUP($A34,'Wiosenne 360 K'!K:R,8,0),"")</f>
        <v/>
      </c>
      <c r="AA34" s="12" t="str">
        <f>IFERROR(VLOOKUP($A34,'NMnO K'!AT:BA,8,0),"")</f>
        <v/>
      </c>
      <c r="AB34" s="12" t="str">
        <f>IFERROR(VLOOKUP($A34,'Wertepy K'!M:T,8,0),"")</f>
        <v/>
      </c>
      <c r="AC34" s="12" t="str">
        <f>IFERROR(VLOOKUP($A34,'H53 100 K'!$AG$5:$AN$22,8,0),"")</f>
        <v/>
      </c>
      <c r="AD34" s="18" t="str">
        <f>IFERROR(VLOOKUP($A34,'Liczyrzepa - wiosna K'!$N$2:$U$3,8,0),"")</f>
        <v/>
      </c>
      <c r="AE34" s="12" t="str">
        <f>IFERROR(VLOOKUP($A34,'Harce K'!$H$2:$O$4,8,0),"")</f>
        <v/>
      </c>
      <c r="AF34" s="18">
        <f>IFERROR(VLOOKUP($A34,'XII z Kompasem K'!$K$1:$R$8,8,0),"")</f>
        <v>24.057165541881702</v>
      </c>
      <c r="AG34" s="19" t="str">
        <f>IFERROR(VLOOKUP($A34,'Grassor TR150 K'!$BH$2:$BO$6,8,0),"")</f>
        <v/>
      </c>
      <c r="AH34" s="19" t="str">
        <f>IFERROR(VLOOKUP($A34,'Pazur Gryfa K'!$P$2:$W$5,8,0),"")</f>
        <v/>
      </c>
      <c r="AI34" s="19" t="str">
        <f>IFERROR(VLOOKUP($A34,'Szaga K'!$J$2:$Q$6,8,0),"")</f>
        <v/>
      </c>
      <c r="AJ34" s="19" t="str">
        <f>IFERROR(VLOOKUP($A34,'Sudecka 100 K'!$M$2:$T$6,8,0),"")</f>
        <v/>
      </c>
      <c r="AK34" s="18"/>
      <c r="AL34" s="19" t="str">
        <f>IFERROR(VLOOKUP($A34,'Waligóra K'!$J$2:$Q$5,8,0),"")</f>
        <v/>
      </c>
      <c r="AM34" s="19" t="str">
        <f>IFERROR(VLOOKUP($A34,'Jesienne 360 K'!$K$2:$R$6,8,0),"")</f>
        <v/>
      </c>
      <c r="AN34" s="19" t="str">
        <f>IFERROR(VLOOKUP($A34,'H54 TR100 K'!$AG$6:$AN$23,8,0),"")</f>
        <v/>
      </c>
      <c r="AO34" s="19" t="str">
        <f>IFERROR(VLOOKUP($A34,'Azymut K'!$O$3:$V$4,8,0),"")</f>
        <v/>
      </c>
      <c r="AP34" s="19" t="str">
        <f>IFERROR(VLOOKUP($A34,'NM TR100 K'!$AD$5:$AK$6,8,0),"")</f>
        <v/>
      </c>
      <c r="AQ34" s="26"/>
    </row>
    <row r="35" spans="1:43" s="13" customFormat="1">
      <c r="A35">
        <v>238</v>
      </c>
      <c r="B35" s="22" t="str">
        <f>VLOOKUP($A35,id!$C:$H,6,0)</f>
        <v>Zielińska Jadwiga Barbara</v>
      </c>
      <c r="C35" s="22" t="str">
        <f>VLOOKUP($A35,id!$C:$H,4,0)</f>
        <v>MTB4FUN</v>
      </c>
      <c r="D35" s="2">
        <f>IF(E34=E35,D34,ROW(B33))</f>
        <v>33</v>
      </c>
      <c r="E35" s="11">
        <f>LARGE(F35:W35,1)+LARGE(F35:W35,2)+IFERROR(LARGE(F35:W35,3),0)+IFERROR(LARGE(F35:W35,4),0)+IFERROR(LARGE(F35:W35,5),0)+IFERROR(LARGE(F35:W35,6),0)</f>
        <v>51.666666666666657</v>
      </c>
      <c r="F35" s="12"/>
      <c r="G35" s="12"/>
      <c r="H35" s="12">
        <f>IFERROR(VLOOKUP($A35,'H53 200 K'!$AL$5:$AS$12,8,0),"")</f>
        <v>51.666666666666657</v>
      </c>
      <c r="I35" s="14" t="str">
        <f>IFERROR(VLOOKUP($A35,'Dymno K'!$BO$4:$BV$10,8,0),"")</f>
        <v/>
      </c>
      <c r="J35" s="19" t="str">
        <f>IFERROR(VLOOKUP($A35,'Dukty K'!$AU$1:$BB$11,8,0),"")</f>
        <v/>
      </c>
      <c r="K35" s="19" t="str">
        <f>IFERROR(VLOOKUP($A35,'Tropy K'!$Q$3:$X$15,8,0),"")</f>
        <v/>
      </c>
      <c r="L35" s="19" t="str">
        <f>IFERROR(VLOOKUP($A35,'Grassor TR300 K'!$BX$2:$CE$6,8,0),"")</f>
        <v/>
      </c>
      <c r="M35" s="19" t="str">
        <f>IFERROR(VLOOKUP($A35,'BO K'!$K$3:$R$16,8,0),"")</f>
        <v/>
      </c>
      <c r="N35" s="19" t="str">
        <f>IFERROR(VLOOKUP($A35,'Konwalie K'!$K$3:$R$10,8,0),"")</f>
        <v/>
      </c>
      <c r="O35" s="12"/>
      <c r="P35" s="19" t="str">
        <f>IFERROR(VLOOKUP($A35,'Korno K'!$BR$3:$BY$15,8,0),"")</f>
        <v/>
      </c>
      <c r="Q35" s="19" t="str">
        <f>IFERROR(VLOOKUP($A35,'Abentojra K'!$J$4:$Q$7,8,0),"")</f>
        <v/>
      </c>
      <c r="R35" s="19" t="str">
        <f>IFERROR(VLOOKUP($A35,'Mordownik K'!$M$6:$T$10,8,0),"")</f>
        <v/>
      </c>
      <c r="S35" s="12" t="str">
        <f>IFERROR(VLOOKUP($A35,'XIV Szago K'!$BB$4:$BI$5,8,0),"")</f>
        <v/>
      </c>
      <c r="T35" s="12" t="str">
        <f>IFERROR(VLOOKUP($A35,'H54 TR200 K'!$AS$6:$AZ$17,8,0),"")</f>
        <v/>
      </c>
      <c r="U35" s="12" t="str">
        <f>IFERROR(VLOOKUP($A35,'NM TR200 K'!$AN$5:$AU$7,8,0),"")</f>
        <v/>
      </c>
      <c r="V35" s="10">
        <f>IFERROR(LARGE(X35:AP35,1),0)+IFERROR(LARGE(X35:AP35,2),0)</f>
        <v>0</v>
      </c>
      <c r="W35" s="10">
        <f>IFERROR(LARGE(X35:AP35,3),0)+IFERROR(LARGE(X35:AP35,4),0)</f>
        <v>0</v>
      </c>
      <c r="X35" s="12"/>
      <c r="Y35" s="18"/>
      <c r="Z35" s="18"/>
      <c r="AA35" s="12"/>
      <c r="AB35" s="12"/>
      <c r="AC35" s="12" t="str">
        <f>IFERROR(VLOOKUP($A35,'H53 100 K'!$AG$5:$AN$22,8,0),"")</f>
        <v/>
      </c>
      <c r="AD35" s="18" t="str">
        <f>IFERROR(VLOOKUP($A35,'Liczyrzepa - wiosna K'!$N$2:$U$3,8,0),"")</f>
        <v/>
      </c>
      <c r="AE35" s="12" t="str">
        <f>IFERROR(VLOOKUP($A35,'Harce K'!$H$2:$O$4,8,0),"")</f>
        <v/>
      </c>
      <c r="AF35" s="18" t="str">
        <f>IFERROR(VLOOKUP($A35,'XII z Kompasem K'!$K$1:$R$8,8,0),"")</f>
        <v/>
      </c>
      <c r="AG35" s="19" t="str">
        <f>IFERROR(VLOOKUP($A35,'Grassor TR150 K'!$BH$2:$BO$6,8,0),"")</f>
        <v/>
      </c>
      <c r="AH35" s="19" t="str">
        <f>IFERROR(VLOOKUP($A35,'Pazur Gryfa K'!$P$2:$W$5,8,0),"")</f>
        <v/>
      </c>
      <c r="AI35" s="19" t="str">
        <f>IFERROR(VLOOKUP($A35,'Szaga K'!$J$2:$Q$6,8,0),"")</f>
        <v/>
      </c>
      <c r="AJ35" s="19" t="str">
        <f>IFERROR(VLOOKUP($A35,'Sudecka 100 K'!$M$2:$T$6,8,0),"")</f>
        <v/>
      </c>
      <c r="AK35" s="18"/>
      <c r="AL35" s="19" t="str">
        <f>IFERROR(VLOOKUP($A35,'Waligóra K'!$J$2:$Q$5,8,0),"")</f>
        <v/>
      </c>
      <c r="AM35" s="19" t="str">
        <f>IFERROR(VLOOKUP($A35,'Jesienne 360 K'!$K$2:$R$6,8,0),"")</f>
        <v/>
      </c>
      <c r="AN35" s="19" t="str">
        <f>IFERROR(VLOOKUP($A35,'H54 TR100 K'!$AG$6:$AN$23,8,0),"")</f>
        <v/>
      </c>
      <c r="AO35" s="19" t="str">
        <f>IFERROR(VLOOKUP($A35,'Azymut K'!$O$3:$V$4,8,0),"")</f>
        <v/>
      </c>
      <c r="AP35" s="19" t="str">
        <f>IFERROR(VLOOKUP($A35,'NM TR100 K'!$AD$5:$AK$6,8,0),"")</f>
        <v/>
      </c>
      <c r="AQ35" s="26"/>
    </row>
    <row r="36" spans="1:43" s="13" customFormat="1">
      <c r="A36">
        <v>383</v>
      </c>
      <c r="B36" s="22" t="str">
        <f>VLOOKUP($A36,id!$C:$H,6,0)</f>
        <v>Olszewska Barbara</v>
      </c>
      <c r="C36" s="22" t="str">
        <f>VLOOKUP($A36,id!$C:$H,4,0)</f>
        <v>KulawiKrulowie</v>
      </c>
      <c r="D36" s="2">
        <f>IF(E35=E36,D35,ROW(B34))</f>
        <v>34</v>
      </c>
      <c r="E36" s="11">
        <f>LARGE(F36:W36,1)+LARGE(F36:W36,2)+IFERROR(LARGE(F36:W36,3),0)+IFERROR(LARGE(F36:W36,4),0)+IFERROR(LARGE(F36:W36,5),0)+IFERROR(LARGE(F36:W36,6),0)</f>
        <v>51.537084094279372</v>
      </c>
      <c r="F36" s="12"/>
      <c r="G36" s="12"/>
      <c r="H36" s="12" t="str">
        <f>IFERROR(VLOOKUP($A36,'H53 200 K'!$AL$5:$AS$12,8,0),"")</f>
        <v/>
      </c>
      <c r="I36" s="14" t="str">
        <f>IFERROR(VLOOKUP($A36,'Dymno K'!$BO$4:$BV$10,8,0),"")</f>
        <v/>
      </c>
      <c r="J36" s="19" t="str">
        <f>IFERROR(VLOOKUP($A36,'Dukty K'!$AU$1:$BB$11,8,0),"")</f>
        <v/>
      </c>
      <c r="K36" s="19" t="str">
        <f>IFERROR(VLOOKUP($A36,'Tropy K'!$Q$3:$X$15,8,0),"")</f>
        <v/>
      </c>
      <c r="L36" s="19" t="str">
        <f>IFERROR(VLOOKUP($A36,'Grassor TR300 K'!$BX$2:$CE$6,8,0),"")</f>
        <v/>
      </c>
      <c r="M36" s="19" t="str">
        <f>IFERROR(VLOOKUP($A36,'BO K'!$K$3:$R$16,8,0),"")</f>
        <v/>
      </c>
      <c r="N36" s="19" t="str">
        <f>IFERROR(VLOOKUP($A36,'Konwalie K'!$K$3:$R$10,8,0),"")</f>
        <v/>
      </c>
      <c r="O36" s="12"/>
      <c r="P36" s="19" t="str">
        <f>IFERROR(VLOOKUP($A36,'Korno K'!$BR$3:$BY$15,8,0),"")</f>
        <v/>
      </c>
      <c r="Q36" s="19" t="str">
        <f>IFERROR(VLOOKUP($A36,'Abentojra K'!$J$4:$Q$7,8,0),"")</f>
        <v/>
      </c>
      <c r="R36" s="19" t="str">
        <f>IFERROR(VLOOKUP($A36,'Mordownik K'!$M$6:$T$10,8,0),"")</f>
        <v/>
      </c>
      <c r="S36" s="12" t="str">
        <f>IFERROR(VLOOKUP($A36,'XIV Szago K'!$BB$4:$BI$5,8,0),"")</f>
        <v/>
      </c>
      <c r="T36" s="12" t="str">
        <f>IFERROR(VLOOKUP($A36,'H54 TR200 K'!$AS$6:$AZ$17,8,0),"")</f>
        <v/>
      </c>
      <c r="U36" s="12" t="str">
        <f>IFERROR(VLOOKUP($A36,'NM TR200 K'!$AN$5:$AU$7,8,0),"")</f>
        <v/>
      </c>
      <c r="V36" s="10">
        <f>IFERROR(LARGE(X36:AP36,1),0)+IFERROR(LARGE(X36:AP36,2),0)</f>
        <v>51.537084094279372</v>
      </c>
      <c r="W36" s="10">
        <f>IFERROR(LARGE(X36:AP36,3),0)+IFERROR(LARGE(X36:AP36,4),0)</f>
        <v>0</v>
      </c>
      <c r="X36" s="12"/>
      <c r="Y36" s="18"/>
      <c r="Z36" s="18"/>
      <c r="AA36" s="12"/>
      <c r="AB36" s="12"/>
      <c r="AC36" s="12">
        <f>IFERROR(VLOOKUP($A36,'H53 100 K'!$AG$5:$AN$22,8,0),"")</f>
        <v>24.417967096529345</v>
      </c>
      <c r="AD36" s="18" t="str">
        <f>IFERROR(VLOOKUP($A36,'Liczyrzepa - wiosna K'!$N$2:$U$3,8,0),"")</f>
        <v/>
      </c>
      <c r="AE36" s="12" t="str">
        <f>IFERROR(VLOOKUP($A36,'Harce K'!$H$2:$O$4,8,0),"")</f>
        <v/>
      </c>
      <c r="AF36" s="18" t="str">
        <f>IFERROR(VLOOKUP($A36,'XII z Kompasem K'!$K$1:$R$8,8,0),"")</f>
        <v/>
      </c>
      <c r="AG36" s="19" t="str">
        <f>IFERROR(VLOOKUP($A36,'Grassor TR150 K'!$BH$2:$BO$6,8,0),"")</f>
        <v/>
      </c>
      <c r="AH36" s="19" t="str">
        <f>IFERROR(VLOOKUP($A36,'Pazur Gryfa K'!$P$2:$W$5,8,0),"")</f>
        <v/>
      </c>
      <c r="AI36" s="19" t="str">
        <f>IFERROR(VLOOKUP($A36,'Szaga K'!$J$2:$Q$6,8,0),"")</f>
        <v/>
      </c>
      <c r="AJ36" s="19" t="str">
        <f>IFERROR(VLOOKUP($A36,'Sudecka 100 K'!$M$2:$T$6,8,0),"")</f>
        <v/>
      </c>
      <c r="AK36" s="18"/>
      <c r="AL36" s="19" t="str">
        <f>IFERROR(VLOOKUP($A36,'Waligóra K'!$J$2:$Q$5,8,0),"")</f>
        <v/>
      </c>
      <c r="AM36" s="19" t="str">
        <f>IFERROR(VLOOKUP($A36,'Jesienne 360 K'!$K$2:$R$6,8,0),"")</f>
        <v/>
      </c>
      <c r="AN36" s="19">
        <f>IFERROR(VLOOKUP($A36,'H54 TR100 K'!$AG$6:$AN$23,8,0),"")</f>
        <v>27.119116997750027</v>
      </c>
      <c r="AO36" s="19" t="str">
        <f>IFERROR(VLOOKUP($A36,'Azymut K'!$O$3:$V$4,8,0),"")</f>
        <v/>
      </c>
      <c r="AP36" s="19" t="str">
        <f>IFERROR(VLOOKUP($A36,'NM TR100 K'!$AD$5:$AK$6,8,0),"")</f>
        <v/>
      </c>
      <c r="AQ36" s="26"/>
    </row>
    <row r="37" spans="1:43" s="13" customFormat="1">
      <c r="A37">
        <v>422</v>
      </c>
      <c r="B37" s="22" t="str">
        <f>VLOOKUP($A37,id!$C:$H,6,0)</f>
        <v>Dubaj Natalia</v>
      </c>
      <c r="C37" s="22" t="str">
        <f>VLOOKUP($A37,id!$C:$H,4,0)</f>
        <v>Stała dezorientacji</v>
      </c>
      <c r="D37" s="2">
        <f>IF(E36=E37,D36,ROW(B35))</f>
        <v>35</v>
      </c>
      <c r="E37" s="11">
        <f>LARGE(F37:W37,1)+LARGE(F37:W37,2)+IFERROR(LARGE(F37:W37,3),0)+IFERROR(LARGE(F37:W37,4),0)+IFERROR(LARGE(F37:W37,5),0)+IFERROR(LARGE(F37:W37,6),0)</f>
        <v>50</v>
      </c>
      <c r="F37" s="12"/>
      <c r="G37" s="12"/>
      <c r="H37" s="12"/>
      <c r="I37" s="14" t="str">
        <f>IFERROR(VLOOKUP($A37,'Dymno K'!$BO$4:$BV$10,8,0),"")</f>
        <v/>
      </c>
      <c r="J37" s="19" t="str">
        <f>IFERROR(VLOOKUP($A37,'Dukty K'!$AU$1:$BB$11,8,0),"")</f>
        <v/>
      </c>
      <c r="K37" s="19" t="str">
        <f>IFERROR(VLOOKUP($A37,'Tropy K'!$Q$3:$X$15,8,0),"")</f>
        <v/>
      </c>
      <c r="L37" s="19" t="str">
        <f>IFERROR(VLOOKUP($A37,'Grassor TR300 K'!$BX$2:$CE$6,8,0),"")</f>
        <v/>
      </c>
      <c r="M37" s="19" t="str">
        <f>IFERROR(VLOOKUP($A37,'BO K'!$K$3:$R$16,8,0),"")</f>
        <v/>
      </c>
      <c r="N37" s="19" t="str">
        <f>IFERROR(VLOOKUP($A37,'Konwalie K'!$K$3:$R$10,8,0),"")</f>
        <v/>
      </c>
      <c r="O37" s="12"/>
      <c r="P37" s="19" t="str">
        <f>IFERROR(VLOOKUP($A37,'Korno K'!$BR$3:$BY$15,8,0),"")</f>
        <v/>
      </c>
      <c r="Q37" s="19" t="str">
        <f>IFERROR(VLOOKUP($A37,'Abentojra K'!$J$4:$Q$7,8,0),"")</f>
        <v/>
      </c>
      <c r="R37" s="19" t="str">
        <f>IFERROR(VLOOKUP($A37,'Mordownik K'!$M$6:$T$10,8,0),"")</f>
        <v/>
      </c>
      <c r="S37" s="12" t="str">
        <f>IFERROR(VLOOKUP($A37,'XIV Szago K'!$BB$4:$BI$5,8,0),"")</f>
        <v/>
      </c>
      <c r="T37" s="12" t="str">
        <f>IFERROR(VLOOKUP($A37,'H54 TR200 K'!$AS$6:$AZ$17,8,0),"")</f>
        <v/>
      </c>
      <c r="U37" s="12" t="str">
        <f>IFERROR(VLOOKUP($A37,'NM TR200 K'!$AN$5:$AU$7,8,0),"")</f>
        <v/>
      </c>
      <c r="V37" s="10">
        <f>IFERROR(LARGE(X37:AP37,1),0)+IFERROR(LARGE(X37:AP37,2),0)</f>
        <v>50</v>
      </c>
      <c r="W37" s="10">
        <f>IFERROR(LARGE(X37:AP37,3),0)+IFERROR(LARGE(X37:AP37,4),0)</f>
        <v>0</v>
      </c>
      <c r="X37" s="12"/>
      <c r="Y37" s="18"/>
      <c r="Z37" s="18"/>
      <c r="AA37" s="12"/>
      <c r="AB37" s="12"/>
      <c r="AC37" s="12"/>
      <c r="AD37" s="18" t="str">
        <f>IFERROR(VLOOKUP($A37,'Liczyrzepa - wiosna K'!$N$2:$U$3,8,0),"")</f>
        <v/>
      </c>
      <c r="AE37" s="12">
        <f>IFERROR(VLOOKUP($A37,'Harce K'!$H$2:$O$4,8,0),"")</f>
        <v>50</v>
      </c>
      <c r="AF37" s="18" t="str">
        <f>IFERROR(VLOOKUP($A37,'XII z Kompasem K'!$K$1:$R$8,8,0),"")</f>
        <v/>
      </c>
      <c r="AG37" s="19" t="str">
        <f>IFERROR(VLOOKUP($A37,'Grassor TR150 K'!$BH$2:$BO$6,8,0),"")</f>
        <v/>
      </c>
      <c r="AH37" s="19" t="str">
        <f>IFERROR(VLOOKUP($A37,'Pazur Gryfa K'!$P$2:$W$5,8,0),"")</f>
        <v/>
      </c>
      <c r="AI37" s="19" t="str">
        <f>IFERROR(VLOOKUP($A37,'Szaga K'!$J$2:$Q$6,8,0),"")</f>
        <v/>
      </c>
      <c r="AJ37" s="19" t="str">
        <f>IFERROR(VLOOKUP($A37,'Sudecka 100 K'!$M$2:$T$6,8,0),"")</f>
        <v/>
      </c>
      <c r="AK37" s="18"/>
      <c r="AL37" s="19" t="str">
        <f>IFERROR(VLOOKUP($A37,'Waligóra K'!$J$2:$Q$5,8,0),"")</f>
        <v/>
      </c>
      <c r="AM37" s="19" t="str">
        <f>IFERROR(VLOOKUP($A37,'Jesienne 360 K'!$K$2:$R$6,8,0),"")</f>
        <v/>
      </c>
      <c r="AN37" s="19" t="str">
        <f>IFERROR(VLOOKUP($A37,'H54 TR100 K'!$AG$6:$AN$23,8,0),"")</f>
        <v/>
      </c>
      <c r="AO37" s="19" t="str">
        <f>IFERROR(VLOOKUP($A37,'Azymut K'!$O$3:$V$4,8,0),"")</f>
        <v/>
      </c>
      <c r="AP37" s="19" t="str">
        <f>IFERROR(VLOOKUP($A37,'NM TR100 K'!$AD$5:$AK$6,8,0),"")</f>
        <v/>
      </c>
      <c r="AQ37" s="26"/>
    </row>
    <row r="38" spans="1:43" s="13" customFormat="1">
      <c r="A38" s="13">
        <v>598</v>
      </c>
      <c r="B38" s="22" t="str">
        <f>VLOOKUP($A38,id!$C:$H,6,0)</f>
        <v>Gruziel Magdalena</v>
      </c>
      <c r="C38" s="22">
        <f>VLOOKUP($A38,id!$C:$H,4,0)</f>
        <v>0</v>
      </c>
      <c r="D38" s="2">
        <f>IF(E37=E38,D37,ROW(B36))</f>
        <v>35</v>
      </c>
      <c r="E38" s="11">
        <f>LARGE(F38:W38,1)+LARGE(F38:W38,2)+IFERROR(LARGE(F38:W38,3),0)+IFERROR(LARGE(F38:W38,4),0)+IFERROR(LARGE(F38:W38,5),0)+IFERROR(LARGE(F38:W38,6),0)</f>
        <v>50</v>
      </c>
      <c r="F38" s="12"/>
      <c r="G38" s="12"/>
      <c r="H38" s="12"/>
      <c r="I38" s="14"/>
      <c r="J38" s="19"/>
      <c r="K38" s="19"/>
      <c r="L38" s="19"/>
      <c r="M38" s="19"/>
      <c r="N38" s="19" t="str">
        <f>IFERROR(VLOOKUP($A38,'Konwalie K'!$K$3:$R$10,8,0),"")</f>
        <v/>
      </c>
      <c r="O38" s="12"/>
      <c r="P38" s="19" t="str">
        <f>IFERROR(VLOOKUP($A38,'Korno K'!$BR$3:$BY$15,8,0),"")</f>
        <v/>
      </c>
      <c r="Q38" s="19" t="str">
        <f>IFERROR(VLOOKUP($A38,'Abentojra K'!$J$4:$Q$7,8,0),"")</f>
        <v/>
      </c>
      <c r="R38" s="19">
        <f>IFERROR(VLOOKUP($A38,'Mordownik K'!$M$6:$T$10,8,0),"")</f>
        <v>50</v>
      </c>
      <c r="S38" s="12" t="str">
        <f>IFERROR(VLOOKUP($A38,'XIV Szago K'!$BB$4:$BI$5,8,0),"")</f>
        <v/>
      </c>
      <c r="T38" s="12" t="str">
        <f>IFERROR(VLOOKUP($A38,'H54 TR200 K'!$AS$6:$AZ$17,8,0),"")</f>
        <v/>
      </c>
      <c r="U38" s="12" t="str">
        <f>IFERROR(VLOOKUP($A38,'NM TR200 K'!$AN$5:$AU$7,8,0),"")</f>
        <v/>
      </c>
      <c r="V38" s="10">
        <f>IFERROR(LARGE(X38:AP38,1),0)+IFERROR(LARGE(X38:AP38,2),0)</f>
        <v>0</v>
      </c>
      <c r="W38" s="10">
        <f>IFERROR(LARGE(X38:AP38,3),0)+IFERROR(LARGE(X38:AP38,4),0)</f>
        <v>0</v>
      </c>
      <c r="X38" s="12"/>
      <c r="Y38" s="18"/>
      <c r="Z38" s="18"/>
      <c r="AA38" s="12"/>
      <c r="AB38" s="12"/>
      <c r="AC38" s="12"/>
      <c r="AD38" s="18"/>
      <c r="AE38" s="12"/>
      <c r="AF38" s="18"/>
      <c r="AG38" s="19"/>
      <c r="AH38" s="19"/>
      <c r="AI38" s="19"/>
      <c r="AJ38" s="19"/>
      <c r="AK38" s="18"/>
      <c r="AL38" s="19" t="str">
        <f>IFERROR(VLOOKUP($A38,'Waligóra K'!$J$2:$Q$5,8,0),"")</f>
        <v/>
      </c>
      <c r="AM38" s="19" t="str">
        <f>IFERROR(VLOOKUP($A38,'Jesienne 360 K'!$K$2:$R$6,8,0),"")</f>
        <v/>
      </c>
      <c r="AN38" s="19" t="str">
        <f>IFERROR(VLOOKUP($A38,'H54 TR100 K'!$AG$6:$AN$23,8,0),"")</f>
        <v/>
      </c>
      <c r="AO38" s="19" t="str">
        <f>IFERROR(VLOOKUP($A38,'Azymut K'!$O$3:$V$4,8,0),"")</f>
        <v/>
      </c>
      <c r="AP38" s="19" t="str">
        <f>IFERROR(VLOOKUP($A38,'NM TR100 K'!$AD$5:$AK$6,8,0),"")</f>
        <v/>
      </c>
      <c r="AQ38" s="26"/>
    </row>
    <row r="39" spans="1:43" s="13" customFormat="1">
      <c r="A39">
        <v>555</v>
      </c>
      <c r="B39" s="22" t="str">
        <f>VLOOKUP($A39,id!$C:$H,6,0)</f>
        <v>Chmielarz Azja</v>
      </c>
      <c r="C39" s="22" t="str">
        <f>VLOOKUP($A39,id!$C:$H,4,0)</f>
        <v>Lider Bajk eMTeBe</v>
      </c>
      <c r="D39" s="2">
        <f>IF(E38=E39,D38,ROW(B37))</f>
        <v>37</v>
      </c>
      <c r="E39" s="11">
        <f>LARGE(F39:W39,1)+LARGE(F39:W39,2)+IFERROR(LARGE(F39:W39,3),0)+IFERROR(LARGE(F39:W39,4),0)+IFERROR(LARGE(F39:W39,5),0)+IFERROR(LARGE(F39:W39,6),0)</f>
        <v>49.976224441274368</v>
      </c>
      <c r="F39" s="12"/>
      <c r="G39" s="12"/>
      <c r="H39" s="12"/>
      <c r="I39" s="14"/>
      <c r="J39" s="19"/>
      <c r="K39" s="19"/>
      <c r="L39" s="19"/>
      <c r="M39" s="19"/>
      <c r="N39" s="19" t="str">
        <f>IFERROR(VLOOKUP($A39,'Konwalie K'!$K$3:$R$10,8,0),"")</f>
        <v/>
      </c>
      <c r="O39" s="12"/>
      <c r="P39" s="19">
        <f>IFERROR(VLOOKUP($A39,'Korno K'!$BR$3:$BY$15,8,0),"")</f>
        <v>49.976224441274368</v>
      </c>
      <c r="Q39" s="19" t="str">
        <f>IFERROR(VLOOKUP($A39,'Abentojra K'!$J$4:$Q$7,8,0),"")</f>
        <v/>
      </c>
      <c r="R39" s="19" t="str">
        <f>IFERROR(VLOOKUP($A39,'Mordownik K'!$M$6:$T$10,8,0),"")</f>
        <v/>
      </c>
      <c r="S39" s="12" t="str">
        <f>IFERROR(VLOOKUP($A39,'XIV Szago K'!$BB$4:$BI$5,8,0),"")</f>
        <v/>
      </c>
      <c r="T39" s="12" t="str">
        <f>IFERROR(VLOOKUP($A39,'H54 TR200 K'!$AS$6:$AZ$17,8,0),"")</f>
        <v/>
      </c>
      <c r="U39" s="12" t="str">
        <f>IFERROR(VLOOKUP($A39,'NM TR200 K'!$AN$5:$AU$7,8,0),"")</f>
        <v/>
      </c>
      <c r="V39" s="10">
        <f>IFERROR(LARGE(X39:AP39,1),0)+IFERROR(LARGE(X39:AP39,2),0)</f>
        <v>0</v>
      </c>
      <c r="W39" s="10">
        <f>IFERROR(LARGE(X39:AP39,3),0)+IFERROR(LARGE(X39:AP39,4),0)</f>
        <v>0</v>
      </c>
      <c r="X39" s="12"/>
      <c r="Y39" s="18"/>
      <c r="Z39" s="18"/>
      <c r="AA39" s="12"/>
      <c r="AB39" s="12"/>
      <c r="AC39" s="12"/>
      <c r="AD39" s="18"/>
      <c r="AE39" s="12"/>
      <c r="AF39" s="18"/>
      <c r="AG39" s="19"/>
      <c r="AH39" s="19"/>
      <c r="AI39" s="19"/>
      <c r="AJ39" s="19"/>
      <c r="AK39" s="18"/>
      <c r="AL39" s="19" t="str">
        <f>IFERROR(VLOOKUP($A39,'Waligóra K'!$J$2:$Q$5,8,0),"")</f>
        <v/>
      </c>
      <c r="AM39" s="19" t="str">
        <f>IFERROR(VLOOKUP($A39,'Jesienne 360 K'!$K$2:$R$6,8,0),"")</f>
        <v/>
      </c>
      <c r="AN39" s="19" t="str">
        <f>IFERROR(VLOOKUP($A39,'H54 TR100 K'!$AG$6:$AN$23,8,0),"")</f>
        <v/>
      </c>
      <c r="AO39" s="19" t="str">
        <f>IFERROR(VLOOKUP($A39,'Azymut K'!$O$3:$V$4,8,0),"")</f>
        <v/>
      </c>
      <c r="AP39" s="19" t="str">
        <f>IFERROR(VLOOKUP($A39,'NM TR100 K'!$AD$5:$AK$6,8,0),"")</f>
        <v/>
      </c>
      <c r="AQ39" s="26"/>
    </row>
    <row r="40" spans="1:43">
      <c r="A40">
        <v>551</v>
      </c>
      <c r="B40" s="22" t="str">
        <f>VLOOKUP($A40,id!$C:$H,6,0)</f>
        <v>Komosa Agnieszka</v>
      </c>
      <c r="C40" s="22" t="str">
        <f>VLOOKUP($A40,id!$C:$H,4,0)</f>
        <v>Szczeciński Klub Rowerowy Gryfus</v>
      </c>
      <c r="D40" s="2">
        <f>IF(E39=E40,D39,ROW(B38))</f>
        <v>38</v>
      </c>
      <c r="E40" s="11">
        <f>LARGE(F40:W40,1)+LARGE(F40:W40,2)+IFERROR(LARGE(F40:W40,3),0)+IFERROR(LARGE(F40:W40,4),0)+IFERROR(LARGE(F40:W40,5),0)+IFERROR(LARGE(F40:W40,6),0)</f>
        <v>48.496648868228377</v>
      </c>
      <c r="F40" s="12"/>
      <c r="G40" s="12"/>
      <c r="H40" s="12"/>
      <c r="I40" s="14"/>
      <c r="J40" s="19"/>
      <c r="K40" s="19"/>
      <c r="L40" s="19"/>
      <c r="M40" s="19"/>
      <c r="N40" s="19">
        <f>IFERROR(VLOOKUP($A40,'Konwalie K'!$K$3:$R$10,8,0),"")</f>
        <v>13.814567943372882</v>
      </c>
      <c r="O40" s="12"/>
      <c r="P40" s="19" t="str">
        <f>IFERROR(VLOOKUP($A40,'Korno K'!$BR$3:$BY$15,8,0),"")</f>
        <v/>
      </c>
      <c r="Q40" s="19" t="str">
        <f>IFERROR(VLOOKUP($A40,'Abentojra K'!$J$4:$Q$7,8,0),"")</f>
        <v/>
      </c>
      <c r="R40" s="19" t="str">
        <f>IFERROR(VLOOKUP($A40,'Mordownik K'!$M$6:$T$10,8,0),"")</f>
        <v/>
      </c>
      <c r="S40" s="12" t="str">
        <f>IFERROR(VLOOKUP($A40,'XIV Szago K'!$BB$4:$BI$5,8,0),"")</f>
        <v/>
      </c>
      <c r="T40" s="12" t="str">
        <f>IFERROR(VLOOKUP($A40,'H54 TR200 K'!$AS$6:$AZ$17,8,0),"")</f>
        <v/>
      </c>
      <c r="U40" s="12">
        <f>IFERROR(VLOOKUP($A40,'NM TR200 K'!$AN$5:$AU$7,8,0),"")</f>
        <v>34.682080924855491</v>
      </c>
      <c r="V40" s="10">
        <f>IFERROR(LARGE(X40:AP40,1),0)+IFERROR(LARGE(X40:AP40,2),0)</f>
        <v>0</v>
      </c>
      <c r="W40" s="10">
        <f>IFERROR(LARGE(X40:AP40,3),0)+IFERROR(LARGE(X40:AP40,4),0)</f>
        <v>0</v>
      </c>
      <c r="X40" s="12"/>
      <c r="Y40" s="18"/>
      <c r="Z40" s="18"/>
      <c r="AA40" s="12"/>
      <c r="AB40" s="12"/>
      <c r="AC40" s="12"/>
      <c r="AD40" s="18"/>
      <c r="AE40" s="12"/>
      <c r="AF40" s="18"/>
      <c r="AG40" s="19"/>
      <c r="AH40" s="19"/>
      <c r="AI40" s="19"/>
      <c r="AJ40" s="19"/>
      <c r="AK40" s="18"/>
      <c r="AL40" s="19" t="str">
        <f>IFERROR(VLOOKUP($A40,'Waligóra K'!$J$2:$Q$5,8,0),"")</f>
        <v/>
      </c>
      <c r="AM40" s="19" t="str">
        <f>IFERROR(VLOOKUP($A40,'Jesienne 360 K'!$K$2:$R$6,8,0),"")</f>
        <v/>
      </c>
      <c r="AN40" s="19" t="str">
        <f>IFERROR(VLOOKUP($A40,'H54 TR100 K'!$AG$6:$AN$23,8,0),"")</f>
        <v/>
      </c>
      <c r="AO40" s="19" t="str">
        <f>IFERROR(VLOOKUP($A40,'Azymut K'!$O$3:$V$4,8,0),"")</f>
        <v/>
      </c>
      <c r="AP40" s="19" t="str">
        <f>IFERROR(VLOOKUP($A40,'NM TR100 K'!$AD$5:$AK$6,8,0),"")</f>
        <v/>
      </c>
      <c r="AQ40" s="26"/>
    </row>
    <row r="41" spans="1:43">
      <c r="A41" s="13">
        <v>552</v>
      </c>
      <c r="B41" s="22" t="str">
        <f>VLOOKUP($A41,id!$C:$H,6,0)</f>
        <v>Walkowiak Agata</v>
      </c>
      <c r="C41" s="22" t="str">
        <f>VLOOKUP($A41,id!$C:$H,4,0)</f>
        <v>Szczeciński Klub Rowerowy Gryfus</v>
      </c>
      <c r="D41" s="2">
        <f>IF(E40=E41,D40,ROW(B39))</f>
        <v>38</v>
      </c>
      <c r="E41" s="11">
        <f>LARGE(F41:W41,1)+LARGE(F41:W41,2)+IFERROR(LARGE(F41:W41,3),0)+IFERROR(LARGE(F41:W41,4),0)+IFERROR(LARGE(F41:W41,5),0)+IFERROR(LARGE(F41:W41,6),0)</f>
        <v>48.496648868228377</v>
      </c>
      <c r="F41" s="12"/>
      <c r="G41" s="12"/>
      <c r="H41" s="12"/>
      <c r="I41" s="14"/>
      <c r="J41" s="19"/>
      <c r="K41" s="19"/>
      <c r="L41" s="19"/>
      <c r="M41" s="19"/>
      <c r="N41" s="19">
        <f>IFERROR(VLOOKUP($A41,'Konwalie K'!$K$3:$R$10,8,0),"")</f>
        <v>13.814567943372882</v>
      </c>
      <c r="O41" s="12"/>
      <c r="P41" s="19" t="str">
        <f>IFERROR(VLOOKUP($A41,'Korno K'!$BR$3:$BY$15,8,0),"")</f>
        <v/>
      </c>
      <c r="Q41" s="19" t="str">
        <f>IFERROR(VLOOKUP($A41,'Abentojra K'!$J$4:$Q$7,8,0),"")</f>
        <v/>
      </c>
      <c r="R41" s="19" t="str">
        <f>IFERROR(VLOOKUP($A41,'Mordownik K'!$M$6:$T$10,8,0),"")</f>
        <v/>
      </c>
      <c r="S41" s="12" t="str">
        <f>IFERROR(VLOOKUP($A41,'XIV Szago K'!$BB$4:$BI$5,8,0),"")</f>
        <v/>
      </c>
      <c r="T41" s="12" t="str">
        <f>IFERROR(VLOOKUP($A41,'H54 TR200 K'!$AS$6:$AZ$17,8,0),"")</f>
        <v/>
      </c>
      <c r="U41" s="12">
        <f>IFERROR(VLOOKUP($A41,'NM TR200 K'!$AN$5:$AU$7,8,0),"")</f>
        <v>34.682080924855491</v>
      </c>
      <c r="V41" s="10">
        <f>IFERROR(LARGE(X41:AP41,1),0)+IFERROR(LARGE(X41:AP41,2),0)</f>
        <v>0</v>
      </c>
      <c r="W41" s="10">
        <f>IFERROR(LARGE(X41:AP41,3),0)+IFERROR(LARGE(X41:AP41,4),0)</f>
        <v>0</v>
      </c>
      <c r="X41" s="12"/>
      <c r="Y41" s="18"/>
      <c r="Z41" s="18"/>
      <c r="AA41" s="12"/>
      <c r="AB41" s="12"/>
      <c r="AC41" s="12"/>
      <c r="AD41" s="18"/>
      <c r="AE41" s="12"/>
      <c r="AF41" s="18"/>
      <c r="AG41" s="19"/>
      <c r="AH41" s="19"/>
      <c r="AI41" s="19"/>
      <c r="AJ41" s="19"/>
      <c r="AK41" s="18"/>
      <c r="AL41" s="19" t="str">
        <f>IFERROR(VLOOKUP($A41,'Waligóra K'!$J$2:$Q$5,8,0),"")</f>
        <v/>
      </c>
      <c r="AM41" s="19" t="str">
        <f>IFERROR(VLOOKUP($A41,'Jesienne 360 K'!$K$2:$R$6,8,0),"")</f>
        <v/>
      </c>
      <c r="AN41" s="19" t="str">
        <f>IFERROR(VLOOKUP($A41,'H54 TR100 K'!$AG$6:$AN$23,8,0),"")</f>
        <v/>
      </c>
      <c r="AO41" s="19" t="str">
        <f>IFERROR(VLOOKUP($A41,'Azymut K'!$O$3:$V$4,8,0),"")</f>
        <v/>
      </c>
      <c r="AP41" s="19" t="str">
        <f>IFERROR(VLOOKUP($A41,'NM TR100 K'!$AD$5:$AK$6,8,0),"")</f>
        <v/>
      </c>
      <c r="AQ41" s="26"/>
    </row>
    <row r="42" spans="1:43">
      <c r="A42">
        <v>657</v>
      </c>
      <c r="B42" s="22" t="str">
        <f>VLOOKUP($A42,id!$C:$H,6,0)</f>
        <v>Zielińska Jadwiga</v>
      </c>
      <c r="C42" s="22" t="str">
        <f>VLOOKUP($A42,id!$C:$H,4,0)</f>
        <v>MTB4FUN</v>
      </c>
      <c r="D42" s="2">
        <f>IF(E41=E42,D41,ROW(B40))</f>
        <v>40</v>
      </c>
      <c r="E42" s="11">
        <f>LARGE(F42:W42,1)+LARGE(F42:W42,2)+IFERROR(LARGE(F42:W42,3),0)+IFERROR(LARGE(F42:W42,4),0)+IFERROR(LARGE(F42:W42,5),0)+IFERROR(LARGE(F42:W42,6),0)</f>
        <v>48.333333333333336</v>
      </c>
      <c r="F42" s="12"/>
      <c r="G42" s="12"/>
      <c r="H42" s="12"/>
      <c r="I42" s="14"/>
      <c r="J42" s="19"/>
      <c r="K42" s="19"/>
      <c r="L42" s="19"/>
      <c r="M42" s="19"/>
      <c r="N42" s="19"/>
      <c r="O42" s="12"/>
      <c r="P42" s="19"/>
      <c r="Q42" s="19"/>
      <c r="R42" s="19"/>
      <c r="S42" s="12"/>
      <c r="T42" s="12">
        <f>IFERROR(VLOOKUP($A42,'H54 TR200 K'!$AS$6:$AZ$17,8,0),"")</f>
        <v>48.333333333333336</v>
      </c>
      <c r="U42" s="12" t="str">
        <f>IFERROR(VLOOKUP($A42,'NM TR200 K'!$AN$5:$AU$7,8,0),"")</f>
        <v/>
      </c>
      <c r="V42" s="10">
        <f>IFERROR(LARGE(X42:AP42,1),0)+IFERROR(LARGE(X42:AP42,2),0)</f>
        <v>0</v>
      </c>
      <c r="W42" s="10">
        <f>IFERROR(LARGE(X42:AP42,3),0)+IFERROR(LARGE(X42:AP42,4),0)</f>
        <v>0</v>
      </c>
      <c r="X42" s="12"/>
      <c r="Y42" s="18"/>
      <c r="Z42" s="18"/>
      <c r="AA42" s="12"/>
      <c r="AB42" s="12"/>
      <c r="AC42" s="12"/>
      <c r="AD42" s="18"/>
      <c r="AE42" s="12"/>
      <c r="AF42" s="18"/>
      <c r="AG42" s="19"/>
      <c r="AH42" s="19"/>
      <c r="AI42" s="19"/>
      <c r="AJ42" s="19"/>
      <c r="AK42" s="18"/>
      <c r="AL42" s="19"/>
      <c r="AM42" s="19"/>
      <c r="AN42" s="19" t="str">
        <f>IFERROR(VLOOKUP($A42,'H54 TR100 K'!$AG$6:$AN$23,8,0),"")</f>
        <v/>
      </c>
      <c r="AO42" s="19" t="str">
        <f>IFERROR(VLOOKUP($A42,'Azymut K'!$O$3:$V$4,8,0),"")</f>
        <v/>
      </c>
      <c r="AP42" s="19" t="str">
        <f>IFERROR(VLOOKUP($A42,'NM TR100 K'!$AD$5:$AK$6,8,0),"")</f>
        <v/>
      </c>
      <c r="AQ42" s="26"/>
    </row>
    <row r="43" spans="1:43">
      <c r="A43">
        <v>599</v>
      </c>
      <c r="B43" s="22" t="str">
        <f>VLOOKUP($A43,id!$C:$H,6,0)</f>
        <v>Kopeć Agnieszka</v>
      </c>
      <c r="C43" s="22">
        <f>VLOOKUP($A43,id!$C:$H,4,0)</f>
        <v>0</v>
      </c>
      <c r="D43" s="2">
        <f>IF(E42=E43,D42,ROW(B41))</f>
        <v>41</v>
      </c>
      <c r="E43" s="11">
        <f>LARGE(F43:W43,1)+LARGE(F43:W43,2)+IFERROR(LARGE(F43:W43,3),0)+IFERROR(LARGE(F43:W43,4),0)+IFERROR(LARGE(F43:W43,5),0)+IFERROR(LARGE(F43:W43,6),0)</f>
        <v>45</v>
      </c>
      <c r="F43" s="12"/>
      <c r="G43" s="12"/>
      <c r="H43" s="12"/>
      <c r="I43" s="14"/>
      <c r="J43" s="19"/>
      <c r="K43" s="19"/>
      <c r="L43" s="19"/>
      <c r="M43" s="19"/>
      <c r="N43" s="19" t="str">
        <f>IFERROR(VLOOKUP($A43,'Konwalie K'!$K$3:$R$10,8,0),"")</f>
        <v/>
      </c>
      <c r="O43" s="12"/>
      <c r="P43" s="19" t="str">
        <f>IFERROR(VLOOKUP($A43,'Korno K'!$BR$3:$BY$15,8,0),"")</f>
        <v/>
      </c>
      <c r="Q43" s="19" t="str">
        <f>IFERROR(VLOOKUP($A43,'Abentojra K'!$J$4:$Q$7,8,0),"")</f>
        <v/>
      </c>
      <c r="R43" s="19">
        <f>IFERROR(VLOOKUP($A43,'Mordownik K'!$M$6:$T$10,8,0),"")</f>
        <v>45</v>
      </c>
      <c r="S43" s="12" t="str">
        <f>IFERROR(VLOOKUP($A43,'XIV Szago K'!$BB$4:$BI$5,8,0),"")</f>
        <v/>
      </c>
      <c r="T43" s="12" t="str">
        <f>IFERROR(VLOOKUP($A43,'H54 TR200 K'!$AS$6:$AZ$17,8,0),"")</f>
        <v/>
      </c>
      <c r="U43" s="12" t="str">
        <f>IFERROR(VLOOKUP($A43,'NM TR200 K'!$AN$5:$AU$7,8,0),"")</f>
        <v/>
      </c>
      <c r="V43" s="10">
        <f>IFERROR(LARGE(X43:AP43,1),0)+IFERROR(LARGE(X43:AP43,2),0)</f>
        <v>0</v>
      </c>
      <c r="W43" s="10">
        <f>IFERROR(LARGE(X43:AP43,3),0)+IFERROR(LARGE(X43:AP43,4),0)</f>
        <v>0</v>
      </c>
      <c r="X43" s="12"/>
      <c r="Y43" s="18"/>
      <c r="Z43" s="18"/>
      <c r="AA43" s="12"/>
      <c r="AB43" s="12"/>
      <c r="AC43" s="12"/>
      <c r="AD43" s="18"/>
      <c r="AE43" s="12"/>
      <c r="AF43" s="18"/>
      <c r="AG43" s="19"/>
      <c r="AH43" s="19"/>
      <c r="AI43" s="19"/>
      <c r="AJ43" s="19"/>
      <c r="AK43" s="18"/>
      <c r="AL43" s="19" t="str">
        <f>IFERROR(VLOOKUP($A43,'Waligóra K'!$J$2:$Q$5,8,0),"")</f>
        <v/>
      </c>
      <c r="AM43" s="19" t="str">
        <f>IFERROR(VLOOKUP($A43,'Jesienne 360 K'!$K$2:$R$6,8,0),"")</f>
        <v/>
      </c>
      <c r="AN43" s="19" t="str">
        <f>IFERROR(VLOOKUP($A43,'H54 TR100 K'!$AG$6:$AN$23,8,0),"")</f>
        <v/>
      </c>
      <c r="AO43" s="19" t="str">
        <f>IFERROR(VLOOKUP($A43,'Azymut K'!$O$3:$V$4,8,0),"")</f>
        <v/>
      </c>
      <c r="AP43" s="19" t="str">
        <f>IFERROR(VLOOKUP($A43,'NM TR100 K'!$AD$5:$AK$6,8,0),"")</f>
        <v/>
      </c>
      <c r="AQ43" s="26"/>
    </row>
    <row r="44" spans="1:43">
      <c r="A44" s="13">
        <v>658</v>
      </c>
      <c r="B44" s="22" t="str">
        <f>VLOOKUP($A44,id!$C:$H,6,0)</f>
        <v>Szwaracka Małgorzata</v>
      </c>
      <c r="C44" s="22">
        <f>VLOOKUP($A44,id!$C:$H,4,0)</f>
        <v>0</v>
      </c>
      <c r="D44" s="2">
        <f>IF(E43=E44,D43,ROW(B42))</f>
        <v>42</v>
      </c>
      <c r="E44" s="11">
        <f>LARGE(F44:W44,1)+LARGE(F44:W44,2)+IFERROR(LARGE(F44:W44,3),0)+IFERROR(LARGE(F44:W44,4),0)+IFERROR(LARGE(F44:W44,5),0)+IFERROR(LARGE(F44:W44,6),0)</f>
        <v>44.998061222291646</v>
      </c>
      <c r="F44" s="12"/>
      <c r="G44" s="12"/>
      <c r="H44" s="12"/>
      <c r="I44" s="14"/>
      <c r="J44" s="19"/>
      <c r="K44" s="19"/>
      <c r="L44" s="19"/>
      <c r="M44" s="19"/>
      <c r="N44" s="19"/>
      <c r="O44" s="12"/>
      <c r="P44" s="19"/>
      <c r="Q44" s="19"/>
      <c r="R44" s="19"/>
      <c r="S44" s="12"/>
      <c r="T44" s="12">
        <f>IFERROR(VLOOKUP($A44,'H54 TR200 K'!$AS$6:$AZ$17,8,0),"")</f>
        <v>44.998061222291646</v>
      </c>
      <c r="U44" s="12" t="str">
        <f>IFERROR(VLOOKUP($A44,'NM TR200 K'!$AN$5:$AU$7,8,0),"")</f>
        <v/>
      </c>
      <c r="V44" s="10">
        <f>IFERROR(LARGE(X44:AP44,1),0)+IFERROR(LARGE(X44:AP44,2),0)</f>
        <v>0</v>
      </c>
      <c r="W44" s="10">
        <f>IFERROR(LARGE(X44:AP44,3),0)+IFERROR(LARGE(X44:AP44,4),0)</f>
        <v>0</v>
      </c>
      <c r="X44" s="12"/>
      <c r="Y44" s="18"/>
      <c r="Z44" s="18"/>
      <c r="AA44" s="12"/>
      <c r="AB44" s="12"/>
      <c r="AC44" s="12"/>
      <c r="AD44" s="18"/>
      <c r="AE44" s="12"/>
      <c r="AF44" s="18"/>
      <c r="AG44" s="19"/>
      <c r="AH44" s="19"/>
      <c r="AI44" s="19"/>
      <c r="AJ44" s="19"/>
      <c r="AK44" s="18"/>
      <c r="AL44" s="19"/>
      <c r="AM44" s="19"/>
      <c r="AN44" s="19" t="str">
        <f>IFERROR(VLOOKUP($A44,'H54 TR100 K'!$AG$6:$AN$23,8,0),"")</f>
        <v/>
      </c>
      <c r="AO44" s="19" t="str">
        <f>IFERROR(VLOOKUP($A44,'Azymut K'!$O$3:$V$4,8,0),"")</f>
        <v/>
      </c>
      <c r="AP44" s="19" t="str">
        <f>IFERROR(VLOOKUP($A44,'NM TR100 K'!$AD$5:$AK$6,8,0),"")</f>
        <v/>
      </c>
      <c r="AQ44" s="26"/>
    </row>
    <row r="45" spans="1:43">
      <c r="A45">
        <v>464</v>
      </c>
      <c r="B45" s="22" t="str">
        <f>VLOOKUP($A45,id!$C:$H,6,0)</f>
        <v>Trykozko Ula</v>
      </c>
      <c r="C45" s="22" t="str">
        <f>VLOOKUP($A45,id!$C:$H,4,0)</f>
        <v>Team 360</v>
      </c>
      <c r="D45" s="2">
        <f>IF(E44=E45,D44,ROW(B43))</f>
        <v>43</v>
      </c>
      <c r="E45" s="11">
        <f>LARGE(F45:W45,1)+LARGE(F45:W45,2)+IFERROR(LARGE(F45:W45,3),0)+IFERROR(LARGE(F45:W45,4),0)+IFERROR(LARGE(F45:W45,5),0)+IFERROR(LARGE(F45:W45,6),0)</f>
        <v>44.862168548175369</v>
      </c>
      <c r="F45" s="12"/>
      <c r="G45" s="12"/>
      <c r="H45" s="12"/>
      <c r="I45" s="14"/>
      <c r="J45" s="19"/>
      <c r="K45" s="19">
        <f>IFERROR(VLOOKUP($A45,'Tropy K'!$Q$3:$X$15,8,0),"")</f>
        <v>44.862168548175369</v>
      </c>
      <c r="L45" s="19" t="str">
        <f>IFERROR(VLOOKUP($A45,'Grassor TR300 K'!$BX$2:$CE$6,8,0),"")</f>
        <v/>
      </c>
      <c r="M45" s="19" t="str">
        <f>IFERROR(VLOOKUP($A45,'BO K'!$K$3:$R$16,8,0),"")</f>
        <v/>
      </c>
      <c r="N45" s="19" t="str">
        <f>IFERROR(VLOOKUP($A45,'Konwalie K'!$K$3:$R$10,8,0),"")</f>
        <v/>
      </c>
      <c r="O45" s="12"/>
      <c r="P45" s="19" t="str">
        <f>IFERROR(VLOOKUP($A45,'Korno K'!$BR$3:$BY$15,8,0),"")</f>
        <v/>
      </c>
      <c r="Q45" s="19" t="str">
        <f>IFERROR(VLOOKUP($A45,'Abentojra K'!$J$4:$Q$7,8,0),"")</f>
        <v/>
      </c>
      <c r="R45" s="19" t="str">
        <f>IFERROR(VLOOKUP($A45,'Mordownik K'!$M$6:$T$10,8,0),"")</f>
        <v/>
      </c>
      <c r="S45" s="12" t="str">
        <f>IFERROR(VLOOKUP($A45,'XIV Szago K'!$BB$4:$BI$5,8,0),"")</f>
        <v/>
      </c>
      <c r="T45" s="12" t="str">
        <f>IFERROR(VLOOKUP($A45,'H54 TR200 K'!$AS$6:$AZ$17,8,0),"")</f>
        <v/>
      </c>
      <c r="U45" s="12" t="str">
        <f>IFERROR(VLOOKUP($A45,'NM TR200 K'!$AN$5:$AU$7,8,0),"")</f>
        <v/>
      </c>
      <c r="V45" s="10">
        <f>IFERROR(LARGE(X45:AP45,1),0)+IFERROR(LARGE(X45:AP45,2),0)</f>
        <v>0</v>
      </c>
      <c r="W45" s="10">
        <f>IFERROR(LARGE(X45:AP45,3),0)+IFERROR(LARGE(X45:AP45,4),0)</f>
        <v>0</v>
      </c>
      <c r="X45" s="12"/>
      <c r="Y45" s="18"/>
      <c r="Z45" s="18"/>
      <c r="AA45" s="12"/>
      <c r="AB45" s="12"/>
      <c r="AC45" s="12"/>
      <c r="AD45" s="18"/>
      <c r="AE45" s="12"/>
      <c r="AF45" s="18"/>
      <c r="AG45" s="19" t="str">
        <f>IFERROR(VLOOKUP($A45,'Grassor TR150 K'!$BH$2:$BO$6,8,0),"")</f>
        <v/>
      </c>
      <c r="AH45" s="19" t="str">
        <f>IFERROR(VLOOKUP($A45,'Pazur Gryfa K'!$P$2:$W$5,8,0),"")</f>
        <v/>
      </c>
      <c r="AI45" s="19" t="str">
        <f>IFERROR(VLOOKUP($A45,'Szaga K'!$J$2:$Q$6,8,0),"")</f>
        <v/>
      </c>
      <c r="AJ45" s="19" t="str">
        <f>IFERROR(VLOOKUP($A45,'Sudecka 100 K'!$M$2:$T$6,8,0),"")</f>
        <v/>
      </c>
      <c r="AK45" s="18"/>
      <c r="AL45" s="19" t="str">
        <f>IFERROR(VLOOKUP($A45,'Waligóra K'!$J$2:$Q$5,8,0),"")</f>
        <v/>
      </c>
      <c r="AM45" s="19" t="str">
        <f>IFERROR(VLOOKUP($A45,'Jesienne 360 K'!$K$2:$R$6,8,0),"")</f>
        <v/>
      </c>
      <c r="AN45" s="19" t="str">
        <f>IFERROR(VLOOKUP($A45,'H54 TR100 K'!$AG$6:$AN$23,8,0),"")</f>
        <v/>
      </c>
      <c r="AO45" s="19" t="str">
        <f>IFERROR(VLOOKUP($A45,'Azymut K'!$O$3:$V$4,8,0),"")</f>
        <v/>
      </c>
      <c r="AP45" s="19" t="str">
        <f>IFERROR(VLOOKUP($A45,'NM TR100 K'!$AD$5:$AK$6,8,0),"")</f>
        <v/>
      </c>
      <c r="AQ45" s="26"/>
    </row>
    <row r="46" spans="1:43">
      <c r="A46">
        <v>758</v>
      </c>
      <c r="B46" s="22" t="str">
        <f>VLOOKUP($A46,id!$C:$H,6,0)</f>
        <v>Wojciechowska Anna</v>
      </c>
      <c r="C46" s="22" t="str">
        <f>VLOOKUP($A46,id!$C:$H,4,0)</f>
        <v>Goły Jon</v>
      </c>
      <c r="D46" s="2">
        <f>IF(E45=E46,D45,ROW(B44))</f>
        <v>44</v>
      </c>
      <c r="E46" s="11">
        <f>LARGE(F46:W46,1)+LARGE(F46:W46,2)+IFERROR(LARGE(F46:W46,3),0)+IFERROR(LARGE(F46:W46,4),0)+IFERROR(LARGE(F46:W46,5),0)+IFERROR(LARGE(F46:W46,6),0)</f>
        <v>44.34782608695653</v>
      </c>
      <c r="F46" s="12"/>
      <c r="G46" s="12"/>
      <c r="H46" s="12"/>
      <c r="I46" s="14"/>
      <c r="J46" s="19"/>
      <c r="K46" s="19"/>
      <c r="L46" s="19"/>
      <c r="M46" s="19" t="str">
        <f>IFERROR(VLOOKUP($A46,'BO K'!$K$3:$R$16,8,0),"")</f>
        <v/>
      </c>
      <c r="N46" s="19" t="str">
        <f>IFERROR(VLOOKUP($A46,'Konwalie K'!$K$3:$R$10,8,0),"")</f>
        <v/>
      </c>
      <c r="O46" s="12"/>
      <c r="P46" s="19" t="str">
        <f>IFERROR(VLOOKUP($A46,'Korno K'!$BR$3:$BY$15,8,0),"")</f>
        <v/>
      </c>
      <c r="Q46" s="19" t="str">
        <f>IFERROR(VLOOKUP($A46,'Abentojra K'!$J$4:$Q$7,8,0),"")</f>
        <v/>
      </c>
      <c r="R46" s="19" t="str">
        <f>IFERROR(VLOOKUP($A46,'Mordownik K'!$M$6:$T$10,8,0),"")</f>
        <v/>
      </c>
      <c r="S46" s="12" t="str">
        <f>IFERROR(VLOOKUP($A46,'XIV Szago K'!$BB$4:$BI$5,8,0),"")</f>
        <v/>
      </c>
      <c r="T46" s="12" t="str">
        <f>IFERROR(VLOOKUP($A46,'H54 TR200 K'!$AS$6:$AZ$17,8,0),"")</f>
        <v/>
      </c>
      <c r="U46" s="12" t="str">
        <f>IFERROR(VLOOKUP($A46,'NM TR200 K'!$AN$5:$AU$7,8,0),"")</f>
        <v/>
      </c>
      <c r="V46" s="10">
        <f>IFERROR(LARGE(X46:AP46,1),0)+IFERROR(LARGE(X46:AP46,2),0)</f>
        <v>44.34782608695653</v>
      </c>
      <c r="W46" s="10">
        <f>IFERROR(LARGE(X46:AP46,3),0)+IFERROR(LARGE(X46:AP46,4),0)</f>
        <v>0</v>
      </c>
      <c r="X46" s="12"/>
      <c r="Y46" s="18"/>
      <c r="Z46" s="18"/>
      <c r="AA46" s="12"/>
      <c r="AB46" s="12"/>
      <c r="AC46" s="12"/>
      <c r="AD46" s="18"/>
      <c r="AE46" s="12"/>
      <c r="AF46" s="18"/>
      <c r="AG46" s="19"/>
      <c r="AH46" s="19" t="str">
        <f>IFERROR(VLOOKUP($A46,'Pazur Gryfa K'!$P$2:$W$5,8,0),"")</f>
        <v/>
      </c>
      <c r="AI46" s="19" t="str">
        <f>IFERROR(VLOOKUP($A46,'Szaga K'!$J$2:$Q$6,8,0),"")</f>
        <v/>
      </c>
      <c r="AJ46" s="19" t="str">
        <f>IFERROR(VLOOKUP($A46,'Sudecka 100 K'!$M$2:$T$6,8,0),"")</f>
        <v/>
      </c>
      <c r="AK46" s="18"/>
      <c r="AL46" s="19" t="str">
        <f>IFERROR(VLOOKUP($A46,'Waligóra K'!$J$2:$Q$5,8,0),"")</f>
        <v/>
      </c>
      <c r="AM46" s="19" t="str">
        <f>IFERROR(VLOOKUP($A46,'Jesienne 360 K'!$K$2:$R$6,8,0),"")</f>
        <v/>
      </c>
      <c r="AN46" s="19" t="str">
        <f>IFERROR(VLOOKUP($A46,'H54 TR100 K'!$AG$6:$AN$23,8,0),"")</f>
        <v/>
      </c>
      <c r="AO46" s="19">
        <f>IFERROR(VLOOKUP($A46,'Azymut K'!$O$3:$V$4,8,0),"")</f>
        <v>44.34782608695653</v>
      </c>
      <c r="AP46" s="19" t="str">
        <f>IFERROR(VLOOKUP($A46,'NM TR100 K'!$AD$5:$AK$6,8,0),"")</f>
        <v/>
      </c>
      <c r="AQ46" s="26"/>
    </row>
    <row r="47" spans="1:43">
      <c r="A47">
        <v>662</v>
      </c>
      <c r="B47" s="22" t="str">
        <f>VLOOKUP($A47,id!$C:$H,6,0)</f>
        <v>Kozak Anna</v>
      </c>
      <c r="C47" s="22">
        <f>VLOOKUP($A47,id!$C:$H,4,0)</f>
        <v>0</v>
      </c>
      <c r="D47" s="2">
        <f>IF(E46=E47,D46,ROW(B45))</f>
        <v>45</v>
      </c>
      <c r="E47" s="11">
        <f>LARGE(F47:W47,1)+LARGE(F47:W47,2)+IFERROR(LARGE(F47:W47,3),0)+IFERROR(LARGE(F47:W47,4),0)+IFERROR(LARGE(F47:W47,5),0)+IFERROR(LARGE(F47:W47,6),0)</f>
        <v>43.75</v>
      </c>
      <c r="F47" s="12"/>
      <c r="G47" s="12"/>
      <c r="H47" s="12"/>
      <c r="I47" s="14"/>
      <c r="J47" s="19"/>
      <c r="K47" s="19"/>
      <c r="L47" s="19"/>
      <c r="M47" s="19"/>
      <c r="N47" s="19"/>
      <c r="O47" s="12"/>
      <c r="P47" s="19"/>
      <c r="Q47" s="19"/>
      <c r="R47" s="19"/>
      <c r="S47" s="12"/>
      <c r="T47" s="12" t="str">
        <f>IFERROR(VLOOKUP($A47,'H54 TR200 K'!$AS$6:$AZ$17,8,0),"")</f>
        <v/>
      </c>
      <c r="U47" s="12" t="str">
        <f>IFERROR(VLOOKUP($A47,'NM TR200 K'!$AN$5:$AU$7,8,0),"")</f>
        <v/>
      </c>
      <c r="V47" s="10">
        <f>IFERROR(LARGE(X47:AP47,1),0)+IFERROR(LARGE(X47:AP47,2),0)</f>
        <v>43.75</v>
      </c>
      <c r="W47" s="10">
        <f>IFERROR(LARGE(X47:AP47,3),0)+IFERROR(LARGE(X47:AP47,4),0)</f>
        <v>0</v>
      </c>
      <c r="X47" s="12"/>
      <c r="Y47" s="18"/>
      <c r="Z47" s="18"/>
      <c r="AA47" s="12"/>
      <c r="AB47" s="12"/>
      <c r="AC47" s="12"/>
      <c r="AD47" s="18"/>
      <c r="AE47" s="12"/>
      <c r="AF47" s="18"/>
      <c r="AG47" s="19"/>
      <c r="AH47" s="19"/>
      <c r="AI47" s="19"/>
      <c r="AJ47" s="19"/>
      <c r="AK47" s="18"/>
      <c r="AL47" s="19"/>
      <c r="AM47" s="19"/>
      <c r="AN47" s="19">
        <f>IFERROR(VLOOKUP($A47,'H54 TR100 K'!$AG$6:$AN$23,8,0),"")</f>
        <v>43.75</v>
      </c>
      <c r="AO47" s="19" t="str">
        <f>IFERROR(VLOOKUP($A47,'Azymut K'!$O$3:$V$4,8,0),"")</f>
        <v/>
      </c>
      <c r="AP47" s="19" t="str">
        <f>IFERROR(VLOOKUP($A47,'NM TR100 K'!$AD$5:$AK$6,8,0),"")</f>
        <v/>
      </c>
      <c r="AQ47" s="26"/>
    </row>
    <row r="48" spans="1:43">
      <c r="A48">
        <v>556</v>
      </c>
      <c r="B48" s="22" t="str">
        <f>VLOOKUP($A48,id!$C:$H,6,0)</f>
        <v>Nieduziak Magdalena</v>
      </c>
      <c r="C48" s="22">
        <f>VLOOKUP($A48,id!$C:$H,4,0)</f>
        <v>0</v>
      </c>
      <c r="D48" s="2">
        <f>IF(E47=E48,D47,ROW(B46))</f>
        <v>46</v>
      </c>
      <c r="E48" s="11">
        <f>LARGE(F48:W48,1)+LARGE(F48:W48,2)+IFERROR(LARGE(F48:W48,3),0)+IFERROR(LARGE(F48:W48,4),0)+IFERROR(LARGE(F48:W48,5),0)+IFERROR(LARGE(F48:W48,6),0)</f>
        <v>43.271516880646693</v>
      </c>
      <c r="F48" s="12"/>
      <c r="G48" s="12"/>
      <c r="H48" s="12"/>
      <c r="I48" s="14"/>
      <c r="J48" s="19"/>
      <c r="K48" s="19"/>
      <c r="L48" s="19"/>
      <c r="M48" s="19"/>
      <c r="N48" s="19" t="str">
        <f>IFERROR(VLOOKUP($A48,'Konwalie K'!$K$3:$R$10,8,0),"")</f>
        <v/>
      </c>
      <c r="O48" s="12"/>
      <c r="P48" s="19">
        <f>IFERROR(VLOOKUP($A48,'Korno K'!$BR$3:$BY$15,8,0),"")</f>
        <v>43.271516880646693</v>
      </c>
      <c r="Q48" s="19" t="str">
        <f>IFERROR(VLOOKUP($A48,'Abentojra K'!$J$4:$Q$7,8,0),"")</f>
        <v/>
      </c>
      <c r="R48" s="19" t="str">
        <f>IFERROR(VLOOKUP($A48,'Mordownik K'!$M$6:$T$10,8,0),"")</f>
        <v/>
      </c>
      <c r="S48" s="12" t="str">
        <f>IFERROR(VLOOKUP($A48,'XIV Szago K'!$BB$4:$BI$5,8,0),"")</f>
        <v/>
      </c>
      <c r="T48" s="12" t="str">
        <f>IFERROR(VLOOKUP($A48,'H54 TR200 K'!$AS$6:$AZ$17,8,0),"")</f>
        <v/>
      </c>
      <c r="U48" s="12" t="str">
        <f>IFERROR(VLOOKUP($A48,'NM TR200 K'!$AN$5:$AU$7,8,0),"")</f>
        <v/>
      </c>
      <c r="V48" s="10">
        <f>IFERROR(LARGE(X48:AP48,1),0)+IFERROR(LARGE(X48:AP48,2),0)</f>
        <v>0</v>
      </c>
      <c r="W48" s="10">
        <f>IFERROR(LARGE(X48:AP48,3),0)+IFERROR(LARGE(X48:AP48,4),0)</f>
        <v>0</v>
      </c>
      <c r="X48" s="12"/>
      <c r="Y48" s="18"/>
      <c r="Z48" s="18"/>
      <c r="AA48" s="12"/>
      <c r="AB48" s="12"/>
      <c r="AC48" s="12"/>
      <c r="AD48" s="18"/>
      <c r="AE48" s="12"/>
      <c r="AF48" s="18"/>
      <c r="AG48" s="19"/>
      <c r="AH48" s="19"/>
      <c r="AI48" s="19"/>
      <c r="AJ48" s="19"/>
      <c r="AK48" s="18"/>
      <c r="AL48" s="19" t="str">
        <f>IFERROR(VLOOKUP($A48,'Waligóra K'!$J$2:$Q$5,8,0),"")</f>
        <v/>
      </c>
      <c r="AM48" s="19" t="str">
        <f>IFERROR(VLOOKUP($A48,'Jesienne 360 K'!$K$2:$R$6,8,0),"")</f>
        <v/>
      </c>
      <c r="AN48" s="19" t="str">
        <f>IFERROR(VLOOKUP($A48,'H54 TR100 K'!$AG$6:$AN$23,8,0),"")</f>
        <v/>
      </c>
      <c r="AO48" s="19" t="str">
        <f>IFERROR(VLOOKUP($A48,'Azymut K'!$O$3:$V$4,8,0),"")</f>
        <v/>
      </c>
      <c r="AP48" s="19" t="str">
        <f>IFERROR(VLOOKUP($A48,'NM TR100 K'!$AD$5:$AK$6,8,0),"")</f>
        <v/>
      </c>
      <c r="AQ48" s="26"/>
    </row>
    <row r="49" spans="1:43">
      <c r="A49">
        <v>474</v>
      </c>
      <c r="B49" s="22" t="str">
        <f>VLOOKUP($A49,id!$C:$H,6,0)</f>
        <v>Urbanik-Redo Ewa</v>
      </c>
      <c r="C49" s="22" t="str">
        <f>VLOOKUP($A49,id!$C:$H,4,0)</f>
        <v>Wspomnienie Dziadka</v>
      </c>
      <c r="D49" s="2">
        <f>IF(E48=E49,D48,ROW(B47))</f>
        <v>47</v>
      </c>
      <c r="E49" s="11">
        <f>LARGE(F49:W49,1)+LARGE(F49:W49,2)+IFERROR(LARGE(F49:W49,3),0)+IFERROR(LARGE(F49:W49,4),0)+IFERROR(LARGE(F49:W49,5),0)+IFERROR(LARGE(F49:W49,6),0)</f>
        <v>42.608150534793708</v>
      </c>
      <c r="F49" s="12"/>
      <c r="G49" s="12"/>
      <c r="H49" s="12"/>
      <c r="I49" s="14"/>
      <c r="J49" s="19"/>
      <c r="K49" s="19"/>
      <c r="L49" s="19"/>
      <c r="M49" s="19">
        <f>IFERROR(VLOOKUP($A49,'BO K'!$K$3:$R$16,8,0),"")</f>
        <v>42.608150534793708</v>
      </c>
      <c r="N49" s="19" t="str">
        <f>IFERROR(VLOOKUP($A49,'Konwalie K'!$K$3:$R$10,8,0),"")</f>
        <v/>
      </c>
      <c r="O49" s="12"/>
      <c r="P49" s="19" t="str">
        <f>IFERROR(VLOOKUP($A49,'Korno K'!$BR$3:$BY$15,8,0),"")</f>
        <v/>
      </c>
      <c r="Q49" s="19" t="str">
        <f>IFERROR(VLOOKUP($A49,'Abentojra K'!$J$4:$Q$7,8,0),"")</f>
        <v/>
      </c>
      <c r="R49" s="19" t="str">
        <f>IFERROR(VLOOKUP($A49,'Mordownik K'!$M$6:$T$10,8,0),"")</f>
        <v/>
      </c>
      <c r="S49" s="12" t="str">
        <f>IFERROR(VLOOKUP($A49,'XIV Szago K'!$BB$4:$BI$5,8,0),"")</f>
        <v/>
      </c>
      <c r="T49" s="12" t="str">
        <f>IFERROR(VLOOKUP($A49,'H54 TR200 K'!$AS$6:$AZ$17,8,0),"")</f>
        <v/>
      </c>
      <c r="U49" s="12" t="str">
        <f>IFERROR(VLOOKUP($A49,'NM TR200 K'!$AN$5:$AU$7,8,0),"")</f>
        <v/>
      </c>
      <c r="V49" s="10">
        <f>IFERROR(LARGE(X49:AP49,1),0)+IFERROR(LARGE(X49:AP49,2),0)</f>
        <v>0</v>
      </c>
      <c r="W49" s="10">
        <f>IFERROR(LARGE(X49:AP49,3),0)+IFERROR(LARGE(X49:AP49,4),0)</f>
        <v>0</v>
      </c>
      <c r="X49" s="12"/>
      <c r="Y49" s="18"/>
      <c r="Z49" s="18"/>
      <c r="AA49" s="12"/>
      <c r="AB49" s="12"/>
      <c r="AC49" s="12"/>
      <c r="AD49" s="18"/>
      <c r="AE49" s="12"/>
      <c r="AF49" s="18"/>
      <c r="AG49" s="19"/>
      <c r="AH49" s="19" t="str">
        <f>IFERROR(VLOOKUP($A49,'Pazur Gryfa K'!$P$2:$W$5,8,0),"")</f>
        <v/>
      </c>
      <c r="AI49" s="19" t="str">
        <f>IFERROR(VLOOKUP($A49,'Szaga K'!$J$2:$Q$6,8,0),"")</f>
        <v/>
      </c>
      <c r="AJ49" s="19" t="str">
        <f>IFERROR(VLOOKUP($A49,'Sudecka 100 K'!$M$2:$T$6,8,0),"")</f>
        <v/>
      </c>
      <c r="AK49" s="18"/>
      <c r="AL49" s="19" t="str">
        <f>IFERROR(VLOOKUP($A49,'Waligóra K'!$J$2:$Q$5,8,0),"")</f>
        <v/>
      </c>
      <c r="AM49" s="19" t="str">
        <f>IFERROR(VLOOKUP($A49,'Jesienne 360 K'!$K$2:$R$6,8,0),"")</f>
        <v/>
      </c>
      <c r="AN49" s="19" t="str">
        <f>IFERROR(VLOOKUP($A49,'H54 TR100 K'!$AG$6:$AN$23,8,0),"")</f>
        <v/>
      </c>
      <c r="AO49" s="19" t="str">
        <f>IFERROR(VLOOKUP($A49,'Azymut K'!$O$3:$V$4,8,0),"")</f>
        <v/>
      </c>
      <c r="AP49" s="19" t="str">
        <f>IFERROR(VLOOKUP($A49,'NM TR100 K'!$AD$5:$AK$6,8,0),"")</f>
        <v/>
      </c>
      <c r="AQ49" s="26"/>
    </row>
    <row r="50" spans="1:43">
      <c r="A50" s="13">
        <v>540</v>
      </c>
      <c r="B50" s="22" t="str">
        <f>VLOOKUP($A50,id!$C:$H,6,0)</f>
        <v>Janerka-Moroń Marzka</v>
      </c>
      <c r="C50" s="22" t="str">
        <f>VLOOKUP($A50,id!$C:$H,4,0)</f>
        <v>Dziabnięci</v>
      </c>
      <c r="D50" s="2">
        <f>IF(E49=E50,D49,ROW(B48))</f>
        <v>48</v>
      </c>
      <c r="E50" s="11">
        <f>LARGE(F50:W50,1)+LARGE(F50:W50,2)+IFERROR(LARGE(F50:W50,3),0)+IFERROR(LARGE(F50:W50,4),0)+IFERROR(LARGE(F50:W50,5),0)+IFERROR(LARGE(F50:W50,6),0)</f>
        <v>41.666666666666671</v>
      </c>
      <c r="F50" s="12"/>
      <c r="G50" s="12"/>
      <c r="H50" s="12"/>
      <c r="I50" s="14"/>
      <c r="J50" s="19"/>
      <c r="K50" s="19"/>
      <c r="L50" s="19"/>
      <c r="M50" s="19" t="str">
        <f>IFERROR(VLOOKUP($A50,'BO K'!$K$3:$R$16,8,0),"")</f>
        <v/>
      </c>
      <c r="N50" s="19" t="str">
        <f>IFERROR(VLOOKUP($A50,'Konwalie K'!$K$3:$R$10,8,0),"")</f>
        <v/>
      </c>
      <c r="O50" s="12"/>
      <c r="P50" s="19" t="str">
        <f>IFERROR(VLOOKUP($A50,'Korno K'!$BR$3:$BY$15,8,0),"")</f>
        <v/>
      </c>
      <c r="Q50" s="19" t="str">
        <f>IFERROR(VLOOKUP($A50,'Abentojra K'!$J$4:$Q$7,8,0),"")</f>
        <v/>
      </c>
      <c r="R50" s="19" t="str">
        <f>IFERROR(VLOOKUP($A50,'Mordownik K'!$M$6:$T$10,8,0),"")</f>
        <v/>
      </c>
      <c r="S50" s="12" t="str">
        <f>IFERROR(VLOOKUP($A50,'XIV Szago K'!$BB$4:$BI$5,8,0),"")</f>
        <v/>
      </c>
      <c r="T50" s="12" t="str">
        <f>IFERROR(VLOOKUP($A50,'H54 TR200 K'!$AS$6:$AZ$17,8,0),"")</f>
        <v/>
      </c>
      <c r="U50" s="12" t="str">
        <f>IFERROR(VLOOKUP($A50,'NM TR200 K'!$AN$5:$AU$7,8,0),"")</f>
        <v/>
      </c>
      <c r="V50" s="10">
        <f>IFERROR(LARGE(X50:AP50,1),0)+IFERROR(LARGE(X50:AP50,2),0)</f>
        <v>41.666666666666671</v>
      </c>
      <c r="W50" s="10">
        <f>IFERROR(LARGE(X50:AP50,3),0)+IFERROR(LARGE(X50:AP50,4),0)</f>
        <v>0</v>
      </c>
      <c r="X50" s="12"/>
      <c r="Y50" s="18"/>
      <c r="Z50" s="18"/>
      <c r="AA50" s="12"/>
      <c r="AB50" s="12"/>
      <c r="AC50" s="12"/>
      <c r="AD50" s="18"/>
      <c r="AE50" s="12"/>
      <c r="AF50" s="18"/>
      <c r="AG50" s="19"/>
      <c r="AH50" s="19" t="str">
        <f>IFERROR(VLOOKUP($A50,'Pazur Gryfa K'!$P$2:$W$5,8,0),"")</f>
        <v/>
      </c>
      <c r="AI50" s="19" t="str">
        <f>IFERROR(VLOOKUP($A50,'Szaga K'!$J$2:$Q$6,8,0),"")</f>
        <v/>
      </c>
      <c r="AJ50" s="19">
        <f>IFERROR(VLOOKUP($A50,'Sudecka 100 K'!$M$2:$T$6,8,0),"")</f>
        <v>41.666666666666671</v>
      </c>
      <c r="AK50" s="18"/>
      <c r="AL50" s="19" t="str">
        <f>IFERROR(VLOOKUP($A50,'Waligóra K'!$J$2:$Q$5,8,0),"")</f>
        <v/>
      </c>
      <c r="AM50" s="19" t="str">
        <f>IFERROR(VLOOKUP($A50,'Jesienne 360 K'!$K$2:$R$6,8,0),"")</f>
        <v/>
      </c>
      <c r="AN50" s="19" t="str">
        <f>IFERROR(VLOOKUP($A50,'H54 TR100 K'!$AG$6:$AN$23,8,0),"")</f>
        <v/>
      </c>
      <c r="AO50" s="19" t="str">
        <f>IFERROR(VLOOKUP($A50,'Azymut K'!$O$3:$V$4,8,0),"")</f>
        <v/>
      </c>
      <c r="AP50" s="19" t="str">
        <f>IFERROR(VLOOKUP($A50,'NM TR100 K'!$AD$5:$AK$6,8,0),"")</f>
        <v/>
      </c>
      <c r="AQ50" s="26"/>
    </row>
    <row r="51" spans="1:43">
      <c r="A51">
        <v>663</v>
      </c>
      <c r="B51" s="22" t="str">
        <f>VLOOKUP($A51,id!$C:$H,6,0)</f>
        <v>Gordon Diana</v>
      </c>
      <c r="C51" s="22" t="str">
        <f>VLOOKUP($A51,id!$C:$H,4,0)</f>
        <v>KU AZS WAT Warszawa</v>
      </c>
      <c r="D51" s="2">
        <f>IF(E50=E51,D50,ROW(B49))</f>
        <v>49</v>
      </c>
      <c r="E51" s="11">
        <f>LARGE(F51:W51,1)+LARGE(F51:W51,2)+IFERROR(LARGE(F51:W51,3),0)+IFERROR(LARGE(F51:W51,4),0)+IFERROR(LARGE(F51:W51,5),0)+IFERROR(LARGE(F51:W51,6),0)</f>
        <v>41.25</v>
      </c>
      <c r="F51" s="12"/>
      <c r="G51" s="12"/>
      <c r="H51" s="12"/>
      <c r="I51" s="14"/>
      <c r="J51" s="19"/>
      <c r="K51" s="19"/>
      <c r="L51" s="19"/>
      <c r="M51" s="19"/>
      <c r="N51" s="19"/>
      <c r="O51" s="12"/>
      <c r="P51" s="19"/>
      <c r="Q51" s="19"/>
      <c r="R51" s="19"/>
      <c r="S51" s="12"/>
      <c r="T51" s="12" t="str">
        <f>IFERROR(VLOOKUP($A51,'H54 TR200 K'!$AS$6:$AZ$17,8,0),"")</f>
        <v/>
      </c>
      <c r="U51" s="12" t="str">
        <f>IFERROR(VLOOKUP($A51,'NM TR200 K'!$AN$5:$AU$7,8,0),"")</f>
        <v/>
      </c>
      <c r="V51" s="10">
        <f>IFERROR(LARGE(X51:AP51,1),0)+IFERROR(LARGE(X51:AP51,2),0)</f>
        <v>41.25</v>
      </c>
      <c r="W51" s="10">
        <f>IFERROR(LARGE(X51:AP51,3),0)+IFERROR(LARGE(X51:AP51,4),0)</f>
        <v>0</v>
      </c>
      <c r="X51" s="12"/>
      <c r="Y51" s="18"/>
      <c r="Z51" s="18"/>
      <c r="AA51" s="12"/>
      <c r="AB51" s="12"/>
      <c r="AC51" s="12"/>
      <c r="AD51" s="18"/>
      <c r="AE51" s="12"/>
      <c r="AF51" s="18"/>
      <c r="AG51" s="19"/>
      <c r="AH51" s="19"/>
      <c r="AI51" s="19"/>
      <c r="AJ51" s="19"/>
      <c r="AK51" s="18"/>
      <c r="AL51" s="19"/>
      <c r="AM51" s="19"/>
      <c r="AN51" s="19">
        <f>IFERROR(VLOOKUP($A51,'H54 TR100 K'!$AG$6:$AN$23,8,0),"")</f>
        <v>41.25</v>
      </c>
      <c r="AO51" s="19" t="str">
        <f>IFERROR(VLOOKUP($A51,'Azymut K'!$O$3:$V$4,8,0),"")</f>
        <v/>
      </c>
      <c r="AP51" s="19" t="str">
        <f>IFERROR(VLOOKUP($A51,'NM TR100 K'!$AD$5:$AK$6,8,0),"")</f>
        <v/>
      </c>
      <c r="AQ51" s="26"/>
    </row>
    <row r="52" spans="1:43">
      <c r="A52">
        <v>465</v>
      </c>
      <c r="B52" s="22" t="str">
        <f>VLOOKUP($A52,id!$C:$H,6,0)</f>
        <v>KATNER JOLANTA</v>
      </c>
      <c r="C52" s="22">
        <f>VLOOKUP($A52,id!$C:$H,4,0)</f>
        <v>0</v>
      </c>
      <c r="D52" s="2">
        <f>IF(E51=E52,D51,ROW(B50))</f>
        <v>50</v>
      </c>
      <c r="E52" s="11">
        <f>LARGE(F52:W52,1)+LARGE(F52:W52,2)+IFERROR(LARGE(F52:W52,3),0)+IFERROR(LARGE(F52:W52,4),0)+IFERROR(LARGE(F52:W52,5),0)+IFERROR(LARGE(F52:W52,6),0)</f>
        <v>39.87748315393366</v>
      </c>
      <c r="F52" s="12"/>
      <c r="G52" s="12"/>
      <c r="H52" s="12"/>
      <c r="I52" s="14"/>
      <c r="J52" s="19"/>
      <c r="K52" s="19">
        <f>IFERROR(VLOOKUP($A52,'Tropy K'!$Q$3:$X$15,8,0),"")</f>
        <v>39.87748315393366</v>
      </c>
      <c r="L52" s="19" t="str">
        <f>IFERROR(VLOOKUP($A52,'Grassor TR300 K'!$BX$2:$CE$6,8,0),"")</f>
        <v/>
      </c>
      <c r="M52" s="19" t="str">
        <f>IFERROR(VLOOKUP($A52,'BO K'!$K$3:$R$16,8,0),"")</f>
        <v/>
      </c>
      <c r="N52" s="19" t="str">
        <f>IFERROR(VLOOKUP($A52,'Konwalie K'!$K$3:$R$10,8,0),"")</f>
        <v/>
      </c>
      <c r="O52" s="12"/>
      <c r="P52" s="19" t="str">
        <f>IFERROR(VLOOKUP($A52,'Korno K'!$BR$3:$BY$15,8,0),"")</f>
        <v/>
      </c>
      <c r="Q52" s="19" t="str">
        <f>IFERROR(VLOOKUP($A52,'Abentojra K'!$J$4:$Q$7,8,0),"")</f>
        <v/>
      </c>
      <c r="R52" s="19" t="str">
        <f>IFERROR(VLOOKUP($A52,'Mordownik K'!$M$6:$T$10,8,0),"")</f>
        <v/>
      </c>
      <c r="S52" s="12" t="str">
        <f>IFERROR(VLOOKUP($A52,'XIV Szago K'!$BB$4:$BI$5,8,0),"")</f>
        <v/>
      </c>
      <c r="T52" s="12" t="str">
        <f>IFERROR(VLOOKUP($A52,'H54 TR200 K'!$AS$6:$AZ$17,8,0),"")</f>
        <v/>
      </c>
      <c r="U52" s="12" t="str">
        <f>IFERROR(VLOOKUP($A52,'NM TR200 K'!$AN$5:$AU$7,8,0),"")</f>
        <v/>
      </c>
      <c r="V52" s="10">
        <f>IFERROR(LARGE(X52:AP52,1),0)+IFERROR(LARGE(X52:AP52,2),0)</f>
        <v>0</v>
      </c>
      <c r="W52" s="10">
        <f>IFERROR(LARGE(X52:AP52,3),0)+IFERROR(LARGE(X52:AP52,4),0)</f>
        <v>0</v>
      </c>
      <c r="X52" s="12"/>
      <c r="Y52" s="18"/>
      <c r="Z52" s="18"/>
      <c r="AA52" s="12"/>
      <c r="AB52" s="12"/>
      <c r="AC52" s="12"/>
      <c r="AD52" s="18"/>
      <c r="AE52" s="12"/>
      <c r="AF52" s="18"/>
      <c r="AG52" s="19" t="str">
        <f>IFERROR(VLOOKUP($A52,'Grassor TR150 K'!$BH$2:$BO$6,8,0),"")</f>
        <v/>
      </c>
      <c r="AH52" s="19" t="str">
        <f>IFERROR(VLOOKUP($A52,'Pazur Gryfa K'!$P$2:$W$5,8,0),"")</f>
        <v/>
      </c>
      <c r="AI52" s="19" t="str">
        <f>IFERROR(VLOOKUP($A52,'Szaga K'!$J$2:$Q$6,8,0),"")</f>
        <v/>
      </c>
      <c r="AJ52" s="19" t="str">
        <f>IFERROR(VLOOKUP($A52,'Sudecka 100 K'!$M$2:$T$6,8,0),"")</f>
        <v/>
      </c>
      <c r="AK52" s="18"/>
      <c r="AL52" s="19" t="str">
        <f>IFERROR(VLOOKUP($A52,'Waligóra K'!$J$2:$Q$5,8,0),"")</f>
        <v/>
      </c>
      <c r="AM52" s="19" t="str">
        <f>IFERROR(VLOOKUP($A52,'Jesienne 360 K'!$K$2:$R$6,8,0),"")</f>
        <v/>
      </c>
      <c r="AN52" s="19" t="str">
        <f>IFERROR(VLOOKUP($A52,'H54 TR100 K'!$AG$6:$AN$23,8,0),"")</f>
        <v/>
      </c>
      <c r="AO52" s="19" t="str">
        <f>IFERROR(VLOOKUP($A52,'Azymut K'!$O$3:$V$4,8,0),"")</f>
        <v/>
      </c>
      <c r="AP52" s="19" t="str">
        <f>IFERROR(VLOOKUP($A52,'NM TR100 K'!$AD$5:$AK$6,8,0),"")</f>
        <v/>
      </c>
      <c r="AQ52" s="26"/>
    </row>
    <row r="53" spans="1:43">
      <c r="A53">
        <v>466</v>
      </c>
      <c r="B53" s="22" t="str">
        <f>VLOOKUP($A53,id!$C:$H,6,0)</f>
        <v>Brzezińska Arletta</v>
      </c>
      <c r="C53" s="22" t="str">
        <f>VLOOKUP($A53,id!$C:$H,4,0)</f>
        <v>Rącze Pomrowy</v>
      </c>
      <c r="D53" s="2">
        <f>IF(E52=E53,D52,ROW(B51))</f>
        <v>50</v>
      </c>
      <c r="E53" s="11">
        <f>LARGE(F53:W53,1)+LARGE(F53:W53,2)+IFERROR(LARGE(F53:W53,3),0)+IFERROR(LARGE(F53:W53,4),0)+IFERROR(LARGE(F53:W53,5),0)+IFERROR(LARGE(F53:W53,6),0)</f>
        <v>39.87748315393366</v>
      </c>
      <c r="F53" s="12"/>
      <c r="G53" s="12"/>
      <c r="H53" s="12"/>
      <c r="I53" s="14"/>
      <c r="J53" s="19"/>
      <c r="K53" s="19">
        <f>IFERROR(VLOOKUP($A53,'Tropy K'!$Q$3:$X$15,8,0),"")</f>
        <v>39.87748315393366</v>
      </c>
      <c r="L53" s="19" t="str">
        <f>IFERROR(VLOOKUP($A53,'Grassor TR300 K'!$BX$2:$CE$6,8,0),"")</f>
        <v/>
      </c>
      <c r="M53" s="19" t="str">
        <f>IFERROR(VLOOKUP($A53,'BO K'!$K$3:$R$16,8,0),"")</f>
        <v/>
      </c>
      <c r="N53" s="19" t="str">
        <f>IFERROR(VLOOKUP($A53,'Konwalie K'!$K$3:$R$10,8,0),"")</f>
        <v/>
      </c>
      <c r="O53" s="12"/>
      <c r="P53" s="19" t="str">
        <f>IFERROR(VLOOKUP($A53,'Korno K'!$BR$3:$BY$15,8,0),"")</f>
        <v/>
      </c>
      <c r="Q53" s="19" t="str">
        <f>IFERROR(VLOOKUP($A53,'Abentojra K'!$J$4:$Q$7,8,0),"")</f>
        <v/>
      </c>
      <c r="R53" s="19" t="str">
        <f>IFERROR(VLOOKUP($A53,'Mordownik K'!$M$6:$T$10,8,0),"")</f>
        <v/>
      </c>
      <c r="S53" s="12" t="str">
        <f>IFERROR(VLOOKUP($A53,'XIV Szago K'!$BB$4:$BI$5,8,0),"")</f>
        <v/>
      </c>
      <c r="T53" s="12" t="str">
        <f>IFERROR(VLOOKUP($A53,'H54 TR200 K'!$AS$6:$AZ$17,8,0),"")</f>
        <v/>
      </c>
      <c r="U53" s="12" t="str">
        <f>IFERROR(VLOOKUP($A53,'NM TR200 K'!$AN$5:$AU$7,8,0),"")</f>
        <v/>
      </c>
      <c r="V53" s="10">
        <f>IFERROR(LARGE(X53:AP53,1),0)+IFERROR(LARGE(X53:AP53,2),0)</f>
        <v>0</v>
      </c>
      <c r="W53" s="10">
        <f>IFERROR(LARGE(X53:AP53,3),0)+IFERROR(LARGE(X53:AP53,4),0)</f>
        <v>0</v>
      </c>
      <c r="X53" s="12"/>
      <c r="Y53" s="18"/>
      <c r="Z53" s="18"/>
      <c r="AA53" s="12"/>
      <c r="AB53" s="12"/>
      <c r="AC53" s="12"/>
      <c r="AD53" s="18"/>
      <c r="AE53" s="12"/>
      <c r="AF53" s="18"/>
      <c r="AG53" s="19" t="str">
        <f>IFERROR(VLOOKUP($A53,'Grassor TR150 K'!$BH$2:$BO$6,8,0),"")</f>
        <v/>
      </c>
      <c r="AH53" s="19" t="str">
        <f>IFERROR(VLOOKUP($A53,'Pazur Gryfa K'!$P$2:$W$5,8,0),"")</f>
        <v/>
      </c>
      <c r="AI53" s="19" t="str">
        <f>IFERROR(VLOOKUP($A53,'Szaga K'!$J$2:$Q$6,8,0),"")</f>
        <v/>
      </c>
      <c r="AJ53" s="19" t="str">
        <f>IFERROR(VLOOKUP($A53,'Sudecka 100 K'!$M$2:$T$6,8,0),"")</f>
        <v/>
      </c>
      <c r="AK53" s="18"/>
      <c r="AL53" s="19" t="str">
        <f>IFERROR(VLOOKUP($A53,'Waligóra K'!$J$2:$Q$5,8,0),"")</f>
        <v/>
      </c>
      <c r="AM53" s="19" t="str">
        <f>IFERROR(VLOOKUP($A53,'Jesienne 360 K'!$K$2:$R$6,8,0),"")</f>
        <v/>
      </c>
      <c r="AN53" s="19" t="str">
        <f>IFERROR(VLOOKUP($A53,'H54 TR100 K'!$AG$6:$AN$23,8,0),"")</f>
        <v/>
      </c>
      <c r="AO53" s="19" t="str">
        <f>IFERROR(VLOOKUP($A53,'Azymut K'!$O$3:$V$4,8,0),"")</f>
        <v/>
      </c>
      <c r="AP53" s="19" t="str">
        <f>IFERROR(VLOOKUP($A53,'NM TR100 K'!$AD$5:$AK$6,8,0),"")</f>
        <v/>
      </c>
      <c r="AQ53" s="26"/>
    </row>
    <row r="54" spans="1:43">
      <c r="A54" s="13">
        <v>127</v>
      </c>
      <c r="B54" s="22" t="str">
        <f>VLOOKUP($A54,id!$C:$H,6,0)</f>
        <v>Karpa Katarzyna</v>
      </c>
      <c r="C54" s="22" t="str">
        <f>VLOOKUP($A54,id!$C:$H,4,0)</f>
        <v>SNAG / Smashing pĄpkins</v>
      </c>
      <c r="D54" s="2">
        <f>IF(E53=E54,D53,ROW(B52))</f>
        <v>52</v>
      </c>
      <c r="E54" s="11">
        <f>LARGE(F54:W54,1)+LARGE(F54:W54,2)+IFERROR(LARGE(F54:W54,3),0)+IFERROR(LARGE(F54:W54,4),0)+IFERROR(LARGE(F54:W54,5),0)+IFERROR(LARGE(F54:W54,6),0)</f>
        <v>39.397693024549731</v>
      </c>
      <c r="F54" s="12"/>
      <c r="G54" s="12" t="str">
        <f>IFERROR(VLOOKUP($A54,'Roza K'!N:U,8,0),"")</f>
        <v/>
      </c>
      <c r="H54" s="12" t="str">
        <f>IFERROR(VLOOKUP($A54,'H53 200 K'!$AL$5:$AS$12,8,0),"")</f>
        <v/>
      </c>
      <c r="I54" s="14">
        <f>IFERROR(VLOOKUP($A54,'Dymno K'!$BO$4:$BV$10,8,0),"")</f>
        <v>15.999026357883009</v>
      </c>
      <c r="J54" s="19" t="str">
        <f>IFERROR(VLOOKUP($A54,'Dukty K'!$AU$1:$BB$11,8,0),"")</f>
        <v/>
      </c>
      <c r="K54" s="19" t="str">
        <f>IFERROR(VLOOKUP($A54,'Tropy K'!$Q$3:$X$15,8,0),"")</f>
        <v/>
      </c>
      <c r="L54" s="19" t="str">
        <f>IFERROR(VLOOKUP($A54,'Grassor TR300 K'!$BX$2:$CE$6,8,0),"")</f>
        <v/>
      </c>
      <c r="M54" s="19" t="str">
        <f>IFERROR(VLOOKUP($A54,'BO K'!$K$3:$R$16,8,0),"")</f>
        <v/>
      </c>
      <c r="N54" s="19" t="str">
        <f>IFERROR(VLOOKUP($A54,'Konwalie K'!$K$3:$R$10,8,0),"")</f>
        <v/>
      </c>
      <c r="O54" s="12"/>
      <c r="P54" s="19" t="str">
        <f>IFERROR(VLOOKUP($A54,'Korno K'!$BR$3:$BY$15,8,0),"")</f>
        <v/>
      </c>
      <c r="Q54" s="19" t="str">
        <f>IFERROR(VLOOKUP($A54,'Abentojra K'!$J$4:$Q$7,8,0),"")</f>
        <v/>
      </c>
      <c r="R54" s="19" t="str">
        <f>IFERROR(VLOOKUP($A54,'Mordownik K'!$M$6:$T$10,8,0),"")</f>
        <v/>
      </c>
      <c r="S54" s="12" t="str">
        <f>IFERROR(VLOOKUP($A54,'XIV Szago K'!$BB$4:$BI$5,8,0),"")</f>
        <v/>
      </c>
      <c r="T54" s="12" t="str">
        <f>IFERROR(VLOOKUP($A54,'H54 TR200 K'!$AS$6:$AZ$17,8,0),"")</f>
        <v/>
      </c>
      <c r="U54" s="12" t="str">
        <f>IFERROR(VLOOKUP($A54,'NM TR200 K'!$AN$5:$AU$7,8,0),"")</f>
        <v/>
      </c>
      <c r="V54" s="10">
        <f>IFERROR(LARGE(X54:AP54,1),0)+IFERROR(LARGE(X54:AP54,2),0)</f>
        <v>23.39866666666672</v>
      </c>
      <c r="W54" s="10">
        <f>IFERROR(LARGE(X54:AP54,3),0)+IFERROR(LARGE(X54:AP54,4),0)</f>
        <v>0</v>
      </c>
      <c r="X54" s="12"/>
      <c r="Y54" s="18" t="str">
        <f>IFERROR(VLOOKUP($A54,'XIII Szago K'!DJ:DQ,8,0),"")</f>
        <v/>
      </c>
      <c r="Z54" s="18">
        <f>IFERROR(VLOOKUP($A54,'Wiosenne 360 K'!K:R,8,0),"")</f>
        <v>23.39866666666672</v>
      </c>
      <c r="AA54" s="12" t="str">
        <f>IFERROR(VLOOKUP($A54,'NMnO K'!AT:BA,8,0),"")</f>
        <v/>
      </c>
      <c r="AB54" s="12" t="str">
        <f>IFERROR(VLOOKUP($A54,'Wertepy K'!M:T,8,0),"")</f>
        <v/>
      </c>
      <c r="AC54" s="12" t="str">
        <f>IFERROR(VLOOKUP($A54,'H53 100 K'!$AG$5:$AN$22,8,0),"")</f>
        <v/>
      </c>
      <c r="AD54" s="18" t="str">
        <f>IFERROR(VLOOKUP($A54,'Liczyrzepa - wiosna K'!$N$2:$U$3,8,0),"")</f>
        <v/>
      </c>
      <c r="AE54" s="12" t="str">
        <f>IFERROR(VLOOKUP($A54,'Harce K'!$H$2:$O$4,8,0),"")</f>
        <v/>
      </c>
      <c r="AF54" s="18" t="str">
        <f>IFERROR(VLOOKUP($A54,'XII z Kompasem K'!$K$1:$R$8,8,0),"")</f>
        <v/>
      </c>
      <c r="AG54" s="19" t="str">
        <f>IFERROR(VLOOKUP($A54,'Grassor TR150 K'!$BH$2:$BO$6,8,0),"")</f>
        <v/>
      </c>
      <c r="AH54" s="19" t="str">
        <f>IFERROR(VLOOKUP($A54,'Pazur Gryfa K'!$P$2:$W$5,8,0),"")</f>
        <v/>
      </c>
      <c r="AI54" s="19" t="str">
        <f>IFERROR(VLOOKUP($A54,'Szaga K'!$J$2:$Q$6,8,0),"")</f>
        <v/>
      </c>
      <c r="AJ54" s="19" t="str">
        <f>IFERROR(VLOOKUP($A54,'Sudecka 100 K'!$M$2:$T$6,8,0),"")</f>
        <v/>
      </c>
      <c r="AK54" s="18"/>
      <c r="AL54" s="19" t="str">
        <f>IFERROR(VLOOKUP($A54,'Waligóra K'!$J$2:$Q$5,8,0),"")</f>
        <v/>
      </c>
      <c r="AM54" s="19" t="str">
        <f>IFERROR(VLOOKUP($A54,'Jesienne 360 K'!$K$2:$R$6,8,0),"")</f>
        <v/>
      </c>
      <c r="AN54" s="19" t="str">
        <f>IFERROR(VLOOKUP($A54,'H54 TR100 K'!$AG$6:$AN$23,8,0),"")</f>
        <v/>
      </c>
      <c r="AO54" s="19" t="str">
        <f>IFERROR(VLOOKUP($A54,'Azymut K'!$O$3:$V$4,8,0),"")</f>
        <v/>
      </c>
      <c r="AP54" s="19" t="str">
        <f>IFERROR(VLOOKUP($A54,'NM TR100 K'!$AD$5:$AK$6,8,0),"")</f>
        <v/>
      </c>
      <c r="AQ54" s="26"/>
    </row>
    <row r="55" spans="1:43">
      <c r="A55">
        <v>557</v>
      </c>
      <c r="B55" s="22" t="str">
        <f>VLOOKUP($A55,id!$C:$H,6,0)</f>
        <v>Kot Iwona</v>
      </c>
      <c r="C55" s="22">
        <f>VLOOKUP($A55,id!$C:$H,4,0)</f>
        <v>0</v>
      </c>
      <c r="D55" s="2">
        <f>IF(E54=E55,D54,ROW(B53))</f>
        <v>53</v>
      </c>
      <c r="E55" s="11">
        <f>LARGE(F55:W55,1)+LARGE(F55:W55,2)+IFERROR(LARGE(F55:W55,3),0)+IFERROR(LARGE(F55:W55,4),0)+IFERROR(LARGE(F55:W55,5),0)+IFERROR(LARGE(F55:W55,6),0)</f>
        <v>38.991916310033282</v>
      </c>
      <c r="F55" s="12"/>
      <c r="G55" s="12"/>
      <c r="H55" s="12"/>
      <c r="I55" s="14"/>
      <c r="J55" s="19"/>
      <c r="K55" s="19"/>
      <c r="L55" s="19"/>
      <c r="M55" s="19"/>
      <c r="N55" s="19" t="str">
        <f>IFERROR(VLOOKUP($A55,'Konwalie K'!$K$3:$R$10,8,0),"")</f>
        <v/>
      </c>
      <c r="O55" s="12"/>
      <c r="P55" s="19">
        <f>IFERROR(VLOOKUP($A55,'Korno K'!$BR$3:$BY$15,8,0),"")</f>
        <v>38.991916310033282</v>
      </c>
      <c r="Q55" s="19" t="str">
        <f>IFERROR(VLOOKUP($A55,'Abentojra K'!$J$4:$Q$7,8,0),"")</f>
        <v/>
      </c>
      <c r="R55" s="19" t="str">
        <f>IFERROR(VLOOKUP($A55,'Mordownik K'!$M$6:$T$10,8,0),"")</f>
        <v/>
      </c>
      <c r="S55" s="12" t="str">
        <f>IFERROR(VLOOKUP($A55,'XIV Szago K'!$BB$4:$BI$5,8,0),"")</f>
        <v/>
      </c>
      <c r="T55" s="12" t="str">
        <f>IFERROR(VLOOKUP($A55,'H54 TR200 K'!$AS$6:$AZ$17,8,0),"")</f>
        <v/>
      </c>
      <c r="U55" s="12" t="str">
        <f>IFERROR(VLOOKUP($A55,'NM TR200 K'!$AN$5:$AU$7,8,0),"")</f>
        <v/>
      </c>
      <c r="V55" s="10">
        <f>IFERROR(LARGE(X55:AP55,1),0)+IFERROR(LARGE(X55:AP55,2),0)</f>
        <v>0</v>
      </c>
      <c r="W55" s="10">
        <f>IFERROR(LARGE(X55:AP55,3),0)+IFERROR(LARGE(X55:AP55,4),0)</f>
        <v>0</v>
      </c>
      <c r="X55" s="12"/>
      <c r="Y55" s="18"/>
      <c r="Z55" s="18"/>
      <c r="AA55" s="12"/>
      <c r="AB55" s="12"/>
      <c r="AC55" s="12"/>
      <c r="AD55" s="18"/>
      <c r="AE55" s="12"/>
      <c r="AF55" s="18"/>
      <c r="AG55" s="19"/>
      <c r="AH55" s="19"/>
      <c r="AI55" s="19"/>
      <c r="AJ55" s="19"/>
      <c r="AK55" s="18"/>
      <c r="AL55" s="19" t="str">
        <f>IFERROR(VLOOKUP($A55,'Waligóra K'!$J$2:$Q$5,8,0),"")</f>
        <v/>
      </c>
      <c r="AM55" s="19" t="str">
        <f>IFERROR(VLOOKUP($A55,'Jesienne 360 K'!$K$2:$R$6,8,0),"")</f>
        <v/>
      </c>
      <c r="AN55" s="19" t="str">
        <f>IFERROR(VLOOKUP($A55,'H54 TR100 K'!$AG$6:$AN$23,8,0),"")</f>
        <v/>
      </c>
      <c r="AO55" s="19" t="str">
        <f>IFERROR(VLOOKUP($A55,'Azymut K'!$O$3:$V$4,8,0),"")</f>
        <v/>
      </c>
      <c r="AP55" s="19" t="str">
        <f>IFERROR(VLOOKUP($A55,'NM TR100 K'!$AD$5:$AK$6,8,0),"")</f>
        <v/>
      </c>
      <c r="AQ55" s="26"/>
    </row>
    <row r="56" spans="1:43">
      <c r="A56">
        <v>423</v>
      </c>
      <c r="B56" s="22" t="str">
        <f>VLOOKUP($A56,id!$C:$H,6,0)</f>
        <v>Potoczny Karolina</v>
      </c>
      <c r="C56" s="22" t="str">
        <f>VLOOKUP($A56,id!$C:$H,4,0)</f>
        <v>Kciukowscy</v>
      </c>
      <c r="D56" s="2">
        <f>IF(E55=E56,D55,ROW(B54))</f>
        <v>54</v>
      </c>
      <c r="E56" s="11">
        <f>LARGE(F56:W56,1)+LARGE(F56:W56,2)+IFERROR(LARGE(F56:W56,3),0)+IFERROR(LARGE(F56:W56,4),0)+IFERROR(LARGE(F56:W56,5),0)+IFERROR(LARGE(F56:W56,6),0)</f>
        <v>37.559808612440193</v>
      </c>
      <c r="F56" s="12"/>
      <c r="G56" s="12"/>
      <c r="H56" s="12"/>
      <c r="I56" s="14" t="str">
        <f>IFERROR(VLOOKUP($A56,'Dymno K'!$BO$4:$BV$10,8,0),"")</f>
        <v/>
      </c>
      <c r="J56" s="19" t="str">
        <f>IFERROR(VLOOKUP($A56,'Dukty K'!$AU$1:$BB$11,8,0),"")</f>
        <v/>
      </c>
      <c r="K56" s="19" t="str">
        <f>IFERROR(VLOOKUP($A56,'Tropy K'!$Q$3:$X$15,8,0),"")</f>
        <v/>
      </c>
      <c r="L56" s="19" t="str">
        <f>IFERROR(VLOOKUP($A56,'Grassor TR300 K'!$BX$2:$CE$6,8,0),"")</f>
        <v/>
      </c>
      <c r="M56" s="19" t="str">
        <f>IFERROR(VLOOKUP($A56,'BO K'!$K$3:$R$16,8,0),"")</f>
        <v/>
      </c>
      <c r="N56" s="19" t="str">
        <f>IFERROR(VLOOKUP($A56,'Konwalie K'!$K$3:$R$10,8,0),"")</f>
        <v/>
      </c>
      <c r="O56" s="12"/>
      <c r="P56" s="19" t="str">
        <f>IFERROR(VLOOKUP($A56,'Korno K'!$BR$3:$BY$15,8,0),"")</f>
        <v/>
      </c>
      <c r="Q56" s="19" t="str">
        <f>IFERROR(VLOOKUP($A56,'Abentojra K'!$J$4:$Q$7,8,0),"")</f>
        <v/>
      </c>
      <c r="R56" s="19" t="str">
        <f>IFERROR(VLOOKUP($A56,'Mordownik K'!$M$6:$T$10,8,0),"")</f>
        <v/>
      </c>
      <c r="S56" s="12" t="str">
        <f>IFERROR(VLOOKUP($A56,'XIV Szago K'!$BB$4:$BI$5,8,0),"")</f>
        <v/>
      </c>
      <c r="T56" s="12" t="str">
        <f>IFERROR(VLOOKUP($A56,'H54 TR200 K'!$AS$6:$AZ$17,8,0),"")</f>
        <v/>
      </c>
      <c r="U56" s="12" t="str">
        <f>IFERROR(VLOOKUP($A56,'NM TR200 K'!$AN$5:$AU$7,8,0),"")</f>
        <v/>
      </c>
      <c r="V56" s="10">
        <f>IFERROR(LARGE(X56:AP56,1),0)+IFERROR(LARGE(X56:AP56,2),0)</f>
        <v>37.559808612440193</v>
      </c>
      <c r="W56" s="10">
        <f>IFERROR(LARGE(X56:AP56,3),0)+IFERROR(LARGE(X56:AP56,4),0)</f>
        <v>0</v>
      </c>
      <c r="X56" s="12"/>
      <c r="Y56" s="18"/>
      <c r="Z56" s="18"/>
      <c r="AA56" s="12"/>
      <c r="AB56" s="12"/>
      <c r="AC56" s="12"/>
      <c r="AD56" s="18" t="str">
        <f>IFERROR(VLOOKUP($A56,'Liczyrzepa - wiosna K'!$N$2:$U$3,8,0),"")</f>
        <v/>
      </c>
      <c r="AE56" s="12">
        <f>IFERROR(VLOOKUP($A56,'Harce K'!$H$2:$O$4,8,0),"")</f>
        <v>37.559808612440193</v>
      </c>
      <c r="AF56" s="18" t="str">
        <f>IFERROR(VLOOKUP($A56,'XII z Kompasem K'!$K$1:$R$8,8,0),"")</f>
        <v/>
      </c>
      <c r="AG56" s="19" t="str">
        <f>IFERROR(VLOOKUP($A56,'Grassor TR150 K'!$BH$2:$BO$6,8,0),"")</f>
        <v/>
      </c>
      <c r="AH56" s="19" t="str">
        <f>IFERROR(VLOOKUP($A56,'Pazur Gryfa K'!$P$2:$W$5,8,0),"")</f>
        <v/>
      </c>
      <c r="AI56" s="19" t="str">
        <f>IFERROR(VLOOKUP($A56,'Szaga K'!$J$2:$Q$6,8,0),"")</f>
        <v/>
      </c>
      <c r="AJ56" s="19" t="str">
        <f>IFERROR(VLOOKUP($A56,'Sudecka 100 K'!$M$2:$T$6,8,0),"")</f>
        <v/>
      </c>
      <c r="AK56" s="18"/>
      <c r="AL56" s="19" t="str">
        <f>IFERROR(VLOOKUP($A56,'Waligóra K'!$J$2:$Q$5,8,0),"")</f>
        <v/>
      </c>
      <c r="AM56" s="19" t="str">
        <f>IFERROR(VLOOKUP($A56,'Jesienne 360 K'!$K$2:$R$6,8,0),"")</f>
        <v/>
      </c>
      <c r="AN56" s="19" t="str">
        <f>IFERROR(VLOOKUP($A56,'H54 TR100 K'!$AG$6:$AN$23,8,0),"")</f>
        <v/>
      </c>
      <c r="AO56" s="19" t="str">
        <f>IFERROR(VLOOKUP($A56,'Azymut K'!$O$3:$V$4,8,0),"")</f>
        <v/>
      </c>
      <c r="AP56" s="19" t="str">
        <f>IFERROR(VLOOKUP($A56,'NM TR100 K'!$AD$5:$AK$6,8,0),"")</f>
        <v/>
      </c>
      <c r="AQ56" s="26"/>
    </row>
    <row r="57" spans="1:43">
      <c r="A57">
        <v>475</v>
      </c>
      <c r="B57" s="22" t="str">
        <f>VLOOKUP($A57,id!$C:$H,6,0)</f>
        <v>Kramkowska Marta</v>
      </c>
      <c r="C57" s="22">
        <f>VLOOKUP($A57,id!$C:$H,4,0)</f>
        <v>0</v>
      </c>
      <c r="D57" s="2">
        <f>IF(E56=E57,D56,ROW(B55))</f>
        <v>55</v>
      </c>
      <c r="E57" s="11">
        <f>LARGE(F57:W57,1)+LARGE(F57:W57,2)+IFERROR(LARGE(F57:W57,3),0)+IFERROR(LARGE(F57:W57,4),0)+IFERROR(LARGE(F57:W57,5),0)+IFERROR(LARGE(F57:W57,6),0)</f>
        <v>36.876754645914282</v>
      </c>
      <c r="F57" s="12"/>
      <c r="G57" s="12"/>
      <c r="H57" s="12"/>
      <c r="I57" s="14"/>
      <c r="J57" s="19"/>
      <c r="K57" s="19"/>
      <c r="L57" s="19"/>
      <c r="M57" s="19">
        <f>IFERROR(VLOOKUP($A57,'BO K'!$K$3:$R$16,8,0),"")</f>
        <v>36.876754645914282</v>
      </c>
      <c r="N57" s="19" t="str">
        <f>IFERROR(VLOOKUP($A57,'Konwalie K'!$K$3:$R$10,8,0),"")</f>
        <v/>
      </c>
      <c r="O57" s="12"/>
      <c r="P57" s="19" t="str">
        <f>IFERROR(VLOOKUP($A57,'Korno K'!$BR$3:$BY$15,8,0),"")</f>
        <v/>
      </c>
      <c r="Q57" s="19" t="str">
        <f>IFERROR(VLOOKUP($A57,'Abentojra K'!$J$4:$Q$7,8,0),"")</f>
        <v/>
      </c>
      <c r="R57" s="19" t="str">
        <f>IFERROR(VLOOKUP($A57,'Mordownik K'!$M$6:$T$10,8,0),"")</f>
        <v/>
      </c>
      <c r="S57" s="12" t="str">
        <f>IFERROR(VLOOKUP($A57,'XIV Szago K'!$BB$4:$BI$5,8,0),"")</f>
        <v/>
      </c>
      <c r="T57" s="12" t="str">
        <f>IFERROR(VLOOKUP($A57,'H54 TR200 K'!$AS$6:$AZ$17,8,0),"")</f>
        <v/>
      </c>
      <c r="U57" s="12" t="str">
        <f>IFERROR(VLOOKUP($A57,'NM TR200 K'!$AN$5:$AU$7,8,0),"")</f>
        <v/>
      </c>
      <c r="V57" s="10">
        <f>IFERROR(LARGE(X57:AP57,1),0)+IFERROR(LARGE(X57:AP57,2),0)</f>
        <v>0</v>
      </c>
      <c r="W57" s="10">
        <f>IFERROR(LARGE(X57:AP57,3),0)+IFERROR(LARGE(X57:AP57,4),0)</f>
        <v>0</v>
      </c>
      <c r="X57" s="12"/>
      <c r="Y57" s="18"/>
      <c r="Z57" s="18"/>
      <c r="AA57" s="12"/>
      <c r="AB57" s="12"/>
      <c r="AC57" s="12"/>
      <c r="AD57" s="18"/>
      <c r="AE57" s="12"/>
      <c r="AF57" s="18"/>
      <c r="AG57" s="19"/>
      <c r="AH57" s="19" t="str">
        <f>IFERROR(VLOOKUP($A57,'Pazur Gryfa K'!$P$2:$W$5,8,0),"")</f>
        <v/>
      </c>
      <c r="AI57" s="19" t="str">
        <f>IFERROR(VLOOKUP($A57,'Szaga K'!$J$2:$Q$6,8,0),"")</f>
        <v/>
      </c>
      <c r="AJ57" s="19" t="str">
        <f>IFERROR(VLOOKUP($A57,'Sudecka 100 K'!$M$2:$T$6,8,0),"")</f>
        <v/>
      </c>
      <c r="AK57" s="18"/>
      <c r="AL57" s="19" t="str">
        <f>IFERROR(VLOOKUP($A57,'Waligóra K'!$J$2:$Q$5,8,0),"")</f>
        <v/>
      </c>
      <c r="AM57" s="19" t="str">
        <f>IFERROR(VLOOKUP($A57,'Jesienne 360 K'!$K$2:$R$6,8,0),"")</f>
        <v/>
      </c>
      <c r="AN57" s="19" t="str">
        <f>IFERROR(VLOOKUP($A57,'H54 TR100 K'!$AG$6:$AN$23,8,0),"")</f>
        <v/>
      </c>
      <c r="AO57" s="19" t="str">
        <f>IFERROR(VLOOKUP($A57,'Azymut K'!$O$3:$V$4,8,0),"")</f>
        <v/>
      </c>
      <c r="AP57" s="19" t="str">
        <f>IFERROR(VLOOKUP($A57,'NM TR100 K'!$AD$5:$AK$6,8,0),"")</f>
        <v/>
      </c>
      <c r="AQ57" s="26"/>
    </row>
    <row r="58" spans="1:43">
      <c r="A58">
        <v>476</v>
      </c>
      <c r="B58" s="22" t="str">
        <f>VLOOKUP($A58,id!$C:$H,6,0)</f>
        <v>Tomczyk Anna</v>
      </c>
      <c r="C58" s="22">
        <f>VLOOKUP($A58,id!$C:$H,4,0)</f>
        <v>0</v>
      </c>
      <c r="D58" s="2">
        <f>IF(E57=E58,D57,ROW(B56))</f>
        <v>56</v>
      </c>
      <c r="E58" s="11">
        <f>LARGE(F58:W58,1)+LARGE(F58:W58,2)+IFERROR(LARGE(F58:W58,3),0)+IFERROR(LARGE(F58:W58,4),0)+IFERROR(LARGE(F58:W58,5),0)+IFERROR(LARGE(F58:W58,6),0)</f>
        <v>36.872796355315771</v>
      </c>
      <c r="F58" s="12"/>
      <c r="G58" s="12"/>
      <c r="H58" s="12"/>
      <c r="I58" s="14"/>
      <c r="J58" s="19"/>
      <c r="K58" s="19"/>
      <c r="L58" s="19"/>
      <c r="M58" s="19">
        <f>IFERROR(VLOOKUP($A58,'BO K'!$K$3:$R$16,8,0),"")</f>
        <v>36.872796355315771</v>
      </c>
      <c r="N58" s="19" t="str">
        <f>IFERROR(VLOOKUP($A58,'Konwalie K'!$K$3:$R$10,8,0),"")</f>
        <v/>
      </c>
      <c r="O58" s="12"/>
      <c r="P58" s="19" t="str">
        <f>IFERROR(VLOOKUP($A58,'Korno K'!$BR$3:$BY$15,8,0),"")</f>
        <v/>
      </c>
      <c r="Q58" s="19" t="str">
        <f>IFERROR(VLOOKUP($A58,'Abentojra K'!$J$4:$Q$7,8,0),"")</f>
        <v/>
      </c>
      <c r="R58" s="19" t="str">
        <f>IFERROR(VLOOKUP($A58,'Mordownik K'!$M$6:$T$10,8,0),"")</f>
        <v/>
      </c>
      <c r="S58" s="12" t="str">
        <f>IFERROR(VLOOKUP($A58,'XIV Szago K'!$BB$4:$BI$5,8,0),"")</f>
        <v/>
      </c>
      <c r="T58" s="12" t="str">
        <f>IFERROR(VLOOKUP($A58,'H54 TR200 K'!$AS$6:$AZ$17,8,0),"")</f>
        <v/>
      </c>
      <c r="U58" s="12" t="str">
        <f>IFERROR(VLOOKUP($A58,'NM TR200 K'!$AN$5:$AU$7,8,0),"")</f>
        <v/>
      </c>
      <c r="V58" s="10">
        <f>IFERROR(LARGE(X58:AP58,1),0)+IFERROR(LARGE(X58:AP58,2),0)</f>
        <v>0</v>
      </c>
      <c r="W58" s="10">
        <f>IFERROR(LARGE(X58:AP58,3),0)+IFERROR(LARGE(X58:AP58,4),0)</f>
        <v>0</v>
      </c>
      <c r="X58" s="12"/>
      <c r="Y58" s="18"/>
      <c r="Z58" s="18"/>
      <c r="AA58" s="12"/>
      <c r="AB58" s="12"/>
      <c r="AC58" s="12"/>
      <c r="AD58" s="18"/>
      <c r="AE58" s="12"/>
      <c r="AF58" s="18"/>
      <c r="AG58" s="19"/>
      <c r="AH58" s="19" t="str">
        <f>IFERROR(VLOOKUP($A58,'Pazur Gryfa K'!$P$2:$W$5,8,0),"")</f>
        <v/>
      </c>
      <c r="AI58" s="19" t="str">
        <f>IFERROR(VLOOKUP($A58,'Szaga K'!$J$2:$Q$6,8,0),"")</f>
        <v/>
      </c>
      <c r="AJ58" s="19" t="str">
        <f>IFERROR(VLOOKUP($A58,'Sudecka 100 K'!$M$2:$T$6,8,0),"")</f>
        <v/>
      </c>
      <c r="AK58" s="18"/>
      <c r="AL58" s="19" t="str">
        <f>IFERROR(VLOOKUP($A58,'Waligóra K'!$J$2:$Q$5,8,0),"")</f>
        <v/>
      </c>
      <c r="AM58" s="19" t="str">
        <f>IFERROR(VLOOKUP($A58,'Jesienne 360 K'!$K$2:$R$6,8,0),"")</f>
        <v/>
      </c>
      <c r="AN58" s="19" t="str">
        <f>IFERROR(VLOOKUP($A58,'H54 TR100 K'!$AG$6:$AN$23,8,0),"")</f>
        <v/>
      </c>
      <c r="AO58" s="19" t="str">
        <f>IFERROR(VLOOKUP($A58,'Azymut K'!$O$3:$V$4,8,0),"")</f>
        <v/>
      </c>
      <c r="AP58" s="19" t="str">
        <f>IFERROR(VLOOKUP($A58,'NM TR100 K'!$AD$5:$AK$6,8,0),"")</f>
        <v/>
      </c>
      <c r="AQ58" s="26"/>
    </row>
    <row r="59" spans="1:43">
      <c r="A59">
        <v>477</v>
      </c>
      <c r="B59" s="22" t="str">
        <f>VLOOKUP($A59,id!$C:$H,6,0)</f>
        <v>Grzegorczyk Agnieszka</v>
      </c>
      <c r="C59" s="22">
        <f>VLOOKUP($A59,id!$C:$H,4,0)</f>
        <v>0</v>
      </c>
      <c r="D59" s="2">
        <f>IF(E58=E59,D58,ROW(B57))</f>
        <v>57</v>
      </c>
      <c r="E59" s="11">
        <f>LARGE(F59:W59,1)+LARGE(F59:W59,2)+IFERROR(LARGE(F59:W59,3),0)+IFERROR(LARGE(F59:W59,4),0)+IFERROR(LARGE(F59:W59,5),0)+IFERROR(LARGE(F59:W59,6),0)</f>
        <v>36.87015796696793</v>
      </c>
      <c r="F59" s="12"/>
      <c r="G59" s="12"/>
      <c r="H59" s="12"/>
      <c r="I59" s="14"/>
      <c r="J59" s="19"/>
      <c r="K59" s="19"/>
      <c r="L59" s="19"/>
      <c r="M59" s="19">
        <f>IFERROR(VLOOKUP($A59,'BO K'!$K$3:$R$16,8,0),"")</f>
        <v>36.87015796696793</v>
      </c>
      <c r="N59" s="19" t="str">
        <f>IFERROR(VLOOKUP($A59,'Konwalie K'!$K$3:$R$10,8,0),"")</f>
        <v/>
      </c>
      <c r="O59" s="12"/>
      <c r="P59" s="19" t="str">
        <f>IFERROR(VLOOKUP($A59,'Korno K'!$BR$3:$BY$15,8,0),"")</f>
        <v/>
      </c>
      <c r="Q59" s="19" t="str">
        <f>IFERROR(VLOOKUP($A59,'Abentojra K'!$J$4:$Q$7,8,0),"")</f>
        <v/>
      </c>
      <c r="R59" s="19" t="str">
        <f>IFERROR(VLOOKUP($A59,'Mordownik K'!$M$6:$T$10,8,0),"")</f>
        <v/>
      </c>
      <c r="S59" s="12" t="str">
        <f>IFERROR(VLOOKUP($A59,'XIV Szago K'!$BB$4:$BI$5,8,0),"")</f>
        <v/>
      </c>
      <c r="T59" s="12" t="str">
        <f>IFERROR(VLOOKUP($A59,'H54 TR200 K'!$AS$6:$AZ$17,8,0),"")</f>
        <v/>
      </c>
      <c r="U59" s="12" t="str">
        <f>IFERROR(VLOOKUP($A59,'NM TR200 K'!$AN$5:$AU$7,8,0),"")</f>
        <v/>
      </c>
      <c r="V59" s="10">
        <f>IFERROR(LARGE(X59:AP59,1),0)+IFERROR(LARGE(X59:AP59,2),0)</f>
        <v>0</v>
      </c>
      <c r="W59" s="10">
        <f>IFERROR(LARGE(X59:AP59,3),0)+IFERROR(LARGE(X59:AP59,4),0)</f>
        <v>0</v>
      </c>
      <c r="X59" s="12"/>
      <c r="Y59" s="18"/>
      <c r="Z59" s="18"/>
      <c r="AA59" s="12"/>
      <c r="AB59" s="12"/>
      <c r="AC59" s="12"/>
      <c r="AD59" s="18"/>
      <c r="AE59" s="12"/>
      <c r="AF59" s="18"/>
      <c r="AG59" s="19"/>
      <c r="AH59" s="19" t="str">
        <f>IFERROR(VLOOKUP($A59,'Pazur Gryfa K'!$P$2:$W$5,8,0),"")</f>
        <v/>
      </c>
      <c r="AI59" s="19" t="str">
        <f>IFERROR(VLOOKUP($A59,'Szaga K'!$J$2:$Q$6,8,0),"")</f>
        <v/>
      </c>
      <c r="AJ59" s="19" t="str">
        <f>IFERROR(VLOOKUP($A59,'Sudecka 100 K'!$M$2:$T$6,8,0),"")</f>
        <v/>
      </c>
      <c r="AK59" s="18"/>
      <c r="AL59" s="19" t="str">
        <f>IFERROR(VLOOKUP($A59,'Waligóra K'!$J$2:$Q$5,8,0),"")</f>
        <v/>
      </c>
      <c r="AM59" s="19" t="str">
        <f>IFERROR(VLOOKUP($A59,'Jesienne 360 K'!$K$2:$R$6,8,0),"")</f>
        <v/>
      </c>
      <c r="AN59" s="19" t="str">
        <f>IFERROR(VLOOKUP($A59,'H54 TR100 K'!$AG$6:$AN$23,8,0),"")</f>
        <v/>
      </c>
      <c r="AO59" s="19" t="str">
        <f>IFERROR(VLOOKUP($A59,'Azymut K'!$O$3:$V$4,8,0),"")</f>
        <v/>
      </c>
      <c r="AP59" s="19" t="str">
        <f>IFERROR(VLOOKUP($A59,'NM TR100 K'!$AD$5:$AK$6,8,0),"")</f>
        <v/>
      </c>
      <c r="AQ59" s="26"/>
    </row>
    <row r="60" spans="1:43">
      <c r="A60">
        <v>664</v>
      </c>
      <c r="B60" s="22" t="str">
        <f>VLOOKUP($A60,id!$C:$H,6,0)</f>
        <v>Strzelińska Agata</v>
      </c>
      <c r="C60" s="22">
        <f>VLOOKUP($A60,id!$C:$H,4,0)</f>
        <v>0</v>
      </c>
      <c r="D60" s="2">
        <f>IF(E59=E60,D59,ROW(B58))</f>
        <v>58</v>
      </c>
      <c r="E60" s="11">
        <f>LARGE(F60:W60,1)+LARGE(F60:W60,2)+IFERROR(LARGE(F60:W60,3),0)+IFERROR(LARGE(F60:W60,4),0)+IFERROR(LARGE(F60:W60,5),0)+IFERROR(LARGE(F60:W60,6),0)</f>
        <v>35.665531699658416</v>
      </c>
      <c r="F60" s="12"/>
      <c r="G60" s="12"/>
      <c r="H60" s="12"/>
      <c r="I60" s="14"/>
      <c r="J60" s="19"/>
      <c r="K60" s="19"/>
      <c r="L60" s="19"/>
      <c r="M60" s="19"/>
      <c r="N60" s="19"/>
      <c r="O60" s="12"/>
      <c r="P60" s="19"/>
      <c r="Q60" s="19"/>
      <c r="R60" s="19"/>
      <c r="S60" s="12"/>
      <c r="T60" s="12" t="str">
        <f>IFERROR(VLOOKUP($A60,'H54 TR200 K'!$AS$6:$AZ$17,8,0),"")</f>
        <v/>
      </c>
      <c r="U60" s="12" t="str">
        <f>IFERROR(VLOOKUP($A60,'NM TR200 K'!$AN$5:$AU$7,8,0),"")</f>
        <v/>
      </c>
      <c r="V60" s="10">
        <f>IFERROR(LARGE(X60:AP60,1),0)+IFERROR(LARGE(X60:AP60,2),0)</f>
        <v>35.665531699658416</v>
      </c>
      <c r="W60" s="10">
        <f>IFERROR(LARGE(X60:AP60,3),0)+IFERROR(LARGE(X60:AP60,4),0)</f>
        <v>0</v>
      </c>
      <c r="X60" s="12"/>
      <c r="Y60" s="18"/>
      <c r="Z60" s="18"/>
      <c r="AA60" s="12"/>
      <c r="AB60" s="12"/>
      <c r="AC60" s="12"/>
      <c r="AD60" s="18"/>
      <c r="AE60" s="12"/>
      <c r="AF60" s="18"/>
      <c r="AG60" s="19"/>
      <c r="AH60" s="19"/>
      <c r="AI60" s="19"/>
      <c r="AJ60" s="19"/>
      <c r="AK60" s="18"/>
      <c r="AL60" s="19"/>
      <c r="AM60" s="19"/>
      <c r="AN60" s="19">
        <f>IFERROR(VLOOKUP($A60,'H54 TR100 K'!$AG$6:$AN$23,8,0),"")</f>
        <v>35.665531699658416</v>
      </c>
      <c r="AO60" s="19" t="str">
        <f>IFERROR(VLOOKUP($A60,'Azymut K'!$O$3:$V$4,8,0),"")</f>
        <v/>
      </c>
      <c r="AP60" s="19" t="str">
        <f>IFERROR(VLOOKUP($A60,'NM TR100 K'!$AD$5:$AK$6,8,0),"")</f>
        <v/>
      </c>
      <c r="AQ60" s="26"/>
    </row>
    <row r="61" spans="1:43">
      <c r="A61" s="13">
        <v>611</v>
      </c>
      <c r="B61" s="22" t="str">
        <f>VLOOKUP($A61,id!$C:$H,6,0)</f>
        <v>Nieduziak Angelika</v>
      </c>
      <c r="C61" s="22" t="str">
        <f>VLOOKUP($A61,id!$C:$H,4,0)</f>
        <v>brak</v>
      </c>
      <c r="D61" s="2">
        <f>IF(E60=E61,D60,ROW(B59))</f>
        <v>59</v>
      </c>
      <c r="E61" s="11">
        <f>LARGE(F61:W61,1)+LARGE(F61:W61,2)+IFERROR(LARGE(F61:W61,3),0)+IFERROR(LARGE(F61:W61,4),0)+IFERROR(LARGE(F61:W61,5),0)+IFERROR(LARGE(F61:W61,6),0)</f>
        <v>34.782608695652172</v>
      </c>
      <c r="F61" s="12"/>
      <c r="G61" s="12"/>
      <c r="H61" s="12"/>
      <c r="I61" s="14"/>
      <c r="J61" s="19"/>
      <c r="K61" s="19"/>
      <c r="L61" s="19"/>
      <c r="M61" s="19"/>
      <c r="N61" s="19"/>
      <c r="O61" s="12"/>
      <c r="P61" s="19"/>
      <c r="Q61" s="19"/>
      <c r="R61" s="19"/>
      <c r="S61" s="12" t="str">
        <f>IFERROR(VLOOKUP($A61,'XIV Szago K'!$BB$4:$BI$5,8,0),"")</f>
        <v/>
      </c>
      <c r="T61" s="12" t="str">
        <f>IFERROR(VLOOKUP($A61,'H54 TR200 K'!$AS$6:$AZ$17,8,0),"")</f>
        <v/>
      </c>
      <c r="U61" s="12" t="str">
        <f>IFERROR(VLOOKUP($A61,'NM TR200 K'!$AN$5:$AU$7,8,0),"")</f>
        <v/>
      </c>
      <c r="V61" s="10">
        <f>IFERROR(LARGE(X61:AP61,1),0)+IFERROR(LARGE(X61:AP61,2),0)</f>
        <v>34.782608695652172</v>
      </c>
      <c r="W61" s="10">
        <f>IFERROR(LARGE(X61:AP61,3),0)+IFERROR(LARGE(X61:AP61,4),0)</f>
        <v>0</v>
      </c>
      <c r="X61" s="12"/>
      <c r="Y61" s="18"/>
      <c r="Z61" s="18"/>
      <c r="AA61" s="12"/>
      <c r="AB61" s="12"/>
      <c r="AC61" s="12"/>
      <c r="AD61" s="18"/>
      <c r="AE61" s="12"/>
      <c r="AF61" s="18"/>
      <c r="AG61" s="19"/>
      <c r="AH61" s="19"/>
      <c r="AI61" s="19"/>
      <c r="AJ61" s="19"/>
      <c r="AK61" s="18"/>
      <c r="AL61" s="19">
        <f>IFERROR(VLOOKUP($A61,'Waligóra K'!$J$2:$Q$5,8,0),"")</f>
        <v>34.782608695652172</v>
      </c>
      <c r="AM61" s="19" t="str">
        <f>IFERROR(VLOOKUP($A61,'Jesienne 360 K'!$K$2:$R$6,8,0),"")</f>
        <v/>
      </c>
      <c r="AN61" s="19" t="str">
        <f>IFERROR(VLOOKUP($A61,'H54 TR100 K'!$AG$6:$AN$23,8,0),"")</f>
        <v/>
      </c>
      <c r="AO61" s="19" t="str">
        <f>IFERROR(VLOOKUP($A61,'Azymut K'!$O$3:$V$4,8,0),"")</f>
        <v/>
      </c>
      <c r="AP61" s="19" t="str">
        <f>IFERROR(VLOOKUP($A61,'NM TR100 K'!$AD$5:$AK$6,8,0),"")</f>
        <v/>
      </c>
      <c r="AQ61" s="26"/>
    </row>
    <row r="62" spans="1:43">
      <c r="A62">
        <v>90</v>
      </c>
      <c r="B62" s="22" t="str">
        <f>VLOOKUP($A62,id!$C:$H,6,0)</f>
        <v>Miedkowska Joanna</v>
      </c>
      <c r="C62" s="22">
        <f>VLOOKUP($A62,id!$C:$H,4,0)</f>
        <v>0</v>
      </c>
      <c r="D62" s="2">
        <f>IF(E61=E62,D61,ROW(B60))</f>
        <v>60</v>
      </c>
      <c r="E62" s="11">
        <f>LARGE(F62:W62,1)+LARGE(F62:W62,2)+IFERROR(LARGE(F62:W62,3),0)+IFERROR(LARGE(F62:W62,4),0)+IFERROR(LARGE(F62:W62,5),0)+IFERROR(LARGE(F62:W62,6),0)</f>
        <v>34.608548497428927</v>
      </c>
      <c r="F62" s="12"/>
      <c r="G62" s="12">
        <f>IFERROR(VLOOKUP($A62,'Roza K'!N:U,8,0),"")</f>
        <v>34.608548497428927</v>
      </c>
      <c r="H62" s="12" t="str">
        <f>IFERROR(VLOOKUP($A62,'H53 200 K'!$AL$5:$AS$12,8,0),"")</f>
        <v/>
      </c>
      <c r="I62" s="14" t="str">
        <f>IFERROR(VLOOKUP($A62,'Dymno K'!$BO$4:$BV$10,8,0),"")</f>
        <v/>
      </c>
      <c r="J62" s="19" t="str">
        <f>IFERROR(VLOOKUP($A62,'Dukty K'!$AU$1:$BB$11,8,0),"")</f>
        <v/>
      </c>
      <c r="K62" s="19" t="str">
        <f>IFERROR(VLOOKUP($A62,'Tropy K'!$Q$3:$X$15,8,0),"")</f>
        <v/>
      </c>
      <c r="L62" s="19" t="str">
        <f>IFERROR(VLOOKUP($A62,'Grassor TR300 K'!$BX$2:$CE$6,8,0),"")</f>
        <v/>
      </c>
      <c r="M62" s="19" t="str">
        <f>IFERROR(VLOOKUP($A62,'BO K'!$K$3:$R$16,8,0),"")</f>
        <v/>
      </c>
      <c r="N62" s="19" t="str">
        <f>IFERROR(VLOOKUP($A62,'Konwalie K'!$K$3:$R$10,8,0),"")</f>
        <v/>
      </c>
      <c r="O62" s="12"/>
      <c r="P62" s="19" t="str">
        <f>IFERROR(VLOOKUP($A62,'Korno K'!$BR$3:$BY$15,8,0),"")</f>
        <v/>
      </c>
      <c r="Q62" s="19" t="str">
        <f>IFERROR(VLOOKUP($A62,'Abentojra K'!$J$4:$Q$7,8,0),"")</f>
        <v/>
      </c>
      <c r="R62" s="19" t="str">
        <f>IFERROR(VLOOKUP($A62,'Mordownik K'!$M$6:$T$10,8,0),"")</f>
        <v/>
      </c>
      <c r="S62" s="12" t="str">
        <f>IFERROR(VLOOKUP($A62,'XIV Szago K'!$BB$4:$BI$5,8,0),"")</f>
        <v/>
      </c>
      <c r="T62" s="12" t="str">
        <f>IFERROR(VLOOKUP($A62,'H54 TR200 K'!$AS$6:$AZ$17,8,0),"")</f>
        <v/>
      </c>
      <c r="U62" s="12" t="str">
        <f>IFERROR(VLOOKUP($A62,'NM TR200 K'!$AN$5:$AU$7,8,0),"")</f>
        <v/>
      </c>
      <c r="V62" s="10">
        <f>IFERROR(LARGE(X62:AP62,1),0)+IFERROR(LARGE(X62:AP62,2),0)</f>
        <v>0</v>
      </c>
      <c r="W62" s="10">
        <f>IFERROR(LARGE(X62:AP62,3),0)+IFERROR(LARGE(X62:AP62,4),0)</f>
        <v>0</v>
      </c>
      <c r="X62" s="12"/>
      <c r="Y62" s="18" t="str">
        <f>IFERROR(VLOOKUP($A62,'XIII Szago K'!DJ:DQ,8,0),"")</f>
        <v/>
      </c>
      <c r="Z62" s="18" t="str">
        <f>IFERROR(VLOOKUP($A62,'Wiosenne 360 K'!K:R,8,0),"")</f>
        <v/>
      </c>
      <c r="AA62" s="12" t="str">
        <f>IFERROR(VLOOKUP($A62,'NMnO K'!AT:BA,8,0),"")</f>
        <v/>
      </c>
      <c r="AB62" s="12" t="str">
        <f>IFERROR(VLOOKUP($A62,'Wertepy K'!M:T,8,0),"")</f>
        <v/>
      </c>
      <c r="AC62" s="12" t="str">
        <f>IFERROR(VLOOKUP($A62,'H53 100 K'!$AG$5:$AN$22,8,0),"")</f>
        <v/>
      </c>
      <c r="AD62" s="18" t="str">
        <f>IFERROR(VLOOKUP($A62,'Liczyrzepa - wiosna K'!$N$2:$U$3,8,0),"")</f>
        <v/>
      </c>
      <c r="AE62" s="12" t="str">
        <f>IFERROR(VLOOKUP($A62,'Harce K'!$H$2:$O$4,8,0),"")</f>
        <v/>
      </c>
      <c r="AF62" s="18" t="str">
        <f>IFERROR(VLOOKUP($A62,'XII z Kompasem K'!$K$1:$R$8,8,0),"")</f>
        <v/>
      </c>
      <c r="AG62" s="19" t="str">
        <f>IFERROR(VLOOKUP($A62,'Grassor TR150 K'!$BH$2:$BO$6,8,0),"")</f>
        <v/>
      </c>
      <c r="AH62" s="19" t="str">
        <f>IFERROR(VLOOKUP($A62,'Pazur Gryfa K'!$P$2:$W$5,8,0),"")</f>
        <v/>
      </c>
      <c r="AI62" s="19" t="str">
        <f>IFERROR(VLOOKUP($A62,'Szaga K'!$J$2:$Q$6,8,0),"")</f>
        <v/>
      </c>
      <c r="AJ62" s="19" t="str">
        <f>IFERROR(VLOOKUP($A62,'Sudecka 100 K'!$M$2:$T$6,8,0),"")</f>
        <v/>
      </c>
      <c r="AK62" s="18"/>
      <c r="AL62" s="19" t="str">
        <f>IFERROR(VLOOKUP($A62,'Waligóra K'!$J$2:$Q$5,8,0),"")</f>
        <v/>
      </c>
      <c r="AM62" s="19" t="str">
        <f>IFERROR(VLOOKUP($A62,'Jesienne 360 K'!$K$2:$R$6,8,0),"")</f>
        <v/>
      </c>
      <c r="AN62" s="19" t="str">
        <f>IFERROR(VLOOKUP($A62,'H54 TR100 K'!$AG$6:$AN$23,8,0),"")</f>
        <v/>
      </c>
      <c r="AO62" s="19" t="str">
        <f>IFERROR(VLOOKUP($A62,'Azymut K'!$O$3:$V$4,8,0),"")</f>
        <v/>
      </c>
      <c r="AP62" s="19" t="str">
        <f>IFERROR(VLOOKUP($A62,'NM TR100 K'!$AD$5:$AK$6,8,0),"")</f>
        <v/>
      </c>
      <c r="AQ62" s="26"/>
    </row>
    <row r="63" spans="1:43">
      <c r="A63" s="13">
        <v>558</v>
      </c>
      <c r="B63" s="22" t="str">
        <f>VLOOKUP($A63,id!$C:$H,6,0)</f>
        <v>Klich Sonia</v>
      </c>
      <c r="C63" s="22">
        <f>VLOOKUP($A63,id!$C:$H,4,0)</f>
        <v>0</v>
      </c>
      <c r="D63" s="2">
        <f>IF(E62=E63,D62,ROW(B61))</f>
        <v>61</v>
      </c>
      <c r="E63" s="11">
        <f>LARGE(F63:W63,1)+LARGE(F63:W63,2)+IFERROR(LARGE(F63:W63,3),0)+IFERROR(LARGE(F63:W63,4),0)+IFERROR(LARGE(F63:W63,5),0)+IFERROR(LARGE(F63:W63,6),0)</f>
        <v>31.859248692344266</v>
      </c>
      <c r="F63" s="12"/>
      <c r="G63" s="12"/>
      <c r="H63" s="12"/>
      <c r="I63" s="14"/>
      <c r="J63" s="19"/>
      <c r="K63" s="19"/>
      <c r="L63" s="19"/>
      <c r="M63" s="19"/>
      <c r="N63" s="19" t="str">
        <f>IFERROR(VLOOKUP($A63,'Konwalie K'!$K$3:$R$10,8,0),"")</f>
        <v/>
      </c>
      <c r="O63" s="12"/>
      <c r="P63" s="19">
        <f>IFERROR(VLOOKUP($A63,'Korno K'!$BR$3:$BY$15,8,0),"")</f>
        <v>31.859248692344266</v>
      </c>
      <c r="Q63" s="19" t="str">
        <f>IFERROR(VLOOKUP($A63,'Abentojra K'!$J$4:$Q$7,8,0),"")</f>
        <v/>
      </c>
      <c r="R63" s="19" t="str">
        <f>IFERROR(VLOOKUP($A63,'Mordownik K'!$M$6:$T$10,8,0),"")</f>
        <v/>
      </c>
      <c r="S63" s="12" t="str">
        <f>IFERROR(VLOOKUP($A63,'XIV Szago K'!$BB$4:$BI$5,8,0),"")</f>
        <v/>
      </c>
      <c r="T63" s="12" t="str">
        <f>IFERROR(VLOOKUP($A63,'H54 TR200 K'!$AS$6:$AZ$17,8,0),"")</f>
        <v/>
      </c>
      <c r="U63" s="12" t="str">
        <f>IFERROR(VLOOKUP($A63,'NM TR200 K'!$AN$5:$AU$7,8,0),"")</f>
        <v/>
      </c>
      <c r="V63" s="10">
        <f>IFERROR(LARGE(X63:AP63,1),0)+IFERROR(LARGE(X63:AP63,2),0)</f>
        <v>0</v>
      </c>
      <c r="W63" s="10">
        <f>IFERROR(LARGE(X63:AP63,3),0)+IFERROR(LARGE(X63:AP63,4),0)</f>
        <v>0</v>
      </c>
      <c r="X63" s="12"/>
      <c r="Y63" s="18"/>
      <c r="Z63" s="18"/>
      <c r="AA63" s="12"/>
      <c r="AB63" s="12"/>
      <c r="AC63" s="12"/>
      <c r="AD63" s="18"/>
      <c r="AE63" s="12"/>
      <c r="AF63" s="18"/>
      <c r="AG63" s="19"/>
      <c r="AH63" s="19"/>
      <c r="AI63" s="19"/>
      <c r="AJ63" s="19"/>
      <c r="AK63" s="18"/>
      <c r="AL63" s="19" t="str">
        <f>IFERROR(VLOOKUP($A63,'Waligóra K'!$J$2:$Q$5,8,0),"")</f>
        <v/>
      </c>
      <c r="AM63" s="19" t="str">
        <f>IFERROR(VLOOKUP($A63,'Jesienne 360 K'!$K$2:$R$6,8,0),"")</f>
        <v/>
      </c>
      <c r="AN63" s="19" t="str">
        <f>IFERROR(VLOOKUP($A63,'H54 TR100 K'!$AG$6:$AN$23,8,0),"")</f>
        <v/>
      </c>
      <c r="AO63" s="19" t="str">
        <f>IFERROR(VLOOKUP($A63,'Azymut K'!$O$3:$V$4,8,0),"")</f>
        <v/>
      </c>
      <c r="AP63" s="19" t="str">
        <f>IFERROR(VLOOKUP($A63,'NM TR100 K'!$AD$5:$AK$6,8,0),"")</f>
        <v/>
      </c>
      <c r="AQ63" s="26"/>
    </row>
    <row r="64" spans="1:43">
      <c r="A64">
        <v>665</v>
      </c>
      <c r="B64" s="22" t="str">
        <f>VLOOKUP($A64,id!$C:$H,6,0)</f>
        <v>Ślósarczyk Dominika</v>
      </c>
      <c r="C64" s="22" t="str">
        <f>VLOOKUP($A64,id!$C:$H,4,0)</f>
        <v>InO Trolino</v>
      </c>
      <c r="D64" s="2">
        <f>IF(E63=E64,D63,ROW(B62))</f>
        <v>62</v>
      </c>
      <c r="E64" s="11">
        <f>LARGE(F64:W64,1)+LARGE(F64:W64,2)+IFERROR(LARGE(F64:W64,3),0)+IFERROR(LARGE(F64:W64,4),0)+IFERROR(LARGE(F64:W64,5),0)+IFERROR(LARGE(F64:W64,6),0)</f>
        <v>31.309242098889833</v>
      </c>
      <c r="F64" s="12"/>
      <c r="G64" s="12"/>
      <c r="H64" s="12"/>
      <c r="I64" s="14"/>
      <c r="J64" s="19"/>
      <c r="K64" s="19"/>
      <c r="L64" s="19"/>
      <c r="M64" s="19"/>
      <c r="N64" s="19"/>
      <c r="O64" s="12"/>
      <c r="P64" s="19"/>
      <c r="Q64" s="19"/>
      <c r="R64" s="19"/>
      <c r="S64" s="12"/>
      <c r="T64" s="12" t="str">
        <f>IFERROR(VLOOKUP($A64,'H54 TR200 K'!$AS$6:$AZ$17,8,0),"")</f>
        <v/>
      </c>
      <c r="U64" s="12" t="str">
        <f>IFERROR(VLOOKUP($A64,'NM TR200 K'!$AN$5:$AU$7,8,0),"")</f>
        <v/>
      </c>
      <c r="V64" s="10">
        <f>IFERROR(LARGE(X64:AP64,1),0)+IFERROR(LARGE(X64:AP64,2),0)</f>
        <v>31.309242098889833</v>
      </c>
      <c r="W64" s="10">
        <f>IFERROR(LARGE(X64:AP64,3),0)+IFERROR(LARGE(X64:AP64,4),0)</f>
        <v>0</v>
      </c>
      <c r="X64" s="12"/>
      <c r="Y64" s="18"/>
      <c r="Z64" s="18"/>
      <c r="AA64" s="12"/>
      <c r="AB64" s="12"/>
      <c r="AC64" s="12"/>
      <c r="AD64" s="18"/>
      <c r="AE64" s="12"/>
      <c r="AF64" s="18"/>
      <c r="AG64" s="19"/>
      <c r="AH64" s="19"/>
      <c r="AI64" s="19"/>
      <c r="AJ64" s="19"/>
      <c r="AK64" s="18"/>
      <c r="AL64" s="19"/>
      <c r="AM64" s="19"/>
      <c r="AN64" s="19">
        <f>IFERROR(VLOOKUP($A64,'H54 TR100 K'!$AG$6:$AN$23,8,0),"")</f>
        <v>31.309242098889833</v>
      </c>
      <c r="AO64" s="19" t="str">
        <f>IFERROR(VLOOKUP($A64,'Azymut K'!$O$3:$V$4,8,0),"")</f>
        <v/>
      </c>
      <c r="AP64" s="19" t="str">
        <f>IFERROR(VLOOKUP($A64,'NM TR100 K'!$AD$5:$AK$6,8,0),"")</f>
        <v/>
      </c>
      <c r="AQ64" s="26"/>
    </row>
    <row r="65" spans="1:43">
      <c r="A65">
        <v>666</v>
      </c>
      <c r="B65" s="22" t="str">
        <f>VLOOKUP($A65,id!$C:$H,6,0)</f>
        <v>Roziewska Ewelina</v>
      </c>
      <c r="C65" s="22" t="str">
        <f>VLOOKUP($A65,id!$C:$H,4,0)</f>
        <v>Lea Group</v>
      </c>
      <c r="D65" s="2">
        <f>IF(E64=E65,D64,ROW(B63))</f>
        <v>63</v>
      </c>
      <c r="E65" s="11">
        <f>LARGE(F65:W65,1)+LARGE(F65:W65,2)+IFERROR(LARGE(F65:W65,3),0)+IFERROR(LARGE(F65:W65,4),0)+IFERROR(LARGE(F65:W65,5),0)+IFERROR(LARGE(F65:W65,6),0)</f>
        <v>28.900838860513694</v>
      </c>
      <c r="F65" s="12"/>
      <c r="G65" s="12"/>
      <c r="H65" s="12"/>
      <c r="I65" s="14"/>
      <c r="J65" s="19"/>
      <c r="K65" s="19"/>
      <c r="L65" s="19"/>
      <c r="M65" s="19"/>
      <c r="N65" s="19"/>
      <c r="O65" s="12"/>
      <c r="P65" s="19"/>
      <c r="Q65" s="19"/>
      <c r="R65" s="19"/>
      <c r="S65" s="12"/>
      <c r="T65" s="12" t="str">
        <f>IFERROR(VLOOKUP($A65,'H54 TR200 K'!$AS$6:$AZ$17,8,0),"")</f>
        <v/>
      </c>
      <c r="U65" s="12" t="str">
        <f>IFERROR(VLOOKUP($A65,'NM TR200 K'!$AN$5:$AU$7,8,0),"")</f>
        <v/>
      </c>
      <c r="V65" s="10">
        <f>IFERROR(LARGE(X65:AP65,1),0)+IFERROR(LARGE(X65:AP65,2),0)</f>
        <v>28.900838860513694</v>
      </c>
      <c r="W65" s="10">
        <f>IFERROR(LARGE(X65:AP65,3),0)+IFERROR(LARGE(X65:AP65,4),0)</f>
        <v>0</v>
      </c>
      <c r="X65" s="12"/>
      <c r="Y65" s="18"/>
      <c r="Z65" s="18"/>
      <c r="AA65" s="12"/>
      <c r="AB65" s="12"/>
      <c r="AC65" s="12"/>
      <c r="AD65" s="18"/>
      <c r="AE65" s="12"/>
      <c r="AF65" s="18"/>
      <c r="AG65" s="19"/>
      <c r="AH65" s="19"/>
      <c r="AI65" s="19"/>
      <c r="AJ65" s="19"/>
      <c r="AK65" s="18"/>
      <c r="AL65" s="19"/>
      <c r="AM65" s="19"/>
      <c r="AN65" s="19">
        <f>IFERROR(VLOOKUP($A65,'H54 TR100 K'!$AG$6:$AN$23,8,0),"")</f>
        <v>28.900838860513694</v>
      </c>
      <c r="AO65" s="19" t="str">
        <f>IFERROR(VLOOKUP($A65,'Azymut K'!$O$3:$V$4,8,0),"")</f>
        <v/>
      </c>
      <c r="AP65" s="19" t="str">
        <f>IFERROR(VLOOKUP($A65,'NM TR100 K'!$AD$5:$AK$6,8,0),"")</f>
        <v/>
      </c>
      <c r="AQ65" s="26"/>
    </row>
    <row r="66" spans="1:43">
      <c r="A66">
        <v>240</v>
      </c>
      <c r="B66" s="22" t="str">
        <f>VLOOKUP($A66,id!$C:$H,6,0)</f>
        <v>Lasocka Elżbieta</v>
      </c>
      <c r="C66" s="22">
        <f>VLOOKUP($A66,id!$C:$H,4,0)</f>
        <v>0</v>
      </c>
      <c r="D66" s="2">
        <f>IF(E65=E66,D65,ROW(B64))</f>
        <v>64</v>
      </c>
      <c r="E66" s="11">
        <f>LARGE(F66:W66,1)+LARGE(F66:W66,2)+IFERROR(LARGE(F66:W66,3),0)+IFERROR(LARGE(F66:W66,4),0)+IFERROR(LARGE(F66:W66,5),0)+IFERROR(LARGE(F66:W66,6),0)</f>
        <v>28.332112621442889</v>
      </c>
      <c r="F66" s="12"/>
      <c r="G66" s="12"/>
      <c r="H66" s="12">
        <f>IFERROR(VLOOKUP($A66,'H53 200 K'!$AL$5:$AS$12,8,0),"")</f>
        <v>0</v>
      </c>
      <c r="I66" s="14" t="str">
        <f>IFERROR(VLOOKUP($A66,'Dymno K'!$BO$4:$BV$10,8,0),"")</f>
        <v/>
      </c>
      <c r="J66" s="19" t="str">
        <f>IFERROR(VLOOKUP($A66,'Dukty K'!$AU$1:$BB$11,8,0),"")</f>
        <v/>
      </c>
      <c r="K66" s="19" t="str">
        <f>IFERROR(VLOOKUP($A66,'Tropy K'!$Q$3:$X$15,8,0),"")</f>
        <v/>
      </c>
      <c r="L66" s="19" t="str">
        <f>IFERROR(VLOOKUP($A66,'Grassor TR300 K'!$BX$2:$CE$6,8,0),"")</f>
        <v/>
      </c>
      <c r="M66" s="19" t="str">
        <f>IFERROR(VLOOKUP($A66,'BO K'!$K$3:$R$16,8,0),"")</f>
        <v/>
      </c>
      <c r="N66" s="19" t="str">
        <f>IFERROR(VLOOKUP($A66,'Konwalie K'!$K$3:$R$10,8,0),"")</f>
        <v/>
      </c>
      <c r="O66" s="12"/>
      <c r="P66" s="19" t="str">
        <f>IFERROR(VLOOKUP($A66,'Korno K'!$BR$3:$BY$15,8,0),"")</f>
        <v/>
      </c>
      <c r="Q66" s="19" t="str">
        <f>IFERROR(VLOOKUP($A66,'Abentojra K'!$J$4:$Q$7,8,0),"")</f>
        <v/>
      </c>
      <c r="R66" s="19" t="str">
        <f>IFERROR(VLOOKUP($A66,'Mordownik K'!$M$6:$T$10,8,0),"")</f>
        <v/>
      </c>
      <c r="S66" s="12" t="str">
        <f>IFERROR(VLOOKUP($A66,'XIV Szago K'!$BB$4:$BI$5,8,0),"")</f>
        <v/>
      </c>
      <c r="T66" s="12">
        <f>IFERROR(VLOOKUP($A66,'H54 TR200 K'!$AS$6:$AZ$17,8,0),"")</f>
        <v>28.332112621442889</v>
      </c>
      <c r="U66" s="12" t="str">
        <f>IFERROR(VLOOKUP($A66,'NM TR200 K'!$AN$5:$AU$7,8,0),"")</f>
        <v/>
      </c>
      <c r="V66" s="10">
        <f>IFERROR(LARGE(X66:AP66,1),0)+IFERROR(LARGE(X66:AP66,2),0)</f>
        <v>0</v>
      </c>
      <c r="W66" s="10">
        <f>IFERROR(LARGE(X66:AP66,3),0)+IFERROR(LARGE(X66:AP66,4),0)</f>
        <v>0</v>
      </c>
      <c r="X66" s="12"/>
      <c r="Y66" s="18"/>
      <c r="Z66" s="18"/>
      <c r="AA66" s="12"/>
      <c r="AB66" s="12"/>
      <c r="AC66" s="12" t="str">
        <f>IFERROR(VLOOKUP($A66,'H53 100 K'!$AG$5:$AN$22,8,0),"")</f>
        <v/>
      </c>
      <c r="AD66" s="18" t="str">
        <f>IFERROR(VLOOKUP($A66,'Liczyrzepa - wiosna K'!$N$2:$U$3,8,0),"")</f>
        <v/>
      </c>
      <c r="AE66" s="12" t="str">
        <f>IFERROR(VLOOKUP($A66,'Harce K'!$H$2:$O$4,8,0),"")</f>
        <v/>
      </c>
      <c r="AF66" s="18" t="str">
        <f>IFERROR(VLOOKUP($A66,'XII z Kompasem K'!$K$1:$R$8,8,0),"")</f>
        <v/>
      </c>
      <c r="AG66" s="19" t="str">
        <f>IFERROR(VLOOKUP($A66,'Grassor TR150 K'!$BH$2:$BO$6,8,0),"")</f>
        <v/>
      </c>
      <c r="AH66" s="19" t="str">
        <f>IFERROR(VLOOKUP($A66,'Pazur Gryfa K'!$P$2:$W$5,8,0),"")</f>
        <v/>
      </c>
      <c r="AI66" s="19" t="str">
        <f>IFERROR(VLOOKUP($A66,'Szaga K'!$J$2:$Q$6,8,0),"")</f>
        <v/>
      </c>
      <c r="AJ66" s="19" t="str">
        <f>IFERROR(VLOOKUP($A66,'Sudecka 100 K'!$M$2:$T$6,8,0),"")</f>
        <v/>
      </c>
      <c r="AK66" s="18"/>
      <c r="AL66" s="19" t="str">
        <f>IFERROR(VLOOKUP($A66,'Waligóra K'!$J$2:$Q$5,8,0),"")</f>
        <v/>
      </c>
      <c r="AM66" s="19" t="str">
        <f>IFERROR(VLOOKUP($A66,'Jesienne 360 K'!$K$2:$R$6,8,0),"")</f>
        <v/>
      </c>
      <c r="AN66" s="19" t="str">
        <f>IFERROR(VLOOKUP($A66,'H54 TR100 K'!$AG$6:$AN$23,8,0),"")</f>
        <v/>
      </c>
      <c r="AO66" s="19" t="str">
        <f>IFERROR(VLOOKUP($A66,'Azymut K'!$O$3:$V$4,8,0),"")</f>
        <v/>
      </c>
      <c r="AP66" s="19" t="str">
        <f>IFERROR(VLOOKUP($A66,'NM TR100 K'!$AD$5:$AK$6,8,0),"")</f>
        <v/>
      </c>
      <c r="AQ66" s="26"/>
    </row>
    <row r="67" spans="1:43">
      <c r="A67">
        <v>667</v>
      </c>
      <c r="B67" s="22" t="str">
        <f>VLOOKUP($A67,id!$C:$H,6,0)</f>
        <v>Wróblewska Anna</v>
      </c>
      <c r="C67" s="22" t="str">
        <f>VLOOKUP($A67,id!$C:$H,4,0)</f>
        <v>GR3miasto</v>
      </c>
      <c r="D67" s="2">
        <f>IF(E66=E67,D66,ROW(B65))</f>
        <v>65</v>
      </c>
      <c r="E67" s="11">
        <f>LARGE(F67:W67,1)+LARGE(F67:W67,2)+IFERROR(LARGE(F67:W67,3),0)+IFERROR(LARGE(F67:W67,4),0)+IFERROR(LARGE(F67:W67,5),0)+IFERROR(LARGE(F67:W67,6),0)</f>
        <v>28.298209041130463</v>
      </c>
      <c r="F67" s="12"/>
      <c r="G67" s="12"/>
      <c r="H67" s="12"/>
      <c r="I67" s="14"/>
      <c r="J67" s="19"/>
      <c r="K67" s="19"/>
      <c r="L67" s="19"/>
      <c r="M67" s="19"/>
      <c r="N67" s="19"/>
      <c r="O67" s="12"/>
      <c r="P67" s="19"/>
      <c r="Q67" s="19"/>
      <c r="R67" s="19"/>
      <c r="S67" s="12"/>
      <c r="T67" s="12" t="str">
        <f>IFERROR(VLOOKUP($A67,'H54 TR200 K'!$AS$6:$AZ$17,8,0),"")</f>
        <v/>
      </c>
      <c r="U67" s="12" t="str">
        <f>IFERROR(VLOOKUP($A67,'NM TR200 K'!$AN$5:$AU$7,8,0),"")</f>
        <v/>
      </c>
      <c r="V67" s="10">
        <f>IFERROR(LARGE(X67:AP67,1),0)+IFERROR(LARGE(X67:AP67,2),0)</f>
        <v>28.298209041130463</v>
      </c>
      <c r="W67" s="10">
        <f>IFERROR(LARGE(X67:AP67,3),0)+IFERROR(LARGE(X67:AP67,4),0)</f>
        <v>0</v>
      </c>
      <c r="X67" s="12"/>
      <c r="Y67" s="18"/>
      <c r="Z67" s="18"/>
      <c r="AA67" s="12"/>
      <c r="AB67" s="12"/>
      <c r="AC67" s="12"/>
      <c r="AD67" s="18"/>
      <c r="AE67" s="12"/>
      <c r="AF67" s="18"/>
      <c r="AG67" s="19"/>
      <c r="AH67" s="19"/>
      <c r="AI67" s="19"/>
      <c r="AJ67" s="19"/>
      <c r="AK67" s="18"/>
      <c r="AL67" s="19"/>
      <c r="AM67" s="19"/>
      <c r="AN67" s="19">
        <f>IFERROR(VLOOKUP($A67,'H54 TR100 K'!$AG$6:$AN$23,8,0),"")</f>
        <v>28.298209041130463</v>
      </c>
      <c r="AO67" s="19" t="str">
        <f>IFERROR(VLOOKUP($A67,'Azymut K'!$O$3:$V$4,8,0),"")</f>
        <v/>
      </c>
      <c r="AP67" s="19" t="str">
        <f>IFERROR(VLOOKUP($A67,'NM TR100 K'!$AD$5:$AK$6,8,0),"")</f>
        <v/>
      </c>
      <c r="AQ67" s="26"/>
    </row>
    <row r="68" spans="1:43">
      <c r="A68" s="13">
        <v>542</v>
      </c>
      <c r="B68" s="22" t="str">
        <f>VLOOKUP($A68,id!$C:$H,6,0)</f>
        <v>Cieszkowska-Kuchta Magdalena</v>
      </c>
      <c r="C68" s="22">
        <f>VLOOKUP($A68,id!$C:$H,4,0)</f>
        <v>0</v>
      </c>
      <c r="D68" s="2">
        <f>IF(E67=E68,D67,ROW(B66))</f>
        <v>66</v>
      </c>
      <c r="E68" s="11">
        <f>LARGE(F68:W68,1)+LARGE(F68:W68,2)+IFERROR(LARGE(F68:W68,3),0)+IFERROR(LARGE(F68:W68,4),0)+IFERROR(LARGE(F68:W68,5),0)+IFERROR(LARGE(F68:W68,6),0)</f>
        <v>27.777777777777782</v>
      </c>
      <c r="F68" s="12"/>
      <c r="G68" s="12"/>
      <c r="H68" s="12"/>
      <c r="I68" s="14"/>
      <c r="J68" s="19"/>
      <c r="K68" s="19"/>
      <c r="L68" s="19"/>
      <c r="M68" s="19" t="str">
        <f>IFERROR(VLOOKUP($A68,'BO K'!$K$3:$R$16,8,0),"")</f>
        <v/>
      </c>
      <c r="N68" s="19" t="str">
        <f>IFERROR(VLOOKUP($A68,'Konwalie K'!$K$3:$R$10,8,0),"")</f>
        <v/>
      </c>
      <c r="O68" s="12"/>
      <c r="P68" s="19" t="str">
        <f>IFERROR(VLOOKUP($A68,'Korno K'!$BR$3:$BY$15,8,0),"")</f>
        <v/>
      </c>
      <c r="Q68" s="19" t="str">
        <f>IFERROR(VLOOKUP($A68,'Abentojra K'!$J$4:$Q$7,8,0),"")</f>
        <v/>
      </c>
      <c r="R68" s="19" t="str">
        <f>IFERROR(VLOOKUP($A68,'Mordownik K'!$M$6:$T$10,8,0),"")</f>
        <v/>
      </c>
      <c r="S68" s="12" t="str">
        <f>IFERROR(VLOOKUP($A68,'XIV Szago K'!$BB$4:$BI$5,8,0),"")</f>
        <v/>
      </c>
      <c r="T68" s="12" t="str">
        <f>IFERROR(VLOOKUP($A68,'H54 TR200 K'!$AS$6:$AZ$17,8,0),"")</f>
        <v/>
      </c>
      <c r="U68" s="12" t="str">
        <f>IFERROR(VLOOKUP($A68,'NM TR200 K'!$AN$5:$AU$7,8,0),"")</f>
        <v/>
      </c>
      <c r="V68" s="10">
        <f>IFERROR(LARGE(X68:AP68,1),0)+IFERROR(LARGE(X68:AP68,2),0)</f>
        <v>27.777777777777782</v>
      </c>
      <c r="W68" s="10">
        <f>IFERROR(LARGE(X68:AP68,3),0)+IFERROR(LARGE(X68:AP68,4),0)</f>
        <v>0</v>
      </c>
      <c r="X68" s="12"/>
      <c r="Y68" s="18"/>
      <c r="Z68" s="18"/>
      <c r="AA68" s="12"/>
      <c r="AB68" s="12"/>
      <c r="AC68" s="12"/>
      <c r="AD68" s="18"/>
      <c r="AE68" s="12"/>
      <c r="AF68" s="18"/>
      <c r="AG68" s="19"/>
      <c r="AH68" s="19" t="str">
        <f>IFERROR(VLOOKUP($A68,'Pazur Gryfa K'!$P$2:$W$5,8,0),"")</f>
        <v/>
      </c>
      <c r="AI68" s="19" t="str">
        <f>IFERROR(VLOOKUP($A68,'Szaga K'!$J$2:$Q$6,8,0),"")</f>
        <v/>
      </c>
      <c r="AJ68" s="19">
        <f>IFERROR(VLOOKUP($A68,'Sudecka 100 K'!$M$2:$T$6,8,0),"")</f>
        <v>27.777777777777782</v>
      </c>
      <c r="AK68" s="18"/>
      <c r="AL68" s="19" t="str">
        <f>IFERROR(VLOOKUP($A68,'Waligóra K'!$J$2:$Q$5,8,0),"")</f>
        <v/>
      </c>
      <c r="AM68" s="19" t="str">
        <f>IFERROR(VLOOKUP($A68,'Jesienne 360 K'!$K$2:$R$6,8,0),"")</f>
        <v/>
      </c>
      <c r="AN68" s="19" t="str">
        <f>IFERROR(VLOOKUP($A68,'H54 TR100 K'!$AG$6:$AN$23,8,0),"")</f>
        <v/>
      </c>
      <c r="AO68" s="19" t="str">
        <f>IFERROR(VLOOKUP($A68,'Azymut K'!$O$3:$V$4,8,0),"")</f>
        <v/>
      </c>
      <c r="AP68" s="19" t="str">
        <f>IFERROR(VLOOKUP($A68,'NM TR100 K'!$AD$5:$AK$6,8,0),"")</f>
        <v/>
      </c>
      <c r="AQ68" s="26"/>
    </row>
    <row r="69" spans="1:43">
      <c r="A69">
        <v>424</v>
      </c>
      <c r="B69" s="22" t="str">
        <f>VLOOKUP($A69,id!$C:$H,6,0)</f>
        <v>Motyl-Adamczyk Agata</v>
      </c>
      <c r="C69" s="22" t="str">
        <f>VLOOKUP($A69,id!$C:$H,4,0)</f>
        <v>Zdezorientowani</v>
      </c>
      <c r="D69" s="2">
        <f>IF(E68=E69,D68,ROW(B67))</f>
        <v>67</v>
      </c>
      <c r="E69" s="11">
        <f>LARGE(F69:W69,1)+LARGE(F69:W69,2)+IFERROR(LARGE(F69:W69,3),0)+IFERROR(LARGE(F69:W69,4),0)+IFERROR(LARGE(F69:W69,5),0)+IFERROR(LARGE(F69:W69,6),0)</f>
        <v>27.543859649122805</v>
      </c>
      <c r="F69" s="12"/>
      <c r="G69" s="12"/>
      <c r="H69" s="12"/>
      <c r="I69" s="14" t="str">
        <f>IFERROR(VLOOKUP($A69,'Dymno K'!$BO$4:$BV$10,8,0),"")</f>
        <v/>
      </c>
      <c r="J69" s="19" t="str">
        <f>IFERROR(VLOOKUP($A69,'Dukty K'!$AU$1:$BB$11,8,0),"")</f>
        <v/>
      </c>
      <c r="K69" s="19" t="str">
        <f>IFERROR(VLOOKUP($A69,'Tropy K'!$Q$3:$X$15,8,0),"")</f>
        <v/>
      </c>
      <c r="L69" s="19" t="str">
        <f>IFERROR(VLOOKUP($A69,'Grassor TR300 K'!$BX$2:$CE$6,8,0),"")</f>
        <v/>
      </c>
      <c r="M69" s="19" t="str">
        <f>IFERROR(VLOOKUP($A69,'BO K'!$K$3:$R$16,8,0),"")</f>
        <v/>
      </c>
      <c r="N69" s="19" t="str">
        <f>IFERROR(VLOOKUP($A69,'Konwalie K'!$K$3:$R$10,8,0),"")</f>
        <v/>
      </c>
      <c r="O69" s="12"/>
      <c r="P69" s="19">
        <f>IFERROR(VLOOKUP($A69,'Korno K'!$BR$3:$BY$15,8,0),"")</f>
        <v>0</v>
      </c>
      <c r="Q69" s="19" t="str">
        <f>IFERROR(VLOOKUP($A69,'Abentojra K'!$J$4:$Q$7,8,0),"")</f>
        <v/>
      </c>
      <c r="R69" s="19" t="str">
        <f>IFERROR(VLOOKUP($A69,'Mordownik K'!$M$6:$T$10,8,0),"")</f>
        <v/>
      </c>
      <c r="S69" s="12" t="str">
        <f>IFERROR(VLOOKUP($A69,'XIV Szago K'!$BB$4:$BI$5,8,0),"")</f>
        <v/>
      </c>
      <c r="T69" s="12" t="str">
        <f>IFERROR(VLOOKUP($A69,'H54 TR200 K'!$AS$6:$AZ$17,8,0),"")</f>
        <v/>
      </c>
      <c r="U69" s="12" t="str">
        <f>IFERROR(VLOOKUP($A69,'NM TR200 K'!$AN$5:$AU$7,8,0),"")</f>
        <v/>
      </c>
      <c r="V69" s="10">
        <f>IFERROR(LARGE(X69:AP69,1),0)+IFERROR(LARGE(X69:AP69,2),0)</f>
        <v>27.543859649122805</v>
      </c>
      <c r="W69" s="10">
        <f>IFERROR(LARGE(X69:AP69,3),0)+IFERROR(LARGE(X69:AP69,4),0)</f>
        <v>0</v>
      </c>
      <c r="X69" s="12"/>
      <c r="Y69" s="18"/>
      <c r="Z69" s="18"/>
      <c r="AA69" s="12"/>
      <c r="AB69" s="12"/>
      <c r="AC69" s="12"/>
      <c r="AD69" s="18" t="str">
        <f>IFERROR(VLOOKUP($A69,'Liczyrzepa - wiosna K'!$N$2:$U$3,8,0),"")</f>
        <v/>
      </c>
      <c r="AE69" s="12">
        <f>IFERROR(VLOOKUP($A69,'Harce K'!$H$2:$O$4,8,0),"")</f>
        <v>27.543859649122805</v>
      </c>
      <c r="AF69" s="18" t="str">
        <f>IFERROR(VLOOKUP($A69,'XII z Kompasem K'!$K$1:$R$8,8,0),"")</f>
        <v/>
      </c>
      <c r="AG69" s="19" t="str">
        <f>IFERROR(VLOOKUP($A69,'Grassor TR150 K'!$BH$2:$BO$6,8,0),"")</f>
        <v/>
      </c>
      <c r="AH69" s="19" t="str">
        <f>IFERROR(VLOOKUP($A69,'Pazur Gryfa K'!$P$2:$W$5,8,0),"")</f>
        <v/>
      </c>
      <c r="AI69" s="19" t="str">
        <f>IFERROR(VLOOKUP($A69,'Szaga K'!$J$2:$Q$6,8,0),"")</f>
        <v/>
      </c>
      <c r="AJ69" s="19" t="str">
        <f>IFERROR(VLOOKUP($A69,'Sudecka 100 K'!$M$2:$T$6,8,0),"")</f>
        <v/>
      </c>
      <c r="AK69" s="18"/>
      <c r="AL69" s="19" t="str">
        <f>IFERROR(VLOOKUP($A69,'Waligóra K'!$J$2:$Q$5,8,0),"")</f>
        <v/>
      </c>
      <c r="AM69" s="19" t="str">
        <f>IFERROR(VLOOKUP($A69,'Jesienne 360 K'!$K$2:$R$6,8,0),"")</f>
        <v/>
      </c>
      <c r="AN69" s="19" t="str">
        <f>IFERROR(VLOOKUP($A69,'H54 TR100 K'!$AG$6:$AN$23,8,0),"")</f>
        <v/>
      </c>
      <c r="AO69" s="19" t="str">
        <f>IFERROR(VLOOKUP($A69,'Azymut K'!$O$3:$V$4,8,0),"")</f>
        <v/>
      </c>
      <c r="AP69" s="19" t="str">
        <f>IFERROR(VLOOKUP($A69,'NM TR100 K'!$AD$5:$AK$6,8,0),"")</f>
        <v/>
      </c>
      <c r="AQ69" s="26"/>
    </row>
    <row r="70" spans="1:43">
      <c r="A70" s="13">
        <v>91</v>
      </c>
      <c r="B70" s="22" t="str">
        <f>VLOOKUP($A70,id!$C:$H,6,0)</f>
        <v>Klonowska Jolanta</v>
      </c>
      <c r="C70" s="22">
        <f>VLOOKUP($A70,id!$C:$H,4,0)</f>
        <v>0</v>
      </c>
      <c r="D70" s="2">
        <f>IF(E69=E70,D69,ROW(B68))</f>
        <v>68</v>
      </c>
      <c r="E70" s="11">
        <f>LARGE(F70:W70,1)+LARGE(F70:W70,2)+IFERROR(LARGE(F70:W70,3),0)+IFERROR(LARGE(F70:W70,4),0)+IFERROR(LARGE(F70:W70,5),0)+IFERROR(LARGE(F70:W70,6),0)</f>
        <v>27.192430962265586</v>
      </c>
      <c r="F70" s="12"/>
      <c r="G70" s="12">
        <f>IFERROR(VLOOKUP($A70,'Roza K'!N:U,8,0),"")</f>
        <v>27.192430962265586</v>
      </c>
      <c r="H70" s="12" t="str">
        <f>IFERROR(VLOOKUP($A70,'H53 200 K'!$AL$5:$AS$12,8,0),"")</f>
        <v/>
      </c>
      <c r="I70" s="14" t="str">
        <f>IFERROR(VLOOKUP($A70,'Dymno K'!$BO$4:$BV$10,8,0),"")</f>
        <v/>
      </c>
      <c r="J70" s="19" t="str">
        <f>IFERROR(VLOOKUP($A70,'Dukty K'!$AU$1:$BB$11,8,0),"")</f>
        <v/>
      </c>
      <c r="K70" s="19" t="str">
        <f>IFERROR(VLOOKUP($A70,'Tropy K'!$Q$3:$X$15,8,0),"")</f>
        <v/>
      </c>
      <c r="L70" s="19" t="str">
        <f>IFERROR(VLOOKUP($A70,'Grassor TR300 K'!$BX$2:$CE$6,8,0),"")</f>
        <v/>
      </c>
      <c r="M70" s="19" t="str">
        <f>IFERROR(VLOOKUP($A70,'BO K'!$K$3:$R$16,8,0),"")</f>
        <v/>
      </c>
      <c r="N70" s="19" t="str">
        <f>IFERROR(VLOOKUP($A70,'Konwalie K'!$K$3:$R$10,8,0),"")</f>
        <v/>
      </c>
      <c r="O70" s="12"/>
      <c r="P70" s="19" t="str">
        <f>IFERROR(VLOOKUP($A70,'Korno K'!$BR$3:$BY$15,8,0),"")</f>
        <v/>
      </c>
      <c r="Q70" s="19" t="str">
        <f>IFERROR(VLOOKUP($A70,'Abentojra K'!$J$4:$Q$7,8,0),"")</f>
        <v/>
      </c>
      <c r="R70" s="19" t="str">
        <f>IFERROR(VLOOKUP($A70,'Mordownik K'!$M$6:$T$10,8,0),"")</f>
        <v/>
      </c>
      <c r="S70" s="12" t="str">
        <f>IFERROR(VLOOKUP($A70,'XIV Szago K'!$BB$4:$BI$5,8,0),"")</f>
        <v/>
      </c>
      <c r="T70" s="12" t="str">
        <f>IFERROR(VLOOKUP($A70,'H54 TR200 K'!$AS$6:$AZ$17,8,0),"")</f>
        <v/>
      </c>
      <c r="U70" s="12" t="str">
        <f>IFERROR(VLOOKUP($A70,'NM TR200 K'!$AN$5:$AU$7,8,0),"")</f>
        <v/>
      </c>
      <c r="V70" s="10">
        <f>IFERROR(LARGE(X70:AP70,1),0)+IFERROR(LARGE(X70:AP70,2),0)</f>
        <v>0</v>
      </c>
      <c r="W70" s="10">
        <f>IFERROR(LARGE(X70:AP70,3),0)+IFERROR(LARGE(X70:AP70,4),0)</f>
        <v>0</v>
      </c>
      <c r="X70" s="12"/>
      <c r="Y70" s="18" t="str">
        <f>IFERROR(VLOOKUP($A70,'XIII Szago K'!DJ:DQ,8,0),"")</f>
        <v/>
      </c>
      <c r="Z70" s="18" t="str">
        <f>IFERROR(VLOOKUP($A70,'Wiosenne 360 K'!K:R,8,0),"")</f>
        <v/>
      </c>
      <c r="AA70" s="12" t="str">
        <f>IFERROR(VLOOKUP($A70,'NMnO K'!AT:BA,8,0),"")</f>
        <v/>
      </c>
      <c r="AB70" s="12" t="str">
        <f>IFERROR(VLOOKUP($A70,'Wertepy K'!M:T,8,0),"")</f>
        <v/>
      </c>
      <c r="AC70" s="12" t="str">
        <f>IFERROR(VLOOKUP($A70,'H53 100 K'!$AG$5:$AN$22,8,0),"")</f>
        <v/>
      </c>
      <c r="AD70" s="18" t="str">
        <f>IFERROR(VLOOKUP($A70,'Liczyrzepa - wiosna K'!$N$2:$U$3,8,0),"")</f>
        <v/>
      </c>
      <c r="AE70" s="12" t="str">
        <f>IFERROR(VLOOKUP($A70,'Harce K'!$H$2:$O$4,8,0),"")</f>
        <v/>
      </c>
      <c r="AF70" s="18" t="str">
        <f>IFERROR(VLOOKUP($A70,'XII z Kompasem K'!$K$1:$R$8,8,0),"")</f>
        <v/>
      </c>
      <c r="AG70" s="19" t="str">
        <f>IFERROR(VLOOKUP($A70,'Grassor TR150 K'!$BH$2:$BO$6,8,0),"")</f>
        <v/>
      </c>
      <c r="AH70" s="19" t="str">
        <f>IFERROR(VLOOKUP($A70,'Pazur Gryfa K'!$P$2:$W$5,8,0),"")</f>
        <v/>
      </c>
      <c r="AI70" s="19" t="str">
        <f>IFERROR(VLOOKUP($A70,'Szaga K'!$J$2:$Q$6,8,0),"")</f>
        <v/>
      </c>
      <c r="AJ70" s="19" t="str">
        <f>IFERROR(VLOOKUP($A70,'Sudecka 100 K'!$M$2:$T$6,8,0),"")</f>
        <v/>
      </c>
      <c r="AK70" s="18"/>
      <c r="AL70" s="19" t="str">
        <f>IFERROR(VLOOKUP($A70,'Waligóra K'!$J$2:$Q$5,8,0),"")</f>
        <v/>
      </c>
      <c r="AM70" s="19" t="str">
        <f>IFERROR(VLOOKUP($A70,'Jesienne 360 K'!$K$2:$R$6,8,0),"")</f>
        <v/>
      </c>
      <c r="AN70" s="19" t="str">
        <f>IFERROR(VLOOKUP($A70,'H54 TR100 K'!$AG$6:$AN$23,8,0),"")</f>
        <v/>
      </c>
      <c r="AO70" s="19" t="str">
        <f>IFERROR(VLOOKUP($A70,'Azymut K'!$O$3:$V$4,8,0),"")</f>
        <v/>
      </c>
      <c r="AP70" s="19" t="str">
        <f>IFERROR(VLOOKUP($A70,'NM TR100 K'!$AD$5:$AK$6,8,0),"")</f>
        <v/>
      </c>
      <c r="AQ70" s="26"/>
    </row>
    <row r="71" spans="1:43">
      <c r="A71" s="13">
        <v>92</v>
      </c>
      <c r="B71" s="22" t="str">
        <f>VLOOKUP($A71,id!$C:$H,6,0)</f>
        <v>Trafas Joanna</v>
      </c>
      <c r="C71" s="22">
        <f>VLOOKUP($A71,id!$C:$H,4,0)</f>
        <v>0</v>
      </c>
      <c r="D71" s="2">
        <f>IF(E70=E71,D70,ROW(B69))</f>
        <v>68</v>
      </c>
      <c r="E71" s="11">
        <f>LARGE(F71:W71,1)+LARGE(F71:W71,2)+IFERROR(LARGE(F71:W71,3),0)+IFERROR(LARGE(F71:W71,4),0)+IFERROR(LARGE(F71:W71,5),0)+IFERROR(LARGE(F71:W71,6),0)</f>
        <v>27.192430962265586</v>
      </c>
      <c r="F71" s="12"/>
      <c r="G71" s="12">
        <f>IFERROR(VLOOKUP($A71,'Roza K'!N:U,8,0),"")</f>
        <v>27.192430962265586</v>
      </c>
      <c r="H71" s="12" t="str">
        <f>IFERROR(VLOOKUP($A71,'H53 200 K'!$AL$5:$AS$12,8,0),"")</f>
        <v/>
      </c>
      <c r="I71" s="14" t="str">
        <f>IFERROR(VLOOKUP($A71,'Dymno K'!$BO$4:$BV$10,8,0),"")</f>
        <v/>
      </c>
      <c r="J71" s="19" t="str">
        <f>IFERROR(VLOOKUP($A71,'Dukty K'!$AU$1:$BB$11,8,0),"")</f>
        <v/>
      </c>
      <c r="K71" s="19" t="str">
        <f>IFERROR(VLOOKUP($A71,'Tropy K'!$Q$3:$X$15,8,0),"")</f>
        <v/>
      </c>
      <c r="L71" s="19" t="str">
        <f>IFERROR(VLOOKUP($A71,'Grassor TR300 K'!$BX$2:$CE$6,8,0),"")</f>
        <v/>
      </c>
      <c r="M71" s="19" t="str">
        <f>IFERROR(VLOOKUP($A71,'BO K'!$K$3:$R$16,8,0),"")</f>
        <v/>
      </c>
      <c r="N71" s="19" t="str">
        <f>IFERROR(VLOOKUP($A71,'Konwalie K'!$K$3:$R$10,8,0),"")</f>
        <v/>
      </c>
      <c r="O71" s="12"/>
      <c r="P71" s="19" t="str">
        <f>IFERROR(VLOOKUP($A71,'Korno K'!$BR$3:$BY$15,8,0),"")</f>
        <v/>
      </c>
      <c r="Q71" s="19" t="str">
        <f>IFERROR(VLOOKUP($A71,'Abentojra K'!$J$4:$Q$7,8,0),"")</f>
        <v/>
      </c>
      <c r="R71" s="19" t="str">
        <f>IFERROR(VLOOKUP($A71,'Mordownik K'!$M$6:$T$10,8,0),"")</f>
        <v/>
      </c>
      <c r="S71" s="12" t="str">
        <f>IFERROR(VLOOKUP($A71,'XIV Szago K'!$BB$4:$BI$5,8,0),"")</f>
        <v/>
      </c>
      <c r="T71" s="12" t="str">
        <f>IFERROR(VLOOKUP($A71,'H54 TR200 K'!$AS$6:$AZ$17,8,0),"")</f>
        <v/>
      </c>
      <c r="U71" s="12" t="str">
        <f>IFERROR(VLOOKUP($A71,'NM TR200 K'!$AN$5:$AU$7,8,0),"")</f>
        <v/>
      </c>
      <c r="V71" s="10">
        <f>IFERROR(LARGE(X71:AP71,1),0)+IFERROR(LARGE(X71:AP71,2),0)</f>
        <v>0</v>
      </c>
      <c r="W71" s="10">
        <f>IFERROR(LARGE(X71:AP71,3),0)+IFERROR(LARGE(X71:AP71,4),0)</f>
        <v>0</v>
      </c>
      <c r="X71" s="12"/>
      <c r="Y71" s="18" t="str">
        <f>IFERROR(VLOOKUP($A71,'XIII Szago K'!DJ:DQ,8,0),"")</f>
        <v/>
      </c>
      <c r="Z71" s="18" t="str">
        <f>IFERROR(VLOOKUP($A71,'Wiosenne 360 K'!K:R,8,0),"")</f>
        <v/>
      </c>
      <c r="AA71" s="12" t="str">
        <f>IFERROR(VLOOKUP($A71,'NMnO K'!AT:BA,8,0),"")</f>
        <v/>
      </c>
      <c r="AB71" s="12" t="str">
        <f>IFERROR(VLOOKUP($A71,'Wertepy K'!M:T,8,0),"")</f>
        <v/>
      </c>
      <c r="AC71" s="12" t="str">
        <f>IFERROR(VLOOKUP($A71,'H53 100 K'!$AG$5:$AN$22,8,0),"")</f>
        <v/>
      </c>
      <c r="AD71" s="18" t="str">
        <f>IFERROR(VLOOKUP($A71,'Liczyrzepa - wiosna K'!$N$2:$U$3,8,0),"")</f>
        <v/>
      </c>
      <c r="AE71" s="12" t="str">
        <f>IFERROR(VLOOKUP($A71,'Harce K'!$H$2:$O$4,8,0),"")</f>
        <v/>
      </c>
      <c r="AF71" s="18" t="str">
        <f>IFERROR(VLOOKUP($A71,'XII z Kompasem K'!$K$1:$R$8,8,0),"")</f>
        <v/>
      </c>
      <c r="AG71" s="19" t="str">
        <f>IFERROR(VLOOKUP($A71,'Grassor TR150 K'!$BH$2:$BO$6,8,0),"")</f>
        <v/>
      </c>
      <c r="AH71" s="19" t="str">
        <f>IFERROR(VLOOKUP($A71,'Pazur Gryfa K'!$P$2:$W$5,8,0),"")</f>
        <v/>
      </c>
      <c r="AI71" s="19" t="str">
        <f>IFERROR(VLOOKUP($A71,'Szaga K'!$J$2:$Q$6,8,0),"")</f>
        <v/>
      </c>
      <c r="AJ71" s="19" t="str">
        <f>IFERROR(VLOOKUP($A71,'Sudecka 100 K'!$M$2:$T$6,8,0),"")</f>
        <v/>
      </c>
      <c r="AK71" s="18"/>
      <c r="AL71" s="19" t="str">
        <f>IFERROR(VLOOKUP($A71,'Waligóra K'!$J$2:$Q$5,8,0),"")</f>
        <v/>
      </c>
      <c r="AM71" s="19" t="str">
        <f>IFERROR(VLOOKUP($A71,'Jesienne 360 K'!$K$2:$R$6,8,0),"")</f>
        <v/>
      </c>
      <c r="AN71" s="19" t="str">
        <f>IFERROR(VLOOKUP($A71,'H54 TR100 K'!$AG$6:$AN$23,8,0),"")</f>
        <v/>
      </c>
      <c r="AO71" s="19" t="str">
        <f>IFERROR(VLOOKUP($A71,'Azymut K'!$O$3:$V$4,8,0),"")</f>
        <v/>
      </c>
      <c r="AP71" s="19" t="str">
        <f>IFERROR(VLOOKUP($A71,'NM TR100 K'!$AD$5:$AK$6,8,0),"")</f>
        <v/>
      </c>
      <c r="AQ71" s="26"/>
    </row>
    <row r="72" spans="1:43">
      <c r="A72">
        <v>559</v>
      </c>
      <c r="B72" s="22" t="str">
        <f>VLOOKUP($A72,id!$C:$H,6,0)</f>
        <v>Dziedzic -Jabs Justyna</v>
      </c>
      <c r="C72" s="22" t="str">
        <f>VLOOKUP($A72,id!$C:$H,4,0)</f>
        <v>Stare Niedobre Małżeństwo</v>
      </c>
      <c r="D72" s="2">
        <f>IF(E71=E72,D71,ROW(B70))</f>
        <v>70</v>
      </c>
      <c r="E72" s="11">
        <f>LARGE(F72:W72,1)+LARGE(F72:W72,2)+IFERROR(LARGE(F72:W72,3),0)+IFERROR(LARGE(F72:W72,4),0)+IFERROR(LARGE(F72:W72,5),0)+IFERROR(LARGE(F72:W72,6),0)</f>
        <v>27.104136947218258</v>
      </c>
      <c r="F72" s="12"/>
      <c r="G72" s="12"/>
      <c r="H72" s="12"/>
      <c r="I72" s="14"/>
      <c r="J72" s="19"/>
      <c r="K72" s="19"/>
      <c r="L72" s="19"/>
      <c r="M72" s="19"/>
      <c r="N72" s="19" t="str">
        <f>IFERROR(VLOOKUP($A72,'Konwalie K'!$K$3:$R$10,8,0),"")</f>
        <v/>
      </c>
      <c r="O72" s="12"/>
      <c r="P72" s="19">
        <f>IFERROR(VLOOKUP($A72,'Korno K'!$BR$3:$BY$15,8,0),"")</f>
        <v>27.104136947218258</v>
      </c>
      <c r="Q72" s="19" t="str">
        <f>IFERROR(VLOOKUP($A72,'Abentojra K'!$J$4:$Q$7,8,0),"")</f>
        <v/>
      </c>
      <c r="R72" s="19" t="str">
        <f>IFERROR(VLOOKUP($A72,'Mordownik K'!$M$6:$T$10,8,0),"")</f>
        <v/>
      </c>
      <c r="S72" s="12" t="str">
        <f>IFERROR(VLOOKUP($A72,'XIV Szago K'!$BB$4:$BI$5,8,0),"")</f>
        <v/>
      </c>
      <c r="T72" s="12" t="str">
        <f>IFERROR(VLOOKUP($A72,'H54 TR200 K'!$AS$6:$AZ$17,8,0),"")</f>
        <v/>
      </c>
      <c r="U72" s="12" t="str">
        <f>IFERROR(VLOOKUP($A72,'NM TR200 K'!$AN$5:$AU$7,8,0),"")</f>
        <v/>
      </c>
      <c r="V72" s="10">
        <f>IFERROR(LARGE(X72:AP72,1),0)+IFERROR(LARGE(X72:AP72,2),0)</f>
        <v>0</v>
      </c>
      <c r="W72" s="10">
        <f>IFERROR(LARGE(X72:AP72,3),0)+IFERROR(LARGE(X72:AP72,4),0)</f>
        <v>0</v>
      </c>
      <c r="X72" s="12"/>
      <c r="Y72" s="18"/>
      <c r="Z72" s="18"/>
      <c r="AA72" s="12"/>
      <c r="AB72" s="12"/>
      <c r="AC72" s="12"/>
      <c r="AD72" s="18"/>
      <c r="AE72" s="12"/>
      <c r="AF72" s="18"/>
      <c r="AG72" s="19"/>
      <c r="AH72" s="19"/>
      <c r="AI72" s="19"/>
      <c r="AJ72" s="19"/>
      <c r="AK72" s="18"/>
      <c r="AL72" s="19" t="str">
        <f>IFERROR(VLOOKUP($A72,'Waligóra K'!$J$2:$Q$5,8,0),"")</f>
        <v/>
      </c>
      <c r="AM72" s="19" t="str">
        <f>IFERROR(VLOOKUP($A72,'Jesienne 360 K'!$K$2:$R$6,8,0),"")</f>
        <v/>
      </c>
      <c r="AN72" s="19" t="str">
        <f>IFERROR(VLOOKUP($A72,'H54 TR100 K'!$AG$6:$AN$23,8,0),"")</f>
        <v/>
      </c>
      <c r="AO72" s="19" t="str">
        <f>IFERROR(VLOOKUP($A72,'Azymut K'!$O$3:$V$4,8,0),"")</f>
        <v/>
      </c>
      <c r="AP72" s="19" t="str">
        <f>IFERROR(VLOOKUP($A72,'NM TR100 K'!$AD$5:$AK$6,8,0),"")</f>
        <v/>
      </c>
      <c r="AQ72" s="26"/>
    </row>
    <row r="73" spans="1:43">
      <c r="A73" s="13">
        <v>381</v>
      </c>
      <c r="B73" s="22" t="str">
        <f>VLOOKUP($A73,id!$C:$H,6,0)</f>
        <v>Zabolewicz Agata</v>
      </c>
      <c r="C73" s="22">
        <f>VLOOKUP($A73,id!$C:$H,4,0)</f>
        <v>0</v>
      </c>
      <c r="D73" s="2">
        <f>IF(E72=E73,D72,ROW(B71))</f>
        <v>71</v>
      </c>
      <c r="E73" s="11">
        <f>LARGE(F73:W73,1)+LARGE(F73:W73,2)+IFERROR(LARGE(F73:W73,3),0)+IFERROR(LARGE(F73:W73,4),0)+IFERROR(LARGE(F73:W73,5),0)+IFERROR(LARGE(F73:W73,6),0)</f>
        <v>26.25</v>
      </c>
      <c r="F73" s="12"/>
      <c r="G73" s="12"/>
      <c r="H73" s="12" t="str">
        <f>IFERROR(VLOOKUP($A73,'H53 200 K'!$AL$5:$AS$12,8,0),"")</f>
        <v/>
      </c>
      <c r="I73" s="14" t="str">
        <f>IFERROR(VLOOKUP($A73,'Dymno K'!$BO$4:$BV$10,8,0),"")</f>
        <v/>
      </c>
      <c r="J73" s="19" t="str">
        <f>IFERROR(VLOOKUP($A73,'Dukty K'!$AU$1:$BB$11,8,0),"")</f>
        <v/>
      </c>
      <c r="K73" s="19" t="str">
        <f>IFERROR(VLOOKUP($A73,'Tropy K'!$Q$3:$X$15,8,0),"")</f>
        <v/>
      </c>
      <c r="L73" s="19" t="str">
        <f>IFERROR(VLOOKUP($A73,'Grassor TR300 K'!$BX$2:$CE$6,8,0),"")</f>
        <v/>
      </c>
      <c r="M73" s="19" t="str">
        <f>IFERROR(VLOOKUP($A73,'BO K'!$K$3:$R$16,8,0),"")</f>
        <v/>
      </c>
      <c r="N73" s="19" t="str">
        <f>IFERROR(VLOOKUP($A73,'Konwalie K'!$K$3:$R$10,8,0),"")</f>
        <v/>
      </c>
      <c r="O73" s="12"/>
      <c r="P73" s="19" t="str">
        <f>IFERROR(VLOOKUP($A73,'Korno K'!$BR$3:$BY$15,8,0),"")</f>
        <v/>
      </c>
      <c r="Q73" s="19" t="str">
        <f>IFERROR(VLOOKUP($A73,'Abentojra K'!$J$4:$Q$7,8,0),"")</f>
        <v/>
      </c>
      <c r="R73" s="19" t="str">
        <f>IFERROR(VLOOKUP($A73,'Mordownik K'!$M$6:$T$10,8,0),"")</f>
        <v/>
      </c>
      <c r="S73" s="12" t="str">
        <f>IFERROR(VLOOKUP($A73,'XIV Szago K'!$BB$4:$BI$5,8,0),"")</f>
        <v/>
      </c>
      <c r="T73" s="12" t="str">
        <f>IFERROR(VLOOKUP($A73,'H54 TR200 K'!$AS$6:$AZ$17,8,0),"")</f>
        <v/>
      </c>
      <c r="U73" s="12" t="str">
        <f>IFERROR(VLOOKUP($A73,'NM TR200 K'!$AN$5:$AU$7,8,0),"")</f>
        <v/>
      </c>
      <c r="V73" s="10">
        <f>IFERROR(LARGE(X73:AP73,1),0)+IFERROR(LARGE(X73:AP73,2),0)</f>
        <v>26.25</v>
      </c>
      <c r="W73" s="10">
        <f>IFERROR(LARGE(X73:AP73,3),0)+IFERROR(LARGE(X73:AP73,4),0)</f>
        <v>0</v>
      </c>
      <c r="X73" s="12"/>
      <c r="Y73" s="18"/>
      <c r="Z73" s="18"/>
      <c r="AA73" s="12"/>
      <c r="AB73" s="12"/>
      <c r="AC73" s="12">
        <f>IFERROR(VLOOKUP($A73,'H53 100 K'!$AG$5:$AN$22,8,0),"")</f>
        <v>26.25</v>
      </c>
      <c r="AD73" s="18" t="str">
        <f>IFERROR(VLOOKUP($A73,'Liczyrzepa - wiosna K'!$N$2:$U$3,8,0),"")</f>
        <v/>
      </c>
      <c r="AE73" s="12" t="str">
        <f>IFERROR(VLOOKUP($A73,'Harce K'!$H$2:$O$4,8,0),"")</f>
        <v/>
      </c>
      <c r="AF73" s="18" t="str">
        <f>IFERROR(VLOOKUP($A73,'XII z Kompasem K'!$K$1:$R$8,8,0),"")</f>
        <v/>
      </c>
      <c r="AG73" s="19" t="str">
        <f>IFERROR(VLOOKUP($A73,'Grassor TR150 K'!$BH$2:$BO$6,8,0),"")</f>
        <v/>
      </c>
      <c r="AH73" s="19" t="str">
        <f>IFERROR(VLOOKUP($A73,'Pazur Gryfa K'!$P$2:$W$5,8,0),"")</f>
        <v/>
      </c>
      <c r="AI73" s="19" t="str">
        <f>IFERROR(VLOOKUP($A73,'Szaga K'!$J$2:$Q$6,8,0),"")</f>
        <v/>
      </c>
      <c r="AJ73" s="19" t="str">
        <f>IFERROR(VLOOKUP($A73,'Sudecka 100 K'!$M$2:$T$6,8,0),"")</f>
        <v/>
      </c>
      <c r="AK73" s="18"/>
      <c r="AL73" s="19" t="str">
        <f>IFERROR(VLOOKUP($A73,'Waligóra K'!$J$2:$Q$5,8,0),"")</f>
        <v/>
      </c>
      <c r="AM73" s="19" t="str">
        <f>IFERROR(VLOOKUP($A73,'Jesienne 360 K'!$K$2:$R$6,8,0),"")</f>
        <v/>
      </c>
      <c r="AN73" s="19" t="str">
        <f>IFERROR(VLOOKUP($A73,'H54 TR100 K'!$AG$6:$AN$23,8,0),"")</f>
        <v/>
      </c>
      <c r="AO73" s="19" t="str">
        <f>IFERROR(VLOOKUP($A73,'Azymut K'!$O$3:$V$4,8,0),"")</f>
        <v/>
      </c>
      <c r="AP73" s="19" t="str">
        <f>IFERROR(VLOOKUP($A73,'NM TR100 K'!$AD$5:$AK$6,8,0),"")</f>
        <v/>
      </c>
      <c r="AQ73" s="26"/>
    </row>
    <row r="74" spans="1:43">
      <c r="A74">
        <v>161</v>
      </c>
      <c r="B74" s="22" t="str">
        <f>VLOOKUP($A74,id!$C:$H,6,0)</f>
        <v>Labut Maria</v>
      </c>
      <c r="C74" s="22">
        <f>VLOOKUP($A74,id!$C:$H,4,0)</f>
        <v>0</v>
      </c>
      <c r="D74" s="2">
        <f>IF(E73=E74,D73,ROW(B72))</f>
        <v>72</v>
      </c>
      <c r="E74" s="11">
        <f>LARGE(F74:W74,1)+LARGE(F74:W74,2)+IFERROR(LARGE(F74:W74,3),0)+IFERROR(LARGE(F74:W74,4),0)+IFERROR(LARGE(F74:W74,5),0)+IFERROR(LARGE(F74:W74,6),0)</f>
        <v>25.833333333333336</v>
      </c>
      <c r="F74" s="12"/>
      <c r="G74" s="12"/>
      <c r="H74" s="12" t="str">
        <f>IFERROR(VLOOKUP($A74,'H53 200 K'!$AL$5:$AS$12,8,0),"")</f>
        <v/>
      </c>
      <c r="I74" s="14" t="str">
        <f>IFERROR(VLOOKUP($A74,'Dymno K'!$BO$4:$BV$10,8,0),"")</f>
        <v/>
      </c>
      <c r="J74" s="19" t="str">
        <f>IFERROR(VLOOKUP($A74,'Dukty K'!$AU$1:$BB$11,8,0),"")</f>
        <v/>
      </c>
      <c r="K74" s="19" t="str">
        <f>IFERROR(VLOOKUP($A74,'Tropy K'!$Q$3:$X$15,8,0),"")</f>
        <v/>
      </c>
      <c r="L74" s="19" t="str">
        <f>IFERROR(VLOOKUP($A74,'Grassor TR300 K'!$BX$2:$CE$6,8,0),"")</f>
        <v/>
      </c>
      <c r="M74" s="19" t="str">
        <f>IFERROR(VLOOKUP($A74,'BO K'!$K$3:$R$16,8,0),"")</f>
        <v/>
      </c>
      <c r="N74" s="19" t="str">
        <f>IFERROR(VLOOKUP($A74,'Konwalie K'!$K$3:$R$10,8,0),"")</f>
        <v/>
      </c>
      <c r="O74" s="12"/>
      <c r="P74" s="19" t="str">
        <f>IFERROR(VLOOKUP($A74,'Korno K'!$BR$3:$BY$15,8,0),"")</f>
        <v/>
      </c>
      <c r="Q74" s="19" t="str">
        <f>IFERROR(VLOOKUP($A74,'Abentojra K'!$J$4:$Q$7,8,0),"")</f>
        <v/>
      </c>
      <c r="R74" s="19" t="str">
        <f>IFERROR(VLOOKUP($A74,'Mordownik K'!$M$6:$T$10,8,0),"")</f>
        <v/>
      </c>
      <c r="S74" s="12" t="str">
        <f>IFERROR(VLOOKUP($A74,'XIV Szago K'!$BB$4:$BI$5,8,0),"")</f>
        <v/>
      </c>
      <c r="T74" s="12" t="str">
        <f>IFERROR(VLOOKUP($A74,'H54 TR200 K'!$AS$6:$AZ$17,8,0),"")</f>
        <v/>
      </c>
      <c r="U74" s="12" t="str">
        <f>IFERROR(VLOOKUP($A74,'NM TR200 K'!$AN$5:$AU$7,8,0),"")</f>
        <v/>
      </c>
      <c r="V74" s="10">
        <f>IFERROR(LARGE(X74:AP74,1),0)+IFERROR(LARGE(X74:AP74,2),0)</f>
        <v>25.833333333333336</v>
      </c>
      <c r="W74" s="10">
        <f>IFERROR(LARGE(X74:AP74,3),0)+IFERROR(LARGE(X74:AP74,4),0)</f>
        <v>0</v>
      </c>
      <c r="X74" s="12"/>
      <c r="Y74" s="18"/>
      <c r="Z74" s="18"/>
      <c r="AA74" s="12">
        <f>IFERROR(VLOOKUP($A74,'NMnO K'!AT:BA,8,0),"")</f>
        <v>25.833333333333336</v>
      </c>
      <c r="AB74" s="12" t="str">
        <f>IFERROR(VLOOKUP($A74,'Wertepy K'!M:T,8,0),"")</f>
        <v/>
      </c>
      <c r="AC74" s="12" t="str">
        <f>IFERROR(VLOOKUP($A74,'H53 100 K'!$AG$5:$AN$22,8,0),"")</f>
        <v/>
      </c>
      <c r="AD74" s="18" t="str">
        <f>IFERROR(VLOOKUP($A74,'Liczyrzepa - wiosna K'!$N$2:$U$3,8,0),"")</f>
        <v/>
      </c>
      <c r="AE74" s="12" t="str">
        <f>IFERROR(VLOOKUP($A74,'Harce K'!$H$2:$O$4,8,0),"")</f>
        <v/>
      </c>
      <c r="AF74" s="18" t="str">
        <f>IFERROR(VLOOKUP($A74,'XII z Kompasem K'!$K$1:$R$8,8,0),"")</f>
        <v/>
      </c>
      <c r="AG74" s="19" t="str">
        <f>IFERROR(VLOOKUP($A74,'Grassor TR150 K'!$BH$2:$BO$6,8,0),"")</f>
        <v/>
      </c>
      <c r="AH74" s="19" t="str">
        <f>IFERROR(VLOOKUP($A74,'Pazur Gryfa K'!$P$2:$W$5,8,0),"")</f>
        <v/>
      </c>
      <c r="AI74" s="19" t="str">
        <f>IFERROR(VLOOKUP($A74,'Szaga K'!$J$2:$Q$6,8,0),"")</f>
        <v/>
      </c>
      <c r="AJ74" s="19" t="str">
        <f>IFERROR(VLOOKUP($A74,'Sudecka 100 K'!$M$2:$T$6,8,0),"")</f>
        <v/>
      </c>
      <c r="AK74" s="18"/>
      <c r="AL74" s="19" t="str">
        <f>IFERROR(VLOOKUP($A74,'Waligóra K'!$J$2:$Q$5,8,0),"")</f>
        <v/>
      </c>
      <c r="AM74" s="19" t="str">
        <f>IFERROR(VLOOKUP($A74,'Jesienne 360 K'!$K$2:$R$6,8,0),"")</f>
        <v/>
      </c>
      <c r="AN74" s="19" t="str">
        <f>IFERROR(VLOOKUP($A74,'H54 TR100 K'!$AG$6:$AN$23,8,0),"")</f>
        <v/>
      </c>
      <c r="AO74" s="19" t="str">
        <f>IFERROR(VLOOKUP($A74,'Azymut K'!$O$3:$V$4,8,0),"")</f>
        <v/>
      </c>
      <c r="AP74" s="19" t="str">
        <f>IFERROR(VLOOKUP($A74,'NM TR100 K'!$AD$5:$AK$6,8,0),"")</f>
        <v/>
      </c>
      <c r="AQ74" s="26"/>
    </row>
    <row r="75" spans="1:43">
      <c r="A75">
        <v>522</v>
      </c>
      <c r="B75" s="22" t="str">
        <f>VLOOKUP($A75,id!$C:$H,6,0)</f>
        <v>Matuszewska Anula</v>
      </c>
      <c r="C75" s="22">
        <f>VLOOKUP($A75,id!$C:$H,4,0)</f>
        <v>0</v>
      </c>
      <c r="D75" s="2">
        <f>IF(E74=E75,D74,ROW(B73))</f>
        <v>73</v>
      </c>
      <c r="E75" s="11">
        <f>LARGE(F75:W75,1)+LARGE(F75:W75,2)+IFERROR(LARGE(F75:W75,3),0)+IFERROR(LARGE(F75:W75,4),0)+IFERROR(LARGE(F75:W75,5),0)+IFERROR(LARGE(F75:W75,6),0)</f>
        <v>25</v>
      </c>
      <c r="F75" s="12"/>
      <c r="G75" s="12"/>
      <c r="H75" s="12"/>
      <c r="I75" s="14"/>
      <c r="J75" s="19"/>
      <c r="K75" s="19"/>
      <c r="L75" s="19"/>
      <c r="M75" s="19"/>
      <c r="N75" s="19" t="str">
        <f>IFERROR(VLOOKUP($A75,'Konwalie K'!$K$3:$R$10,8,0),"")</f>
        <v/>
      </c>
      <c r="O75" s="12"/>
      <c r="P75" s="19" t="str">
        <f>IFERROR(VLOOKUP($A75,'Korno K'!$BR$3:$BY$15,8,0),"")</f>
        <v/>
      </c>
      <c r="Q75" s="19" t="str">
        <f>IFERROR(VLOOKUP($A75,'Abentojra K'!$J$4:$Q$7,8,0),"")</f>
        <v/>
      </c>
      <c r="R75" s="19" t="str">
        <f>IFERROR(VLOOKUP($A75,'Mordownik K'!$M$6:$T$10,8,0),"")</f>
        <v/>
      </c>
      <c r="S75" s="12" t="str">
        <f>IFERROR(VLOOKUP($A75,'XIV Szago K'!$BB$4:$BI$5,8,0),"")</f>
        <v/>
      </c>
      <c r="T75" s="12" t="str">
        <f>IFERROR(VLOOKUP($A75,'H54 TR200 K'!$AS$6:$AZ$17,8,0),"")</f>
        <v/>
      </c>
      <c r="U75" s="12" t="str">
        <f>IFERROR(VLOOKUP($A75,'NM TR200 K'!$AN$5:$AU$7,8,0),"")</f>
        <v/>
      </c>
      <c r="V75" s="10">
        <f>IFERROR(LARGE(X75:AP75,1),0)+IFERROR(LARGE(X75:AP75,2),0)</f>
        <v>25</v>
      </c>
      <c r="W75" s="10">
        <f>IFERROR(LARGE(X75:AP75,3),0)+IFERROR(LARGE(X75:AP75,4),0)</f>
        <v>0</v>
      </c>
      <c r="X75" s="12"/>
      <c r="Y75" s="18"/>
      <c r="Z75" s="18"/>
      <c r="AA75" s="12"/>
      <c r="AB75" s="12"/>
      <c r="AC75" s="12"/>
      <c r="AD75" s="18"/>
      <c r="AE75" s="12"/>
      <c r="AF75" s="18"/>
      <c r="AG75" s="19"/>
      <c r="AH75" s="19"/>
      <c r="AI75" s="19">
        <f>IFERROR(VLOOKUP($A75,'Szaga K'!$J$2:$Q$6,8,0),"")</f>
        <v>25</v>
      </c>
      <c r="AJ75" s="19" t="str">
        <f>IFERROR(VLOOKUP($A75,'Sudecka 100 K'!$M$2:$T$6,8,0),"")</f>
        <v/>
      </c>
      <c r="AK75" s="18"/>
      <c r="AL75" s="19" t="str">
        <f>IFERROR(VLOOKUP($A75,'Waligóra K'!$J$2:$Q$5,8,0),"")</f>
        <v/>
      </c>
      <c r="AM75" s="19" t="str">
        <f>IFERROR(VLOOKUP($A75,'Jesienne 360 K'!$K$2:$R$6,8,0),"")</f>
        <v/>
      </c>
      <c r="AN75" s="19" t="str">
        <f>IFERROR(VLOOKUP($A75,'H54 TR100 K'!$AG$6:$AN$23,8,0),"")</f>
        <v/>
      </c>
      <c r="AO75" s="19" t="str">
        <f>IFERROR(VLOOKUP($A75,'Azymut K'!$O$3:$V$4,8,0),"")</f>
        <v/>
      </c>
      <c r="AP75" s="19" t="str">
        <f>IFERROR(VLOOKUP($A75,'NM TR100 K'!$AD$5:$AK$6,8,0),"")</f>
        <v/>
      </c>
      <c r="AQ75" s="26"/>
    </row>
    <row r="76" spans="1:43">
      <c r="A76" s="13">
        <v>126</v>
      </c>
      <c r="B76" s="22" t="str">
        <f>VLOOKUP($A76,id!$C:$H,6,0)</f>
        <v>Gasparska Aleksandra</v>
      </c>
      <c r="C76" s="22" t="str">
        <f>VLOOKUP($A76,id!$C:$H,4,0)</f>
        <v>TRI4FUN TEAM PIASECZNO</v>
      </c>
      <c r="D76" s="2">
        <f>IF(E75=E76,D75,ROW(B74))</f>
        <v>74</v>
      </c>
      <c r="E76" s="11">
        <f>LARGE(F76:W76,1)+LARGE(F76:W76,2)+IFERROR(LARGE(F76:W76,3),0)+IFERROR(LARGE(F76:W76,4),0)+IFERROR(LARGE(F76:W76,5),0)+IFERROR(LARGE(F76:W76,6),0)</f>
        <v>23.663700107874948</v>
      </c>
      <c r="F76" s="12"/>
      <c r="G76" s="12" t="str">
        <f>IFERROR(VLOOKUP($A76,'Roza K'!N:U,8,0),"")</f>
        <v/>
      </c>
      <c r="H76" s="12" t="str">
        <f>IFERROR(VLOOKUP($A76,'H53 200 K'!$AL$5:$AS$12,8,0),"")</f>
        <v/>
      </c>
      <c r="I76" s="14" t="str">
        <f>IFERROR(VLOOKUP($A76,'Dymno K'!$BO$4:$BV$10,8,0),"")</f>
        <v/>
      </c>
      <c r="J76" s="19" t="str">
        <f>IFERROR(VLOOKUP($A76,'Dukty K'!$AU$1:$BB$11,8,0),"")</f>
        <v/>
      </c>
      <c r="K76" s="19" t="str">
        <f>IFERROR(VLOOKUP($A76,'Tropy K'!$Q$3:$X$15,8,0),"")</f>
        <v/>
      </c>
      <c r="L76" s="19" t="str">
        <f>IFERROR(VLOOKUP($A76,'Grassor TR300 K'!$BX$2:$CE$6,8,0),"")</f>
        <v/>
      </c>
      <c r="M76" s="19" t="str">
        <f>IFERROR(VLOOKUP($A76,'BO K'!$K$3:$R$16,8,0),"")</f>
        <v/>
      </c>
      <c r="N76" s="19" t="str">
        <f>IFERROR(VLOOKUP($A76,'Konwalie K'!$K$3:$R$10,8,0),"")</f>
        <v/>
      </c>
      <c r="O76" s="12"/>
      <c r="P76" s="19" t="str">
        <f>IFERROR(VLOOKUP($A76,'Korno K'!$BR$3:$BY$15,8,0),"")</f>
        <v/>
      </c>
      <c r="Q76" s="19" t="str">
        <f>IFERROR(VLOOKUP($A76,'Abentojra K'!$J$4:$Q$7,8,0),"")</f>
        <v/>
      </c>
      <c r="R76" s="19" t="str">
        <f>IFERROR(VLOOKUP($A76,'Mordownik K'!$M$6:$T$10,8,0),"")</f>
        <v/>
      </c>
      <c r="S76" s="12" t="str">
        <f>IFERROR(VLOOKUP($A76,'XIV Szago K'!$BB$4:$BI$5,8,0),"")</f>
        <v/>
      </c>
      <c r="T76" s="12" t="str">
        <f>IFERROR(VLOOKUP($A76,'H54 TR200 K'!$AS$6:$AZ$17,8,0),"")</f>
        <v/>
      </c>
      <c r="U76" s="12" t="str">
        <f>IFERROR(VLOOKUP($A76,'NM TR200 K'!$AN$5:$AU$7,8,0),"")</f>
        <v/>
      </c>
      <c r="V76" s="10">
        <f>IFERROR(LARGE(X76:AP76,1),0)+IFERROR(LARGE(X76:AP76,2),0)</f>
        <v>23.663700107874948</v>
      </c>
      <c r="W76" s="10">
        <f>IFERROR(LARGE(X76:AP76,3),0)+IFERROR(LARGE(X76:AP76,4),0)</f>
        <v>0</v>
      </c>
      <c r="X76" s="12"/>
      <c r="Y76" s="18" t="str">
        <f>IFERROR(VLOOKUP($A76,'XIII Szago K'!DJ:DQ,8,0),"")</f>
        <v/>
      </c>
      <c r="Z76" s="18">
        <f>IFERROR(VLOOKUP($A76,'Wiosenne 360 K'!K:R,8,0),"")</f>
        <v>23.663700107874948</v>
      </c>
      <c r="AA76" s="12" t="str">
        <f>IFERROR(VLOOKUP($A76,'NMnO K'!AT:BA,8,0),"")</f>
        <v/>
      </c>
      <c r="AB76" s="12" t="str">
        <f>IFERROR(VLOOKUP($A76,'Wertepy K'!M:T,8,0),"")</f>
        <v/>
      </c>
      <c r="AC76" s="12" t="str">
        <f>IFERROR(VLOOKUP($A76,'H53 100 K'!$AG$5:$AN$22,8,0),"")</f>
        <v/>
      </c>
      <c r="AD76" s="18" t="str">
        <f>IFERROR(VLOOKUP($A76,'Liczyrzepa - wiosna K'!$N$2:$U$3,8,0),"")</f>
        <v/>
      </c>
      <c r="AE76" s="12" t="str">
        <f>IFERROR(VLOOKUP($A76,'Harce K'!$H$2:$O$4,8,0),"")</f>
        <v/>
      </c>
      <c r="AF76" s="18" t="str">
        <f>IFERROR(VLOOKUP($A76,'XII z Kompasem K'!$K$1:$R$8,8,0),"")</f>
        <v/>
      </c>
      <c r="AG76" s="19" t="str">
        <f>IFERROR(VLOOKUP($A76,'Grassor TR150 K'!$BH$2:$BO$6,8,0),"")</f>
        <v/>
      </c>
      <c r="AH76" s="19" t="str">
        <f>IFERROR(VLOOKUP($A76,'Pazur Gryfa K'!$P$2:$W$5,8,0),"")</f>
        <v/>
      </c>
      <c r="AI76" s="19" t="str">
        <f>IFERROR(VLOOKUP($A76,'Szaga K'!$J$2:$Q$6,8,0),"")</f>
        <v/>
      </c>
      <c r="AJ76" s="19" t="str">
        <f>IFERROR(VLOOKUP($A76,'Sudecka 100 K'!$M$2:$T$6,8,0),"")</f>
        <v/>
      </c>
      <c r="AK76" s="18"/>
      <c r="AL76" s="19" t="str">
        <f>IFERROR(VLOOKUP($A76,'Waligóra K'!$J$2:$Q$5,8,0),"")</f>
        <v/>
      </c>
      <c r="AM76" s="19" t="str">
        <f>IFERROR(VLOOKUP($A76,'Jesienne 360 K'!$K$2:$R$6,8,0),"")</f>
        <v/>
      </c>
      <c r="AN76" s="19" t="str">
        <f>IFERROR(VLOOKUP($A76,'H54 TR100 K'!$AG$6:$AN$23,8,0),"")</f>
        <v/>
      </c>
      <c r="AO76" s="19" t="str">
        <f>IFERROR(VLOOKUP($A76,'Azymut K'!$O$3:$V$4,8,0),"")</f>
        <v/>
      </c>
      <c r="AP76" s="19" t="str">
        <f>IFERROR(VLOOKUP($A76,'NM TR100 K'!$AD$5:$AK$6,8,0),"")</f>
        <v/>
      </c>
      <c r="AQ76" s="26"/>
    </row>
    <row r="77" spans="1:43">
      <c r="A77">
        <v>478</v>
      </c>
      <c r="B77" s="22" t="str">
        <f>VLOOKUP($A77,id!$C:$H,6,0)</f>
        <v>Pytel Jolanta</v>
      </c>
      <c r="C77" s="22" t="str">
        <f>VLOOKUP($A77,id!$C:$H,4,0)</f>
        <v>Włóczęgi</v>
      </c>
      <c r="D77" s="2">
        <f>IF(E76=E77,D76,ROW(B75))</f>
        <v>75</v>
      </c>
      <c r="E77" s="11">
        <f>LARGE(F77:W77,1)+LARGE(F77:W77,2)+IFERROR(LARGE(F77:W77,3),0)+IFERROR(LARGE(F77:W77,4),0)+IFERROR(LARGE(F77:W77,5),0)+IFERROR(LARGE(F77:W77,6),0)</f>
        <v>23.46282779716141</v>
      </c>
      <c r="F77" s="12"/>
      <c r="G77" s="12"/>
      <c r="H77" s="12"/>
      <c r="I77" s="14"/>
      <c r="J77" s="19"/>
      <c r="K77" s="19"/>
      <c r="L77" s="19"/>
      <c r="M77" s="19">
        <f>IFERROR(VLOOKUP($A77,'BO K'!$K$3:$R$16,8,0),"")</f>
        <v>23.46282779716141</v>
      </c>
      <c r="N77" s="19" t="str">
        <f>IFERROR(VLOOKUP($A77,'Konwalie K'!$K$3:$R$10,8,0),"")</f>
        <v/>
      </c>
      <c r="O77" s="12"/>
      <c r="P77" s="19" t="str">
        <f>IFERROR(VLOOKUP($A77,'Korno K'!$BR$3:$BY$15,8,0),"")</f>
        <v/>
      </c>
      <c r="Q77" s="19" t="str">
        <f>IFERROR(VLOOKUP($A77,'Abentojra K'!$J$4:$Q$7,8,0),"")</f>
        <v/>
      </c>
      <c r="R77" s="19" t="str">
        <f>IFERROR(VLOOKUP($A77,'Mordownik K'!$M$6:$T$10,8,0),"")</f>
        <v/>
      </c>
      <c r="S77" s="12" t="str">
        <f>IFERROR(VLOOKUP($A77,'XIV Szago K'!$BB$4:$BI$5,8,0),"")</f>
        <v/>
      </c>
      <c r="T77" s="12" t="str">
        <f>IFERROR(VLOOKUP($A77,'H54 TR200 K'!$AS$6:$AZ$17,8,0),"")</f>
        <v/>
      </c>
      <c r="U77" s="12" t="str">
        <f>IFERROR(VLOOKUP($A77,'NM TR200 K'!$AN$5:$AU$7,8,0),"")</f>
        <v/>
      </c>
      <c r="V77" s="10">
        <f>IFERROR(LARGE(X77:AP77,1),0)+IFERROR(LARGE(X77:AP77,2),0)</f>
        <v>0</v>
      </c>
      <c r="W77" s="10">
        <f>IFERROR(LARGE(X77:AP77,3),0)+IFERROR(LARGE(X77:AP77,4),0)</f>
        <v>0</v>
      </c>
      <c r="X77" s="12"/>
      <c r="Y77" s="18"/>
      <c r="Z77" s="18"/>
      <c r="AA77" s="12"/>
      <c r="AB77" s="12"/>
      <c r="AC77" s="12"/>
      <c r="AD77" s="18"/>
      <c r="AE77" s="12"/>
      <c r="AF77" s="18"/>
      <c r="AG77" s="19"/>
      <c r="AH77" s="19" t="str">
        <f>IFERROR(VLOOKUP($A77,'Pazur Gryfa K'!$P$2:$W$5,8,0),"")</f>
        <v/>
      </c>
      <c r="AI77" s="19" t="str">
        <f>IFERROR(VLOOKUP($A77,'Szaga K'!$J$2:$Q$6,8,0),"")</f>
        <v/>
      </c>
      <c r="AJ77" s="19" t="str">
        <f>IFERROR(VLOOKUP($A77,'Sudecka 100 K'!$M$2:$T$6,8,0),"")</f>
        <v/>
      </c>
      <c r="AK77" s="18"/>
      <c r="AL77" s="19" t="str">
        <f>IFERROR(VLOOKUP($A77,'Waligóra K'!$J$2:$Q$5,8,0),"")</f>
        <v/>
      </c>
      <c r="AM77" s="19" t="str">
        <f>IFERROR(VLOOKUP($A77,'Jesienne 360 K'!$K$2:$R$6,8,0),"")</f>
        <v/>
      </c>
      <c r="AN77" s="19" t="str">
        <f>IFERROR(VLOOKUP($A77,'H54 TR100 K'!$AG$6:$AN$23,8,0),"")</f>
        <v/>
      </c>
      <c r="AO77" s="19" t="str">
        <f>IFERROR(VLOOKUP($A77,'Azymut K'!$O$3:$V$4,8,0),"")</f>
        <v/>
      </c>
      <c r="AP77" s="19" t="str">
        <f>IFERROR(VLOOKUP($A77,'NM TR100 K'!$AD$5:$AK$6,8,0),"")</f>
        <v/>
      </c>
      <c r="AQ77" s="26"/>
    </row>
    <row r="78" spans="1:43">
      <c r="A78" s="13">
        <v>659</v>
      </c>
      <c r="B78" s="22" t="str">
        <f>VLOOKUP($A78,id!$C:$H,6,0)</f>
        <v>Szeliga Joanna</v>
      </c>
      <c r="C78" s="22">
        <f>VLOOKUP($A78,id!$C:$H,4,0)</f>
        <v>0</v>
      </c>
      <c r="D78" s="2">
        <f>IF(E77=E78,D77,ROW(B76))</f>
        <v>76</v>
      </c>
      <c r="E78" s="11">
        <f>LARGE(F78:W78,1)+LARGE(F78:W78,2)+IFERROR(LARGE(F78:W78,3),0)+IFERROR(LARGE(F78:W78,4),0)+IFERROR(LARGE(F78:W78,5),0)+IFERROR(LARGE(F78:W78,6),0)</f>
        <v>23.332328041188259</v>
      </c>
      <c r="F78" s="12"/>
      <c r="G78" s="12"/>
      <c r="H78" s="12"/>
      <c r="I78" s="14"/>
      <c r="J78" s="19"/>
      <c r="K78" s="19"/>
      <c r="L78" s="19"/>
      <c r="M78" s="19"/>
      <c r="N78" s="19"/>
      <c r="O78" s="12"/>
      <c r="P78" s="19"/>
      <c r="Q78" s="19"/>
      <c r="R78" s="19"/>
      <c r="S78" s="12"/>
      <c r="T78" s="12">
        <f>IFERROR(VLOOKUP($A78,'H54 TR200 K'!$AS$6:$AZ$17,8,0),"")</f>
        <v>23.332328041188259</v>
      </c>
      <c r="U78" s="12" t="str">
        <f>IFERROR(VLOOKUP($A78,'NM TR200 K'!$AN$5:$AU$7,8,0),"")</f>
        <v/>
      </c>
      <c r="V78" s="10">
        <f>IFERROR(LARGE(X78:AP78,1),0)+IFERROR(LARGE(X78:AP78,2),0)</f>
        <v>0</v>
      </c>
      <c r="W78" s="10">
        <f>IFERROR(LARGE(X78:AP78,3),0)+IFERROR(LARGE(X78:AP78,4),0)</f>
        <v>0</v>
      </c>
      <c r="X78" s="12"/>
      <c r="Y78" s="18"/>
      <c r="Z78" s="18"/>
      <c r="AA78" s="12"/>
      <c r="AB78" s="12"/>
      <c r="AC78" s="12"/>
      <c r="AD78" s="18"/>
      <c r="AE78" s="12"/>
      <c r="AF78" s="18"/>
      <c r="AG78" s="19"/>
      <c r="AH78" s="19"/>
      <c r="AI78" s="19"/>
      <c r="AJ78" s="19"/>
      <c r="AK78" s="18"/>
      <c r="AL78" s="19"/>
      <c r="AM78" s="19"/>
      <c r="AN78" s="19" t="str">
        <f>IFERROR(VLOOKUP($A78,'H54 TR100 K'!$AG$6:$AN$23,8,0),"")</f>
        <v/>
      </c>
      <c r="AO78" s="19" t="str">
        <f>IFERROR(VLOOKUP($A78,'Azymut K'!$O$3:$V$4,8,0),"")</f>
        <v/>
      </c>
      <c r="AP78" s="19" t="str">
        <f>IFERROR(VLOOKUP($A78,'NM TR100 K'!$AD$5:$AK$6,8,0),"")</f>
        <v/>
      </c>
      <c r="AQ78" s="26"/>
    </row>
    <row r="79" spans="1:43">
      <c r="A79" s="13">
        <v>660</v>
      </c>
      <c r="B79" s="22" t="str">
        <f>VLOOKUP($A79,id!$C:$H,6,0)</f>
        <v>Wróbel Anna</v>
      </c>
      <c r="C79" s="22">
        <f>VLOOKUP($A79,id!$C:$H,4,0)</f>
        <v>0</v>
      </c>
      <c r="D79" s="2">
        <f>IF(E78=E79,D78,ROW(B77))</f>
        <v>77</v>
      </c>
      <c r="E79" s="11">
        <f>LARGE(F79:W79,1)+LARGE(F79:W79,2)+IFERROR(LARGE(F79:W79,3),0)+IFERROR(LARGE(F79:W79,4),0)+IFERROR(LARGE(F79:W79,5),0)+IFERROR(LARGE(F79:W79,6),0)</f>
        <v>23.325535267640113</v>
      </c>
      <c r="F79" s="12"/>
      <c r="G79" s="12"/>
      <c r="H79" s="12"/>
      <c r="I79" s="14"/>
      <c r="J79" s="19"/>
      <c r="K79" s="19"/>
      <c r="L79" s="19"/>
      <c r="M79" s="19"/>
      <c r="N79" s="19"/>
      <c r="O79" s="12"/>
      <c r="P79" s="19"/>
      <c r="Q79" s="19"/>
      <c r="R79" s="19"/>
      <c r="S79" s="12"/>
      <c r="T79" s="12">
        <f>IFERROR(VLOOKUP($A79,'H54 TR200 K'!$AS$6:$AZ$17,8,0),"")</f>
        <v>23.325535267640113</v>
      </c>
      <c r="U79" s="12" t="str">
        <f>IFERROR(VLOOKUP($A79,'NM TR200 K'!$AN$5:$AU$7,8,0),"")</f>
        <v/>
      </c>
      <c r="V79" s="10">
        <f>IFERROR(LARGE(X79:AP79,1),0)+IFERROR(LARGE(X79:AP79,2),0)</f>
        <v>0</v>
      </c>
      <c r="W79" s="10">
        <f>IFERROR(LARGE(X79:AP79,3),0)+IFERROR(LARGE(X79:AP79,4),0)</f>
        <v>0</v>
      </c>
      <c r="X79" s="12"/>
      <c r="Y79" s="18"/>
      <c r="Z79" s="18"/>
      <c r="AA79" s="12"/>
      <c r="AB79" s="12"/>
      <c r="AC79" s="12"/>
      <c r="AD79" s="18"/>
      <c r="AE79" s="12"/>
      <c r="AF79" s="18"/>
      <c r="AG79" s="19"/>
      <c r="AH79" s="19"/>
      <c r="AI79" s="19"/>
      <c r="AJ79" s="19"/>
      <c r="AK79" s="18"/>
      <c r="AL79" s="19"/>
      <c r="AM79" s="19"/>
      <c r="AN79" s="19" t="str">
        <f>IFERROR(VLOOKUP($A79,'H54 TR100 K'!$AG$6:$AN$23,8,0),"")</f>
        <v/>
      </c>
      <c r="AO79" s="19" t="str">
        <f>IFERROR(VLOOKUP($A79,'Azymut K'!$O$3:$V$4,8,0),"")</f>
        <v/>
      </c>
      <c r="AP79" s="19" t="str">
        <f>IFERROR(VLOOKUP($A79,'NM TR100 K'!$AD$5:$AK$6,8,0),"")</f>
        <v/>
      </c>
      <c r="AQ79" s="26"/>
    </row>
    <row r="80" spans="1:43">
      <c r="A80">
        <v>384</v>
      </c>
      <c r="B80" s="22" t="str">
        <f>VLOOKUP($A80,id!$C:$H,6,0)</f>
        <v>Topolska Dorota</v>
      </c>
      <c r="C80" s="22" t="str">
        <f>VLOOKUP($A80,id!$C:$H,4,0)</f>
        <v>Wataha</v>
      </c>
      <c r="D80" s="2">
        <f>IF(E79=E80,D79,ROW(B78))</f>
        <v>78</v>
      </c>
      <c r="E80" s="11">
        <f>LARGE(F80:W80,1)+LARGE(F80:W80,2)+IFERROR(LARGE(F80:W80,3),0)+IFERROR(LARGE(F80:W80,4),0)+IFERROR(LARGE(F80:W80,5),0)+IFERROR(LARGE(F80:W80,6),0)</f>
        <v>23.197068741702878</v>
      </c>
      <c r="F80" s="12"/>
      <c r="G80" s="12"/>
      <c r="H80" s="12" t="str">
        <f>IFERROR(VLOOKUP($A80,'H53 200 K'!$AL$5:$AS$12,8,0),"")</f>
        <v/>
      </c>
      <c r="I80" s="14" t="str">
        <f>IFERROR(VLOOKUP($A80,'Dymno K'!$BO$4:$BV$10,8,0),"")</f>
        <v/>
      </c>
      <c r="J80" s="19" t="str">
        <f>IFERROR(VLOOKUP($A80,'Dukty K'!$AU$1:$BB$11,8,0),"")</f>
        <v/>
      </c>
      <c r="K80" s="19" t="str">
        <f>IFERROR(VLOOKUP($A80,'Tropy K'!$Q$3:$X$15,8,0),"")</f>
        <v/>
      </c>
      <c r="L80" s="19" t="str">
        <f>IFERROR(VLOOKUP($A80,'Grassor TR300 K'!$BX$2:$CE$6,8,0),"")</f>
        <v/>
      </c>
      <c r="M80" s="19" t="str">
        <f>IFERROR(VLOOKUP($A80,'BO K'!$K$3:$R$16,8,0),"")</f>
        <v/>
      </c>
      <c r="N80" s="19" t="str">
        <f>IFERROR(VLOOKUP($A80,'Konwalie K'!$K$3:$R$10,8,0),"")</f>
        <v/>
      </c>
      <c r="O80" s="12"/>
      <c r="P80" s="19" t="str">
        <f>IFERROR(VLOOKUP($A80,'Korno K'!$BR$3:$BY$15,8,0),"")</f>
        <v/>
      </c>
      <c r="Q80" s="19" t="str">
        <f>IFERROR(VLOOKUP($A80,'Abentojra K'!$J$4:$Q$7,8,0),"")</f>
        <v/>
      </c>
      <c r="R80" s="19" t="str">
        <f>IFERROR(VLOOKUP($A80,'Mordownik K'!$M$6:$T$10,8,0),"")</f>
        <v/>
      </c>
      <c r="S80" s="12" t="str">
        <f>IFERROR(VLOOKUP($A80,'XIV Szago K'!$BB$4:$BI$5,8,0),"")</f>
        <v/>
      </c>
      <c r="T80" s="12" t="str">
        <f>IFERROR(VLOOKUP($A80,'H54 TR200 K'!$AS$6:$AZ$17,8,0),"")</f>
        <v/>
      </c>
      <c r="U80" s="12" t="str">
        <f>IFERROR(VLOOKUP($A80,'NM TR200 K'!$AN$5:$AU$7,8,0),"")</f>
        <v/>
      </c>
      <c r="V80" s="10">
        <f>IFERROR(LARGE(X80:AP80,1),0)+IFERROR(LARGE(X80:AP80,2),0)</f>
        <v>23.197068741702878</v>
      </c>
      <c r="W80" s="10">
        <f>IFERROR(LARGE(X80:AP80,3),0)+IFERROR(LARGE(X80:AP80,4),0)</f>
        <v>0</v>
      </c>
      <c r="X80" s="12"/>
      <c r="Y80" s="18"/>
      <c r="Z80" s="18"/>
      <c r="AA80" s="12"/>
      <c r="AB80" s="12"/>
      <c r="AC80" s="12">
        <f>IFERROR(VLOOKUP($A80,'H53 100 K'!$AG$5:$AN$22,8,0),"")</f>
        <v>23.197068741702878</v>
      </c>
      <c r="AD80" s="18" t="str">
        <f>IFERROR(VLOOKUP($A80,'Liczyrzepa - wiosna K'!$N$2:$U$3,8,0),"")</f>
        <v/>
      </c>
      <c r="AE80" s="12" t="str">
        <f>IFERROR(VLOOKUP($A80,'Harce K'!$H$2:$O$4,8,0),"")</f>
        <v/>
      </c>
      <c r="AF80" s="18" t="str">
        <f>IFERROR(VLOOKUP($A80,'XII z Kompasem K'!$K$1:$R$8,8,0),"")</f>
        <v/>
      </c>
      <c r="AG80" s="19" t="str">
        <f>IFERROR(VLOOKUP($A80,'Grassor TR150 K'!$BH$2:$BO$6,8,0),"")</f>
        <v/>
      </c>
      <c r="AH80" s="19" t="str">
        <f>IFERROR(VLOOKUP($A80,'Pazur Gryfa K'!$P$2:$W$5,8,0),"")</f>
        <v/>
      </c>
      <c r="AI80" s="19" t="str">
        <f>IFERROR(VLOOKUP($A80,'Szaga K'!$J$2:$Q$6,8,0),"")</f>
        <v/>
      </c>
      <c r="AJ80" s="19" t="str">
        <f>IFERROR(VLOOKUP($A80,'Sudecka 100 K'!$M$2:$T$6,8,0),"")</f>
        <v/>
      </c>
      <c r="AK80" s="18"/>
      <c r="AL80" s="19" t="str">
        <f>IFERROR(VLOOKUP($A80,'Waligóra K'!$J$2:$Q$5,8,0),"")</f>
        <v/>
      </c>
      <c r="AM80" s="19" t="str">
        <f>IFERROR(VLOOKUP($A80,'Jesienne 360 K'!$K$2:$R$6,8,0),"")</f>
        <v/>
      </c>
      <c r="AN80" s="19">
        <f>IFERROR(VLOOKUP($A80,'H54 TR100 K'!$AG$6:$AN$23,8,0),"")</f>
        <v>0</v>
      </c>
      <c r="AO80" s="19" t="str">
        <f>IFERROR(VLOOKUP($A80,'Azymut K'!$O$3:$V$4,8,0),"")</f>
        <v/>
      </c>
      <c r="AP80" s="19" t="str">
        <f>IFERROR(VLOOKUP($A80,'NM TR100 K'!$AD$5:$AK$6,8,0),"")</f>
        <v/>
      </c>
      <c r="AQ80" s="26"/>
    </row>
    <row r="81" spans="1:43">
      <c r="A81">
        <v>385</v>
      </c>
      <c r="B81" s="22" t="str">
        <f>VLOOKUP($A81,id!$C:$H,6,0)</f>
        <v>Szałła Anna</v>
      </c>
      <c r="C81" s="22" t="str">
        <f>VLOOKUP($A81,id!$C:$H,4,0)</f>
        <v>WATAHA</v>
      </c>
      <c r="D81" s="2">
        <f>IF(E80=E81,D80,ROW(B79))</f>
        <v>79</v>
      </c>
      <c r="E81" s="11">
        <f>LARGE(F81:W81,1)+LARGE(F81:W81,2)+IFERROR(LARGE(F81:W81,3),0)+IFERROR(LARGE(F81:W81,4),0)+IFERROR(LARGE(F81:W81,5),0)+IFERROR(LARGE(F81:W81,6),0)</f>
        <v>23.196259748582225</v>
      </c>
      <c r="F81" s="12"/>
      <c r="G81" s="12"/>
      <c r="H81" s="12" t="str">
        <f>IFERROR(VLOOKUP($A81,'H53 200 K'!$AL$5:$AS$12,8,0),"")</f>
        <v/>
      </c>
      <c r="I81" s="14" t="str">
        <f>IFERROR(VLOOKUP($A81,'Dymno K'!$BO$4:$BV$10,8,0),"")</f>
        <v/>
      </c>
      <c r="J81" s="19" t="str">
        <f>IFERROR(VLOOKUP($A81,'Dukty K'!$AU$1:$BB$11,8,0),"")</f>
        <v/>
      </c>
      <c r="K81" s="19" t="str">
        <f>IFERROR(VLOOKUP($A81,'Tropy K'!$Q$3:$X$15,8,0),"")</f>
        <v/>
      </c>
      <c r="L81" s="19" t="str">
        <f>IFERROR(VLOOKUP($A81,'Grassor TR300 K'!$BX$2:$CE$6,8,0),"")</f>
        <v/>
      </c>
      <c r="M81" s="19" t="str">
        <f>IFERROR(VLOOKUP($A81,'BO K'!$K$3:$R$16,8,0),"")</f>
        <v/>
      </c>
      <c r="N81" s="19" t="str">
        <f>IFERROR(VLOOKUP($A81,'Konwalie K'!$K$3:$R$10,8,0),"")</f>
        <v/>
      </c>
      <c r="O81" s="12"/>
      <c r="P81" s="19" t="str">
        <f>IFERROR(VLOOKUP($A81,'Korno K'!$BR$3:$BY$15,8,0),"")</f>
        <v/>
      </c>
      <c r="Q81" s="19" t="str">
        <f>IFERROR(VLOOKUP($A81,'Abentojra K'!$J$4:$Q$7,8,0),"")</f>
        <v/>
      </c>
      <c r="R81" s="19" t="str">
        <f>IFERROR(VLOOKUP($A81,'Mordownik K'!$M$6:$T$10,8,0),"")</f>
        <v/>
      </c>
      <c r="S81" s="12" t="str">
        <f>IFERROR(VLOOKUP($A81,'XIV Szago K'!$BB$4:$BI$5,8,0),"")</f>
        <v/>
      </c>
      <c r="T81" s="12" t="str">
        <f>IFERROR(VLOOKUP($A81,'H54 TR200 K'!$AS$6:$AZ$17,8,0),"")</f>
        <v/>
      </c>
      <c r="U81" s="12" t="str">
        <f>IFERROR(VLOOKUP($A81,'NM TR200 K'!$AN$5:$AU$7,8,0),"")</f>
        <v/>
      </c>
      <c r="V81" s="10">
        <f>IFERROR(LARGE(X81:AP81,1),0)+IFERROR(LARGE(X81:AP81,2),0)</f>
        <v>23.196259748582225</v>
      </c>
      <c r="W81" s="10">
        <f>IFERROR(LARGE(X81:AP81,3),0)+IFERROR(LARGE(X81:AP81,4),0)</f>
        <v>0</v>
      </c>
      <c r="X81" s="12"/>
      <c r="Y81" s="18"/>
      <c r="Z81" s="18"/>
      <c r="AA81" s="12"/>
      <c r="AB81" s="12"/>
      <c r="AC81" s="12">
        <f>IFERROR(VLOOKUP($A81,'H53 100 K'!$AG$5:$AN$22,8,0),"")</f>
        <v>23.196259748582225</v>
      </c>
      <c r="AD81" s="18" t="str">
        <f>IFERROR(VLOOKUP($A81,'Liczyrzepa - wiosna K'!$N$2:$U$3,8,0),"")</f>
        <v/>
      </c>
      <c r="AE81" s="12" t="str">
        <f>IFERROR(VLOOKUP($A81,'Harce K'!$H$2:$O$4,8,0),"")</f>
        <v/>
      </c>
      <c r="AF81" s="18" t="str">
        <f>IFERROR(VLOOKUP($A81,'XII z Kompasem K'!$K$1:$R$8,8,0),"")</f>
        <v/>
      </c>
      <c r="AG81" s="19" t="str">
        <f>IFERROR(VLOOKUP($A81,'Grassor TR150 K'!$BH$2:$BO$6,8,0),"")</f>
        <v/>
      </c>
      <c r="AH81" s="19" t="str">
        <f>IFERROR(VLOOKUP($A81,'Pazur Gryfa K'!$P$2:$W$5,8,0),"")</f>
        <v/>
      </c>
      <c r="AI81" s="19" t="str">
        <f>IFERROR(VLOOKUP($A81,'Szaga K'!$J$2:$Q$6,8,0),"")</f>
        <v/>
      </c>
      <c r="AJ81" s="19" t="str">
        <f>IFERROR(VLOOKUP($A81,'Sudecka 100 K'!$M$2:$T$6,8,0),"")</f>
        <v/>
      </c>
      <c r="AK81" s="18"/>
      <c r="AL81" s="19" t="str">
        <f>IFERROR(VLOOKUP($A81,'Waligóra K'!$J$2:$Q$5,8,0),"")</f>
        <v/>
      </c>
      <c r="AM81" s="19" t="str">
        <f>IFERROR(VLOOKUP($A81,'Jesienne 360 K'!$K$2:$R$6,8,0),"")</f>
        <v/>
      </c>
      <c r="AN81" s="19" t="str">
        <f>IFERROR(VLOOKUP($A81,'H54 TR100 K'!$AG$6:$AN$23,8,0),"")</f>
        <v/>
      </c>
      <c r="AO81" s="19" t="str">
        <f>IFERROR(VLOOKUP($A81,'Azymut K'!$O$3:$V$4,8,0),"")</f>
        <v/>
      </c>
      <c r="AP81" s="19" t="str">
        <f>IFERROR(VLOOKUP($A81,'NM TR100 K'!$AD$5:$AK$6,8,0),"")</f>
        <v/>
      </c>
      <c r="AQ81" s="26"/>
    </row>
    <row r="82" spans="1:43">
      <c r="A82">
        <v>661</v>
      </c>
      <c r="B82" s="22" t="str">
        <f>VLOOKUP($A82,id!$C:$H,6,0)</f>
        <v>Rodzicz Wioletta</v>
      </c>
      <c r="C82" s="22" t="str">
        <f>VLOOKUP($A82,id!$C:$H,4,0)</f>
        <v>MTB4FUN</v>
      </c>
      <c r="D82" s="2">
        <f>IF(E81=E82,D81,ROW(B80))</f>
        <v>80</v>
      </c>
      <c r="E82" s="11">
        <f>LARGE(F82:W82,1)+LARGE(F82:W82,2)+IFERROR(LARGE(F82:W82,3),0)+IFERROR(LARGE(F82:W82,4),0)+IFERROR(LARGE(F82:W82,5),0)+IFERROR(LARGE(F82:W82,6),0)</f>
        <v>21.65942560566582</v>
      </c>
      <c r="F82" s="12"/>
      <c r="G82" s="12"/>
      <c r="H82" s="12"/>
      <c r="I82" s="14"/>
      <c r="J82" s="19"/>
      <c r="K82" s="19"/>
      <c r="L82" s="19"/>
      <c r="M82" s="19"/>
      <c r="N82" s="19"/>
      <c r="O82" s="12"/>
      <c r="P82" s="19"/>
      <c r="Q82" s="19"/>
      <c r="R82" s="19"/>
      <c r="S82" s="12"/>
      <c r="T82" s="12">
        <f>IFERROR(VLOOKUP($A82,'H54 TR200 K'!$AS$6:$AZ$17,8,0),"")</f>
        <v>21.65942560566582</v>
      </c>
      <c r="U82" s="12" t="str">
        <f>IFERROR(VLOOKUP($A82,'NM TR200 K'!$AN$5:$AU$7,8,0),"")</f>
        <v/>
      </c>
      <c r="V82" s="10">
        <f>IFERROR(LARGE(X82:AP82,1),0)+IFERROR(LARGE(X82:AP82,2),0)</f>
        <v>0</v>
      </c>
      <c r="W82" s="10">
        <f>IFERROR(LARGE(X82:AP82,3),0)+IFERROR(LARGE(X82:AP82,4),0)</f>
        <v>0</v>
      </c>
      <c r="X82" s="12"/>
      <c r="Y82" s="18"/>
      <c r="Z82" s="18"/>
      <c r="AA82" s="12"/>
      <c r="AB82" s="12"/>
      <c r="AC82" s="12"/>
      <c r="AD82" s="18"/>
      <c r="AE82" s="12"/>
      <c r="AF82" s="18"/>
      <c r="AG82" s="19"/>
      <c r="AH82" s="19"/>
      <c r="AI82" s="19"/>
      <c r="AJ82" s="19"/>
      <c r="AK82" s="18"/>
      <c r="AL82" s="19"/>
      <c r="AM82" s="19"/>
      <c r="AN82" s="19" t="str">
        <f>IFERROR(VLOOKUP($A82,'H54 TR100 K'!$AG$6:$AN$23,8,0),"")</f>
        <v/>
      </c>
      <c r="AO82" s="19" t="str">
        <f>IFERROR(VLOOKUP($A82,'Azymut K'!$O$3:$V$4,8,0),"")</f>
        <v/>
      </c>
      <c r="AP82" s="19" t="str">
        <f>IFERROR(VLOOKUP($A82,'NM TR100 K'!$AD$5:$AK$6,8,0),"")</f>
        <v/>
      </c>
      <c r="AQ82" s="26"/>
    </row>
    <row r="83" spans="1:43">
      <c r="A83" s="13">
        <v>163</v>
      </c>
      <c r="B83" s="22" t="str">
        <f>VLOOKUP($A83,id!$C:$H,6,0)</f>
        <v>Bosacka Marzena</v>
      </c>
      <c r="C83" s="22">
        <f>VLOOKUP($A83,id!$C:$H,4,0)</f>
        <v>0</v>
      </c>
      <c r="D83" s="2">
        <f>IF(E82=E83,D82,ROW(B81))</f>
        <v>81</v>
      </c>
      <c r="E83" s="11">
        <f>LARGE(F83:W83,1)+LARGE(F83:W83,2)+IFERROR(LARGE(F83:W83,3),0)+IFERROR(LARGE(F83:W83,4),0)+IFERROR(LARGE(F83:W83,5),0)+IFERROR(LARGE(F83:W83,6),0)</f>
        <v>21.213942307692303</v>
      </c>
      <c r="F83" s="12"/>
      <c r="G83" s="12"/>
      <c r="H83" s="12" t="str">
        <f>IFERROR(VLOOKUP($A83,'H53 200 K'!$AL$5:$AS$12,8,0),"")</f>
        <v/>
      </c>
      <c r="I83" s="14" t="str">
        <f>IFERROR(VLOOKUP($A83,'Dymno K'!$BO$4:$BV$10,8,0),"")</f>
        <v/>
      </c>
      <c r="J83" s="19" t="str">
        <f>IFERROR(VLOOKUP($A83,'Dukty K'!$AU$1:$BB$11,8,0),"")</f>
        <v/>
      </c>
      <c r="K83" s="19" t="str">
        <f>IFERROR(VLOOKUP($A83,'Tropy K'!$Q$3:$X$15,8,0),"")</f>
        <v/>
      </c>
      <c r="L83" s="19" t="str">
        <f>IFERROR(VLOOKUP($A83,'Grassor TR300 K'!$BX$2:$CE$6,8,0),"")</f>
        <v/>
      </c>
      <c r="M83" s="19" t="str">
        <f>IFERROR(VLOOKUP($A83,'BO K'!$K$3:$R$16,8,0),"")</f>
        <v/>
      </c>
      <c r="N83" s="19" t="str">
        <f>IFERROR(VLOOKUP($A83,'Konwalie K'!$K$3:$R$10,8,0),"")</f>
        <v/>
      </c>
      <c r="O83" s="12"/>
      <c r="P83" s="19" t="str">
        <f>IFERROR(VLOOKUP($A83,'Korno K'!$BR$3:$BY$15,8,0),"")</f>
        <v/>
      </c>
      <c r="Q83" s="19" t="str">
        <f>IFERROR(VLOOKUP($A83,'Abentojra K'!$J$4:$Q$7,8,0),"")</f>
        <v/>
      </c>
      <c r="R83" s="19" t="str">
        <f>IFERROR(VLOOKUP($A83,'Mordownik K'!$M$6:$T$10,8,0),"")</f>
        <v/>
      </c>
      <c r="S83" s="12" t="str">
        <f>IFERROR(VLOOKUP($A83,'XIV Szago K'!$BB$4:$BI$5,8,0),"")</f>
        <v/>
      </c>
      <c r="T83" s="12" t="str">
        <f>IFERROR(VLOOKUP($A83,'H54 TR200 K'!$AS$6:$AZ$17,8,0),"")</f>
        <v/>
      </c>
      <c r="U83" s="12" t="str">
        <f>IFERROR(VLOOKUP($A83,'NM TR200 K'!$AN$5:$AU$7,8,0),"")</f>
        <v/>
      </c>
      <c r="V83" s="10">
        <f>IFERROR(LARGE(X83:AP83,1),0)+IFERROR(LARGE(X83:AP83,2),0)</f>
        <v>21.213942307692303</v>
      </c>
      <c r="W83" s="10">
        <f>IFERROR(LARGE(X83:AP83,3),0)+IFERROR(LARGE(X83:AP83,4),0)</f>
        <v>0</v>
      </c>
      <c r="X83" s="12"/>
      <c r="Y83" s="18"/>
      <c r="Z83" s="18"/>
      <c r="AA83" s="12" t="str">
        <f>IFERROR(VLOOKUP($A83,'NMnO K'!AT:BA,8,0),"")</f>
        <v/>
      </c>
      <c r="AB83" s="12">
        <f>IFERROR(VLOOKUP($A83,'Wertepy K'!M:T,8,0),"")</f>
        <v>21.213942307692303</v>
      </c>
      <c r="AC83" s="12" t="str">
        <f>IFERROR(VLOOKUP($A83,'H53 100 K'!$AG$5:$AN$22,8,0),"")</f>
        <v/>
      </c>
      <c r="AD83" s="18" t="str">
        <f>IFERROR(VLOOKUP($A83,'Liczyrzepa - wiosna K'!$N$2:$U$3,8,0),"")</f>
        <v/>
      </c>
      <c r="AE83" s="12" t="str">
        <f>IFERROR(VLOOKUP($A83,'Harce K'!$H$2:$O$4,8,0),"")</f>
        <v/>
      </c>
      <c r="AF83" s="18" t="str">
        <f>IFERROR(VLOOKUP($A83,'XII z Kompasem K'!$K$1:$R$8,8,0),"")</f>
        <v/>
      </c>
      <c r="AG83" s="19" t="str">
        <f>IFERROR(VLOOKUP($A83,'Grassor TR150 K'!$BH$2:$BO$6,8,0),"")</f>
        <v/>
      </c>
      <c r="AH83" s="19" t="str">
        <f>IFERROR(VLOOKUP($A83,'Pazur Gryfa K'!$P$2:$W$5,8,0),"")</f>
        <v/>
      </c>
      <c r="AI83" s="19" t="str">
        <f>IFERROR(VLOOKUP($A83,'Szaga K'!$J$2:$Q$6,8,0),"")</f>
        <v/>
      </c>
      <c r="AJ83" s="19" t="str">
        <f>IFERROR(VLOOKUP($A83,'Sudecka 100 K'!$M$2:$T$6,8,0),"")</f>
        <v/>
      </c>
      <c r="AK83" s="18"/>
      <c r="AL83" s="19" t="str">
        <f>IFERROR(VLOOKUP($A83,'Waligóra K'!$J$2:$Q$5,8,0),"")</f>
        <v/>
      </c>
      <c r="AM83" s="19" t="str">
        <f>IFERROR(VLOOKUP($A83,'Jesienne 360 K'!$K$2:$R$6,8,0),"")</f>
        <v/>
      </c>
      <c r="AN83" s="19" t="str">
        <f>IFERROR(VLOOKUP($A83,'H54 TR100 K'!$AG$6:$AN$23,8,0),"")</f>
        <v/>
      </c>
      <c r="AO83" s="19" t="str">
        <f>IFERROR(VLOOKUP($A83,'Azymut K'!$O$3:$V$4,8,0),"")</f>
        <v/>
      </c>
      <c r="AP83" s="19" t="str">
        <f>IFERROR(VLOOKUP($A83,'NM TR100 K'!$AD$5:$AK$6,8,0),"")</f>
        <v/>
      </c>
      <c r="AQ83" s="26"/>
    </row>
    <row r="84" spans="1:43">
      <c r="A84">
        <v>164</v>
      </c>
      <c r="B84" s="22" t="str">
        <f>VLOOKUP($A84,id!$C:$H,6,0)</f>
        <v>Gruszczyńska Mariola</v>
      </c>
      <c r="C84" s="22">
        <f>VLOOKUP($A84,id!$C:$H,4,0)</f>
        <v>0</v>
      </c>
      <c r="D84" s="2">
        <f>IF(E83=E84,D83,ROW(B82))</f>
        <v>81</v>
      </c>
      <c r="E84" s="11">
        <f>LARGE(F84:W84,1)+LARGE(F84:W84,2)+IFERROR(LARGE(F84:W84,3),0)+IFERROR(LARGE(F84:W84,4),0)+IFERROR(LARGE(F84:W84,5),0)+IFERROR(LARGE(F84:W84,6),0)</f>
        <v>21.213942307692303</v>
      </c>
      <c r="F84" s="12"/>
      <c r="G84" s="12"/>
      <c r="H84" s="12" t="str">
        <f>IFERROR(VLOOKUP($A84,'H53 200 K'!$AL$5:$AS$12,8,0),"")</f>
        <v/>
      </c>
      <c r="I84" s="14" t="str">
        <f>IFERROR(VLOOKUP($A84,'Dymno K'!$BO$4:$BV$10,8,0),"")</f>
        <v/>
      </c>
      <c r="J84" s="19" t="str">
        <f>IFERROR(VLOOKUP($A84,'Dukty K'!$AU$1:$BB$11,8,0),"")</f>
        <v/>
      </c>
      <c r="K84" s="19" t="str">
        <f>IFERROR(VLOOKUP($A84,'Tropy K'!$Q$3:$X$15,8,0),"")</f>
        <v/>
      </c>
      <c r="L84" s="19" t="str">
        <f>IFERROR(VLOOKUP($A84,'Grassor TR300 K'!$BX$2:$CE$6,8,0),"")</f>
        <v/>
      </c>
      <c r="M84" s="19" t="str">
        <f>IFERROR(VLOOKUP($A84,'BO K'!$K$3:$R$16,8,0),"")</f>
        <v/>
      </c>
      <c r="N84" s="19" t="str">
        <f>IFERROR(VLOOKUP($A84,'Konwalie K'!$K$3:$R$10,8,0),"")</f>
        <v/>
      </c>
      <c r="O84" s="12"/>
      <c r="P84" s="19" t="str">
        <f>IFERROR(VLOOKUP($A84,'Korno K'!$BR$3:$BY$15,8,0),"")</f>
        <v/>
      </c>
      <c r="Q84" s="19" t="str">
        <f>IFERROR(VLOOKUP($A84,'Abentojra K'!$J$4:$Q$7,8,0),"")</f>
        <v/>
      </c>
      <c r="R84" s="19" t="str">
        <f>IFERROR(VLOOKUP($A84,'Mordownik K'!$M$6:$T$10,8,0),"")</f>
        <v/>
      </c>
      <c r="S84" s="12" t="str">
        <f>IFERROR(VLOOKUP($A84,'XIV Szago K'!$BB$4:$BI$5,8,0),"")</f>
        <v/>
      </c>
      <c r="T84" s="12" t="str">
        <f>IFERROR(VLOOKUP($A84,'H54 TR200 K'!$AS$6:$AZ$17,8,0),"")</f>
        <v/>
      </c>
      <c r="U84" s="12" t="str">
        <f>IFERROR(VLOOKUP($A84,'NM TR200 K'!$AN$5:$AU$7,8,0),"")</f>
        <v/>
      </c>
      <c r="V84" s="10">
        <f>IFERROR(LARGE(X84:AP84,1),0)+IFERROR(LARGE(X84:AP84,2),0)</f>
        <v>21.213942307692303</v>
      </c>
      <c r="W84" s="10">
        <f>IFERROR(LARGE(X84:AP84,3),0)+IFERROR(LARGE(X84:AP84,4),0)</f>
        <v>0</v>
      </c>
      <c r="X84" s="12"/>
      <c r="Y84" s="18"/>
      <c r="Z84" s="18"/>
      <c r="AA84" s="12" t="str">
        <f>IFERROR(VLOOKUP($A84,'NMnO K'!AT:BA,8,0),"")</f>
        <v/>
      </c>
      <c r="AB84" s="12">
        <f>IFERROR(VLOOKUP($A84,'Wertepy K'!M:T,8,0),"")</f>
        <v>21.213942307692303</v>
      </c>
      <c r="AC84" s="12" t="str">
        <f>IFERROR(VLOOKUP($A84,'H53 100 K'!$AG$5:$AN$22,8,0),"")</f>
        <v/>
      </c>
      <c r="AD84" s="18" t="str">
        <f>IFERROR(VLOOKUP($A84,'Liczyrzepa - wiosna K'!$N$2:$U$3,8,0),"")</f>
        <v/>
      </c>
      <c r="AE84" s="12" t="str">
        <f>IFERROR(VLOOKUP($A84,'Harce K'!$H$2:$O$4,8,0),"")</f>
        <v/>
      </c>
      <c r="AF84" s="18" t="str">
        <f>IFERROR(VLOOKUP($A84,'XII z Kompasem K'!$K$1:$R$8,8,0),"")</f>
        <v/>
      </c>
      <c r="AG84" s="19" t="str">
        <f>IFERROR(VLOOKUP($A84,'Grassor TR150 K'!$BH$2:$BO$6,8,0),"")</f>
        <v/>
      </c>
      <c r="AH84" s="19" t="str">
        <f>IFERROR(VLOOKUP($A84,'Pazur Gryfa K'!$P$2:$W$5,8,0),"")</f>
        <v/>
      </c>
      <c r="AI84" s="19" t="str">
        <f>IFERROR(VLOOKUP($A84,'Szaga K'!$J$2:$Q$6,8,0),"")</f>
        <v/>
      </c>
      <c r="AJ84" s="19" t="str">
        <f>IFERROR(VLOOKUP($A84,'Sudecka 100 K'!$M$2:$T$6,8,0),"")</f>
        <v/>
      </c>
      <c r="AK84" s="18"/>
      <c r="AL84" s="19" t="str">
        <f>IFERROR(VLOOKUP($A84,'Waligóra K'!$J$2:$Q$5,8,0),"")</f>
        <v/>
      </c>
      <c r="AM84" s="19" t="str">
        <f>IFERROR(VLOOKUP($A84,'Jesienne 360 K'!$K$2:$R$6,8,0),"")</f>
        <v/>
      </c>
      <c r="AN84" s="19" t="str">
        <f>IFERROR(VLOOKUP($A84,'H54 TR100 K'!$AG$6:$AN$23,8,0),"")</f>
        <v/>
      </c>
      <c r="AO84" s="19" t="str">
        <f>IFERROR(VLOOKUP($A84,'Azymut K'!$O$3:$V$4,8,0),"")</f>
        <v/>
      </c>
      <c r="AP84" s="19" t="str">
        <f>IFERROR(VLOOKUP($A84,'NM TR100 K'!$AD$5:$AK$6,8,0),"")</f>
        <v/>
      </c>
      <c r="AQ84" s="26"/>
    </row>
    <row r="85" spans="1:43">
      <c r="A85" s="13">
        <v>403</v>
      </c>
      <c r="B85" s="22" t="str">
        <f>VLOOKUP($A85,id!$C:$H,6,0)</f>
        <v>Biolik Agnieszka</v>
      </c>
      <c r="C85" s="22" t="str">
        <f>VLOOKUP($A85,id!$C:$H,4,0)</f>
        <v>Bioliki</v>
      </c>
      <c r="D85" s="2">
        <f>IF(E84=E85,D84,ROW(B83))</f>
        <v>83</v>
      </c>
      <c r="E85" s="11">
        <f>LARGE(F85:W85,1)+LARGE(F85:W85,2)+IFERROR(LARGE(F85:W85,3),0)+IFERROR(LARGE(F85:W85,4),0)+IFERROR(LARGE(F85:W85,5),0)+IFERROR(LARGE(F85:W85,6),0)</f>
        <v>20.493291019430973</v>
      </c>
      <c r="F85" s="12"/>
      <c r="G85" s="12"/>
      <c r="H85" s="12"/>
      <c r="I85" s="14">
        <f>IFERROR(VLOOKUP($A85,'Dymno K'!$BO$4:$BV$10,8,0),"")</f>
        <v>20.493291019430973</v>
      </c>
      <c r="J85" s="19" t="str">
        <f>IFERROR(VLOOKUP($A85,'Dukty K'!$AU$1:$BB$11,8,0),"")</f>
        <v/>
      </c>
      <c r="K85" s="19" t="str">
        <f>IFERROR(VLOOKUP($A85,'Tropy K'!$Q$3:$X$15,8,0),"")</f>
        <v/>
      </c>
      <c r="L85" s="19" t="str">
        <f>IFERROR(VLOOKUP($A85,'Grassor TR300 K'!$BX$2:$CE$6,8,0),"")</f>
        <v/>
      </c>
      <c r="M85" s="19" t="str">
        <f>IFERROR(VLOOKUP($A85,'BO K'!$K$3:$R$16,8,0),"")</f>
        <v/>
      </c>
      <c r="N85" s="19" t="str">
        <f>IFERROR(VLOOKUP($A85,'Konwalie K'!$K$3:$R$10,8,0),"")</f>
        <v/>
      </c>
      <c r="O85" s="12"/>
      <c r="P85" s="19" t="str">
        <f>IFERROR(VLOOKUP($A85,'Korno K'!$BR$3:$BY$15,8,0),"")</f>
        <v/>
      </c>
      <c r="Q85" s="19" t="str">
        <f>IFERROR(VLOOKUP($A85,'Abentojra K'!$J$4:$Q$7,8,0),"")</f>
        <v/>
      </c>
      <c r="R85" s="19" t="str">
        <f>IFERROR(VLOOKUP($A85,'Mordownik K'!$M$6:$T$10,8,0),"")</f>
        <v/>
      </c>
      <c r="S85" s="12" t="str">
        <f>IFERROR(VLOOKUP($A85,'XIV Szago K'!$BB$4:$BI$5,8,0),"")</f>
        <v/>
      </c>
      <c r="T85" s="12" t="str">
        <f>IFERROR(VLOOKUP($A85,'H54 TR200 K'!$AS$6:$AZ$17,8,0),"")</f>
        <v/>
      </c>
      <c r="U85" s="12" t="str">
        <f>IFERROR(VLOOKUP($A85,'NM TR200 K'!$AN$5:$AU$7,8,0),"")</f>
        <v/>
      </c>
      <c r="V85" s="10">
        <f>IFERROR(LARGE(X85:AP85,1),0)+IFERROR(LARGE(X85:AP85,2),0)</f>
        <v>0</v>
      </c>
      <c r="W85" s="10">
        <f>IFERROR(LARGE(X85:AP85,3),0)+IFERROR(LARGE(X85:AP85,4),0)</f>
        <v>0</v>
      </c>
      <c r="X85" s="12"/>
      <c r="Y85" s="18"/>
      <c r="Z85" s="18"/>
      <c r="AA85" s="12"/>
      <c r="AB85" s="12"/>
      <c r="AC85" s="12"/>
      <c r="AD85" s="18" t="str">
        <f>IFERROR(VLOOKUP($A85,'Liczyrzepa - wiosna K'!$N$2:$U$3,8,0),"")</f>
        <v/>
      </c>
      <c r="AE85" s="12" t="str">
        <f>IFERROR(VLOOKUP($A85,'Harce K'!$H$2:$O$4,8,0),"")</f>
        <v/>
      </c>
      <c r="AF85" s="18" t="str">
        <f>IFERROR(VLOOKUP($A85,'XII z Kompasem K'!$K$1:$R$8,8,0),"")</f>
        <v/>
      </c>
      <c r="AG85" s="19" t="str">
        <f>IFERROR(VLOOKUP($A85,'Grassor TR150 K'!$BH$2:$BO$6,8,0),"")</f>
        <v/>
      </c>
      <c r="AH85" s="19" t="str">
        <f>IFERROR(VLOOKUP($A85,'Pazur Gryfa K'!$P$2:$W$5,8,0),"")</f>
        <v/>
      </c>
      <c r="AI85" s="19" t="str">
        <f>IFERROR(VLOOKUP($A85,'Szaga K'!$J$2:$Q$6,8,0),"")</f>
        <v/>
      </c>
      <c r="AJ85" s="19" t="str">
        <f>IFERROR(VLOOKUP($A85,'Sudecka 100 K'!$M$2:$T$6,8,0),"")</f>
        <v/>
      </c>
      <c r="AK85" s="18"/>
      <c r="AL85" s="19" t="str">
        <f>IFERROR(VLOOKUP($A85,'Waligóra K'!$J$2:$Q$5,8,0),"")</f>
        <v/>
      </c>
      <c r="AM85" s="19" t="str">
        <f>IFERROR(VLOOKUP($A85,'Jesienne 360 K'!$K$2:$R$6,8,0),"")</f>
        <v/>
      </c>
      <c r="AN85" s="19" t="str">
        <f>IFERROR(VLOOKUP($A85,'H54 TR100 K'!$AG$6:$AN$23,8,0),"")</f>
        <v/>
      </c>
      <c r="AO85" s="19" t="str">
        <f>IFERROR(VLOOKUP($A85,'Azymut K'!$O$3:$V$4,8,0),"")</f>
        <v/>
      </c>
      <c r="AP85" s="19" t="str">
        <f>IFERROR(VLOOKUP($A85,'NM TR100 K'!$AD$5:$AK$6,8,0),"")</f>
        <v/>
      </c>
      <c r="AQ85" s="26"/>
    </row>
    <row r="86" spans="1:43">
      <c r="A86">
        <v>668</v>
      </c>
      <c r="B86" s="22" t="str">
        <f>VLOOKUP($A86,id!$C:$H,6,0)</f>
        <v>Maleńska Magdalena</v>
      </c>
      <c r="C86" s="22">
        <f>VLOOKUP($A86,id!$C:$H,4,0)</f>
        <v>0</v>
      </c>
      <c r="D86" s="2">
        <f>IF(E85=E86,D85,ROW(B84))</f>
        <v>84</v>
      </c>
      <c r="E86" s="11">
        <f>LARGE(F86:W86,1)+LARGE(F86:W86,2)+IFERROR(LARGE(F86:W86,3),0)+IFERROR(LARGE(F86:W86,4),0)+IFERROR(LARGE(F86:W86,5),0)+IFERROR(LARGE(F86:W86,6),0)</f>
        <v>20.044564737467411</v>
      </c>
      <c r="F86" s="12"/>
      <c r="G86" s="12"/>
      <c r="H86" s="12"/>
      <c r="I86" s="14"/>
      <c r="J86" s="19"/>
      <c r="K86" s="19"/>
      <c r="L86" s="19"/>
      <c r="M86" s="19"/>
      <c r="N86" s="19"/>
      <c r="O86" s="12"/>
      <c r="P86" s="19"/>
      <c r="Q86" s="19"/>
      <c r="R86" s="19"/>
      <c r="S86" s="12"/>
      <c r="T86" s="12" t="str">
        <f>IFERROR(VLOOKUP($A86,'H54 TR200 K'!$AS$6:$AZ$17,8,0),"")</f>
        <v/>
      </c>
      <c r="U86" s="12" t="str">
        <f>IFERROR(VLOOKUP($A86,'NM TR200 K'!$AN$5:$AU$7,8,0),"")</f>
        <v/>
      </c>
      <c r="V86" s="10">
        <f>IFERROR(LARGE(X86:AP86,1),0)+IFERROR(LARGE(X86:AP86,2),0)</f>
        <v>20.044564737467411</v>
      </c>
      <c r="W86" s="10">
        <f>IFERROR(LARGE(X86:AP86,3),0)+IFERROR(LARGE(X86:AP86,4),0)</f>
        <v>0</v>
      </c>
      <c r="X86" s="12"/>
      <c r="Y86" s="18"/>
      <c r="Z86" s="18"/>
      <c r="AA86" s="12"/>
      <c r="AB86" s="12"/>
      <c r="AC86" s="12"/>
      <c r="AD86" s="18"/>
      <c r="AE86" s="12"/>
      <c r="AF86" s="18"/>
      <c r="AG86" s="19"/>
      <c r="AH86" s="19"/>
      <c r="AI86" s="19"/>
      <c r="AJ86" s="19"/>
      <c r="AK86" s="18"/>
      <c r="AL86" s="19"/>
      <c r="AM86" s="19"/>
      <c r="AN86" s="19">
        <f>IFERROR(VLOOKUP($A86,'H54 TR100 K'!$AG$6:$AN$23,8,0),"")</f>
        <v>20.044564737467411</v>
      </c>
      <c r="AO86" s="19" t="str">
        <f>IFERROR(VLOOKUP($A86,'Azymut K'!$O$3:$V$4,8,0),"")</f>
        <v/>
      </c>
      <c r="AP86" s="19" t="str">
        <f>IFERROR(VLOOKUP($A86,'NM TR100 K'!$AD$5:$AK$6,8,0),"")</f>
        <v/>
      </c>
      <c r="AQ86" s="26"/>
    </row>
    <row r="87" spans="1:43">
      <c r="A87">
        <v>165</v>
      </c>
      <c r="B87" s="22" t="str">
        <f>VLOOKUP($A87,id!$C:$H,6,0)</f>
        <v>Matuszewska Anna</v>
      </c>
      <c r="C87" s="22">
        <f>VLOOKUP($A87,id!$C:$H,4,0)</f>
        <v>0</v>
      </c>
      <c r="D87" s="2">
        <f>IF(E86=E87,D86,ROW(B85))</f>
        <v>85</v>
      </c>
      <c r="E87" s="11">
        <f>LARGE(F87:W87,1)+LARGE(F87:W87,2)+IFERROR(LARGE(F87:W87,3),0)+IFERROR(LARGE(F87:W87,4),0)+IFERROR(LARGE(F87:W87,5),0)+IFERROR(LARGE(F87:W87,6),0)</f>
        <v>19.876126126126124</v>
      </c>
      <c r="F87" s="12"/>
      <c r="G87" s="12"/>
      <c r="H87" s="12" t="str">
        <f>IFERROR(VLOOKUP($A87,'H53 200 K'!$AL$5:$AS$12,8,0),"")</f>
        <v/>
      </c>
      <c r="I87" s="14" t="str">
        <f>IFERROR(VLOOKUP($A87,'Dymno K'!$BO$4:$BV$10,8,0),"")</f>
        <v/>
      </c>
      <c r="J87" s="19" t="str">
        <f>IFERROR(VLOOKUP($A87,'Dukty K'!$AU$1:$BB$11,8,0),"")</f>
        <v/>
      </c>
      <c r="K87" s="19" t="str">
        <f>IFERROR(VLOOKUP($A87,'Tropy K'!$Q$3:$X$15,8,0),"")</f>
        <v/>
      </c>
      <c r="L87" s="19" t="str">
        <f>IFERROR(VLOOKUP($A87,'Grassor TR300 K'!$BX$2:$CE$6,8,0),"")</f>
        <v/>
      </c>
      <c r="M87" s="19" t="str">
        <f>IFERROR(VLOOKUP($A87,'BO K'!$K$3:$R$16,8,0),"")</f>
        <v/>
      </c>
      <c r="N87" s="19" t="str">
        <f>IFERROR(VLOOKUP($A87,'Konwalie K'!$K$3:$R$10,8,0),"")</f>
        <v/>
      </c>
      <c r="O87" s="12"/>
      <c r="P87" s="19" t="str">
        <f>IFERROR(VLOOKUP($A87,'Korno K'!$BR$3:$BY$15,8,0),"")</f>
        <v/>
      </c>
      <c r="Q87" s="19" t="str">
        <f>IFERROR(VLOOKUP($A87,'Abentojra K'!$J$4:$Q$7,8,0),"")</f>
        <v/>
      </c>
      <c r="R87" s="19" t="str">
        <f>IFERROR(VLOOKUP($A87,'Mordownik K'!$M$6:$T$10,8,0),"")</f>
        <v/>
      </c>
      <c r="S87" s="12" t="str">
        <f>IFERROR(VLOOKUP($A87,'XIV Szago K'!$BB$4:$BI$5,8,0),"")</f>
        <v/>
      </c>
      <c r="T87" s="12" t="str">
        <f>IFERROR(VLOOKUP($A87,'H54 TR200 K'!$AS$6:$AZ$17,8,0),"")</f>
        <v/>
      </c>
      <c r="U87" s="12" t="str">
        <f>IFERROR(VLOOKUP($A87,'NM TR200 K'!$AN$5:$AU$7,8,0),"")</f>
        <v/>
      </c>
      <c r="V87" s="10">
        <f>IFERROR(LARGE(X87:AP87,1),0)+IFERROR(LARGE(X87:AP87,2),0)</f>
        <v>19.876126126126124</v>
      </c>
      <c r="W87" s="10">
        <f>IFERROR(LARGE(X87:AP87,3),0)+IFERROR(LARGE(X87:AP87,4),0)</f>
        <v>0</v>
      </c>
      <c r="X87" s="12"/>
      <c r="Y87" s="18"/>
      <c r="Z87" s="18"/>
      <c r="AA87" s="12" t="str">
        <f>IFERROR(VLOOKUP($A87,'NMnO K'!AT:BA,8,0),"")</f>
        <v/>
      </c>
      <c r="AB87" s="12">
        <f>IFERROR(VLOOKUP($A87,'Wertepy K'!M:T,8,0),"")</f>
        <v>19.876126126126124</v>
      </c>
      <c r="AC87" s="12" t="str">
        <f>IFERROR(VLOOKUP($A87,'H53 100 K'!$AG$5:$AN$22,8,0),"")</f>
        <v/>
      </c>
      <c r="AD87" s="18" t="str">
        <f>IFERROR(VLOOKUP($A87,'Liczyrzepa - wiosna K'!$N$2:$U$3,8,0),"")</f>
        <v/>
      </c>
      <c r="AE87" s="12" t="str">
        <f>IFERROR(VLOOKUP($A87,'Harce K'!$H$2:$O$4,8,0),"")</f>
        <v/>
      </c>
      <c r="AF87" s="18" t="str">
        <f>IFERROR(VLOOKUP($A87,'XII z Kompasem K'!$K$1:$R$8,8,0),"")</f>
        <v/>
      </c>
      <c r="AG87" s="19" t="str">
        <f>IFERROR(VLOOKUP($A87,'Grassor TR150 K'!$BH$2:$BO$6,8,0),"")</f>
        <v/>
      </c>
      <c r="AH87" s="19" t="str">
        <f>IFERROR(VLOOKUP($A87,'Pazur Gryfa K'!$P$2:$W$5,8,0),"")</f>
        <v/>
      </c>
      <c r="AI87" s="19" t="str">
        <f>IFERROR(VLOOKUP($A87,'Szaga K'!$J$2:$Q$6,8,0),"")</f>
        <v/>
      </c>
      <c r="AJ87" s="19" t="str">
        <f>IFERROR(VLOOKUP($A87,'Sudecka 100 K'!$M$2:$T$6,8,0),"")</f>
        <v/>
      </c>
      <c r="AK87" s="18"/>
      <c r="AL87" s="19" t="str">
        <f>IFERROR(VLOOKUP($A87,'Waligóra K'!$J$2:$Q$5,8,0),"")</f>
        <v/>
      </c>
      <c r="AM87" s="19" t="str">
        <f>IFERROR(VLOOKUP($A87,'Jesienne 360 K'!$K$2:$R$6,8,0),"")</f>
        <v/>
      </c>
      <c r="AN87" s="19" t="str">
        <f>IFERROR(VLOOKUP($A87,'H54 TR100 K'!$AG$6:$AN$23,8,0),"")</f>
        <v/>
      </c>
      <c r="AO87" s="19" t="str">
        <f>IFERROR(VLOOKUP($A87,'Azymut K'!$O$3:$V$4,8,0),"")</f>
        <v/>
      </c>
      <c r="AP87" s="19" t="str">
        <f>IFERROR(VLOOKUP($A87,'NM TR100 K'!$AD$5:$AK$6,8,0),"")</f>
        <v/>
      </c>
      <c r="AQ87" s="26"/>
    </row>
    <row r="88" spans="1:43">
      <c r="A88" s="13">
        <v>386</v>
      </c>
      <c r="B88" s="22" t="str">
        <f>VLOOKUP($A88,id!$C:$H,6,0)</f>
        <v>Bernaszuk Monika</v>
      </c>
      <c r="C88" s="22" t="str">
        <f>VLOOKUP($A88,id!$C:$H,4,0)</f>
        <v>Navigatoria Fatal</v>
      </c>
      <c r="D88" s="2">
        <f>IF(E87=E88,D87,ROW(B86))</f>
        <v>86</v>
      </c>
      <c r="E88" s="11">
        <f>LARGE(F88:W88,1)+LARGE(F88:W88,2)+IFERROR(LARGE(F88:W88,3),0)+IFERROR(LARGE(F88:W88,4),0)+IFERROR(LARGE(F88:W88,5),0)+IFERROR(LARGE(F88:W88,6),0)</f>
        <v>19.533692419858717</v>
      </c>
      <c r="F88" s="12"/>
      <c r="G88" s="12"/>
      <c r="H88" s="12" t="str">
        <f>IFERROR(VLOOKUP($A88,'H53 200 K'!$AL$5:$AS$12,8,0),"")</f>
        <v/>
      </c>
      <c r="I88" s="14" t="str">
        <f>IFERROR(VLOOKUP($A88,'Dymno K'!$BO$4:$BV$10,8,0),"")</f>
        <v/>
      </c>
      <c r="J88" s="19" t="str">
        <f>IFERROR(VLOOKUP($A88,'Dukty K'!$AU$1:$BB$11,8,0),"")</f>
        <v/>
      </c>
      <c r="K88" s="19" t="str">
        <f>IFERROR(VLOOKUP($A88,'Tropy K'!$Q$3:$X$15,8,0),"")</f>
        <v/>
      </c>
      <c r="L88" s="19" t="str">
        <f>IFERROR(VLOOKUP($A88,'Grassor TR300 K'!$BX$2:$CE$6,8,0),"")</f>
        <v/>
      </c>
      <c r="M88" s="19" t="str">
        <f>IFERROR(VLOOKUP($A88,'BO K'!$K$3:$R$16,8,0),"")</f>
        <v/>
      </c>
      <c r="N88" s="19" t="str">
        <f>IFERROR(VLOOKUP($A88,'Konwalie K'!$K$3:$R$10,8,0),"")</f>
        <v/>
      </c>
      <c r="O88" s="12"/>
      <c r="P88" s="19" t="str">
        <f>IFERROR(VLOOKUP($A88,'Korno K'!$BR$3:$BY$15,8,0),"")</f>
        <v/>
      </c>
      <c r="Q88" s="19" t="str">
        <f>IFERROR(VLOOKUP($A88,'Abentojra K'!$J$4:$Q$7,8,0),"")</f>
        <v/>
      </c>
      <c r="R88" s="19" t="str">
        <f>IFERROR(VLOOKUP($A88,'Mordownik K'!$M$6:$T$10,8,0),"")</f>
        <v/>
      </c>
      <c r="S88" s="12" t="str">
        <f>IFERROR(VLOOKUP($A88,'XIV Szago K'!$BB$4:$BI$5,8,0),"")</f>
        <v/>
      </c>
      <c r="T88" s="12" t="str">
        <f>IFERROR(VLOOKUP($A88,'H54 TR200 K'!$AS$6:$AZ$17,8,0),"")</f>
        <v/>
      </c>
      <c r="U88" s="12" t="str">
        <f>IFERROR(VLOOKUP($A88,'NM TR200 K'!$AN$5:$AU$7,8,0),"")</f>
        <v/>
      </c>
      <c r="V88" s="10">
        <f>IFERROR(LARGE(X88:AP88,1),0)+IFERROR(LARGE(X88:AP88,2),0)</f>
        <v>19.533692419858717</v>
      </c>
      <c r="W88" s="10">
        <f>IFERROR(LARGE(X88:AP88,3),0)+IFERROR(LARGE(X88:AP88,4),0)</f>
        <v>0</v>
      </c>
      <c r="X88" s="12"/>
      <c r="Y88" s="18"/>
      <c r="Z88" s="18"/>
      <c r="AA88" s="12"/>
      <c r="AB88" s="12"/>
      <c r="AC88" s="12">
        <f>IFERROR(VLOOKUP($A88,'H53 100 K'!$AG$5:$AN$22,8,0),"")</f>
        <v>19.533692419858717</v>
      </c>
      <c r="AD88" s="18" t="str">
        <f>IFERROR(VLOOKUP($A88,'Liczyrzepa - wiosna K'!$N$2:$U$3,8,0),"")</f>
        <v/>
      </c>
      <c r="AE88" s="12" t="str">
        <f>IFERROR(VLOOKUP($A88,'Harce K'!$H$2:$O$4,8,0),"")</f>
        <v/>
      </c>
      <c r="AF88" s="18" t="str">
        <f>IFERROR(VLOOKUP($A88,'XII z Kompasem K'!$K$1:$R$8,8,0),"")</f>
        <v/>
      </c>
      <c r="AG88" s="19" t="str">
        <f>IFERROR(VLOOKUP($A88,'Grassor TR150 K'!$BH$2:$BO$6,8,0),"")</f>
        <v/>
      </c>
      <c r="AH88" s="19" t="str">
        <f>IFERROR(VLOOKUP($A88,'Pazur Gryfa K'!$P$2:$W$5,8,0),"")</f>
        <v/>
      </c>
      <c r="AI88" s="19" t="str">
        <f>IFERROR(VLOOKUP($A88,'Szaga K'!$J$2:$Q$6,8,0),"")</f>
        <v/>
      </c>
      <c r="AJ88" s="19" t="str">
        <f>IFERROR(VLOOKUP($A88,'Sudecka 100 K'!$M$2:$T$6,8,0),"")</f>
        <v/>
      </c>
      <c r="AK88" s="18"/>
      <c r="AL88" s="19" t="str">
        <f>IFERROR(VLOOKUP($A88,'Waligóra K'!$J$2:$Q$5,8,0),"")</f>
        <v/>
      </c>
      <c r="AM88" s="19" t="str">
        <f>IFERROR(VLOOKUP($A88,'Jesienne 360 K'!$K$2:$R$6,8,0),"")</f>
        <v/>
      </c>
      <c r="AN88" s="19" t="str">
        <f>IFERROR(VLOOKUP($A88,'H54 TR100 K'!$AG$6:$AN$23,8,0),"")</f>
        <v/>
      </c>
      <c r="AO88" s="19" t="str">
        <f>IFERROR(VLOOKUP($A88,'Azymut K'!$O$3:$V$4,8,0),"")</f>
        <v/>
      </c>
      <c r="AP88" s="19" t="str">
        <f>IFERROR(VLOOKUP($A88,'NM TR100 K'!$AD$5:$AK$6,8,0),"")</f>
        <v/>
      </c>
      <c r="AQ88" s="26"/>
    </row>
    <row r="89" spans="1:43">
      <c r="A89">
        <v>387</v>
      </c>
      <c r="B89" s="22" t="str">
        <f>VLOOKUP($A89,id!$C:$H,6,0)</f>
        <v>Pułkowska Alicja</v>
      </c>
      <c r="C89" s="22" t="str">
        <f>VLOOKUP($A89,id!$C:$H,4,0)</f>
        <v>Navigatoria Fatal</v>
      </c>
      <c r="D89" s="2">
        <f>IF(E88=E89,D88,ROW(B87))</f>
        <v>87</v>
      </c>
      <c r="E89" s="11">
        <f>LARGE(F89:W89,1)+LARGE(F89:W89,2)+IFERROR(LARGE(F89:W89,3),0)+IFERROR(LARGE(F89:W89,4),0)+IFERROR(LARGE(F89:W89,5),0)+IFERROR(LARGE(F89:W89,6),0)</f>
        <v>19.528467062426799</v>
      </c>
      <c r="F89" s="12"/>
      <c r="G89" s="12"/>
      <c r="H89" s="12" t="str">
        <f>IFERROR(VLOOKUP($A89,'H53 200 K'!$AL$5:$AS$12,8,0),"")</f>
        <v/>
      </c>
      <c r="I89" s="14" t="str">
        <f>IFERROR(VLOOKUP($A89,'Dymno K'!$BO$4:$BV$10,8,0),"")</f>
        <v/>
      </c>
      <c r="J89" s="19" t="str">
        <f>IFERROR(VLOOKUP($A89,'Dukty K'!$AU$1:$BB$11,8,0),"")</f>
        <v/>
      </c>
      <c r="K89" s="19" t="str">
        <f>IFERROR(VLOOKUP($A89,'Tropy K'!$Q$3:$X$15,8,0),"")</f>
        <v/>
      </c>
      <c r="L89" s="19" t="str">
        <f>IFERROR(VLOOKUP($A89,'Grassor TR300 K'!$BX$2:$CE$6,8,0),"")</f>
        <v/>
      </c>
      <c r="M89" s="19" t="str">
        <f>IFERROR(VLOOKUP($A89,'BO K'!$K$3:$R$16,8,0),"")</f>
        <v/>
      </c>
      <c r="N89" s="19" t="str">
        <f>IFERROR(VLOOKUP($A89,'Konwalie K'!$K$3:$R$10,8,0),"")</f>
        <v/>
      </c>
      <c r="O89" s="12"/>
      <c r="P89" s="19" t="str">
        <f>IFERROR(VLOOKUP($A89,'Korno K'!$BR$3:$BY$15,8,0),"")</f>
        <v/>
      </c>
      <c r="Q89" s="19" t="str">
        <f>IFERROR(VLOOKUP($A89,'Abentojra K'!$J$4:$Q$7,8,0),"")</f>
        <v/>
      </c>
      <c r="R89" s="19" t="str">
        <f>IFERROR(VLOOKUP($A89,'Mordownik K'!$M$6:$T$10,8,0),"")</f>
        <v/>
      </c>
      <c r="S89" s="12" t="str">
        <f>IFERROR(VLOOKUP($A89,'XIV Szago K'!$BB$4:$BI$5,8,0),"")</f>
        <v/>
      </c>
      <c r="T89" s="12" t="str">
        <f>IFERROR(VLOOKUP($A89,'H54 TR200 K'!$AS$6:$AZ$17,8,0),"")</f>
        <v/>
      </c>
      <c r="U89" s="12" t="str">
        <f>IFERROR(VLOOKUP($A89,'NM TR200 K'!$AN$5:$AU$7,8,0),"")</f>
        <v/>
      </c>
      <c r="V89" s="10">
        <f>IFERROR(LARGE(X89:AP89,1),0)+IFERROR(LARGE(X89:AP89,2),0)</f>
        <v>19.528467062426799</v>
      </c>
      <c r="W89" s="10">
        <f>IFERROR(LARGE(X89:AP89,3),0)+IFERROR(LARGE(X89:AP89,4),0)</f>
        <v>0</v>
      </c>
      <c r="X89" s="12"/>
      <c r="Y89" s="18"/>
      <c r="Z89" s="18"/>
      <c r="AA89" s="12"/>
      <c r="AB89" s="12"/>
      <c r="AC89" s="12">
        <f>IFERROR(VLOOKUP($A89,'H53 100 K'!$AG$5:$AN$22,8,0),"")</f>
        <v>19.528467062426799</v>
      </c>
      <c r="AD89" s="18" t="str">
        <f>IFERROR(VLOOKUP($A89,'Liczyrzepa - wiosna K'!$N$2:$U$3,8,0),"")</f>
        <v/>
      </c>
      <c r="AE89" s="12" t="str">
        <f>IFERROR(VLOOKUP($A89,'Harce K'!$H$2:$O$4,8,0),"")</f>
        <v/>
      </c>
      <c r="AF89" s="18" t="str">
        <f>IFERROR(VLOOKUP($A89,'XII z Kompasem K'!$K$1:$R$8,8,0),"")</f>
        <v/>
      </c>
      <c r="AG89" s="19" t="str">
        <f>IFERROR(VLOOKUP($A89,'Grassor TR150 K'!$BH$2:$BO$6,8,0),"")</f>
        <v/>
      </c>
      <c r="AH89" s="19" t="str">
        <f>IFERROR(VLOOKUP($A89,'Pazur Gryfa K'!$P$2:$W$5,8,0),"")</f>
        <v/>
      </c>
      <c r="AI89" s="19" t="str">
        <f>IFERROR(VLOOKUP($A89,'Szaga K'!$J$2:$Q$6,8,0),"")</f>
        <v/>
      </c>
      <c r="AJ89" s="19" t="str">
        <f>IFERROR(VLOOKUP($A89,'Sudecka 100 K'!$M$2:$T$6,8,0),"")</f>
        <v/>
      </c>
      <c r="AK89" s="18"/>
      <c r="AL89" s="19" t="str">
        <f>IFERROR(VLOOKUP($A89,'Waligóra K'!$J$2:$Q$5,8,0),"")</f>
        <v/>
      </c>
      <c r="AM89" s="19" t="str">
        <f>IFERROR(VLOOKUP($A89,'Jesienne 360 K'!$K$2:$R$6,8,0),"")</f>
        <v/>
      </c>
      <c r="AN89" s="19" t="str">
        <f>IFERROR(VLOOKUP($A89,'H54 TR100 K'!$AG$6:$AN$23,8,0),"")</f>
        <v/>
      </c>
      <c r="AO89" s="19" t="str">
        <f>IFERROR(VLOOKUP($A89,'Azymut K'!$O$3:$V$4,8,0),"")</f>
        <v/>
      </c>
      <c r="AP89" s="19" t="str">
        <f>IFERROR(VLOOKUP($A89,'NM TR100 K'!$AD$5:$AK$6,8,0),"")</f>
        <v/>
      </c>
      <c r="AQ89" s="26"/>
    </row>
    <row r="90" spans="1:43">
      <c r="A90">
        <v>622</v>
      </c>
      <c r="B90" s="22" t="str">
        <f>VLOOKUP($A90,id!$C:$H,6,0)</f>
        <v>Brudło Basia</v>
      </c>
      <c r="C90" s="22" t="str">
        <f>VLOOKUP($A90,id!$C:$H,4,0)</f>
        <v>Ba-Bi</v>
      </c>
      <c r="D90" s="2">
        <f>IF(E89=E90,D89,ROW(B88))</f>
        <v>88</v>
      </c>
      <c r="E90" s="11">
        <f>LARGE(F90:W90,1)+LARGE(F90:W90,2)+IFERROR(LARGE(F90:W90,3),0)+IFERROR(LARGE(F90:W90,4),0)+IFERROR(LARGE(F90:W90,5),0)+IFERROR(LARGE(F90:W90,6),0)</f>
        <v>19.23076923076923</v>
      </c>
      <c r="F90" s="12"/>
      <c r="G90" s="12"/>
      <c r="H90" s="12"/>
      <c r="I90" s="14"/>
      <c r="J90" s="19"/>
      <c r="K90" s="19"/>
      <c r="L90" s="19"/>
      <c r="M90" s="19"/>
      <c r="N90" s="19"/>
      <c r="O90" s="12"/>
      <c r="P90" s="19"/>
      <c r="Q90" s="19"/>
      <c r="R90" s="19"/>
      <c r="S90" s="12" t="str">
        <f>IFERROR(VLOOKUP($A90,'XIV Szago K'!$BB$4:$BI$5,8,0),"")</f>
        <v/>
      </c>
      <c r="T90" s="12" t="str">
        <f>IFERROR(VLOOKUP($A90,'H54 TR200 K'!$AS$6:$AZ$17,8,0),"")</f>
        <v/>
      </c>
      <c r="U90" s="12" t="str">
        <f>IFERROR(VLOOKUP($A90,'NM TR200 K'!$AN$5:$AU$7,8,0),"")</f>
        <v/>
      </c>
      <c r="V90" s="10">
        <f>IFERROR(LARGE(X90:AP90,1),0)+IFERROR(LARGE(X90:AP90,2),0)</f>
        <v>19.23076923076923</v>
      </c>
      <c r="W90" s="10">
        <f>IFERROR(LARGE(X90:AP90,3),0)+IFERROR(LARGE(X90:AP90,4),0)</f>
        <v>0</v>
      </c>
      <c r="X90" s="12"/>
      <c r="Y90" s="18"/>
      <c r="Z90" s="18"/>
      <c r="AA90" s="12"/>
      <c r="AB90" s="12"/>
      <c r="AC90" s="12"/>
      <c r="AD90" s="18"/>
      <c r="AE90" s="12"/>
      <c r="AF90" s="18"/>
      <c r="AG90" s="19"/>
      <c r="AH90" s="19"/>
      <c r="AI90" s="19"/>
      <c r="AJ90" s="19"/>
      <c r="AK90" s="18"/>
      <c r="AL90" s="19" t="str">
        <f>IFERROR(VLOOKUP($A90,'Waligóra K'!$J$2:$Q$5,8,0),"")</f>
        <v/>
      </c>
      <c r="AM90" s="19">
        <f>IFERROR(VLOOKUP($A90,'Jesienne 360 K'!$K$2:$R$6,8,0),"")</f>
        <v>19.23076923076923</v>
      </c>
      <c r="AN90" s="19" t="str">
        <f>IFERROR(VLOOKUP($A90,'H54 TR100 K'!$AG$6:$AN$23,8,0),"")</f>
        <v/>
      </c>
      <c r="AO90" s="19" t="str">
        <f>IFERROR(VLOOKUP($A90,'Azymut K'!$O$3:$V$4,8,0),"")</f>
        <v/>
      </c>
      <c r="AP90" s="19" t="str">
        <f>IFERROR(VLOOKUP($A90,'NM TR100 K'!$AD$5:$AK$6,8,0),"")</f>
        <v/>
      </c>
      <c r="AQ90" s="26"/>
    </row>
    <row r="91" spans="1:43">
      <c r="A91">
        <v>624</v>
      </c>
      <c r="B91" s="22" t="str">
        <f>VLOOKUP($A91,id!$C:$H,6,0)</f>
        <v>Pacowska-Brudło Ola</v>
      </c>
      <c r="C91" s="22" t="str">
        <f>VLOOKUP($A91,id!$C:$H,4,0)</f>
        <v>Ba-Bi</v>
      </c>
      <c r="D91" s="2">
        <f>IF(E90=E91,D90,ROW(B89))</f>
        <v>88</v>
      </c>
      <c r="E91" s="11">
        <f>LARGE(F91:W91,1)+LARGE(F91:W91,2)+IFERROR(LARGE(F91:W91,3),0)+IFERROR(LARGE(F91:W91,4),0)+IFERROR(LARGE(F91:W91,5),0)+IFERROR(LARGE(F91:W91,6),0)</f>
        <v>19.23076923076923</v>
      </c>
      <c r="F91" s="12"/>
      <c r="G91" s="12"/>
      <c r="H91" s="12"/>
      <c r="I91" s="14"/>
      <c r="J91" s="19"/>
      <c r="K91" s="19"/>
      <c r="L91" s="19"/>
      <c r="M91" s="19"/>
      <c r="N91" s="19"/>
      <c r="O91" s="12"/>
      <c r="P91" s="19"/>
      <c r="Q91" s="19"/>
      <c r="R91" s="19"/>
      <c r="S91" s="12" t="str">
        <f>IFERROR(VLOOKUP($A91,'XIV Szago K'!$BB$4:$BI$5,8,0),"")</f>
        <v/>
      </c>
      <c r="T91" s="12" t="str">
        <f>IFERROR(VLOOKUP($A91,'H54 TR200 K'!$AS$6:$AZ$17,8,0),"")</f>
        <v/>
      </c>
      <c r="U91" s="12" t="str">
        <f>IFERROR(VLOOKUP($A91,'NM TR200 K'!$AN$5:$AU$7,8,0),"")</f>
        <v/>
      </c>
      <c r="V91" s="10">
        <f>IFERROR(LARGE(X91:AP91,1),0)+IFERROR(LARGE(X91:AP91,2),0)</f>
        <v>19.23076923076923</v>
      </c>
      <c r="W91" s="10">
        <f>IFERROR(LARGE(X91:AP91,3),0)+IFERROR(LARGE(X91:AP91,4),0)</f>
        <v>0</v>
      </c>
      <c r="X91" s="12"/>
      <c r="Y91" s="18"/>
      <c r="Z91" s="18"/>
      <c r="AA91" s="12"/>
      <c r="AB91" s="12"/>
      <c r="AC91" s="12"/>
      <c r="AD91" s="18"/>
      <c r="AE91" s="12"/>
      <c r="AF91" s="18"/>
      <c r="AG91" s="19"/>
      <c r="AH91" s="19"/>
      <c r="AI91" s="19"/>
      <c r="AJ91" s="19"/>
      <c r="AK91" s="18"/>
      <c r="AL91" s="19" t="str">
        <f>IFERROR(VLOOKUP($A91,'Waligóra K'!$J$2:$Q$5,8,0),"")</f>
        <v/>
      </c>
      <c r="AM91" s="19">
        <f>IFERROR(VLOOKUP($A91,'Jesienne 360 K'!$K$2:$R$6,8,0),"")</f>
        <v>19.23076923076923</v>
      </c>
      <c r="AN91" s="19" t="str">
        <f>IFERROR(VLOOKUP($A91,'H54 TR100 K'!$AG$6:$AN$23,8,0),"")</f>
        <v/>
      </c>
      <c r="AO91" s="19" t="str">
        <f>IFERROR(VLOOKUP($A91,'Azymut K'!$O$3:$V$4,8,0),"")</f>
        <v/>
      </c>
      <c r="AP91" s="19" t="str">
        <f>IFERROR(VLOOKUP($A91,'NM TR100 K'!$AD$5:$AK$6,8,0),"")</f>
        <v/>
      </c>
      <c r="AQ91" s="26"/>
    </row>
    <row r="92" spans="1:43">
      <c r="A92">
        <v>162</v>
      </c>
      <c r="B92" s="22" t="str">
        <f>VLOOKUP($A92,id!$C:$H,6,0)</f>
        <v>Kosmala Monika</v>
      </c>
      <c r="C92" s="22" t="str">
        <f>VLOOKUP($A92,id!$C:$H,4,0)</f>
        <v>Rowerowa Norka</v>
      </c>
      <c r="D92" s="2">
        <f>IF(E91=E92,D91,ROW(B90))</f>
        <v>90</v>
      </c>
      <c r="E92" s="11">
        <f>LARGE(F92:W92,1)+LARGE(F92:W92,2)+IFERROR(LARGE(F92:W92,3),0)+IFERROR(LARGE(F92:W92,4),0)+IFERROR(LARGE(F92:W92,5),0)+IFERROR(LARGE(F92:W92,6),0)</f>
        <v>19.166666666666668</v>
      </c>
      <c r="F92" s="12"/>
      <c r="G92" s="12"/>
      <c r="H92" s="12" t="str">
        <f>IFERROR(VLOOKUP($A92,'H53 200 K'!$AL$5:$AS$12,8,0),"")</f>
        <v/>
      </c>
      <c r="I92" s="14" t="str">
        <f>IFERROR(VLOOKUP($A92,'Dymno K'!$BO$4:$BV$10,8,0),"")</f>
        <v/>
      </c>
      <c r="J92" s="19" t="str">
        <f>IFERROR(VLOOKUP($A92,'Dukty K'!$AU$1:$BB$11,8,0),"")</f>
        <v/>
      </c>
      <c r="K92" s="19" t="str">
        <f>IFERROR(VLOOKUP($A92,'Tropy K'!$Q$3:$X$15,8,0),"")</f>
        <v/>
      </c>
      <c r="L92" s="19" t="str">
        <f>IFERROR(VLOOKUP($A92,'Grassor TR300 K'!$BX$2:$CE$6,8,0),"")</f>
        <v/>
      </c>
      <c r="M92" s="19" t="str">
        <f>IFERROR(VLOOKUP($A92,'BO K'!$K$3:$R$16,8,0),"")</f>
        <v/>
      </c>
      <c r="N92" s="19" t="str">
        <f>IFERROR(VLOOKUP($A92,'Konwalie K'!$K$3:$R$10,8,0),"")</f>
        <v/>
      </c>
      <c r="O92" s="12"/>
      <c r="P92" s="19" t="str">
        <f>IFERROR(VLOOKUP($A92,'Korno K'!$BR$3:$BY$15,8,0),"")</f>
        <v/>
      </c>
      <c r="Q92" s="19" t="str">
        <f>IFERROR(VLOOKUP($A92,'Abentojra K'!$J$4:$Q$7,8,0),"")</f>
        <v/>
      </c>
      <c r="R92" s="19" t="str">
        <f>IFERROR(VLOOKUP($A92,'Mordownik K'!$M$6:$T$10,8,0),"")</f>
        <v/>
      </c>
      <c r="S92" s="12" t="str">
        <f>IFERROR(VLOOKUP($A92,'XIV Szago K'!$BB$4:$BI$5,8,0),"")</f>
        <v/>
      </c>
      <c r="T92" s="12" t="str">
        <f>IFERROR(VLOOKUP($A92,'H54 TR200 K'!$AS$6:$AZ$17,8,0),"")</f>
        <v/>
      </c>
      <c r="U92" s="12" t="str">
        <f>IFERROR(VLOOKUP($A92,'NM TR200 K'!$AN$5:$AU$7,8,0),"")</f>
        <v/>
      </c>
      <c r="V92" s="10">
        <f>IFERROR(LARGE(X92:AP92,1),0)+IFERROR(LARGE(X92:AP92,2),0)</f>
        <v>19.166666666666668</v>
      </c>
      <c r="W92" s="10">
        <f>IFERROR(LARGE(X92:AP92,3),0)+IFERROR(LARGE(X92:AP92,4),0)</f>
        <v>0</v>
      </c>
      <c r="X92" s="12"/>
      <c r="Y92" s="18"/>
      <c r="Z92" s="18"/>
      <c r="AA92" s="12">
        <f>IFERROR(VLOOKUP($A92,'NMnO K'!AT:BA,8,0),"")</f>
        <v>19.166666666666668</v>
      </c>
      <c r="AB92" s="12" t="str">
        <f>IFERROR(VLOOKUP($A92,'Wertepy K'!M:T,8,0),"")</f>
        <v/>
      </c>
      <c r="AC92" s="12" t="str">
        <f>IFERROR(VLOOKUP($A92,'H53 100 K'!$AG$5:$AN$22,8,0),"")</f>
        <v/>
      </c>
      <c r="AD92" s="18" t="str">
        <f>IFERROR(VLOOKUP($A92,'Liczyrzepa - wiosna K'!$N$2:$U$3,8,0),"")</f>
        <v/>
      </c>
      <c r="AE92" s="12" t="str">
        <f>IFERROR(VLOOKUP($A92,'Harce K'!$H$2:$O$4,8,0),"")</f>
        <v/>
      </c>
      <c r="AF92" s="18" t="str">
        <f>IFERROR(VLOOKUP($A92,'XII z Kompasem K'!$K$1:$R$8,8,0),"")</f>
        <v/>
      </c>
      <c r="AG92" s="19" t="str">
        <f>IFERROR(VLOOKUP($A92,'Grassor TR150 K'!$BH$2:$BO$6,8,0),"")</f>
        <v/>
      </c>
      <c r="AH92" s="19" t="str">
        <f>IFERROR(VLOOKUP($A92,'Pazur Gryfa K'!$P$2:$W$5,8,0),"")</f>
        <v/>
      </c>
      <c r="AI92" s="19" t="str">
        <f>IFERROR(VLOOKUP($A92,'Szaga K'!$J$2:$Q$6,8,0),"")</f>
        <v/>
      </c>
      <c r="AJ92" s="19" t="str">
        <f>IFERROR(VLOOKUP($A92,'Sudecka 100 K'!$M$2:$T$6,8,0),"")</f>
        <v/>
      </c>
      <c r="AK92" s="18"/>
      <c r="AL92" s="19" t="str">
        <f>IFERROR(VLOOKUP($A92,'Waligóra K'!$J$2:$Q$5,8,0),"")</f>
        <v/>
      </c>
      <c r="AM92" s="19" t="str">
        <f>IFERROR(VLOOKUP($A92,'Jesienne 360 K'!$K$2:$R$6,8,0),"")</f>
        <v/>
      </c>
      <c r="AN92" s="19" t="str">
        <f>IFERROR(VLOOKUP($A92,'H54 TR100 K'!$AG$6:$AN$23,8,0),"")</f>
        <v/>
      </c>
      <c r="AO92" s="19" t="str">
        <f>IFERROR(VLOOKUP($A92,'Azymut K'!$O$3:$V$4,8,0),"")</f>
        <v/>
      </c>
      <c r="AP92" s="19" t="str">
        <f>IFERROR(VLOOKUP($A92,'NM TR100 K'!$AD$5:$AK$6,8,0),"")</f>
        <v/>
      </c>
      <c r="AQ92" s="26"/>
    </row>
    <row r="93" spans="1:43">
      <c r="A93">
        <v>166</v>
      </c>
      <c r="B93" s="22" t="str">
        <f>VLOOKUP($A93,id!$C:$H,6,0)</f>
        <v>Grabowska Olga</v>
      </c>
      <c r="C93" s="22">
        <f>VLOOKUP($A93,id!$C:$H,4,0)</f>
        <v>0</v>
      </c>
      <c r="D93" s="2">
        <f>IF(E92=E93,D92,ROW(B91))</f>
        <v>91</v>
      </c>
      <c r="E93" s="11">
        <f>LARGE(F93:W93,1)+LARGE(F93:W93,2)+IFERROR(LARGE(F93:W93,3),0)+IFERROR(LARGE(F93:W93,4),0)+IFERROR(LARGE(F93:W93,5),0)+IFERROR(LARGE(F93:W93,6),0)</f>
        <v>19.019396551724135</v>
      </c>
      <c r="F93" s="12"/>
      <c r="G93" s="12"/>
      <c r="H93" s="12" t="str">
        <f>IFERROR(VLOOKUP($A93,'H53 200 K'!$AL$5:$AS$12,8,0),"")</f>
        <v/>
      </c>
      <c r="I93" s="14" t="str">
        <f>IFERROR(VLOOKUP($A93,'Dymno K'!$BO$4:$BV$10,8,0),"")</f>
        <v/>
      </c>
      <c r="J93" s="19" t="str">
        <f>IFERROR(VLOOKUP($A93,'Dukty K'!$AU$1:$BB$11,8,0),"")</f>
        <v/>
      </c>
      <c r="K93" s="19" t="str">
        <f>IFERROR(VLOOKUP($A93,'Tropy K'!$Q$3:$X$15,8,0),"")</f>
        <v/>
      </c>
      <c r="L93" s="19" t="str">
        <f>IFERROR(VLOOKUP($A93,'Grassor TR300 K'!$BX$2:$CE$6,8,0),"")</f>
        <v/>
      </c>
      <c r="M93" s="19" t="str">
        <f>IFERROR(VLOOKUP($A93,'BO K'!$K$3:$R$16,8,0),"")</f>
        <v/>
      </c>
      <c r="N93" s="19" t="str">
        <f>IFERROR(VLOOKUP($A93,'Konwalie K'!$K$3:$R$10,8,0),"")</f>
        <v/>
      </c>
      <c r="O93" s="12"/>
      <c r="P93" s="19" t="str">
        <f>IFERROR(VLOOKUP($A93,'Korno K'!$BR$3:$BY$15,8,0),"")</f>
        <v/>
      </c>
      <c r="Q93" s="19" t="str">
        <f>IFERROR(VLOOKUP($A93,'Abentojra K'!$J$4:$Q$7,8,0),"")</f>
        <v/>
      </c>
      <c r="R93" s="19" t="str">
        <f>IFERROR(VLOOKUP($A93,'Mordownik K'!$M$6:$T$10,8,0),"")</f>
        <v/>
      </c>
      <c r="S93" s="12" t="str">
        <f>IFERROR(VLOOKUP($A93,'XIV Szago K'!$BB$4:$BI$5,8,0),"")</f>
        <v/>
      </c>
      <c r="T93" s="12" t="str">
        <f>IFERROR(VLOOKUP($A93,'H54 TR200 K'!$AS$6:$AZ$17,8,0),"")</f>
        <v/>
      </c>
      <c r="U93" s="12" t="str">
        <f>IFERROR(VLOOKUP($A93,'NM TR200 K'!$AN$5:$AU$7,8,0),"")</f>
        <v/>
      </c>
      <c r="V93" s="10">
        <f>IFERROR(LARGE(X93:AP93,1),0)+IFERROR(LARGE(X93:AP93,2),0)</f>
        <v>19.019396551724135</v>
      </c>
      <c r="W93" s="10">
        <f>IFERROR(LARGE(X93:AP93,3),0)+IFERROR(LARGE(X93:AP93,4),0)</f>
        <v>0</v>
      </c>
      <c r="X93" s="12"/>
      <c r="Y93" s="18"/>
      <c r="Z93" s="18"/>
      <c r="AA93" s="12" t="str">
        <f>IFERROR(VLOOKUP($A93,'NMnO K'!AT:BA,8,0),"")</f>
        <v/>
      </c>
      <c r="AB93" s="12">
        <f>IFERROR(VLOOKUP($A93,'Wertepy K'!M:T,8,0),"")</f>
        <v>19.019396551724135</v>
      </c>
      <c r="AC93" s="12" t="str">
        <f>IFERROR(VLOOKUP($A93,'H53 100 K'!$AG$5:$AN$22,8,0),"")</f>
        <v/>
      </c>
      <c r="AD93" s="18" t="str">
        <f>IFERROR(VLOOKUP($A93,'Liczyrzepa - wiosna K'!$N$2:$U$3,8,0),"")</f>
        <v/>
      </c>
      <c r="AE93" s="12" t="str">
        <f>IFERROR(VLOOKUP($A93,'Harce K'!$H$2:$O$4,8,0),"")</f>
        <v/>
      </c>
      <c r="AF93" s="18" t="str">
        <f>IFERROR(VLOOKUP($A93,'XII z Kompasem K'!$K$1:$R$8,8,0),"")</f>
        <v/>
      </c>
      <c r="AG93" s="19" t="str">
        <f>IFERROR(VLOOKUP($A93,'Grassor TR150 K'!$BH$2:$BO$6,8,0),"")</f>
        <v/>
      </c>
      <c r="AH93" s="19" t="str">
        <f>IFERROR(VLOOKUP($A93,'Pazur Gryfa K'!$P$2:$W$5,8,0),"")</f>
        <v/>
      </c>
      <c r="AI93" s="19" t="str">
        <f>IFERROR(VLOOKUP($A93,'Szaga K'!$J$2:$Q$6,8,0),"")</f>
        <v/>
      </c>
      <c r="AJ93" s="19" t="str">
        <f>IFERROR(VLOOKUP($A93,'Sudecka 100 K'!$M$2:$T$6,8,0),"")</f>
        <v/>
      </c>
      <c r="AK93" s="18"/>
      <c r="AL93" s="19" t="str">
        <f>IFERROR(VLOOKUP($A93,'Waligóra K'!$J$2:$Q$5,8,0),"")</f>
        <v/>
      </c>
      <c r="AM93" s="19" t="str">
        <f>IFERROR(VLOOKUP($A93,'Jesienne 360 K'!$K$2:$R$6,8,0),"")</f>
        <v/>
      </c>
      <c r="AN93" s="19" t="str">
        <f>IFERROR(VLOOKUP($A93,'H54 TR100 K'!$AG$6:$AN$23,8,0),"")</f>
        <v/>
      </c>
      <c r="AO93" s="19" t="str">
        <f>IFERROR(VLOOKUP($A93,'Azymut K'!$O$3:$V$4,8,0),"")</f>
        <v/>
      </c>
      <c r="AP93" s="19" t="str">
        <f>IFERROR(VLOOKUP($A93,'NM TR100 K'!$AD$5:$AK$6,8,0),"")</f>
        <v/>
      </c>
      <c r="AQ93" s="26"/>
    </row>
    <row r="94" spans="1:43">
      <c r="A94">
        <v>669</v>
      </c>
      <c r="B94" s="22" t="str">
        <f>VLOOKUP($A94,id!$C:$H,6,0)</f>
        <v>Czyż Judyta</v>
      </c>
      <c r="C94" s="22">
        <f>VLOOKUP($A94,id!$C:$H,4,0)</f>
        <v>0</v>
      </c>
      <c r="D94" s="2">
        <f>IF(E93=E94,D93,ROW(B92))</f>
        <v>92</v>
      </c>
      <c r="E94" s="11">
        <f>LARGE(F94:W94,1)+LARGE(F94:W94,2)+IFERROR(LARGE(F94:W94,3),0)+IFERROR(LARGE(F94:W94,4),0)+IFERROR(LARGE(F94:W94,5),0)+IFERROR(LARGE(F94:W94,6),0)</f>
        <v>18.865472694086975</v>
      </c>
      <c r="F94" s="12"/>
      <c r="G94" s="12"/>
      <c r="H94" s="12"/>
      <c r="I94" s="14"/>
      <c r="J94" s="19"/>
      <c r="K94" s="19"/>
      <c r="L94" s="19"/>
      <c r="M94" s="19"/>
      <c r="N94" s="19"/>
      <c r="O94" s="12"/>
      <c r="P94" s="19"/>
      <c r="Q94" s="19"/>
      <c r="R94" s="19"/>
      <c r="S94" s="12"/>
      <c r="T94" s="12" t="str">
        <f>IFERROR(VLOOKUP($A94,'H54 TR200 K'!$AS$6:$AZ$17,8,0),"")</f>
        <v/>
      </c>
      <c r="U94" s="12" t="str">
        <f>IFERROR(VLOOKUP($A94,'NM TR200 K'!$AN$5:$AU$7,8,0),"")</f>
        <v/>
      </c>
      <c r="V94" s="10">
        <f>IFERROR(LARGE(X94:AP94,1),0)+IFERROR(LARGE(X94:AP94,2),0)</f>
        <v>18.865472694086975</v>
      </c>
      <c r="W94" s="10">
        <f>IFERROR(LARGE(X94:AP94,3),0)+IFERROR(LARGE(X94:AP94,4),0)</f>
        <v>0</v>
      </c>
      <c r="X94" s="12"/>
      <c r="Y94" s="18"/>
      <c r="Z94" s="18"/>
      <c r="AA94" s="12"/>
      <c r="AB94" s="12"/>
      <c r="AC94" s="12"/>
      <c r="AD94" s="18"/>
      <c r="AE94" s="12"/>
      <c r="AF94" s="18"/>
      <c r="AG94" s="19"/>
      <c r="AH94" s="19"/>
      <c r="AI94" s="19"/>
      <c r="AJ94" s="19"/>
      <c r="AK94" s="18"/>
      <c r="AL94" s="19"/>
      <c r="AM94" s="19"/>
      <c r="AN94" s="19">
        <f>IFERROR(VLOOKUP($A94,'H54 TR100 K'!$AG$6:$AN$23,8,0),"")</f>
        <v>18.865472694086975</v>
      </c>
      <c r="AO94" s="19" t="str">
        <f>IFERROR(VLOOKUP($A94,'Azymut K'!$O$3:$V$4,8,0),"")</f>
        <v/>
      </c>
      <c r="AP94" s="19" t="str">
        <f>IFERROR(VLOOKUP($A94,'NM TR100 K'!$AD$5:$AK$6,8,0),"")</f>
        <v/>
      </c>
      <c r="AQ94" s="26"/>
    </row>
    <row r="95" spans="1:43">
      <c r="A95">
        <v>670</v>
      </c>
      <c r="B95" s="22" t="str">
        <f>VLOOKUP($A95,id!$C:$H,6,0)</f>
        <v>Czyż Renata</v>
      </c>
      <c r="C95" s="22">
        <f>VLOOKUP($A95,id!$C:$H,4,0)</f>
        <v>0</v>
      </c>
      <c r="D95" s="2">
        <f>IF(E94=E95,D94,ROW(B93))</f>
        <v>93</v>
      </c>
      <c r="E95" s="11">
        <f>LARGE(F95:W95,1)+LARGE(F95:W95,2)+IFERROR(LARGE(F95:W95,3),0)+IFERROR(LARGE(F95:W95,4),0)+IFERROR(LARGE(F95:W95,5),0)+IFERROR(LARGE(F95:W95,6),0)</f>
        <v>18.86444549857929</v>
      </c>
      <c r="F95" s="12"/>
      <c r="G95" s="12"/>
      <c r="H95" s="12"/>
      <c r="I95" s="14"/>
      <c r="J95" s="19"/>
      <c r="K95" s="19"/>
      <c r="L95" s="19"/>
      <c r="M95" s="19"/>
      <c r="N95" s="19"/>
      <c r="O95" s="12"/>
      <c r="P95" s="19"/>
      <c r="Q95" s="19"/>
      <c r="R95" s="19"/>
      <c r="S95" s="12"/>
      <c r="T95" s="12" t="str">
        <f>IFERROR(VLOOKUP($A95,'H54 TR200 K'!$AS$6:$AZ$17,8,0),"")</f>
        <v/>
      </c>
      <c r="U95" s="12" t="str">
        <f>IFERROR(VLOOKUP($A95,'NM TR200 K'!$AN$5:$AU$7,8,0),"")</f>
        <v/>
      </c>
      <c r="V95" s="10">
        <f>IFERROR(LARGE(X95:AP95,1),0)+IFERROR(LARGE(X95:AP95,2),0)</f>
        <v>18.86444549857929</v>
      </c>
      <c r="W95" s="10">
        <f>IFERROR(LARGE(X95:AP95,3),0)+IFERROR(LARGE(X95:AP95,4),0)</f>
        <v>0</v>
      </c>
      <c r="X95" s="12"/>
      <c r="Y95" s="18"/>
      <c r="Z95" s="18"/>
      <c r="AA95" s="12"/>
      <c r="AB95" s="12"/>
      <c r="AC95" s="12"/>
      <c r="AD95" s="18"/>
      <c r="AE95" s="12"/>
      <c r="AF95" s="18"/>
      <c r="AG95" s="19"/>
      <c r="AH95" s="19"/>
      <c r="AI95" s="19"/>
      <c r="AJ95" s="19"/>
      <c r="AK95" s="18"/>
      <c r="AL95" s="19"/>
      <c r="AM95" s="19"/>
      <c r="AN95" s="19">
        <f>IFERROR(VLOOKUP($A95,'H54 TR100 K'!$AG$6:$AN$23,8,0),"")</f>
        <v>18.86444549857929</v>
      </c>
      <c r="AO95" s="19" t="str">
        <f>IFERROR(VLOOKUP($A95,'Azymut K'!$O$3:$V$4,8,0),"")</f>
        <v/>
      </c>
      <c r="AP95" s="19" t="str">
        <f>IFERROR(VLOOKUP($A95,'NM TR100 K'!$AD$5:$AK$6,8,0),"")</f>
        <v/>
      </c>
      <c r="AQ95" s="26"/>
    </row>
    <row r="96" spans="1:43">
      <c r="A96">
        <v>388</v>
      </c>
      <c r="B96" s="22" t="str">
        <f>VLOOKUP($A96,id!$C:$H,6,0)</f>
        <v>Kunat Monika</v>
      </c>
      <c r="C96" s="22">
        <f>VLOOKUP($A96,id!$C:$H,4,0)</f>
        <v>0</v>
      </c>
      <c r="D96" s="2">
        <f>IF(E95=E96,D95,ROW(B94))</f>
        <v>94</v>
      </c>
      <c r="E96" s="11">
        <f>LARGE(F96:W96,1)+LARGE(F96:W96,2)+IFERROR(LARGE(F96:W96,3),0)+IFERROR(LARGE(F96:W96,4),0)+IFERROR(LARGE(F96:W96,5),0)+IFERROR(LARGE(F96:W96,6),0)</f>
        <v>18.307937871025125</v>
      </c>
      <c r="F96" s="12"/>
      <c r="G96" s="12"/>
      <c r="H96" s="12" t="str">
        <f>IFERROR(VLOOKUP($A96,'H53 200 K'!$AL$5:$AS$12,8,0),"")</f>
        <v/>
      </c>
      <c r="I96" s="14" t="str">
        <f>IFERROR(VLOOKUP($A96,'Dymno K'!$BO$4:$BV$10,8,0),"")</f>
        <v/>
      </c>
      <c r="J96" s="19" t="str">
        <f>IFERROR(VLOOKUP($A96,'Dukty K'!$AU$1:$BB$11,8,0),"")</f>
        <v/>
      </c>
      <c r="K96" s="19" t="str">
        <f>IFERROR(VLOOKUP($A96,'Tropy K'!$Q$3:$X$15,8,0),"")</f>
        <v/>
      </c>
      <c r="L96" s="19" t="str">
        <f>IFERROR(VLOOKUP($A96,'Grassor TR300 K'!$BX$2:$CE$6,8,0),"")</f>
        <v/>
      </c>
      <c r="M96" s="19" t="str">
        <f>IFERROR(VLOOKUP($A96,'BO K'!$K$3:$R$16,8,0),"")</f>
        <v/>
      </c>
      <c r="N96" s="19" t="str">
        <f>IFERROR(VLOOKUP($A96,'Konwalie K'!$K$3:$R$10,8,0),"")</f>
        <v/>
      </c>
      <c r="O96" s="12"/>
      <c r="P96" s="19" t="str">
        <f>IFERROR(VLOOKUP($A96,'Korno K'!$BR$3:$BY$15,8,0),"")</f>
        <v/>
      </c>
      <c r="Q96" s="19" t="str">
        <f>IFERROR(VLOOKUP($A96,'Abentojra K'!$J$4:$Q$7,8,0),"")</f>
        <v/>
      </c>
      <c r="R96" s="19" t="str">
        <f>IFERROR(VLOOKUP($A96,'Mordownik K'!$M$6:$T$10,8,0),"")</f>
        <v/>
      </c>
      <c r="S96" s="12" t="str">
        <f>IFERROR(VLOOKUP($A96,'XIV Szago K'!$BB$4:$BI$5,8,0),"")</f>
        <v/>
      </c>
      <c r="T96" s="12" t="str">
        <f>IFERROR(VLOOKUP($A96,'H54 TR200 K'!$AS$6:$AZ$17,8,0),"")</f>
        <v/>
      </c>
      <c r="U96" s="12" t="str">
        <f>IFERROR(VLOOKUP($A96,'NM TR200 K'!$AN$5:$AU$7,8,0),"")</f>
        <v/>
      </c>
      <c r="V96" s="10">
        <f>IFERROR(LARGE(X96:AP96,1),0)+IFERROR(LARGE(X96:AP96,2),0)</f>
        <v>18.307937871025125</v>
      </c>
      <c r="W96" s="10">
        <f>IFERROR(LARGE(X96:AP96,3),0)+IFERROR(LARGE(X96:AP96,4),0)</f>
        <v>0</v>
      </c>
      <c r="X96" s="12"/>
      <c r="Y96" s="18"/>
      <c r="Z96" s="18"/>
      <c r="AA96" s="12"/>
      <c r="AB96" s="12"/>
      <c r="AC96" s="12">
        <f>IFERROR(VLOOKUP($A96,'H53 100 K'!$AG$5:$AN$22,8,0),"")</f>
        <v>18.307937871025125</v>
      </c>
      <c r="AD96" s="18" t="str">
        <f>IFERROR(VLOOKUP($A96,'Liczyrzepa - wiosna K'!$N$2:$U$3,8,0),"")</f>
        <v/>
      </c>
      <c r="AE96" s="12" t="str">
        <f>IFERROR(VLOOKUP($A96,'Harce K'!$H$2:$O$4,8,0),"")</f>
        <v/>
      </c>
      <c r="AF96" s="18" t="str">
        <f>IFERROR(VLOOKUP($A96,'XII z Kompasem K'!$K$1:$R$8,8,0),"")</f>
        <v/>
      </c>
      <c r="AG96" s="19" t="str">
        <f>IFERROR(VLOOKUP($A96,'Grassor TR150 K'!$BH$2:$BO$6,8,0),"")</f>
        <v/>
      </c>
      <c r="AH96" s="19" t="str">
        <f>IFERROR(VLOOKUP($A96,'Pazur Gryfa K'!$P$2:$W$5,8,0),"")</f>
        <v/>
      </c>
      <c r="AI96" s="19" t="str">
        <f>IFERROR(VLOOKUP($A96,'Szaga K'!$J$2:$Q$6,8,0),"")</f>
        <v/>
      </c>
      <c r="AJ96" s="19" t="str">
        <f>IFERROR(VLOOKUP($A96,'Sudecka 100 K'!$M$2:$T$6,8,0),"")</f>
        <v/>
      </c>
      <c r="AK96" s="18"/>
      <c r="AL96" s="19" t="str">
        <f>IFERROR(VLOOKUP($A96,'Waligóra K'!$J$2:$Q$5,8,0),"")</f>
        <v/>
      </c>
      <c r="AM96" s="19" t="str">
        <f>IFERROR(VLOOKUP($A96,'Jesienne 360 K'!$K$2:$R$6,8,0),"")</f>
        <v/>
      </c>
      <c r="AN96" s="19" t="str">
        <f>IFERROR(VLOOKUP($A96,'H54 TR100 K'!$AG$6:$AN$23,8,0),"")</f>
        <v/>
      </c>
      <c r="AO96" s="19" t="str">
        <f>IFERROR(VLOOKUP($A96,'Azymut K'!$O$3:$V$4,8,0),"")</f>
        <v/>
      </c>
      <c r="AP96" s="19" t="str">
        <f>IFERROR(VLOOKUP($A96,'NM TR100 K'!$AD$5:$AK$6,8,0),"")</f>
        <v/>
      </c>
      <c r="AQ96" s="26"/>
    </row>
    <row r="97" spans="1:43">
      <c r="A97">
        <v>627</v>
      </c>
      <c r="B97" s="22" t="str">
        <f>VLOOKUP($A97,id!$C:$H,6,0)</f>
        <v>Domańska Renata</v>
      </c>
      <c r="C97" s="22" t="str">
        <f>VLOOKUP($A97,id!$C:$H,4,0)</f>
        <v>BPJ :)</v>
      </c>
      <c r="D97" s="2">
        <f>IF(E96=E97,D96,ROW(B95))</f>
        <v>95</v>
      </c>
      <c r="E97" s="11">
        <f>LARGE(F97:W97,1)+LARGE(F97:W97,2)+IFERROR(LARGE(F97:W97,3),0)+IFERROR(LARGE(F97:W97,4),0)+IFERROR(LARGE(F97:W97,5),0)+IFERROR(LARGE(F97:W97,6),0)</f>
        <v>17.948717948717949</v>
      </c>
      <c r="F97" s="12"/>
      <c r="G97" s="12"/>
      <c r="H97" s="12"/>
      <c r="I97" s="14"/>
      <c r="J97" s="19"/>
      <c r="K97" s="19"/>
      <c r="L97" s="19"/>
      <c r="M97" s="19"/>
      <c r="N97" s="19"/>
      <c r="O97" s="12"/>
      <c r="P97" s="19"/>
      <c r="Q97" s="19"/>
      <c r="R97" s="19"/>
      <c r="S97" s="12" t="str">
        <f>IFERROR(VLOOKUP($A97,'XIV Szago K'!$BB$4:$BI$5,8,0),"")</f>
        <v/>
      </c>
      <c r="T97" s="12" t="str">
        <f>IFERROR(VLOOKUP($A97,'H54 TR200 K'!$AS$6:$AZ$17,8,0),"")</f>
        <v/>
      </c>
      <c r="U97" s="12" t="str">
        <f>IFERROR(VLOOKUP($A97,'NM TR200 K'!$AN$5:$AU$7,8,0),"")</f>
        <v/>
      </c>
      <c r="V97" s="10">
        <f>IFERROR(LARGE(X97:AP97,1),0)+IFERROR(LARGE(X97:AP97,2),0)</f>
        <v>17.948717948717949</v>
      </c>
      <c r="W97" s="10">
        <f>IFERROR(LARGE(X97:AP97,3),0)+IFERROR(LARGE(X97:AP97,4),0)</f>
        <v>0</v>
      </c>
      <c r="X97" s="12"/>
      <c r="Y97" s="18"/>
      <c r="Z97" s="18"/>
      <c r="AA97" s="12"/>
      <c r="AB97" s="12"/>
      <c r="AC97" s="12"/>
      <c r="AD97" s="18"/>
      <c r="AE97" s="12"/>
      <c r="AF97" s="18"/>
      <c r="AG97" s="19"/>
      <c r="AH97" s="19"/>
      <c r="AI97" s="19"/>
      <c r="AJ97" s="19"/>
      <c r="AK97" s="18"/>
      <c r="AL97" s="19" t="str">
        <f>IFERROR(VLOOKUP($A97,'Waligóra K'!$J$2:$Q$5,8,0),"")</f>
        <v/>
      </c>
      <c r="AM97" s="19">
        <f>IFERROR(VLOOKUP($A97,'Jesienne 360 K'!$K$2:$R$6,8,0),"")</f>
        <v>17.948717948717949</v>
      </c>
      <c r="AN97" s="19" t="str">
        <f>IFERROR(VLOOKUP($A97,'H54 TR100 K'!$AG$6:$AN$23,8,0),"")</f>
        <v/>
      </c>
      <c r="AO97" s="19" t="str">
        <f>IFERROR(VLOOKUP($A97,'Azymut K'!$O$3:$V$4,8,0),"")</f>
        <v/>
      </c>
      <c r="AP97" s="19" t="str">
        <f>IFERROR(VLOOKUP($A97,'NM TR100 K'!$AD$5:$AK$6,8,0),"")</f>
        <v/>
      </c>
      <c r="AQ97" s="26"/>
    </row>
    <row r="98" spans="1:43">
      <c r="A98">
        <v>389</v>
      </c>
      <c r="B98" s="22" t="str">
        <f>VLOOKUP($A98,id!$C:$H,6,0)</f>
        <v>Komorowska Alicja</v>
      </c>
      <c r="C98" s="22" t="str">
        <f>VLOOKUP($A98,id!$C:$H,4,0)</f>
        <v>2 honest</v>
      </c>
      <c r="D98" s="2">
        <f>IF(E97=E98,D97,ROW(B96))</f>
        <v>96</v>
      </c>
      <c r="E98" s="11">
        <f>LARGE(F98:W98,1)+LARGE(F98:W98,2)+IFERROR(LARGE(F98:W98,3),0)+IFERROR(LARGE(F98:W98,4),0)+IFERROR(LARGE(F98:W98,5),0)+IFERROR(LARGE(F98:W98,6),0)</f>
        <v>15.866879488221775</v>
      </c>
      <c r="F98" s="12"/>
      <c r="G98" s="12"/>
      <c r="H98" s="12" t="str">
        <f>IFERROR(VLOOKUP($A98,'H53 200 K'!$AL$5:$AS$12,8,0),"")</f>
        <v/>
      </c>
      <c r="I98" s="14" t="str">
        <f>IFERROR(VLOOKUP($A98,'Dymno K'!$BO$4:$BV$10,8,0),"")</f>
        <v/>
      </c>
      <c r="J98" s="19" t="str">
        <f>IFERROR(VLOOKUP($A98,'Dukty K'!$AU$1:$BB$11,8,0),"")</f>
        <v/>
      </c>
      <c r="K98" s="19" t="str">
        <f>IFERROR(VLOOKUP($A98,'Tropy K'!$Q$3:$X$15,8,0),"")</f>
        <v/>
      </c>
      <c r="L98" s="19" t="str">
        <f>IFERROR(VLOOKUP($A98,'Grassor TR300 K'!$BX$2:$CE$6,8,0),"")</f>
        <v/>
      </c>
      <c r="M98" s="19" t="str">
        <f>IFERROR(VLOOKUP($A98,'BO K'!$K$3:$R$16,8,0),"")</f>
        <v/>
      </c>
      <c r="N98" s="19" t="str">
        <f>IFERROR(VLOOKUP($A98,'Konwalie K'!$K$3:$R$10,8,0),"")</f>
        <v/>
      </c>
      <c r="O98" s="12"/>
      <c r="P98" s="19" t="str">
        <f>IFERROR(VLOOKUP($A98,'Korno K'!$BR$3:$BY$15,8,0),"")</f>
        <v/>
      </c>
      <c r="Q98" s="19" t="str">
        <f>IFERROR(VLOOKUP($A98,'Abentojra K'!$J$4:$Q$7,8,0),"")</f>
        <v/>
      </c>
      <c r="R98" s="19" t="str">
        <f>IFERROR(VLOOKUP($A98,'Mordownik K'!$M$6:$T$10,8,0),"")</f>
        <v/>
      </c>
      <c r="S98" s="12" t="str">
        <f>IFERROR(VLOOKUP($A98,'XIV Szago K'!$BB$4:$BI$5,8,0),"")</f>
        <v/>
      </c>
      <c r="T98" s="12" t="str">
        <f>IFERROR(VLOOKUP($A98,'H54 TR200 K'!$AS$6:$AZ$17,8,0),"")</f>
        <v/>
      </c>
      <c r="U98" s="12" t="str">
        <f>IFERROR(VLOOKUP($A98,'NM TR200 K'!$AN$5:$AU$7,8,0),"")</f>
        <v/>
      </c>
      <c r="V98" s="10">
        <f>IFERROR(LARGE(X98:AP98,1),0)+IFERROR(LARGE(X98:AP98,2),0)</f>
        <v>15.866879488221775</v>
      </c>
      <c r="W98" s="10">
        <f>IFERROR(LARGE(X98:AP98,3),0)+IFERROR(LARGE(X98:AP98,4),0)</f>
        <v>0</v>
      </c>
      <c r="X98" s="12"/>
      <c r="Y98" s="18"/>
      <c r="Z98" s="18"/>
      <c r="AA98" s="12"/>
      <c r="AB98" s="12"/>
      <c r="AC98" s="12">
        <f>IFERROR(VLOOKUP($A98,'H53 100 K'!$AG$5:$AN$22,8,0),"")</f>
        <v>15.866879488221775</v>
      </c>
      <c r="AD98" s="18" t="str">
        <f>IFERROR(VLOOKUP($A98,'Liczyrzepa - wiosna K'!$N$2:$U$3,8,0),"")</f>
        <v/>
      </c>
      <c r="AE98" s="12" t="str">
        <f>IFERROR(VLOOKUP($A98,'Harce K'!$H$2:$O$4,8,0),"")</f>
        <v/>
      </c>
      <c r="AF98" s="18" t="str">
        <f>IFERROR(VLOOKUP($A98,'XII z Kompasem K'!$K$1:$R$8,8,0),"")</f>
        <v/>
      </c>
      <c r="AG98" s="19" t="str">
        <f>IFERROR(VLOOKUP($A98,'Grassor TR150 K'!$BH$2:$BO$6,8,0),"")</f>
        <v/>
      </c>
      <c r="AH98" s="19" t="str">
        <f>IFERROR(VLOOKUP($A98,'Pazur Gryfa K'!$P$2:$W$5,8,0),"")</f>
        <v/>
      </c>
      <c r="AI98" s="19" t="str">
        <f>IFERROR(VLOOKUP($A98,'Szaga K'!$J$2:$Q$6,8,0),"")</f>
        <v/>
      </c>
      <c r="AJ98" s="19" t="str">
        <f>IFERROR(VLOOKUP($A98,'Sudecka 100 K'!$M$2:$T$6,8,0),"")</f>
        <v/>
      </c>
      <c r="AK98" s="18"/>
      <c r="AL98" s="19" t="str">
        <f>IFERROR(VLOOKUP($A98,'Waligóra K'!$J$2:$Q$5,8,0),"")</f>
        <v/>
      </c>
      <c r="AM98" s="19" t="str">
        <f>IFERROR(VLOOKUP($A98,'Jesienne 360 K'!$K$2:$R$6,8,0),"")</f>
        <v/>
      </c>
      <c r="AN98" s="19" t="str">
        <f>IFERROR(VLOOKUP($A98,'H54 TR100 K'!$AG$6:$AN$23,8,0),"")</f>
        <v/>
      </c>
      <c r="AO98" s="19" t="str">
        <f>IFERROR(VLOOKUP($A98,'Azymut K'!$O$3:$V$4,8,0),"")</f>
        <v/>
      </c>
      <c r="AP98" s="19" t="str">
        <f>IFERROR(VLOOKUP($A98,'NM TR100 K'!$AD$5:$AK$6,8,0),"")</f>
        <v/>
      </c>
      <c r="AQ98" s="26"/>
    </row>
    <row r="99" spans="1:43">
      <c r="A99">
        <v>671</v>
      </c>
      <c r="B99" s="22" t="str">
        <f>VLOOKUP($A99,id!$C:$H,6,0)</f>
        <v>Gralak Aleksandra</v>
      </c>
      <c r="C99" s="22" t="str">
        <f>VLOOKUP($A99,id!$C:$H,4,0)</f>
        <v>DzikaSzprychaTeam</v>
      </c>
      <c r="D99" s="2">
        <f>IF(E98=E99,D98,ROW(B97))</f>
        <v>97</v>
      </c>
      <c r="E99" s="11">
        <f>LARGE(F99:W99,1)+LARGE(F99:W99,2)+IFERROR(LARGE(F99:W99,3),0)+IFERROR(LARGE(F99:W99,4),0)+IFERROR(LARGE(F99:W99,5),0)+IFERROR(LARGE(F99:W99,6),0)</f>
        <v>15.327361967595673</v>
      </c>
      <c r="F99" s="12"/>
      <c r="G99" s="12"/>
      <c r="H99" s="12"/>
      <c r="I99" s="14"/>
      <c r="J99" s="19"/>
      <c r="K99" s="19"/>
      <c r="L99" s="19"/>
      <c r="M99" s="19"/>
      <c r="N99" s="19"/>
      <c r="O99" s="12"/>
      <c r="P99" s="19"/>
      <c r="Q99" s="19"/>
      <c r="R99" s="19"/>
      <c r="S99" s="12"/>
      <c r="T99" s="12" t="str">
        <f>IFERROR(VLOOKUP($A99,'H54 TR200 K'!$AS$6:$AZ$17,8,0),"")</f>
        <v/>
      </c>
      <c r="U99" s="12" t="str">
        <f>IFERROR(VLOOKUP($A99,'NM TR200 K'!$AN$5:$AU$7,8,0),"")</f>
        <v/>
      </c>
      <c r="V99" s="10">
        <f>IFERROR(LARGE(X99:AP99,1),0)+IFERROR(LARGE(X99:AP99,2),0)</f>
        <v>15.327361967595673</v>
      </c>
      <c r="W99" s="10">
        <f>IFERROR(LARGE(X99:AP99,3),0)+IFERROR(LARGE(X99:AP99,4),0)</f>
        <v>0</v>
      </c>
      <c r="X99" s="12"/>
      <c r="Y99" s="18"/>
      <c r="Z99" s="18"/>
      <c r="AA99" s="12"/>
      <c r="AB99" s="12"/>
      <c r="AC99" s="12"/>
      <c r="AD99" s="18"/>
      <c r="AE99" s="12"/>
      <c r="AF99" s="18"/>
      <c r="AG99" s="19"/>
      <c r="AH99" s="19"/>
      <c r="AI99" s="19"/>
      <c r="AJ99" s="19"/>
      <c r="AK99" s="18"/>
      <c r="AL99" s="19"/>
      <c r="AM99" s="19"/>
      <c r="AN99" s="19">
        <f>IFERROR(VLOOKUP($A99,'H54 TR100 K'!$AG$6:$AN$23,8,0),"")</f>
        <v>15.327361967595673</v>
      </c>
      <c r="AO99" s="19" t="str">
        <f>IFERROR(VLOOKUP($A99,'Azymut K'!$O$3:$V$4,8,0),"")</f>
        <v/>
      </c>
      <c r="AP99" s="19" t="str">
        <f>IFERROR(VLOOKUP($A99,'NM TR100 K'!$AD$5:$AK$6,8,0),"")</f>
        <v/>
      </c>
      <c r="AQ99" s="26"/>
    </row>
    <row r="100" spans="1:43">
      <c r="A100">
        <v>390</v>
      </c>
      <c r="B100" s="22" t="str">
        <f>VLOOKUP($A100,id!$C:$H,6,0)</f>
        <v>Polejowska Anna</v>
      </c>
      <c r="C100" s="22" t="str">
        <f>VLOOKUP($A100,id!$C:$H,4,0)</f>
        <v>WATAHA</v>
      </c>
      <c r="D100" s="2">
        <f>IF(E99=E100,D99,ROW(B98))</f>
        <v>98</v>
      </c>
      <c r="E100" s="11">
        <f>LARGE(F100:W100,1)+LARGE(F100:W100,2)+IFERROR(LARGE(F100:W100,3),0)+IFERROR(LARGE(F100:W100,4),0)+IFERROR(LARGE(F100:W100,5),0)+IFERROR(LARGE(F100:W100,6),0)</f>
        <v>4.7161113746448224</v>
      </c>
      <c r="F100" s="12"/>
      <c r="G100" s="12"/>
      <c r="H100" s="12" t="str">
        <f>IFERROR(VLOOKUP($A100,'H53 200 K'!$AL$5:$AS$12,8,0),"")</f>
        <v/>
      </c>
      <c r="I100" s="14" t="str">
        <f>IFERROR(VLOOKUP($A100,'Dymno K'!$BO$4:$BV$10,8,0),"")</f>
        <v/>
      </c>
      <c r="J100" s="19" t="str">
        <f>IFERROR(VLOOKUP($A100,'Dukty K'!$AU$1:$BB$11,8,0),"")</f>
        <v/>
      </c>
      <c r="K100" s="19" t="str">
        <f>IFERROR(VLOOKUP($A100,'Tropy K'!$Q$3:$X$15,8,0),"")</f>
        <v/>
      </c>
      <c r="L100" s="19" t="str">
        <f>IFERROR(VLOOKUP($A100,'Grassor TR300 K'!$BX$2:$CE$6,8,0),"")</f>
        <v/>
      </c>
      <c r="M100" s="19" t="str">
        <f>IFERROR(VLOOKUP($A100,'BO K'!$K$3:$R$16,8,0),"")</f>
        <v/>
      </c>
      <c r="N100" s="19" t="str">
        <f>IFERROR(VLOOKUP($A100,'Konwalie K'!$K$3:$R$10,8,0),"")</f>
        <v/>
      </c>
      <c r="O100" s="12"/>
      <c r="P100" s="19" t="str">
        <f>IFERROR(VLOOKUP($A100,'Korno K'!$BR$3:$BY$15,8,0),"")</f>
        <v/>
      </c>
      <c r="Q100" s="19" t="str">
        <f>IFERROR(VLOOKUP($A100,'Abentojra K'!$J$4:$Q$7,8,0),"")</f>
        <v/>
      </c>
      <c r="R100" s="19" t="str">
        <f>IFERROR(VLOOKUP($A100,'Mordownik K'!$M$6:$T$10,8,0),"")</f>
        <v/>
      </c>
      <c r="S100" s="12" t="str">
        <f>IFERROR(VLOOKUP($A100,'XIV Szago K'!$BB$4:$BI$5,8,0),"")</f>
        <v/>
      </c>
      <c r="T100" s="12" t="str">
        <f>IFERROR(VLOOKUP($A100,'H54 TR200 K'!$AS$6:$AZ$17,8,0),"")</f>
        <v/>
      </c>
      <c r="U100" s="12" t="str">
        <f>IFERROR(VLOOKUP($A100,'NM TR200 K'!$AN$5:$AU$7,8,0),"")</f>
        <v/>
      </c>
      <c r="V100" s="10">
        <f>IFERROR(LARGE(X100:AP100,1),0)+IFERROR(LARGE(X100:AP100,2),0)</f>
        <v>4.7161113746448224</v>
      </c>
      <c r="W100" s="10">
        <f>IFERROR(LARGE(X100:AP100,3),0)+IFERROR(LARGE(X100:AP100,4),0)</f>
        <v>0</v>
      </c>
      <c r="X100" s="12"/>
      <c r="Y100" s="18"/>
      <c r="Z100" s="18"/>
      <c r="AA100" s="12"/>
      <c r="AB100" s="12"/>
      <c r="AC100" s="12">
        <f>IFERROR(VLOOKUP($A100,'H53 100 K'!$AG$5:$AN$22,8,0),"")</f>
        <v>0</v>
      </c>
      <c r="AD100" s="18" t="str">
        <f>IFERROR(VLOOKUP($A100,'Liczyrzepa - wiosna K'!$N$2:$U$3,8,0),"")</f>
        <v/>
      </c>
      <c r="AE100" s="12" t="str">
        <f>IFERROR(VLOOKUP($A100,'Harce K'!$H$2:$O$4,8,0),"")</f>
        <v/>
      </c>
      <c r="AF100" s="18" t="str">
        <f>IFERROR(VLOOKUP($A100,'XII z Kompasem K'!$K$1:$R$8,8,0),"")</f>
        <v/>
      </c>
      <c r="AG100" s="19" t="str">
        <f>IFERROR(VLOOKUP($A100,'Grassor TR150 K'!$BH$2:$BO$6,8,0),"")</f>
        <v/>
      </c>
      <c r="AH100" s="19" t="str">
        <f>IFERROR(VLOOKUP($A100,'Pazur Gryfa K'!$P$2:$W$5,8,0),"")</f>
        <v/>
      </c>
      <c r="AI100" s="19" t="str">
        <f>IFERROR(VLOOKUP($A100,'Szaga K'!$J$2:$Q$6,8,0),"")</f>
        <v/>
      </c>
      <c r="AJ100" s="19" t="str">
        <f>IFERROR(VLOOKUP($A100,'Sudecka 100 K'!$M$2:$T$6,8,0),"")</f>
        <v/>
      </c>
      <c r="AK100" s="18"/>
      <c r="AL100" s="19" t="str">
        <f>IFERROR(VLOOKUP($A100,'Waligóra K'!$J$2:$Q$5,8,0),"")</f>
        <v/>
      </c>
      <c r="AM100" s="19" t="str">
        <f>IFERROR(VLOOKUP($A100,'Jesienne 360 K'!$K$2:$R$6,8,0),"")</f>
        <v/>
      </c>
      <c r="AN100" s="19">
        <f>IFERROR(VLOOKUP($A100,'H54 TR100 K'!$AG$6:$AN$23,8,0),"")</f>
        <v>4.7161113746448224</v>
      </c>
      <c r="AO100" s="19" t="str">
        <f>IFERROR(VLOOKUP($A100,'Azymut K'!$O$3:$V$4,8,0),"")</f>
        <v/>
      </c>
      <c r="AP100" s="19" t="str">
        <f>IFERROR(VLOOKUP($A100,'NM TR100 K'!$AD$5:$AK$6,8,0),"")</f>
        <v/>
      </c>
    </row>
    <row r="101" spans="1:43">
      <c r="A101" s="13">
        <v>391</v>
      </c>
      <c r="B101" s="22" t="str">
        <f>VLOOKUP($A101,id!$C:$H,6,0)</f>
        <v>Łaszkiewicz Julia</v>
      </c>
      <c r="C101" s="22" t="str">
        <f>VLOOKUP($A101,id!$C:$H,4,0)</f>
        <v>WATAHA</v>
      </c>
      <c r="D101" s="2">
        <f>IF(E100=E101,D100,ROW(B99))</f>
        <v>99</v>
      </c>
      <c r="E101" s="11">
        <f>LARGE(F101:W101,1)+LARGE(F101:W101,2)+IFERROR(LARGE(F101:W101,3),0)+IFERROR(LARGE(F101:W101,4),0)+IFERROR(LARGE(F101:W101,5),0)+IFERROR(LARGE(F101:W101,6),0)</f>
        <v>0</v>
      </c>
      <c r="F101" s="12"/>
      <c r="G101" s="12"/>
      <c r="H101" s="12" t="str">
        <f>IFERROR(VLOOKUP($A101,'H53 200 K'!$AL$5:$AS$12,8,0),"")</f>
        <v/>
      </c>
      <c r="I101" s="14" t="str">
        <f>IFERROR(VLOOKUP($A101,'Dymno K'!$BO$4:$BV$10,8,0),"")</f>
        <v/>
      </c>
      <c r="J101" s="19" t="str">
        <f>IFERROR(VLOOKUP($A101,'Dukty K'!$AU$1:$BB$11,8,0),"")</f>
        <v/>
      </c>
      <c r="K101" s="19" t="str">
        <f>IFERROR(VLOOKUP($A101,'Tropy K'!$Q$3:$X$15,8,0),"")</f>
        <v/>
      </c>
      <c r="L101" s="19" t="str">
        <f>IFERROR(VLOOKUP($A101,'Grassor TR300 K'!$BX$2:$CE$6,8,0),"")</f>
        <v/>
      </c>
      <c r="M101" s="19" t="str">
        <f>IFERROR(VLOOKUP($A101,'BO K'!$K$3:$R$16,8,0),"")</f>
        <v/>
      </c>
      <c r="N101" s="19" t="str">
        <f>IFERROR(VLOOKUP($A101,'Konwalie K'!$K$3:$R$10,8,0),"")</f>
        <v/>
      </c>
      <c r="O101" s="12"/>
      <c r="P101" s="19" t="str">
        <f>IFERROR(VLOOKUP($A101,'Korno K'!$BR$3:$BY$15,8,0),"")</f>
        <v/>
      </c>
      <c r="Q101" s="19" t="str">
        <f>IFERROR(VLOOKUP($A101,'Abentojra K'!$J$4:$Q$7,8,0),"")</f>
        <v/>
      </c>
      <c r="R101" s="19" t="str">
        <f>IFERROR(VLOOKUP($A101,'Mordownik K'!$M$6:$T$10,8,0),"")</f>
        <v/>
      </c>
      <c r="S101" s="12" t="str">
        <f>IFERROR(VLOOKUP($A101,'XIV Szago K'!$BB$4:$BI$5,8,0),"")</f>
        <v/>
      </c>
      <c r="T101" s="12" t="str">
        <f>IFERROR(VLOOKUP($A101,'H54 TR200 K'!$AS$6:$AZ$17,8,0),"")</f>
        <v/>
      </c>
      <c r="U101" s="12" t="str">
        <f>IFERROR(VLOOKUP($A101,'NM TR200 K'!$AN$5:$AU$7,8,0),"")</f>
        <v/>
      </c>
      <c r="V101" s="10">
        <f>IFERROR(LARGE(X101:AP101,1),0)+IFERROR(LARGE(X101:AP101,2),0)</f>
        <v>0</v>
      </c>
      <c r="W101" s="10">
        <f>IFERROR(LARGE(X101:AP101,3),0)+IFERROR(LARGE(X101:AP101,4),0)</f>
        <v>0</v>
      </c>
      <c r="X101" s="12"/>
      <c r="Y101" s="18"/>
      <c r="Z101" s="18"/>
      <c r="AA101" s="12"/>
      <c r="AB101" s="12"/>
      <c r="AC101" s="12">
        <f>IFERROR(VLOOKUP($A101,'H53 100 K'!$AG$5:$AN$22,8,0),"")</f>
        <v>0</v>
      </c>
      <c r="AD101" s="18" t="str">
        <f>IFERROR(VLOOKUP($A101,'Liczyrzepa - wiosna K'!$N$2:$U$3,8,0),"")</f>
        <v/>
      </c>
      <c r="AE101" s="12" t="str">
        <f>IFERROR(VLOOKUP($A101,'Harce K'!$H$2:$O$4,8,0),"")</f>
        <v/>
      </c>
      <c r="AF101" s="18" t="str">
        <f>IFERROR(VLOOKUP($A101,'XII z Kompasem K'!$K$1:$R$8,8,0),"")</f>
        <v/>
      </c>
      <c r="AG101" s="19" t="str">
        <f>IFERROR(VLOOKUP($A101,'Grassor TR150 K'!$BH$2:$BO$6,8,0),"")</f>
        <v/>
      </c>
      <c r="AH101" s="19" t="str">
        <f>IFERROR(VLOOKUP($A101,'Pazur Gryfa K'!$P$2:$W$5,8,0),"")</f>
        <v/>
      </c>
      <c r="AI101" s="19" t="str">
        <f>IFERROR(VLOOKUP($A101,'Szaga K'!$J$2:$Q$6,8,0),"")</f>
        <v/>
      </c>
      <c r="AJ101" s="19" t="str">
        <f>IFERROR(VLOOKUP($A101,'Sudecka 100 K'!$M$2:$T$6,8,0),"")</f>
        <v/>
      </c>
      <c r="AK101" s="18"/>
      <c r="AL101" s="19" t="str">
        <f>IFERROR(VLOOKUP($A101,'Waligóra K'!$J$2:$Q$5,8,0),"")</f>
        <v/>
      </c>
      <c r="AM101" s="19" t="str">
        <f>IFERROR(VLOOKUP($A101,'Jesienne 360 K'!$K$2:$R$6,8,0),"")</f>
        <v/>
      </c>
      <c r="AN101" s="19" t="str">
        <f>IFERROR(VLOOKUP($A101,'H54 TR100 K'!$AG$6:$AN$23,8,0),"")</f>
        <v/>
      </c>
      <c r="AO101" s="19" t="str">
        <f>IFERROR(VLOOKUP($A101,'Azymut K'!$O$3:$V$4,8,0),"")</f>
        <v/>
      </c>
      <c r="AP101" s="19" t="str">
        <f>IFERROR(VLOOKUP($A101,'NM TR100 K'!$AD$5:$AK$6,8,0),"")</f>
        <v/>
      </c>
    </row>
    <row r="102" spans="1:43">
      <c r="A102" s="13">
        <v>392</v>
      </c>
      <c r="B102" s="22" t="str">
        <f>VLOOKUP($A102,id!$C:$H,6,0)</f>
        <v>Witaszewska Katarzyna</v>
      </c>
      <c r="C102" s="22">
        <f>VLOOKUP($A102,id!$C:$H,4,0)</f>
        <v>0</v>
      </c>
      <c r="D102" s="2">
        <f>IF(E101=E102,D101,ROW(B100))</f>
        <v>99</v>
      </c>
      <c r="E102" s="11">
        <f>LARGE(F102:W102,1)+LARGE(F102:W102,2)+IFERROR(LARGE(F102:W102,3),0)+IFERROR(LARGE(F102:W102,4),0)+IFERROR(LARGE(F102:W102,5),0)+IFERROR(LARGE(F102:W102,6),0)</f>
        <v>0</v>
      </c>
      <c r="F102" s="12"/>
      <c r="G102" s="12"/>
      <c r="H102" s="12" t="str">
        <f>IFERROR(VLOOKUP($A102,'H53 200 K'!$AL$5:$AS$12,8,0),"")</f>
        <v/>
      </c>
      <c r="I102" s="14" t="str">
        <f>IFERROR(VLOOKUP($A102,'Dymno K'!$BO$4:$BV$10,8,0),"")</f>
        <v/>
      </c>
      <c r="J102" s="19" t="str">
        <f>IFERROR(VLOOKUP($A102,'Dukty K'!$AU$1:$BB$11,8,0),"")</f>
        <v/>
      </c>
      <c r="K102" s="19" t="str">
        <f>IFERROR(VLOOKUP($A102,'Tropy K'!$Q$3:$X$15,8,0),"")</f>
        <v/>
      </c>
      <c r="L102" s="19" t="str">
        <f>IFERROR(VLOOKUP($A102,'Grassor TR300 K'!$BX$2:$CE$6,8,0),"")</f>
        <v/>
      </c>
      <c r="M102" s="19" t="str">
        <f>IFERROR(VLOOKUP($A102,'BO K'!$K$3:$R$16,8,0),"")</f>
        <v/>
      </c>
      <c r="N102" s="19" t="str">
        <f>IFERROR(VLOOKUP($A102,'Konwalie K'!$K$3:$R$10,8,0),"")</f>
        <v/>
      </c>
      <c r="O102" s="12"/>
      <c r="P102" s="19" t="str">
        <f>IFERROR(VLOOKUP($A102,'Korno K'!$BR$3:$BY$15,8,0),"")</f>
        <v/>
      </c>
      <c r="Q102" s="19" t="str">
        <f>IFERROR(VLOOKUP($A102,'Abentojra K'!$J$4:$Q$7,8,0),"")</f>
        <v/>
      </c>
      <c r="R102" s="19" t="str">
        <f>IFERROR(VLOOKUP($A102,'Mordownik K'!$M$6:$T$10,8,0),"")</f>
        <v/>
      </c>
      <c r="S102" s="12" t="str">
        <f>IFERROR(VLOOKUP($A102,'XIV Szago K'!$BB$4:$BI$5,8,0),"")</f>
        <v/>
      </c>
      <c r="T102" s="12" t="str">
        <f>IFERROR(VLOOKUP($A102,'H54 TR200 K'!$AS$6:$AZ$17,8,0),"")</f>
        <v/>
      </c>
      <c r="U102" s="12" t="str">
        <f>IFERROR(VLOOKUP($A102,'NM TR200 K'!$AN$5:$AU$7,8,0),"")</f>
        <v/>
      </c>
      <c r="V102" s="10">
        <f>IFERROR(LARGE(X102:AP102,1),0)+IFERROR(LARGE(X102:AP102,2),0)</f>
        <v>0</v>
      </c>
      <c r="W102" s="10">
        <f>IFERROR(LARGE(X102:AP102,3),0)+IFERROR(LARGE(X102:AP102,4),0)</f>
        <v>0</v>
      </c>
      <c r="X102" s="12"/>
      <c r="Y102" s="18"/>
      <c r="Z102" s="18"/>
      <c r="AA102" s="12"/>
      <c r="AB102" s="12"/>
      <c r="AC102" s="12">
        <f>IFERROR(VLOOKUP($A102,'H53 100 K'!$AG$5:$AN$22,8,0),"")</f>
        <v>0</v>
      </c>
      <c r="AD102" s="18" t="str">
        <f>IFERROR(VLOOKUP($A102,'Liczyrzepa - wiosna K'!$N$2:$U$3,8,0),"")</f>
        <v/>
      </c>
      <c r="AE102" s="12" t="str">
        <f>IFERROR(VLOOKUP($A102,'Harce K'!$H$2:$O$4,8,0),"")</f>
        <v/>
      </c>
      <c r="AF102" s="18" t="str">
        <f>IFERROR(VLOOKUP($A102,'XII z Kompasem K'!$K$1:$R$8,8,0),"")</f>
        <v/>
      </c>
      <c r="AG102" s="19" t="str">
        <f>IFERROR(VLOOKUP($A102,'Grassor TR150 K'!$BH$2:$BO$6,8,0),"")</f>
        <v/>
      </c>
      <c r="AH102" s="19" t="str">
        <f>IFERROR(VLOOKUP($A102,'Pazur Gryfa K'!$P$2:$W$5,8,0),"")</f>
        <v/>
      </c>
      <c r="AI102" s="19" t="str">
        <f>IFERROR(VLOOKUP($A102,'Szaga K'!$J$2:$Q$6,8,0),"")</f>
        <v/>
      </c>
      <c r="AJ102" s="19" t="str">
        <f>IFERROR(VLOOKUP($A102,'Sudecka 100 K'!$M$2:$T$6,8,0),"")</f>
        <v/>
      </c>
      <c r="AK102" s="18"/>
      <c r="AL102" s="19" t="str">
        <f>IFERROR(VLOOKUP($A102,'Waligóra K'!$J$2:$Q$5,8,0),"")</f>
        <v/>
      </c>
      <c r="AM102" s="19" t="str">
        <f>IFERROR(VLOOKUP($A102,'Jesienne 360 K'!$K$2:$R$6,8,0),"")</f>
        <v/>
      </c>
      <c r="AN102" s="19" t="str">
        <f>IFERROR(VLOOKUP($A102,'H54 TR100 K'!$AG$6:$AN$23,8,0),"")</f>
        <v/>
      </c>
      <c r="AO102" s="19" t="str">
        <f>IFERROR(VLOOKUP($A102,'Azymut K'!$O$3:$V$4,8,0),"")</f>
        <v/>
      </c>
      <c r="AP102" s="19" t="str">
        <f>IFERROR(VLOOKUP($A102,'NM TR100 K'!$AD$5:$AK$6,8,0),"")</f>
        <v/>
      </c>
    </row>
    <row r="103" spans="1:43">
      <c r="A103">
        <v>393</v>
      </c>
      <c r="B103" s="22" t="str">
        <f>VLOOKUP($A103,id!$C:$H,6,0)</f>
        <v>Jabłońska-Nabayaogo Ewa</v>
      </c>
      <c r="C103" s="22" t="str">
        <f>VLOOKUP($A103,id!$C:$H,4,0)</f>
        <v>Wataha</v>
      </c>
      <c r="D103" s="2">
        <f>IF(E102=E103,D102,ROW(B101))</f>
        <v>99</v>
      </c>
      <c r="E103" s="11">
        <f>LARGE(F103:W103,1)+LARGE(F103:W103,2)+IFERROR(LARGE(F103:W103,3),0)+IFERROR(LARGE(F103:W103,4),0)+IFERROR(LARGE(F103:W103,5),0)+IFERROR(LARGE(F103:W103,6),0)</f>
        <v>0</v>
      </c>
      <c r="F103" s="12"/>
      <c r="G103" s="12"/>
      <c r="H103" s="12" t="str">
        <f>IFERROR(VLOOKUP($A103,'H53 200 K'!$AL$5:$AS$12,8,0),"")</f>
        <v/>
      </c>
      <c r="I103" s="14" t="str">
        <f>IFERROR(VLOOKUP($A103,'Dymno K'!$BO$4:$BV$10,8,0),"")</f>
        <v/>
      </c>
      <c r="J103" s="19" t="str">
        <f>IFERROR(VLOOKUP($A103,'Dukty K'!$AU$1:$BB$11,8,0),"")</f>
        <v/>
      </c>
      <c r="K103" s="19" t="str">
        <f>IFERROR(VLOOKUP($A103,'Tropy K'!$Q$3:$X$15,8,0),"")</f>
        <v/>
      </c>
      <c r="L103" s="19" t="str">
        <f>IFERROR(VLOOKUP($A103,'Grassor TR300 K'!$BX$2:$CE$6,8,0),"")</f>
        <v/>
      </c>
      <c r="M103" s="19" t="str">
        <f>IFERROR(VLOOKUP($A103,'BO K'!$K$3:$R$16,8,0),"")</f>
        <v/>
      </c>
      <c r="N103" s="19" t="str">
        <f>IFERROR(VLOOKUP($A103,'Konwalie K'!$K$3:$R$10,8,0),"")</f>
        <v/>
      </c>
      <c r="O103" s="12"/>
      <c r="P103" s="19" t="str">
        <f>IFERROR(VLOOKUP($A103,'Korno K'!$BR$3:$BY$15,8,0),"")</f>
        <v/>
      </c>
      <c r="Q103" s="19" t="str">
        <f>IFERROR(VLOOKUP($A103,'Abentojra K'!$J$4:$Q$7,8,0),"")</f>
        <v/>
      </c>
      <c r="R103" s="19" t="str">
        <f>IFERROR(VLOOKUP($A103,'Mordownik K'!$M$6:$T$10,8,0),"")</f>
        <v/>
      </c>
      <c r="S103" s="12" t="str">
        <f>IFERROR(VLOOKUP($A103,'XIV Szago K'!$BB$4:$BI$5,8,0),"")</f>
        <v/>
      </c>
      <c r="T103" s="12" t="str">
        <f>IFERROR(VLOOKUP($A103,'H54 TR200 K'!$AS$6:$AZ$17,8,0),"")</f>
        <v/>
      </c>
      <c r="U103" s="12" t="str">
        <f>IFERROR(VLOOKUP($A103,'NM TR200 K'!$AN$5:$AU$7,8,0),"")</f>
        <v/>
      </c>
      <c r="V103" s="10">
        <f>IFERROR(LARGE(X103:AP103,1),0)+IFERROR(LARGE(X103:AP103,2),0)</f>
        <v>0</v>
      </c>
      <c r="W103" s="10">
        <f>IFERROR(LARGE(X103:AP103,3),0)+IFERROR(LARGE(X103:AP103,4),0)</f>
        <v>0</v>
      </c>
      <c r="X103" s="12"/>
      <c r="Y103" s="18"/>
      <c r="Z103" s="18"/>
      <c r="AA103" s="12"/>
      <c r="AB103" s="12"/>
      <c r="AC103" s="12">
        <f>IFERROR(VLOOKUP($A103,'H53 100 K'!$AG$5:$AN$22,8,0),"")</f>
        <v>0</v>
      </c>
      <c r="AD103" s="18" t="str">
        <f>IFERROR(VLOOKUP($A103,'Liczyrzepa - wiosna K'!$N$2:$U$3,8,0),"")</f>
        <v/>
      </c>
      <c r="AE103" s="12" t="str">
        <f>IFERROR(VLOOKUP($A103,'Harce K'!$H$2:$O$4,8,0),"")</f>
        <v/>
      </c>
      <c r="AF103" s="18" t="str">
        <f>IFERROR(VLOOKUP($A103,'XII z Kompasem K'!$K$1:$R$8,8,0),"")</f>
        <v/>
      </c>
      <c r="AG103" s="19" t="str">
        <f>IFERROR(VLOOKUP($A103,'Grassor TR150 K'!$BH$2:$BO$6,8,0),"")</f>
        <v/>
      </c>
      <c r="AH103" s="19" t="str">
        <f>IFERROR(VLOOKUP($A103,'Pazur Gryfa K'!$P$2:$W$5,8,0),"")</f>
        <v/>
      </c>
      <c r="AI103" s="19" t="str">
        <f>IFERROR(VLOOKUP($A103,'Szaga K'!$J$2:$Q$6,8,0),"")</f>
        <v/>
      </c>
      <c r="AJ103" s="19" t="str">
        <f>IFERROR(VLOOKUP($A103,'Sudecka 100 K'!$M$2:$T$6,8,0),"")</f>
        <v/>
      </c>
      <c r="AK103" s="18"/>
      <c r="AL103" s="19" t="str">
        <f>IFERROR(VLOOKUP($A103,'Waligóra K'!$J$2:$Q$5,8,0),"")</f>
        <v/>
      </c>
      <c r="AM103" s="19" t="str">
        <f>IFERROR(VLOOKUP($A103,'Jesienne 360 K'!$K$2:$R$6,8,0),"")</f>
        <v/>
      </c>
      <c r="AN103" s="19" t="str">
        <f>IFERROR(VLOOKUP($A103,'H54 TR100 K'!$AG$6:$AN$23,8,0),"")</f>
        <v/>
      </c>
      <c r="AO103" s="19" t="str">
        <f>IFERROR(VLOOKUP($A103,'Azymut K'!$O$3:$V$4,8,0),"")</f>
        <v/>
      </c>
      <c r="AP103" s="19" t="str">
        <f>IFERROR(VLOOKUP($A103,'NM TR100 K'!$AD$5:$AK$6,8,0),"")</f>
        <v/>
      </c>
    </row>
    <row r="104" spans="1:43">
      <c r="A104">
        <v>394</v>
      </c>
      <c r="B104" s="22" t="str">
        <f>VLOOKUP($A104,id!$C:$H,6,0)</f>
        <v>Pogorzelska Aleksandra</v>
      </c>
      <c r="C104" s="22" t="str">
        <f>VLOOKUP($A104,id!$C:$H,4,0)</f>
        <v>TEAM NOWINKA</v>
      </c>
      <c r="D104" s="2">
        <f>IF(E103=E104,D103,ROW(B102))</f>
        <v>99</v>
      </c>
      <c r="E104" s="11">
        <f>LARGE(F104:W104,1)+LARGE(F104:W104,2)+IFERROR(LARGE(F104:W104,3),0)+IFERROR(LARGE(F104:W104,4),0)+IFERROR(LARGE(F104:W104,5),0)+IFERROR(LARGE(F104:W104,6),0)</f>
        <v>0</v>
      </c>
      <c r="F104" s="12"/>
      <c r="G104" s="12"/>
      <c r="H104" s="12" t="str">
        <f>IFERROR(VLOOKUP($A104,'H53 200 K'!$AL$5:$AS$12,8,0),"")</f>
        <v/>
      </c>
      <c r="I104" s="14" t="str">
        <f>IFERROR(VLOOKUP($A104,'Dymno K'!$BO$4:$BV$10,8,0),"")</f>
        <v/>
      </c>
      <c r="J104" s="19" t="str">
        <f>IFERROR(VLOOKUP($A104,'Dukty K'!$AU$1:$BB$11,8,0),"")</f>
        <v/>
      </c>
      <c r="K104" s="19" t="str">
        <f>IFERROR(VLOOKUP($A104,'Tropy K'!$Q$3:$X$15,8,0),"")</f>
        <v/>
      </c>
      <c r="L104" s="19" t="str">
        <f>IFERROR(VLOOKUP($A104,'Grassor TR300 K'!$BX$2:$CE$6,8,0),"")</f>
        <v/>
      </c>
      <c r="M104" s="19" t="str">
        <f>IFERROR(VLOOKUP($A104,'BO K'!$K$3:$R$16,8,0),"")</f>
        <v/>
      </c>
      <c r="N104" s="19" t="str">
        <f>IFERROR(VLOOKUP($A104,'Konwalie K'!$K$3:$R$10,8,0),"")</f>
        <v/>
      </c>
      <c r="O104" s="12"/>
      <c r="P104" s="19" t="str">
        <f>IFERROR(VLOOKUP($A104,'Korno K'!$BR$3:$BY$15,8,0),"")</f>
        <v/>
      </c>
      <c r="Q104" s="19" t="str">
        <f>IFERROR(VLOOKUP($A104,'Abentojra K'!$J$4:$Q$7,8,0),"")</f>
        <v/>
      </c>
      <c r="R104" s="19" t="str">
        <f>IFERROR(VLOOKUP($A104,'Mordownik K'!$M$6:$T$10,8,0),"")</f>
        <v/>
      </c>
      <c r="S104" s="12" t="str">
        <f>IFERROR(VLOOKUP($A104,'XIV Szago K'!$BB$4:$BI$5,8,0),"")</f>
        <v/>
      </c>
      <c r="T104" s="12" t="str">
        <f>IFERROR(VLOOKUP($A104,'H54 TR200 K'!$AS$6:$AZ$17,8,0),"")</f>
        <v/>
      </c>
      <c r="U104" s="12" t="str">
        <f>IFERROR(VLOOKUP($A104,'NM TR200 K'!$AN$5:$AU$7,8,0),"")</f>
        <v/>
      </c>
      <c r="V104" s="10">
        <f>IFERROR(LARGE(X104:AP104,1),0)+IFERROR(LARGE(X104:AP104,2),0)</f>
        <v>0</v>
      </c>
      <c r="W104" s="10">
        <f>IFERROR(LARGE(X104:AP104,3),0)+IFERROR(LARGE(X104:AP104,4),0)</f>
        <v>0</v>
      </c>
      <c r="X104" s="12"/>
      <c r="Y104" s="18"/>
      <c r="Z104" s="18"/>
      <c r="AA104" s="12"/>
      <c r="AB104" s="12"/>
      <c r="AC104" s="12">
        <f>IFERROR(VLOOKUP($A104,'H53 100 K'!$AG$5:$AN$22,8,0),"")</f>
        <v>0</v>
      </c>
      <c r="AD104" s="18" t="str">
        <f>IFERROR(VLOOKUP($A104,'Liczyrzepa - wiosna K'!$N$2:$U$3,8,0),"")</f>
        <v/>
      </c>
      <c r="AE104" s="12" t="str">
        <f>IFERROR(VLOOKUP($A104,'Harce K'!$H$2:$O$4,8,0),"")</f>
        <v/>
      </c>
      <c r="AF104" s="18" t="str">
        <f>IFERROR(VLOOKUP($A104,'XII z Kompasem K'!$K$1:$R$8,8,0),"")</f>
        <v/>
      </c>
      <c r="AG104" s="19" t="str">
        <f>IFERROR(VLOOKUP($A104,'Grassor TR150 K'!$BH$2:$BO$6,8,0),"")</f>
        <v/>
      </c>
      <c r="AH104" s="19" t="str">
        <f>IFERROR(VLOOKUP($A104,'Pazur Gryfa K'!$P$2:$W$5,8,0),"")</f>
        <v/>
      </c>
      <c r="AI104" s="19" t="str">
        <f>IFERROR(VLOOKUP($A104,'Szaga K'!$J$2:$Q$6,8,0),"")</f>
        <v/>
      </c>
      <c r="AJ104" s="19" t="str">
        <f>IFERROR(VLOOKUP($A104,'Sudecka 100 K'!$M$2:$T$6,8,0),"")</f>
        <v/>
      </c>
      <c r="AK104" s="18"/>
      <c r="AL104" s="19" t="str">
        <f>IFERROR(VLOOKUP($A104,'Waligóra K'!$J$2:$Q$5,8,0),"")</f>
        <v/>
      </c>
      <c r="AM104" s="19" t="str">
        <f>IFERROR(VLOOKUP($A104,'Jesienne 360 K'!$K$2:$R$6,8,0),"")</f>
        <v/>
      </c>
      <c r="AN104" s="19" t="str">
        <f>IFERROR(VLOOKUP($A104,'H54 TR100 K'!$AG$6:$AN$23,8,0),"")</f>
        <v/>
      </c>
      <c r="AO104" s="19" t="str">
        <f>IFERROR(VLOOKUP($A104,'Azymut K'!$O$3:$V$4,8,0),"")</f>
        <v/>
      </c>
      <c r="AP104" s="19" t="str">
        <f>IFERROR(VLOOKUP($A104,'NM TR100 K'!$AD$5:$AK$6,8,0),"")</f>
        <v/>
      </c>
    </row>
    <row r="105" spans="1:43">
      <c r="A105">
        <v>479</v>
      </c>
      <c r="B105" s="22" t="str">
        <f>VLOOKUP($A105,id!$C:$H,6,0)</f>
        <v>Zielińska-Dawidziak Magdalena</v>
      </c>
      <c r="C105" s="22" t="str">
        <f>VLOOKUP($A105,id!$C:$H,4,0)</f>
        <v>Ambit Racing Team</v>
      </c>
      <c r="D105" s="2">
        <f>IF(E104=E105,D104,ROW(B103))</f>
        <v>99</v>
      </c>
      <c r="E105" s="11">
        <f>LARGE(F105:W105,1)+LARGE(F105:W105,2)+IFERROR(LARGE(F105:W105,3),0)+IFERROR(LARGE(F105:W105,4),0)+IFERROR(LARGE(F105:W105,5),0)+IFERROR(LARGE(F105:W105,6),0)</f>
        <v>0</v>
      </c>
      <c r="F105" s="12"/>
      <c r="G105" s="12"/>
      <c r="H105" s="12"/>
      <c r="I105" s="14"/>
      <c r="J105" s="19"/>
      <c r="K105" s="19"/>
      <c r="L105" s="19"/>
      <c r="M105" s="19">
        <f>IFERROR(VLOOKUP($A105,'BO K'!$K$3:$R$16,8,0),"")</f>
        <v>0</v>
      </c>
      <c r="N105" s="19" t="str">
        <f>IFERROR(VLOOKUP($A105,'Konwalie K'!$K$3:$R$10,8,0),"")</f>
        <v/>
      </c>
      <c r="O105" s="12"/>
      <c r="P105" s="19" t="str">
        <f>IFERROR(VLOOKUP($A105,'Korno K'!$BR$3:$BY$15,8,0),"")</f>
        <v/>
      </c>
      <c r="Q105" s="19" t="str">
        <f>IFERROR(VLOOKUP($A105,'Abentojra K'!$J$4:$Q$7,8,0),"")</f>
        <v/>
      </c>
      <c r="R105" s="19" t="str">
        <f>IFERROR(VLOOKUP($A105,'Mordownik K'!$M$6:$T$10,8,0),"")</f>
        <v/>
      </c>
      <c r="S105" s="12" t="str">
        <f>IFERROR(VLOOKUP($A105,'XIV Szago K'!$BB$4:$BI$5,8,0),"")</f>
        <v/>
      </c>
      <c r="T105" s="12" t="str">
        <f>IFERROR(VLOOKUP($A105,'H54 TR200 K'!$AS$6:$AZ$17,8,0),"")</f>
        <v/>
      </c>
      <c r="U105" s="12" t="str">
        <f>IFERROR(VLOOKUP($A105,'NM TR200 K'!$AN$5:$AU$7,8,0),"")</f>
        <v/>
      </c>
      <c r="V105" s="10">
        <f>IFERROR(LARGE(X105:AP105,1),0)+IFERROR(LARGE(X105:AP105,2),0)</f>
        <v>0</v>
      </c>
      <c r="W105" s="10">
        <f>IFERROR(LARGE(X105:AP105,3),0)+IFERROR(LARGE(X105:AP105,4),0)</f>
        <v>0</v>
      </c>
      <c r="X105" s="12"/>
      <c r="Y105" s="18"/>
      <c r="Z105" s="18"/>
      <c r="AA105" s="12"/>
      <c r="AB105" s="12"/>
      <c r="AC105" s="12"/>
      <c r="AD105" s="18"/>
      <c r="AE105" s="12"/>
      <c r="AF105" s="18"/>
      <c r="AG105" s="19"/>
      <c r="AH105" s="19" t="str">
        <f>IFERROR(VLOOKUP($A105,'Pazur Gryfa K'!$P$2:$W$5,8,0),"")</f>
        <v/>
      </c>
      <c r="AI105" s="19" t="str">
        <f>IFERROR(VLOOKUP($A105,'Szaga K'!$J$2:$Q$6,8,0),"")</f>
        <v/>
      </c>
      <c r="AJ105" s="19" t="str">
        <f>IFERROR(VLOOKUP($A105,'Sudecka 100 K'!$M$2:$T$6,8,0),"")</f>
        <v/>
      </c>
      <c r="AK105" s="18"/>
      <c r="AL105" s="19" t="str">
        <f>IFERROR(VLOOKUP($A105,'Waligóra K'!$J$2:$Q$5,8,0),"")</f>
        <v/>
      </c>
      <c r="AM105" s="19" t="str">
        <f>IFERROR(VLOOKUP($A105,'Jesienne 360 K'!$K$2:$R$6,8,0),"")</f>
        <v/>
      </c>
      <c r="AN105" s="19" t="str">
        <f>IFERROR(VLOOKUP($A105,'H54 TR100 K'!$AG$6:$AN$23,8,0),"")</f>
        <v/>
      </c>
      <c r="AO105" s="19" t="str">
        <f>IFERROR(VLOOKUP($A105,'Azymut K'!$O$3:$V$4,8,0),"")</f>
        <v/>
      </c>
      <c r="AP105" s="19" t="str">
        <f>IFERROR(VLOOKUP($A105,'NM TR100 K'!$AD$5:$AK$6,8,0),"")</f>
        <v/>
      </c>
    </row>
  </sheetData>
  <sortState ref="A2:AP105">
    <sortCondition descending="1" ref="E3"/>
  </sortState>
  <pageMargins left="0.75" right="0.75" top="1" bottom="1" header="0.5" footer="0.5"/>
  <pageSetup paperSize="9" scale="69" fitToHeight="3" orientation="portrait" horizontalDpi="300" verticalDpi="300"/>
  <headerFooter alignWithMargins="0">
    <oddHeader>&amp;F</oddHeader>
  </headerFooter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768"/>
  <sheetViews>
    <sheetView workbookViewId="0">
      <selection activeCell="A13" sqref="A13"/>
    </sheetView>
  </sheetViews>
  <sheetFormatPr defaultRowHeight="13.2"/>
  <cols>
    <col min="1" max="1" width="25.5546875" bestFit="1" customWidth="1"/>
    <col min="2" max="2" width="8.1093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2">
      <c r="A1" t="s">
        <v>78</v>
      </c>
      <c r="B1" t="s">
        <v>80</v>
      </c>
      <c r="C1" t="s">
        <v>77</v>
      </c>
      <c r="D1" t="s">
        <v>13</v>
      </c>
      <c r="E1" t="s">
        <v>43</v>
      </c>
      <c r="F1" t="s">
        <v>15</v>
      </c>
      <c r="G1" t="s">
        <v>64</v>
      </c>
      <c r="H1" t="s">
        <v>18</v>
      </c>
      <c r="I1" t="s">
        <v>79</v>
      </c>
      <c r="J1" t="s">
        <v>146</v>
      </c>
      <c r="K1" t="s">
        <v>144</v>
      </c>
    </row>
    <row r="2" spans="1:12">
      <c r="A2" t="str">
        <f t="shared" ref="A2:A33" si="0">D2&amp;E2&amp;G2</f>
        <v>ŚmiejaDaniel1982</v>
      </c>
      <c r="C2">
        <v>1</v>
      </c>
      <c r="D2" t="s">
        <v>172</v>
      </c>
      <c r="E2" t="s">
        <v>154</v>
      </c>
      <c r="F2" t="s">
        <v>179</v>
      </c>
      <c r="G2">
        <v>1982</v>
      </c>
      <c r="H2" t="str">
        <f>D2&amp;" "&amp;E2</f>
        <v>Śmieja Daniel</v>
      </c>
      <c r="I2">
        <f>G2</f>
        <v>1982</v>
      </c>
      <c r="J2" t="s">
        <v>36</v>
      </c>
      <c r="K2" t="s">
        <v>1270</v>
      </c>
      <c r="L2">
        <f>VLOOKUP(H2,'id (2016)'!H:I,2,0)</f>
        <v>1982</v>
      </c>
    </row>
    <row r="3" spans="1:12">
      <c r="A3" t="str">
        <f t="shared" si="0"/>
        <v>ZadwornyTomasz1982</v>
      </c>
      <c r="C3">
        <f>C2+1</f>
        <v>2</v>
      </c>
      <c r="D3" t="s">
        <v>275</v>
      </c>
      <c r="E3" t="s">
        <v>53</v>
      </c>
      <c r="F3" t="s">
        <v>814</v>
      </c>
      <c r="G3">
        <v>1982</v>
      </c>
      <c r="H3" t="str">
        <f t="shared" ref="H3:H66" si="1">D3&amp;" "&amp;E3</f>
        <v>Zadworny Tomasz</v>
      </c>
      <c r="I3">
        <f t="shared" ref="I3:I66" si="2">G3</f>
        <v>1982</v>
      </c>
      <c r="J3" t="s">
        <v>36</v>
      </c>
      <c r="K3" t="s">
        <v>1270</v>
      </c>
      <c r="L3">
        <f>VLOOKUP(H3,'id (2016)'!H:I,2,0)</f>
        <v>1982</v>
      </c>
    </row>
    <row r="4" spans="1:12">
      <c r="A4" t="str">
        <f t="shared" si="0"/>
        <v>JakubekKrystian1992</v>
      </c>
      <c r="C4">
        <f t="shared" ref="C4:C67" si="3">C3+1</f>
        <v>3</v>
      </c>
      <c r="D4" t="s">
        <v>84</v>
      </c>
      <c r="E4" t="s">
        <v>83</v>
      </c>
      <c r="F4" t="s">
        <v>177</v>
      </c>
      <c r="G4">
        <v>1992</v>
      </c>
      <c r="H4" t="str">
        <f t="shared" si="1"/>
        <v>Jakubek Krystian</v>
      </c>
      <c r="I4">
        <f t="shared" si="2"/>
        <v>1992</v>
      </c>
      <c r="J4" t="s">
        <v>36</v>
      </c>
      <c r="K4" t="s">
        <v>1270</v>
      </c>
      <c r="L4">
        <f>VLOOKUP(H4,'id (2016)'!H:I,2,0)</f>
        <v>1992</v>
      </c>
    </row>
    <row r="5" spans="1:12">
      <c r="A5" t="str">
        <f t="shared" si="0"/>
        <v>KrólikowskiRoman1963</v>
      </c>
      <c r="C5">
        <f t="shared" si="3"/>
        <v>4</v>
      </c>
      <c r="D5" t="s">
        <v>281</v>
      </c>
      <c r="E5" t="s">
        <v>250</v>
      </c>
      <c r="F5">
        <v>0</v>
      </c>
      <c r="G5">
        <v>1963</v>
      </c>
      <c r="H5" t="str">
        <f t="shared" si="1"/>
        <v>Królikowski Roman</v>
      </c>
      <c r="I5">
        <f t="shared" si="2"/>
        <v>1963</v>
      </c>
      <c r="J5" t="s">
        <v>36</v>
      </c>
      <c r="K5" t="s">
        <v>1270</v>
      </c>
      <c r="L5">
        <f>VLOOKUP(H5,'id (2016)'!H:I,2,0)</f>
        <v>1963</v>
      </c>
    </row>
    <row r="6" spans="1:12">
      <c r="A6" t="str">
        <f t="shared" si="0"/>
        <v>BanaszkiewiczPiotr1985</v>
      </c>
      <c r="C6">
        <f t="shared" si="3"/>
        <v>5</v>
      </c>
      <c r="D6" t="s">
        <v>277</v>
      </c>
      <c r="E6" t="s">
        <v>19</v>
      </c>
      <c r="F6" t="s">
        <v>276</v>
      </c>
      <c r="G6">
        <v>1985</v>
      </c>
      <c r="H6" t="str">
        <f t="shared" si="1"/>
        <v>Banaszkiewicz Piotr</v>
      </c>
      <c r="I6">
        <f t="shared" si="2"/>
        <v>1985</v>
      </c>
      <c r="J6" t="s">
        <v>36</v>
      </c>
      <c r="K6" t="s">
        <v>1270</v>
      </c>
      <c r="L6">
        <f>VLOOKUP(H6,'id (2016)'!H:I,2,0)</f>
        <v>1985</v>
      </c>
    </row>
    <row r="7" spans="1:12">
      <c r="A7" t="str">
        <f t="shared" si="0"/>
        <v>SójkaTomasz1963</v>
      </c>
      <c r="C7">
        <f t="shared" si="3"/>
        <v>6</v>
      </c>
      <c r="D7" t="s">
        <v>75</v>
      </c>
      <c r="E7" t="s">
        <v>53</v>
      </c>
      <c r="F7" t="s">
        <v>239</v>
      </c>
      <c r="G7">
        <v>1963</v>
      </c>
      <c r="H7" t="str">
        <f t="shared" si="1"/>
        <v>Sójka Tomasz</v>
      </c>
      <c r="I7">
        <f t="shared" si="2"/>
        <v>1963</v>
      </c>
      <c r="J7" t="s">
        <v>36</v>
      </c>
      <c r="K7" t="s">
        <v>1270</v>
      </c>
      <c r="L7">
        <f>VLOOKUP(H7,'id (2016)'!H:I,2,0)</f>
        <v>1963</v>
      </c>
    </row>
    <row r="8" spans="1:12">
      <c r="A8" t="str">
        <f t="shared" si="0"/>
        <v>SzawdzinKrzysztof1969</v>
      </c>
      <c r="C8">
        <f t="shared" si="3"/>
        <v>7</v>
      </c>
      <c r="D8" t="s">
        <v>60</v>
      </c>
      <c r="E8" t="s">
        <v>26</v>
      </c>
      <c r="F8">
        <v>0</v>
      </c>
      <c r="G8">
        <v>1969</v>
      </c>
      <c r="H8" t="str">
        <f t="shared" si="1"/>
        <v>Szawdzin Krzysztof</v>
      </c>
      <c r="I8">
        <f t="shared" si="2"/>
        <v>1969</v>
      </c>
      <c r="J8" t="s">
        <v>36</v>
      </c>
      <c r="K8" t="s">
        <v>1270</v>
      </c>
      <c r="L8">
        <f>VLOOKUP(H8,'id (2016)'!H:I,2,0)</f>
        <v>1969</v>
      </c>
    </row>
    <row r="9" spans="1:12">
      <c r="A9" t="str">
        <f t="shared" si="0"/>
        <v>FałowskiRafał1970</v>
      </c>
      <c r="C9">
        <f t="shared" si="3"/>
        <v>8</v>
      </c>
      <c r="D9" t="s">
        <v>132</v>
      </c>
      <c r="E9" t="s">
        <v>50</v>
      </c>
      <c r="F9">
        <v>0</v>
      </c>
      <c r="G9">
        <v>1970</v>
      </c>
      <c r="H9" t="str">
        <f t="shared" si="1"/>
        <v>Fałowski Rafał</v>
      </c>
      <c r="I9">
        <f t="shared" si="2"/>
        <v>1970</v>
      </c>
      <c r="J9" t="s">
        <v>36</v>
      </c>
      <c r="K9" t="s">
        <v>1270</v>
      </c>
      <c r="L9">
        <f>VLOOKUP(H9,'id (2016)'!H:I,2,0)</f>
        <v>1970</v>
      </c>
    </row>
    <row r="10" spans="1:12">
      <c r="A10" t="str">
        <f t="shared" si="0"/>
        <v>WiktorowskiKrzysztof1954</v>
      </c>
      <c r="C10">
        <f t="shared" si="3"/>
        <v>9</v>
      </c>
      <c r="D10" t="s">
        <v>82</v>
      </c>
      <c r="E10" t="s">
        <v>26</v>
      </c>
      <c r="F10">
        <v>0</v>
      </c>
      <c r="G10">
        <v>1954</v>
      </c>
      <c r="H10" t="str">
        <f t="shared" si="1"/>
        <v>Wiktorowski Krzysztof</v>
      </c>
      <c r="I10">
        <f t="shared" si="2"/>
        <v>1954</v>
      </c>
      <c r="J10" t="s">
        <v>36</v>
      </c>
      <c r="K10" t="s">
        <v>1270</v>
      </c>
      <c r="L10">
        <f>VLOOKUP(H10,'id (2016)'!H:I,2,0)</f>
        <v>1954</v>
      </c>
    </row>
    <row r="11" spans="1:12">
      <c r="A11" t="str">
        <f t="shared" si="0"/>
        <v>SadowskiMarek1978</v>
      </c>
      <c r="C11">
        <f t="shared" si="3"/>
        <v>10</v>
      </c>
      <c r="D11" t="s">
        <v>100</v>
      </c>
      <c r="E11" t="s">
        <v>38</v>
      </c>
      <c r="F11" t="s">
        <v>173</v>
      </c>
      <c r="G11">
        <v>1978</v>
      </c>
      <c r="H11" t="str">
        <f t="shared" si="1"/>
        <v>Sadowski Marek</v>
      </c>
      <c r="I11">
        <f t="shared" si="2"/>
        <v>1978</v>
      </c>
      <c r="J11" t="s">
        <v>36</v>
      </c>
      <c r="K11" t="s">
        <v>1270</v>
      </c>
      <c r="L11">
        <f>VLOOKUP(H11,'id (2016)'!H:I,2,0)</f>
        <v>1978</v>
      </c>
    </row>
    <row r="12" spans="1:12">
      <c r="A12" t="str">
        <f t="shared" si="0"/>
        <v>SenderekŁukasz1977</v>
      </c>
      <c r="C12">
        <f t="shared" si="3"/>
        <v>11</v>
      </c>
      <c r="D12" t="s">
        <v>311</v>
      </c>
      <c r="E12" t="s">
        <v>69</v>
      </c>
      <c r="F12" t="s">
        <v>1221</v>
      </c>
      <c r="G12">
        <v>1977</v>
      </c>
      <c r="H12" t="str">
        <f t="shared" si="1"/>
        <v>Senderek Łukasz</v>
      </c>
      <c r="I12">
        <f t="shared" si="2"/>
        <v>1977</v>
      </c>
      <c r="J12" t="s">
        <v>36</v>
      </c>
      <c r="K12" t="s">
        <v>1270</v>
      </c>
      <c r="L12">
        <f>VLOOKUP(H12,'id (2016)'!H:I,2,0)</f>
        <v>1977</v>
      </c>
    </row>
    <row r="13" spans="1:12">
      <c r="A13" t="str">
        <f t="shared" si="0"/>
        <v>KapustkaWojciech1979</v>
      </c>
      <c r="C13">
        <f t="shared" si="3"/>
        <v>12</v>
      </c>
      <c r="D13" t="s">
        <v>973</v>
      </c>
      <c r="E13" t="s">
        <v>166</v>
      </c>
      <c r="F13" t="s">
        <v>1260</v>
      </c>
      <c r="G13">
        <v>1979</v>
      </c>
      <c r="H13" t="str">
        <f t="shared" si="1"/>
        <v>Kapustka Wojciech</v>
      </c>
      <c r="I13">
        <f t="shared" si="2"/>
        <v>1979</v>
      </c>
      <c r="J13" t="s">
        <v>36</v>
      </c>
      <c r="K13" t="s">
        <v>1270</v>
      </c>
      <c r="L13">
        <f>VLOOKUP(H13,'id (2016)'!H:I,2,0)</f>
        <v>1979</v>
      </c>
    </row>
    <row r="14" spans="1:12">
      <c r="A14" t="str">
        <f t="shared" si="0"/>
        <v>LiszkaGrzegorz1964</v>
      </c>
      <c r="C14">
        <f t="shared" si="3"/>
        <v>13</v>
      </c>
      <c r="D14" t="s">
        <v>22</v>
      </c>
      <c r="E14" t="s">
        <v>23</v>
      </c>
      <c r="F14" t="s">
        <v>694</v>
      </c>
      <c r="G14">
        <v>1964</v>
      </c>
      <c r="H14" t="str">
        <f t="shared" si="1"/>
        <v>Liszka Grzegorz</v>
      </c>
      <c r="I14">
        <f t="shared" si="2"/>
        <v>1964</v>
      </c>
      <c r="J14" t="s">
        <v>36</v>
      </c>
      <c r="K14" t="s">
        <v>1270</v>
      </c>
      <c r="L14">
        <f>VLOOKUP(H14,'id (2016)'!H:I,2,0)</f>
        <v>1964</v>
      </c>
    </row>
    <row r="15" spans="1:12">
      <c r="A15" t="str">
        <f t="shared" si="0"/>
        <v>RudnickiMariusz1966</v>
      </c>
      <c r="C15">
        <f t="shared" si="3"/>
        <v>14</v>
      </c>
      <c r="D15" t="s">
        <v>854</v>
      </c>
      <c r="E15" t="s">
        <v>399</v>
      </c>
      <c r="F15" t="s">
        <v>889</v>
      </c>
      <c r="G15">
        <v>1966</v>
      </c>
      <c r="H15" t="str">
        <f t="shared" si="1"/>
        <v>Rudnicki Mariusz</v>
      </c>
      <c r="I15">
        <f t="shared" si="2"/>
        <v>1966</v>
      </c>
      <c r="J15" t="s">
        <v>36</v>
      </c>
      <c r="K15" t="s">
        <v>1270</v>
      </c>
      <c r="L15">
        <f>VLOOKUP(H15,'id (2016)'!H:I,2,0)</f>
        <v>1966</v>
      </c>
    </row>
    <row r="16" spans="1:12">
      <c r="A16" t="str">
        <f t="shared" si="0"/>
        <v>KowalskiKrzystof1963</v>
      </c>
      <c r="C16">
        <f t="shared" si="3"/>
        <v>15</v>
      </c>
      <c r="D16" t="s">
        <v>855</v>
      </c>
      <c r="E16" t="s">
        <v>1269</v>
      </c>
      <c r="F16" t="s">
        <v>889</v>
      </c>
      <c r="G16">
        <v>1963</v>
      </c>
      <c r="H16" t="str">
        <f t="shared" si="1"/>
        <v>Kowalski Krzystof</v>
      </c>
      <c r="I16">
        <f t="shared" si="2"/>
        <v>1963</v>
      </c>
      <c r="J16" t="s">
        <v>36</v>
      </c>
      <c r="K16" t="s">
        <v>1270</v>
      </c>
      <c r="L16" t="e">
        <f>VLOOKUP(H16,'id (2016)'!H:I,2,0)</f>
        <v>#N/A</v>
      </c>
    </row>
    <row r="17" spans="1:12">
      <c r="A17" t="str">
        <f t="shared" si="0"/>
        <v>SmejdaAndrzej1965</v>
      </c>
      <c r="C17">
        <f t="shared" si="3"/>
        <v>16</v>
      </c>
      <c r="D17" t="s">
        <v>33</v>
      </c>
      <c r="E17" t="s">
        <v>30</v>
      </c>
      <c r="F17">
        <v>0</v>
      </c>
      <c r="G17">
        <v>1965</v>
      </c>
      <c r="H17" t="str">
        <f t="shared" si="1"/>
        <v>Smejda Andrzej</v>
      </c>
      <c r="I17">
        <f t="shared" si="2"/>
        <v>1965</v>
      </c>
      <c r="J17" t="s">
        <v>36</v>
      </c>
      <c r="K17" t="s">
        <v>1270</v>
      </c>
      <c r="L17">
        <f>VLOOKUP(H17,'id (2016)'!H:I,2,0)</f>
        <v>1965</v>
      </c>
    </row>
    <row r="18" spans="1:12">
      <c r="A18" t="str">
        <f t="shared" si="0"/>
        <v>FormanowskiSławomir1974</v>
      </c>
      <c r="C18">
        <f t="shared" si="3"/>
        <v>17</v>
      </c>
      <c r="D18" t="s">
        <v>87</v>
      </c>
      <c r="E18" t="s">
        <v>98</v>
      </c>
      <c r="F18" t="s">
        <v>891</v>
      </c>
      <c r="G18">
        <v>1974</v>
      </c>
      <c r="H18" t="str">
        <f t="shared" si="1"/>
        <v>Formanowski Sławomir</v>
      </c>
      <c r="I18">
        <f t="shared" si="2"/>
        <v>1974</v>
      </c>
      <c r="J18" t="s">
        <v>36</v>
      </c>
      <c r="K18" t="s">
        <v>1270</v>
      </c>
      <c r="L18">
        <f>VLOOKUP(H18,'id (2016)'!H:I,2,0)</f>
        <v>1974</v>
      </c>
    </row>
    <row r="19" spans="1:12">
      <c r="A19" t="str">
        <f t="shared" si="0"/>
        <v>TobołaMiron1973</v>
      </c>
      <c r="C19">
        <f t="shared" si="3"/>
        <v>18</v>
      </c>
      <c r="D19" t="s">
        <v>139</v>
      </c>
      <c r="E19" t="s">
        <v>138</v>
      </c>
      <c r="F19" t="s">
        <v>891</v>
      </c>
      <c r="G19">
        <v>1973</v>
      </c>
      <c r="H19" t="str">
        <f t="shared" si="1"/>
        <v>Toboła Miron</v>
      </c>
      <c r="I19">
        <f t="shared" si="2"/>
        <v>1973</v>
      </c>
      <c r="J19" t="s">
        <v>36</v>
      </c>
      <c r="K19" t="s">
        <v>1270</v>
      </c>
      <c r="L19">
        <f>VLOOKUP(H19,'id (2016)'!H:I,2,0)</f>
        <v>1973</v>
      </c>
    </row>
    <row r="20" spans="1:12">
      <c r="A20" t="str">
        <f t="shared" si="0"/>
        <v>JanikArtur1980</v>
      </c>
      <c r="C20">
        <f t="shared" si="3"/>
        <v>19</v>
      </c>
      <c r="D20" t="s">
        <v>88</v>
      </c>
      <c r="E20" t="s">
        <v>56</v>
      </c>
      <c r="F20" t="s">
        <v>891</v>
      </c>
      <c r="G20">
        <v>1980</v>
      </c>
      <c r="H20" t="str">
        <f t="shared" si="1"/>
        <v>Janik Artur</v>
      </c>
      <c r="I20">
        <f t="shared" si="2"/>
        <v>1980</v>
      </c>
      <c r="J20" t="s">
        <v>36</v>
      </c>
      <c r="K20" t="s">
        <v>1270</v>
      </c>
      <c r="L20">
        <f>VLOOKUP(H20,'id (2016)'!H:I,2,0)</f>
        <v>1979</v>
      </c>
    </row>
    <row r="21" spans="1:12">
      <c r="A21" t="str">
        <f t="shared" si="0"/>
        <v>StaszewskiDaniel1973</v>
      </c>
      <c r="C21">
        <f t="shared" si="3"/>
        <v>20</v>
      </c>
      <c r="D21" t="s">
        <v>241</v>
      </c>
      <c r="E21" t="s">
        <v>154</v>
      </c>
      <c r="F21" t="s">
        <v>240</v>
      </c>
      <c r="G21">
        <v>1973</v>
      </c>
      <c r="H21" t="str">
        <f t="shared" si="1"/>
        <v>Staszewski Daniel</v>
      </c>
      <c r="I21">
        <f t="shared" si="2"/>
        <v>1973</v>
      </c>
      <c r="J21" t="s">
        <v>36</v>
      </c>
      <c r="K21" t="s">
        <v>1270</v>
      </c>
      <c r="L21">
        <f>VLOOKUP(H21,'id (2016)'!H:I,2,0)</f>
        <v>1973</v>
      </c>
    </row>
    <row r="22" spans="1:12">
      <c r="A22" t="str">
        <f t="shared" si="0"/>
        <v>BrudłoPaweł1979</v>
      </c>
      <c r="C22">
        <f t="shared" si="3"/>
        <v>21</v>
      </c>
      <c r="D22" t="s">
        <v>283</v>
      </c>
      <c r="E22" t="s">
        <v>20</v>
      </c>
      <c r="F22" t="s">
        <v>282</v>
      </c>
      <c r="G22">
        <v>1979</v>
      </c>
      <c r="H22" t="str">
        <f t="shared" si="1"/>
        <v>Brudło Paweł</v>
      </c>
      <c r="I22">
        <f t="shared" si="2"/>
        <v>1979</v>
      </c>
      <c r="J22" t="s">
        <v>36</v>
      </c>
      <c r="K22" t="s">
        <v>215</v>
      </c>
      <c r="L22">
        <f>VLOOKUP(H22,'id (2016)'!H:I,2,0)</f>
        <v>1979</v>
      </c>
    </row>
    <row r="23" spans="1:12">
      <c r="A23" t="str">
        <f t="shared" si="0"/>
        <v>MirowskiŁukasz1986</v>
      </c>
      <c r="C23">
        <f t="shared" si="3"/>
        <v>22</v>
      </c>
      <c r="D23" t="s">
        <v>86</v>
      </c>
      <c r="E23" t="s">
        <v>69</v>
      </c>
      <c r="F23">
        <v>0</v>
      </c>
      <c r="G23">
        <v>1986</v>
      </c>
      <c r="H23" t="str">
        <f t="shared" si="1"/>
        <v>Mirowski Łukasz</v>
      </c>
      <c r="I23">
        <f t="shared" si="2"/>
        <v>1986</v>
      </c>
      <c r="J23" t="s">
        <v>36</v>
      </c>
      <c r="K23" t="s">
        <v>215</v>
      </c>
      <c r="L23">
        <f>VLOOKUP(H23,'id (2016)'!H:I,2,0)</f>
        <v>1986</v>
      </c>
    </row>
    <row r="24" spans="1:12">
      <c r="A24" t="str">
        <f t="shared" si="0"/>
        <v>PachulskiMarek1968</v>
      </c>
      <c r="C24">
        <f t="shared" si="3"/>
        <v>23</v>
      </c>
      <c r="D24" t="s">
        <v>180</v>
      </c>
      <c r="E24" t="s">
        <v>38</v>
      </c>
      <c r="F24" t="s">
        <v>1289</v>
      </c>
      <c r="G24">
        <v>1968</v>
      </c>
      <c r="H24" t="str">
        <f t="shared" si="1"/>
        <v>Pachulski Marek</v>
      </c>
      <c r="I24">
        <f t="shared" si="2"/>
        <v>1968</v>
      </c>
      <c r="J24" t="s">
        <v>36</v>
      </c>
      <c r="K24" t="s">
        <v>215</v>
      </c>
      <c r="L24">
        <f>VLOOKUP(H24,'id (2016)'!H:I,2,0)</f>
        <v>1968</v>
      </c>
    </row>
    <row r="25" spans="1:12">
      <c r="A25" t="str">
        <f t="shared" si="0"/>
        <v>PachulskiLeszek1967</v>
      </c>
      <c r="C25">
        <f t="shared" si="3"/>
        <v>24</v>
      </c>
      <c r="D25" t="s">
        <v>180</v>
      </c>
      <c r="E25" t="s">
        <v>29</v>
      </c>
      <c r="F25" t="s">
        <v>1290</v>
      </c>
      <c r="G25">
        <v>1967</v>
      </c>
      <c r="H25" t="str">
        <f t="shared" si="1"/>
        <v>Pachulski Leszek</v>
      </c>
      <c r="I25">
        <f t="shared" si="2"/>
        <v>1967</v>
      </c>
      <c r="J25" t="s">
        <v>36</v>
      </c>
      <c r="K25" t="s">
        <v>215</v>
      </c>
      <c r="L25">
        <f>VLOOKUP(H25,'id (2016)'!H:I,2,0)</f>
        <v>1967</v>
      </c>
    </row>
    <row r="26" spans="1:12">
      <c r="A26" t="str">
        <f t="shared" si="0"/>
        <v>SzumańskiJakub1983</v>
      </c>
      <c r="C26">
        <f t="shared" si="3"/>
        <v>25</v>
      </c>
      <c r="D26" t="s">
        <v>195</v>
      </c>
      <c r="E26" t="s">
        <v>156</v>
      </c>
      <c r="F26">
        <v>0</v>
      </c>
      <c r="G26">
        <v>1983</v>
      </c>
      <c r="H26" t="str">
        <f t="shared" si="1"/>
        <v>Szumański Jakub</v>
      </c>
      <c r="I26">
        <f t="shared" si="2"/>
        <v>1983</v>
      </c>
      <c r="J26" t="s">
        <v>36</v>
      </c>
      <c r="K26" t="s">
        <v>215</v>
      </c>
      <c r="L26">
        <f>VLOOKUP(H26,'id (2016)'!H:I,2,0)</f>
        <v>1983</v>
      </c>
    </row>
    <row r="27" spans="1:12">
      <c r="A27" t="str">
        <f t="shared" si="0"/>
        <v>CecułaKrzysztof1975</v>
      </c>
      <c r="C27">
        <f t="shared" si="3"/>
        <v>26</v>
      </c>
      <c r="D27" t="s">
        <v>14</v>
      </c>
      <c r="E27" t="s">
        <v>26</v>
      </c>
      <c r="F27">
        <v>0</v>
      </c>
      <c r="G27">
        <v>1975</v>
      </c>
      <c r="H27" t="str">
        <f t="shared" si="1"/>
        <v>Cecuła Krzysztof</v>
      </c>
      <c r="I27">
        <f t="shared" si="2"/>
        <v>1975</v>
      </c>
      <c r="J27" t="s">
        <v>36</v>
      </c>
      <c r="K27" t="s">
        <v>215</v>
      </c>
      <c r="L27">
        <f>VLOOKUP(H27,'id (2016)'!H:I,2,0)</f>
        <v>1975</v>
      </c>
    </row>
    <row r="28" spans="1:12">
      <c r="A28" t="str">
        <f t="shared" si="0"/>
        <v>BoberBartłomiej1972</v>
      </c>
      <c r="C28">
        <f t="shared" si="3"/>
        <v>27</v>
      </c>
      <c r="D28" t="s">
        <v>314</v>
      </c>
      <c r="E28" t="s">
        <v>288</v>
      </c>
      <c r="F28">
        <v>0</v>
      </c>
      <c r="G28">
        <v>1972</v>
      </c>
      <c r="H28" t="str">
        <f t="shared" si="1"/>
        <v>Bober Bartłomiej</v>
      </c>
      <c r="I28">
        <f t="shared" si="2"/>
        <v>1972</v>
      </c>
      <c r="J28" t="s">
        <v>36</v>
      </c>
      <c r="K28" t="s">
        <v>215</v>
      </c>
      <c r="L28">
        <f>VLOOKUP(H28,'id (2016)'!H:I,2,0)</f>
        <v>1972</v>
      </c>
    </row>
    <row r="29" spans="1:12">
      <c r="A29" t="str">
        <f t="shared" si="0"/>
        <v>HołdakowskiWojciech1970</v>
      </c>
      <c r="C29">
        <f t="shared" si="3"/>
        <v>28</v>
      </c>
      <c r="D29" t="s">
        <v>167</v>
      </c>
      <c r="E29" t="s">
        <v>166</v>
      </c>
      <c r="F29">
        <v>0</v>
      </c>
      <c r="G29">
        <v>1970</v>
      </c>
      <c r="H29" t="str">
        <f t="shared" si="1"/>
        <v>Hołdakowski Wojciech</v>
      </c>
      <c r="I29">
        <f t="shared" si="2"/>
        <v>1970</v>
      </c>
      <c r="J29" t="s">
        <v>36</v>
      </c>
      <c r="K29" t="s">
        <v>215</v>
      </c>
      <c r="L29">
        <f>VLOOKUP(H29,'id (2016)'!H:I,2,0)</f>
        <v>1970</v>
      </c>
    </row>
    <row r="30" spans="1:12">
      <c r="A30" t="str">
        <f t="shared" si="0"/>
        <v>KowalZbigniew1977</v>
      </c>
      <c r="C30">
        <f t="shared" si="3"/>
        <v>29</v>
      </c>
      <c r="D30" t="s">
        <v>1239</v>
      </c>
      <c r="E30" t="s">
        <v>285</v>
      </c>
      <c r="F30" t="s">
        <v>1293</v>
      </c>
      <c r="G30">
        <v>1977</v>
      </c>
      <c r="H30" t="str">
        <f t="shared" si="1"/>
        <v>Kowal Zbigniew</v>
      </c>
      <c r="I30">
        <f t="shared" si="2"/>
        <v>1977</v>
      </c>
      <c r="J30" t="s">
        <v>36</v>
      </c>
      <c r="K30" t="s">
        <v>215</v>
      </c>
      <c r="L30">
        <f>VLOOKUP(H30,'id (2016)'!H:I,2,0)</f>
        <v>1977</v>
      </c>
    </row>
    <row r="31" spans="1:12">
      <c r="A31" t="str">
        <f t="shared" si="0"/>
        <v>ĆwirkoSławomir1972</v>
      </c>
      <c r="C31">
        <f t="shared" si="3"/>
        <v>30</v>
      </c>
      <c r="D31" t="s">
        <v>678</v>
      </c>
      <c r="E31" t="s">
        <v>98</v>
      </c>
      <c r="F31" t="s">
        <v>1293</v>
      </c>
      <c r="G31">
        <v>1972</v>
      </c>
      <c r="H31" t="str">
        <f t="shared" si="1"/>
        <v>Ćwirko Sławomir</v>
      </c>
      <c r="I31">
        <f t="shared" si="2"/>
        <v>1972</v>
      </c>
      <c r="J31" t="s">
        <v>36</v>
      </c>
      <c r="K31" t="s">
        <v>215</v>
      </c>
      <c r="L31">
        <f>VLOOKUP(H31,'id (2016)'!H:I,2,0)</f>
        <v>1972</v>
      </c>
    </row>
    <row r="32" spans="1:12">
      <c r="A32" t="str">
        <f t="shared" si="0"/>
        <v>WitkowskiMarcin1969</v>
      </c>
      <c r="C32">
        <f t="shared" si="3"/>
        <v>31</v>
      </c>
      <c r="D32" t="s">
        <v>27</v>
      </c>
      <c r="E32" t="s">
        <v>21</v>
      </c>
      <c r="F32" t="s">
        <v>1294</v>
      </c>
      <c r="G32">
        <v>1969</v>
      </c>
      <c r="H32" t="str">
        <f t="shared" si="1"/>
        <v>Witkowski Marcin</v>
      </c>
      <c r="I32">
        <f t="shared" si="2"/>
        <v>1969</v>
      </c>
      <c r="J32" t="s">
        <v>36</v>
      </c>
      <c r="K32" t="s">
        <v>215</v>
      </c>
      <c r="L32">
        <f>VLOOKUP(H32,'id (2016)'!H:I,2,0)</f>
        <v>1969</v>
      </c>
    </row>
    <row r="33" spans="1:12">
      <c r="A33" t="str">
        <f t="shared" si="0"/>
        <v>StanekRobert1967</v>
      </c>
      <c r="C33">
        <f t="shared" si="3"/>
        <v>32</v>
      </c>
      <c r="D33" t="s">
        <v>55</v>
      </c>
      <c r="E33" t="s">
        <v>54</v>
      </c>
      <c r="F33" t="s">
        <v>150</v>
      </c>
      <c r="G33">
        <v>1967</v>
      </c>
      <c r="H33" t="str">
        <f t="shared" si="1"/>
        <v>Stanek Robert</v>
      </c>
      <c r="I33">
        <f t="shared" si="2"/>
        <v>1967</v>
      </c>
      <c r="J33" t="s">
        <v>36</v>
      </c>
      <c r="K33" t="s">
        <v>215</v>
      </c>
      <c r="L33">
        <f>VLOOKUP(H33,'id (2016)'!H:I,2,0)</f>
        <v>1967</v>
      </c>
    </row>
    <row r="34" spans="1:12">
      <c r="A34" t="str">
        <f t="shared" ref="A34:A61" si="4">D34&amp;E34&amp;G34</f>
        <v>SzajdukPiotr1963</v>
      </c>
      <c r="C34">
        <f t="shared" si="3"/>
        <v>33</v>
      </c>
      <c r="D34" t="s">
        <v>73</v>
      </c>
      <c r="E34" t="s">
        <v>19</v>
      </c>
      <c r="F34" t="s">
        <v>1295</v>
      </c>
      <c r="G34">
        <v>1963</v>
      </c>
      <c r="H34" t="str">
        <f t="shared" si="1"/>
        <v>Szajduk Piotr</v>
      </c>
      <c r="I34">
        <f t="shared" si="2"/>
        <v>1963</v>
      </c>
      <c r="J34" t="s">
        <v>36</v>
      </c>
      <c r="K34" t="s">
        <v>215</v>
      </c>
      <c r="L34">
        <f>VLOOKUP(H34,'id (2016)'!H:I,2,0)</f>
        <v>1963</v>
      </c>
    </row>
    <row r="35" spans="1:12">
      <c r="A35" t="str">
        <f t="shared" si="4"/>
        <v>Herman-IżyckiLeszek1958</v>
      </c>
      <c r="C35">
        <f t="shared" si="3"/>
        <v>34</v>
      </c>
      <c r="D35" t="s">
        <v>2</v>
      </c>
      <c r="E35" t="s">
        <v>29</v>
      </c>
      <c r="F35">
        <v>0</v>
      </c>
      <c r="G35">
        <v>1958</v>
      </c>
      <c r="H35" t="str">
        <f t="shared" si="1"/>
        <v>Herman-Iżycki Leszek</v>
      </c>
      <c r="I35">
        <f t="shared" si="2"/>
        <v>1958</v>
      </c>
      <c r="J35" t="s">
        <v>36</v>
      </c>
      <c r="K35" t="s">
        <v>215</v>
      </c>
      <c r="L35">
        <f>VLOOKUP(H35,'id (2016)'!H:I,2,0)</f>
        <v>1958</v>
      </c>
    </row>
    <row r="36" spans="1:12">
      <c r="A36" t="str">
        <f t="shared" si="4"/>
        <v>ZawadzkiArtur1970</v>
      </c>
      <c r="C36">
        <f t="shared" si="3"/>
        <v>35</v>
      </c>
      <c r="D36" t="s">
        <v>198</v>
      </c>
      <c r="E36" t="s">
        <v>56</v>
      </c>
      <c r="F36">
        <v>0</v>
      </c>
      <c r="G36">
        <v>1970</v>
      </c>
      <c r="H36" t="str">
        <f t="shared" si="1"/>
        <v>Zawadzki Artur</v>
      </c>
      <c r="I36">
        <f t="shared" si="2"/>
        <v>1970</v>
      </c>
      <c r="J36" t="s">
        <v>36</v>
      </c>
      <c r="K36" t="s">
        <v>215</v>
      </c>
      <c r="L36">
        <f>VLOOKUP(H36,'id (2016)'!H:I,2,0)</f>
        <v>1970</v>
      </c>
    </row>
    <row r="37" spans="1:12">
      <c r="A37" t="str">
        <f t="shared" si="4"/>
        <v>WronaŁukasz1981</v>
      </c>
      <c r="C37">
        <f t="shared" si="3"/>
        <v>36</v>
      </c>
      <c r="D37" t="s">
        <v>68</v>
      </c>
      <c r="E37" t="s">
        <v>69</v>
      </c>
      <c r="F37" t="s">
        <v>151</v>
      </c>
      <c r="G37">
        <v>1981</v>
      </c>
      <c r="H37" t="str">
        <f t="shared" si="1"/>
        <v>Wrona Łukasz</v>
      </c>
      <c r="I37">
        <f t="shared" si="2"/>
        <v>1981</v>
      </c>
      <c r="J37" t="s">
        <v>36</v>
      </c>
      <c r="K37" t="s">
        <v>215</v>
      </c>
      <c r="L37">
        <f>VLOOKUP(H37,'id (2016)'!H:I,2,0)</f>
        <v>1981</v>
      </c>
    </row>
    <row r="38" spans="1:12">
      <c r="A38" t="str">
        <f t="shared" si="4"/>
        <v>JaskólskiKonrad1980</v>
      </c>
      <c r="C38">
        <f t="shared" si="3"/>
        <v>37</v>
      </c>
      <c r="D38" t="s">
        <v>155</v>
      </c>
      <c r="E38" t="s">
        <v>74</v>
      </c>
      <c r="F38" t="s">
        <v>1296</v>
      </c>
      <c r="G38">
        <v>1980</v>
      </c>
      <c r="H38" t="str">
        <f t="shared" si="1"/>
        <v>Jaskólski Konrad</v>
      </c>
      <c r="I38">
        <f t="shared" si="2"/>
        <v>1980</v>
      </c>
      <c r="J38" t="s">
        <v>36</v>
      </c>
      <c r="K38" t="s">
        <v>215</v>
      </c>
      <c r="L38">
        <f>VLOOKUP(H38,'id (2016)'!H:I,2,0)</f>
        <v>1980</v>
      </c>
    </row>
    <row r="39" spans="1:12">
      <c r="A39" t="str">
        <f t="shared" si="4"/>
        <v>KliniewskiMaciej1995</v>
      </c>
      <c r="C39">
        <f t="shared" si="3"/>
        <v>38</v>
      </c>
      <c r="D39" t="s">
        <v>178</v>
      </c>
      <c r="E39" t="s">
        <v>76</v>
      </c>
      <c r="F39" t="s">
        <v>1297</v>
      </c>
      <c r="G39">
        <v>1995</v>
      </c>
      <c r="H39" t="str">
        <f t="shared" si="1"/>
        <v>Kliniewski Maciej</v>
      </c>
      <c r="I39">
        <f t="shared" si="2"/>
        <v>1995</v>
      </c>
      <c r="J39" t="s">
        <v>36</v>
      </c>
      <c r="K39" t="s">
        <v>215</v>
      </c>
      <c r="L39">
        <f>VLOOKUP(H39,'id (2016)'!H:I,2,0)</f>
        <v>1995</v>
      </c>
    </row>
    <row r="40" spans="1:12">
      <c r="A40" t="str">
        <f t="shared" si="4"/>
        <v>AdamczykJarek1967</v>
      </c>
      <c r="C40">
        <f t="shared" si="3"/>
        <v>39</v>
      </c>
      <c r="D40" t="s">
        <v>246</v>
      </c>
      <c r="E40" t="s">
        <v>352</v>
      </c>
      <c r="F40" t="s">
        <v>1298</v>
      </c>
      <c r="G40">
        <v>1967</v>
      </c>
      <c r="H40" t="str">
        <f t="shared" si="1"/>
        <v>Adamczyk Jarek</v>
      </c>
      <c r="I40">
        <f t="shared" si="2"/>
        <v>1967</v>
      </c>
      <c r="J40" t="s">
        <v>36</v>
      </c>
      <c r="K40" t="s">
        <v>215</v>
      </c>
      <c r="L40">
        <f>VLOOKUP(H40,'id (2016)'!H:I,2,0)</f>
        <v>1967</v>
      </c>
    </row>
    <row r="41" spans="1:12">
      <c r="A41" t="str">
        <f t="shared" si="4"/>
        <v>NikonowiczAdrian1973</v>
      </c>
      <c r="C41">
        <f t="shared" si="3"/>
        <v>40</v>
      </c>
      <c r="D41" t="s">
        <v>337</v>
      </c>
      <c r="E41" t="s">
        <v>338</v>
      </c>
      <c r="F41" t="s">
        <v>1299</v>
      </c>
      <c r="G41">
        <v>1973</v>
      </c>
      <c r="H41" t="str">
        <f t="shared" si="1"/>
        <v>Nikonowicz Adrian</v>
      </c>
      <c r="I41">
        <f t="shared" si="2"/>
        <v>1973</v>
      </c>
      <c r="J41" t="s">
        <v>36</v>
      </c>
      <c r="K41" t="s">
        <v>215</v>
      </c>
      <c r="L41">
        <f>VLOOKUP(H41,'id (2016)'!H:I,2,0)</f>
        <v>1973</v>
      </c>
    </row>
    <row r="42" spans="1:12">
      <c r="A42" t="str">
        <f t="shared" si="4"/>
        <v>GłomskiAleksander1988</v>
      </c>
      <c r="C42">
        <f t="shared" si="3"/>
        <v>41</v>
      </c>
      <c r="D42" t="s">
        <v>108</v>
      </c>
      <c r="E42" t="s">
        <v>109</v>
      </c>
      <c r="F42" t="s">
        <v>1300</v>
      </c>
      <c r="G42">
        <v>1988</v>
      </c>
      <c r="H42" t="str">
        <f t="shared" si="1"/>
        <v>Głomski Aleksander</v>
      </c>
      <c r="I42">
        <f t="shared" si="2"/>
        <v>1988</v>
      </c>
      <c r="J42" t="s">
        <v>36</v>
      </c>
      <c r="K42" t="s">
        <v>215</v>
      </c>
      <c r="L42">
        <f>VLOOKUP(H42,'id (2016)'!H:I,2,0)</f>
        <v>1988</v>
      </c>
    </row>
    <row r="43" spans="1:12">
      <c r="A43" t="str">
        <f t="shared" si="4"/>
        <v>NiewęgłowskiPiotr1976</v>
      </c>
      <c r="C43">
        <f t="shared" si="3"/>
        <v>42</v>
      </c>
      <c r="D43" t="s">
        <v>1301</v>
      </c>
      <c r="E43" t="s">
        <v>19</v>
      </c>
      <c r="F43">
        <v>0</v>
      </c>
      <c r="G43">
        <v>1976</v>
      </c>
      <c r="H43" t="str">
        <f t="shared" si="1"/>
        <v>Niewęgłowski Piotr</v>
      </c>
      <c r="I43">
        <f t="shared" si="2"/>
        <v>1976</v>
      </c>
      <c r="J43" t="s">
        <v>36</v>
      </c>
      <c r="K43" t="s">
        <v>215</v>
      </c>
      <c r="L43">
        <f>VLOOKUP(H43,'id (2016)'!H:I,2,0)</f>
        <v>1976</v>
      </c>
    </row>
    <row r="44" spans="1:12">
      <c r="A44" t="str">
        <f t="shared" si="4"/>
        <v>BelicaRobert1979</v>
      </c>
      <c r="C44">
        <f t="shared" si="3"/>
        <v>43</v>
      </c>
      <c r="D44" t="s">
        <v>1012</v>
      </c>
      <c r="E44" t="s">
        <v>54</v>
      </c>
      <c r="F44" t="s">
        <v>1302</v>
      </c>
      <c r="G44">
        <v>1979</v>
      </c>
      <c r="H44" t="str">
        <f t="shared" si="1"/>
        <v>Belica Robert</v>
      </c>
      <c r="I44">
        <f t="shared" si="2"/>
        <v>1979</v>
      </c>
      <c r="J44" t="s">
        <v>36</v>
      </c>
      <c r="K44" t="s">
        <v>215</v>
      </c>
      <c r="L44">
        <f>VLOOKUP(H44,'id (2016)'!H:I,2,0)</f>
        <v>1979</v>
      </c>
    </row>
    <row r="45" spans="1:12">
      <c r="A45" t="str">
        <f t="shared" si="4"/>
        <v>RychlikMichał1978</v>
      </c>
      <c r="C45">
        <f t="shared" si="3"/>
        <v>44</v>
      </c>
      <c r="D45" t="s">
        <v>766</v>
      </c>
      <c r="E45" t="s">
        <v>65</v>
      </c>
      <c r="F45" t="s">
        <v>1303</v>
      </c>
      <c r="G45">
        <v>1978</v>
      </c>
      <c r="H45" t="str">
        <f t="shared" si="1"/>
        <v>Rychlik Michał</v>
      </c>
      <c r="I45">
        <f t="shared" si="2"/>
        <v>1978</v>
      </c>
      <c r="J45" t="s">
        <v>36</v>
      </c>
      <c r="K45" t="s">
        <v>215</v>
      </c>
      <c r="L45">
        <f>VLOOKUP(H45,'id (2016)'!H:I,2,0)</f>
        <v>1978</v>
      </c>
    </row>
    <row r="46" spans="1:12">
      <c r="A46" t="str">
        <f t="shared" si="4"/>
        <v>RygalskiGrzegorz1974</v>
      </c>
      <c r="C46">
        <f t="shared" si="3"/>
        <v>45</v>
      </c>
      <c r="D46" t="s">
        <v>93</v>
      </c>
      <c r="E46" t="s">
        <v>23</v>
      </c>
      <c r="F46" t="s">
        <v>1304</v>
      </c>
      <c r="G46">
        <v>1974</v>
      </c>
      <c r="H46" t="str">
        <f t="shared" si="1"/>
        <v>Rygalski Grzegorz</v>
      </c>
      <c r="I46">
        <f t="shared" si="2"/>
        <v>1974</v>
      </c>
      <c r="J46" t="s">
        <v>36</v>
      </c>
      <c r="K46" t="s">
        <v>215</v>
      </c>
      <c r="L46">
        <f>VLOOKUP(H46,'id (2016)'!H:I,2,0)</f>
        <v>1974</v>
      </c>
    </row>
    <row r="47" spans="1:12">
      <c r="A47" t="str">
        <f t="shared" si="4"/>
        <v>StefańskiTomasz1982</v>
      </c>
      <c r="C47">
        <f t="shared" si="3"/>
        <v>46</v>
      </c>
      <c r="D47" t="s">
        <v>91</v>
      </c>
      <c r="E47" t="s">
        <v>53</v>
      </c>
      <c r="F47" t="s">
        <v>1304</v>
      </c>
      <c r="G47">
        <v>1982</v>
      </c>
      <c r="H47" t="str">
        <f t="shared" si="1"/>
        <v>Stefański Tomasz</v>
      </c>
      <c r="I47">
        <f t="shared" si="2"/>
        <v>1982</v>
      </c>
      <c r="J47" t="s">
        <v>36</v>
      </c>
      <c r="K47" t="s">
        <v>215</v>
      </c>
      <c r="L47">
        <f>VLOOKUP(H47,'id (2016)'!H:I,2,0)</f>
        <v>1982</v>
      </c>
    </row>
    <row r="48" spans="1:12">
      <c r="A48" t="str">
        <f t="shared" si="4"/>
        <v>JańczakWiesław1963</v>
      </c>
      <c r="C48">
        <f t="shared" si="3"/>
        <v>47</v>
      </c>
      <c r="D48" t="s">
        <v>70</v>
      </c>
      <c r="E48" t="s">
        <v>71</v>
      </c>
      <c r="F48">
        <v>0</v>
      </c>
      <c r="G48">
        <v>1963</v>
      </c>
      <c r="H48" t="str">
        <f t="shared" si="1"/>
        <v>Jańczak Wiesław</v>
      </c>
      <c r="I48">
        <f t="shared" si="2"/>
        <v>1963</v>
      </c>
      <c r="J48" t="s">
        <v>36</v>
      </c>
      <c r="K48" t="s">
        <v>215</v>
      </c>
      <c r="L48">
        <f>VLOOKUP(H48,'id (2016)'!H:I,2,0)</f>
        <v>1963</v>
      </c>
    </row>
    <row r="49" spans="1:12">
      <c r="A49" t="str">
        <f t="shared" si="4"/>
        <v>KasierskiPrzemysław1981</v>
      </c>
      <c r="C49">
        <f t="shared" si="3"/>
        <v>48</v>
      </c>
      <c r="D49" t="s">
        <v>163</v>
      </c>
      <c r="E49" t="s">
        <v>28</v>
      </c>
      <c r="F49" t="s">
        <v>1305</v>
      </c>
      <c r="G49">
        <v>1981</v>
      </c>
      <c r="H49" t="str">
        <f t="shared" si="1"/>
        <v>Kasierski Przemysław</v>
      </c>
      <c r="I49">
        <f t="shared" si="2"/>
        <v>1981</v>
      </c>
      <c r="J49" t="s">
        <v>36</v>
      </c>
      <c r="K49" t="s">
        <v>215</v>
      </c>
      <c r="L49">
        <f>VLOOKUP(H49,'id (2016)'!H:I,2,0)</f>
        <v>1981</v>
      </c>
    </row>
    <row r="50" spans="1:12">
      <c r="A50" t="str">
        <f t="shared" si="4"/>
        <v>CichońPaweł1984</v>
      </c>
      <c r="C50">
        <f t="shared" si="3"/>
        <v>49</v>
      </c>
      <c r="D50" t="s">
        <v>113</v>
      </c>
      <c r="E50" t="s">
        <v>20</v>
      </c>
      <c r="F50" t="s">
        <v>1306</v>
      </c>
      <c r="G50">
        <v>1984</v>
      </c>
      <c r="H50" t="str">
        <f t="shared" si="1"/>
        <v>Cichoń Paweł</v>
      </c>
      <c r="I50">
        <f t="shared" si="2"/>
        <v>1984</v>
      </c>
      <c r="J50" t="s">
        <v>36</v>
      </c>
      <c r="K50" t="s">
        <v>215</v>
      </c>
      <c r="L50">
        <f>VLOOKUP(H50,'id (2016)'!H:I,2,0)</f>
        <v>1984</v>
      </c>
    </row>
    <row r="51" spans="1:12">
      <c r="A51" t="str">
        <f t="shared" si="4"/>
        <v>GryszkalisMarcin1977</v>
      </c>
      <c r="C51">
        <f t="shared" si="3"/>
        <v>50</v>
      </c>
      <c r="D51" t="s">
        <v>255</v>
      </c>
      <c r="E51" t="s">
        <v>21</v>
      </c>
      <c r="F51">
        <v>0</v>
      </c>
      <c r="G51">
        <v>1977</v>
      </c>
      <c r="H51" t="str">
        <f t="shared" si="1"/>
        <v>Gryszkalis Marcin</v>
      </c>
      <c r="I51">
        <f t="shared" si="2"/>
        <v>1977</v>
      </c>
      <c r="J51" t="s">
        <v>36</v>
      </c>
      <c r="K51" t="s">
        <v>215</v>
      </c>
      <c r="L51">
        <f>VLOOKUP(H51,'id (2016)'!H:I,2,0)</f>
        <v>1977</v>
      </c>
    </row>
    <row r="52" spans="1:12">
      <c r="A52" t="str">
        <f t="shared" si="4"/>
        <v>ŚcibiszJerzy1955</v>
      </c>
      <c r="C52">
        <f t="shared" si="3"/>
        <v>51</v>
      </c>
      <c r="D52" t="s">
        <v>424</v>
      </c>
      <c r="E52" t="s">
        <v>225</v>
      </c>
      <c r="F52">
        <v>0</v>
      </c>
      <c r="G52">
        <v>1955</v>
      </c>
      <c r="H52" t="str">
        <f t="shared" si="1"/>
        <v>Ścibisz Jerzy</v>
      </c>
      <c r="I52">
        <f t="shared" si="2"/>
        <v>1955</v>
      </c>
      <c r="J52" t="s">
        <v>36</v>
      </c>
      <c r="K52" t="s">
        <v>215</v>
      </c>
      <c r="L52">
        <f>VLOOKUP(H52,'id (2016)'!H:I,2,0)</f>
        <v>1955</v>
      </c>
    </row>
    <row r="53" spans="1:12">
      <c r="A53" t="str">
        <f t="shared" si="4"/>
        <v>SzmejdaAndrzej1965</v>
      </c>
      <c r="C53">
        <f t="shared" si="3"/>
        <v>52</v>
      </c>
      <c r="D53" t="s">
        <v>1307</v>
      </c>
      <c r="E53" t="s">
        <v>30</v>
      </c>
      <c r="F53">
        <v>0</v>
      </c>
      <c r="G53">
        <v>1965</v>
      </c>
      <c r="H53" t="str">
        <f t="shared" si="1"/>
        <v>Szmejda Andrzej</v>
      </c>
      <c r="I53">
        <f t="shared" si="2"/>
        <v>1965</v>
      </c>
      <c r="J53" t="s">
        <v>36</v>
      </c>
      <c r="K53" t="s">
        <v>215</v>
      </c>
      <c r="L53" t="e">
        <f>VLOOKUP(H53,'id (2016)'!H:I,2,0)</f>
        <v>#N/A</v>
      </c>
    </row>
    <row r="54" spans="1:12">
      <c r="A54" t="str">
        <f t="shared" si="4"/>
        <v>SzopaKrzysztof1986</v>
      </c>
      <c r="C54">
        <f t="shared" si="3"/>
        <v>53</v>
      </c>
      <c r="D54" t="s">
        <v>202</v>
      </c>
      <c r="E54" t="s">
        <v>26</v>
      </c>
      <c r="F54" t="s">
        <v>1308</v>
      </c>
      <c r="G54">
        <v>1986</v>
      </c>
      <c r="H54" t="str">
        <f t="shared" si="1"/>
        <v>Szopa Krzysztof</v>
      </c>
      <c r="I54">
        <f t="shared" si="2"/>
        <v>1986</v>
      </c>
      <c r="J54" t="s">
        <v>36</v>
      </c>
      <c r="K54" t="s">
        <v>215</v>
      </c>
      <c r="L54">
        <f>VLOOKUP(H54,'id (2016)'!H:I,2,0)</f>
        <v>1986</v>
      </c>
    </row>
    <row r="55" spans="1:12">
      <c r="A55" t="str">
        <f t="shared" si="4"/>
        <v>FilipiukTomasz1974</v>
      </c>
      <c r="C55">
        <f t="shared" si="3"/>
        <v>54</v>
      </c>
      <c r="D55" t="s">
        <v>171</v>
      </c>
      <c r="E55" t="s">
        <v>53</v>
      </c>
      <c r="F55" t="s">
        <v>1308</v>
      </c>
      <c r="G55">
        <v>1974</v>
      </c>
      <c r="H55" t="str">
        <f t="shared" si="1"/>
        <v>Filipiuk Tomasz</v>
      </c>
      <c r="I55">
        <f t="shared" si="2"/>
        <v>1974</v>
      </c>
      <c r="J55" t="s">
        <v>36</v>
      </c>
      <c r="K55" t="s">
        <v>215</v>
      </c>
      <c r="L55">
        <f>VLOOKUP(H55,'id (2016)'!H:I,2,0)</f>
        <v>1974</v>
      </c>
    </row>
    <row r="56" spans="1:12">
      <c r="A56" t="str">
        <f t="shared" si="4"/>
        <v>MakowiecSławomir1974</v>
      </c>
      <c r="C56">
        <f t="shared" si="3"/>
        <v>55</v>
      </c>
      <c r="D56" t="s">
        <v>99</v>
      </c>
      <c r="E56" t="s">
        <v>98</v>
      </c>
      <c r="F56">
        <v>0</v>
      </c>
      <c r="G56">
        <v>1974</v>
      </c>
      <c r="H56" t="str">
        <f t="shared" si="1"/>
        <v>Makowiec Sławomir</v>
      </c>
      <c r="I56">
        <f t="shared" si="2"/>
        <v>1974</v>
      </c>
      <c r="J56" t="s">
        <v>36</v>
      </c>
      <c r="K56" t="s">
        <v>215</v>
      </c>
      <c r="L56">
        <f>VLOOKUP(H56,'id (2016)'!H:I,2,0)</f>
        <v>1974</v>
      </c>
    </row>
    <row r="57" spans="1:12">
      <c r="A57" t="str">
        <f t="shared" si="4"/>
        <v>NowakMarcin1995</v>
      </c>
      <c r="C57">
        <f t="shared" si="3"/>
        <v>56</v>
      </c>
      <c r="D57" t="s">
        <v>618</v>
      </c>
      <c r="E57" t="s">
        <v>21</v>
      </c>
      <c r="F57">
        <v>0</v>
      </c>
      <c r="G57">
        <v>1995</v>
      </c>
      <c r="H57" t="str">
        <f t="shared" si="1"/>
        <v>Nowak Marcin</v>
      </c>
      <c r="I57">
        <f t="shared" si="2"/>
        <v>1995</v>
      </c>
      <c r="J57" t="s">
        <v>36</v>
      </c>
      <c r="K57" t="s">
        <v>215</v>
      </c>
      <c r="L57" t="e">
        <f>VLOOKUP(H57,'id (2016)'!H:I,2,0)</f>
        <v>#N/A</v>
      </c>
    </row>
    <row r="58" spans="1:12">
      <c r="A58" t="str">
        <f t="shared" si="4"/>
        <v>StanekAsia1969</v>
      </c>
      <c r="C58">
        <f t="shared" si="3"/>
        <v>57</v>
      </c>
      <c r="D58" t="s">
        <v>55</v>
      </c>
      <c r="E58" t="s">
        <v>72</v>
      </c>
      <c r="F58" t="s">
        <v>150</v>
      </c>
      <c r="G58">
        <v>1969</v>
      </c>
      <c r="H58" t="str">
        <f t="shared" si="1"/>
        <v>Stanek Asia</v>
      </c>
      <c r="I58">
        <f t="shared" si="2"/>
        <v>1969</v>
      </c>
      <c r="J58" t="s">
        <v>0</v>
      </c>
      <c r="K58" t="s">
        <v>215</v>
      </c>
      <c r="L58">
        <f>VLOOKUP(H58,'id (2016)'!H:I,2,0)</f>
        <v>1969</v>
      </c>
    </row>
    <row r="59" spans="1:12">
      <c r="A59" t="str">
        <f t="shared" si="4"/>
        <v>BlankDanuta1981</v>
      </c>
      <c r="C59">
        <f t="shared" si="3"/>
        <v>58</v>
      </c>
      <c r="D59" t="s">
        <v>66</v>
      </c>
      <c r="E59" t="s">
        <v>67</v>
      </c>
      <c r="F59" t="s">
        <v>151</v>
      </c>
      <c r="G59">
        <v>1981</v>
      </c>
      <c r="H59" t="str">
        <f t="shared" si="1"/>
        <v>Blank Danuta</v>
      </c>
      <c r="I59">
        <f t="shared" si="2"/>
        <v>1981</v>
      </c>
      <c r="J59" t="s">
        <v>0</v>
      </c>
      <c r="K59" t="s">
        <v>215</v>
      </c>
      <c r="L59">
        <f>VLOOKUP(H59,'id (2016)'!H:I,2,0)</f>
        <v>1981</v>
      </c>
    </row>
    <row r="60" spans="1:12">
      <c r="A60" t="str">
        <f t="shared" si="4"/>
        <v>PacekKarolina1988</v>
      </c>
      <c r="C60">
        <f t="shared" si="3"/>
        <v>59</v>
      </c>
      <c r="D60" t="s">
        <v>567</v>
      </c>
      <c r="E60" t="s">
        <v>566</v>
      </c>
      <c r="F60">
        <v>0</v>
      </c>
      <c r="G60">
        <v>1988</v>
      </c>
      <c r="H60" t="str">
        <f t="shared" si="1"/>
        <v>Pacek Karolina</v>
      </c>
      <c r="I60">
        <f t="shared" si="2"/>
        <v>1988</v>
      </c>
      <c r="J60" t="s">
        <v>0</v>
      </c>
      <c r="K60" t="s">
        <v>215</v>
      </c>
      <c r="L60">
        <f>VLOOKUP(H60,'id (2016)'!H:I,2,0)</f>
        <v>1988</v>
      </c>
    </row>
    <row r="61" spans="1:12">
      <c r="A61" t="str">
        <f t="shared" si="4"/>
        <v>TruszkowskaKamila1980</v>
      </c>
      <c r="C61">
        <f t="shared" si="3"/>
        <v>60</v>
      </c>
      <c r="D61" t="s">
        <v>213</v>
      </c>
      <c r="E61" t="s">
        <v>214</v>
      </c>
      <c r="F61">
        <v>0</v>
      </c>
      <c r="G61">
        <v>1980</v>
      </c>
      <c r="H61" t="str">
        <f t="shared" si="1"/>
        <v>Truszkowska Kamila</v>
      </c>
      <c r="I61">
        <f t="shared" si="2"/>
        <v>1980</v>
      </c>
      <c r="J61" t="s">
        <v>0</v>
      </c>
      <c r="K61" t="s">
        <v>215</v>
      </c>
      <c r="L61">
        <f>VLOOKUP(H61,'id (2016)'!H:I,2,0)</f>
        <v>1980</v>
      </c>
    </row>
    <row r="62" spans="1:12">
      <c r="A62" t="str">
        <f t="shared" ref="A62:A119" si="5">D62&amp;E62&amp;G62</f>
        <v>MarcinkowskaMagdalena1970</v>
      </c>
      <c r="C62">
        <f t="shared" si="3"/>
        <v>61</v>
      </c>
      <c r="D62" t="s">
        <v>92</v>
      </c>
      <c r="E62" t="s">
        <v>40</v>
      </c>
      <c r="F62" t="s">
        <v>1309</v>
      </c>
      <c r="G62">
        <v>1970</v>
      </c>
      <c r="H62" t="str">
        <f t="shared" si="1"/>
        <v>Marcinkowska Magdalena</v>
      </c>
      <c r="I62">
        <f t="shared" si="2"/>
        <v>1970</v>
      </c>
      <c r="J62" t="s">
        <v>0</v>
      </c>
      <c r="K62" t="s">
        <v>215</v>
      </c>
      <c r="L62">
        <f>VLOOKUP(H62,'id (2016)'!H:I,2,0)</f>
        <v>1970</v>
      </c>
    </row>
    <row r="63" spans="1:12">
      <c r="A63" t="str">
        <f t="shared" si="5"/>
        <v>NowakRemik1972</v>
      </c>
      <c r="C63">
        <f t="shared" si="3"/>
        <v>62</v>
      </c>
      <c r="D63" t="s">
        <v>618</v>
      </c>
      <c r="E63" t="s">
        <v>673</v>
      </c>
      <c r="F63" t="s">
        <v>672</v>
      </c>
      <c r="G63">
        <v>1972</v>
      </c>
      <c r="H63" t="str">
        <f t="shared" si="1"/>
        <v>Nowak Remik</v>
      </c>
      <c r="I63">
        <f t="shared" si="2"/>
        <v>1972</v>
      </c>
      <c r="J63" t="s">
        <v>36</v>
      </c>
      <c r="K63" t="s">
        <v>1475</v>
      </c>
      <c r="L63">
        <f>VLOOKUP(H63,'id (2016)'!H:I,2,0)</f>
        <v>1972</v>
      </c>
    </row>
    <row r="64" spans="1:12">
      <c r="A64" t="str">
        <f t="shared" si="5"/>
        <v>WieszczeczyńskiKrzysztof1986</v>
      </c>
      <c r="C64">
        <f t="shared" si="3"/>
        <v>63</v>
      </c>
      <c r="D64" t="s">
        <v>90</v>
      </c>
      <c r="E64" t="s">
        <v>26</v>
      </c>
      <c r="F64">
        <v>0</v>
      </c>
      <c r="G64">
        <v>1986</v>
      </c>
      <c r="H64" t="str">
        <f t="shared" si="1"/>
        <v>Wieszczeczyński Krzysztof</v>
      </c>
      <c r="I64">
        <f t="shared" si="2"/>
        <v>1986</v>
      </c>
      <c r="J64" t="s">
        <v>36</v>
      </c>
      <c r="K64" t="s">
        <v>1475</v>
      </c>
      <c r="L64">
        <f>VLOOKUP(H64,'id (2016)'!H:I,2,0)</f>
        <v>1986</v>
      </c>
    </row>
    <row r="65" spans="1:12">
      <c r="A65" t="str">
        <f t="shared" si="5"/>
        <v>KoniecznyTomasz1960</v>
      </c>
      <c r="C65">
        <f t="shared" si="3"/>
        <v>64</v>
      </c>
      <c r="D65" t="s">
        <v>52</v>
      </c>
      <c r="E65" t="s">
        <v>53</v>
      </c>
      <c r="F65" t="s">
        <v>326</v>
      </c>
      <c r="G65">
        <v>1960</v>
      </c>
      <c r="H65" t="str">
        <f t="shared" si="1"/>
        <v>Konieczny Tomasz</v>
      </c>
      <c r="I65">
        <f t="shared" si="2"/>
        <v>1960</v>
      </c>
      <c r="J65" t="s">
        <v>36</v>
      </c>
      <c r="K65" t="s">
        <v>1475</v>
      </c>
      <c r="L65">
        <f>VLOOKUP(H65,'id (2016)'!H:I,2,0)</f>
        <v>1960</v>
      </c>
    </row>
    <row r="66" spans="1:12">
      <c r="A66" t="str">
        <f t="shared" si="5"/>
        <v>RystałKajetan1988</v>
      </c>
      <c r="C66">
        <f t="shared" si="3"/>
        <v>65</v>
      </c>
      <c r="D66" t="s">
        <v>134</v>
      </c>
      <c r="E66" t="s">
        <v>133</v>
      </c>
      <c r="F66" t="s">
        <v>1466</v>
      </c>
      <c r="G66">
        <v>1988</v>
      </c>
      <c r="H66" t="str">
        <f t="shared" si="1"/>
        <v>Rystał Kajetan</v>
      </c>
      <c r="I66">
        <f t="shared" si="2"/>
        <v>1988</v>
      </c>
      <c r="J66" t="s">
        <v>36</v>
      </c>
      <c r="K66" t="s">
        <v>1475</v>
      </c>
      <c r="L66">
        <f>VLOOKUP(H66,'id (2016)'!H:I,2,0)</f>
        <v>1988</v>
      </c>
    </row>
    <row r="67" spans="1:12">
      <c r="A67" t="str">
        <f t="shared" si="5"/>
        <v>PoździkRadosław1978</v>
      </c>
      <c r="C67">
        <f t="shared" si="3"/>
        <v>66</v>
      </c>
      <c r="D67" t="s">
        <v>450</v>
      </c>
      <c r="E67" t="s">
        <v>257</v>
      </c>
      <c r="F67" t="s">
        <v>449</v>
      </c>
      <c r="G67">
        <v>1978</v>
      </c>
      <c r="H67" t="str">
        <f t="shared" ref="H67:H90" si="6">D67&amp;" "&amp;E67</f>
        <v>Poździk Radosław</v>
      </c>
      <c r="I67">
        <f t="shared" ref="I67:I130" si="7">G67</f>
        <v>1978</v>
      </c>
      <c r="J67" t="s">
        <v>36</v>
      </c>
      <c r="K67" t="s">
        <v>1475</v>
      </c>
      <c r="L67">
        <f>VLOOKUP(H67,'id (2016)'!H:I,2,0)</f>
        <v>1978</v>
      </c>
    </row>
    <row r="68" spans="1:12">
      <c r="A68" t="str">
        <f t="shared" si="5"/>
        <v>MierzwickiKrzysztof1979</v>
      </c>
      <c r="C68">
        <f t="shared" ref="C68:C131" si="8">C67+1</f>
        <v>67</v>
      </c>
      <c r="D68" t="s">
        <v>293</v>
      </c>
      <c r="E68" t="s">
        <v>26</v>
      </c>
      <c r="F68" t="s">
        <v>3</v>
      </c>
      <c r="G68">
        <v>1979</v>
      </c>
      <c r="H68" t="str">
        <f t="shared" si="6"/>
        <v>Mierzwicki Krzysztof</v>
      </c>
      <c r="I68">
        <f t="shared" si="7"/>
        <v>1979</v>
      </c>
      <c r="J68" t="s">
        <v>36</v>
      </c>
      <c r="K68" t="s">
        <v>1475</v>
      </c>
      <c r="L68">
        <f>VLOOKUP(H68,'id (2016)'!H:I,2,0)</f>
        <v>1979</v>
      </c>
    </row>
    <row r="69" spans="1:12">
      <c r="A69" t="str">
        <f t="shared" si="5"/>
        <v>WozińskiArtur1989</v>
      </c>
      <c r="C69">
        <f t="shared" si="8"/>
        <v>68</v>
      </c>
      <c r="D69" t="s">
        <v>892</v>
      </c>
      <c r="E69" t="s">
        <v>56</v>
      </c>
      <c r="F69" t="s">
        <v>891</v>
      </c>
      <c r="G69">
        <v>1989</v>
      </c>
      <c r="H69" t="str">
        <f t="shared" si="6"/>
        <v>Woziński Artur</v>
      </c>
      <c r="I69">
        <f t="shared" si="7"/>
        <v>1989</v>
      </c>
      <c r="J69" t="s">
        <v>36</v>
      </c>
      <c r="K69" t="s">
        <v>1475</v>
      </c>
      <c r="L69">
        <f>VLOOKUP(H69,'id (2016)'!H:I,2,0)</f>
        <v>0</v>
      </c>
    </row>
    <row r="70" spans="1:12">
      <c r="A70" t="str">
        <f t="shared" si="5"/>
        <v>WiśniewskiAdam1989</v>
      </c>
      <c r="C70">
        <f t="shared" si="8"/>
        <v>69</v>
      </c>
      <c r="D70" t="s">
        <v>104</v>
      </c>
      <c r="E70" t="s">
        <v>89</v>
      </c>
      <c r="F70" t="s">
        <v>891</v>
      </c>
      <c r="G70">
        <v>1989</v>
      </c>
      <c r="H70" t="str">
        <f t="shared" si="6"/>
        <v>Wiśniewski Adam</v>
      </c>
      <c r="I70">
        <f t="shared" si="7"/>
        <v>1989</v>
      </c>
      <c r="J70" t="s">
        <v>36</v>
      </c>
      <c r="K70" t="s">
        <v>1475</v>
      </c>
      <c r="L70">
        <f>VLOOKUP(H70,'id (2016)'!H:I,2,0)</f>
        <v>1989</v>
      </c>
    </row>
    <row r="71" spans="1:12">
      <c r="A71" t="str">
        <f t="shared" si="5"/>
        <v>SosińskiŁukasz1984</v>
      </c>
      <c r="C71">
        <f t="shared" si="8"/>
        <v>70</v>
      </c>
      <c r="D71" t="s">
        <v>110</v>
      </c>
      <c r="E71" t="s">
        <v>69</v>
      </c>
      <c r="F71" t="s">
        <v>193</v>
      </c>
      <c r="G71">
        <v>1984</v>
      </c>
      <c r="H71" t="str">
        <f t="shared" si="6"/>
        <v>Sosiński Łukasz</v>
      </c>
      <c r="I71">
        <f t="shared" si="7"/>
        <v>1984</v>
      </c>
      <c r="J71" t="s">
        <v>36</v>
      </c>
      <c r="K71" t="s">
        <v>1475</v>
      </c>
      <c r="L71">
        <f>VLOOKUP(H71,'id (2016)'!H:I,2,0)</f>
        <v>1984</v>
      </c>
    </row>
    <row r="72" spans="1:12">
      <c r="A72" t="str">
        <f t="shared" si="5"/>
        <v>KleszczyńskiDawid1996</v>
      </c>
      <c r="C72">
        <f t="shared" si="8"/>
        <v>71</v>
      </c>
      <c r="D72" t="s">
        <v>1456</v>
      </c>
      <c r="E72" t="s">
        <v>483</v>
      </c>
      <c r="F72">
        <v>0</v>
      </c>
      <c r="G72">
        <v>1996</v>
      </c>
      <c r="H72" t="str">
        <f t="shared" si="6"/>
        <v>Kleszczyński Dawid</v>
      </c>
      <c r="I72">
        <f t="shared" si="7"/>
        <v>1996</v>
      </c>
      <c r="J72" t="s">
        <v>36</v>
      </c>
      <c r="K72" t="s">
        <v>1475</v>
      </c>
      <c r="L72" t="e">
        <f>VLOOKUP(H72,'id (2016)'!H:I,2,0)</f>
        <v>#N/A</v>
      </c>
    </row>
    <row r="73" spans="1:12">
      <c r="A73" t="str">
        <f t="shared" si="5"/>
        <v>BujakiewiczGabriel1963</v>
      </c>
      <c r="C73">
        <f t="shared" si="8"/>
        <v>72</v>
      </c>
      <c r="D73" t="s">
        <v>94</v>
      </c>
      <c r="E73" t="s">
        <v>136</v>
      </c>
      <c r="F73" t="s">
        <v>1468</v>
      </c>
      <c r="G73">
        <v>1963</v>
      </c>
      <c r="H73" t="str">
        <f t="shared" si="6"/>
        <v>Bujakiewicz Gabriel</v>
      </c>
      <c r="I73">
        <f t="shared" si="7"/>
        <v>1963</v>
      </c>
      <c r="J73" t="s">
        <v>36</v>
      </c>
      <c r="K73" t="s">
        <v>1475</v>
      </c>
      <c r="L73">
        <f>VLOOKUP(H73,'id (2016)'!H:I,2,0)</f>
        <v>1963</v>
      </c>
    </row>
    <row r="74" spans="1:12">
      <c r="A74" t="str">
        <f t="shared" si="5"/>
        <v>SzajdukPiotr1945</v>
      </c>
      <c r="C74">
        <f t="shared" si="8"/>
        <v>73</v>
      </c>
      <c r="D74" t="s">
        <v>73</v>
      </c>
      <c r="E74" t="s">
        <v>19</v>
      </c>
      <c r="F74" t="s">
        <v>1469</v>
      </c>
      <c r="G74">
        <v>1945</v>
      </c>
      <c r="H74" t="str">
        <f t="shared" si="6"/>
        <v>Szajduk Piotr</v>
      </c>
      <c r="I74">
        <f t="shared" si="7"/>
        <v>1945</v>
      </c>
      <c r="J74" t="s">
        <v>36</v>
      </c>
      <c r="K74" t="s">
        <v>1475</v>
      </c>
      <c r="L74">
        <f>VLOOKUP(H74,'id (2016)'!H:I,2,0)</f>
        <v>1963</v>
      </c>
    </row>
    <row r="75" spans="1:12">
      <c r="A75" t="str">
        <f t="shared" si="5"/>
        <v>BeszterdaSebastian1975</v>
      </c>
      <c r="C75">
        <f t="shared" si="8"/>
        <v>74</v>
      </c>
      <c r="D75" t="s">
        <v>1457</v>
      </c>
      <c r="E75" t="s">
        <v>806</v>
      </c>
      <c r="F75" t="s">
        <v>842</v>
      </c>
      <c r="G75">
        <v>1975</v>
      </c>
      <c r="H75" t="str">
        <f t="shared" si="6"/>
        <v>Beszterda Sebastian</v>
      </c>
      <c r="I75">
        <f t="shared" si="7"/>
        <v>1975</v>
      </c>
      <c r="J75" t="s">
        <v>36</v>
      </c>
      <c r="K75" t="s">
        <v>1475</v>
      </c>
      <c r="L75">
        <f>VLOOKUP(H75,'id (2016)'!H:I,2,0)</f>
        <v>1975</v>
      </c>
    </row>
    <row r="76" spans="1:12">
      <c r="A76" t="str">
        <f t="shared" si="5"/>
        <v>KowalskiKrzysztof1963</v>
      </c>
      <c r="C76">
        <f t="shared" si="8"/>
        <v>75</v>
      </c>
      <c r="D76" t="s">
        <v>855</v>
      </c>
      <c r="E76" t="s">
        <v>26</v>
      </c>
      <c r="F76" t="s">
        <v>889</v>
      </c>
      <c r="G76">
        <v>1963</v>
      </c>
      <c r="H76" t="str">
        <f t="shared" si="6"/>
        <v>Kowalski Krzysztof</v>
      </c>
      <c r="I76">
        <f t="shared" si="7"/>
        <v>1963</v>
      </c>
      <c r="J76" t="s">
        <v>36</v>
      </c>
      <c r="K76" t="s">
        <v>1475</v>
      </c>
      <c r="L76">
        <f>VLOOKUP(H76,'id (2016)'!H:I,2,0)</f>
        <v>1963</v>
      </c>
    </row>
    <row r="77" spans="1:12">
      <c r="A77" t="str">
        <f t="shared" si="5"/>
        <v>MurawskiDominik0</v>
      </c>
      <c r="C77">
        <f t="shared" si="8"/>
        <v>76</v>
      </c>
      <c r="D77" t="s">
        <v>1322</v>
      </c>
      <c r="E77" t="s">
        <v>389</v>
      </c>
      <c r="F77">
        <v>0</v>
      </c>
      <c r="G77">
        <v>0</v>
      </c>
      <c r="H77" t="str">
        <f t="shared" si="6"/>
        <v>Murawski Dominik</v>
      </c>
      <c r="I77">
        <f t="shared" si="7"/>
        <v>0</v>
      </c>
      <c r="J77" t="s">
        <v>36</v>
      </c>
      <c r="K77" t="s">
        <v>1475</v>
      </c>
      <c r="L77" t="e">
        <f>VLOOKUP(H77,'id (2016)'!H:I,2,0)</f>
        <v>#N/A</v>
      </c>
    </row>
    <row r="78" spans="1:12">
      <c r="A78" t="str">
        <f t="shared" si="5"/>
        <v>KucharskiRafał1981</v>
      </c>
      <c r="C78">
        <f t="shared" si="8"/>
        <v>77</v>
      </c>
      <c r="D78" t="s">
        <v>764</v>
      </c>
      <c r="E78" t="s">
        <v>50</v>
      </c>
      <c r="F78" t="s">
        <v>762</v>
      </c>
      <c r="G78">
        <v>1981</v>
      </c>
      <c r="H78" t="str">
        <f t="shared" si="6"/>
        <v>Kucharski Rafał</v>
      </c>
      <c r="I78">
        <f t="shared" si="7"/>
        <v>1981</v>
      </c>
      <c r="J78" t="s">
        <v>36</v>
      </c>
      <c r="K78" t="s">
        <v>1475</v>
      </c>
      <c r="L78">
        <f>VLOOKUP(H78,'id (2016)'!H:I,2,0)</f>
        <v>1981</v>
      </c>
    </row>
    <row r="79" spans="1:12">
      <c r="A79" t="str">
        <f t="shared" si="5"/>
        <v>JanowskiPaweł1972</v>
      </c>
      <c r="C79">
        <f t="shared" si="8"/>
        <v>78</v>
      </c>
      <c r="D79" t="s">
        <v>1458</v>
      </c>
      <c r="E79" t="s">
        <v>20</v>
      </c>
      <c r="F79">
        <v>0</v>
      </c>
      <c r="G79">
        <v>1972</v>
      </c>
      <c r="H79" t="str">
        <f t="shared" si="6"/>
        <v>Janowski Paweł</v>
      </c>
      <c r="I79">
        <f t="shared" si="7"/>
        <v>1972</v>
      </c>
      <c r="J79" t="s">
        <v>36</v>
      </c>
      <c r="K79" t="s">
        <v>1475</v>
      </c>
      <c r="L79" t="e">
        <f>VLOOKUP(H79,'id (2016)'!H:I,2,0)</f>
        <v>#N/A</v>
      </c>
    </row>
    <row r="80" spans="1:12">
      <c r="A80" t="str">
        <f t="shared" si="5"/>
        <v>GrudaKonrad1972</v>
      </c>
      <c r="C80">
        <f t="shared" si="8"/>
        <v>79</v>
      </c>
      <c r="D80" t="s">
        <v>1105</v>
      </c>
      <c r="E80" t="s">
        <v>74</v>
      </c>
      <c r="F80">
        <v>0</v>
      </c>
      <c r="G80">
        <v>1972</v>
      </c>
      <c r="H80" t="str">
        <f t="shared" si="6"/>
        <v>Gruda Konrad</v>
      </c>
      <c r="I80">
        <f t="shared" si="7"/>
        <v>1972</v>
      </c>
      <c r="J80" t="s">
        <v>36</v>
      </c>
      <c r="K80" t="s">
        <v>1475</v>
      </c>
      <c r="L80">
        <f>VLOOKUP(H80,'id (2016)'!H:I,2,0)</f>
        <v>1972</v>
      </c>
    </row>
    <row r="81" spans="1:12">
      <c r="A81" t="str">
        <f t="shared" si="5"/>
        <v>TadeuszMaciej1982</v>
      </c>
      <c r="C81">
        <f t="shared" si="8"/>
        <v>80</v>
      </c>
      <c r="D81" t="s">
        <v>95</v>
      </c>
      <c r="E81" t="s">
        <v>76</v>
      </c>
      <c r="F81" t="s">
        <v>1470</v>
      </c>
      <c r="G81">
        <v>1982</v>
      </c>
      <c r="H81" t="str">
        <f t="shared" si="6"/>
        <v>Tadeusz Maciej</v>
      </c>
      <c r="I81">
        <f t="shared" si="7"/>
        <v>1982</v>
      </c>
      <c r="J81" t="s">
        <v>36</v>
      </c>
      <c r="K81" t="s">
        <v>1475</v>
      </c>
      <c r="L81">
        <f>VLOOKUP(H81,'id (2016)'!H:I,2,0)</f>
        <v>1982</v>
      </c>
    </row>
    <row r="82" spans="1:12">
      <c r="A82" t="str">
        <f t="shared" si="5"/>
        <v>GrajekAndrzej1984</v>
      </c>
      <c r="C82">
        <f t="shared" si="8"/>
        <v>81</v>
      </c>
      <c r="D82" t="s">
        <v>1459</v>
      </c>
      <c r="E82" t="s">
        <v>30</v>
      </c>
      <c r="F82" t="s">
        <v>1471</v>
      </c>
      <c r="G82">
        <v>1984</v>
      </c>
      <c r="H82" t="str">
        <f t="shared" si="6"/>
        <v>Grajek Andrzej</v>
      </c>
      <c r="I82">
        <f t="shared" si="7"/>
        <v>1984</v>
      </c>
      <c r="J82" t="s">
        <v>36</v>
      </c>
      <c r="K82" t="s">
        <v>1475</v>
      </c>
      <c r="L82" t="e">
        <f>VLOOKUP(H82,'id (2016)'!H:I,2,0)</f>
        <v>#N/A</v>
      </c>
    </row>
    <row r="83" spans="1:12">
      <c r="A83" t="str">
        <f t="shared" si="5"/>
        <v>WolnySebastian1978</v>
      </c>
      <c r="C83">
        <f t="shared" si="8"/>
        <v>82</v>
      </c>
      <c r="D83" t="s">
        <v>1460</v>
      </c>
      <c r="E83" t="s">
        <v>806</v>
      </c>
      <c r="F83" t="s">
        <v>1472</v>
      </c>
      <c r="G83">
        <v>1978</v>
      </c>
      <c r="H83" t="str">
        <f t="shared" si="6"/>
        <v>Wolny Sebastian</v>
      </c>
      <c r="I83">
        <f t="shared" si="7"/>
        <v>1978</v>
      </c>
      <c r="J83" t="s">
        <v>36</v>
      </c>
      <c r="K83" t="s">
        <v>1475</v>
      </c>
      <c r="L83" t="e">
        <f>VLOOKUP(H83,'id (2016)'!H:I,2,0)</f>
        <v>#N/A</v>
      </c>
    </row>
    <row r="84" spans="1:12">
      <c r="A84" t="str">
        <f t="shared" si="5"/>
        <v>OlszańskiPaweł1984</v>
      </c>
      <c r="C84">
        <f t="shared" si="8"/>
        <v>83</v>
      </c>
      <c r="D84" t="s">
        <v>1462</v>
      </c>
      <c r="E84" t="s">
        <v>20</v>
      </c>
      <c r="F84">
        <v>0</v>
      </c>
      <c r="G84">
        <v>1984</v>
      </c>
      <c r="H84" t="str">
        <f t="shared" si="6"/>
        <v>Olszański Paweł</v>
      </c>
      <c r="I84">
        <f t="shared" si="7"/>
        <v>1984</v>
      </c>
      <c r="J84" t="s">
        <v>36</v>
      </c>
      <c r="K84" t="s">
        <v>1475</v>
      </c>
      <c r="L84" t="e">
        <f>VLOOKUP(H84,'id (2016)'!H:I,2,0)</f>
        <v>#N/A</v>
      </c>
    </row>
    <row r="85" spans="1:12">
      <c r="A85" t="str">
        <f t="shared" si="5"/>
        <v>SzynkarekPaweł1971</v>
      </c>
      <c r="C85">
        <f t="shared" si="8"/>
        <v>84</v>
      </c>
      <c r="D85" t="s">
        <v>116</v>
      </c>
      <c r="E85" t="s">
        <v>20</v>
      </c>
      <c r="F85" t="s">
        <v>1474</v>
      </c>
      <c r="G85">
        <v>1971</v>
      </c>
      <c r="H85" t="str">
        <f t="shared" si="6"/>
        <v>Szynkarek Paweł</v>
      </c>
      <c r="I85">
        <f t="shared" si="7"/>
        <v>1971</v>
      </c>
      <c r="J85" t="s">
        <v>36</v>
      </c>
      <c r="K85" t="s">
        <v>1475</v>
      </c>
      <c r="L85">
        <f>VLOOKUP(H85,'id (2016)'!H:I,2,0)</f>
        <v>1971</v>
      </c>
    </row>
    <row r="86" spans="1:12">
      <c r="A86" t="str">
        <f t="shared" si="5"/>
        <v>CzaplickiPaweł1968</v>
      </c>
      <c r="C86">
        <f t="shared" si="8"/>
        <v>85</v>
      </c>
      <c r="D86" t="s">
        <v>117</v>
      </c>
      <c r="E86" t="s">
        <v>20</v>
      </c>
      <c r="F86" t="s">
        <v>1474</v>
      </c>
      <c r="G86">
        <v>1968</v>
      </c>
      <c r="H86" t="str">
        <f t="shared" si="6"/>
        <v>Czaplicki Paweł</v>
      </c>
      <c r="I86">
        <f t="shared" si="7"/>
        <v>1968</v>
      </c>
      <c r="J86" t="s">
        <v>36</v>
      </c>
      <c r="K86" t="s">
        <v>1475</v>
      </c>
      <c r="L86">
        <f>VLOOKUP(H86,'id (2016)'!H:I,2,0)</f>
        <v>1968</v>
      </c>
    </row>
    <row r="87" spans="1:12">
      <c r="A87" t="str">
        <f t="shared" si="5"/>
        <v>LebiodaMaria1988</v>
      </c>
      <c r="C87">
        <f t="shared" si="8"/>
        <v>86</v>
      </c>
      <c r="D87" t="s">
        <v>1455</v>
      </c>
      <c r="E87" t="s">
        <v>219</v>
      </c>
      <c r="F87" t="s">
        <v>1466</v>
      </c>
      <c r="G87">
        <v>1988</v>
      </c>
      <c r="H87" t="str">
        <f t="shared" si="6"/>
        <v>Lebioda Maria</v>
      </c>
      <c r="I87">
        <f t="shared" si="7"/>
        <v>1988</v>
      </c>
      <c r="J87" t="s">
        <v>0</v>
      </c>
      <c r="K87" t="s">
        <v>1475</v>
      </c>
      <c r="L87" t="e">
        <f>VLOOKUP(H87,'id (2016)'!H:I,2,0)</f>
        <v>#N/A</v>
      </c>
    </row>
    <row r="88" spans="1:12">
      <c r="A88" t="str">
        <f t="shared" si="5"/>
        <v>NowackaElżbieta1976</v>
      </c>
      <c r="C88">
        <f t="shared" si="8"/>
        <v>87</v>
      </c>
      <c r="D88" t="s">
        <v>1242</v>
      </c>
      <c r="E88" t="s">
        <v>1241</v>
      </c>
      <c r="F88" t="s">
        <v>842</v>
      </c>
      <c r="G88">
        <v>1976</v>
      </c>
      <c r="H88" t="str">
        <f t="shared" si="6"/>
        <v>Nowacka Elżbieta</v>
      </c>
      <c r="I88">
        <f t="shared" si="7"/>
        <v>1976</v>
      </c>
      <c r="J88" t="s">
        <v>0</v>
      </c>
      <c r="K88" t="s">
        <v>1475</v>
      </c>
      <c r="L88" t="str">
        <f>VLOOKUP(H88,'id (2016)'!H:I,2,0)</f>
        <v>1976</v>
      </c>
    </row>
    <row r="89" spans="1:12">
      <c r="A89" t="str">
        <f t="shared" si="5"/>
        <v>KoniecznaKrystyna1959</v>
      </c>
      <c r="C89">
        <f t="shared" si="8"/>
        <v>88</v>
      </c>
      <c r="D89" t="s">
        <v>347</v>
      </c>
      <c r="E89" t="s">
        <v>348</v>
      </c>
      <c r="F89" t="s">
        <v>326</v>
      </c>
      <c r="G89">
        <v>1959</v>
      </c>
      <c r="H89" t="str">
        <f t="shared" si="6"/>
        <v>Konieczna Krystyna</v>
      </c>
      <c r="I89">
        <f t="shared" si="7"/>
        <v>1959</v>
      </c>
      <c r="J89" t="s">
        <v>0</v>
      </c>
      <c r="K89" t="s">
        <v>1475</v>
      </c>
      <c r="L89">
        <f>VLOOKUP(H89,'id (2016)'!H:I,2,0)</f>
        <v>1959</v>
      </c>
    </row>
    <row r="90" spans="1:12">
      <c r="A90" t="str">
        <f t="shared" si="5"/>
        <v>StefaniakKarolina1977</v>
      </c>
      <c r="C90">
        <f t="shared" si="8"/>
        <v>89</v>
      </c>
      <c r="D90" t="s">
        <v>1461</v>
      </c>
      <c r="E90" t="s">
        <v>566</v>
      </c>
      <c r="F90" t="s">
        <v>1473</v>
      </c>
      <c r="G90">
        <v>1977</v>
      </c>
      <c r="H90" t="str">
        <f t="shared" si="6"/>
        <v>Stefaniak Karolina</v>
      </c>
      <c r="I90">
        <f t="shared" si="7"/>
        <v>1977</v>
      </c>
      <c r="J90" t="s">
        <v>0</v>
      </c>
      <c r="K90" t="s">
        <v>1475</v>
      </c>
      <c r="L90" t="e">
        <f>VLOOKUP(H90,'id (2016)'!H:I,2,0)</f>
        <v>#N/A</v>
      </c>
    </row>
    <row r="91" spans="1:12">
      <c r="A91" t="str">
        <f t="shared" si="5"/>
        <v>MiedkowskaJoanna1985</v>
      </c>
      <c r="C91">
        <f t="shared" si="8"/>
        <v>90</v>
      </c>
      <c r="D91" t="s">
        <v>1463</v>
      </c>
      <c r="E91" t="s">
        <v>505</v>
      </c>
      <c r="F91">
        <v>0</v>
      </c>
      <c r="G91">
        <v>1985</v>
      </c>
      <c r="H91" t="str">
        <f t="shared" ref="H91:H137" si="9">D91&amp;" "&amp;E91</f>
        <v>Miedkowska Joanna</v>
      </c>
      <c r="I91">
        <f t="shared" si="7"/>
        <v>1985</v>
      </c>
      <c r="J91" t="s">
        <v>0</v>
      </c>
      <c r="K91" t="s">
        <v>1475</v>
      </c>
      <c r="L91" t="e">
        <f>VLOOKUP(H91,'id (2016)'!H:I,2,0)</f>
        <v>#N/A</v>
      </c>
    </row>
    <row r="92" spans="1:12">
      <c r="A92" t="str">
        <f t="shared" si="5"/>
        <v>KlonowskaJolanta1971</v>
      </c>
      <c r="C92">
        <f t="shared" si="8"/>
        <v>91</v>
      </c>
      <c r="D92" t="s">
        <v>1464</v>
      </c>
      <c r="E92" t="s">
        <v>771</v>
      </c>
      <c r="F92">
        <v>0</v>
      </c>
      <c r="G92">
        <v>1971</v>
      </c>
      <c r="H92" t="str">
        <f t="shared" si="9"/>
        <v>Klonowska Jolanta</v>
      </c>
      <c r="I92">
        <f t="shared" si="7"/>
        <v>1971</v>
      </c>
      <c r="J92" t="s">
        <v>0</v>
      </c>
      <c r="K92" t="s">
        <v>1475</v>
      </c>
      <c r="L92" t="e">
        <f>VLOOKUP(H92,'id (2016)'!H:I,2,0)</f>
        <v>#N/A</v>
      </c>
    </row>
    <row r="93" spans="1:12">
      <c r="A93" t="str">
        <f t="shared" si="5"/>
        <v>TrafasJoanna1972</v>
      </c>
      <c r="C93">
        <f t="shared" si="8"/>
        <v>92</v>
      </c>
      <c r="D93" t="s">
        <v>865</v>
      </c>
      <c r="E93" t="s">
        <v>505</v>
      </c>
      <c r="F93">
        <v>0</v>
      </c>
      <c r="G93">
        <v>1972</v>
      </c>
      <c r="H93" t="str">
        <f t="shared" si="9"/>
        <v>Trafas Joanna</v>
      </c>
      <c r="I93">
        <f t="shared" si="7"/>
        <v>1972</v>
      </c>
      <c r="J93" t="s">
        <v>0</v>
      </c>
      <c r="K93" t="s">
        <v>1475</v>
      </c>
      <c r="L93">
        <f>VLOOKUP(H93,'id (2016)'!H:I,2,0)</f>
        <v>1972</v>
      </c>
    </row>
    <row r="94" spans="1:12">
      <c r="A94" t="str">
        <f t="shared" si="5"/>
        <v>NowickiJacek1973</v>
      </c>
      <c r="C94">
        <f t="shared" si="8"/>
        <v>93</v>
      </c>
      <c r="D94" t="s">
        <v>24</v>
      </c>
      <c r="E94" t="s">
        <v>25</v>
      </c>
      <c r="F94" t="s">
        <v>256</v>
      </c>
      <c r="G94">
        <v>1973</v>
      </c>
      <c r="H94" t="str">
        <f t="shared" si="9"/>
        <v>Nowicki Jacek</v>
      </c>
      <c r="I94">
        <f t="shared" si="7"/>
        <v>1973</v>
      </c>
      <c r="J94" t="s">
        <v>36</v>
      </c>
      <c r="K94" t="s">
        <v>1477</v>
      </c>
      <c r="L94">
        <f>VLOOKUP(H94,'id (2016)'!H:I,2,0)</f>
        <v>1973</v>
      </c>
    </row>
    <row r="95" spans="1:12">
      <c r="A95" t="str">
        <f t="shared" si="5"/>
        <v>OwczarskiMarcin1978</v>
      </c>
      <c r="C95">
        <f t="shared" si="8"/>
        <v>94</v>
      </c>
      <c r="D95" t="s">
        <v>12</v>
      </c>
      <c r="E95" t="s">
        <v>21</v>
      </c>
      <c r="F95" t="s">
        <v>1358</v>
      </c>
      <c r="G95">
        <v>1978</v>
      </c>
      <c r="H95" t="str">
        <f t="shared" si="9"/>
        <v>Owczarski Marcin</v>
      </c>
      <c r="I95">
        <f t="shared" si="7"/>
        <v>1978</v>
      </c>
      <c r="J95" t="s">
        <v>36</v>
      </c>
      <c r="K95" t="s">
        <v>1477</v>
      </c>
      <c r="L95">
        <f>VLOOKUP(H95,'id (2016)'!H:I,2,0)</f>
        <v>1978</v>
      </c>
    </row>
    <row r="96" spans="1:12">
      <c r="A96" t="str">
        <f t="shared" si="5"/>
        <v>PiwakowskiWojciech1977</v>
      </c>
      <c r="C96">
        <f t="shared" si="8"/>
        <v>95</v>
      </c>
      <c r="D96" t="s">
        <v>153</v>
      </c>
      <c r="E96" t="s">
        <v>166</v>
      </c>
      <c r="F96" t="s">
        <v>1356</v>
      </c>
      <c r="G96">
        <v>1977</v>
      </c>
      <c r="H96" t="str">
        <f t="shared" si="9"/>
        <v>Piwakowski Wojciech</v>
      </c>
      <c r="I96">
        <f t="shared" si="7"/>
        <v>1977</v>
      </c>
      <c r="J96" t="s">
        <v>36</v>
      </c>
      <c r="K96" t="s">
        <v>1477</v>
      </c>
      <c r="L96">
        <f>VLOOKUP(H96,'id (2016)'!H:I,2,0)</f>
        <v>1977</v>
      </c>
    </row>
    <row r="97" spans="1:12">
      <c r="A97" t="str">
        <f t="shared" si="5"/>
        <v>ŁosiewiczMariusz1980</v>
      </c>
      <c r="C97">
        <f t="shared" si="8"/>
        <v>96</v>
      </c>
      <c r="D97" t="s">
        <v>1476</v>
      </c>
      <c r="E97" t="s">
        <v>399</v>
      </c>
      <c r="F97" t="s">
        <v>845</v>
      </c>
      <c r="G97">
        <v>1980</v>
      </c>
      <c r="H97" t="str">
        <f t="shared" si="9"/>
        <v>Łosiewicz Mariusz</v>
      </c>
      <c r="I97">
        <f t="shared" si="7"/>
        <v>1980</v>
      </c>
      <c r="J97" t="s">
        <v>36</v>
      </c>
      <c r="K97" t="s">
        <v>1477</v>
      </c>
      <c r="L97">
        <f>VLOOKUP(H97,'id (2016)'!H:I,2,0)</f>
        <v>1980</v>
      </c>
    </row>
    <row r="98" spans="1:12">
      <c r="A98" t="str">
        <f t="shared" si="5"/>
        <v>PotockiMirosław1969</v>
      </c>
      <c r="C98">
        <f t="shared" si="8"/>
        <v>97</v>
      </c>
      <c r="D98" t="s">
        <v>409</v>
      </c>
      <c r="E98" t="s">
        <v>408</v>
      </c>
      <c r="F98" t="s">
        <v>359</v>
      </c>
      <c r="G98">
        <v>1969</v>
      </c>
      <c r="H98" t="str">
        <f t="shared" si="9"/>
        <v>Potocki Mirosław</v>
      </c>
      <c r="I98">
        <f t="shared" si="7"/>
        <v>1969</v>
      </c>
      <c r="J98" t="s">
        <v>36</v>
      </c>
      <c r="K98" t="s">
        <v>1477</v>
      </c>
      <c r="L98">
        <f>VLOOKUP(H98,'id (2016)'!H:I,2,0)</f>
        <v>1969</v>
      </c>
    </row>
    <row r="99" spans="1:12">
      <c r="A99" t="str">
        <f t="shared" si="5"/>
        <v>GrabowskiGrzegorz1977</v>
      </c>
      <c r="C99">
        <f t="shared" si="8"/>
        <v>98</v>
      </c>
      <c r="D99" t="s">
        <v>103</v>
      </c>
      <c r="E99" t="s">
        <v>23</v>
      </c>
      <c r="F99" t="s">
        <v>210</v>
      </c>
      <c r="G99">
        <v>1977</v>
      </c>
      <c r="H99" t="str">
        <f t="shared" si="9"/>
        <v>Grabowski Grzegorz</v>
      </c>
      <c r="I99">
        <f t="shared" si="7"/>
        <v>1977</v>
      </c>
      <c r="J99" t="s">
        <v>36</v>
      </c>
      <c r="K99" t="s">
        <v>1477</v>
      </c>
      <c r="L99">
        <f>VLOOKUP(H99,'id (2016)'!H:I,2,0)</f>
        <v>1977</v>
      </c>
    </row>
    <row r="100" spans="1:12">
      <c r="A100" t="str">
        <f t="shared" si="5"/>
        <v>JankowskiTomasz1967</v>
      </c>
      <c r="C100">
        <f t="shared" si="8"/>
        <v>99</v>
      </c>
      <c r="D100" t="s">
        <v>325</v>
      </c>
      <c r="E100" t="s">
        <v>53</v>
      </c>
      <c r="F100" t="s">
        <v>173</v>
      </c>
      <c r="G100">
        <v>1967</v>
      </c>
      <c r="H100" t="str">
        <f t="shared" si="9"/>
        <v>Jankowski Tomasz</v>
      </c>
      <c r="I100">
        <f t="shared" si="7"/>
        <v>1967</v>
      </c>
      <c r="J100" t="s">
        <v>36</v>
      </c>
      <c r="K100" t="s">
        <v>1477</v>
      </c>
      <c r="L100">
        <f>VLOOKUP(H100,'id (2016)'!H:I,2,0)</f>
        <v>1967</v>
      </c>
    </row>
    <row r="101" spans="1:12">
      <c r="A101" t="str">
        <f t="shared" si="5"/>
        <v>RóżakMarcin1980</v>
      </c>
      <c r="C101">
        <f t="shared" si="8"/>
        <v>100</v>
      </c>
      <c r="D101" t="s">
        <v>333</v>
      </c>
      <c r="E101" t="s">
        <v>21</v>
      </c>
      <c r="F101" t="s">
        <v>1355</v>
      </c>
      <c r="G101">
        <v>1980</v>
      </c>
      <c r="H101" t="str">
        <f t="shared" si="9"/>
        <v>Różak Marcin</v>
      </c>
      <c r="I101">
        <f t="shared" si="7"/>
        <v>1980</v>
      </c>
      <c r="J101" t="s">
        <v>36</v>
      </c>
      <c r="K101" t="s">
        <v>1477</v>
      </c>
      <c r="L101">
        <f>VLOOKUP(H101,'id (2016)'!H:I,2,0)</f>
        <v>1980</v>
      </c>
    </row>
    <row r="102" spans="1:12">
      <c r="A102" t="str">
        <f t="shared" si="5"/>
        <v>PotyrałaJarosław1982</v>
      </c>
      <c r="C102">
        <f t="shared" si="8"/>
        <v>101</v>
      </c>
      <c r="D102" t="s">
        <v>335</v>
      </c>
      <c r="E102" t="s">
        <v>96</v>
      </c>
      <c r="F102" t="s">
        <v>1354</v>
      </c>
      <c r="G102">
        <v>1982</v>
      </c>
      <c r="H102" t="str">
        <f t="shared" si="9"/>
        <v>Potyrała Jarosław</v>
      </c>
      <c r="I102">
        <f t="shared" si="7"/>
        <v>1982</v>
      </c>
      <c r="J102" t="s">
        <v>36</v>
      </c>
      <c r="K102" t="s">
        <v>1477</v>
      </c>
      <c r="L102">
        <f>VLOOKUP(H102,'id (2016)'!H:I,2,0)</f>
        <v>1982</v>
      </c>
    </row>
    <row r="103" spans="1:12">
      <c r="A103" t="str">
        <f t="shared" si="5"/>
        <v>BallerstadtŁukasz1979</v>
      </c>
      <c r="C103">
        <f t="shared" si="8"/>
        <v>102</v>
      </c>
      <c r="D103" t="s">
        <v>596</v>
      </c>
      <c r="E103" t="s">
        <v>69</v>
      </c>
      <c r="F103">
        <v>0</v>
      </c>
      <c r="G103">
        <v>1979</v>
      </c>
      <c r="H103" t="str">
        <f t="shared" si="9"/>
        <v>Ballerstadt Łukasz</v>
      </c>
      <c r="I103">
        <f t="shared" si="7"/>
        <v>1979</v>
      </c>
      <c r="J103" t="s">
        <v>36</v>
      </c>
      <c r="K103" t="s">
        <v>1477</v>
      </c>
      <c r="L103">
        <f>VLOOKUP(H103,'id (2016)'!H:I,2,0)</f>
        <v>1979</v>
      </c>
    </row>
    <row r="104" spans="1:12">
      <c r="A104" t="str">
        <f t="shared" si="5"/>
        <v>PolewkoWaldemar1984</v>
      </c>
      <c r="C104">
        <f t="shared" si="8"/>
        <v>103</v>
      </c>
      <c r="D104" t="s">
        <v>598</v>
      </c>
      <c r="E104" t="s">
        <v>381</v>
      </c>
      <c r="F104">
        <v>0</v>
      </c>
      <c r="G104">
        <v>1984</v>
      </c>
      <c r="H104" t="str">
        <f t="shared" si="9"/>
        <v>Polewko Waldemar</v>
      </c>
      <c r="I104">
        <f t="shared" si="7"/>
        <v>1984</v>
      </c>
      <c r="J104" t="s">
        <v>36</v>
      </c>
      <c r="K104" t="s">
        <v>1477</v>
      </c>
      <c r="L104">
        <f>VLOOKUP(H104,'id (2016)'!H:I,2,0)</f>
        <v>1984</v>
      </c>
    </row>
    <row r="105" spans="1:12">
      <c r="A105" t="str">
        <f t="shared" si="5"/>
        <v>BróżWojciech1975</v>
      </c>
      <c r="C105">
        <f t="shared" si="8"/>
        <v>104</v>
      </c>
      <c r="D105" t="s">
        <v>597</v>
      </c>
      <c r="E105" t="s">
        <v>166</v>
      </c>
      <c r="F105">
        <v>0</v>
      </c>
      <c r="G105">
        <v>1975</v>
      </c>
      <c r="H105" t="str">
        <f t="shared" si="9"/>
        <v>Bróż Wojciech</v>
      </c>
      <c r="I105">
        <f t="shared" si="7"/>
        <v>1975</v>
      </c>
      <c r="J105" t="s">
        <v>36</v>
      </c>
      <c r="K105" t="s">
        <v>1477</v>
      </c>
      <c r="L105">
        <f>VLOOKUP(H105,'id (2016)'!H:I,2,0)</f>
        <v>1975</v>
      </c>
    </row>
    <row r="106" spans="1:12">
      <c r="A106" t="str">
        <f t="shared" si="5"/>
        <v>JóźwiukPiotr1976</v>
      </c>
      <c r="C106">
        <f t="shared" si="8"/>
        <v>105</v>
      </c>
      <c r="D106" t="s">
        <v>157</v>
      </c>
      <c r="E106" t="s">
        <v>19</v>
      </c>
      <c r="F106" t="s">
        <v>199</v>
      </c>
      <c r="G106">
        <v>1976</v>
      </c>
      <c r="H106" t="str">
        <f t="shared" si="9"/>
        <v>Jóźwiuk Piotr</v>
      </c>
      <c r="I106">
        <f t="shared" si="7"/>
        <v>1976</v>
      </c>
      <c r="J106" t="s">
        <v>36</v>
      </c>
      <c r="K106" t="s">
        <v>1477</v>
      </c>
      <c r="L106">
        <f>VLOOKUP(H106,'id (2016)'!H:I,2,0)</f>
        <v>1976</v>
      </c>
    </row>
    <row r="107" spans="1:12">
      <c r="A107" t="str">
        <f t="shared" si="5"/>
        <v>KinowskaKatarzyna1982</v>
      </c>
      <c r="C107">
        <f t="shared" si="8"/>
        <v>106</v>
      </c>
      <c r="D107" t="s">
        <v>1478</v>
      </c>
      <c r="E107" t="s">
        <v>786</v>
      </c>
      <c r="G107">
        <v>1982</v>
      </c>
      <c r="H107" t="str">
        <f t="shared" si="9"/>
        <v>Kinowska Katarzyna</v>
      </c>
      <c r="I107">
        <f t="shared" si="7"/>
        <v>1982</v>
      </c>
      <c r="J107" t="s">
        <v>0</v>
      </c>
      <c r="K107" t="s">
        <v>1477</v>
      </c>
      <c r="L107">
        <f>VLOOKUP(H107,'id (2016)'!H:I,2,0)</f>
        <v>1982</v>
      </c>
    </row>
    <row r="108" spans="1:12">
      <c r="A108" t="str">
        <f t="shared" si="5"/>
        <v>BogumiłDariusz1977</v>
      </c>
      <c r="C108">
        <f t="shared" si="8"/>
        <v>107</v>
      </c>
      <c r="D108" t="s">
        <v>453</v>
      </c>
      <c r="E108" t="s">
        <v>159</v>
      </c>
      <c r="F108" t="s">
        <v>310</v>
      </c>
      <c r="G108">
        <v>1977</v>
      </c>
      <c r="H108" t="str">
        <f t="shared" si="9"/>
        <v>Bogumił Dariusz</v>
      </c>
      <c r="I108">
        <f t="shared" si="7"/>
        <v>1977</v>
      </c>
      <c r="J108" t="s">
        <v>36</v>
      </c>
      <c r="K108" t="s">
        <v>1492</v>
      </c>
      <c r="L108">
        <f>VLOOKUP(H108,'id (2016)'!H:I,2,0)</f>
        <v>1977</v>
      </c>
    </row>
    <row r="109" spans="1:12">
      <c r="A109" t="str">
        <f t="shared" si="5"/>
        <v>WojciechowskiAdam1984</v>
      </c>
      <c r="C109">
        <f t="shared" si="8"/>
        <v>108</v>
      </c>
      <c r="D109" t="s">
        <v>316</v>
      </c>
      <c r="E109" t="s">
        <v>89</v>
      </c>
      <c r="F109" t="s">
        <v>315</v>
      </c>
      <c r="G109">
        <v>1984</v>
      </c>
      <c r="H109" t="str">
        <f t="shared" si="9"/>
        <v>Wojciechowski Adam</v>
      </c>
      <c r="I109">
        <f t="shared" si="7"/>
        <v>1984</v>
      </c>
      <c r="J109" t="s">
        <v>36</v>
      </c>
      <c r="K109" t="s">
        <v>1492</v>
      </c>
      <c r="L109">
        <f>VLOOKUP(H109,'id (2016)'!H:I,2,0)</f>
        <v>1984</v>
      </c>
    </row>
    <row r="110" spans="1:12">
      <c r="A110" t="str">
        <f t="shared" si="5"/>
        <v>BuciakPiotr1979</v>
      </c>
      <c r="C110">
        <f t="shared" si="8"/>
        <v>109</v>
      </c>
      <c r="D110" t="s">
        <v>318</v>
      </c>
      <c r="E110" t="s">
        <v>19</v>
      </c>
      <c r="F110" t="s">
        <v>310</v>
      </c>
      <c r="G110">
        <v>1979</v>
      </c>
      <c r="H110" t="str">
        <f t="shared" si="9"/>
        <v>Buciak Piotr</v>
      </c>
      <c r="I110">
        <f t="shared" si="7"/>
        <v>1979</v>
      </c>
      <c r="J110" t="s">
        <v>36</v>
      </c>
      <c r="K110" t="s">
        <v>1492</v>
      </c>
      <c r="L110">
        <f>VLOOKUP(H110,'id (2016)'!H:I,2,0)</f>
        <v>1979</v>
      </c>
    </row>
    <row r="111" spans="1:12">
      <c r="A111" t="str">
        <f t="shared" si="5"/>
        <v>KrasuskiMarcin1972</v>
      </c>
      <c r="C111">
        <f t="shared" si="8"/>
        <v>110</v>
      </c>
      <c r="D111" t="s">
        <v>767</v>
      </c>
      <c r="E111" t="s">
        <v>21</v>
      </c>
      <c r="F111" t="s">
        <v>1451</v>
      </c>
      <c r="G111">
        <v>1972</v>
      </c>
      <c r="H111" t="str">
        <f t="shared" si="9"/>
        <v>Krasuski Marcin</v>
      </c>
      <c r="I111">
        <f t="shared" si="7"/>
        <v>1972</v>
      </c>
      <c r="J111" t="s">
        <v>36</v>
      </c>
      <c r="K111" t="s">
        <v>1492</v>
      </c>
      <c r="L111">
        <f>VLOOKUP(H111,'id (2016)'!H:I,2,0)</f>
        <v>1972</v>
      </c>
    </row>
    <row r="112" spans="1:12">
      <c r="A112" t="str">
        <f t="shared" si="5"/>
        <v>SłomkaPaweł1990</v>
      </c>
      <c r="C112">
        <f t="shared" si="8"/>
        <v>111</v>
      </c>
      <c r="D112" t="s">
        <v>313</v>
      </c>
      <c r="E112" t="s">
        <v>20</v>
      </c>
      <c r="F112" t="s">
        <v>312</v>
      </c>
      <c r="G112">
        <v>1990</v>
      </c>
      <c r="H112" t="str">
        <f t="shared" si="9"/>
        <v>Słomka Paweł</v>
      </c>
      <c r="I112">
        <f t="shared" si="7"/>
        <v>1990</v>
      </c>
      <c r="J112" t="s">
        <v>36</v>
      </c>
      <c r="K112" t="s">
        <v>1492</v>
      </c>
      <c r="L112">
        <f>VLOOKUP(H112,'id (2016)'!H:I,2,0)</f>
        <v>1990</v>
      </c>
    </row>
    <row r="113" spans="1:12">
      <c r="A113" t="str">
        <f t="shared" si="5"/>
        <v>KędziorekDamian1979</v>
      </c>
      <c r="C113">
        <f t="shared" si="8"/>
        <v>112</v>
      </c>
      <c r="D113" t="s">
        <v>297</v>
      </c>
      <c r="E113" t="s">
        <v>298</v>
      </c>
      <c r="F113" t="s">
        <v>1450</v>
      </c>
      <c r="G113">
        <v>1979</v>
      </c>
      <c r="H113" t="str">
        <f t="shared" si="9"/>
        <v>Kędziorek Damian</v>
      </c>
      <c r="I113">
        <f t="shared" si="7"/>
        <v>1979</v>
      </c>
      <c r="J113" t="s">
        <v>36</v>
      </c>
      <c r="K113" t="s">
        <v>1492</v>
      </c>
      <c r="L113">
        <f>VLOOKUP(H113,'id (2016)'!H:I,2,0)</f>
        <v>1979</v>
      </c>
    </row>
    <row r="114" spans="1:12">
      <c r="A114" t="str">
        <f t="shared" si="5"/>
        <v>RozwadowskiPaweł1968</v>
      </c>
      <c r="C114">
        <f t="shared" si="8"/>
        <v>113</v>
      </c>
      <c r="D114" t="s">
        <v>1479</v>
      </c>
      <c r="E114" t="s">
        <v>20</v>
      </c>
      <c r="F114" t="s">
        <v>1447</v>
      </c>
      <c r="G114">
        <v>1968</v>
      </c>
      <c r="H114" t="str">
        <f t="shared" si="9"/>
        <v>Rozwadowski Paweł</v>
      </c>
      <c r="I114">
        <f t="shared" si="7"/>
        <v>1968</v>
      </c>
      <c r="J114" t="s">
        <v>36</v>
      </c>
      <c r="K114" t="s">
        <v>1492</v>
      </c>
      <c r="L114">
        <f>VLOOKUP(H114,'id (2016)'!H:I,2,0)</f>
        <v>1968</v>
      </c>
    </row>
    <row r="115" spans="1:12">
      <c r="A115" t="str">
        <f t="shared" si="5"/>
        <v>OlszewskiŁukasz1976</v>
      </c>
      <c r="C115">
        <f t="shared" si="8"/>
        <v>114</v>
      </c>
      <c r="D115" t="s">
        <v>1480</v>
      </c>
      <c r="E115" t="s">
        <v>69</v>
      </c>
      <c r="F115" t="s">
        <v>1446</v>
      </c>
      <c r="G115">
        <v>1976</v>
      </c>
      <c r="H115" t="str">
        <f t="shared" si="9"/>
        <v>Olszewski Łukasz</v>
      </c>
      <c r="I115">
        <f t="shared" si="7"/>
        <v>1976</v>
      </c>
      <c r="J115" t="s">
        <v>36</v>
      </c>
      <c r="K115" t="s">
        <v>1492</v>
      </c>
      <c r="L115" t="e">
        <f>VLOOKUP(H115,'id (2016)'!H:I,2,0)</f>
        <v>#N/A</v>
      </c>
    </row>
    <row r="116" spans="1:12">
      <c r="A116" t="str">
        <f t="shared" si="5"/>
        <v>GębarowskiPiotr1973</v>
      </c>
      <c r="C116">
        <f t="shared" si="8"/>
        <v>115</v>
      </c>
      <c r="D116" t="s">
        <v>1481</v>
      </c>
      <c r="E116" t="s">
        <v>19</v>
      </c>
      <c r="F116" t="s">
        <v>1445</v>
      </c>
      <c r="G116">
        <v>1973</v>
      </c>
      <c r="H116" t="str">
        <f t="shared" si="9"/>
        <v>Gębarowski Piotr</v>
      </c>
      <c r="I116">
        <f t="shared" si="7"/>
        <v>1973</v>
      </c>
      <c r="J116" t="s">
        <v>36</v>
      </c>
      <c r="K116" t="s">
        <v>1492</v>
      </c>
      <c r="L116" t="e">
        <f>VLOOKUP(H116,'id (2016)'!H:I,2,0)</f>
        <v>#N/A</v>
      </c>
    </row>
    <row r="117" spans="1:12">
      <c r="A117" t="str">
        <f t="shared" si="5"/>
        <v>DrażanŁukasz1977</v>
      </c>
      <c r="C117">
        <f t="shared" si="8"/>
        <v>116</v>
      </c>
      <c r="D117" t="s">
        <v>1482</v>
      </c>
      <c r="E117" t="s">
        <v>69</v>
      </c>
      <c r="F117" t="s">
        <v>1444</v>
      </c>
      <c r="G117">
        <v>1977</v>
      </c>
      <c r="H117" t="str">
        <f t="shared" si="9"/>
        <v>Drażan Łukasz</v>
      </c>
      <c r="I117">
        <f t="shared" si="7"/>
        <v>1977</v>
      </c>
      <c r="J117" t="s">
        <v>36</v>
      </c>
      <c r="K117" t="s">
        <v>1492</v>
      </c>
      <c r="L117" t="e">
        <f>VLOOKUP(H117,'id (2016)'!H:I,2,0)</f>
        <v>#N/A</v>
      </c>
    </row>
    <row r="118" spans="1:12">
      <c r="A118" t="str">
        <f t="shared" si="5"/>
        <v>DuszakArkadiusz1974</v>
      </c>
      <c r="C118">
        <f t="shared" si="8"/>
        <v>117</v>
      </c>
      <c r="D118" t="s">
        <v>1483</v>
      </c>
      <c r="E118" t="s">
        <v>379</v>
      </c>
      <c r="F118" t="s">
        <v>1443</v>
      </c>
      <c r="G118">
        <v>1974</v>
      </c>
      <c r="H118" t="str">
        <f t="shared" si="9"/>
        <v>Duszak Arkadiusz</v>
      </c>
      <c r="I118">
        <f t="shared" si="7"/>
        <v>1974</v>
      </c>
      <c r="J118" t="s">
        <v>36</v>
      </c>
      <c r="K118" t="s">
        <v>1492</v>
      </c>
      <c r="L118" t="e">
        <f>VLOOKUP(H118,'id (2016)'!H:I,2,0)</f>
        <v>#N/A</v>
      </c>
    </row>
    <row r="119" spans="1:12">
      <c r="A119" t="str">
        <f t="shared" si="5"/>
        <v>SkorupowskiJacek1966</v>
      </c>
      <c r="C119">
        <f t="shared" si="8"/>
        <v>118</v>
      </c>
      <c r="D119" t="s">
        <v>1484</v>
      </c>
      <c r="E119" t="s">
        <v>25</v>
      </c>
      <c r="F119" t="s">
        <v>1441</v>
      </c>
      <c r="G119">
        <v>1966</v>
      </c>
      <c r="H119" t="str">
        <f t="shared" si="9"/>
        <v>Skorupowski Jacek</v>
      </c>
      <c r="I119">
        <f t="shared" si="7"/>
        <v>1966</v>
      </c>
      <c r="J119" t="s">
        <v>36</v>
      </c>
      <c r="K119" t="s">
        <v>1492</v>
      </c>
      <c r="L119">
        <f>VLOOKUP(H119,'id (2016)'!H:I,2,0)</f>
        <v>1966</v>
      </c>
    </row>
    <row r="120" spans="1:12">
      <c r="A120" t="str">
        <f t="shared" ref="A120:A122" si="10">D120&amp;E120&amp;G120</f>
        <v>GasparskiPiotr1982</v>
      </c>
      <c r="C120">
        <f t="shared" si="8"/>
        <v>119</v>
      </c>
      <c r="D120" t="s">
        <v>1486</v>
      </c>
      <c r="E120" t="s">
        <v>19</v>
      </c>
      <c r="F120" t="s">
        <v>1439</v>
      </c>
      <c r="G120">
        <v>1982</v>
      </c>
      <c r="H120" t="str">
        <f t="shared" si="9"/>
        <v>Gasparski Piotr</v>
      </c>
      <c r="I120">
        <f t="shared" si="7"/>
        <v>1982</v>
      </c>
      <c r="J120" t="s">
        <v>36</v>
      </c>
      <c r="K120" t="s">
        <v>1492</v>
      </c>
      <c r="L120" t="e">
        <f>VLOOKUP(H120,'id (2016)'!H:I,2,0)</f>
        <v>#N/A</v>
      </c>
    </row>
    <row r="121" spans="1:12">
      <c r="A121" t="str">
        <f t="shared" si="10"/>
        <v>ZawadzkiStanisław1988</v>
      </c>
      <c r="C121">
        <f t="shared" si="8"/>
        <v>120</v>
      </c>
      <c r="D121" t="s">
        <v>198</v>
      </c>
      <c r="E121" t="s">
        <v>295</v>
      </c>
      <c r="F121" t="s">
        <v>294</v>
      </c>
      <c r="G121">
        <v>1988</v>
      </c>
      <c r="H121" t="str">
        <f t="shared" si="9"/>
        <v>Zawadzki Stanisław</v>
      </c>
      <c r="I121">
        <f t="shared" si="7"/>
        <v>1988</v>
      </c>
      <c r="J121" t="s">
        <v>36</v>
      </c>
      <c r="K121" t="s">
        <v>1492</v>
      </c>
      <c r="L121">
        <f>VLOOKUP(H121,'id (2016)'!H:I,2,0)</f>
        <v>1998</v>
      </c>
    </row>
    <row r="122" spans="1:12">
      <c r="A122" t="str">
        <f t="shared" si="10"/>
        <v>CzubalskiAndrzej1967</v>
      </c>
      <c r="C122">
        <f t="shared" si="8"/>
        <v>121</v>
      </c>
      <c r="D122" t="s">
        <v>1075</v>
      </c>
      <c r="E122" t="s">
        <v>30</v>
      </c>
      <c r="F122" t="s">
        <v>1076</v>
      </c>
      <c r="G122">
        <v>1967</v>
      </c>
      <c r="H122" t="str">
        <f t="shared" si="9"/>
        <v>Czubalski Andrzej</v>
      </c>
      <c r="I122">
        <f t="shared" si="7"/>
        <v>1967</v>
      </c>
      <c r="J122" t="s">
        <v>36</v>
      </c>
      <c r="K122" t="s">
        <v>1492</v>
      </c>
      <c r="L122">
        <f>VLOOKUP(H122,'id (2016)'!H:I,2,0)</f>
        <v>1967</v>
      </c>
    </row>
    <row r="123" spans="1:12">
      <c r="A123" t="str">
        <f t="shared" ref="A123:A135" si="11">D123&amp;E123&amp;G123</f>
        <v>CzubalskiRafał2000</v>
      </c>
      <c r="C123">
        <f t="shared" si="8"/>
        <v>122</v>
      </c>
      <c r="D123" t="s">
        <v>1075</v>
      </c>
      <c r="E123" t="s">
        <v>50</v>
      </c>
      <c r="F123" t="s">
        <v>1076</v>
      </c>
      <c r="G123">
        <v>2000</v>
      </c>
      <c r="H123" t="str">
        <f t="shared" si="9"/>
        <v>Czubalski Rafał</v>
      </c>
      <c r="I123">
        <f t="shared" si="7"/>
        <v>2000</v>
      </c>
      <c r="J123" t="s">
        <v>36</v>
      </c>
      <c r="K123" t="s">
        <v>1492</v>
      </c>
      <c r="L123">
        <f>VLOOKUP(H123,'id (2016)'!H:I,2,0)</f>
        <v>2000</v>
      </c>
    </row>
    <row r="124" spans="1:12">
      <c r="A124" t="str">
        <f t="shared" si="11"/>
        <v>BoińskiTomasz1981</v>
      </c>
      <c r="C124">
        <f t="shared" si="8"/>
        <v>123</v>
      </c>
      <c r="D124" t="s">
        <v>1489</v>
      </c>
      <c r="E124" t="s">
        <v>53</v>
      </c>
      <c r="F124" t="s">
        <v>1431</v>
      </c>
      <c r="G124">
        <v>1981</v>
      </c>
      <c r="H124" t="str">
        <f t="shared" si="9"/>
        <v>Boiński Tomasz</v>
      </c>
      <c r="I124">
        <f t="shared" si="7"/>
        <v>1981</v>
      </c>
      <c r="J124" t="s">
        <v>36</v>
      </c>
      <c r="K124" t="s">
        <v>1492</v>
      </c>
      <c r="L124" t="e">
        <f>VLOOKUP(H124,'id (2016)'!H:I,2,0)</f>
        <v>#N/A</v>
      </c>
    </row>
    <row r="125" spans="1:12">
      <c r="A125" t="str">
        <f t="shared" si="11"/>
        <v>WachtelRally1975</v>
      </c>
      <c r="C125">
        <f t="shared" si="8"/>
        <v>124</v>
      </c>
      <c r="D125" t="s">
        <v>1491</v>
      </c>
      <c r="E125" t="s">
        <v>1490</v>
      </c>
      <c r="F125" t="s">
        <v>1431</v>
      </c>
      <c r="G125">
        <v>1975</v>
      </c>
      <c r="H125" t="str">
        <f t="shared" si="9"/>
        <v>Wachtel Rally</v>
      </c>
      <c r="I125">
        <f t="shared" si="7"/>
        <v>1975</v>
      </c>
      <c r="J125" t="s">
        <v>36</v>
      </c>
      <c r="K125" t="s">
        <v>1492</v>
      </c>
      <c r="L125" t="e">
        <f>VLOOKUP(H125,'id (2016)'!H:I,2,0)</f>
        <v>#N/A</v>
      </c>
    </row>
    <row r="126" spans="1:12">
      <c r="A126" t="str">
        <f t="shared" si="11"/>
        <v>SkompskaAnna1982</v>
      </c>
      <c r="C126">
        <f t="shared" si="8"/>
        <v>125</v>
      </c>
      <c r="D126" t="s">
        <v>291</v>
      </c>
      <c r="E126" t="s">
        <v>292</v>
      </c>
      <c r="F126" t="s">
        <v>3</v>
      </c>
      <c r="G126">
        <v>1982</v>
      </c>
      <c r="H126" t="str">
        <f t="shared" si="9"/>
        <v>Skompska Anna</v>
      </c>
      <c r="I126">
        <f t="shared" si="7"/>
        <v>1982</v>
      </c>
      <c r="J126" t="s">
        <v>0</v>
      </c>
      <c r="K126" t="s">
        <v>1492</v>
      </c>
      <c r="L126">
        <f>VLOOKUP(H126,'id (2016)'!H:I,2,0)</f>
        <v>1982</v>
      </c>
    </row>
    <row r="127" spans="1:12">
      <c r="A127" t="str">
        <f t="shared" si="11"/>
        <v>GasparskaAleksandra1980</v>
      </c>
      <c r="C127">
        <f t="shared" si="8"/>
        <v>126</v>
      </c>
      <c r="D127" t="s">
        <v>1485</v>
      </c>
      <c r="E127" t="s">
        <v>499</v>
      </c>
      <c r="F127" t="s">
        <v>1439</v>
      </c>
      <c r="G127">
        <v>1980</v>
      </c>
      <c r="H127" t="str">
        <f t="shared" si="9"/>
        <v>Gasparska Aleksandra</v>
      </c>
      <c r="I127">
        <f t="shared" si="7"/>
        <v>1980</v>
      </c>
      <c r="J127" t="s">
        <v>0</v>
      </c>
      <c r="K127" t="s">
        <v>1492</v>
      </c>
      <c r="L127" t="e">
        <f>VLOOKUP(H127,'id (2016)'!H:I,2,0)</f>
        <v>#N/A</v>
      </c>
    </row>
    <row r="128" spans="1:12">
      <c r="A128" t="str">
        <f t="shared" si="11"/>
        <v>KarpaKatarzyna1982</v>
      </c>
      <c r="C128">
        <f t="shared" si="8"/>
        <v>127</v>
      </c>
      <c r="D128" t="s">
        <v>785</v>
      </c>
      <c r="E128" t="s">
        <v>786</v>
      </c>
      <c r="F128" t="s">
        <v>1438</v>
      </c>
      <c r="G128">
        <v>1982</v>
      </c>
      <c r="H128" t="str">
        <f t="shared" si="9"/>
        <v>Karpa Katarzyna</v>
      </c>
      <c r="I128">
        <f t="shared" si="7"/>
        <v>1982</v>
      </c>
      <c r="J128" t="s">
        <v>0</v>
      </c>
      <c r="K128" t="s">
        <v>1492</v>
      </c>
      <c r="L128">
        <f>VLOOKUP(H128,'id (2016)'!H:I,2,0)</f>
        <v>1982</v>
      </c>
    </row>
    <row r="129" spans="1:12">
      <c r="A129" t="str">
        <f t="shared" si="11"/>
        <v>LipińskaKatarzyna1988</v>
      </c>
      <c r="C129">
        <f t="shared" si="8"/>
        <v>128</v>
      </c>
      <c r="D129" t="s">
        <v>1487</v>
      </c>
      <c r="E129" t="s">
        <v>786</v>
      </c>
      <c r="F129" t="s">
        <v>269</v>
      </c>
      <c r="G129">
        <v>1988</v>
      </c>
      <c r="H129" t="str">
        <f t="shared" si="9"/>
        <v>Lipińska Katarzyna</v>
      </c>
      <c r="I129">
        <f t="shared" si="7"/>
        <v>1988</v>
      </c>
      <c r="J129" t="s">
        <v>0</v>
      </c>
      <c r="K129" t="s">
        <v>1492</v>
      </c>
      <c r="L129">
        <f>VLOOKUP(H129,'id (2016)'!H:I,2,0)</f>
        <v>1988</v>
      </c>
    </row>
    <row r="130" spans="1:12">
      <c r="A130" t="str">
        <f t="shared" si="11"/>
        <v>NowińskaRenata1977</v>
      </c>
      <c r="C130">
        <f t="shared" si="8"/>
        <v>129</v>
      </c>
      <c r="D130" t="s">
        <v>963</v>
      </c>
      <c r="E130" t="s">
        <v>960</v>
      </c>
      <c r="F130" t="s">
        <v>765</v>
      </c>
      <c r="G130">
        <v>1977</v>
      </c>
      <c r="H130" t="str">
        <f t="shared" si="9"/>
        <v>Nowińska Renata</v>
      </c>
      <c r="I130">
        <f t="shared" si="7"/>
        <v>1977</v>
      </c>
      <c r="J130" t="s">
        <v>0</v>
      </c>
      <c r="K130" t="s">
        <v>1492</v>
      </c>
      <c r="L130">
        <f>VLOOKUP(H130,'id (2016)'!H:I,2,0)</f>
        <v>1977</v>
      </c>
    </row>
    <row r="131" spans="1:12">
      <c r="A131" t="str">
        <f t="shared" si="11"/>
        <v>RychlikAnna1983</v>
      </c>
      <c r="C131">
        <f t="shared" si="8"/>
        <v>130</v>
      </c>
      <c r="D131" t="s">
        <v>766</v>
      </c>
      <c r="E131" t="s">
        <v>292</v>
      </c>
      <c r="F131" t="s">
        <v>765</v>
      </c>
      <c r="G131">
        <v>1983</v>
      </c>
      <c r="H131" t="str">
        <f t="shared" si="9"/>
        <v>Rychlik Anna</v>
      </c>
      <c r="I131">
        <f t="shared" ref="I131:I137" si="12">G131</f>
        <v>1983</v>
      </c>
      <c r="J131" t="s">
        <v>0</v>
      </c>
      <c r="K131" t="s">
        <v>1492</v>
      </c>
      <c r="L131">
        <f>VLOOKUP(H131,'id (2016)'!H:I,2,0)</f>
        <v>1983</v>
      </c>
    </row>
    <row r="132" spans="1:12">
      <c r="A132" t="str">
        <f t="shared" si="11"/>
        <v>CzeczottMałgorzata1973</v>
      </c>
      <c r="C132">
        <f t="shared" ref="C132:C195" si="13">C131+1</f>
        <v>131</v>
      </c>
      <c r="D132" t="s">
        <v>1488</v>
      </c>
      <c r="E132" t="s">
        <v>516</v>
      </c>
      <c r="F132" t="s">
        <v>1434</v>
      </c>
      <c r="G132">
        <v>1973</v>
      </c>
      <c r="H132" t="str">
        <f t="shared" si="9"/>
        <v>Czeczott Małgorzata</v>
      </c>
      <c r="I132">
        <f t="shared" si="12"/>
        <v>1973</v>
      </c>
      <c r="J132" t="s">
        <v>0</v>
      </c>
      <c r="K132" t="s">
        <v>1492</v>
      </c>
      <c r="L132" t="e">
        <f>VLOOKUP(H132,'id (2016)'!H:I,2,0)</f>
        <v>#N/A</v>
      </c>
    </row>
    <row r="133" spans="1:12">
      <c r="A133" t="str">
        <f t="shared" si="11"/>
        <v>MossoczyZbyszek1973</v>
      </c>
      <c r="C133">
        <f t="shared" si="13"/>
        <v>132</v>
      </c>
      <c r="D133" t="s">
        <v>286</v>
      </c>
      <c r="E133" t="s">
        <v>1527</v>
      </c>
      <c r="F133" t="s">
        <v>1525</v>
      </c>
      <c r="G133">
        <v>1973</v>
      </c>
      <c r="H133" t="str">
        <f t="shared" si="9"/>
        <v>Mossoczy Zbyszek</v>
      </c>
      <c r="I133">
        <f t="shared" si="12"/>
        <v>1973</v>
      </c>
      <c r="J133" t="s">
        <v>36</v>
      </c>
      <c r="K133" t="s">
        <v>287</v>
      </c>
      <c r="L133" t="e">
        <f>VLOOKUP(H133,'id (2016)'!H:I,2,0)</f>
        <v>#N/A</v>
      </c>
    </row>
    <row r="134" spans="1:12">
      <c r="A134" t="str">
        <f t="shared" si="11"/>
        <v>PisarekPiotr1969</v>
      </c>
      <c r="C134">
        <f t="shared" si="13"/>
        <v>133</v>
      </c>
      <c r="D134" t="s">
        <v>273</v>
      </c>
      <c r="E134" t="s">
        <v>19</v>
      </c>
      <c r="F134">
        <v>0</v>
      </c>
      <c r="G134">
        <v>1969</v>
      </c>
      <c r="H134" t="str">
        <f t="shared" si="9"/>
        <v>Pisarek Piotr</v>
      </c>
      <c r="I134">
        <f t="shared" si="12"/>
        <v>1969</v>
      </c>
      <c r="J134" t="s">
        <v>36</v>
      </c>
      <c r="K134" t="s">
        <v>287</v>
      </c>
      <c r="L134">
        <f>VLOOKUP(H134,'id (2016)'!H:I,2,0)</f>
        <v>1969</v>
      </c>
    </row>
    <row r="135" spans="1:12">
      <c r="A135" t="str">
        <f t="shared" si="11"/>
        <v>TalandaMateusz1990</v>
      </c>
      <c r="C135">
        <f t="shared" si="13"/>
        <v>134</v>
      </c>
      <c r="D135" t="s">
        <v>1570</v>
      </c>
      <c r="E135" t="s">
        <v>97</v>
      </c>
      <c r="F135" t="s">
        <v>1521</v>
      </c>
      <c r="G135">
        <v>1990</v>
      </c>
      <c r="H135" t="str">
        <f t="shared" si="9"/>
        <v>Talanda Mateusz</v>
      </c>
      <c r="I135">
        <f t="shared" si="12"/>
        <v>1990</v>
      </c>
      <c r="J135" t="s">
        <v>36</v>
      </c>
      <c r="K135" t="s">
        <v>287</v>
      </c>
      <c r="L135" t="e">
        <f>VLOOKUP(H135,'id (2016)'!H:I,2,0)</f>
        <v>#N/A</v>
      </c>
    </row>
    <row r="136" spans="1:12">
      <c r="A136" t="str">
        <f t="shared" ref="A136:A137" si="14">D136&amp;E136&amp;G136</f>
        <v>ZarzyckiPiotr1989</v>
      </c>
      <c r="C136">
        <f t="shared" si="13"/>
        <v>135</v>
      </c>
      <c r="D136" t="s">
        <v>872</v>
      </c>
      <c r="E136" t="s">
        <v>19</v>
      </c>
      <c r="F136" t="s">
        <v>276</v>
      </c>
      <c r="G136">
        <v>1989</v>
      </c>
      <c r="H136" t="str">
        <f t="shared" si="9"/>
        <v>Zarzycki Piotr</v>
      </c>
      <c r="I136">
        <f t="shared" si="12"/>
        <v>1989</v>
      </c>
      <c r="J136" t="s">
        <v>36</v>
      </c>
      <c r="K136" t="s">
        <v>287</v>
      </c>
      <c r="L136">
        <f>VLOOKUP(H136,'id (2016)'!H:I,2,0)</f>
        <v>1989</v>
      </c>
    </row>
    <row r="137" spans="1:12">
      <c r="A137" t="str">
        <f t="shared" si="14"/>
        <v>PaszkowskiWojciech1978</v>
      </c>
      <c r="C137">
        <f t="shared" si="13"/>
        <v>136</v>
      </c>
      <c r="D137" t="s">
        <v>169</v>
      </c>
      <c r="E137" t="s">
        <v>166</v>
      </c>
      <c r="F137">
        <v>0</v>
      </c>
      <c r="G137">
        <v>1978</v>
      </c>
      <c r="H137" t="str">
        <f t="shared" si="9"/>
        <v>Paszkowski Wojciech</v>
      </c>
      <c r="I137">
        <f t="shared" si="12"/>
        <v>1978</v>
      </c>
      <c r="J137" t="s">
        <v>36</v>
      </c>
      <c r="K137" t="s">
        <v>287</v>
      </c>
      <c r="L137">
        <f>VLOOKUP(H137,'id (2016)'!H:I,2,0)</f>
        <v>1978</v>
      </c>
    </row>
    <row r="138" spans="1:12">
      <c r="A138" t="str">
        <f t="shared" ref="A138:A159" si="15">D138&amp;E138&amp;G138</f>
        <v>MalickiGrzegorz1976</v>
      </c>
      <c r="C138">
        <f t="shared" si="13"/>
        <v>137</v>
      </c>
      <c r="D138" t="s">
        <v>242</v>
      </c>
      <c r="E138" t="s">
        <v>23</v>
      </c>
      <c r="F138" t="s">
        <v>1519</v>
      </c>
      <c r="G138">
        <v>1976</v>
      </c>
      <c r="H138" t="str">
        <f t="shared" ref="H138:H159" si="16">D138&amp;" "&amp;E138</f>
        <v>Malicki Grzegorz</v>
      </c>
      <c r="I138">
        <f t="shared" ref="I138:I159" si="17">G138</f>
        <v>1976</v>
      </c>
      <c r="J138" t="s">
        <v>36</v>
      </c>
      <c r="K138" t="s">
        <v>287</v>
      </c>
      <c r="L138">
        <f>VLOOKUP(H138,'id (2016)'!H:I,2,0)</f>
        <v>1976</v>
      </c>
    </row>
    <row r="139" spans="1:12">
      <c r="A139" t="str">
        <f t="shared" si="15"/>
        <v>BedykMichał1986</v>
      </c>
      <c r="C139">
        <f t="shared" si="13"/>
        <v>138</v>
      </c>
      <c r="D139" t="s">
        <v>1518</v>
      </c>
      <c r="E139" t="s">
        <v>65</v>
      </c>
      <c r="F139" t="s">
        <v>1511</v>
      </c>
      <c r="G139">
        <v>1986</v>
      </c>
      <c r="H139" t="str">
        <f t="shared" si="16"/>
        <v>Bedyk Michał</v>
      </c>
      <c r="I139">
        <f t="shared" si="17"/>
        <v>1986</v>
      </c>
      <c r="J139" t="s">
        <v>36</v>
      </c>
      <c r="K139" t="s">
        <v>287</v>
      </c>
      <c r="L139" t="e">
        <f>VLOOKUP(H139,'id (2016)'!H:I,2,0)</f>
        <v>#N/A</v>
      </c>
    </row>
    <row r="140" spans="1:12">
      <c r="A140" t="str">
        <f t="shared" si="15"/>
        <v>CieślickiMateusz1987</v>
      </c>
      <c r="C140">
        <f t="shared" si="13"/>
        <v>139</v>
      </c>
      <c r="D140" t="s">
        <v>272</v>
      </c>
      <c r="E140" t="s">
        <v>97</v>
      </c>
      <c r="F140" t="s">
        <v>1517</v>
      </c>
      <c r="G140">
        <v>1987</v>
      </c>
      <c r="H140" t="str">
        <f t="shared" si="16"/>
        <v>Cieślicki Mateusz</v>
      </c>
      <c r="I140">
        <f t="shared" si="17"/>
        <v>1987</v>
      </c>
      <c r="J140" t="s">
        <v>36</v>
      </c>
      <c r="K140" t="s">
        <v>287</v>
      </c>
      <c r="L140">
        <f>VLOOKUP(H140,'id (2016)'!H:I,2,0)</f>
        <v>1987</v>
      </c>
    </row>
    <row r="141" spans="1:12">
      <c r="A141" t="str">
        <f t="shared" si="15"/>
        <v>TrzmielewskiRoman1955</v>
      </c>
      <c r="C141">
        <f t="shared" si="13"/>
        <v>140</v>
      </c>
      <c r="D141" t="s">
        <v>987</v>
      </c>
      <c r="E141" t="s">
        <v>250</v>
      </c>
      <c r="F141" t="s">
        <v>986</v>
      </c>
      <c r="G141">
        <v>1955</v>
      </c>
      <c r="H141" t="str">
        <f t="shared" si="16"/>
        <v>Trzmielewski Roman</v>
      </c>
      <c r="I141">
        <f t="shared" si="17"/>
        <v>1955</v>
      </c>
      <c r="J141" t="s">
        <v>36</v>
      </c>
      <c r="K141" t="s">
        <v>287</v>
      </c>
      <c r="L141">
        <f>VLOOKUP(H141,'id (2016)'!H:I,2,0)</f>
        <v>1955</v>
      </c>
    </row>
    <row r="142" spans="1:12">
      <c r="A142" t="str">
        <f t="shared" si="15"/>
        <v>KotMaciej1984</v>
      </c>
      <c r="C142">
        <f t="shared" si="13"/>
        <v>141</v>
      </c>
      <c r="D142" t="s">
        <v>260</v>
      </c>
      <c r="E142" t="s">
        <v>76</v>
      </c>
      <c r="F142" t="s">
        <v>259</v>
      </c>
      <c r="G142">
        <v>1984</v>
      </c>
      <c r="H142" t="str">
        <f t="shared" si="16"/>
        <v>Kot Maciej</v>
      </c>
      <c r="I142">
        <f t="shared" si="17"/>
        <v>1984</v>
      </c>
      <c r="J142" t="s">
        <v>36</v>
      </c>
      <c r="K142" t="s">
        <v>287</v>
      </c>
      <c r="L142">
        <f>VLOOKUP(H142,'id (2016)'!H:I,2,0)</f>
        <v>1984</v>
      </c>
    </row>
    <row r="143" spans="1:12">
      <c r="A143" t="str">
        <f t="shared" si="15"/>
        <v>TyszkowskiRoman1968</v>
      </c>
      <c r="C143">
        <f t="shared" si="13"/>
        <v>142</v>
      </c>
      <c r="D143" t="s">
        <v>251</v>
      </c>
      <c r="E143" t="s">
        <v>250</v>
      </c>
      <c r="F143">
        <v>0</v>
      </c>
      <c r="G143">
        <v>1968</v>
      </c>
      <c r="H143" t="str">
        <f t="shared" si="16"/>
        <v>Tyszkowski Roman</v>
      </c>
      <c r="I143">
        <f t="shared" si="17"/>
        <v>1968</v>
      </c>
      <c r="J143" t="s">
        <v>36</v>
      </c>
      <c r="K143" t="s">
        <v>287</v>
      </c>
      <c r="L143">
        <f>VLOOKUP(H143,'id (2016)'!H:I,2,0)</f>
        <v>1968</v>
      </c>
    </row>
    <row r="144" spans="1:12">
      <c r="A144" t="str">
        <f t="shared" si="15"/>
        <v>SkowronekMaciej1969</v>
      </c>
      <c r="C144">
        <f t="shared" si="13"/>
        <v>143</v>
      </c>
      <c r="D144" t="s">
        <v>268</v>
      </c>
      <c r="E144" t="s">
        <v>76</v>
      </c>
      <c r="F144" t="s">
        <v>1507</v>
      </c>
      <c r="G144">
        <v>1969</v>
      </c>
      <c r="H144" t="str">
        <f t="shared" si="16"/>
        <v>Skowronek Maciej</v>
      </c>
      <c r="I144">
        <f t="shared" si="17"/>
        <v>1969</v>
      </c>
      <c r="J144" t="s">
        <v>36</v>
      </c>
      <c r="K144" t="s">
        <v>287</v>
      </c>
      <c r="L144">
        <f>VLOOKUP(H144,'id (2016)'!H:I,2,0)</f>
        <v>1969</v>
      </c>
    </row>
    <row r="145" spans="1:12">
      <c r="A145" t="str">
        <f t="shared" si="15"/>
        <v>CzarnyGrzegorz1984</v>
      </c>
      <c r="C145">
        <f t="shared" si="13"/>
        <v>144</v>
      </c>
      <c r="D145" t="s">
        <v>825</v>
      </c>
      <c r="E145" t="s">
        <v>23</v>
      </c>
      <c r="F145" t="s">
        <v>823</v>
      </c>
      <c r="G145">
        <v>1984</v>
      </c>
      <c r="H145" t="str">
        <f t="shared" si="16"/>
        <v>Czarny Grzegorz</v>
      </c>
      <c r="I145">
        <f t="shared" si="17"/>
        <v>1984</v>
      </c>
      <c r="J145" t="s">
        <v>36</v>
      </c>
      <c r="K145" t="s">
        <v>287</v>
      </c>
      <c r="L145">
        <f>VLOOKUP(H145,'id (2016)'!H:I,2,0)</f>
        <v>1984</v>
      </c>
    </row>
    <row r="146" spans="1:12">
      <c r="A146" t="str">
        <f t="shared" si="15"/>
        <v>WalentowskiRadosław1979</v>
      </c>
      <c r="C146">
        <f t="shared" si="13"/>
        <v>145</v>
      </c>
      <c r="D146" t="s">
        <v>261</v>
      </c>
      <c r="E146" t="s">
        <v>257</v>
      </c>
      <c r="F146" t="s">
        <v>252</v>
      </c>
      <c r="G146">
        <v>1979</v>
      </c>
      <c r="H146" t="str">
        <f t="shared" si="16"/>
        <v>Walentowski Radosław</v>
      </c>
      <c r="I146">
        <f t="shared" si="17"/>
        <v>1979</v>
      </c>
      <c r="J146" t="s">
        <v>36</v>
      </c>
      <c r="K146" t="s">
        <v>287</v>
      </c>
      <c r="L146">
        <f>VLOOKUP(H146,'id (2016)'!H:I,2,0)</f>
        <v>1979</v>
      </c>
    </row>
    <row r="147" spans="1:12">
      <c r="A147" t="str">
        <f t="shared" si="15"/>
        <v>JakubasPiotr1985</v>
      </c>
      <c r="C147">
        <f t="shared" si="13"/>
        <v>146</v>
      </c>
      <c r="D147" t="s">
        <v>731</v>
      </c>
      <c r="E147" t="s">
        <v>19</v>
      </c>
      <c r="F147">
        <v>0</v>
      </c>
      <c r="G147">
        <v>1985</v>
      </c>
      <c r="H147" t="str">
        <f t="shared" si="16"/>
        <v>Jakubas Piotr</v>
      </c>
      <c r="I147">
        <f t="shared" si="17"/>
        <v>1985</v>
      </c>
      <c r="J147" t="s">
        <v>36</v>
      </c>
      <c r="K147" t="s">
        <v>287</v>
      </c>
      <c r="L147">
        <f>VLOOKUP(H147,'id (2016)'!H:I,2,0)</f>
        <v>0</v>
      </c>
    </row>
    <row r="148" spans="1:12">
      <c r="A148" t="str">
        <f t="shared" si="15"/>
        <v>JacakAndrzej1986</v>
      </c>
      <c r="C148">
        <f t="shared" si="13"/>
        <v>147</v>
      </c>
      <c r="D148" t="s">
        <v>822</v>
      </c>
      <c r="E148" t="s">
        <v>30</v>
      </c>
      <c r="F148" t="s">
        <v>1511</v>
      </c>
      <c r="G148">
        <v>1986</v>
      </c>
      <c r="H148" t="str">
        <f t="shared" si="16"/>
        <v>Jacak Andrzej</v>
      </c>
      <c r="I148">
        <f t="shared" si="17"/>
        <v>1986</v>
      </c>
      <c r="J148" t="s">
        <v>36</v>
      </c>
      <c r="K148" t="s">
        <v>287</v>
      </c>
      <c r="L148">
        <f>VLOOKUP(H148,'id (2016)'!H:I,2,0)</f>
        <v>1986</v>
      </c>
    </row>
    <row r="149" spans="1:12">
      <c r="A149" t="str">
        <f t="shared" si="15"/>
        <v>RajdaKrzysztof1976</v>
      </c>
      <c r="C149">
        <f t="shared" si="13"/>
        <v>148</v>
      </c>
      <c r="D149" t="s">
        <v>1510</v>
      </c>
      <c r="E149" t="s">
        <v>26</v>
      </c>
      <c r="F149" t="s">
        <v>1507</v>
      </c>
      <c r="G149">
        <v>1976</v>
      </c>
      <c r="H149" t="str">
        <f t="shared" si="16"/>
        <v>Rajda Krzysztof</v>
      </c>
      <c r="I149">
        <f t="shared" si="17"/>
        <v>1976</v>
      </c>
      <c r="J149" t="s">
        <v>36</v>
      </c>
      <c r="K149" t="s">
        <v>287</v>
      </c>
      <c r="L149" t="e">
        <f>VLOOKUP(H149,'id (2016)'!H:I,2,0)</f>
        <v>#N/A</v>
      </c>
    </row>
    <row r="150" spans="1:12">
      <c r="A150" t="str">
        <f t="shared" si="15"/>
        <v>TrzopMateusz1980</v>
      </c>
      <c r="C150">
        <f t="shared" si="13"/>
        <v>149</v>
      </c>
      <c r="D150" t="s">
        <v>1508</v>
      </c>
      <c r="E150" t="s">
        <v>97</v>
      </c>
      <c r="F150" t="s">
        <v>1507</v>
      </c>
      <c r="G150">
        <v>1980</v>
      </c>
      <c r="H150" t="str">
        <f t="shared" si="16"/>
        <v>Trzop Mateusz</v>
      </c>
      <c r="I150">
        <f t="shared" si="17"/>
        <v>1980</v>
      </c>
      <c r="J150" t="s">
        <v>36</v>
      </c>
      <c r="K150" t="s">
        <v>287</v>
      </c>
      <c r="L150" t="e">
        <f>VLOOKUP(H150,'id (2016)'!H:I,2,0)</f>
        <v>#N/A</v>
      </c>
    </row>
    <row r="151" spans="1:12">
      <c r="A151" t="str">
        <f t="shared" si="15"/>
        <v>KorzecStaszek1978</v>
      </c>
      <c r="C151">
        <f t="shared" si="13"/>
        <v>150</v>
      </c>
      <c r="D151" t="s">
        <v>244</v>
      </c>
      <c r="E151" t="s">
        <v>243</v>
      </c>
      <c r="F151" t="s">
        <v>1502</v>
      </c>
      <c r="G151">
        <v>1978</v>
      </c>
      <c r="H151" t="str">
        <f t="shared" si="16"/>
        <v>Korzec Staszek</v>
      </c>
      <c r="I151">
        <f t="shared" si="17"/>
        <v>1978</v>
      </c>
      <c r="J151" t="s">
        <v>36</v>
      </c>
      <c r="K151" t="s">
        <v>287</v>
      </c>
      <c r="L151">
        <f>VLOOKUP(H151,'id (2016)'!H:I,2,0)</f>
        <v>1978</v>
      </c>
    </row>
    <row r="152" spans="1:12">
      <c r="A152" t="str">
        <f t="shared" si="15"/>
        <v>KucharczykSeweryn1979</v>
      </c>
      <c r="C152">
        <f t="shared" si="13"/>
        <v>151</v>
      </c>
      <c r="D152" t="s">
        <v>974</v>
      </c>
      <c r="E152" t="s">
        <v>975</v>
      </c>
      <c r="F152" t="s">
        <v>1504</v>
      </c>
      <c r="G152">
        <v>1979</v>
      </c>
      <c r="H152" t="str">
        <f t="shared" si="16"/>
        <v>Kucharczyk Seweryn</v>
      </c>
      <c r="I152">
        <f t="shared" si="17"/>
        <v>1979</v>
      </c>
      <c r="J152" t="s">
        <v>36</v>
      </c>
      <c r="K152" t="s">
        <v>287</v>
      </c>
      <c r="L152">
        <f>VLOOKUP(H152,'id (2016)'!H:I,2,0)</f>
        <v>1979</v>
      </c>
    </row>
    <row r="153" spans="1:12">
      <c r="A153" t="str">
        <f t="shared" si="15"/>
        <v>KonopińskiMaciek1973</v>
      </c>
      <c r="C153">
        <f t="shared" si="13"/>
        <v>152</v>
      </c>
      <c r="D153" t="s">
        <v>218</v>
      </c>
      <c r="E153" t="s">
        <v>1503</v>
      </c>
      <c r="F153" t="s">
        <v>1502</v>
      </c>
      <c r="G153">
        <v>1973</v>
      </c>
      <c r="H153" t="str">
        <f t="shared" si="16"/>
        <v>Konopiński Maciek</v>
      </c>
      <c r="I153">
        <f t="shared" si="17"/>
        <v>1973</v>
      </c>
      <c r="J153" t="s">
        <v>36</v>
      </c>
      <c r="K153" t="s">
        <v>287</v>
      </c>
      <c r="L153" t="e">
        <f>VLOOKUP(H153,'id (2016)'!H:I,2,0)</f>
        <v>#N/A</v>
      </c>
    </row>
    <row r="154" spans="1:12">
      <c r="A154" t="str">
        <f t="shared" si="15"/>
        <v>TomaszczykLudwik1962</v>
      </c>
      <c r="C154">
        <f t="shared" si="13"/>
        <v>153</v>
      </c>
      <c r="D154" t="s">
        <v>237</v>
      </c>
      <c r="E154" t="s">
        <v>236</v>
      </c>
      <c r="F154">
        <v>0</v>
      </c>
      <c r="G154">
        <v>1962</v>
      </c>
      <c r="H154" t="str">
        <f t="shared" si="16"/>
        <v>Tomaszczyk Ludwik</v>
      </c>
      <c r="I154">
        <f t="shared" si="17"/>
        <v>1962</v>
      </c>
      <c r="J154" t="s">
        <v>36</v>
      </c>
      <c r="K154" t="s">
        <v>287</v>
      </c>
      <c r="L154">
        <f>VLOOKUP(H154,'id (2016)'!H:I,2,0)</f>
        <v>1962</v>
      </c>
    </row>
    <row r="155" spans="1:12">
      <c r="A155" t="str">
        <f t="shared" si="15"/>
        <v>KidońJanusz1969</v>
      </c>
      <c r="C155">
        <f t="shared" si="13"/>
        <v>154</v>
      </c>
      <c r="D155" t="s">
        <v>1500</v>
      </c>
      <c r="E155" t="s">
        <v>1232</v>
      </c>
      <c r="F155">
        <v>0</v>
      </c>
      <c r="G155">
        <v>1969</v>
      </c>
      <c r="H155" t="str">
        <f t="shared" si="16"/>
        <v>Kidoń Janusz</v>
      </c>
      <c r="I155">
        <f t="shared" si="17"/>
        <v>1969</v>
      </c>
      <c r="J155" t="s">
        <v>36</v>
      </c>
      <c r="K155" t="s">
        <v>287</v>
      </c>
      <c r="L155" t="e">
        <f>VLOOKUP(H155,'id (2016)'!H:I,2,0)</f>
        <v>#N/A</v>
      </c>
    </row>
    <row r="156" spans="1:12">
      <c r="A156" t="str">
        <f t="shared" si="15"/>
        <v>KurzawaBogdan1965</v>
      </c>
      <c r="C156">
        <f t="shared" si="13"/>
        <v>155</v>
      </c>
      <c r="D156" t="s">
        <v>231</v>
      </c>
      <c r="E156" t="s">
        <v>230</v>
      </c>
      <c r="F156">
        <v>0</v>
      </c>
      <c r="G156">
        <v>1965</v>
      </c>
      <c r="H156" t="str">
        <f t="shared" si="16"/>
        <v>Kurzawa Bogdan</v>
      </c>
      <c r="I156">
        <f t="shared" si="17"/>
        <v>1965</v>
      </c>
      <c r="J156" t="s">
        <v>36</v>
      </c>
      <c r="K156" t="s">
        <v>287</v>
      </c>
      <c r="L156">
        <f>VLOOKUP(H156,'id (2016)'!H:I,2,0)</f>
        <v>1965</v>
      </c>
    </row>
    <row r="157" spans="1:12">
      <c r="A157" t="str">
        <f t="shared" si="15"/>
        <v>JelińskiTomasz1982</v>
      </c>
      <c r="C157">
        <f t="shared" si="13"/>
        <v>156</v>
      </c>
      <c r="D157" t="s">
        <v>227</v>
      </c>
      <c r="E157" t="s">
        <v>53</v>
      </c>
      <c r="F157" t="s">
        <v>222</v>
      </c>
      <c r="G157">
        <v>1982</v>
      </c>
      <c r="H157" t="str">
        <f t="shared" si="16"/>
        <v>Jeliński Tomasz</v>
      </c>
      <c r="I157">
        <f t="shared" si="17"/>
        <v>1982</v>
      </c>
      <c r="J157" t="s">
        <v>36</v>
      </c>
      <c r="K157" t="s">
        <v>287</v>
      </c>
      <c r="L157">
        <f>VLOOKUP(H157,'id (2016)'!H:I,2,0)</f>
        <v>1982</v>
      </c>
    </row>
    <row r="158" spans="1:12">
      <c r="A158" t="str">
        <f t="shared" si="15"/>
        <v>BorgiełMarek1993</v>
      </c>
      <c r="C158">
        <f t="shared" si="13"/>
        <v>157</v>
      </c>
      <c r="D158" t="s">
        <v>266</v>
      </c>
      <c r="E158" t="s">
        <v>38</v>
      </c>
      <c r="F158" t="s">
        <v>1496</v>
      </c>
      <c r="G158">
        <v>1993</v>
      </c>
      <c r="H158" t="str">
        <f t="shared" si="16"/>
        <v>Borgieł Marek</v>
      </c>
      <c r="I158">
        <f t="shared" si="17"/>
        <v>1993</v>
      </c>
      <c r="J158" t="s">
        <v>36</v>
      </c>
      <c r="K158" t="s">
        <v>287</v>
      </c>
      <c r="L158">
        <f>VLOOKUP(H158,'id (2016)'!H:I,2,0)</f>
        <v>1993</v>
      </c>
    </row>
    <row r="159" spans="1:12">
      <c r="A159" t="str">
        <f t="shared" si="15"/>
        <v>KaweckiDariusz1971</v>
      </c>
      <c r="C159">
        <f t="shared" si="13"/>
        <v>158</v>
      </c>
      <c r="D159" t="s">
        <v>229</v>
      </c>
      <c r="E159" t="s">
        <v>159</v>
      </c>
      <c r="F159" t="s">
        <v>1494</v>
      </c>
      <c r="G159">
        <v>1971</v>
      </c>
      <c r="H159" t="str">
        <f t="shared" si="16"/>
        <v>Kawecki Dariusz</v>
      </c>
      <c r="I159">
        <f t="shared" si="17"/>
        <v>1971</v>
      </c>
      <c r="J159" t="s">
        <v>36</v>
      </c>
      <c r="K159" t="s">
        <v>287</v>
      </c>
      <c r="L159">
        <f>VLOOKUP(H159,'id (2016)'!H:I,2,0)</f>
        <v>1971</v>
      </c>
    </row>
    <row r="160" spans="1:12">
      <c r="A160" t="str">
        <f t="shared" ref="A160:A217" si="18">D160&amp;E160&amp;G160</f>
        <v>CzarnyBasia1982</v>
      </c>
      <c r="C160">
        <f t="shared" si="13"/>
        <v>159</v>
      </c>
      <c r="D160" t="s">
        <v>825</v>
      </c>
      <c r="E160" t="s">
        <v>824</v>
      </c>
      <c r="F160" t="s">
        <v>823</v>
      </c>
      <c r="G160">
        <v>1982</v>
      </c>
      <c r="H160" t="str">
        <f t="shared" ref="H160:H217" si="19">D160&amp;" "&amp;E160</f>
        <v>Czarny Basia</v>
      </c>
      <c r="I160">
        <f t="shared" ref="I160:I217" si="20">G160</f>
        <v>1982</v>
      </c>
      <c r="J160" t="s">
        <v>0</v>
      </c>
      <c r="K160" t="s">
        <v>287</v>
      </c>
      <c r="L160">
        <f>VLOOKUP(H160,'id (2016)'!H:I,2,0)</f>
        <v>1982</v>
      </c>
    </row>
    <row r="161" spans="1:12">
      <c r="A161" t="str">
        <f t="shared" si="18"/>
        <v>AdamczykEwa1975</v>
      </c>
      <c r="C161">
        <f t="shared" si="13"/>
        <v>160</v>
      </c>
      <c r="D161" t="s">
        <v>246</v>
      </c>
      <c r="E161" t="s">
        <v>350</v>
      </c>
      <c r="F161" t="s">
        <v>351</v>
      </c>
      <c r="G161">
        <v>1975</v>
      </c>
      <c r="H161" t="str">
        <f t="shared" si="19"/>
        <v>Adamczyk Ewa</v>
      </c>
      <c r="I161">
        <f t="shared" si="20"/>
        <v>1975</v>
      </c>
      <c r="J161" t="s">
        <v>0</v>
      </c>
      <c r="K161" t="s">
        <v>287</v>
      </c>
      <c r="L161">
        <f>VLOOKUP(H161,'id (2016)'!H:I,2,0)</f>
        <v>1975</v>
      </c>
    </row>
    <row r="162" spans="1:12">
      <c r="A162" t="str">
        <f t="shared" si="18"/>
        <v>LabutMaria1977</v>
      </c>
      <c r="C162">
        <f t="shared" si="13"/>
        <v>161</v>
      </c>
      <c r="D162" t="s">
        <v>220</v>
      </c>
      <c r="E162" t="s">
        <v>219</v>
      </c>
      <c r="F162">
        <v>0</v>
      </c>
      <c r="G162">
        <v>1977</v>
      </c>
      <c r="H162" t="str">
        <f t="shared" si="19"/>
        <v>Labut Maria</v>
      </c>
      <c r="I162">
        <f t="shared" si="20"/>
        <v>1977</v>
      </c>
      <c r="J162" t="s">
        <v>0</v>
      </c>
      <c r="K162" t="s">
        <v>287</v>
      </c>
      <c r="L162">
        <f>VLOOKUP(H162,'id (2016)'!H:I,2,0)</f>
        <v>1977</v>
      </c>
    </row>
    <row r="163" spans="1:12">
      <c r="A163" t="str">
        <f t="shared" si="18"/>
        <v>KosmalaMonika1978</v>
      </c>
      <c r="C163">
        <f t="shared" si="13"/>
        <v>162</v>
      </c>
      <c r="D163" t="s">
        <v>224</v>
      </c>
      <c r="E163" t="s">
        <v>223</v>
      </c>
      <c r="F163" t="s">
        <v>222</v>
      </c>
      <c r="G163">
        <v>1978</v>
      </c>
      <c r="H163" t="str">
        <f t="shared" si="19"/>
        <v>Kosmala Monika</v>
      </c>
      <c r="I163">
        <f t="shared" si="20"/>
        <v>1978</v>
      </c>
      <c r="J163" t="s">
        <v>0</v>
      </c>
      <c r="K163" t="s">
        <v>287</v>
      </c>
      <c r="L163">
        <f>VLOOKUP(H163,'id (2016)'!H:I,2,0)</f>
        <v>1978</v>
      </c>
    </row>
    <row r="164" spans="1:12">
      <c r="A164" t="str">
        <f t="shared" si="18"/>
        <v>BosackaMarzena0</v>
      </c>
      <c r="C164">
        <f t="shared" si="13"/>
        <v>163</v>
      </c>
      <c r="D164" t="s">
        <v>1589</v>
      </c>
      <c r="E164" t="s">
        <v>1588</v>
      </c>
      <c r="G164">
        <v>0</v>
      </c>
      <c r="H164" t="str">
        <f t="shared" si="19"/>
        <v>Bosacka Marzena</v>
      </c>
      <c r="I164">
        <f t="shared" si="20"/>
        <v>0</v>
      </c>
      <c r="J164" t="s">
        <v>0</v>
      </c>
      <c r="K164" t="s">
        <v>1254</v>
      </c>
      <c r="L164" t="e">
        <f>VLOOKUP(H164,'id (2016)'!H:I,2,0)</f>
        <v>#N/A</v>
      </c>
    </row>
    <row r="165" spans="1:12">
      <c r="A165" t="str">
        <f t="shared" si="18"/>
        <v>GruszczyńskaMariola0</v>
      </c>
      <c r="C165">
        <f t="shared" si="13"/>
        <v>164</v>
      </c>
      <c r="D165" t="s">
        <v>1591</v>
      </c>
      <c r="E165" t="s">
        <v>1590</v>
      </c>
      <c r="G165">
        <v>0</v>
      </c>
      <c r="H165" t="str">
        <f t="shared" si="19"/>
        <v>Gruszczyńska Mariola</v>
      </c>
      <c r="I165">
        <f t="shared" si="20"/>
        <v>0</v>
      </c>
      <c r="J165" t="s">
        <v>0</v>
      </c>
      <c r="K165" t="s">
        <v>1254</v>
      </c>
      <c r="L165" t="e">
        <f>VLOOKUP(H165,'id (2016)'!H:I,2,0)</f>
        <v>#N/A</v>
      </c>
    </row>
    <row r="166" spans="1:12">
      <c r="A166" t="str">
        <f t="shared" si="18"/>
        <v>MatuszewskaAnna0</v>
      </c>
      <c r="C166">
        <f t="shared" si="13"/>
        <v>165</v>
      </c>
      <c r="D166" t="s">
        <v>1593</v>
      </c>
      <c r="E166" t="s">
        <v>292</v>
      </c>
      <c r="G166">
        <v>0</v>
      </c>
      <c r="H166" t="str">
        <f t="shared" si="19"/>
        <v>Matuszewska Anna</v>
      </c>
      <c r="I166">
        <f t="shared" si="20"/>
        <v>0</v>
      </c>
      <c r="J166" t="s">
        <v>0</v>
      </c>
      <c r="K166" t="s">
        <v>1254</v>
      </c>
      <c r="L166" t="e">
        <f>VLOOKUP(H166,'id (2016)'!H:I,2,0)</f>
        <v>#N/A</v>
      </c>
    </row>
    <row r="167" spans="1:12">
      <c r="A167" t="str">
        <f t="shared" si="18"/>
        <v>GrabowskaOlga0</v>
      </c>
      <c r="C167">
        <f t="shared" si="13"/>
        <v>166</v>
      </c>
      <c r="D167" t="s">
        <v>1597</v>
      </c>
      <c r="E167" t="s">
        <v>1596</v>
      </c>
      <c r="G167">
        <v>0</v>
      </c>
      <c r="H167" t="str">
        <f t="shared" si="19"/>
        <v>Grabowska Olga</v>
      </c>
      <c r="I167">
        <f t="shared" si="20"/>
        <v>0</v>
      </c>
      <c r="J167" t="s">
        <v>0</v>
      </c>
      <c r="K167" t="s">
        <v>1254</v>
      </c>
      <c r="L167" t="e">
        <f>VLOOKUP(H167,'id (2016)'!H:I,2,0)</f>
        <v>#N/A</v>
      </c>
    </row>
    <row r="168" spans="1:12">
      <c r="A168" t="str">
        <f t="shared" si="18"/>
        <v>WiśniewskiKrzysztof1964</v>
      </c>
      <c r="C168">
        <f t="shared" si="13"/>
        <v>167</v>
      </c>
      <c r="D168" t="s">
        <v>104</v>
      </c>
      <c r="E168" t="s">
        <v>26</v>
      </c>
      <c r="F168" t="s">
        <v>891</v>
      </c>
      <c r="G168">
        <v>1964</v>
      </c>
      <c r="H168" t="str">
        <f t="shared" si="19"/>
        <v>Wiśniewski Krzysztof</v>
      </c>
      <c r="I168">
        <f t="shared" si="20"/>
        <v>1964</v>
      </c>
      <c r="J168" t="s">
        <v>36</v>
      </c>
      <c r="K168" t="s">
        <v>1254</v>
      </c>
      <c r="L168" t="e">
        <f>VLOOKUP(H168,'id (2016)'!H:I,2,0)</f>
        <v>#N/A</v>
      </c>
    </row>
    <row r="169" spans="1:12">
      <c r="A169" t="str">
        <f t="shared" si="18"/>
        <v>DawidziakJarosław1971</v>
      </c>
      <c r="C169">
        <f t="shared" si="13"/>
        <v>168</v>
      </c>
      <c r="D169" t="s">
        <v>898</v>
      </c>
      <c r="E169" t="s">
        <v>96</v>
      </c>
      <c r="F169" t="s">
        <v>891</v>
      </c>
      <c r="G169">
        <v>1971</v>
      </c>
      <c r="H169" t="str">
        <f t="shared" si="19"/>
        <v>Dawidziak Jarosław</v>
      </c>
      <c r="I169">
        <f t="shared" si="20"/>
        <v>1971</v>
      </c>
      <c r="J169" t="s">
        <v>36</v>
      </c>
      <c r="K169" t="s">
        <v>1254</v>
      </c>
      <c r="L169">
        <f>VLOOKUP(H169,'id (2016)'!H:I,2,0)</f>
        <v>0</v>
      </c>
    </row>
    <row r="170" spans="1:12">
      <c r="A170" t="str">
        <f t="shared" si="18"/>
        <v>HoffmannMateusz1991</v>
      </c>
      <c r="C170">
        <f t="shared" si="13"/>
        <v>169</v>
      </c>
      <c r="D170" t="s">
        <v>114</v>
      </c>
      <c r="E170" t="s">
        <v>97</v>
      </c>
      <c r="G170">
        <v>1991</v>
      </c>
      <c r="H170" t="str">
        <f t="shared" si="19"/>
        <v>Hoffmann Mateusz</v>
      </c>
      <c r="I170">
        <f t="shared" si="20"/>
        <v>1991</v>
      </c>
      <c r="J170" t="s">
        <v>36</v>
      </c>
      <c r="K170" t="s">
        <v>1254</v>
      </c>
      <c r="L170">
        <f>VLOOKUP(H170,'id (2016)'!H:I,2,0)</f>
        <v>1991</v>
      </c>
    </row>
    <row r="171" spans="1:12">
      <c r="A171" t="str">
        <f t="shared" si="18"/>
        <v>RajewskiBartosz0</v>
      </c>
      <c r="C171">
        <f t="shared" si="13"/>
        <v>170</v>
      </c>
      <c r="D171" t="s">
        <v>1583</v>
      </c>
      <c r="E171" t="s">
        <v>51</v>
      </c>
      <c r="G171">
        <v>0</v>
      </c>
      <c r="H171" t="str">
        <f t="shared" si="19"/>
        <v>Rajewski Bartosz</v>
      </c>
      <c r="I171">
        <f t="shared" si="20"/>
        <v>0</v>
      </c>
      <c r="J171" t="s">
        <v>36</v>
      </c>
      <c r="K171" t="s">
        <v>1254</v>
      </c>
      <c r="L171" t="e">
        <f>VLOOKUP(H171,'id (2016)'!H:I,2,0)</f>
        <v>#N/A</v>
      </c>
    </row>
    <row r="172" spans="1:12">
      <c r="A172" t="str">
        <f t="shared" si="18"/>
        <v>BenamerAdam0</v>
      </c>
      <c r="C172">
        <f t="shared" si="13"/>
        <v>171</v>
      </c>
      <c r="D172" t="s">
        <v>1584</v>
      </c>
      <c r="E172" t="s">
        <v>89</v>
      </c>
      <c r="G172">
        <v>0</v>
      </c>
      <c r="H172" t="str">
        <f t="shared" si="19"/>
        <v>Benamer Adam</v>
      </c>
      <c r="I172">
        <f t="shared" si="20"/>
        <v>0</v>
      </c>
      <c r="J172" t="s">
        <v>36</v>
      </c>
      <c r="K172" t="s">
        <v>1254</v>
      </c>
      <c r="L172" t="e">
        <f>VLOOKUP(H172,'id (2016)'!H:I,2,0)</f>
        <v>#N/A</v>
      </c>
    </row>
    <row r="173" spans="1:12">
      <c r="A173" t="str">
        <f t="shared" si="18"/>
        <v>SawickiŁukasz0</v>
      </c>
      <c r="C173">
        <f t="shared" si="13"/>
        <v>172</v>
      </c>
      <c r="D173" t="s">
        <v>556</v>
      </c>
      <c r="E173" t="s">
        <v>69</v>
      </c>
      <c r="G173">
        <v>0</v>
      </c>
      <c r="H173" t="str">
        <f t="shared" si="19"/>
        <v>Sawicki Łukasz</v>
      </c>
      <c r="I173">
        <f t="shared" si="20"/>
        <v>0</v>
      </c>
      <c r="J173" t="s">
        <v>36</v>
      </c>
      <c r="K173" t="s">
        <v>1254</v>
      </c>
      <c r="L173" t="e">
        <f>VLOOKUP(H173,'id (2016)'!H:I,2,0)</f>
        <v>#N/A</v>
      </c>
    </row>
    <row r="174" spans="1:12">
      <c r="A174" t="str">
        <f t="shared" si="18"/>
        <v>UmyszkiewiczAdrian0</v>
      </c>
      <c r="C174">
        <f t="shared" si="13"/>
        <v>173</v>
      </c>
      <c r="D174" t="s">
        <v>1585</v>
      </c>
      <c r="E174" t="s">
        <v>338</v>
      </c>
      <c r="G174">
        <v>0</v>
      </c>
      <c r="H174" t="str">
        <f t="shared" si="19"/>
        <v>Umyszkiewicz Adrian</v>
      </c>
      <c r="I174">
        <f t="shared" si="20"/>
        <v>0</v>
      </c>
      <c r="J174" t="s">
        <v>36</v>
      </c>
      <c r="K174" t="s">
        <v>1254</v>
      </c>
      <c r="L174" t="e">
        <f>VLOOKUP(H174,'id (2016)'!H:I,2,0)</f>
        <v>#N/A</v>
      </c>
    </row>
    <row r="175" spans="1:12">
      <c r="A175" t="str">
        <f t="shared" si="18"/>
        <v>GrychowskiRadosław0</v>
      </c>
      <c r="C175">
        <f t="shared" si="13"/>
        <v>174</v>
      </c>
      <c r="D175" t="s">
        <v>1586</v>
      </c>
      <c r="E175" t="s">
        <v>257</v>
      </c>
      <c r="G175">
        <v>0</v>
      </c>
      <c r="H175" t="str">
        <f t="shared" si="19"/>
        <v>Grychowski Radosław</v>
      </c>
      <c r="I175">
        <f t="shared" si="20"/>
        <v>0</v>
      </c>
      <c r="J175" t="s">
        <v>36</v>
      </c>
      <c r="K175" t="s">
        <v>1254</v>
      </c>
      <c r="L175" t="e">
        <f>VLOOKUP(H175,'id (2016)'!H:I,2,0)</f>
        <v>#N/A</v>
      </c>
    </row>
    <row r="176" spans="1:12">
      <c r="A176" t="str">
        <f t="shared" si="18"/>
        <v>CzyżewskiTomasz0</v>
      </c>
      <c r="C176">
        <f t="shared" si="13"/>
        <v>175</v>
      </c>
      <c r="D176" t="s">
        <v>1587</v>
      </c>
      <c r="E176" t="s">
        <v>53</v>
      </c>
      <c r="G176">
        <v>0</v>
      </c>
      <c r="H176" t="str">
        <f t="shared" si="19"/>
        <v>Czyżewski Tomasz</v>
      </c>
      <c r="I176">
        <f t="shared" si="20"/>
        <v>0</v>
      </c>
      <c r="J176" t="s">
        <v>36</v>
      </c>
      <c r="K176" t="s">
        <v>1254</v>
      </c>
      <c r="L176" t="e">
        <f>VLOOKUP(H176,'id (2016)'!H:I,2,0)</f>
        <v>#N/A</v>
      </c>
    </row>
    <row r="177" spans="1:12">
      <c r="A177" t="str">
        <f t="shared" si="18"/>
        <v>ZbierskiMaciej0</v>
      </c>
      <c r="C177">
        <f t="shared" si="13"/>
        <v>176</v>
      </c>
      <c r="D177" t="s">
        <v>1592</v>
      </c>
      <c r="E177" t="s">
        <v>76</v>
      </c>
      <c r="G177">
        <v>0</v>
      </c>
      <c r="H177" t="str">
        <f t="shared" si="19"/>
        <v>Zbierski Maciej</v>
      </c>
      <c r="I177">
        <f t="shared" si="20"/>
        <v>0</v>
      </c>
      <c r="J177" t="s">
        <v>36</v>
      </c>
      <c r="K177" t="s">
        <v>1254</v>
      </c>
      <c r="L177" t="e">
        <f>VLOOKUP(H177,'id (2016)'!H:I,2,0)</f>
        <v>#N/A</v>
      </c>
    </row>
    <row r="178" spans="1:12">
      <c r="A178" t="str">
        <f t="shared" si="18"/>
        <v>MaćkowiakWojtek0</v>
      </c>
      <c r="C178">
        <f t="shared" si="13"/>
        <v>177</v>
      </c>
      <c r="D178" t="s">
        <v>1595</v>
      </c>
      <c r="E178" t="s">
        <v>1594</v>
      </c>
      <c r="G178">
        <v>0</v>
      </c>
      <c r="H178" t="str">
        <f t="shared" si="19"/>
        <v>Maćkowiak Wojtek</v>
      </c>
      <c r="I178">
        <f t="shared" si="20"/>
        <v>0</v>
      </c>
      <c r="J178" t="s">
        <v>36</v>
      </c>
      <c r="K178" t="s">
        <v>1254</v>
      </c>
      <c r="L178" t="e">
        <f>VLOOKUP(H178,'id (2016)'!H:I,2,0)</f>
        <v>#N/A</v>
      </c>
    </row>
    <row r="179" spans="1:12">
      <c r="A179" t="str">
        <f t="shared" si="18"/>
        <v>SobkówBłażej0</v>
      </c>
      <c r="C179">
        <f t="shared" si="13"/>
        <v>178</v>
      </c>
      <c r="D179" t="s">
        <v>1599</v>
      </c>
      <c r="E179" t="s">
        <v>1598</v>
      </c>
      <c r="G179">
        <v>0</v>
      </c>
      <c r="H179" t="str">
        <f t="shared" si="19"/>
        <v>Sobków Błażej</v>
      </c>
      <c r="I179">
        <f t="shared" si="20"/>
        <v>0</v>
      </c>
      <c r="J179" t="s">
        <v>36</v>
      </c>
      <c r="K179" t="s">
        <v>1254</v>
      </c>
      <c r="L179" t="e">
        <f>VLOOKUP(H179,'id (2016)'!H:I,2,0)</f>
        <v>#N/A</v>
      </c>
    </row>
    <row r="180" spans="1:12">
      <c r="A180" t="str">
        <f t="shared" si="18"/>
        <v>SzuwalskiJacek0</v>
      </c>
      <c r="C180">
        <f t="shared" si="13"/>
        <v>179</v>
      </c>
      <c r="D180" t="s">
        <v>1603</v>
      </c>
      <c r="E180" t="s">
        <v>25</v>
      </c>
      <c r="G180">
        <v>0</v>
      </c>
      <c r="H180" t="str">
        <f t="shared" si="19"/>
        <v>Szuwalski Jacek</v>
      </c>
      <c r="I180">
        <f t="shared" si="20"/>
        <v>0</v>
      </c>
      <c r="J180" t="s">
        <v>36</v>
      </c>
      <c r="K180" t="s">
        <v>1254</v>
      </c>
      <c r="L180" t="e">
        <f>VLOOKUP(H180,'id (2016)'!H:I,2,0)</f>
        <v>#N/A</v>
      </c>
    </row>
    <row r="181" spans="1:12">
      <c r="A181" t="str">
        <f t="shared" si="18"/>
        <v>StawskiBartosz0</v>
      </c>
      <c r="C181">
        <f t="shared" si="13"/>
        <v>180</v>
      </c>
      <c r="D181" t="s">
        <v>1604</v>
      </c>
      <c r="E181" t="s">
        <v>51</v>
      </c>
      <c r="G181">
        <v>0</v>
      </c>
      <c r="H181" t="str">
        <f t="shared" si="19"/>
        <v>Stawski Bartosz</v>
      </c>
      <c r="I181">
        <f t="shared" si="20"/>
        <v>0</v>
      </c>
      <c r="J181" t="s">
        <v>36</v>
      </c>
      <c r="K181" t="s">
        <v>1254</v>
      </c>
      <c r="L181" t="e">
        <f>VLOOKUP(H181,'id (2016)'!H:I,2,0)</f>
        <v>#N/A</v>
      </c>
    </row>
    <row r="182" spans="1:12">
      <c r="A182" t="str">
        <f t="shared" si="18"/>
        <v>WardaJarosław1958</v>
      </c>
      <c r="C182">
        <f t="shared" si="13"/>
        <v>181</v>
      </c>
      <c r="D182" t="s">
        <v>454</v>
      </c>
      <c r="E182" t="s">
        <v>96</v>
      </c>
      <c r="F182">
        <v>0</v>
      </c>
      <c r="G182">
        <v>1958</v>
      </c>
      <c r="H182" t="str">
        <f t="shared" si="19"/>
        <v>Warda Jarosław</v>
      </c>
      <c r="I182">
        <f t="shared" si="20"/>
        <v>1958</v>
      </c>
      <c r="J182" t="s">
        <v>36</v>
      </c>
      <c r="K182" t="s">
        <v>1845</v>
      </c>
      <c r="L182">
        <f>VLOOKUP(H182,'id (2016)'!H:I,2,0)</f>
        <v>1958</v>
      </c>
    </row>
    <row r="183" spans="1:12">
      <c r="A183" t="str">
        <f t="shared" si="18"/>
        <v>MarciniukRafał1983</v>
      </c>
      <c r="C183">
        <f t="shared" si="13"/>
        <v>182</v>
      </c>
      <c r="D183" t="s">
        <v>440</v>
      </c>
      <c r="E183" t="s">
        <v>50</v>
      </c>
      <c r="F183" t="s">
        <v>439</v>
      </c>
      <c r="G183">
        <v>1983</v>
      </c>
      <c r="H183" t="str">
        <f t="shared" si="19"/>
        <v>Marciniuk Rafał</v>
      </c>
      <c r="I183">
        <f t="shared" si="20"/>
        <v>1983</v>
      </c>
      <c r="J183" t="s">
        <v>36</v>
      </c>
      <c r="K183" t="s">
        <v>1845</v>
      </c>
      <c r="L183">
        <f>VLOOKUP(H183,'id (2016)'!H:I,2,0)</f>
        <v>1983</v>
      </c>
    </row>
    <row r="184" spans="1:12">
      <c r="A184" t="str">
        <f t="shared" si="18"/>
        <v>MarciniukAdam1956</v>
      </c>
      <c r="C184">
        <f t="shared" si="13"/>
        <v>183</v>
      </c>
      <c r="D184" t="s">
        <v>440</v>
      </c>
      <c r="E184" t="s">
        <v>89</v>
      </c>
      <c r="F184" t="s">
        <v>441</v>
      </c>
      <c r="G184">
        <v>1956</v>
      </c>
      <c r="H184" t="str">
        <f t="shared" si="19"/>
        <v>Marciniuk Adam</v>
      </c>
      <c r="I184">
        <f t="shared" si="20"/>
        <v>1956</v>
      </c>
      <c r="J184" t="s">
        <v>36</v>
      </c>
      <c r="K184" t="s">
        <v>1845</v>
      </c>
      <c r="L184">
        <f>VLOOKUP(H184,'id (2016)'!H:I,2,0)</f>
        <v>1956</v>
      </c>
    </row>
    <row r="185" spans="1:12">
      <c r="A185" t="str">
        <f t="shared" si="18"/>
        <v>RuchlickiStanisław1983</v>
      </c>
      <c r="C185">
        <f t="shared" si="13"/>
        <v>184</v>
      </c>
      <c r="D185" t="s">
        <v>452</v>
      </c>
      <c r="E185" t="s">
        <v>295</v>
      </c>
      <c r="F185" t="s">
        <v>451</v>
      </c>
      <c r="G185">
        <v>1983</v>
      </c>
      <c r="H185" t="str">
        <f t="shared" si="19"/>
        <v>Ruchlicki Stanisław</v>
      </c>
      <c r="I185">
        <f t="shared" si="20"/>
        <v>1983</v>
      </c>
      <c r="J185" t="s">
        <v>36</v>
      </c>
      <c r="K185" t="s">
        <v>1845</v>
      </c>
      <c r="L185">
        <f>VLOOKUP(H185,'id (2016)'!H:I,2,0)</f>
        <v>1983</v>
      </c>
    </row>
    <row r="186" spans="1:12">
      <c r="A186" t="str">
        <f t="shared" si="18"/>
        <v>GrześTomasz1974</v>
      </c>
      <c r="C186">
        <f t="shared" si="13"/>
        <v>185</v>
      </c>
      <c r="D186" t="s">
        <v>432</v>
      </c>
      <c r="E186" t="s">
        <v>53</v>
      </c>
      <c r="F186">
        <v>0</v>
      </c>
      <c r="G186">
        <v>1974</v>
      </c>
      <c r="H186" t="str">
        <f t="shared" si="19"/>
        <v>Grześ Tomasz</v>
      </c>
      <c r="I186">
        <f t="shared" si="20"/>
        <v>1974</v>
      </c>
      <c r="J186" t="s">
        <v>36</v>
      </c>
      <c r="K186" t="s">
        <v>1845</v>
      </c>
      <c r="L186">
        <f>VLOOKUP(H186,'id (2016)'!H:I,2,0)</f>
        <v>1974</v>
      </c>
    </row>
    <row r="187" spans="1:12">
      <c r="A187" t="str">
        <f t="shared" si="18"/>
        <v>WalińskiMikołaj1978</v>
      </c>
      <c r="C187">
        <f t="shared" si="13"/>
        <v>186</v>
      </c>
      <c r="D187" t="s">
        <v>448</v>
      </c>
      <c r="E187" t="s">
        <v>447</v>
      </c>
      <c r="F187" t="s">
        <v>1668</v>
      </c>
      <c r="G187">
        <v>1978</v>
      </c>
      <c r="H187" t="str">
        <f t="shared" si="19"/>
        <v>Waliński Mikołaj</v>
      </c>
      <c r="I187">
        <f t="shared" si="20"/>
        <v>1978</v>
      </c>
      <c r="J187" t="s">
        <v>36</v>
      </c>
      <c r="K187" t="s">
        <v>1845</v>
      </c>
      <c r="L187">
        <f>VLOOKUP(H187,'id (2016)'!H:I,2,0)</f>
        <v>1978</v>
      </c>
    </row>
    <row r="188" spans="1:12">
      <c r="A188" t="str">
        <f t="shared" si="18"/>
        <v>MajewskiMarek1979</v>
      </c>
      <c r="C188">
        <f t="shared" si="13"/>
        <v>187</v>
      </c>
      <c r="D188" t="s">
        <v>1667</v>
      </c>
      <c r="E188" t="s">
        <v>38</v>
      </c>
      <c r="F188" t="s">
        <v>1666</v>
      </c>
      <c r="G188">
        <v>1979</v>
      </c>
      <c r="H188" t="str">
        <f t="shared" si="19"/>
        <v>Majewski Marek</v>
      </c>
      <c r="I188">
        <f t="shared" si="20"/>
        <v>1979</v>
      </c>
      <c r="J188" t="s">
        <v>36</v>
      </c>
      <c r="K188" t="s">
        <v>1845</v>
      </c>
      <c r="L188" t="e">
        <f>VLOOKUP(H188,'id (2016)'!H:I,2,0)</f>
        <v>#N/A</v>
      </c>
    </row>
    <row r="189" spans="1:12">
      <c r="A189" t="str">
        <f t="shared" si="18"/>
        <v>JędrusikRafał1975</v>
      </c>
      <c r="C189">
        <f t="shared" si="13"/>
        <v>188</v>
      </c>
      <c r="D189" t="s">
        <v>455</v>
      </c>
      <c r="E189" t="s">
        <v>50</v>
      </c>
      <c r="F189">
        <v>0</v>
      </c>
      <c r="G189">
        <v>1975</v>
      </c>
      <c r="H189" t="str">
        <f t="shared" si="19"/>
        <v>Jędrusik Rafał</v>
      </c>
      <c r="I189">
        <f t="shared" si="20"/>
        <v>1975</v>
      </c>
      <c r="J189" t="s">
        <v>36</v>
      </c>
      <c r="K189" t="s">
        <v>1845</v>
      </c>
      <c r="L189">
        <f>VLOOKUP(H189,'id (2016)'!H:I,2,0)</f>
        <v>1975</v>
      </c>
    </row>
    <row r="190" spans="1:12">
      <c r="A190" t="str">
        <f t="shared" si="18"/>
        <v>LarczyńskiTomasz1983</v>
      </c>
      <c r="C190">
        <f t="shared" si="13"/>
        <v>189</v>
      </c>
      <c r="D190" t="s">
        <v>375</v>
      </c>
      <c r="E190" t="s">
        <v>53</v>
      </c>
      <c r="F190">
        <v>0</v>
      </c>
      <c r="G190">
        <v>1983</v>
      </c>
      <c r="H190" t="str">
        <f t="shared" si="19"/>
        <v>Larczyński Tomasz</v>
      </c>
      <c r="I190">
        <f t="shared" si="20"/>
        <v>1983</v>
      </c>
      <c r="J190" t="s">
        <v>36</v>
      </c>
      <c r="K190" t="s">
        <v>1845</v>
      </c>
      <c r="L190">
        <f>VLOOKUP(H190,'id (2016)'!H:I,2,0)</f>
        <v>1983</v>
      </c>
    </row>
    <row r="191" spans="1:12">
      <c r="A191" t="str">
        <f t="shared" si="18"/>
        <v>ChomickiAdrian1984</v>
      </c>
      <c r="C191">
        <f t="shared" si="13"/>
        <v>190</v>
      </c>
      <c r="D191" t="s">
        <v>346</v>
      </c>
      <c r="E191" t="s">
        <v>338</v>
      </c>
      <c r="F191">
        <v>0</v>
      </c>
      <c r="G191">
        <v>1984</v>
      </c>
      <c r="H191" t="str">
        <f t="shared" si="19"/>
        <v>Chomicki Adrian</v>
      </c>
      <c r="I191">
        <f t="shared" si="20"/>
        <v>1984</v>
      </c>
      <c r="J191" t="s">
        <v>36</v>
      </c>
      <c r="K191" t="s">
        <v>1845</v>
      </c>
      <c r="L191">
        <f>VLOOKUP(H191,'id (2016)'!H:I,2,0)</f>
        <v>1984</v>
      </c>
    </row>
    <row r="192" spans="1:12">
      <c r="A192" t="str">
        <f t="shared" si="18"/>
        <v>CiesielskiWitold1973</v>
      </c>
      <c r="C192">
        <f t="shared" si="13"/>
        <v>191</v>
      </c>
      <c r="D192" t="s">
        <v>330</v>
      </c>
      <c r="E192" t="s">
        <v>331</v>
      </c>
      <c r="F192">
        <v>0</v>
      </c>
      <c r="G192">
        <v>1973</v>
      </c>
      <c r="H192" t="str">
        <f t="shared" si="19"/>
        <v>Ciesielski Witold</v>
      </c>
      <c r="I192">
        <f t="shared" si="20"/>
        <v>1973</v>
      </c>
      <c r="J192" t="s">
        <v>36</v>
      </c>
      <c r="K192" t="s">
        <v>1845</v>
      </c>
      <c r="L192">
        <f>VLOOKUP(H192,'id (2016)'!H:I,2,0)</f>
        <v>1973</v>
      </c>
    </row>
    <row r="193" spans="1:12">
      <c r="A193" t="str">
        <f t="shared" si="18"/>
        <v>MiśkiewiczMarcin1979</v>
      </c>
      <c r="C193">
        <f t="shared" si="13"/>
        <v>192</v>
      </c>
      <c r="D193" t="s">
        <v>1665</v>
      </c>
      <c r="E193" t="s">
        <v>21</v>
      </c>
      <c r="F193" t="s">
        <v>1663</v>
      </c>
      <c r="G193">
        <v>1979</v>
      </c>
      <c r="H193" t="str">
        <f t="shared" si="19"/>
        <v>Miśkiewicz Marcin</v>
      </c>
      <c r="I193">
        <f t="shared" si="20"/>
        <v>1979</v>
      </c>
      <c r="J193" t="s">
        <v>36</v>
      </c>
      <c r="K193" t="s">
        <v>1845</v>
      </c>
      <c r="L193">
        <f>VLOOKUP(H193,'id (2016)'!H:I,2,0)</f>
        <v>1979</v>
      </c>
    </row>
    <row r="194" spans="1:12">
      <c r="A194" t="str">
        <f t="shared" si="18"/>
        <v>GrundkowskiJacek1982</v>
      </c>
      <c r="C194">
        <f t="shared" si="13"/>
        <v>193</v>
      </c>
      <c r="D194" t="s">
        <v>661</v>
      </c>
      <c r="E194" t="s">
        <v>25</v>
      </c>
      <c r="F194" t="s">
        <v>662</v>
      </c>
      <c r="G194">
        <v>1982</v>
      </c>
      <c r="H194" t="str">
        <f t="shared" si="19"/>
        <v>Grundkowski Jacek</v>
      </c>
      <c r="I194">
        <f t="shared" si="20"/>
        <v>1982</v>
      </c>
      <c r="J194" t="s">
        <v>36</v>
      </c>
      <c r="K194" t="s">
        <v>1845</v>
      </c>
      <c r="L194">
        <f>VLOOKUP(H194,'id (2016)'!H:I,2,0)</f>
        <v>1982</v>
      </c>
    </row>
    <row r="195" spans="1:12">
      <c r="A195" t="str">
        <f t="shared" si="18"/>
        <v>ZacharaStefan1981</v>
      </c>
      <c r="C195">
        <f t="shared" si="13"/>
        <v>194</v>
      </c>
      <c r="D195" t="s">
        <v>1659</v>
      </c>
      <c r="E195" t="s">
        <v>1658</v>
      </c>
      <c r="F195">
        <v>0</v>
      </c>
      <c r="G195">
        <v>1981</v>
      </c>
      <c r="H195" t="str">
        <f t="shared" si="19"/>
        <v>Zachara Stefan</v>
      </c>
      <c r="I195">
        <f t="shared" si="20"/>
        <v>1981</v>
      </c>
      <c r="J195" t="s">
        <v>36</v>
      </c>
      <c r="K195" t="s">
        <v>1845</v>
      </c>
      <c r="L195" t="e">
        <f>VLOOKUP(H195,'id (2016)'!H:I,2,0)</f>
        <v>#N/A</v>
      </c>
    </row>
    <row r="196" spans="1:12">
      <c r="A196" t="str">
        <f t="shared" si="18"/>
        <v>KryszewskiWojciech1971</v>
      </c>
      <c r="C196">
        <f t="shared" ref="C196:C259" si="21">C195+1</f>
        <v>195</v>
      </c>
      <c r="D196" t="s">
        <v>393</v>
      </c>
      <c r="E196" t="s">
        <v>166</v>
      </c>
      <c r="F196" t="s">
        <v>391</v>
      </c>
      <c r="G196">
        <v>1971</v>
      </c>
      <c r="H196" t="str">
        <f t="shared" si="19"/>
        <v>Kryszewski Wojciech</v>
      </c>
      <c r="I196">
        <f t="shared" si="20"/>
        <v>1971</v>
      </c>
      <c r="J196" t="s">
        <v>36</v>
      </c>
      <c r="K196" t="s">
        <v>1845</v>
      </c>
      <c r="L196">
        <f>VLOOKUP(H196,'id (2016)'!H:I,2,0)</f>
        <v>1971</v>
      </c>
    </row>
    <row r="197" spans="1:12">
      <c r="A197" t="str">
        <f t="shared" si="18"/>
        <v>BożyczkoMariusz1973</v>
      </c>
      <c r="C197">
        <f t="shared" si="21"/>
        <v>196</v>
      </c>
      <c r="D197" t="s">
        <v>1214</v>
      </c>
      <c r="E197" t="s">
        <v>399</v>
      </c>
      <c r="F197" t="s">
        <v>1209</v>
      </c>
      <c r="G197">
        <v>1973</v>
      </c>
      <c r="H197" t="str">
        <f t="shared" si="19"/>
        <v>Bożyczko Mariusz</v>
      </c>
      <c r="I197">
        <f t="shared" si="20"/>
        <v>1973</v>
      </c>
      <c r="J197" t="s">
        <v>36</v>
      </c>
      <c r="K197" t="s">
        <v>1845</v>
      </c>
      <c r="L197">
        <f>VLOOKUP(H197,'id (2016)'!H:I,2,0)</f>
        <v>1973</v>
      </c>
    </row>
    <row r="198" spans="1:12">
      <c r="A198" t="str">
        <f t="shared" si="18"/>
        <v>DzichAndrzej1971</v>
      </c>
      <c r="C198">
        <f t="shared" si="21"/>
        <v>197</v>
      </c>
      <c r="D198" t="s">
        <v>422</v>
      </c>
      <c r="E198" t="s">
        <v>30</v>
      </c>
      <c r="F198" t="s">
        <v>421</v>
      </c>
      <c r="G198">
        <v>1971</v>
      </c>
      <c r="H198" t="str">
        <f t="shared" si="19"/>
        <v>Dzich Andrzej</v>
      </c>
      <c r="I198">
        <f t="shared" si="20"/>
        <v>1971</v>
      </c>
      <c r="J198" t="s">
        <v>36</v>
      </c>
      <c r="K198" t="s">
        <v>1845</v>
      </c>
      <c r="L198">
        <f>VLOOKUP(H198,'id (2016)'!H:I,2,0)</f>
        <v>1971</v>
      </c>
    </row>
    <row r="199" spans="1:12">
      <c r="A199" t="str">
        <f t="shared" si="18"/>
        <v>KoperskiPiotr1971</v>
      </c>
      <c r="C199">
        <f t="shared" si="21"/>
        <v>198</v>
      </c>
      <c r="D199" t="s">
        <v>622</v>
      </c>
      <c r="E199" t="s">
        <v>19</v>
      </c>
      <c r="F199" t="s">
        <v>619</v>
      </c>
      <c r="G199">
        <v>1971</v>
      </c>
      <c r="H199" t="str">
        <f t="shared" si="19"/>
        <v>Koperski Piotr</v>
      </c>
      <c r="I199">
        <f t="shared" si="20"/>
        <v>1971</v>
      </c>
      <c r="J199" t="s">
        <v>36</v>
      </c>
      <c r="K199" t="s">
        <v>1845</v>
      </c>
      <c r="L199">
        <f>VLOOKUP(H199,'id (2016)'!H:I,2,0)</f>
        <v>1971</v>
      </c>
    </row>
    <row r="200" spans="1:12">
      <c r="A200" t="str">
        <f t="shared" si="18"/>
        <v>KostrzewaJacek1971</v>
      </c>
      <c r="C200">
        <f t="shared" si="21"/>
        <v>199</v>
      </c>
      <c r="D200" t="s">
        <v>623</v>
      </c>
      <c r="E200" t="s">
        <v>25</v>
      </c>
      <c r="F200" t="s">
        <v>619</v>
      </c>
      <c r="G200">
        <v>1971</v>
      </c>
      <c r="H200" t="str">
        <f t="shared" si="19"/>
        <v>Kostrzewa Jacek</v>
      </c>
      <c r="I200">
        <f t="shared" si="20"/>
        <v>1971</v>
      </c>
      <c r="J200" t="s">
        <v>36</v>
      </c>
      <c r="K200" t="s">
        <v>1845</v>
      </c>
      <c r="L200">
        <f>VLOOKUP(H200,'id (2016)'!H:I,2,0)</f>
        <v>1971</v>
      </c>
    </row>
    <row r="201" spans="1:12">
      <c r="A201" t="str">
        <f t="shared" si="18"/>
        <v>SkowronekGrzegorz1980</v>
      </c>
      <c r="C201">
        <f t="shared" si="21"/>
        <v>200</v>
      </c>
      <c r="D201" t="s">
        <v>268</v>
      </c>
      <c r="E201" t="s">
        <v>23</v>
      </c>
      <c r="F201" t="s">
        <v>1639</v>
      </c>
      <c r="G201">
        <v>1980</v>
      </c>
      <c r="H201" t="str">
        <f t="shared" si="19"/>
        <v>Skowronek Grzegorz</v>
      </c>
      <c r="I201">
        <f t="shared" si="20"/>
        <v>1980</v>
      </c>
      <c r="J201" t="s">
        <v>36</v>
      </c>
      <c r="K201" t="s">
        <v>1845</v>
      </c>
      <c r="L201" t="e">
        <f>VLOOKUP(H201,'id (2016)'!H:I,2,0)</f>
        <v>#N/A</v>
      </c>
    </row>
    <row r="202" spans="1:12">
      <c r="A202" t="str">
        <f t="shared" si="18"/>
        <v>WicaMarcin1992</v>
      </c>
      <c r="C202">
        <f t="shared" si="21"/>
        <v>201</v>
      </c>
      <c r="D202" t="s">
        <v>1648</v>
      </c>
      <c r="E202" t="s">
        <v>21</v>
      </c>
      <c r="F202">
        <v>0</v>
      </c>
      <c r="G202">
        <v>1992</v>
      </c>
      <c r="H202" t="str">
        <f t="shared" si="19"/>
        <v>Wica Marcin</v>
      </c>
      <c r="I202">
        <f t="shared" si="20"/>
        <v>1992</v>
      </c>
      <c r="J202" t="s">
        <v>36</v>
      </c>
      <c r="K202" t="s">
        <v>1845</v>
      </c>
      <c r="L202" t="e">
        <f>VLOOKUP(H202,'id (2016)'!H:I,2,0)</f>
        <v>#N/A</v>
      </c>
    </row>
    <row r="203" spans="1:12">
      <c r="A203" t="str">
        <f t="shared" si="18"/>
        <v>RzepeckiDariusz1962</v>
      </c>
      <c r="C203">
        <f t="shared" si="21"/>
        <v>202</v>
      </c>
      <c r="D203" t="s">
        <v>372</v>
      </c>
      <c r="E203" t="s">
        <v>159</v>
      </c>
      <c r="F203" t="s">
        <v>1643</v>
      </c>
      <c r="G203">
        <v>1962</v>
      </c>
      <c r="H203" t="str">
        <f t="shared" si="19"/>
        <v>Rzepecki Dariusz</v>
      </c>
      <c r="I203">
        <f t="shared" si="20"/>
        <v>1962</v>
      </c>
      <c r="J203" t="s">
        <v>36</v>
      </c>
      <c r="K203" t="s">
        <v>1845</v>
      </c>
      <c r="L203">
        <f>VLOOKUP(H203,'id (2016)'!H:I,2,0)</f>
        <v>1962</v>
      </c>
    </row>
    <row r="204" spans="1:12">
      <c r="A204" t="str">
        <f t="shared" si="18"/>
        <v>GrundkowskiLesław1952</v>
      </c>
      <c r="C204">
        <f t="shared" si="21"/>
        <v>203</v>
      </c>
      <c r="D204" t="s">
        <v>661</v>
      </c>
      <c r="E204" t="s">
        <v>660</v>
      </c>
      <c r="F204">
        <v>0</v>
      </c>
      <c r="G204">
        <v>1952</v>
      </c>
      <c r="H204" t="str">
        <f t="shared" si="19"/>
        <v>Grundkowski Lesław</v>
      </c>
      <c r="I204">
        <f t="shared" si="20"/>
        <v>1952</v>
      </c>
      <c r="J204" t="s">
        <v>36</v>
      </c>
      <c r="K204" t="s">
        <v>1845</v>
      </c>
      <c r="L204">
        <f>VLOOKUP(H204,'id (2016)'!H:I,2,0)</f>
        <v>1952</v>
      </c>
    </row>
    <row r="205" spans="1:12">
      <c r="A205" t="str">
        <f t="shared" si="18"/>
        <v>BrzezińskiMaciej1975</v>
      </c>
      <c r="C205">
        <f t="shared" si="21"/>
        <v>204</v>
      </c>
      <c r="D205" t="s">
        <v>1640</v>
      </c>
      <c r="E205" t="s">
        <v>76</v>
      </c>
      <c r="F205" t="s">
        <v>1639</v>
      </c>
      <c r="G205">
        <v>1975</v>
      </c>
      <c r="H205" t="str">
        <f t="shared" si="19"/>
        <v>Brzeziński Maciej</v>
      </c>
      <c r="I205">
        <f t="shared" si="20"/>
        <v>1975</v>
      </c>
      <c r="J205" t="s">
        <v>36</v>
      </c>
      <c r="K205" t="s">
        <v>1845</v>
      </c>
      <c r="L205" t="e">
        <f>VLOOKUP(H205,'id (2016)'!H:I,2,0)</f>
        <v>#N/A</v>
      </c>
    </row>
    <row r="206" spans="1:12">
      <c r="A206" t="str">
        <f t="shared" si="18"/>
        <v>FlisikowskiZdzisław1974</v>
      </c>
      <c r="C206">
        <f t="shared" si="21"/>
        <v>205</v>
      </c>
      <c r="D206" t="s">
        <v>417</v>
      </c>
      <c r="E206" t="s">
        <v>234</v>
      </c>
      <c r="F206">
        <v>0</v>
      </c>
      <c r="G206">
        <v>1974</v>
      </c>
      <c r="H206" t="str">
        <f t="shared" si="19"/>
        <v>Flisikowski Zdzisław</v>
      </c>
      <c r="I206">
        <f t="shared" si="20"/>
        <v>1974</v>
      </c>
      <c r="J206" t="s">
        <v>36</v>
      </c>
      <c r="K206" t="s">
        <v>1845</v>
      </c>
      <c r="L206">
        <f>VLOOKUP(H206,'id (2016)'!H:I,2,0)</f>
        <v>1974</v>
      </c>
    </row>
    <row r="207" spans="1:12">
      <c r="A207" t="str">
        <f t="shared" si="18"/>
        <v>WiercińskiBartosz1973</v>
      </c>
      <c r="C207">
        <f t="shared" si="21"/>
        <v>206</v>
      </c>
      <c r="D207" t="s">
        <v>418</v>
      </c>
      <c r="E207" t="s">
        <v>51</v>
      </c>
      <c r="F207" t="s">
        <v>1636</v>
      </c>
      <c r="G207">
        <v>1973</v>
      </c>
      <c r="H207" t="str">
        <f t="shared" si="19"/>
        <v>Wierciński Bartosz</v>
      </c>
      <c r="I207">
        <f t="shared" si="20"/>
        <v>1973</v>
      </c>
      <c r="J207" t="s">
        <v>36</v>
      </c>
      <c r="K207" t="s">
        <v>1845</v>
      </c>
      <c r="L207">
        <f>VLOOKUP(H207,'id (2016)'!H:I,2,0)</f>
        <v>1973</v>
      </c>
    </row>
    <row r="208" spans="1:12">
      <c r="A208" t="str">
        <f t="shared" si="18"/>
        <v>MarcinkiewiczMariusz1968</v>
      </c>
      <c r="C208">
        <f t="shared" si="21"/>
        <v>207</v>
      </c>
      <c r="D208" t="s">
        <v>419</v>
      </c>
      <c r="E208" t="s">
        <v>399</v>
      </c>
      <c r="F208" t="s">
        <v>1636</v>
      </c>
      <c r="G208">
        <v>1968</v>
      </c>
      <c r="H208" t="str">
        <f t="shared" si="19"/>
        <v>Marcinkiewicz Mariusz</v>
      </c>
      <c r="I208">
        <f t="shared" si="20"/>
        <v>1968</v>
      </c>
      <c r="J208" t="s">
        <v>36</v>
      </c>
      <c r="K208" t="s">
        <v>1845</v>
      </c>
      <c r="L208">
        <f>VLOOKUP(H208,'id (2016)'!H:I,2,0)</f>
        <v>1968</v>
      </c>
    </row>
    <row r="209" spans="1:12">
      <c r="A209" t="str">
        <f t="shared" si="18"/>
        <v>WereckiMarcin1981</v>
      </c>
      <c r="C209">
        <f t="shared" si="21"/>
        <v>208</v>
      </c>
      <c r="D209" t="s">
        <v>1635</v>
      </c>
      <c r="E209" t="s">
        <v>21</v>
      </c>
      <c r="F209">
        <v>0</v>
      </c>
      <c r="G209">
        <v>1981</v>
      </c>
      <c r="H209" t="str">
        <f t="shared" si="19"/>
        <v>Werecki Marcin</v>
      </c>
      <c r="I209">
        <f t="shared" si="20"/>
        <v>1981</v>
      </c>
      <c r="J209" t="s">
        <v>36</v>
      </c>
      <c r="K209" t="s">
        <v>1845</v>
      </c>
      <c r="L209" t="e">
        <f>VLOOKUP(H209,'id (2016)'!H:I,2,0)</f>
        <v>#N/A</v>
      </c>
    </row>
    <row r="210" spans="1:12">
      <c r="A210" t="str">
        <f t="shared" si="18"/>
        <v>DunowskiPrzemysław1972</v>
      </c>
      <c r="C210">
        <f t="shared" si="21"/>
        <v>209</v>
      </c>
      <c r="D210" t="s">
        <v>384</v>
      </c>
      <c r="E210" t="s">
        <v>28</v>
      </c>
      <c r="F210" t="s">
        <v>385</v>
      </c>
      <c r="G210">
        <v>1972</v>
      </c>
      <c r="H210" t="str">
        <f t="shared" si="19"/>
        <v>Dunowski Przemysław</v>
      </c>
      <c r="I210">
        <f t="shared" si="20"/>
        <v>1972</v>
      </c>
      <c r="J210" t="s">
        <v>36</v>
      </c>
      <c r="K210" t="s">
        <v>1845</v>
      </c>
      <c r="L210">
        <f>VLOOKUP(H210,'id (2016)'!H:I,2,0)</f>
        <v>1972</v>
      </c>
    </row>
    <row r="211" spans="1:12">
      <c r="A211" t="str">
        <f t="shared" si="18"/>
        <v>WoźniakJacek1968</v>
      </c>
      <c r="C211">
        <f t="shared" si="21"/>
        <v>210</v>
      </c>
      <c r="D211" t="s">
        <v>397</v>
      </c>
      <c r="E211" t="s">
        <v>25</v>
      </c>
      <c r="F211">
        <v>0</v>
      </c>
      <c r="G211">
        <v>1968</v>
      </c>
      <c r="H211" t="str">
        <f t="shared" si="19"/>
        <v>Woźniak Jacek</v>
      </c>
      <c r="I211">
        <f t="shared" si="20"/>
        <v>1968</v>
      </c>
      <c r="J211" t="s">
        <v>36</v>
      </c>
      <c r="K211" t="s">
        <v>1845</v>
      </c>
      <c r="L211">
        <f>VLOOKUP(H211,'id (2016)'!H:I,2,0)</f>
        <v>1968</v>
      </c>
    </row>
    <row r="212" spans="1:12">
      <c r="A212" t="str">
        <f t="shared" si="18"/>
        <v>WodzińskiMarek1971</v>
      </c>
      <c r="C212">
        <f t="shared" si="21"/>
        <v>211</v>
      </c>
      <c r="D212" t="s">
        <v>361</v>
      </c>
      <c r="E212" t="s">
        <v>38</v>
      </c>
      <c r="F212" t="s">
        <v>363</v>
      </c>
      <c r="G212">
        <v>1971</v>
      </c>
      <c r="H212" t="str">
        <f t="shared" si="19"/>
        <v>Wodziński Marek</v>
      </c>
      <c r="I212">
        <f t="shared" si="20"/>
        <v>1971</v>
      </c>
      <c r="J212" t="s">
        <v>36</v>
      </c>
      <c r="K212" t="s">
        <v>1845</v>
      </c>
      <c r="L212">
        <f>VLOOKUP(H212,'id (2016)'!H:I,2,0)</f>
        <v>1971</v>
      </c>
    </row>
    <row r="213" spans="1:12">
      <c r="A213" t="str">
        <f t="shared" si="18"/>
        <v>RedlarskiMarek1951</v>
      </c>
      <c r="C213">
        <f t="shared" si="21"/>
        <v>212</v>
      </c>
      <c r="D213" t="s">
        <v>373</v>
      </c>
      <c r="E213" t="s">
        <v>38</v>
      </c>
      <c r="F213" t="s">
        <v>1631</v>
      </c>
      <c r="G213">
        <v>1951</v>
      </c>
      <c r="H213" t="str">
        <f t="shared" si="19"/>
        <v>Redlarski Marek</v>
      </c>
      <c r="I213">
        <f t="shared" si="20"/>
        <v>1951</v>
      </c>
      <c r="J213" t="s">
        <v>36</v>
      </c>
      <c r="K213" t="s">
        <v>1845</v>
      </c>
      <c r="L213">
        <f>VLOOKUP(H213,'id (2016)'!H:I,2,0)</f>
        <v>1951</v>
      </c>
    </row>
    <row r="214" spans="1:12">
      <c r="A214" t="str">
        <f t="shared" si="18"/>
        <v>WinekTomasz1966</v>
      </c>
      <c r="C214">
        <f t="shared" si="21"/>
        <v>213</v>
      </c>
      <c r="D214" t="s">
        <v>1630</v>
      </c>
      <c r="E214" t="s">
        <v>53</v>
      </c>
      <c r="F214">
        <v>0</v>
      </c>
      <c r="G214">
        <v>1966</v>
      </c>
      <c r="H214" t="str">
        <f t="shared" si="19"/>
        <v>Winek Tomasz</v>
      </c>
      <c r="I214">
        <f t="shared" si="20"/>
        <v>1966</v>
      </c>
      <c r="J214" t="s">
        <v>36</v>
      </c>
      <c r="K214" t="s">
        <v>1845</v>
      </c>
      <c r="L214" t="e">
        <f>VLOOKUP(H214,'id (2016)'!H:I,2,0)</f>
        <v>#N/A</v>
      </c>
    </row>
    <row r="215" spans="1:12">
      <c r="A215" t="str">
        <f t="shared" si="18"/>
        <v>KuniniecMichał1972</v>
      </c>
      <c r="C215">
        <f t="shared" si="21"/>
        <v>214</v>
      </c>
      <c r="D215" t="s">
        <v>1629</v>
      </c>
      <c r="E215" t="s">
        <v>65</v>
      </c>
      <c r="F215">
        <v>0</v>
      </c>
      <c r="G215">
        <v>1972</v>
      </c>
      <c r="H215" t="str">
        <f t="shared" si="19"/>
        <v>Kuniniec Michał</v>
      </c>
      <c r="I215">
        <f t="shared" si="20"/>
        <v>1972</v>
      </c>
      <c r="J215" t="s">
        <v>36</v>
      </c>
      <c r="K215" t="s">
        <v>1845</v>
      </c>
      <c r="L215" t="e">
        <f>VLOOKUP(H215,'id (2016)'!H:I,2,0)</f>
        <v>#N/A</v>
      </c>
    </row>
    <row r="216" spans="1:12">
      <c r="A216" t="str">
        <f t="shared" si="18"/>
        <v>BramowiczRafał1983</v>
      </c>
      <c r="C216">
        <f t="shared" si="21"/>
        <v>215</v>
      </c>
      <c r="D216" t="s">
        <v>1031</v>
      </c>
      <c r="E216" t="s">
        <v>50</v>
      </c>
      <c r="F216" t="s">
        <v>1030</v>
      </c>
      <c r="G216">
        <v>1983</v>
      </c>
      <c r="H216" t="str">
        <f t="shared" si="19"/>
        <v>Bramowicz Rafał</v>
      </c>
      <c r="I216">
        <f t="shared" si="20"/>
        <v>1983</v>
      </c>
      <c r="J216" t="s">
        <v>36</v>
      </c>
      <c r="K216" t="s">
        <v>1845</v>
      </c>
      <c r="L216">
        <f>VLOOKUP(H216,'id (2016)'!H:I,2,0)</f>
        <v>1983</v>
      </c>
    </row>
    <row r="217" spans="1:12">
      <c r="A217" t="str">
        <f t="shared" si="18"/>
        <v>SielskiKarol1981</v>
      </c>
      <c r="C217">
        <f t="shared" si="21"/>
        <v>216</v>
      </c>
      <c r="D217" t="s">
        <v>428</v>
      </c>
      <c r="E217" t="s">
        <v>101</v>
      </c>
      <c r="F217">
        <v>0</v>
      </c>
      <c r="G217">
        <v>1981</v>
      </c>
      <c r="H217" t="str">
        <f t="shared" si="19"/>
        <v>Sielski Karol</v>
      </c>
      <c r="I217">
        <f t="shared" si="20"/>
        <v>1981</v>
      </c>
      <c r="J217" t="s">
        <v>36</v>
      </c>
      <c r="K217" t="s">
        <v>1845</v>
      </c>
      <c r="L217">
        <f>VLOOKUP(H217,'id (2016)'!H:I,2,0)</f>
        <v>1981</v>
      </c>
    </row>
    <row r="218" spans="1:12">
      <c r="A218" t="str">
        <f t="shared" ref="A218:A219" si="22">D218&amp;E218&amp;G218</f>
        <v>PieniążekAndrzej1982</v>
      </c>
      <c r="C218">
        <f t="shared" si="21"/>
        <v>217</v>
      </c>
      <c r="D218" t="s">
        <v>968</v>
      </c>
      <c r="E218" t="s">
        <v>30</v>
      </c>
      <c r="F218">
        <v>0</v>
      </c>
      <c r="G218">
        <v>1982</v>
      </c>
      <c r="H218" t="str">
        <f t="shared" ref="H218:H219" si="23">D218&amp;" "&amp;E218</f>
        <v>Pieniążek Andrzej</v>
      </c>
      <c r="I218">
        <f t="shared" ref="I218:I219" si="24">G218</f>
        <v>1982</v>
      </c>
      <c r="J218" t="s">
        <v>36</v>
      </c>
      <c r="K218" t="s">
        <v>1845</v>
      </c>
      <c r="L218">
        <f>VLOOKUP(H218,'id (2016)'!H:I,2,0)</f>
        <v>1982</v>
      </c>
    </row>
    <row r="219" spans="1:12">
      <c r="A219" t="str">
        <f t="shared" si="22"/>
        <v>WodzińskiGrzegorz1976</v>
      </c>
      <c r="C219">
        <f t="shared" si="21"/>
        <v>218</v>
      </c>
      <c r="D219" t="s">
        <v>361</v>
      </c>
      <c r="E219" t="s">
        <v>23</v>
      </c>
      <c r="F219" t="s">
        <v>363</v>
      </c>
      <c r="G219">
        <v>1976</v>
      </c>
      <c r="H219" t="str">
        <f t="shared" si="23"/>
        <v>Wodziński Grzegorz</v>
      </c>
      <c r="I219">
        <f t="shared" si="24"/>
        <v>1976</v>
      </c>
      <c r="J219" t="s">
        <v>36</v>
      </c>
      <c r="K219" t="s">
        <v>1845</v>
      </c>
      <c r="L219">
        <f>VLOOKUP(H219,'id (2016)'!H:I,2,0)</f>
        <v>1976</v>
      </c>
    </row>
    <row r="220" spans="1:12">
      <c r="A220" t="str">
        <f t="shared" ref="A220:A283" si="25">D220&amp;E220&amp;G220</f>
        <v>SkolimowskiWaldemar1970</v>
      </c>
      <c r="C220">
        <f t="shared" si="21"/>
        <v>219</v>
      </c>
      <c r="D220" t="s">
        <v>382</v>
      </c>
      <c r="E220" t="s">
        <v>381</v>
      </c>
      <c r="F220" t="s">
        <v>1626</v>
      </c>
      <c r="G220">
        <v>1970</v>
      </c>
      <c r="H220" t="str">
        <f t="shared" ref="H220:H283" si="26">D220&amp;" "&amp;E220</f>
        <v>Skolimowski Waldemar</v>
      </c>
      <c r="I220">
        <f t="shared" ref="I220:I283" si="27">G220</f>
        <v>1970</v>
      </c>
      <c r="J220" t="s">
        <v>36</v>
      </c>
      <c r="K220" t="s">
        <v>1845</v>
      </c>
      <c r="L220">
        <f>VLOOKUP(H220,'id (2016)'!H:I,2,0)</f>
        <v>1970</v>
      </c>
    </row>
    <row r="221" spans="1:12">
      <c r="A221" t="str">
        <f t="shared" si="25"/>
        <v>KalinowskiAndrzej1970</v>
      </c>
      <c r="C221">
        <f t="shared" si="21"/>
        <v>220</v>
      </c>
      <c r="D221" t="s">
        <v>378</v>
      </c>
      <c r="E221" t="s">
        <v>30</v>
      </c>
      <c r="F221" t="s">
        <v>1626</v>
      </c>
      <c r="G221">
        <v>1970</v>
      </c>
      <c r="H221" t="str">
        <f t="shared" si="26"/>
        <v>Kalinowski Andrzej</v>
      </c>
      <c r="I221">
        <f t="shared" si="27"/>
        <v>1970</v>
      </c>
      <c r="J221" t="s">
        <v>36</v>
      </c>
      <c r="K221" t="s">
        <v>1845</v>
      </c>
      <c r="L221">
        <f>VLOOKUP(H221,'id (2016)'!H:I,2,0)</f>
        <v>1970</v>
      </c>
    </row>
    <row r="222" spans="1:12">
      <c r="A222" t="str">
        <f t="shared" si="25"/>
        <v>PaszkowskiArkadiusz1975</v>
      </c>
      <c r="C222">
        <f t="shared" si="21"/>
        <v>221</v>
      </c>
      <c r="D222" t="s">
        <v>169</v>
      </c>
      <c r="E222" t="s">
        <v>379</v>
      </c>
      <c r="F222" t="s">
        <v>1626</v>
      </c>
      <c r="G222">
        <v>1975</v>
      </c>
      <c r="H222" t="str">
        <f t="shared" si="26"/>
        <v>Paszkowski Arkadiusz</v>
      </c>
      <c r="I222">
        <f t="shared" si="27"/>
        <v>1975</v>
      </c>
      <c r="J222" t="s">
        <v>36</v>
      </c>
      <c r="K222" t="s">
        <v>1845</v>
      </c>
      <c r="L222" t="e">
        <f>VLOOKUP(H222,'id (2016)'!H:I,2,0)</f>
        <v>#N/A</v>
      </c>
    </row>
    <row r="223" spans="1:12">
      <c r="A223" t="str">
        <f t="shared" si="25"/>
        <v>BońkowskiJarosław1962</v>
      </c>
      <c r="C223">
        <f t="shared" si="21"/>
        <v>222</v>
      </c>
      <c r="D223" t="s">
        <v>1627</v>
      </c>
      <c r="E223" t="s">
        <v>96</v>
      </c>
      <c r="F223" t="s">
        <v>1626</v>
      </c>
      <c r="G223">
        <v>1962</v>
      </c>
      <c r="H223" t="str">
        <f t="shared" si="26"/>
        <v>Bońkowski Jarosław</v>
      </c>
      <c r="I223">
        <f t="shared" si="27"/>
        <v>1962</v>
      </c>
      <c r="J223" t="s">
        <v>36</v>
      </c>
      <c r="K223" t="s">
        <v>1845</v>
      </c>
      <c r="L223" t="e">
        <f>VLOOKUP(H223,'id (2016)'!H:I,2,0)</f>
        <v>#N/A</v>
      </c>
    </row>
    <row r="224" spans="1:12">
      <c r="A224" t="str">
        <f t="shared" si="25"/>
        <v>StępieńWojciech1965</v>
      </c>
      <c r="C224">
        <f t="shared" si="21"/>
        <v>223</v>
      </c>
      <c r="D224" t="s">
        <v>392</v>
      </c>
      <c r="E224" t="s">
        <v>166</v>
      </c>
      <c r="F224" t="s">
        <v>391</v>
      </c>
      <c r="G224">
        <v>1965</v>
      </c>
      <c r="H224" t="str">
        <f t="shared" si="26"/>
        <v>Stępień Wojciech</v>
      </c>
      <c r="I224">
        <f t="shared" si="27"/>
        <v>1965</v>
      </c>
      <c r="J224" t="s">
        <v>36</v>
      </c>
      <c r="K224" t="s">
        <v>1845</v>
      </c>
      <c r="L224">
        <f>VLOOKUP(H224,'id (2016)'!H:I,2,0)</f>
        <v>1965</v>
      </c>
    </row>
    <row r="225" spans="1:12">
      <c r="A225" t="str">
        <f t="shared" si="25"/>
        <v>PiątkowskiZbigniew1958</v>
      </c>
      <c r="C225">
        <f t="shared" si="21"/>
        <v>224</v>
      </c>
      <c r="D225" t="s">
        <v>376</v>
      </c>
      <c r="E225" t="s">
        <v>285</v>
      </c>
      <c r="F225">
        <v>0</v>
      </c>
      <c r="G225">
        <v>1958</v>
      </c>
      <c r="H225" t="str">
        <f t="shared" si="26"/>
        <v>Piątkowski Zbigniew</v>
      </c>
      <c r="I225">
        <f t="shared" si="27"/>
        <v>1958</v>
      </c>
      <c r="J225" t="s">
        <v>36</v>
      </c>
      <c r="K225" t="s">
        <v>1845</v>
      </c>
      <c r="L225">
        <f>VLOOKUP(H225,'id (2016)'!H:I,2,0)</f>
        <v>1958</v>
      </c>
    </row>
    <row r="226" spans="1:12">
      <c r="A226" t="str">
        <f t="shared" si="25"/>
        <v>WrześniewskiWaldemar1964</v>
      </c>
      <c r="C226">
        <f t="shared" si="21"/>
        <v>225</v>
      </c>
      <c r="D226" t="s">
        <v>1624</v>
      </c>
      <c r="E226" t="s">
        <v>381</v>
      </c>
      <c r="F226">
        <v>0</v>
      </c>
      <c r="G226">
        <v>1964</v>
      </c>
      <c r="H226" t="str">
        <f t="shared" si="26"/>
        <v>Wrześniewski Waldemar</v>
      </c>
      <c r="I226">
        <f t="shared" si="27"/>
        <v>1964</v>
      </c>
      <c r="J226" t="s">
        <v>36</v>
      </c>
      <c r="K226" t="s">
        <v>1845</v>
      </c>
      <c r="L226" t="e">
        <f>VLOOKUP(H226,'id (2016)'!H:I,2,0)</f>
        <v>#N/A</v>
      </c>
    </row>
    <row r="227" spans="1:12">
      <c r="A227" t="str">
        <f t="shared" si="25"/>
        <v>KwiatkowskiKrzysztof1969</v>
      </c>
      <c r="C227">
        <f t="shared" si="21"/>
        <v>226</v>
      </c>
      <c r="D227" t="s">
        <v>1008</v>
      </c>
      <c r="E227" t="s">
        <v>26</v>
      </c>
      <c r="F227">
        <v>0</v>
      </c>
      <c r="G227">
        <v>1969</v>
      </c>
      <c r="H227" t="str">
        <f t="shared" si="26"/>
        <v>Kwiatkowski Krzysztof</v>
      </c>
      <c r="I227">
        <f t="shared" si="27"/>
        <v>1969</v>
      </c>
      <c r="J227" t="s">
        <v>36</v>
      </c>
      <c r="K227" t="s">
        <v>1845</v>
      </c>
      <c r="L227" t="e">
        <f>VLOOKUP(H227,'id (2016)'!H:I,2,0)</f>
        <v>#N/A</v>
      </c>
    </row>
    <row r="228" spans="1:12">
      <c r="A228" t="str">
        <f t="shared" si="25"/>
        <v>MyślakMateusz1991</v>
      </c>
      <c r="C228">
        <f t="shared" si="21"/>
        <v>227</v>
      </c>
      <c r="D228" t="s">
        <v>371</v>
      </c>
      <c r="E228" t="s">
        <v>97</v>
      </c>
      <c r="F228" t="s">
        <v>388</v>
      </c>
      <c r="G228">
        <v>1991</v>
      </c>
      <c r="H228" t="str">
        <f t="shared" si="26"/>
        <v>Myślak Mateusz</v>
      </c>
      <c r="I228">
        <f t="shared" si="27"/>
        <v>1991</v>
      </c>
      <c r="J228" t="s">
        <v>36</v>
      </c>
      <c r="K228" t="s">
        <v>1845</v>
      </c>
      <c r="L228">
        <f>VLOOKUP(H228,'id (2016)'!H:I,2,0)</f>
        <v>1991</v>
      </c>
    </row>
    <row r="229" spans="1:12">
      <c r="A229" t="str">
        <f t="shared" si="25"/>
        <v>GojtowskiTomasz1987</v>
      </c>
      <c r="C229">
        <f t="shared" si="21"/>
        <v>228</v>
      </c>
      <c r="D229" t="s">
        <v>1148</v>
      </c>
      <c r="E229" t="s">
        <v>53</v>
      </c>
      <c r="F229" t="s">
        <v>1143</v>
      </c>
      <c r="G229">
        <v>1987</v>
      </c>
      <c r="H229" t="str">
        <f t="shared" si="26"/>
        <v>Gojtowski Tomasz</v>
      </c>
      <c r="I229">
        <f t="shared" si="27"/>
        <v>1987</v>
      </c>
      <c r="J229" t="s">
        <v>36</v>
      </c>
      <c r="K229" t="s">
        <v>1845</v>
      </c>
      <c r="L229">
        <f>VLOOKUP(H229,'id (2016)'!H:I,2,0)</f>
        <v>1987</v>
      </c>
    </row>
    <row r="230" spans="1:12">
      <c r="A230" t="str">
        <f t="shared" si="25"/>
        <v>KuczkowskiBartosz1984</v>
      </c>
      <c r="C230">
        <f t="shared" si="21"/>
        <v>229</v>
      </c>
      <c r="D230" t="s">
        <v>1620</v>
      </c>
      <c r="E230" t="s">
        <v>51</v>
      </c>
      <c r="F230">
        <v>0</v>
      </c>
      <c r="G230">
        <v>1984</v>
      </c>
      <c r="H230" t="str">
        <f t="shared" si="26"/>
        <v>Kuczkowski Bartosz</v>
      </c>
      <c r="I230">
        <f t="shared" si="27"/>
        <v>1984</v>
      </c>
      <c r="J230" t="s">
        <v>36</v>
      </c>
      <c r="K230" t="s">
        <v>1845</v>
      </c>
      <c r="L230" t="e">
        <f>VLOOKUP(H230,'id (2016)'!H:I,2,0)</f>
        <v>#N/A</v>
      </c>
    </row>
    <row r="231" spans="1:12">
      <c r="A231" t="str">
        <f t="shared" si="25"/>
        <v>BagińskiOlgierd1971</v>
      </c>
      <c r="C231">
        <f t="shared" si="21"/>
        <v>230</v>
      </c>
      <c r="D231" t="s">
        <v>411</v>
      </c>
      <c r="E231" t="s">
        <v>410</v>
      </c>
      <c r="F231" t="s">
        <v>1024</v>
      </c>
      <c r="G231">
        <v>1971</v>
      </c>
      <c r="H231" t="str">
        <f t="shared" si="26"/>
        <v>Bagiński Olgierd</v>
      </c>
      <c r="I231">
        <f t="shared" si="27"/>
        <v>1971</v>
      </c>
      <c r="J231" t="s">
        <v>36</v>
      </c>
      <c r="K231" t="s">
        <v>1845</v>
      </c>
      <c r="L231">
        <f>VLOOKUP(H231,'id (2016)'!H:I,2,0)</f>
        <v>1971</v>
      </c>
    </row>
    <row r="232" spans="1:12">
      <c r="A232" t="str">
        <f t="shared" si="25"/>
        <v>TomaszewskiMarcin1974</v>
      </c>
      <c r="C232">
        <f t="shared" si="21"/>
        <v>231</v>
      </c>
      <c r="D232" t="s">
        <v>524</v>
      </c>
      <c r="E232" t="s">
        <v>21</v>
      </c>
      <c r="F232" t="s">
        <v>1619</v>
      </c>
      <c r="G232">
        <v>1974</v>
      </c>
      <c r="H232" t="str">
        <f t="shared" si="26"/>
        <v>Tomaszewski Marcin</v>
      </c>
      <c r="I232">
        <f t="shared" si="27"/>
        <v>1974</v>
      </c>
      <c r="J232" t="s">
        <v>36</v>
      </c>
      <c r="K232" t="s">
        <v>1845</v>
      </c>
      <c r="L232">
        <f>VLOOKUP(H232,'id (2016)'!H:I,2,0)</f>
        <v>1974</v>
      </c>
    </row>
    <row r="233" spans="1:12">
      <c r="A233" t="str">
        <f t="shared" si="25"/>
        <v>SobczakRobert1960</v>
      </c>
      <c r="C233">
        <f t="shared" si="21"/>
        <v>232</v>
      </c>
      <c r="D233" t="s">
        <v>1618</v>
      </c>
      <c r="E233" t="s">
        <v>54</v>
      </c>
      <c r="F233">
        <v>0</v>
      </c>
      <c r="G233">
        <v>1960</v>
      </c>
      <c r="H233" t="str">
        <f t="shared" si="26"/>
        <v>Sobczak Robert</v>
      </c>
      <c r="I233">
        <f t="shared" si="27"/>
        <v>1960</v>
      </c>
      <c r="J233" t="s">
        <v>36</v>
      </c>
      <c r="K233" t="s">
        <v>1845</v>
      </c>
      <c r="L233" t="e">
        <f>VLOOKUP(H233,'id (2016)'!H:I,2,0)</f>
        <v>#N/A</v>
      </c>
    </row>
    <row r="234" spans="1:12">
      <c r="A234" t="str">
        <f t="shared" si="25"/>
        <v>RutkaRadoslaw1976</v>
      </c>
      <c r="C234">
        <f t="shared" si="21"/>
        <v>233</v>
      </c>
      <c r="D234" t="s">
        <v>366</v>
      </c>
      <c r="E234" t="s">
        <v>365</v>
      </c>
      <c r="F234" t="s">
        <v>1616</v>
      </c>
      <c r="G234">
        <v>1976</v>
      </c>
      <c r="H234" t="str">
        <f t="shared" si="26"/>
        <v>Rutka Radoslaw</v>
      </c>
      <c r="I234">
        <f t="shared" si="27"/>
        <v>1976</v>
      </c>
      <c r="J234" t="s">
        <v>36</v>
      </c>
      <c r="K234" t="s">
        <v>1845</v>
      </c>
      <c r="L234">
        <f>VLOOKUP(H234,'id (2016)'!H:I,2,0)</f>
        <v>1976</v>
      </c>
    </row>
    <row r="235" spans="1:12">
      <c r="A235" t="str">
        <f t="shared" si="25"/>
        <v>DzidoKarol1986</v>
      </c>
      <c r="C235">
        <f t="shared" si="21"/>
        <v>234</v>
      </c>
      <c r="D235" t="s">
        <v>1144</v>
      </c>
      <c r="E235" t="s">
        <v>101</v>
      </c>
      <c r="F235" t="s">
        <v>1143</v>
      </c>
      <c r="G235">
        <v>1986</v>
      </c>
      <c r="H235" t="str">
        <f t="shared" si="26"/>
        <v>Dzido Karol</v>
      </c>
      <c r="I235">
        <f t="shared" si="27"/>
        <v>1986</v>
      </c>
      <c r="J235" t="s">
        <v>36</v>
      </c>
      <c r="K235" t="s">
        <v>1845</v>
      </c>
      <c r="L235">
        <f>VLOOKUP(H235,'id (2016)'!H:I,2,0)</f>
        <v>1986</v>
      </c>
    </row>
    <row r="236" spans="1:12">
      <c r="A236" t="str">
        <f t="shared" si="25"/>
        <v>ZalewskiMarcin1975</v>
      </c>
      <c r="C236">
        <f t="shared" si="21"/>
        <v>235</v>
      </c>
      <c r="D236" t="s">
        <v>1614</v>
      </c>
      <c r="E236" t="s">
        <v>21</v>
      </c>
      <c r="F236" t="s">
        <v>430</v>
      </c>
      <c r="G236">
        <v>1975</v>
      </c>
      <c r="H236" t="str">
        <f t="shared" si="26"/>
        <v>Zalewski Marcin</v>
      </c>
      <c r="I236">
        <f t="shared" si="27"/>
        <v>1975</v>
      </c>
      <c r="J236" t="s">
        <v>36</v>
      </c>
      <c r="K236" t="s">
        <v>1845</v>
      </c>
      <c r="L236" t="e">
        <f>VLOOKUP(H236,'id (2016)'!H:I,2,0)</f>
        <v>#N/A</v>
      </c>
    </row>
    <row r="237" spans="1:12">
      <c r="A237" t="str">
        <f t="shared" si="25"/>
        <v>KulkaJan1982</v>
      </c>
      <c r="C237">
        <f t="shared" si="21"/>
        <v>236</v>
      </c>
      <c r="D237" t="s">
        <v>431</v>
      </c>
      <c r="E237" t="s">
        <v>102</v>
      </c>
      <c r="F237" t="s">
        <v>430</v>
      </c>
      <c r="G237">
        <v>1982</v>
      </c>
      <c r="H237" t="str">
        <f t="shared" si="26"/>
        <v>Kulka Jan</v>
      </c>
      <c r="I237">
        <f t="shared" si="27"/>
        <v>1982</v>
      </c>
      <c r="J237" t="s">
        <v>36</v>
      </c>
      <c r="K237" t="s">
        <v>1845</v>
      </c>
      <c r="L237">
        <f>VLOOKUP(H237,'id (2016)'!H:I,2,0)</f>
        <v>1982</v>
      </c>
    </row>
    <row r="238" spans="1:12">
      <c r="A238" t="str">
        <f t="shared" si="25"/>
        <v>LisLaura1992</v>
      </c>
      <c r="C238">
        <f t="shared" si="21"/>
        <v>237</v>
      </c>
      <c r="D238" t="s">
        <v>1646</v>
      </c>
      <c r="E238" t="s">
        <v>1645</v>
      </c>
      <c r="F238">
        <v>0</v>
      </c>
      <c r="G238">
        <v>1992</v>
      </c>
      <c r="H238" t="str">
        <f t="shared" si="26"/>
        <v>Lis Laura</v>
      </c>
      <c r="I238">
        <f t="shared" si="27"/>
        <v>1992</v>
      </c>
      <c r="J238" t="s">
        <v>0</v>
      </c>
      <c r="K238" t="s">
        <v>1845</v>
      </c>
      <c r="L238" t="e">
        <f>VLOOKUP(H238,'id (2016)'!H:I,2,0)</f>
        <v>#N/A</v>
      </c>
    </row>
    <row r="239" spans="1:12">
      <c r="A239" t="str">
        <f t="shared" si="25"/>
        <v>ZielińskaJadwiga Barbara1972</v>
      </c>
      <c r="C239">
        <f t="shared" si="21"/>
        <v>238</v>
      </c>
      <c r="D239" t="s">
        <v>1044</v>
      </c>
      <c r="E239" t="s">
        <v>1043</v>
      </c>
      <c r="F239" t="s">
        <v>385</v>
      </c>
      <c r="G239">
        <v>1972</v>
      </c>
      <c r="H239" t="str">
        <f t="shared" si="26"/>
        <v>Zielińska Jadwiga Barbara</v>
      </c>
      <c r="I239">
        <f t="shared" si="27"/>
        <v>1972</v>
      </c>
      <c r="J239" t="s">
        <v>0</v>
      </c>
      <c r="K239" t="s">
        <v>1845</v>
      </c>
      <c r="L239">
        <f>VLOOKUP(H239,'id (2016)'!H:I,2,0)</f>
        <v>1972</v>
      </c>
    </row>
    <row r="240" spans="1:12">
      <c r="A240" t="str">
        <f t="shared" si="25"/>
        <v>DunowskaIlona1973</v>
      </c>
      <c r="C240">
        <f t="shared" si="21"/>
        <v>239</v>
      </c>
      <c r="D240" t="s">
        <v>387</v>
      </c>
      <c r="E240" t="s">
        <v>386</v>
      </c>
      <c r="F240">
        <v>0</v>
      </c>
      <c r="G240">
        <v>1973</v>
      </c>
      <c r="H240" t="str">
        <f t="shared" si="26"/>
        <v>Dunowska Ilona</v>
      </c>
      <c r="I240">
        <f t="shared" si="27"/>
        <v>1973</v>
      </c>
      <c r="J240" t="s">
        <v>0</v>
      </c>
      <c r="K240" t="s">
        <v>1845</v>
      </c>
      <c r="L240">
        <f>VLOOKUP(H240,'id (2016)'!H:I,2,0)</f>
        <v>1973</v>
      </c>
    </row>
    <row r="241" spans="1:12">
      <c r="A241" t="str">
        <f t="shared" si="25"/>
        <v>LasockaElżbieta1980</v>
      </c>
      <c r="C241">
        <f t="shared" si="21"/>
        <v>240</v>
      </c>
      <c r="D241" t="s">
        <v>1612</v>
      </c>
      <c r="E241" t="s">
        <v>1241</v>
      </c>
      <c r="F241">
        <v>0</v>
      </c>
      <c r="G241">
        <v>1980</v>
      </c>
      <c r="H241" t="str">
        <f t="shared" si="26"/>
        <v>Lasocka Elżbieta</v>
      </c>
      <c r="I241">
        <f t="shared" si="27"/>
        <v>1980</v>
      </c>
      <c r="J241" t="s">
        <v>0</v>
      </c>
      <c r="K241" t="s">
        <v>1845</v>
      </c>
      <c r="L241" t="e">
        <f>VLOOKUP(H241,'id (2016)'!H:I,2,0)</f>
        <v>#N/A</v>
      </c>
    </row>
    <row r="242" spans="1:12">
      <c r="A242" t="str">
        <f t="shared" si="25"/>
        <v>PotockiRobert1974</v>
      </c>
      <c r="C242">
        <f t="shared" si="21"/>
        <v>241</v>
      </c>
      <c r="D242" t="s">
        <v>409</v>
      </c>
      <c r="E242" t="s">
        <v>54</v>
      </c>
      <c r="F242">
        <v>0</v>
      </c>
      <c r="G242">
        <v>1974</v>
      </c>
      <c r="H242" t="str">
        <f t="shared" si="26"/>
        <v>Potocki Robert</v>
      </c>
      <c r="I242">
        <f t="shared" si="27"/>
        <v>1974</v>
      </c>
      <c r="J242" t="s">
        <v>36</v>
      </c>
      <c r="K242" t="s">
        <v>1846</v>
      </c>
      <c r="L242">
        <f>VLOOKUP(H242,'id (2016)'!H:I,2,0)</f>
        <v>1974</v>
      </c>
    </row>
    <row r="243" spans="1:12">
      <c r="A243" t="str">
        <f t="shared" si="25"/>
        <v>LiczywekAndrzej1979</v>
      </c>
      <c r="C243">
        <f t="shared" si="21"/>
        <v>242</v>
      </c>
      <c r="D243" t="s">
        <v>644</v>
      </c>
      <c r="E243" t="s">
        <v>30</v>
      </c>
      <c r="F243" t="s">
        <v>1813</v>
      </c>
      <c r="G243">
        <v>1979</v>
      </c>
      <c r="H243" t="str">
        <f t="shared" si="26"/>
        <v>Liczywek Andrzej</v>
      </c>
      <c r="I243">
        <f t="shared" si="27"/>
        <v>1979</v>
      </c>
      <c r="J243" t="s">
        <v>36</v>
      </c>
      <c r="K243" t="s">
        <v>1846</v>
      </c>
      <c r="L243">
        <f>VLOOKUP(H243,'id (2016)'!H:I,2,0)</f>
        <v>1979</v>
      </c>
    </row>
    <row r="244" spans="1:12">
      <c r="A244" t="str">
        <f t="shared" si="25"/>
        <v>RadelskiZdzisław1960</v>
      </c>
      <c r="C244">
        <f t="shared" si="21"/>
        <v>243</v>
      </c>
      <c r="D244" t="s">
        <v>1831</v>
      </c>
      <c r="E244" t="s">
        <v>234</v>
      </c>
      <c r="F244" t="s">
        <v>1829</v>
      </c>
      <c r="G244">
        <v>1960</v>
      </c>
      <c r="H244" t="str">
        <f t="shared" si="26"/>
        <v>Radelski Zdzisław</v>
      </c>
      <c r="I244">
        <f t="shared" si="27"/>
        <v>1960</v>
      </c>
      <c r="J244" t="s">
        <v>36</v>
      </c>
      <c r="K244" t="s">
        <v>1846</v>
      </c>
      <c r="L244" t="e">
        <f>VLOOKUP(H244,'id (2016)'!H:I,2,0)</f>
        <v>#N/A</v>
      </c>
    </row>
    <row r="245" spans="1:12">
      <c r="A245" t="str">
        <f t="shared" si="25"/>
        <v>KlucznikJarek1983</v>
      </c>
      <c r="C245">
        <f t="shared" si="21"/>
        <v>244</v>
      </c>
      <c r="D245" t="s">
        <v>603</v>
      </c>
      <c r="E245" t="s">
        <v>352</v>
      </c>
      <c r="F245">
        <v>0</v>
      </c>
      <c r="G245">
        <v>1983</v>
      </c>
      <c r="H245" t="str">
        <f t="shared" si="26"/>
        <v>Klucznik Jarek</v>
      </c>
      <c r="I245">
        <f t="shared" si="27"/>
        <v>1983</v>
      </c>
      <c r="J245" t="s">
        <v>36</v>
      </c>
      <c r="K245" t="s">
        <v>1846</v>
      </c>
      <c r="L245">
        <f>VLOOKUP(H245,'id (2016)'!H:I,2,0)</f>
        <v>1983</v>
      </c>
    </row>
    <row r="246" spans="1:12">
      <c r="A246" t="str">
        <f t="shared" si="25"/>
        <v>ZłomańczukMichał1981</v>
      </c>
      <c r="C246">
        <f t="shared" si="21"/>
        <v>245</v>
      </c>
      <c r="D246" t="s">
        <v>894</v>
      </c>
      <c r="E246" t="s">
        <v>65</v>
      </c>
      <c r="F246" t="s">
        <v>893</v>
      </c>
      <c r="G246">
        <v>1981</v>
      </c>
      <c r="H246" t="str">
        <f t="shared" si="26"/>
        <v>Złomańczuk Michał</v>
      </c>
      <c r="I246">
        <f t="shared" si="27"/>
        <v>1981</v>
      </c>
      <c r="J246" t="s">
        <v>36</v>
      </c>
      <c r="K246" t="s">
        <v>1846</v>
      </c>
      <c r="L246">
        <f>VLOOKUP(H246,'id (2016)'!H:I,2,0)</f>
        <v>1981</v>
      </c>
    </row>
    <row r="247" spans="1:12">
      <c r="A247" t="str">
        <f t="shared" si="25"/>
        <v>KotkowskiKamil1990</v>
      </c>
      <c r="C247">
        <f t="shared" si="21"/>
        <v>246</v>
      </c>
      <c r="D247" t="s">
        <v>207</v>
      </c>
      <c r="E247" t="s">
        <v>208</v>
      </c>
      <c r="F247" t="s">
        <v>206</v>
      </c>
      <c r="G247">
        <v>1990</v>
      </c>
      <c r="H247" t="str">
        <f t="shared" si="26"/>
        <v>Kotkowski Kamil</v>
      </c>
      <c r="I247">
        <f t="shared" si="27"/>
        <v>1990</v>
      </c>
      <c r="J247" t="s">
        <v>36</v>
      </c>
      <c r="K247" t="s">
        <v>1846</v>
      </c>
      <c r="L247">
        <f>VLOOKUP(H247,'id (2016)'!H:I,2,0)</f>
        <v>1990</v>
      </c>
    </row>
    <row r="248" spans="1:12">
      <c r="A248" t="str">
        <f t="shared" si="25"/>
        <v>WysockiMaciej1990</v>
      </c>
      <c r="C248">
        <f t="shared" si="21"/>
        <v>247</v>
      </c>
      <c r="D248" t="s">
        <v>205</v>
      </c>
      <c r="E248" t="s">
        <v>76</v>
      </c>
      <c r="F248" t="s">
        <v>206</v>
      </c>
      <c r="G248">
        <v>1990</v>
      </c>
      <c r="H248" t="str">
        <f t="shared" si="26"/>
        <v>Wysocki Maciej</v>
      </c>
      <c r="I248">
        <f t="shared" si="27"/>
        <v>1990</v>
      </c>
      <c r="J248" t="s">
        <v>36</v>
      </c>
      <c r="K248" t="s">
        <v>1846</v>
      </c>
      <c r="L248">
        <f>VLOOKUP(H248,'id (2016)'!H:I,2,0)</f>
        <v>1990</v>
      </c>
    </row>
    <row r="249" spans="1:12">
      <c r="A249" t="str">
        <f t="shared" si="25"/>
        <v>BorkoRyszard1971</v>
      </c>
      <c r="C249">
        <f t="shared" si="21"/>
        <v>248</v>
      </c>
      <c r="D249" t="s">
        <v>571</v>
      </c>
      <c r="E249" t="s">
        <v>570</v>
      </c>
      <c r="F249" t="s">
        <v>569</v>
      </c>
      <c r="G249">
        <v>1971</v>
      </c>
      <c r="H249" t="str">
        <f t="shared" si="26"/>
        <v>Borko Ryszard</v>
      </c>
      <c r="I249">
        <f t="shared" si="27"/>
        <v>1971</v>
      </c>
      <c r="J249" t="s">
        <v>36</v>
      </c>
      <c r="K249" t="s">
        <v>1846</v>
      </c>
      <c r="L249">
        <f>VLOOKUP(H249,'id (2016)'!H:I,2,0)</f>
        <v>1971</v>
      </c>
    </row>
    <row r="250" spans="1:12">
      <c r="A250" t="str">
        <f t="shared" si="25"/>
        <v>SemschArtur1962</v>
      </c>
      <c r="C250">
        <f t="shared" si="21"/>
        <v>249</v>
      </c>
      <c r="D250" t="s">
        <v>607</v>
      </c>
      <c r="E250" t="s">
        <v>56</v>
      </c>
      <c r="F250" t="s">
        <v>606</v>
      </c>
      <c r="G250">
        <v>1962</v>
      </c>
      <c r="H250" t="str">
        <f t="shared" si="26"/>
        <v>Semsch Artur</v>
      </c>
      <c r="I250">
        <f t="shared" si="27"/>
        <v>1962</v>
      </c>
      <c r="J250" t="s">
        <v>36</v>
      </c>
      <c r="K250" t="s">
        <v>1846</v>
      </c>
      <c r="L250">
        <f>VLOOKUP(H250,'id (2016)'!H:I,2,0)</f>
        <v>1962</v>
      </c>
    </row>
    <row r="251" spans="1:12">
      <c r="A251" t="str">
        <f t="shared" si="25"/>
        <v>PolaszJacek1968</v>
      </c>
      <c r="C251">
        <f t="shared" si="21"/>
        <v>250</v>
      </c>
      <c r="D251" t="s">
        <v>654</v>
      </c>
      <c r="E251" t="s">
        <v>25</v>
      </c>
      <c r="F251" t="s">
        <v>653</v>
      </c>
      <c r="G251">
        <v>1968</v>
      </c>
      <c r="H251" t="str">
        <f t="shared" si="26"/>
        <v>Polasz Jacek</v>
      </c>
      <c r="I251">
        <f t="shared" si="27"/>
        <v>1968</v>
      </c>
      <c r="J251" t="s">
        <v>36</v>
      </c>
      <c r="K251" t="s">
        <v>1846</v>
      </c>
      <c r="L251">
        <f>VLOOKUP(H251,'id (2016)'!H:I,2,0)</f>
        <v>1968</v>
      </c>
    </row>
    <row r="252" spans="1:12">
      <c r="A252" t="str">
        <f t="shared" si="25"/>
        <v>SawonKrzysztof1963</v>
      </c>
      <c r="C252">
        <f t="shared" si="21"/>
        <v>251</v>
      </c>
      <c r="D252" t="s">
        <v>1138</v>
      </c>
      <c r="E252" t="s">
        <v>26</v>
      </c>
      <c r="F252">
        <v>0</v>
      </c>
      <c r="G252">
        <v>1963</v>
      </c>
      <c r="H252" t="str">
        <f t="shared" si="26"/>
        <v>Sawon Krzysztof</v>
      </c>
      <c r="I252">
        <f t="shared" si="27"/>
        <v>1963</v>
      </c>
      <c r="J252" t="s">
        <v>36</v>
      </c>
      <c r="K252" t="s">
        <v>1846</v>
      </c>
      <c r="L252">
        <f>VLOOKUP(H252,'id (2016)'!H:I,2,0)</f>
        <v>1963</v>
      </c>
    </row>
    <row r="253" spans="1:12">
      <c r="A253" t="str">
        <f t="shared" si="25"/>
        <v>LipińskiTomasz1975</v>
      </c>
      <c r="C253">
        <f t="shared" si="21"/>
        <v>252</v>
      </c>
      <c r="D253" t="s">
        <v>492</v>
      </c>
      <c r="E253" t="s">
        <v>53</v>
      </c>
      <c r="F253">
        <v>0</v>
      </c>
      <c r="G253">
        <v>1975</v>
      </c>
      <c r="H253" t="str">
        <f t="shared" si="26"/>
        <v>Lipiński Tomasz</v>
      </c>
      <c r="I253">
        <f t="shared" si="27"/>
        <v>1975</v>
      </c>
      <c r="J253" t="s">
        <v>36</v>
      </c>
      <c r="K253" t="s">
        <v>1846</v>
      </c>
      <c r="L253">
        <f>VLOOKUP(H253,'id (2016)'!H:I,2,0)</f>
        <v>1985</v>
      </c>
    </row>
    <row r="254" spans="1:12">
      <c r="A254" t="str">
        <f t="shared" si="25"/>
        <v>PachulskiJarosław1964</v>
      </c>
      <c r="C254">
        <f t="shared" si="21"/>
        <v>253</v>
      </c>
      <c r="D254" t="s">
        <v>180</v>
      </c>
      <c r="E254" t="s">
        <v>96</v>
      </c>
      <c r="F254" t="s">
        <v>407</v>
      </c>
      <c r="G254">
        <v>1964</v>
      </c>
      <c r="H254" t="str">
        <f t="shared" si="26"/>
        <v>Pachulski Jarosław</v>
      </c>
      <c r="I254">
        <f t="shared" si="27"/>
        <v>1964</v>
      </c>
      <c r="J254" t="s">
        <v>36</v>
      </c>
      <c r="K254" t="s">
        <v>1846</v>
      </c>
      <c r="L254">
        <f>VLOOKUP(H254,'id (2016)'!H:I,2,0)</f>
        <v>1964</v>
      </c>
    </row>
    <row r="255" spans="1:12">
      <c r="A255" t="str">
        <f t="shared" si="25"/>
        <v>BielennyPaweł1977</v>
      </c>
      <c r="C255">
        <f t="shared" si="21"/>
        <v>254</v>
      </c>
      <c r="D255" t="s">
        <v>640</v>
      </c>
      <c r="E255" t="s">
        <v>20</v>
      </c>
      <c r="F255">
        <v>0</v>
      </c>
      <c r="G255">
        <v>1977</v>
      </c>
      <c r="H255" t="str">
        <f t="shared" si="26"/>
        <v>Bielenny Paweł</v>
      </c>
      <c r="I255">
        <f t="shared" si="27"/>
        <v>1977</v>
      </c>
      <c r="J255" t="s">
        <v>36</v>
      </c>
      <c r="K255" t="s">
        <v>1846</v>
      </c>
      <c r="L255">
        <f>VLOOKUP(H255,'id (2016)'!H:I,2,0)</f>
        <v>1977</v>
      </c>
    </row>
    <row r="256" spans="1:12">
      <c r="A256" t="str">
        <f t="shared" si="25"/>
        <v>BłajetKuba1981</v>
      </c>
      <c r="C256">
        <f t="shared" si="21"/>
        <v>255</v>
      </c>
      <c r="D256" t="s">
        <v>506</v>
      </c>
      <c r="E256" t="s">
        <v>507</v>
      </c>
      <c r="F256" t="s">
        <v>1826</v>
      </c>
      <c r="G256">
        <v>1981</v>
      </c>
      <c r="H256" t="str">
        <f t="shared" si="26"/>
        <v>Błajet Kuba</v>
      </c>
      <c r="I256">
        <f t="shared" si="27"/>
        <v>1981</v>
      </c>
      <c r="J256" t="s">
        <v>36</v>
      </c>
      <c r="K256" t="s">
        <v>1846</v>
      </c>
      <c r="L256">
        <f>VLOOKUP(H256,'id (2016)'!H:I,2,0)</f>
        <v>1981</v>
      </c>
    </row>
    <row r="257" spans="1:12">
      <c r="A257" t="str">
        <f t="shared" si="25"/>
        <v>FlorekPrzemysław1978</v>
      </c>
      <c r="C257">
        <f t="shared" si="21"/>
        <v>256</v>
      </c>
      <c r="D257" t="s">
        <v>402</v>
      </c>
      <c r="E257" t="s">
        <v>28</v>
      </c>
      <c r="F257" t="s">
        <v>1826</v>
      </c>
      <c r="G257">
        <v>1978</v>
      </c>
      <c r="H257" t="str">
        <f t="shared" si="26"/>
        <v>Florek Przemysław</v>
      </c>
      <c r="I257">
        <f t="shared" si="27"/>
        <v>1978</v>
      </c>
      <c r="J257" t="s">
        <v>36</v>
      </c>
      <c r="K257" t="s">
        <v>1846</v>
      </c>
      <c r="L257">
        <f>VLOOKUP(H257,'id (2016)'!H:I,2,0)</f>
        <v>1978</v>
      </c>
    </row>
    <row r="258" spans="1:12">
      <c r="A258" t="str">
        <f t="shared" si="25"/>
        <v>RoszkowskiMichał1976</v>
      </c>
      <c r="C258">
        <f t="shared" si="21"/>
        <v>257</v>
      </c>
      <c r="D258" t="s">
        <v>1184</v>
      </c>
      <c r="E258" t="s">
        <v>65</v>
      </c>
      <c r="F258" t="s">
        <v>641</v>
      </c>
      <c r="G258">
        <v>1976</v>
      </c>
      <c r="H258" t="str">
        <f t="shared" si="26"/>
        <v>Roszkowski Michał</v>
      </c>
      <c r="I258">
        <f t="shared" si="27"/>
        <v>1976</v>
      </c>
      <c r="J258" t="s">
        <v>36</v>
      </c>
      <c r="K258" t="s">
        <v>1846</v>
      </c>
      <c r="L258">
        <f>VLOOKUP(H258,'id (2016)'!H:I,2,0)</f>
        <v>1976</v>
      </c>
    </row>
    <row r="259" spans="1:12">
      <c r="A259" t="str">
        <f t="shared" si="25"/>
        <v>FerdekPrzemek1974</v>
      </c>
      <c r="C259">
        <f t="shared" si="21"/>
        <v>258</v>
      </c>
      <c r="D259" t="s">
        <v>642</v>
      </c>
      <c r="E259" t="s">
        <v>1183</v>
      </c>
      <c r="F259" t="s">
        <v>641</v>
      </c>
      <c r="G259">
        <v>1974</v>
      </c>
      <c r="H259" t="str">
        <f t="shared" si="26"/>
        <v>Ferdek Przemek</v>
      </c>
      <c r="I259">
        <f t="shared" si="27"/>
        <v>1974</v>
      </c>
      <c r="J259" t="s">
        <v>36</v>
      </c>
      <c r="K259" t="s">
        <v>1846</v>
      </c>
      <c r="L259">
        <f>VLOOKUP(H259,'id (2016)'!H:I,2,0)</f>
        <v>1974</v>
      </c>
    </row>
    <row r="260" spans="1:12">
      <c r="A260" t="str">
        <f t="shared" si="25"/>
        <v>DudaRobert1979</v>
      </c>
      <c r="C260">
        <f t="shared" ref="C260:C323" si="28">C259+1</f>
        <v>259</v>
      </c>
      <c r="D260" t="s">
        <v>578</v>
      </c>
      <c r="E260" t="s">
        <v>54</v>
      </c>
      <c r="F260">
        <v>0</v>
      </c>
      <c r="G260">
        <v>1979</v>
      </c>
      <c r="H260" t="str">
        <f t="shared" si="26"/>
        <v>Duda Robert</v>
      </c>
      <c r="I260">
        <f t="shared" si="27"/>
        <v>1979</v>
      </c>
      <c r="J260" t="s">
        <v>36</v>
      </c>
      <c r="K260" t="s">
        <v>1846</v>
      </c>
      <c r="L260">
        <f>VLOOKUP(H260,'id (2016)'!H:I,2,0)</f>
        <v>1979</v>
      </c>
    </row>
    <row r="261" spans="1:12">
      <c r="A261" t="str">
        <f t="shared" si="25"/>
        <v>DębskiBartosz1976</v>
      </c>
      <c r="C261">
        <f t="shared" si="28"/>
        <v>260</v>
      </c>
      <c r="D261" t="s">
        <v>648</v>
      </c>
      <c r="E261" t="s">
        <v>51</v>
      </c>
      <c r="F261" t="s">
        <v>1822</v>
      </c>
      <c r="G261">
        <v>1976</v>
      </c>
      <c r="H261" t="str">
        <f t="shared" si="26"/>
        <v>Dębski Bartosz</v>
      </c>
      <c r="I261">
        <f t="shared" si="27"/>
        <v>1976</v>
      </c>
      <c r="J261" t="s">
        <v>36</v>
      </c>
      <c r="K261" t="s">
        <v>1846</v>
      </c>
      <c r="L261">
        <f>VLOOKUP(H261,'id (2016)'!H:I,2,0)</f>
        <v>1976</v>
      </c>
    </row>
    <row r="262" spans="1:12">
      <c r="A262" t="str">
        <f t="shared" si="25"/>
        <v>LaskowskiRadosław1974</v>
      </c>
      <c r="C262">
        <f t="shared" si="28"/>
        <v>261</v>
      </c>
      <c r="D262" t="s">
        <v>1821</v>
      </c>
      <c r="E262" t="s">
        <v>257</v>
      </c>
      <c r="F262" t="s">
        <v>569</v>
      </c>
      <c r="G262">
        <v>1974</v>
      </c>
      <c r="H262" t="str">
        <f t="shared" si="26"/>
        <v>Laskowski Radosław</v>
      </c>
      <c r="I262">
        <f t="shared" si="27"/>
        <v>1974</v>
      </c>
      <c r="J262" t="s">
        <v>36</v>
      </c>
      <c r="K262" t="s">
        <v>1846</v>
      </c>
      <c r="L262" t="e">
        <f>VLOOKUP(H262,'id (2016)'!H:I,2,0)</f>
        <v>#N/A</v>
      </c>
    </row>
    <row r="263" spans="1:12">
      <c r="A263" t="str">
        <f t="shared" si="25"/>
        <v>OglęckiMichał1977</v>
      </c>
      <c r="C263">
        <f t="shared" si="28"/>
        <v>262</v>
      </c>
      <c r="D263" t="s">
        <v>1820</v>
      </c>
      <c r="E263" t="s">
        <v>65</v>
      </c>
      <c r="F263" t="s">
        <v>469</v>
      </c>
      <c r="G263">
        <v>1977</v>
      </c>
      <c r="H263" t="str">
        <f t="shared" si="26"/>
        <v>Oglęcki Michał</v>
      </c>
      <c r="I263">
        <f t="shared" si="27"/>
        <v>1977</v>
      </c>
      <c r="J263" t="s">
        <v>36</v>
      </c>
      <c r="K263" t="s">
        <v>1846</v>
      </c>
      <c r="L263" t="e">
        <f>VLOOKUP(H263,'id (2016)'!H:I,2,0)</f>
        <v>#N/A</v>
      </c>
    </row>
    <row r="264" spans="1:12">
      <c r="A264" t="str">
        <f t="shared" si="25"/>
        <v>ŚlósarczykMaciej1979</v>
      </c>
      <c r="C264">
        <f t="shared" si="28"/>
        <v>263</v>
      </c>
      <c r="D264" t="s">
        <v>601</v>
      </c>
      <c r="E264" t="s">
        <v>76</v>
      </c>
      <c r="F264" t="s">
        <v>1807</v>
      </c>
      <c r="G264">
        <v>1979</v>
      </c>
      <c r="H264" t="str">
        <f t="shared" si="26"/>
        <v>Ślósarczyk Maciej</v>
      </c>
      <c r="I264">
        <f t="shared" si="27"/>
        <v>1979</v>
      </c>
      <c r="J264" t="s">
        <v>36</v>
      </c>
      <c r="K264" t="s">
        <v>1846</v>
      </c>
      <c r="L264">
        <f>VLOOKUP(H264,'id (2016)'!H:I,2,0)</f>
        <v>1979</v>
      </c>
    </row>
    <row r="265" spans="1:12">
      <c r="A265" t="str">
        <f t="shared" si="25"/>
        <v>PrabuckiRafał1989</v>
      </c>
      <c r="C265">
        <f t="shared" si="28"/>
        <v>264</v>
      </c>
      <c r="D265" t="s">
        <v>1819</v>
      </c>
      <c r="E265" t="s">
        <v>50</v>
      </c>
      <c r="F265" t="s">
        <v>1818</v>
      </c>
      <c r="G265">
        <v>1989</v>
      </c>
      <c r="H265" t="str">
        <f t="shared" si="26"/>
        <v>Prabucki Rafał</v>
      </c>
      <c r="I265">
        <f t="shared" si="27"/>
        <v>1989</v>
      </c>
      <c r="J265" t="s">
        <v>36</v>
      </c>
      <c r="K265" t="s">
        <v>1846</v>
      </c>
      <c r="L265" t="e">
        <f>VLOOKUP(H265,'id (2016)'!H:I,2,0)</f>
        <v>#N/A</v>
      </c>
    </row>
    <row r="266" spans="1:12">
      <c r="A266" t="str">
        <f t="shared" si="25"/>
        <v>JarosiewiczRadosław1976</v>
      </c>
      <c r="C266">
        <f t="shared" si="28"/>
        <v>265</v>
      </c>
      <c r="D266" t="s">
        <v>593</v>
      </c>
      <c r="E266" t="s">
        <v>257</v>
      </c>
      <c r="F266" t="s">
        <v>1104</v>
      </c>
      <c r="G266">
        <v>1976</v>
      </c>
      <c r="H266" t="str">
        <f t="shared" si="26"/>
        <v>Jarosiewicz Radosław</v>
      </c>
      <c r="I266">
        <f t="shared" si="27"/>
        <v>1976</v>
      </c>
      <c r="J266" t="s">
        <v>36</v>
      </c>
      <c r="K266" t="s">
        <v>1846</v>
      </c>
      <c r="L266" t="e">
        <f>VLOOKUP(H266,'id (2016)'!H:I,2,0)</f>
        <v>#N/A</v>
      </c>
    </row>
    <row r="267" spans="1:12">
      <c r="A267" t="str">
        <f t="shared" si="25"/>
        <v>KulwikowskiMichał1979</v>
      </c>
      <c r="C267">
        <f t="shared" si="28"/>
        <v>266</v>
      </c>
      <c r="D267" t="s">
        <v>1112</v>
      </c>
      <c r="E267" t="s">
        <v>65</v>
      </c>
      <c r="F267" t="s">
        <v>1817</v>
      </c>
      <c r="G267">
        <v>1979</v>
      </c>
      <c r="H267" t="str">
        <f t="shared" si="26"/>
        <v>Kulwikowski Michał</v>
      </c>
      <c r="I267">
        <f t="shared" si="27"/>
        <v>1979</v>
      </c>
      <c r="J267" t="s">
        <v>36</v>
      </c>
      <c r="K267" t="s">
        <v>1846</v>
      </c>
      <c r="L267" t="e">
        <f>VLOOKUP(H267,'id (2016)'!H:I,2,0)</f>
        <v>#N/A</v>
      </c>
    </row>
    <row r="268" spans="1:12">
      <c r="A268" t="str">
        <f t="shared" si="25"/>
        <v>LegatLeszek1979</v>
      </c>
      <c r="C268">
        <f t="shared" si="28"/>
        <v>267</v>
      </c>
      <c r="D268" t="s">
        <v>580</v>
      </c>
      <c r="E268" t="s">
        <v>29</v>
      </c>
      <c r="F268">
        <v>0</v>
      </c>
      <c r="G268">
        <v>1979</v>
      </c>
      <c r="H268" t="str">
        <f t="shared" si="26"/>
        <v>Legat Leszek</v>
      </c>
      <c r="I268">
        <f t="shared" si="27"/>
        <v>1979</v>
      </c>
      <c r="J268" t="s">
        <v>36</v>
      </c>
      <c r="K268" t="s">
        <v>1846</v>
      </c>
      <c r="L268">
        <f>VLOOKUP(H268,'id (2016)'!H:I,2,0)</f>
        <v>1979</v>
      </c>
    </row>
    <row r="269" spans="1:12">
      <c r="A269" t="str">
        <f t="shared" si="25"/>
        <v>PogorzelskiTomek1990</v>
      </c>
      <c r="C269">
        <f t="shared" si="28"/>
        <v>268</v>
      </c>
      <c r="D269" t="s">
        <v>1086</v>
      </c>
      <c r="E269" t="s">
        <v>752</v>
      </c>
      <c r="F269">
        <v>0</v>
      </c>
      <c r="G269">
        <v>1990</v>
      </c>
      <c r="H269" t="str">
        <f t="shared" si="26"/>
        <v>Pogorzelski Tomek</v>
      </c>
      <c r="I269">
        <f t="shared" si="27"/>
        <v>1990</v>
      </c>
      <c r="J269" t="s">
        <v>36</v>
      </c>
      <c r="K269" t="s">
        <v>1846</v>
      </c>
      <c r="L269" t="e">
        <f>VLOOKUP(H269,'id (2016)'!H:I,2,0)</f>
        <v>#N/A</v>
      </c>
    </row>
    <row r="270" spans="1:12">
      <c r="A270" t="str">
        <f t="shared" si="25"/>
        <v>PogorzelskiDaniel1986</v>
      </c>
      <c r="C270">
        <f t="shared" si="28"/>
        <v>269</v>
      </c>
      <c r="D270" t="s">
        <v>1086</v>
      </c>
      <c r="E270" t="s">
        <v>154</v>
      </c>
      <c r="F270">
        <v>0</v>
      </c>
      <c r="G270">
        <v>1986</v>
      </c>
      <c r="H270" t="str">
        <f t="shared" si="26"/>
        <v>Pogorzelski Daniel</v>
      </c>
      <c r="I270">
        <f t="shared" si="27"/>
        <v>1986</v>
      </c>
      <c r="J270" t="s">
        <v>36</v>
      </c>
      <c r="K270" t="s">
        <v>1846</v>
      </c>
      <c r="L270" t="e">
        <f>VLOOKUP(H270,'id (2016)'!H:I,2,0)</f>
        <v>#N/A</v>
      </c>
    </row>
    <row r="271" spans="1:12">
      <c r="A271" t="str">
        <f t="shared" si="25"/>
        <v>PogorzelskiDarek1969</v>
      </c>
      <c r="C271">
        <f t="shared" si="28"/>
        <v>270</v>
      </c>
      <c r="D271" t="s">
        <v>1086</v>
      </c>
      <c r="E271" t="s">
        <v>190</v>
      </c>
      <c r="F271">
        <v>0</v>
      </c>
      <c r="G271">
        <v>1969</v>
      </c>
      <c r="H271" t="str">
        <f t="shared" si="26"/>
        <v>Pogorzelski Darek</v>
      </c>
      <c r="I271">
        <f t="shared" si="27"/>
        <v>1969</v>
      </c>
      <c r="J271" t="s">
        <v>36</v>
      </c>
      <c r="K271" t="s">
        <v>1846</v>
      </c>
      <c r="L271" t="e">
        <f>VLOOKUP(H271,'id (2016)'!H:I,2,0)</f>
        <v>#N/A</v>
      </c>
    </row>
    <row r="272" spans="1:12">
      <c r="A272" t="str">
        <f t="shared" si="25"/>
        <v>KorsakDariusz1962</v>
      </c>
      <c r="C272">
        <f t="shared" si="28"/>
        <v>271</v>
      </c>
      <c r="D272" t="s">
        <v>628</v>
      </c>
      <c r="E272" t="s">
        <v>159</v>
      </c>
      <c r="F272" t="s">
        <v>627</v>
      </c>
      <c r="G272">
        <v>1962</v>
      </c>
      <c r="H272" t="str">
        <f t="shared" si="26"/>
        <v>Korsak Dariusz</v>
      </c>
      <c r="I272">
        <f t="shared" si="27"/>
        <v>1962</v>
      </c>
      <c r="J272" t="s">
        <v>36</v>
      </c>
      <c r="K272" t="s">
        <v>1846</v>
      </c>
      <c r="L272">
        <f>VLOOKUP(H272,'id (2016)'!H:I,2,0)</f>
        <v>1962</v>
      </c>
    </row>
    <row r="273" spans="1:12">
      <c r="A273" t="str">
        <f t="shared" si="25"/>
        <v>JankowskiMaciej1976</v>
      </c>
      <c r="C273">
        <f t="shared" si="28"/>
        <v>272</v>
      </c>
      <c r="D273" t="s">
        <v>325</v>
      </c>
      <c r="E273" t="s">
        <v>76</v>
      </c>
      <c r="F273" t="s">
        <v>173</v>
      </c>
      <c r="G273">
        <v>1976</v>
      </c>
      <c r="H273" t="str">
        <f t="shared" si="26"/>
        <v>Jankowski Maciej</v>
      </c>
      <c r="I273">
        <f t="shared" si="27"/>
        <v>1976</v>
      </c>
      <c r="J273" t="s">
        <v>36</v>
      </c>
      <c r="K273" t="s">
        <v>1846</v>
      </c>
      <c r="L273">
        <f>VLOOKUP(H273,'id (2016)'!H:I,2,0)</f>
        <v>1976</v>
      </c>
    </row>
    <row r="274" spans="1:12">
      <c r="A274" t="str">
        <f t="shared" si="25"/>
        <v>StaniszewskiBartosz1975</v>
      </c>
      <c r="C274">
        <f t="shared" si="28"/>
        <v>273</v>
      </c>
      <c r="D274" t="s">
        <v>429</v>
      </c>
      <c r="E274" t="s">
        <v>51</v>
      </c>
      <c r="F274" t="s">
        <v>1816</v>
      </c>
      <c r="G274">
        <v>1975</v>
      </c>
      <c r="H274" t="str">
        <f t="shared" si="26"/>
        <v>Staniszewski Bartosz</v>
      </c>
      <c r="I274">
        <f t="shared" si="27"/>
        <v>1975</v>
      </c>
      <c r="J274" t="s">
        <v>36</v>
      </c>
      <c r="K274" t="s">
        <v>1846</v>
      </c>
      <c r="L274">
        <f>VLOOKUP(H274,'id (2016)'!H:I,2,0)</f>
        <v>1975</v>
      </c>
    </row>
    <row r="275" spans="1:12">
      <c r="A275" t="str">
        <f t="shared" si="25"/>
        <v>HalamusRobert1970</v>
      </c>
      <c r="C275">
        <f t="shared" si="28"/>
        <v>274</v>
      </c>
      <c r="D275" t="s">
        <v>853</v>
      </c>
      <c r="E275" t="s">
        <v>54</v>
      </c>
      <c r="F275" t="s">
        <v>1201</v>
      </c>
      <c r="G275">
        <v>1970</v>
      </c>
      <c r="H275" t="str">
        <f t="shared" si="26"/>
        <v>Halamus Robert</v>
      </c>
      <c r="I275">
        <f t="shared" si="27"/>
        <v>1970</v>
      </c>
      <c r="J275" t="s">
        <v>36</v>
      </c>
      <c r="K275" t="s">
        <v>1846</v>
      </c>
      <c r="L275">
        <f>VLOOKUP(H275,'id (2016)'!H:I,2,0)</f>
        <v>1970</v>
      </c>
    </row>
    <row r="276" spans="1:12">
      <c r="A276" t="str">
        <f t="shared" si="25"/>
        <v>StencelKrystian1987</v>
      </c>
      <c r="C276">
        <f t="shared" si="28"/>
        <v>275</v>
      </c>
      <c r="D276" t="s">
        <v>630</v>
      </c>
      <c r="E276" t="s">
        <v>83</v>
      </c>
      <c r="F276" t="s">
        <v>629</v>
      </c>
      <c r="G276">
        <v>1987</v>
      </c>
      <c r="H276" t="str">
        <f t="shared" si="26"/>
        <v>Stencel Krystian</v>
      </c>
      <c r="I276">
        <f t="shared" si="27"/>
        <v>1987</v>
      </c>
      <c r="J276" t="s">
        <v>36</v>
      </c>
      <c r="K276" t="s">
        <v>1846</v>
      </c>
      <c r="L276">
        <f>VLOOKUP(H276,'id (2016)'!H:I,2,0)</f>
        <v>1987</v>
      </c>
    </row>
    <row r="277" spans="1:12">
      <c r="A277" t="str">
        <f t="shared" si="25"/>
        <v>KlainJan1999</v>
      </c>
      <c r="C277">
        <f t="shared" si="28"/>
        <v>276</v>
      </c>
      <c r="D277" t="s">
        <v>538</v>
      </c>
      <c r="E277" t="s">
        <v>102</v>
      </c>
      <c r="F277" t="s">
        <v>539</v>
      </c>
      <c r="G277">
        <v>1999</v>
      </c>
      <c r="H277" t="str">
        <f t="shared" si="26"/>
        <v>Klain Jan</v>
      </c>
      <c r="I277">
        <f t="shared" si="27"/>
        <v>1999</v>
      </c>
      <c r="J277" t="s">
        <v>36</v>
      </c>
      <c r="K277" t="s">
        <v>1846</v>
      </c>
      <c r="L277">
        <f>VLOOKUP(H277,'id (2016)'!H:I,2,0)</f>
        <v>1999</v>
      </c>
    </row>
    <row r="278" spans="1:12">
      <c r="A278" t="str">
        <f t="shared" si="25"/>
        <v>HołodMateusz1987</v>
      </c>
      <c r="C278">
        <f t="shared" si="28"/>
        <v>277</v>
      </c>
      <c r="D278" t="s">
        <v>625</v>
      </c>
      <c r="E278" t="s">
        <v>97</v>
      </c>
      <c r="F278">
        <v>0</v>
      </c>
      <c r="G278">
        <v>1987</v>
      </c>
      <c r="H278" t="str">
        <f t="shared" si="26"/>
        <v>Hołod Mateusz</v>
      </c>
      <c r="I278">
        <f t="shared" si="27"/>
        <v>1987</v>
      </c>
      <c r="J278" t="s">
        <v>36</v>
      </c>
      <c r="K278" t="s">
        <v>1846</v>
      </c>
      <c r="L278">
        <f>VLOOKUP(H278,'id (2016)'!H:I,2,0)</f>
        <v>1987</v>
      </c>
    </row>
    <row r="279" spans="1:12">
      <c r="A279" t="str">
        <f t="shared" si="25"/>
        <v>CieślińskiGrzegorz1972</v>
      </c>
      <c r="C279">
        <f t="shared" si="28"/>
        <v>278</v>
      </c>
      <c r="D279" t="s">
        <v>645</v>
      </c>
      <c r="E279" t="s">
        <v>23</v>
      </c>
      <c r="F279" t="s">
        <v>1813</v>
      </c>
      <c r="G279">
        <v>1972</v>
      </c>
      <c r="H279" t="str">
        <f t="shared" si="26"/>
        <v>Cieśliński Grzegorz</v>
      </c>
      <c r="I279">
        <f t="shared" si="27"/>
        <v>1972</v>
      </c>
      <c r="J279" t="s">
        <v>36</v>
      </c>
      <c r="K279" t="s">
        <v>1846</v>
      </c>
      <c r="L279">
        <f>VLOOKUP(H279,'id (2016)'!H:I,2,0)</f>
        <v>1972</v>
      </c>
    </row>
    <row r="280" spans="1:12">
      <c r="A280" t="str">
        <f t="shared" si="25"/>
        <v>SzyngwelskiKrzysztof1984</v>
      </c>
      <c r="C280">
        <f t="shared" si="28"/>
        <v>279</v>
      </c>
      <c r="D280" t="s">
        <v>456</v>
      </c>
      <c r="E280" t="s">
        <v>26</v>
      </c>
      <c r="F280">
        <v>0</v>
      </c>
      <c r="G280">
        <v>1984</v>
      </c>
      <c r="H280" t="str">
        <f t="shared" si="26"/>
        <v>Szyngwelski Krzysztof</v>
      </c>
      <c r="I280">
        <f t="shared" si="27"/>
        <v>1984</v>
      </c>
      <c r="J280" t="s">
        <v>36</v>
      </c>
      <c r="K280" t="s">
        <v>1846</v>
      </c>
      <c r="L280">
        <f>VLOOKUP(H280,'id (2016)'!H:I,2,0)</f>
        <v>1984</v>
      </c>
    </row>
    <row r="281" spans="1:12">
      <c r="A281" t="str">
        <f t="shared" si="25"/>
        <v>NowiszJarosław1976</v>
      </c>
      <c r="C281">
        <f t="shared" si="28"/>
        <v>280</v>
      </c>
      <c r="D281" t="s">
        <v>1812</v>
      </c>
      <c r="E281" t="s">
        <v>96</v>
      </c>
      <c r="F281">
        <v>0</v>
      </c>
      <c r="G281">
        <v>1976</v>
      </c>
      <c r="H281" t="str">
        <f t="shared" si="26"/>
        <v>Nowisz Jarosław</v>
      </c>
      <c r="I281">
        <f t="shared" si="27"/>
        <v>1976</v>
      </c>
      <c r="J281" t="s">
        <v>36</v>
      </c>
      <c r="K281" t="s">
        <v>1846</v>
      </c>
      <c r="L281" t="e">
        <f>VLOOKUP(H281,'id (2016)'!H:I,2,0)</f>
        <v>#N/A</v>
      </c>
    </row>
    <row r="282" spans="1:12">
      <c r="A282" t="str">
        <f t="shared" si="25"/>
        <v>KamykMarcin1976</v>
      </c>
      <c r="C282">
        <f t="shared" si="28"/>
        <v>281</v>
      </c>
      <c r="D282" t="s">
        <v>1811</v>
      </c>
      <c r="E282" t="s">
        <v>21</v>
      </c>
      <c r="F282">
        <v>0</v>
      </c>
      <c r="G282">
        <v>1976</v>
      </c>
      <c r="H282" t="str">
        <f t="shared" si="26"/>
        <v>Kamyk Marcin</v>
      </c>
      <c r="I282">
        <f t="shared" si="27"/>
        <v>1976</v>
      </c>
      <c r="J282" t="s">
        <v>36</v>
      </c>
      <c r="K282" t="s">
        <v>1846</v>
      </c>
      <c r="L282" t="e">
        <f>VLOOKUP(H282,'id (2016)'!H:I,2,0)</f>
        <v>#N/A</v>
      </c>
    </row>
    <row r="283" spans="1:12">
      <c r="A283" t="str">
        <f t="shared" si="25"/>
        <v>StolarskiŁukasz1991</v>
      </c>
      <c r="C283">
        <f t="shared" si="28"/>
        <v>282</v>
      </c>
      <c r="D283" t="s">
        <v>1810</v>
      </c>
      <c r="E283" t="s">
        <v>69</v>
      </c>
      <c r="F283">
        <v>0</v>
      </c>
      <c r="G283">
        <v>1991</v>
      </c>
      <c r="H283" t="str">
        <f t="shared" si="26"/>
        <v>Stolarski Łukasz</v>
      </c>
      <c r="I283">
        <f t="shared" si="27"/>
        <v>1991</v>
      </c>
      <c r="J283" t="s">
        <v>36</v>
      </c>
      <c r="K283" t="s">
        <v>1846</v>
      </c>
      <c r="L283" t="e">
        <f>VLOOKUP(H283,'id (2016)'!H:I,2,0)</f>
        <v>#N/A</v>
      </c>
    </row>
    <row r="284" spans="1:12">
      <c r="A284" t="str">
        <f t="shared" ref="A284:A347" si="29">D284&amp;E284&amp;G284</f>
        <v>BabulaKonrad1992</v>
      </c>
      <c r="C284">
        <f t="shared" si="28"/>
        <v>283</v>
      </c>
      <c r="D284" t="s">
        <v>1809</v>
      </c>
      <c r="E284" t="s">
        <v>74</v>
      </c>
      <c r="F284">
        <v>0</v>
      </c>
      <c r="G284">
        <v>1992</v>
      </c>
      <c r="H284" t="str">
        <f t="shared" ref="H284:H347" si="30">D284&amp;" "&amp;E284</f>
        <v>Babula Konrad</v>
      </c>
      <c r="I284">
        <f t="shared" ref="I284:I347" si="31">G284</f>
        <v>1992</v>
      </c>
      <c r="J284" t="s">
        <v>36</v>
      </c>
      <c r="K284" t="s">
        <v>1846</v>
      </c>
      <c r="L284" t="e">
        <f>VLOOKUP(H284,'id (2016)'!H:I,2,0)</f>
        <v>#N/A</v>
      </c>
    </row>
    <row r="285" spans="1:12">
      <c r="A285" t="str">
        <f t="shared" si="29"/>
        <v>BowarPiotr1977</v>
      </c>
      <c r="C285">
        <f t="shared" si="28"/>
        <v>284</v>
      </c>
      <c r="D285" t="s">
        <v>568</v>
      </c>
      <c r="E285" t="s">
        <v>19</v>
      </c>
      <c r="F285" t="s">
        <v>401</v>
      </c>
      <c r="G285">
        <v>1977</v>
      </c>
      <c r="H285" t="str">
        <f t="shared" si="30"/>
        <v>Bowar Piotr</v>
      </c>
      <c r="I285">
        <f t="shared" si="31"/>
        <v>1977</v>
      </c>
      <c r="J285" t="s">
        <v>36</v>
      </c>
      <c r="K285" t="s">
        <v>1846</v>
      </c>
      <c r="L285">
        <f>VLOOKUP(H285,'id (2016)'!H:I,2,0)</f>
        <v>1977</v>
      </c>
    </row>
    <row r="286" spans="1:12">
      <c r="A286" t="str">
        <f t="shared" si="29"/>
        <v>KwarcianyRafał1978</v>
      </c>
      <c r="C286">
        <f t="shared" si="28"/>
        <v>285</v>
      </c>
      <c r="D286" t="s">
        <v>1808</v>
      </c>
      <c r="E286" t="s">
        <v>50</v>
      </c>
      <c r="F286" t="s">
        <v>1807</v>
      </c>
      <c r="G286">
        <v>1978</v>
      </c>
      <c r="H286" t="str">
        <f t="shared" si="30"/>
        <v>Kwarciany Rafał</v>
      </c>
      <c r="I286">
        <f t="shared" si="31"/>
        <v>1978</v>
      </c>
      <c r="J286" t="s">
        <v>36</v>
      </c>
      <c r="K286" t="s">
        <v>1846</v>
      </c>
      <c r="L286" t="e">
        <f>VLOOKUP(H286,'id (2016)'!H:I,2,0)</f>
        <v>#N/A</v>
      </c>
    </row>
    <row r="287" spans="1:12">
      <c r="A287" t="str">
        <f t="shared" si="29"/>
        <v>PieciukiewiczPaweł1983</v>
      </c>
      <c r="C287">
        <f t="shared" si="28"/>
        <v>286</v>
      </c>
      <c r="D287" t="s">
        <v>1806</v>
      </c>
      <c r="E287" t="s">
        <v>20</v>
      </c>
      <c r="F287" t="s">
        <v>1805</v>
      </c>
      <c r="G287">
        <v>1983</v>
      </c>
      <c r="H287" t="str">
        <f t="shared" si="30"/>
        <v>Pieciukiewicz Paweł</v>
      </c>
      <c r="I287">
        <f t="shared" si="31"/>
        <v>1983</v>
      </c>
      <c r="J287" t="s">
        <v>36</v>
      </c>
      <c r="K287" t="s">
        <v>1846</v>
      </c>
      <c r="L287" t="e">
        <f>VLOOKUP(H287,'id (2016)'!H:I,2,0)</f>
        <v>#N/A</v>
      </c>
    </row>
    <row r="288" spans="1:12">
      <c r="A288" t="str">
        <f t="shared" si="29"/>
        <v>PopczykTomasz1975</v>
      </c>
      <c r="C288">
        <f t="shared" si="28"/>
        <v>287</v>
      </c>
      <c r="D288" t="s">
        <v>656</v>
      </c>
      <c r="E288" t="s">
        <v>53</v>
      </c>
      <c r="F288" t="s">
        <v>1804</v>
      </c>
      <c r="G288">
        <v>1975</v>
      </c>
      <c r="H288" t="str">
        <f t="shared" si="30"/>
        <v>Popczyk Tomasz</v>
      </c>
      <c r="I288">
        <f t="shared" si="31"/>
        <v>1975</v>
      </c>
      <c r="J288" t="s">
        <v>36</v>
      </c>
      <c r="K288" t="s">
        <v>1846</v>
      </c>
      <c r="L288">
        <f>VLOOKUP(H288,'id (2016)'!H:I,2,0)</f>
        <v>1975</v>
      </c>
    </row>
    <row r="289" spans="1:12">
      <c r="A289" t="str">
        <f t="shared" si="29"/>
        <v>DadasiewiczAdam1977</v>
      </c>
      <c r="C289">
        <f t="shared" si="28"/>
        <v>288</v>
      </c>
      <c r="D289" t="s">
        <v>1803</v>
      </c>
      <c r="E289" t="s">
        <v>89</v>
      </c>
      <c r="F289">
        <v>0</v>
      </c>
      <c r="G289">
        <v>1977</v>
      </c>
      <c r="H289" t="str">
        <f t="shared" si="30"/>
        <v>Dadasiewicz Adam</v>
      </c>
      <c r="I289">
        <f t="shared" si="31"/>
        <v>1977</v>
      </c>
      <c r="J289" t="s">
        <v>36</v>
      </c>
      <c r="K289" t="s">
        <v>1846</v>
      </c>
      <c r="L289" t="e">
        <f>VLOOKUP(H289,'id (2016)'!H:I,2,0)</f>
        <v>#N/A</v>
      </c>
    </row>
    <row r="290" spans="1:12">
      <c r="A290" t="str">
        <f t="shared" si="29"/>
        <v>MuńkoŁukasz1995</v>
      </c>
      <c r="C290">
        <f t="shared" si="28"/>
        <v>289</v>
      </c>
      <c r="D290" t="s">
        <v>1802</v>
      </c>
      <c r="E290" t="s">
        <v>69</v>
      </c>
      <c r="F290" t="s">
        <v>1801</v>
      </c>
      <c r="G290">
        <v>1995</v>
      </c>
      <c r="H290" t="str">
        <f t="shared" si="30"/>
        <v>Muńko Łukasz</v>
      </c>
      <c r="I290">
        <f t="shared" si="31"/>
        <v>1995</v>
      </c>
      <c r="J290" t="s">
        <v>36</v>
      </c>
      <c r="K290" t="s">
        <v>1846</v>
      </c>
      <c r="L290" t="e">
        <f>VLOOKUP(H290,'id (2016)'!H:I,2,0)</f>
        <v>#N/A</v>
      </c>
    </row>
    <row r="291" spans="1:12">
      <c r="A291" t="str">
        <f t="shared" si="29"/>
        <v>MuńkoSzymon1989</v>
      </c>
      <c r="C291">
        <f t="shared" si="28"/>
        <v>290</v>
      </c>
      <c r="D291" t="s">
        <v>1802</v>
      </c>
      <c r="E291" t="s">
        <v>414</v>
      </c>
      <c r="F291" t="s">
        <v>1801</v>
      </c>
      <c r="G291">
        <v>1989</v>
      </c>
      <c r="H291" t="str">
        <f t="shared" si="30"/>
        <v>Muńko Szymon</v>
      </c>
      <c r="I291">
        <f t="shared" si="31"/>
        <v>1989</v>
      </c>
      <c r="J291" t="s">
        <v>36</v>
      </c>
      <c r="K291" t="s">
        <v>1846</v>
      </c>
      <c r="L291" t="e">
        <f>VLOOKUP(H291,'id (2016)'!H:I,2,0)</f>
        <v>#N/A</v>
      </c>
    </row>
    <row r="292" spans="1:12">
      <c r="A292" t="str">
        <f t="shared" si="29"/>
        <v>PrażyńskiMichał1973</v>
      </c>
      <c r="C292">
        <f t="shared" si="28"/>
        <v>291</v>
      </c>
      <c r="D292" t="s">
        <v>1107</v>
      </c>
      <c r="E292" t="s">
        <v>65</v>
      </c>
      <c r="F292">
        <v>0</v>
      </c>
      <c r="G292">
        <v>1973</v>
      </c>
      <c r="H292" t="str">
        <f t="shared" si="30"/>
        <v>Prażyński Michał</v>
      </c>
      <c r="I292">
        <f t="shared" si="31"/>
        <v>1973</v>
      </c>
      <c r="J292" t="s">
        <v>36</v>
      </c>
      <c r="K292" t="s">
        <v>1846</v>
      </c>
      <c r="L292">
        <f>VLOOKUP(H292,'id (2016)'!H:I,2,0)</f>
        <v>1973</v>
      </c>
    </row>
    <row r="293" spans="1:12">
      <c r="A293" t="str">
        <f t="shared" si="29"/>
        <v>ŚwiątkiewiczGrzegorz1964</v>
      </c>
      <c r="C293">
        <f t="shared" si="28"/>
        <v>292</v>
      </c>
      <c r="D293" t="s">
        <v>1125</v>
      </c>
      <c r="E293" t="s">
        <v>23</v>
      </c>
      <c r="F293">
        <v>0</v>
      </c>
      <c r="G293">
        <v>1964</v>
      </c>
      <c r="H293" t="str">
        <f t="shared" si="30"/>
        <v>Świątkiewicz Grzegorz</v>
      </c>
      <c r="I293">
        <f t="shared" si="31"/>
        <v>1964</v>
      </c>
      <c r="J293" t="s">
        <v>36</v>
      </c>
      <c r="K293" t="s">
        <v>1846</v>
      </c>
      <c r="L293">
        <f>VLOOKUP(H293,'id (2016)'!H:I,2,0)</f>
        <v>1964</v>
      </c>
    </row>
    <row r="294" spans="1:12">
      <c r="A294" t="str">
        <f t="shared" si="29"/>
        <v>ŚwiątkiewiczJerzy1962</v>
      </c>
      <c r="C294">
        <f t="shared" si="28"/>
        <v>293</v>
      </c>
      <c r="D294" t="s">
        <v>1125</v>
      </c>
      <c r="E294" t="s">
        <v>225</v>
      </c>
      <c r="F294">
        <v>0</v>
      </c>
      <c r="G294">
        <v>1962</v>
      </c>
      <c r="H294" t="str">
        <f t="shared" si="30"/>
        <v>Świątkiewicz Jerzy</v>
      </c>
      <c r="I294">
        <f t="shared" si="31"/>
        <v>1962</v>
      </c>
      <c r="J294" t="s">
        <v>36</v>
      </c>
      <c r="K294" t="s">
        <v>1846</v>
      </c>
      <c r="L294">
        <f>VLOOKUP(H294,'id (2016)'!H:I,2,0)</f>
        <v>1962</v>
      </c>
    </row>
    <row r="295" spans="1:12">
      <c r="A295" t="str">
        <f t="shared" si="29"/>
        <v>CisońMateusz1982</v>
      </c>
      <c r="C295">
        <f t="shared" si="28"/>
        <v>294</v>
      </c>
      <c r="D295" t="s">
        <v>592</v>
      </c>
      <c r="E295" t="s">
        <v>97</v>
      </c>
      <c r="F295" t="s">
        <v>1104</v>
      </c>
      <c r="G295">
        <v>1982</v>
      </c>
      <c r="H295" t="str">
        <f t="shared" si="30"/>
        <v>Cisoń Mateusz</v>
      </c>
      <c r="I295">
        <f t="shared" si="31"/>
        <v>1982</v>
      </c>
      <c r="J295" t="s">
        <v>36</v>
      </c>
      <c r="K295" t="s">
        <v>1846</v>
      </c>
      <c r="L295">
        <f>VLOOKUP(H295,'id (2016)'!H:I,2,0)</f>
        <v>1982</v>
      </c>
    </row>
    <row r="296" spans="1:12">
      <c r="A296" t="str">
        <f t="shared" si="29"/>
        <v>SitekTomasz1978</v>
      </c>
      <c r="C296">
        <f t="shared" si="28"/>
        <v>295</v>
      </c>
      <c r="D296" t="s">
        <v>633</v>
      </c>
      <c r="E296" t="s">
        <v>53</v>
      </c>
      <c r="F296" t="s">
        <v>1800</v>
      </c>
      <c r="G296">
        <v>1978</v>
      </c>
      <c r="H296" t="str">
        <f t="shared" si="30"/>
        <v>Sitek Tomasz</v>
      </c>
      <c r="I296">
        <f t="shared" si="31"/>
        <v>1978</v>
      </c>
      <c r="J296" t="s">
        <v>36</v>
      </c>
      <c r="K296" t="s">
        <v>1846</v>
      </c>
      <c r="L296">
        <f>VLOOKUP(H296,'id (2016)'!H:I,2,0)</f>
        <v>1978</v>
      </c>
    </row>
    <row r="297" spans="1:12">
      <c r="A297" t="str">
        <f t="shared" si="29"/>
        <v>ChylakPaweł1984</v>
      </c>
      <c r="C297">
        <f t="shared" si="28"/>
        <v>296</v>
      </c>
      <c r="D297" t="s">
        <v>1124</v>
      </c>
      <c r="E297" t="s">
        <v>20</v>
      </c>
      <c r="F297" t="s">
        <v>1799</v>
      </c>
      <c r="G297">
        <v>1984</v>
      </c>
      <c r="H297" t="str">
        <f t="shared" si="30"/>
        <v>Chylak Paweł</v>
      </c>
      <c r="I297">
        <f t="shared" si="31"/>
        <v>1984</v>
      </c>
      <c r="J297" t="s">
        <v>36</v>
      </c>
      <c r="K297" t="s">
        <v>1846</v>
      </c>
      <c r="L297">
        <f>VLOOKUP(H297,'id (2016)'!H:I,2,0)</f>
        <v>1984</v>
      </c>
    </row>
    <row r="298" spans="1:12">
      <c r="A298" t="str">
        <f t="shared" si="29"/>
        <v>PriebeJakub1984</v>
      </c>
      <c r="C298">
        <f t="shared" si="28"/>
        <v>297</v>
      </c>
      <c r="D298" t="s">
        <v>657</v>
      </c>
      <c r="E298" t="s">
        <v>156</v>
      </c>
      <c r="F298">
        <v>0</v>
      </c>
      <c r="G298">
        <v>1984</v>
      </c>
      <c r="H298" t="str">
        <f t="shared" si="30"/>
        <v>Priebe Jakub</v>
      </c>
      <c r="I298">
        <f t="shared" si="31"/>
        <v>1984</v>
      </c>
      <c r="J298" t="s">
        <v>36</v>
      </c>
      <c r="K298" t="s">
        <v>1846</v>
      </c>
      <c r="L298">
        <f>VLOOKUP(H298,'id (2016)'!H:I,2,0)</f>
        <v>1984</v>
      </c>
    </row>
    <row r="299" spans="1:12">
      <c r="A299" t="str">
        <f t="shared" si="29"/>
        <v>SawickiKrzysztof1955</v>
      </c>
      <c r="C299">
        <f t="shared" si="28"/>
        <v>298</v>
      </c>
      <c r="D299" t="s">
        <v>556</v>
      </c>
      <c r="E299" t="s">
        <v>26</v>
      </c>
      <c r="F299">
        <v>0</v>
      </c>
      <c r="G299">
        <v>1955</v>
      </c>
      <c r="H299" t="str">
        <f t="shared" si="30"/>
        <v>Sawicki Krzysztof</v>
      </c>
      <c r="I299">
        <f t="shared" si="31"/>
        <v>1955</v>
      </c>
      <c r="J299" t="s">
        <v>36</v>
      </c>
      <c r="K299" t="s">
        <v>1846</v>
      </c>
      <c r="L299">
        <f>VLOOKUP(H299,'id (2016)'!H:I,2,0)</f>
        <v>1955</v>
      </c>
    </row>
    <row r="300" spans="1:12">
      <c r="A300" t="str">
        <f t="shared" si="29"/>
        <v>KałkaTadeusz1955</v>
      </c>
      <c r="C300">
        <f t="shared" si="28"/>
        <v>299</v>
      </c>
      <c r="D300" t="s">
        <v>460</v>
      </c>
      <c r="E300" t="s">
        <v>95</v>
      </c>
      <c r="F300">
        <v>0</v>
      </c>
      <c r="G300">
        <v>1955</v>
      </c>
      <c r="H300" t="str">
        <f t="shared" si="30"/>
        <v>Kałka Tadeusz</v>
      </c>
      <c r="I300">
        <f t="shared" si="31"/>
        <v>1955</v>
      </c>
      <c r="J300" t="s">
        <v>36</v>
      </c>
      <c r="K300" t="s">
        <v>1846</v>
      </c>
      <c r="L300">
        <f>VLOOKUP(H300,'id (2016)'!H:I,2,0)</f>
        <v>1955</v>
      </c>
    </row>
    <row r="301" spans="1:12">
      <c r="A301" t="str">
        <f t="shared" si="29"/>
        <v>MłyńskiMariusz1973</v>
      </c>
      <c r="C301">
        <f t="shared" si="28"/>
        <v>300</v>
      </c>
      <c r="D301" t="s">
        <v>1795</v>
      </c>
      <c r="E301" t="s">
        <v>399</v>
      </c>
      <c r="F301">
        <v>0</v>
      </c>
      <c r="G301">
        <v>1973</v>
      </c>
      <c r="H301" t="str">
        <f t="shared" si="30"/>
        <v>Młyński Mariusz</v>
      </c>
      <c r="I301">
        <f t="shared" si="31"/>
        <v>1973</v>
      </c>
      <c r="J301" t="s">
        <v>36</v>
      </c>
      <c r="K301" t="s">
        <v>1846</v>
      </c>
      <c r="L301" t="e">
        <f>VLOOKUP(H301,'id (2016)'!H:I,2,0)</f>
        <v>#N/A</v>
      </c>
    </row>
    <row r="302" spans="1:12">
      <c r="A302" t="str">
        <f t="shared" si="29"/>
        <v>KlainZbigniew1960</v>
      </c>
      <c r="C302">
        <f t="shared" si="28"/>
        <v>301</v>
      </c>
      <c r="D302" t="s">
        <v>538</v>
      </c>
      <c r="E302" t="s">
        <v>285</v>
      </c>
      <c r="F302" t="s">
        <v>539</v>
      </c>
      <c r="G302">
        <v>1960</v>
      </c>
      <c r="H302" t="str">
        <f t="shared" si="30"/>
        <v>Klain Zbigniew</v>
      </c>
      <c r="I302">
        <f t="shared" si="31"/>
        <v>1960</v>
      </c>
      <c r="J302" t="s">
        <v>36</v>
      </c>
      <c r="K302" t="s">
        <v>1846</v>
      </c>
      <c r="L302">
        <f>VLOOKUP(H302,'id (2016)'!H:I,2,0)</f>
        <v>1960</v>
      </c>
    </row>
    <row r="303" spans="1:12">
      <c r="A303" t="str">
        <f t="shared" si="29"/>
        <v>GołąbAleksander1978</v>
      </c>
      <c r="C303">
        <f t="shared" si="28"/>
        <v>302</v>
      </c>
      <c r="D303" t="s">
        <v>903</v>
      </c>
      <c r="E303" t="s">
        <v>109</v>
      </c>
      <c r="F303" t="s">
        <v>1792</v>
      </c>
      <c r="G303">
        <v>1978</v>
      </c>
      <c r="H303" t="str">
        <f t="shared" si="30"/>
        <v>Gołąb Aleksander</v>
      </c>
      <c r="I303">
        <f t="shared" si="31"/>
        <v>1978</v>
      </c>
      <c r="J303" t="s">
        <v>36</v>
      </c>
      <c r="K303" t="s">
        <v>1846</v>
      </c>
      <c r="L303">
        <f>VLOOKUP(H303,'id (2016)'!H:I,2,0)</f>
        <v>1978</v>
      </c>
    </row>
    <row r="304" spans="1:12">
      <c r="A304" t="str">
        <f t="shared" si="29"/>
        <v>SorokaAdam1978</v>
      </c>
      <c r="C304">
        <f t="shared" si="28"/>
        <v>303</v>
      </c>
      <c r="D304" t="s">
        <v>1083</v>
      </c>
      <c r="E304" t="s">
        <v>89</v>
      </c>
      <c r="F304">
        <v>0</v>
      </c>
      <c r="G304">
        <v>1978</v>
      </c>
      <c r="H304" t="str">
        <f t="shared" si="30"/>
        <v>Soroka Adam</v>
      </c>
      <c r="I304">
        <f t="shared" si="31"/>
        <v>1978</v>
      </c>
      <c r="J304" t="s">
        <v>36</v>
      </c>
      <c r="K304" t="s">
        <v>1846</v>
      </c>
      <c r="L304">
        <f>VLOOKUP(H304,'id (2016)'!H:I,2,0)</f>
        <v>1978</v>
      </c>
    </row>
    <row r="305" spans="1:12">
      <c r="A305" t="str">
        <f t="shared" si="29"/>
        <v>ManistaPaweł1983</v>
      </c>
      <c r="C305">
        <f t="shared" si="28"/>
        <v>304</v>
      </c>
      <c r="D305" t="s">
        <v>1084</v>
      </c>
      <c r="E305" t="s">
        <v>20</v>
      </c>
      <c r="F305">
        <v>0</v>
      </c>
      <c r="G305">
        <v>1983</v>
      </c>
      <c r="H305" t="str">
        <f t="shared" si="30"/>
        <v>Manista Paweł</v>
      </c>
      <c r="I305">
        <f t="shared" si="31"/>
        <v>1983</v>
      </c>
      <c r="J305" t="s">
        <v>36</v>
      </c>
      <c r="K305" t="s">
        <v>1846</v>
      </c>
      <c r="L305">
        <f>VLOOKUP(H305,'id (2016)'!H:I,2,0)</f>
        <v>1983</v>
      </c>
    </row>
    <row r="306" spans="1:12">
      <c r="A306" t="str">
        <f t="shared" si="29"/>
        <v>GraczykRafał1973</v>
      </c>
      <c r="C306">
        <f t="shared" si="28"/>
        <v>305</v>
      </c>
      <c r="D306" t="s">
        <v>1791</v>
      </c>
      <c r="E306" t="s">
        <v>50</v>
      </c>
      <c r="F306">
        <v>0</v>
      </c>
      <c r="G306">
        <v>1973</v>
      </c>
      <c r="H306" t="str">
        <f t="shared" si="30"/>
        <v>Graczyk Rafał</v>
      </c>
      <c r="I306">
        <f t="shared" si="31"/>
        <v>1973</v>
      </c>
      <c r="J306" t="s">
        <v>36</v>
      </c>
      <c r="K306" t="s">
        <v>1846</v>
      </c>
      <c r="L306" t="e">
        <f>VLOOKUP(H306,'id (2016)'!H:I,2,0)</f>
        <v>#N/A</v>
      </c>
    </row>
    <row r="307" spans="1:12">
      <c r="A307" t="str">
        <f t="shared" si="29"/>
        <v>SiemieniecRobert1984</v>
      </c>
      <c r="C307">
        <f t="shared" si="28"/>
        <v>306</v>
      </c>
      <c r="D307" t="s">
        <v>1790</v>
      </c>
      <c r="E307" t="s">
        <v>54</v>
      </c>
      <c r="F307">
        <v>0</v>
      </c>
      <c r="G307">
        <v>1984</v>
      </c>
      <c r="H307" t="str">
        <f t="shared" si="30"/>
        <v>Siemieniec Robert</v>
      </c>
      <c r="I307">
        <f t="shared" si="31"/>
        <v>1984</v>
      </c>
      <c r="J307" t="s">
        <v>36</v>
      </c>
      <c r="K307" t="s">
        <v>1846</v>
      </c>
      <c r="L307" t="e">
        <f>VLOOKUP(H307,'id (2016)'!H:I,2,0)</f>
        <v>#N/A</v>
      </c>
    </row>
    <row r="308" spans="1:12">
      <c r="A308" t="str">
        <f t="shared" si="29"/>
        <v>KwietniakTomasz1986</v>
      </c>
      <c r="C308">
        <f t="shared" si="28"/>
        <v>307</v>
      </c>
      <c r="D308" t="s">
        <v>1788</v>
      </c>
      <c r="E308" t="s">
        <v>53</v>
      </c>
      <c r="F308" t="s">
        <v>1786</v>
      </c>
      <c r="G308">
        <v>1986</v>
      </c>
      <c r="H308" t="str">
        <f t="shared" si="30"/>
        <v>Kwietniak Tomasz</v>
      </c>
      <c r="I308">
        <f t="shared" si="31"/>
        <v>1986</v>
      </c>
      <c r="J308" t="s">
        <v>36</v>
      </c>
      <c r="K308" t="s">
        <v>1846</v>
      </c>
      <c r="L308" t="e">
        <f>VLOOKUP(H308,'id (2016)'!H:I,2,0)</f>
        <v>#N/A</v>
      </c>
    </row>
    <row r="309" spans="1:12">
      <c r="A309" t="str">
        <f t="shared" si="29"/>
        <v>DomarusBronisław1958</v>
      </c>
      <c r="C309">
        <f t="shared" si="28"/>
        <v>308</v>
      </c>
      <c r="D309" t="s">
        <v>1785</v>
      </c>
      <c r="E309" t="s">
        <v>1784</v>
      </c>
      <c r="F309">
        <v>0</v>
      </c>
      <c r="G309">
        <v>1958</v>
      </c>
      <c r="H309" t="str">
        <f t="shared" si="30"/>
        <v>Domarus Bronisław</v>
      </c>
      <c r="I309">
        <f t="shared" si="31"/>
        <v>1958</v>
      </c>
      <c r="J309" t="s">
        <v>36</v>
      </c>
      <c r="K309" t="s">
        <v>1846</v>
      </c>
      <c r="L309" t="e">
        <f>VLOOKUP(H309,'id (2016)'!H:I,2,0)</f>
        <v>#N/A</v>
      </c>
    </row>
    <row r="310" spans="1:12">
      <c r="A310" t="str">
        <f t="shared" si="29"/>
        <v>TargoszMarek1977</v>
      </c>
      <c r="C310">
        <f t="shared" si="28"/>
        <v>309</v>
      </c>
      <c r="D310" t="s">
        <v>1782</v>
      </c>
      <c r="E310" t="s">
        <v>38</v>
      </c>
      <c r="F310" t="s">
        <v>1728</v>
      </c>
      <c r="G310">
        <v>1977</v>
      </c>
      <c r="H310" t="str">
        <f t="shared" si="30"/>
        <v>Targosz Marek</v>
      </c>
      <c r="I310">
        <f t="shared" si="31"/>
        <v>1977</v>
      </c>
      <c r="J310" t="s">
        <v>36</v>
      </c>
      <c r="K310" t="s">
        <v>1846</v>
      </c>
      <c r="L310" t="e">
        <f>VLOOKUP(H310,'id (2016)'!H:I,2,0)</f>
        <v>#N/A</v>
      </c>
    </row>
    <row r="311" spans="1:12">
      <c r="A311" t="str">
        <f t="shared" si="29"/>
        <v>CiskowskiPiotr1982</v>
      </c>
      <c r="C311">
        <f t="shared" si="28"/>
        <v>310</v>
      </c>
      <c r="D311" t="s">
        <v>523</v>
      </c>
      <c r="E311" t="s">
        <v>19</v>
      </c>
      <c r="F311">
        <v>0</v>
      </c>
      <c r="G311">
        <v>1982</v>
      </c>
      <c r="H311" t="str">
        <f t="shared" si="30"/>
        <v>Ciskowski Piotr</v>
      </c>
      <c r="I311">
        <f t="shared" si="31"/>
        <v>1982</v>
      </c>
      <c r="J311" t="s">
        <v>36</v>
      </c>
      <c r="K311" t="s">
        <v>1846</v>
      </c>
      <c r="L311">
        <f>VLOOKUP(H311,'id (2016)'!H:I,2,0)</f>
        <v>1982</v>
      </c>
    </row>
    <row r="312" spans="1:12">
      <c r="A312" t="str">
        <f t="shared" si="29"/>
        <v>WasilewskiKrzysztof1975</v>
      </c>
      <c r="C312">
        <f t="shared" si="28"/>
        <v>311</v>
      </c>
      <c r="D312" t="s">
        <v>671</v>
      </c>
      <c r="E312" t="s">
        <v>26</v>
      </c>
      <c r="F312" t="s">
        <v>469</v>
      </c>
      <c r="G312">
        <v>1975</v>
      </c>
      <c r="H312" t="str">
        <f t="shared" si="30"/>
        <v>Wasilewski Krzysztof</v>
      </c>
      <c r="I312">
        <f t="shared" si="31"/>
        <v>1975</v>
      </c>
      <c r="J312" t="s">
        <v>36</v>
      </c>
      <c r="K312" t="s">
        <v>1846</v>
      </c>
      <c r="L312">
        <f>VLOOKUP(H312,'id (2016)'!H:I,2,0)</f>
        <v>1975</v>
      </c>
    </row>
    <row r="313" spans="1:12">
      <c r="A313" t="str">
        <f t="shared" si="29"/>
        <v>BanachewiczDariusz1965</v>
      </c>
      <c r="C313">
        <f t="shared" si="28"/>
        <v>312</v>
      </c>
      <c r="D313" t="s">
        <v>522</v>
      </c>
      <c r="E313" t="s">
        <v>159</v>
      </c>
      <c r="F313">
        <v>0</v>
      </c>
      <c r="G313">
        <v>1965</v>
      </c>
      <c r="H313" t="str">
        <f t="shared" si="30"/>
        <v>Banachewicz Dariusz</v>
      </c>
      <c r="I313">
        <f t="shared" si="31"/>
        <v>1965</v>
      </c>
      <c r="J313" t="s">
        <v>36</v>
      </c>
      <c r="K313" t="s">
        <v>1846</v>
      </c>
      <c r="L313">
        <f>VLOOKUP(H313,'id (2016)'!H:I,2,0)</f>
        <v>1965</v>
      </c>
    </row>
    <row r="314" spans="1:12">
      <c r="A314" t="str">
        <f t="shared" si="29"/>
        <v>BanachewiczGrzegorz1963</v>
      </c>
      <c r="C314">
        <f t="shared" si="28"/>
        <v>313</v>
      </c>
      <c r="D314" t="s">
        <v>522</v>
      </c>
      <c r="E314" t="s">
        <v>23</v>
      </c>
      <c r="F314">
        <v>0</v>
      </c>
      <c r="G314">
        <v>1963</v>
      </c>
      <c r="H314" t="str">
        <f t="shared" si="30"/>
        <v>Banachewicz Grzegorz</v>
      </c>
      <c r="I314">
        <f t="shared" si="31"/>
        <v>1963</v>
      </c>
      <c r="J314" t="s">
        <v>36</v>
      </c>
      <c r="K314" t="s">
        <v>1846</v>
      </c>
      <c r="L314">
        <f>VLOOKUP(H314,'id (2016)'!H:I,2,0)</f>
        <v>1963</v>
      </c>
    </row>
    <row r="315" spans="1:12">
      <c r="A315" t="str">
        <f t="shared" si="29"/>
        <v>LisowskiAdam1975</v>
      </c>
      <c r="C315">
        <f t="shared" si="28"/>
        <v>314</v>
      </c>
      <c r="D315" t="s">
        <v>582</v>
      </c>
      <c r="E315" t="s">
        <v>89</v>
      </c>
      <c r="F315" t="s">
        <v>581</v>
      </c>
      <c r="G315">
        <v>1975</v>
      </c>
      <c r="H315" t="str">
        <f t="shared" si="30"/>
        <v>Lisowski Adam</v>
      </c>
      <c r="I315">
        <f t="shared" si="31"/>
        <v>1975</v>
      </c>
      <c r="J315" t="s">
        <v>36</v>
      </c>
      <c r="K315" t="s">
        <v>1846</v>
      </c>
      <c r="L315">
        <f>VLOOKUP(H315,'id (2016)'!H:I,2,0)</f>
        <v>1975</v>
      </c>
    </row>
    <row r="316" spans="1:12">
      <c r="A316" t="str">
        <f t="shared" si="29"/>
        <v>KunstetterAndrzej1962</v>
      </c>
      <c r="C316">
        <f t="shared" si="28"/>
        <v>315</v>
      </c>
      <c r="D316" t="s">
        <v>502</v>
      </c>
      <c r="E316" t="s">
        <v>30</v>
      </c>
      <c r="F316">
        <v>0</v>
      </c>
      <c r="G316">
        <v>1962</v>
      </c>
      <c r="H316" t="str">
        <f t="shared" si="30"/>
        <v>Kunstetter Andrzej</v>
      </c>
      <c r="I316">
        <f t="shared" si="31"/>
        <v>1962</v>
      </c>
      <c r="J316" t="s">
        <v>36</v>
      </c>
      <c r="K316" t="s">
        <v>1846</v>
      </c>
      <c r="L316">
        <f>VLOOKUP(H316,'id (2016)'!H:I,2,0)</f>
        <v>1962</v>
      </c>
    </row>
    <row r="317" spans="1:12">
      <c r="A317" t="str">
        <f t="shared" si="29"/>
        <v>WalczykMarcin1978</v>
      </c>
      <c r="C317">
        <f t="shared" si="28"/>
        <v>316</v>
      </c>
      <c r="D317" t="s">
        <v>777</v>
      </c>
      <c r="E317" t="s">
        <v>21</v>
      </c>
      <c r="F317" t="s">
        <v>1775</v>
      </c>
      <c r="G317">
        <v>1978</v>
      </c>
      <c r="H317" t="str">
        <f t="shared" si="30"/>
        <v>Walczyk Marcin</v>
      </c>
      <c r="I317">
        <f t="shared" si="31"/>
        <v>1978</v>
      </c>
      <c r="J317" t="s">
        <v>36</v>
      </c>
      <c r="K317" t="s">
        <v>1846</v>
      </c>
      <c r="L317">
        <f>VLOOKUP(H317,'id (2016)'!H:I,2,0)</f>
        <v>1978</v>
      </c>
    </row>
    <row r="318" spans="1:12">
      <c r="A318" t="str">
        <f t="shared" si="29"/>
        <v>CeynowaJakub1988</v>
      </c>
      <c r="C318">
        <f t="shared" si="28"/>
        <v>317</v>
      </c>
      <c r="D318" t="s">
        <v>1774</v>
      </c>
      <c r="E318" t="s">
        <v>156</v>
      </c>
      <c r="F318" t="s">
        <v>1756</v>
      </c>
      <c r="G318">
        <v>1988</v>
      </c>
      <c r="H318" t="str">
        <f t="shared" si="30"/>
        <v>Ceynowa Jakub</v>
      </c>
      <c r="I318">
        <f t="shared" si="31"/>
        <v>1988</v>
      </c>
      <c r="J318" t="s">
        <v>36</v>
      </c>
      <c r="K318" t="s">
        <v>1846</v>
      </c>
      <c r="L318" t="e">
        <f>VLOOKUP(H318,'id (2016)'!H:I,2,0)</f>
        <v>#N/A</v>
      </c>
    </row>
    <row r="319" spans="1:12">
      <c r="A319" t="str">
        <f t="shared" si="29"/>
        <v>CzajkaJarosław1976</v>
      </c>
      <c r="C319">
        <f t="shared" si="28"/>
        <v>318</v>
      </c>
      <c r="D319" t="s">
        <v>554</v>
      </c>
      <c r="E319" t="s">
        <v>96</v>
      </c>
      <c r="F319">
        <v>0</v>
      </c>
      <c r="G319">
        <v>1976</v>
      </c>
      <c r="H319" t="str">
        <f t="shared" si="30"/>
        <v>Czajka Jarosław</v>
      </c>
      <c r="I319">
        <f t="shared" si="31"/>
        <v>1976</v>
      </c>
      <c r="J319" t="s">
        <v>36</v>
      </c>
      <c r="K319" t="s">
        <v>1846</v>
      </c>
      <c r="L319">
        <f>VLOOKUP(H319,'id (2016)'!H:I,2,0)</f>
        <v>1976</v>
      </c>
    </row>
    <row r="320" spans="1:12">
      <c r="A320" t="str">
        <f t="shared" si="29"/>
        <v>MaliszewskiKarol1985</v>
      </c>
      <c r="C320">
        <f t="shared" si="28"/>
        <v>319</v>
      </c>
      <c r="D320" t="s">
        <v>553</v>
      </c>
      <c r="E320" t="s">
        <v>101</v>
      </c>
      <c r="F320">
        <v>0</v>
      </c>
      <c r="G320">
        <v>1985</v>
      </c>
      <c r="H320" t="str">
        <f t="shared" si="30"/>
        <v>Maliszewski Karol</v>
      </c>
      <c r="I320">
        <f t="shared" si="31"/>
        <v>1985</v>
      </c>
      <c r="J320" t="s">
        <v>36</v>
      </c>
      <c r="K320" t="s">
        <v>1846</v>
      </c>
      <c r="L320">
        <f>VLOOKUP(H320,'id (2016)'!H:I,2,0)</f>
        <v>1985</v>
      </c>
    </row>
    <row r="321" spans="1:12">
      <c r="A321" t="str">
        <f t="shared" si="29"/>
        <v>GizelaMichał1980</v>
      </c>
      <c r="C321">
        <f t="shared" si="28"/>
        <v>320</v>
      </c>
      <c r="D321" t="s">
        <v>1116</v>
      </c>
      <c r="E321" t="s">
        <v>65</v>
      </c>
      <c r="F321">
        <v>0</v>
      </c>
      <c r="G321">
        <v>1980</v>
      </c>
      <c r="H321" t="str">
        <f t="shared" si="30"/>
        <v>Gizela Michał</v>
      </c>
      <c r="I321">
        <f t="shared" si="31"/>
        <v>1980</v>
      </c>
      <c r="J321" t="s">
        <v>36</v>
      </c>
      <c r="K321" t="s">
        <v>1846</v>
      </c>
      <c r="L321">
        <f>VLOOKUP(H321,'id (2016)'!H:I,2,0)</f>
        <v>1980</v>
      </c>
    </row>
    <row r="322" spans="1:12">
      <c r="A322" t="str">
        <f t="shared" si="29"/>
        <v>MaciakKrzysztof1978</v>
      </c>
      <c r="C322">
        <f t="shared" si="28"/>
        <v>321</v>
      </c>
      <c r="D322" t="s">
        <v>1115</v>
      </c>
      <c r="E322" t="s">
        <v>26</v>
      </c>
      <c r="F322">
        <v>0</v>
      </c>
      <c r="G322">
        <v>1978</v>
      </c>
      <c r="H322" t="str">
        <f t="shared" si="30"/>
        <v>Maciak Krzysztof</v>
      </c>
      <c r="I322">
        <f t="shared" si="31"/>
        <v>1978</v>
      </c>
      <c r="J322" t="s">
        <v>36</v>
      </c>
      <c r="K322" t="s">
        <v>1846</v>
      </c>
      <c r="L322">
        <f>VLOOKUP(H322,'id (2016)'!H:I,2,0)</f>
        <v>1978</v>
      </c>
    </row>
    <row r="323" spans="1:12">
      <c r="A323" t="str">
        <f t="shared" si="29"/>
        <v>SzottLeszek1981</v>
      </c>
      <c r="C323">
        <f t="shared" si="28"/>
        <v>322</v>
      </c>
      <c r="D323" t="s">
        <v>1770</v>
      </c>
      <c r="E323" t="s">
        <v>29</v>
      </c>
      <c r="F323">
        <v>0</v>
      </c>
      <c r="G323">
        <v>1981</v>
      </c>
      <c r="H323" t="str">
        <f t="shared" si="30"/>
        <v>Szott Leszek</v>
      </c>
      <c r="I323">
        <f t="shared" si="31"/>
        <v>1981</v>
      </c>
      <c r="J323" t="s">
        <v>36</v>
      </c>
      <c r="K323" t="s">
        <v>1846</v>
      </c>
      <c r="L323" t="e">
        <f>VLOOKUP(H323,'id (2016)'!H:I,2,0)</f>
        <v>#N/A</v>
      </c>
    </row>
    <row r="324" spans="1:12">
      <c r="A324" t="str">
        <f t="shared" si="29"/>
        <v>KaraśTomasz1971</v>
      </c>
      <c r="C324">
        <f t="shared" ref="C324:C387" si="32">C323+1</f>
        <v>323</v>
      </c>
      <c r="D324" t="s">
        <v>562</v>
      </c>
      <c r="E324" t="s">
        <v>53</v>
      </c>
      <c r="F324">
        <v>0</v>
      </c>
      <c r="G324">
        <v>1971</v>
      </c>
      <c r="H324" t="str">
        <f t="shared" si="30"/>
        <v>Karaś Tomasz</v>
      </c>
      <c r="I324">
        <f t="shared" si="31"/>
        <v>1971</v>
      </c>
      <c r="J324" t="s">
        <v>36</v>
      </c>
      <c r="K324" t="s">
        <v>1846</v>
      </c>
      <c r="L324">
        <f>VLOOKUP(H324,'id (2016)'!H:I,2,0)</f>
        <v>1971</v>
      </c>
    </row>
    <row r="325" spans="1:12">
      <c r="A325" t="str">
        <f t="shared" si="29"/>
        <v>PrażanowskiMariusz1971</v>
      </c>
      <c r="C325">
        <f t="shared" si="32"/>
        <v>324</v>
      </c>
      <c r="D325" t="s">
        <v>1158</v>
      </c>
      <c r="E325" t="s">
        <v>399</v>
      </c>
      <c r="F325" t="s">
        <v>1769</v>
      </c>
      <c r="G325">
        <v>1971</v>
      </c>
      <c r="H325" t="str">
        <f t="shared" si="30"/>
        <v>Prażanowski Mariusz</v>
      </c>
      <c r="I325">
        <f t="shared" si="31"/>
        <v>1971</v>
      </c>
      <c r="J325" t="s">
        <v>36</v>
      </c>
      <c r="K325" t="s">
        <v>1846</v>
      </c>
      <c r="L325">
        <f>VLOOKUP(H325,'id (2016)'!H:I,2,0)</f>
        <v>1971</v>
      </c>
    </row>
    <row r="326" spans="1:12">
      <c r="A326" t="str">
        <f t="shared" si="29"/>
        <v>StefanowiczBogusław1964</v>
      </c>
      <c r="C326">
        <f t="shared" si="32"/>
        <v>325</v>
      </c>
      <c r="D326" t="s">
        <v>1768</v>
      </c>
      <c r="E326" t="s">
        <v>1767</v>
      </c>
      <c r="F326">
        <v>0</v>
      </c>
      <c r="G326">
        <v>1964</v>
      </c>
      <c r="H326" t="str">
        <f t="shared" si="30"/>
        <v>Stefanowicz Bogusław</v>
      </c>
      <c r="I326">
        <f t="shared" si="31"/>
        <v>1964</v>
      </c>
      <c r="J326" t="s">
        <v>36</v>
      </c>
      <c r="K326" t="s">
        <v>1846</v>
      </c>
      <c r="L326" t="e">
        <f>VLOOKUP(H326,'id (2016)'!H:I,2,0)</f>
        <v>#N/A</v>
      </c>
    </row>
    <row r="327" spans="1:12">
      <c r="A327" t="str">
        <f t="shared" si="29"/>
        <v>KaczmarczykLeszek1964</v>
      </c>
      <c r="C327">
        <f t="shared" si="32"/>
        <v>326</v>
      </c>
      <c r="D327" t="s">
        <v>1766</v>
      </c>
      <c r="E327" t="s">
        <v>29</v>
      </c>
      <c r="F327">
        <v>0</v>
      </c>
      <c r="G327">
        <v>1964</v>
      </c>
      <c r="H327" t="str">
        <f t="shared" si="30"/>
        <v>Kaczmarczyk Leszek</v>
      </c>
      <c r="I327">
        <f t="shared" si="31"/>
        <v>1964</v>
      </c>
      <c r="J327" t="s">
        <v>36</v>
      </c>
      <c r="K327" t="s">
        <v>1846</v>
      </c>
      <c r="L327" t="e">
        <f>VLOOKUP(H327,'id (2016)'!H:I,2,0)</f>
        <v>#N/A</v>
      </c>
    </row>
    <row r="328" spans="1:12">
      <c r="A328" t="str">
        <f t="shared" si="29"/>
        <v>UrbanikTomasz1985</v>
      </c>
      <c r="C328">
        <f t="shared" si="32"/>
        <v>327</v>
      </c>
      <c r="D328" t="s">
        <v>1765</v>
      </c>
      <c r="E328" t="s">
        <v>53</v>
      </c>
      <c r="F328" t="s">
        <v>1763</v>
      </c>
      <c r="G328">
        <v>1985</v>
      </c>
      <c r="H328" t="str">
        <f t="shared" si="30"/>
        <v>Urbanik Tomasz</v>
      </c>
      <c r="I328">
        <f t="shared" si="31"/>
        <v>1985</v>
      </c>
      <c r="J328" t="s">
        <v>36</v>
      </c>
      <c r="K328" t="s">
        <v>1846</v>
      </c>
      <c r="L328" t="e">
        <f>VLOOKUP(H328,'id (2016)'!H:I,2,0)</f>
        <v>#N/A</v>
      </c>
    </row>
    <row r="329" spans="1:12">
      <c r="A329" t="str">
        <f t="shared" si="29"/>
        <v>KomorowskiMaciej1970</v>
      </c>
      <c r="C329">
        <f t="shared" si="32"/>
        <v>328</v>
      </c>
      <c r="D329" t="s">
        <v>1761</v>
      </c>
      <c r="E329" t="s">
        <v>76</v>
      </c>
      <c r="F329" t="s">
        <v>1760</v>
      </c>
      <c r="G329">
        <v>1970</v>
      </c>
      <c r="H329" t="str">
        <f t="shared" si="30"/>
        <v>Komorowski Maciej</v>
      </c>
      <c r="I329">
        <f t="shared" si="31"/>
        <v>1970</v>
      </c>
      <c r="J329" t="s">
        <v>36</v>
      </c>
      <c r="K329" t="s">
        <v>1846</v>
      </c>
      <c r="L329" t="e">
        <f>VLOOKUP(H329,'id (2016)'!H:I,2,0)</f>
        <v>#N/A</v>
      </c>
    </row>
    <row r="330" spans="1:12">
      <c r="A330" t="str">
        <f t="shared" si="29"/>
        <v>KochanowiczKrzysztof1978</v>
      </c>
      <c r="C330">
        <f t="shared" si="32"/>
        <v>329</v>
      </c>
      <c r="D330" t="s">
        <v>1759</v>
      </c>
      <c r="E330" t="s">
        <v>26</v>
      </c>
      <c r="F330" t="s">
        <v>173</v>
      </c>
      <c r="G330">
        <v>1978</v>
      </c>
      <c r="H330" t="str">
        <f t="shared" si="30"/>
        <v>Kochanowicz Krzysztof</v>
      </c>
      <c r="I330">
        <f t="shared" si="31"/>
        <v>1978</v>
      </c>
      <c r="J330" t="s">
        <v>36</v>
      </c>
      <c r="K330" t="s">
        <v>1846</v>
      </c>
      <c r="L330" t="e">
        <f>VLOOKUP(H330,'id (2016)'!H:I,2,0)</f>
        <v>#N/A</v>
      </c>
    </row>
    <row r="331" spans="1:12">
      <c r="A331" t="str">
        <f t="shared" si="29"/>
        <v>KustuszKrzysztof1989</v>
      </c>
      <c r="C331">
        <f t="shared" si="32"/>
        <v>330</v>
      </c>
      <c r="D331" t="s">
        <v>1757</v>
      </c>
      <c r="E331" t="s">
        <v>26</v>
      </c>
      <c r="F331" t="s">
        <v>1756</v>
      </c>
      <c r="G331">
        <v>1989</v>
      </c>
      <c r="H331" t="str">
        <f t="shared" si="30"/>
        <v>Kustusz Krzysztof</v>
      </c>
      <c r="I331">
        <f t="shared" si="31"/>
        <v>1989</v>
      </c>
      <c r="J331" t="s">
        <v>36</v>
      </c>
      <c r="K331" t="s">
        <v>1846</v>
      </c>
      <c r="L331" t="e">
        <f>VLOOKUP(H331,'id (2016)'!H:I,2,0)</f>
        <v>#N/A</v>
      </c>
    </row>
    <row r="332" spans="1:12">
      <c r="A332" t="str">
        <f t="shared" si="29"/>
        <v>TomaszewskiPiotr1983</v>
      </c>
      <c r="C332">
        <f t="shared" si="32"/>
        <v>331</v>
      </c>
      <c r="D332" t="s">
        <v>524</v>
      </c>
      <c r="E332" t="s">
        <v>19</v>
      </c>
      <c r="F332" t="s">
        <v>493</v>
      </c>
      <c r="G332">
        <v>1983</v>
      </c>
      <c r="H332" t="str">
        <f t="shared" si="30"/>
        <v>Tomaszewski Piotr</v>
      </c>
      <c r="I332">
        <f t="shared" si="31"/>
        <v>1983</v>
      </c>
      <c r="J332" t="s">
        <v>36</v>
      </c>
      <c r="K332" t="s">
        <v>1846</v>
      </c>
      <c r="L332">
        <f>VLOOKUP(H332,'id (2016)'!H:I,2,0)</f>
        <v>1983</v>
      </c>
    </row>
    <row r="333" spans="1:12">
      <c r="A333" t="str">
        <f t="shared" si="29"/>
        <v>JaworskiŁukasz1991</v>
      </c>
      <c r="C333">
        <f t="shared" si="32"/>
        <v>332</v>
      </c>
      <c r="D333" t="s">
        <v>1755</v>
      </c>
      <c r="E333" t="s">
        <v>69</v>
      </c>
      <c r="F333">
        <v>0</v>
      </c>
      <c r="G333">
        <v>1991</v>
      </c>
      <c r="H333" t="str">
        <f t="shared" si="30"/>
        <v>Jaworski Łukasz</v>
      </c>
      <c r="I333">
        <f t="shared" si="31"/>
        <v>1991</v>
      </c>
      <c r="J333" t="s">
        <v>36</v>
      </c>
      <c r="K333" t="s">
        <v>1846</v>
      </c>
      <c r="L333" t="e">
        <f>VLOOKUP(H333,'id (2016)'!H:I,2,0)</f>
        <v>#N/A</v>
      </c>
    </row>
    <row r="334" spans="1:12">
      <c r="A334" t="str">
        <f t="shared" si="29"/>
        <v>MikołajczykMikołaj1988</v>
      </c>
      <c r="C334">
        <f t="shared" si="32"/>
        <v>333</v>
      </c>
      <c r="D334" t="s">
        <v>1738</v>
      </c>
      <c r="E334" t="s">
        <v>447</v>
      </c>
      <c r="F334" t="s">
        <v>1754</v>
      </c>
      <c r="G334">
        <v>1988</v>
      </c>
      <c r="H334" t="str">
        <f t="shared" si="30"/>
        <v>Mikołajczyk Mikołaj</v>
      </c>
      <c r="I334">
        <f t="shared" si="31"/>
        <v>1988</v>
      </c>
      <c r="J334" t="s">
        <v>36</v>
      </c>
      <c r="K334" t="s">
        <v>1846</v>
      </c>
      <c r="L334" t="e">
        <f>VLOOKUP(H334,'id (2016)'!H:I,2,0)</f>
        <v>#N/A</v>
      </c>
    </row>
    <row r="335" spans="1:12">
      <c r="A335" t="str">
        <f t="shared" si="29"/>
        <v>SpruttaDamian1980</v>
      </c>
      <c r="C335">
        <f t="shared" si="32"/>
        <v>334</v>
      </c>
      <c r="D335" t="s">
        <v>1155</v>
      </c>
      <c r="E335" t="s">
        <v>298</v>
      </c>
      <c r="F335">
        <v>0</v>
      </c>
      <c r="G335">
        <v>1980</v>
      </c>
      <c r="H335" t="str">
        <f t="shared" si="30"/>
        <v>Sprutta Damian</v>
      </c>
      <c r="I335">
        <f t="shared" si="31"/>
        <v>1980</v>
      </c>
      <c r="J335" t="s">
        <v>36</v>
      </c>
      <c r="K335" t="s">
        <v>1846</v>
      </c>
      <c r="L335">
        <f>VLOOKUP(H335,'id (2016)'!H:I,2,0)</f>
        <v>1980</v>
      </c>
    </row>
    <row r="336" spans="1:12">
      <c r="A336" t="str">
        <f t="shared" si="29"/>
        <v>OgryczakTomasz1971</v>
      </c>
      <c r="C336">
        <f t="shared" si="32"/>
        <v>335</v>
      </c>
      <c r="D336" t="s">
        <v>602</v>
      </c>
      <c r="E336" t="s">
        <v>53</v>
      </c>
      <c r="F336">
        <v>0</v>
      </c>
      <c r="G336">
        <v>1971</v>
      </c>
      <c r="H336" t="str">
        <f t="shared" si="30"/>
        <v>Ogryczak Tomasz</v>
      </c>
      <c r="I336">
        <f t="shared" si="31"/>
        <v>1971</v>
      </c>
      <c r="J336" t="s">
        <v>36</v>
      </c>
      <c r="K336" t="s">
        <v>1846</v>
      </c>
      <c r="L336">
        <f>VLOOKUP(H336,'id (2016)'!H:I,2,0)</f>
        <v>1971</v>
      </c>
    </row>
    <row r="337" spans="1:12">
      <c r="A337" t="str">
        <f t="shared" si="29"/>
        <v>KonopkaŁukasz1989</v>
      </c>
      <c r="C337">
        <f t="shared" si="32"/>
        <v>336</v>
      </c>
      <c r="D337" t="s">
        <v>1752</v>
      </c>
      <c r="E337" t="s">
        <v>69</v>
      </c>
      <c r="F337" t="s">
        <v>493</v>
      </c>
      <c r="G337">
        <v>1989</v>
      </c>
      <c r="H337" t="str">
        <f t="shared" si="30"/>
        <v>Konopka Łukasz</v>
      </c>
      <c r="I337">
        <f t="shared" si="31"/>
        <v>1989</v>
      </c>
      <c r="J337" t="s">
        <v>36</v>
      </c>
      <c r="K337" t="s">
        <v>1846</v>
      </c>
      <c r="L337" t="e">
        <f>VLOOKUP(H337,'id (2016)'!H:I,2,0)</f>
        <v>#N/A</v>
      </c>
    </row>
    <row r="338" spans="1:12">
      <c r="A338" t="str">
        <f t="shared" si="29"/>
        <v>KowalewskiJakub1975</v>
      </c>
      <c r="C338">
        <f t="shared" si="32"/>
        <v>337</v>
      </c>
      <c r="D338" t="s">
        <v>1186</v>
      </c>
      <c r="E338" t="s">
        <v>156</v>
      </c>
      <c r="F338">
        <v>0</v>
      </c>
      <c r="G338">
        <v>1975</v>
      </c>
      <c r="H338" t="str">
        <f t="shared" si="30"/>
        <v>Kowalewski Jakub</v>
      </c>
      <c r="I338">
        <f t="shared" si="31"/>
        <v>1975</v>
      </c>
      <c r="J338" t="s">
        <v>36</v>
      </c>
      <c r="K338" t="s">
        <v>1846</v>
      </c>
      <c r="L338">
        <f>VLOOKUP(H338,'id (2016)'!H:I,2,0)</f>
        <v>1975</v>
      </c>
    </row>
    <row r="339" spans="1:12">
      <c r="A339" t="str">
        <f t="shared" si="29"/>
        <v>SprengelDaniel1985</v>
      </c>
      <c r="C339">
        <f t="shared" si="32"/>
        <v>338</v>
      </c>
      <c r="D339" t="s">
        <v>1751</v>
      </c>
      <c r="E339" t="s">
        <v>154</v>
      </c>
      <c r="F339">
        <v>0</v>
      </c>
      <c r="G339">
        <v>1985</v>
      </c>
      <c r="H339" t="str">
        <f t="shared" si="30"/>
        <v>Sprengel Daniel</v>
      </c>
      <c r="I339">
        <f t="shared" si="31"/>
        <v>1985</v>
      </c>
      <c r="J339" t="s">
        <v>36</v>
      </c>
      <c r="K339" t="s">
        <v>1846</v>
      </c>
      <c r="L339" t="e">
        <f>VLOOKUP(H339,'id (2016)'!H:I,2,0)</f>
        <v>#N/A</v>
      </c>
    </row>
    <row r="340" spans="1:12">
      <c r="A340" t="str">
        <f t="shared" si="29"/>
        <v>SpeinaSylwester1969</v>
      </c>
      <c r="C340">
        <f t="shared" si="32"/>
        <v>339</v>
      </c>
      <c r="D340" t="s">
        <v>1750</v>
      </c>
      <c r="E340" t="s">
        <v>978</v>
      </c>
      <c r="F340">
        <v>0</v>
      </c>
      <c r="G340">
        <v>1969</v>
      </c>
      <c r="H340" t="str">
        <f t="shared" si="30"/>
        <v>Speina Sylwester</v>
      </c>
      <c r="I340">
        <f t="shared" si="31"/>
        <v>1969</v>
      </c>
      <c r="J340" t="s">
        <v>36</v>
      </c>
      <c r="K340" t="s">
        <v>1846</v>
      </c>
      <c r="L340" t="e">
        <f>VLOOKUP(H340,'id (2016)'!H:I,2,0)</f>
        <v>#N/A</v>
      </c>
    </row>
    <row r="341" spans="1:12">
      <c r="A341" t="str">
        <f t="shared" si="29"/>
        <v>TessarRomuald Henryk1974</v>
      </c>
      <c r="C341">
        <f t="shared" si="32"/>
        <v>340</v>
      </c>
      <c r="D341" t="s">
        <v>614</v>
      </c>
      <c r="E341" t="s">
        <v>1847</v>
      </c>
      <c r="F341">
        <v>0</v>
      </c>
      <c r="G341">
        <v>1974</v>
      </c>
      <c r="H341" t="str">
        <f t="shared" si="30"/>
        <v>Tessar Romuald Henryk</v>
      </c>
      <c r="I341">
        <f t="shared" si="31"/>
        <v>1974</v>
      </c>
      <c r="J341" t="s">
        <v>36</v>
      </c>
      <c r="K341" t="s">
        <v>1846</v>
      </c>
      <c r="L341" t="e">
        <f>VLOOKUP(H341,'id (2016)'!H:I,2,0)</f>
        <v>#N/A</v>
      </c>
    </row>
    <row r="342" spans="1:12">
      <c r="A342" t="str">
        <f t="shared" si="29"/>
        <v>BenasiewiczMarek1954</v>
      </c>
      <c r="C342">
        <f t="shared" si="32"/>
        <v>341</v>
      </c>
      <c r="D342" t="s">
        <v>576</v>
      </c>
      <c r="E342" t="s">
        <v>38</v>
      </c>
      <c r="F342">
        <v>0</v>
      </c>
      <c r="G342">
        <v>1954</v>
      </c>
      <c r="H342" t="str">
        <f t="shared" si="30"/>
        <v>Benasiewicz Marek</v>
      </c>
      <c r="I342">
        <f t="shared" si="31"/>
        <v>1954</v>
      </c>
      <c r="J342" t="s">
        <v>36</v>
      </c>
      <c r="K342" t="s">
        <v>1846</v>
      </c>
      <c r="L342">
        <f>VLOOKUP(H342,'id (2016)'!H:I,2,0)</f>
        <v>1955</v>
      </c>
    </row>
    <row r="343" spans="1:12">
      <c r="A343" t="str">
        <f t="shared" si="29"/>
        <v>KoszewskiŁukasz1976</v>
      </c>
      <c r="C343">
        <f t="shared" si="32"/>
        <v>342</v>
      </c>
      <c r="D343" t="s">
        <v>466</v>
      </c>
      <c r="E343" t="s">
        <v>69</v>
      </c>
      <c r="F343" t="s">
        <v>1749</v>
      </c>
      <c r="G343">
        <v>1976</v>
      </c>
      <c r="H343" t="str">
        <f t="shared" si="30"/>
        <v>Koszewski Łukasz</v>
      </c>
      <c r="I343">
        <f t="shared" si="31"/>
        <v>1976</v>
      </c>
      <c r="J343" t="s">
        <v>36</v>
      </c>
      <c r="K343" t="s">
        <v>1846</v>
      </c>
      <c r="L343">
        <f>VLOOKUP(H343,'id (2016)'!H:I,2,0)</f>
        <v>1976</v>
      </c>
    </row>
    <row r="344" spans="1:12">
      <c r="A344" t="str">
        <f t="shared" si="29"/>
        <v>TempczykJacek1982</v>
      </c>
      <c r="C344">
        <f t="shared" si="32"/>
        <v>343</v>
      </c>
      <c r="D344" t="s">
        <v>467</v>
      </c>
      <c r="E344" t="s">
        <v>25</v>
      </c>
      <c r="F344" t="s">
        <v>1749</v>
      </c>
      <c r="G344">
        <v>1982</v>
      </c>
      <c r="H344" t="str">
        <f t="shared" si="30"/>
        <v>Tempczyk Jacek</v>
      </c>
      <c r="I344">
        <f t="shared" si="31"/>
        <v>1982</v>
      </c>
      <c r="J344" t="s">
        <v>36</v>
      </c>
      <c r="K344" t="s">
        <v>1846</v>
      </c>
      <c r="L344">
        <f>VLOOKUP(H344,'id (2016)'!H:I,2,0)</f>
        <v>1982</v>
      </c>
    </row>
    <row r="345" spans="1:12">
      <c r="A345" t="str">
        <f t="shared" si="29"/>
        <v>MiotkSzymon1978</v>
      </c>
      <c r="C345">
        <f t="shared" si="32"/>
        <v>344</v>
      </c>
      <c r="D345" t="s">
        <v>637</v>
      </c>
      <c r="E345" t="s">
        <v>414</v>
      </c>
      <c r="F345" t="s">
        <v>1748</v>
      </c>
      <c r="G345">
        <v>1978</v>
      </c>
      <c r="H345" t="str">
        <f t="shared" si="30"/>
        <v>Miotk Szymon</v>
      </c>
      <c r="I345">
        <f t="shared" si="31"/>
        <v>1978</v>
      </c>
      <c r="J345" t="s">
        <v>36</v>
      </c>
      <c r="K345" t="s">
        <v>1846</v>
      </c>
      <c r="L345">
        <f>VLOOKUP(H345,'id (2016)'!H:I,2,0)</f>
        <v>1978</v>
      </c>
    </row>
    <row r="346" spans="1:12">
      <c r="A346" t="str">
        <f t="shared" si="29"/>
        <v>GostomskiBorys1978</v>
      </c>
      <c r="C346">
        <f t="shared" si="32"/>
        <v>345</v>
      </c>
      <c r="D346" t="s">
        <v>1747</v>
      </c>
      <c r="E346" t="s">
        <v>1746</v>
      </c>
      <c r="F346" t="s">
        <v>1745</v>
      </c>
      <c r="G346">
        <v>1978</v>
      </c>
      <c r="H346" t="str">
        <f t="shared" si="30"/>
        <v>Gostomski Borys</v>
      </c>
      <c r="I346">
        <f t="shared" si="31"/>
        <v>1978</v>
      </c>
      <c r="J346" t="s">
        <v>36</v>
      </c>
      <c r="K346" t="s">
        <v>1846</v>
      </c>
      <c r="L346" t="e">
        <f>VLOOKUP(H346,'id (2016)'!H:I,2,0)</f>
        <v>#N/A</v>
      </c>
    </row>
    <row r="347" spans="1:12">
      <c r="A347" t="str">
        <f t="shared" si="29"/>
        <v>WawrzyniakTomek1987</v>
      </c>
      <c r="C347">
        <f t="shared" si="32"/>
        <v>346</v>
      </c>
      <c r="D347" t="s">
        <v>860</v>
      </c>
      <c r="E347" t="s">
        <v>752</v>
      </c>
      <c r="F347" t="s">
        <v>1744</v>
      </c>
      <c r="G347">
        <v>1987</v>
      </c>
      <c r="H347" t="str">
        <f t="shared" si="30"/>
        <v>Wawrzyniak Tomek</v>
      </c>
      <c r="I347">
        <f t="shared" si="31"/>
        <v>1987</v>
      </c>
      <c r="J347" t="s">
        <v>36</v>
      </c>
      <c r="K347" t="s">
        <v>1846</v>
      </c>
      <c r="L347" t="e">
        <f>VLOOKUP(H347,'id (2016)'!H:I,2,0)</f>
        <v>#N/A</v>
      </c>
    </row>
    <row r="348" spans="1:12">
      <c r="A348" t="str">
        <f t="shared" ref="A348:A361" si="33">D348&amp;E348&amp;G348</f>
        <v>RybakowskiDarek1975</v>
      </c>
      <c r="C348">
        <f t="shared" si="32"/>
        <v>347</v>
      </c>
      <c r="D348" t="s">
        <v>1743</v>
      </c>
      <c r="E348" t="s">
        <v>190</v>
      </c>
      <c r="F348" t="s">
        <v>1742</v>
      </c>
      <c r="G348">
        <v>1975</v>
      </c>
      <c r="H348" t="str">
        <f t="shared" ref="H348:H361" si="34">D348&amp;" "&amp;E348</f>
        <v>Rybakowski Darek</v>
      </c>
      <c r="I348">
        <f t="shared" ref="I348:I361" si="35">G348</f>
        <v>1975</v>
      </c>
      <c r="J348" t="s">
        <v>36</v>
      </c>
      <c r="K348" t="s">
        <v>1846</v>
      </c>
      <c r="L348" t="e">
        <f>VLOOKUP(H348,'id (2016)'!H:I,2,0)</f>
        <v>#N/A</v>
      </c>
    </row>
    <row r="349" spans="1:12">
      <c r="A349" t="str">
        <f t="shared" si="33"/>
        <v>PopekMarcin1976</v>
      </c>
      <c r="C349">
        <f t="shared" si="32"/>
        <v>348</v>
      </c>
      <c r="D349" t="s">
        <v>1161</v>
      </c>
      <c r="E349" t="s">
        <v>21</v>
      </c>
      <c r="F349">
        <v>0</v>
      </c>
      <c r="G349">
        <v>1976</v>
      </c>
      <c r="H349" t="str">
        <f t="shared" si="34"/>
        <v>Popek Marcin</v>
      </c>
      <c r="I349">
        <f t="shared" si="35"/>
        <v>1976</v>
      </c>
      <c r="J349" t="s">
        <v>36</v>
      </c>
      <c r="K349" t="s">
        <v>1846</v>
      </c>
      <c r="L349">
        <f>VLOOKUP(H349,'id (2016)'!H:I,2,0)</f>
        <v>1969</v>
      </c>
    </row>
    <row r="350" spans="1:12">
      <c r="A350" t="str">
        <f t="shared" si="33"/>
        <v>BurkiciakMarcin1972</v>
      </c>
      <c r="C350">
        <f t="shared" si="32"/>
        <v>349</v>
      </c>
      <c r="D350" t="s">
        <v>659</v>
      </c>
      <c r="E350" t="s">
        <v>21</v>
      </c>
      <c r="F350" t="s">
        <v>1739</v>
      </c>
      <c r="G350">
        <v>1972</v>
      </c>
      <c r="H350" t="str">
        <f t="shared" si="34"/>
        <v>Burkiciak Marcin</v>
      </c>
      <c r="I350">
        <f t="shared" si="35"/>
        <v>1972</v>
      </c>
      <c r="J350" t="s">
        <v>36</v>
      </c>
      <c r="K350" t="s">
        <v>1846</v>
      </c>
      <c r="L350">
        <f>VLOOKUP(H350,'id (2016)'!H:I,2,0)</f>
        <v>1972</v>
      </c>
    </row>
    <row r="351" spans="1:12">
      <c r="A351" t="str">
        <f t="shared" si="33"/>
        <v>MikołajczykPrzemysław1962</v>
      </c>
      <c r="C351">
        <f t="shared" si="32"/>
        <v>350</v>
      </c>
      <c r="D351" t="s">
        <v>1738</v>
      </c>
      <c r="E351" t="s">
        <v>28</v>
      </c>
      <c r="F351">
        <v>0</v>
      </c>
      <c r="G351">
        <v>1962</v>
      </c>
      <c r="H351" t="str">
        <f t="shared" si="34"/>
        <v>Mikołajczyk Przemysław</v>
      </c>
      <c r="I351">
        <f t="shared" si="35"/>
        <v>1962</v>
      </c>
      <c r="J351" t="s">
        <v>36</v>
      </c>
      <c r="K351" t="s">
        <v>1846</v>
      </c>
      <c r="L351" t="e">
        <f>VLOOKUP(H351,'id (2016)'!H:I,2,0)</f>
        <v>#N/A</v>
      </c>
    </row>
    <row r="352" spans="1:12">
      <c r="A352" t="str">
        <f t="shared" si="33"/>
        <v>LuksKrzysztof1978</v>
      </c>
      <c r="C352">
        <f t="shared" si="32"/>
        <v>351</v>
      </c>
      <c r="D352" t="s">
        <v>1136</v>
      </c>
      <c r="E352" t="s">
        <v>26</v>
      </c>
      <c r="F352">
        <v>0</v>
      </c>
      <c r="G352">
        <v>1978</v>
      </c>
      <c r="H352" t="str">
        <f t="shared" si="34"/>
        <v>Luks Krzysztof</v>
      </c>
      <c r="I352">
        <f t="shared" si="35"/>
        <v>1978</v>
      </c>
      <c r="J352" t="s">
        <v>36</v>
      </c>
      <c r="K352" t="s">
        <v>1846</v>
      </c>
      <c r="L352">
        <f>VLOOKUP(H352,'id (2016)'!H:I,2,0)</f>
        <v>1978</v>
      </c>
    </row>
    <row r="353" spans="1:12">
      <c r="A353" t="str">
        <f t="shared" si="33"/>
        <v>WejherSławomir1981</v>
      </c>
      <c r="C353">
        <f t="shared" si="32"/>
        <v>352</v>
      </c>
      <c r="D353" t="s">
        <v>1102</v>
      </c>
      <c r="E353" t="s">
        <v>98</v>
      </c>
      <c r="F353">
        <v>0</v>
      </c>
      <c r="G353">
        <v>1981</v>
      </c>
      <c r="H353" t="str">
        <f t="shared" si="34"/>
        <v>Wejher Sławomir</v>
      </c>
      <c r="I353">
        <f t="shared" si="35"/>
        <v>1981</v>
      </c>
      <c r="J353" t="s">
        <v>36</v>
      </c>
      <c r="K353" t="s">
        <v>1846</v>
      </c>
      <c r="L353">
        <f>VLOOKUP(H353,'id (2016)'!H:I,2,0)</f>
        <v>1981</v>
      </c>
    </row>
    <row r="354" spans="1:12">
      <c r="A354" t="str">
        <f t="shared" si="33"/>
        <v>MorawskiMikołaj1975</v>
      </c>
      <c r="C354">
        <f t="shared" si="32"/>
        <v>353</v>
      </c>
      <c r="D354" t="s">
        <v>161</v>
      </c>
      <c r="E354" t="s">
        <v>447</v>
      </c>
      <c r="F354" t="s">
        <v>1737</v>
      </c>
      <c r="G354">
        <v>1975</v>
      </c>
      <c r="H354" t="str">
        <f t="shared" si="34"/>
        <v>Morawski Mikołaj</v>
      </c>
      <c r="I354">
        <f t="shared" si="35"/>
        <v>1975</v>
      </c>
      <c r="J354" t="s">
        <v>36</v>
      </c>
      <c r="K354" t="s">
        <v>1846</v>
      </c>
      <c r="L354">
        <f>VLOOKUP(H354,'id (2016)'!H:I,2,0)</f>
        <v>1975</v>
      </c>
    </row>
    <row r="355" spans="1:12">
      <c r="A355" t="str">
        <f t="shared" si="33"/>
        <v>GatzkeMateusz1989</v>
      </c>
      <c r="C355">
        <f t="shared" si="32"/>
        <v>354</v>
      </c>
      <c r="D355" t="s">
        <v>484</v>
      </c>
      <c r="E355" t="s">
        <v>97</v>
      </c>
      <c r="F355" t="s">
        <v>1093</v>
      </c>
      <c r="G355">
        <v>1989</v>
      </c>
      <c r="H355" t="str">
        <f t="shared" si="34"/>
        <v>Gatzke Mateusz</v>
      </c>
      <c r="I355">
        <f t="shared" si="35"/>
        <v>1989</v>
      </c>
      <c r="J355" t="s">
        <v>36</v>
      </c>
      <c r="K355" t="s">
        <v>1846</v>
      </c>
      <c r="L355">
        <f>VLOOKUP(H355,'id (2016)'!H:I,2,0)</f>
        <v>1989</v>
      </c>
    </row>
    <row r="356" spans="1:12">
      <c r="A356" t="str">
        <f t="shared" si="33"/>
        <v>WitaszewskiKrzysztof1978</v>
      </c>
      <c r="C356">
        <f t="shared" si="32"/>
        <v>355</v>
      </c>
      <c r="D356" t="s">
        <v>558</v>
      </c>
      <c r="E356" t="s">
        <v>26</v>
      </c>
      <c r="F356">
        <v>0</v>
      </c>
      <c r="G356">
        <v>1978</v>
      </c>
      <c r="H356" t="str">
        <f t="shared" si="34"/>
        <v>Witaszewski Krzysztof</v>
      </c>
      <c r="I356">
        <f t="shared" si="35"/>
        <v>1978</v>
      </c>
      <c r="J356" t="s">
        <v>36</v>
      </c>
      <c r="K356" t="s">
        <v>1846</v>
      </c>
      <c r="L356">
        <f>VLOOKUP(H356,'id (2016)'!H:I,2,0)</f>
        <v>1978</v>
      </c>
    </row>
    <row r="357" spans="1:12">
      <c r="A357" t="str">
        <f t="shared" si="33"/>
        <v>JacewiczKarol1980</v>
      </c>
      <c r="C357">
        <f t="shared" si="32"/>
        <v>356</v>
      </c>
      <c r="D357" t="s">
        <v>1735</v>
      </c>
      <c r="E357" t="s">
        <v>101</v>
      </c>
      <c r="F357" t="s">
        <v>1728</v>
      </c>
      <c r="G357">
        <v>1980</v>
      </c>
      <c r="H357" t="str">
        <f t="shared" si="34"/>
        <v>Jacewicz Karol</v>
      </c>
      <c r="I357">
        <f t="shared" si="35"/>
        <v>1980</v>
      </c>
      <c r="J357" t="s">
        <v>36</v>
      </c>
      <c r="K357" t="s">
        <v>1846</v>
      </c>
      <c r="L357" t="e">
        <f>VLOOKUP(H357,'id (2016)'!H:I,2,0)</f>
        <v>#N/A</v>
      </c>
    </row>
    <row r="358" spans="1:12">
      <c r="A358" t="str">
        <f t="shared" si="33"/>
        <v>AnszpergerMarcin1982</v>
      </c>
      <c r="C358">
        <f t="shared" si="32"/>
        <v>357</v>
      </c>
      <c r="D358" t="s">
        <v>1734</v>
      </c>
      <c r="E358" t="s">
        <v>21</v>
      </c>
      <c r="F358">
        <v>0</v>
      </c>
      <c r="G358">
        <v>1982</v>
      </c>
      <c r="H358" t="str">
        <f t="shared" si="34"/>
        <v>Anszperger Marcin</v>
      </c>
      <c r="I358">
        <f t="shared" si="35"/>
        <v>1982</v>
      </c>
      <c r="J358" t="s">
        <v>36</v>
      </c>
      <c r="K358" t="s">
        <v>1846</v>
      </c>
      <c r="L358" t="e">
        <f>VLOOKUP(H358,'id (2016)'!H:I,2,0)</f>
        <v>#N/A</v>
      </c>
    </row>
    <row r="359" spans="1:12">
      <c r="A359" t="str">
        <f t="shared" si="33"/>
        <v>WitaszewskiMarek1973</v>
      </c>
      <c r="C359">
        <f t="shared" si="32"/>
        <v>358</v>
      </c>
      <c r="D359" t="s">
        <v>558</v>
      </c>
      <c r="E359" t="s">
        <v>38</v>
      </c>
      <c r="F359">
        <v>0</v>
      </c>
      <c r="G359">
        <v>1973</v>
      </c>
      <c r="H359" t="str">
        <f t="shared" si="34"/>
        <v>Witaszewski Marek</v>
      </c>
      <c r="I359">
        <f t="shared" si="35"/>
        <v>1973</v>
      </c>
      <c r="J359" t="s">
        <v>36</v>
      </c>
      <c r="K359" t="s">
        <v>1846</v>
      </c>
      <c r="L359" t="e">
        <f>VLOOKUP(H359,'id (2016)'!H:I,2,0)</f>
        <v>#N/A</v>
      </c>
    </row>
    <row r="360" spans="1:12">
      <c r="A360" t="str">
        <f t="shared" si="33"/>
        <v>TrzynskiMarek1983</v>
      </c>
      <c r="C360">
        <f t="shared" si="32"/>
        <v>359</v>
      </c>
      <c r="D360" t="s">
        <v>487</v>
      </c>
      <c r="E360" t="s">
        <v>38</v>
      </c>
      <c r="F360" t="s">
        <v>1093</v>
      </c>
      <c r="G360">
        <v>1983</v>
      </c>
      <c r="H360" t="str">
        <f t="shared" si="34"/>
        <v>Trzynski Marek</v>
      </c>
      <c r="I360">
        <f t="shared" si="35"/>
        <v>1983</v>
      </c>
      <c r="J360" t="s">
        <v>36</v>
      </c>
      <c r="K360" t="s">
        <v>1846</v>
      </c>
      <c r="L360">
        <f>VLOOKUP(H360,'id (2016)'!H:I,2,0)</f>
        <v>1983</v>
      </c>
    </row>
    <row r="361" spans="1:12">
      <c r="A361" t="str">
        <f t="shared" si="33"/>
        <v>TrzcińskiTomasz1973</v>
      </c>
      <c r="C361">
        <f t="shared" si="32"/>
        <v>360</v>
      </c>
      <c r="D361" t="s">
        <v>482</v>
      </c>
      <c r="E361" t="s">
        <v>53</v>
      </c>
      <c r="F361" t="s">
        <v>1093</v>
      </c>
      <c r="G361">
        <v>1973</v>
      </c>
      <c r="H361" t="str">
        <f t="shared" si="34"/>
        <v>Trzciński Tomasz</v>
      </c>
      <c r="I361">
        <f t="shared" si="35"/>
        <v>1973</v>
      </c>
      <c r="J361" t="s">
        <v>36</v>
      </c>
      <c r="K361" t="s">
        <v>1846</v>
      </c>
      <c r="L361">
        <f>VLOOKUP(H361,'id (2016)'!H:I,2,0)</f>
        <v>1973</v>
      </c>
    </row>
    <row r="362" spans="1:12">
      <c r="A362" t="str">
        <f t="shared" ref="A362:A393" si="36">D362&amp;E362&amp;G362</f>
        <v>TrzcińskiDawid1983</v>
      </c>
      <c r="C362">
        <f t="shared" si="32"/>
        <v>361</v>
      </c>
      <c r="D362" t="s">
        <v>482</v>
      </c>
      <c r="E362" t="s">
        <v>483</v>
      </c>
      <c r="F362" t="s">
        <v>1093</v>
      </c>
      <c r="G362">
        <v>1983</v>
      </c>
      <c r="H362" t="str">
        <f t="shared" ref="H362:H379" si="37">D362&amp;" "&amp;E362</f>
        <v>Trzciński Dawid</v>
      </c>
      <c r="I362">
        <f t="shared" ref="I362:I379" si="38">G362</f>
        <v>1983</v>
      </c>
      <c r="J362" t="s">
        <v>36</v>
      </c>
      <c r="K362" t="s">
        <v>1846</v>
      </c>
      <c r="L362">
        <f>VLOOKUP(H362,'id (2016)'!H:I,2,0)</f>
        <v>1983</v>
      </c>
    </row>
    <row r="363" spans="1:12">
      <c r="A363" t="str">
        <f t="shared" si="36"/>
        <v>SamociukMateusz1989</v>
      </c>
      <c r="C363">
        <f t="shared" si="32"/>
        <v>362</v>
      </c>
      <c r="D363" t="s">
        <v>1731</v>
      </c>
      <c r="E363" t="s">
        <v>97</v>
      </c>
      <c r="F363" t="s">
        <v>1728</v>
      </c>
      <c r="G363">
        <v>1989</v>
      </c>
      <c r="H363" t="str">
        <f t="shared" si="37"/>
        <v>Samociuk Mateusz</v>
      </c>
      <c r="I363">
        <f t="shared" si="38"/>
        <v>1989</v>
      </c>
      <c r="J363" t="s">
        <v>36</v>
      </c>
      <c r="K363" t="s">
        <v>1846</v>
      </c>
      <c r="L363" t="e">
        <f>VLOOKUP(H363,'id (2016)'!H:I,2,0)</f>
        <v>#N/A</v>
      </c>
    </row>
    <row r="364" spans="1:12">
      <c r="A364" t="str">
        <f t="shared" si="36"/>
        <v>ŁaszkiewiczMarcin1973</v>
      </c>
      <c r="C364">
        <f t="shared" si="32"/>
        <v>363</v>
      </c>
      <c r="D364" t="s">
        <v>1729</v>
      </c>
      <c r="E364" t="s">
        <v>21</v>
      </c>
      <c r="F364" t="s">
        <v>1728</v>
      </c>
      <c r="G364">
        <v>1973</v>
      </c>
      <c r="H364" t="str">
        <f t="shared" si="37"/>
        <v>Łaszkiewicz Marcin</v>
      </c>
      <c r="I364">
        <f t="shared" si="38"/>
        <v>1973</v>
      </c>
      <c r="J364" t="s">
        <v>36</v>
      </c>
      <c r="K364" t="s">
        <v>1846</v>
      </c>
      <c r="L364" t="e">
        <f>VLOOKUP(H364,'id (2016)'!H:I,2,0)</f>
        <v>#N/A</v>
      </c>
    </row>
    <row r="365" spans="1:12">
      <c r="A365" t="str">
        <f t="shared" si="36"/>
        <v>FilipczakSławomir1962</v>
      </c>
      <c r="C365">
        <f t="shared" si="32"/>
        <v>364</v>
      </c>
      <c r="D365" t="s">
        <v>1727</v>
      </c>
      <c r="E365" t="s">
        <v>98</v>
      </c>
      <c r="F365">
        <v>0</v>
      </c>
      <c r="G365">
        <v>1962</v>
      </c>
      <c r="H365" t="str">
        <f t="shared" si="37"/>
        <v>Filipczak Sławomir</v>
      </c>
      <c r="I365">
        <f t="shared" si="38"/>
        <v>1962</v>
      </c>
      <c r="J365" t="s">
        <v>36</v>
      </c>
      <c r="K365" t="s">
        <v>1846</v>
      </c>
      <c r="L365" t="e">
        <f>VLOOKUP(H365,'id (2016)'!H:I,2,0)</f>
        <v>#N/A</v>
      </c>
    </row>
    <row r="366" spans="1:12">
      <c r="A366" t="str">
        <f t="shared" si="36"/>
        <v>PukaKamil1985</v>
      </c>
      <c r="C366">
        <f t="shared" si="32"/>
        <v>365</v>
      </c>
      <c r="D366" t="s">
        <v>726</v>
      </c>
      <c r="E366" t="s">
        <v>208</v>
      </c>
      <c r="F366" t="s">
        <v>1154</v>
      </c>
      <c r="G366">
        <v>1985</v>
      </c>
      <c r="H366" t="str">
        <f t="shared" si="37"/>
        <v>Puka Kamil</v>
      </c>
      <c r="I366">
        <f t="shared" si="38"/>
        <v>1985</v>
      </c>
      <c r="J366" t="s">
        <v>36</v>
      </c>
      <c r="K366" t="s">
        <v>1846</v>
      </c>
      <c r="L366">
        <f>VLOOKUP(H366,'id (2016)'!H:I,2,0)</f>
        <v>1985</v>
      </c>
    </row>
    <row r="367" spans="1:12">
      <c r="A367" t="str">
        <f t="shared" si="36"/>
        <v>SudolskiWojciech1959</v>
      </c>
      <c r="C367">
        <f t="shared" si="32"/>
        <v>366</v>
      </c>
      <c r="D367" t="s">
        <v>1153</v>
      </c>
      <c r="E367" t="s">
        <v>166</v>
      </c>
      <c r="F367">
        <v>0</v>
      </c>
      <c r="G367">
        <v>1959</v>
      </c>
      <c r="H367" t="str">
        <f t="shared" si="37"/>
        <v>Sudolski Wojciech</v>
      </c>
      <c r="I367">
        <f t="shared" si="38"/>
        <v>1959</v>
      </c>
      <c r="J367" t="s">
        <v>36</v>
      </c>
      <c r="K367" t="s">
        <v>1846</v>
      </c>
      <c r="L367">
        <f>VLOOKUP(H367,'id (2016)'!H:I,2,0)</f>
        <v>1959</v>
      </c>
    </row>
    <row r="368" spans="1:12">
      <c r="A368" t="str">
        <f t="shared" si="36"/>
        <v>DejaDawid1976</v>
      </c>
      <c r="C368">
        <f t="shared" si="32"/>
        <v>367</v>
      </c>
      <c r="D368" t="s">
        <v>390</v>
      </c>
      <c r="E368" t="s">
        <v>483</v>
      </c>
      <c r="F368">
        <v>0</v>
      </c>
      <c r="G368">
        <v>1976</v>
      </c>
      <c r="H368" t="str">
        <f t="shared" si="37"/>
        <v>Deja Dawid</v>
      </c>
      <c r="I368">
        <f t="shared" si="38"/>
        <v>1976</v>
      </c>
      <c r="J368" t="s">
        <v>36</v>
      </c>
      <c r="K368" t="s">
        <v>1846</v>
      </c>
      <c r="L368" t="e">
        <f>VLOOKUP(H368,'id (2016)'!H:I,2,0)</f>
        <v>#N/A</v>
      </c>
    </row>
    <row r="369" spans="1:12">
      <c r="A369" t="str">
        <f t="shared" si="36"/>
        <v>SoleckiKrzysztof1970</v>
      </c>
      <c r="C369">
        <f t="shared" si="32"/>
        <v>368</v>
      </c>
      <c r="D369" t="s">
        <v>1725</v>
      </c>
      <c r="E369" t="s">
        <v>26</v>
      </c>
      <c r="F369">
        <v>0</v>
      </c>
      <c r="G369">
        <v>1970</v>
      </c>
      <c r="H369" t="str">
        <f t="shared" si="37"/>
        <v>Solecki Krzysztof</v>
      </c>
      <c r="I369">
        <f t="shared" si="38"/>
        <v>1970</v>
      </c>
      <c r="J369" t="s">
        <v>36</v>
      </c>
      <c r="K369" t="s">
        <v>1846</v>
      </c>
      <c r="L369" t="e">
        <f>VLOOKUP(H369,'id (2016)'!H:I,2,0)</f>
        <v>#N/A</v>
      </c>
    </row>
    <row r="370" spans="1:12">
      <c r="A370" t="str">
        <f t="shared" si="36"/>
        <v>NadolnyLech1954</v>
      </c>
      <c r="C370">
        <f t="shared" si="32"/>
        <v>369</v>
      </c>
      <c r="D370" t="s">
        <v>543</v>
      </c>
      <c r="E370" t="s">
        <v>542</v>
      </c>
      <c r="F370">
        <v>0</v>
      </c>
      <c r="G370">
        <v>1954</v>
      </c>
      <c r="H370" t="str">
        <f t="shared" si="37"/>
        <v>Nadolny Lech</v>
      </c>
      <c r="I370">
        <f t="shared" si="38"/>
        <v>1954</v>
      </c>
      <c r="J370" t="s">
        <v>36</v>
      </c>
      <c r="K370" t="s">
        <v>1846</v>
      </c>
      <c r="L370">
        <f>VLOOKUP(H370,'id (2016)'!H:I,2,0)</f>
        <v>1954</v>
      </c>
    </row>
    <row r="371" spans="1:12">
      <c r="A371" t="str">
        <f t="shared" si="36"/>
        <v>KaczorowskiDamian1996</v>
      </c>
      <c r="C371">
        <f t="shared" si="32"/>
        <v>370</v>
      </c>
      <c r="D371" t="s">
        <v>1724</v>
      </c>
      <c r="E371" t="s">
        <v>298</v>
      </c>
      <c r="F371">
        <v>0</v>
      </c>
      <c r="G371">
        <v>1996</v>
      </c>
      <c r="H371" t="str">
        <f t="shared" si="37"/>
        <v>Kaczorowski Damian</v>
      </c>
      <c r="I371">
        <f t="shared" si="38"/>
        <v>1996</v>
      </c>
      <c r="J371" t="s">
        <v>36</v>
      </c>
      <c r="K371" t="s">
        <v>1846</v>
      </c>
      <c r="L371" t="e">
        <f>VLOOKUP(H371,'id (2016)'!H:I,2,0)</f>
        <v>#N/A</v>
      </c>
    </row>
    <row r="372" spans="1:12">
      <c r="A372" t="str">
        <f t="shared" si="36"/>
        <v>SzymkunDariusz1962</v>
      </c>
      <c r="C372">
        <f t="shared" si="32"/>
        <v>371</v>
      </c>
      <c r="D372" t="s">
        <v>1721</v>
      </c>
      <c r="E372" t="s">
        <v>159</v>
      </c>
      <c r="F372" t="s">
        <v>1720</v>
      </c>
      <c r="G372">
        <v>1962</v>
      </c>
      <c r="H372" t="str">
        <f t="shared" si="37"/>
        <v>Szymkun Dariusz</v>
      </c>
      <c r="I372">
        <f t="shared" si="38"/>
        <v>1962</v>
      </c>
      <c r="J372" t="s">
        <v>36</v>
      </c>
      <c r="K372" t="s">
        <v>1846</v>
      </c>
      <c r="L372" t="e">
        <f>VLOOKUP(H372,'id (2016)'!H:I,2,0)</f>
        <v>#N/A</v>
      </c>
    </row>
    <row r="373" spans="1:12">
      <c r="A373" t="str">
        <f t="shared" si="36"/>
        <v>PogorzelskiWojciech1981</v>
      </c>
      <c r="C373">
        <f t="shared" si="32"/>
        <v>372</v>
      </c>
      <c r="D373" t="s">
        <v>1086</v>
      </c>
      <c r="E373" t="s">
        <v>166</v>
      </c>
      <c r="F373" t="s">
        <v>1085</v>
      </c>
      <c r="G373">
        <v>1981</v>
      </c>
      <c r="H373" t="str">
        <f t="shared" si="37"/>
        <v>Pogorzelski Wojciech</v>
      </c>
      <c r="I373">
        <f t="shared" si="38"/>
        <v>1981</v>
      </c>
      <c r="J373" t="s">
        <v>36</v>
      </c>
      <c r="K373" t="s">
        <v>1846</v>
      </c>
      <c r="L373">
        <f>VLOOKUP(H373,'id (2016)'!H:I,2,0)</f>
        <v>1981</v>
      </c>
    </row>
    <row r="374" spans="1:12">
      <c r="A374" t="str">
        <f t="shared" si="36"/>
        <v>SzymkunMarek1992</v>
      </c>
      <c r="C374">
        <f t="shared" si="32"/>
        <v>373</v>
      </c>
      <c r="D374" s="16" t="s">
        <v>1721</v>
      </c>
      <c r="E374" s="16" t="s">
        <v>38</v>
      </c>
      <c r="F374" s="9" t="s">
        <v>1720</v>
      </c>
      <c r="G374" s="9">
        <v>1992</v>
      </c>
      <c r="H374" t="str">
        <f t="shared" si="37"/>
        <v>Szymkun Marek</v>
      </c>
      <c r="I374">
        <f t="shared" si="38"/>
        <v>1992</v>
      </c>
      <c r="J374" t="s">
        <v>36</v>
      </c>
      <c r="K374" t="s">
        <v>1846</v>
      </c>
      <c r="L374" t="e">
        <f>VLOOKUP(H374,'id (2016)'!H:I,2,0)</f>
        <v>#N/A</v>
      </c>
    </row>
    <row r="375" spans="1:12">
      <c r="A375" t="str">
        <f t="shared" si="36"/>
        <v>SiwekŁukasz1983</v>
      </c>
      <c r="C375">
        <f t="shared" si="32"/>
        <v>374</v>
      </c>
      <c r="D375" s="16" t="s">
        <v>1719</v>
      </c>
      <c r="E375" s="16" t="s">
        <v>69</v>
      </c>
      <c r="F375" s="16">
        <v>0</v>
      </c>
      <c r="G375" s="9">
        <v>1983</v>
      </c>
      <c r="H375" t="str">
        <f t="shared" si="37"/>
        <v>Siwek Łukasz</v>
      </c>
      <c r="I375">
        <f t="shared" si="38"/>
        <v>1983</v>
      </c>
      <c r="J375" t="s">
        <v>36</v>
      </c>
      <c r="K375" t="s">
        <v>1846</v>
      </c>
      <c r="L375" t="e">
        <f>VLOOKUP(H375,'id (2016)'!H:I,2,0)</f>
        <v>#N/A</v>
      </c>
    </row>
    <row r="376" spans="1:12">
      <c r="A376" t="str">
        <f t="shared" si="36"/>
        <v>DobeckiSebastian1974</v>
      </c>
      <c r="C376">
        <f t="shared" si="32"/>
        <v>375</v>
      </c>
      <c r="D376" s="16" t="s">
        <v>1718</v>
      </c>
      <c r="E376" s="16" t="s">
        <v>806</v>
      </c>
      <c r="F376" s="9">
        <v>0</v>
      </c>
      <c r="G376" s="9">
        <v>1974</v>
      </c>
      <c r="H376" t="str">
        <f t="shared" si="37"/>
        <v>Dobecki Sebastian</v>
      </c>
      <c r="I376">
        <f t="shared" si="38"/>
        <v>1974</v>
      </c>
      <c r="J376" t="s">
        <v>36</v>
      </c>
      <c r="K376" t="s">
        <v>1846</v>
      </c>
      <c r="L376" t="e">
        <f>VLOOKUP(H376,'id (2016)'!H:I,2,0)</f>
        <v>#N/A</v>
      </c>
    </row>
    <row r="377" spans="1:12">
      <c r="A377" t="str">
        <f t="shared" si="36"/>
        <v>GolembkaKarol1971</v>
      </c>
      <c r="C377">
        <f t="shared" si="32"/>
        <v>376</v>
      </c>
      <c r="D377" s="16" t="s">
        <v>1156</v>
      </c>
      <c r="E377" s="16" t="s">
        <v>101</v>
      </c>
      <c r="F377" s="9" t="s">
        <v>1154</v>
      </c>
      <c r="G377" s="9">
        <v>1971</v>
      </c>
      <c r="H377" t="str">
        <f t="shared" si="37"/>
        <v>Golembka Karol</v>
      </c>
      <c r="I377">
        <f t="shared" si="38"/>
        <v>1971</v>
      </c>
      <c r="J377" t="s">
        <v>36</v>
      </c>
      <c r="K377" t="s">
        <v>1846</v>
      </c>
      <c r="L377">
        <f>VLOOKUP(H377,'id (2016)'!H:I,2,0)</f>
        <v>1971</v>
      </c>
    </row>
    <row r="378" spans="1:12">
      <c r="A378" t="str">
        <f t="shared" si="36"/>
        <v>SzkudlarzMaciej1964</v>
      </c>
      <c r="C378">
        <f t="shared" si="32"/>
        <v>377</v>
      </c>
      <c r="D378" s="16" t="s">
        <v>1157</v>
      </c>
      <c r="E378" s="16" t="s">
        <v>76</v>
      </c>
      <c r="F378" s="9">
        <v>0</v>
      </c>
      <c r="G378" s="9">
        <v>1964</v>
      </c>
      <c r="H378" t="str">
        <f t="shared" si="37"/>
        <v>Szkudlarz Maciej</v>
      </c>
      <c r="I378">
        <f t="shared" si="38"/>
        <v>1964</v>
      </c>
      <c r="J378" t="s">
        <v>36</v>
      </c>
      <c r="K378" t="s">
        <v>1846</v>
      </c>
      <c r="L378">
        <f>VLOOKUP(H378,'id (2016)'!H:I,2,0)</f>
        <v>1964</v>
      </c>
    </row>
    <row r="379" spans="1:12">
      <c r="A379" t="str">
        <f t="shared" si="36"/>
        <v>JankowskiMariusz1968</v>
      </c>
      <c r="C379">
        <f t="shared" si="32"/>
        <v>378</v>
      </c>
      <c r="D379" s="16" t="s">
        <v>325</v>
      </c>
      <c r="E379" s="16" t="s">
        <v>399</v>
      </c>
      <c r="F379" s="9" t="s">
        <v>1178</v>
      </c>
      <c r="G379" s="9">
        <v>1968</v>
      </c>
      <c r="H379" t="str">
        <f t="shared" si="37"/>
        <v>Jankowski Mariusz</v>
      </c>
      <c r="I379">
        <f t="shared" si="38"/>
        <v>1968</v>
      </c>
      <c r="J379" t="s">
        <v>36</v>
      </c>
      <c r="K379" t="s">
        <v>1846</v>
      </c>
      <c r="L379">
        <f>VLOOKUP(H379,'id (2016)'!H:I,2,0)</f>
        <v>1968</v>
      </c>
    </row>
    <row r="380" spans="1:12">
      <c r="A380" t="str">
        <f t="shared" si="36"/>
        <v>WulczyńskiZbigniew1969</v>
      </c>
      <c r="C380">
        <f t="shared" si="32"/>
        <v>379</v>
      </c>
      <c r="D380" s="16" t="s">
        <v>1170</v>
      </c>
      <c r="E380" s="16" t="s">
        <v>285</v>
      </c>
      <c r="F380" s="9" t="s">
        <v>1169</v>
      </c>
      <c r="G380" s="9">
        <v>1969</v>
      </c>
      <c r="H380" t="str">
        <f t="shared" ref="H380:H393" si="39">D380&amp;" "&amp;E380</f>
        <v>Wulczyński Zbigniew</v>
      </c>
      <c r="I380">
        <f t="shared" ref="I380:I393" si="40">G380</f>
        <v>1969</v>
      </c>
      <c r="J380" t="s">
        <v>36</v>
      </c>
      <c r="K380" t="s">
        <v>1846</v>
      </c>
      <c r="L380">
        <f>VLOOKUP(H380,'id (2016)'!H:I,2,0)</f>
        <v>1969</v>
      </c>
    </row>
    <row r="381" spans="1:12">
      <c r="A381" t="str">
        <f t="shared" si="36"/>
        <v>JarosiewiczMałgorzata1979</v>
      </c>
      <c r="C381">
        <f t="shared" si="32"/>
        <v>380</v>
      </c>
      <c r="D381" s="16" t="s">
        <v>593</v>
      </c>
      <c r="E381" s="16" t="s">
        <v>516</v>
      </c>
      <c r="F381" s="9" t="s">
        <v>1104</v>
      </c>
      <c r="G381" s="9">
        <v>1979</v>
      </c>
      <c r="H381" t="str">
        <f t="shared" si="39"/>
        <v>Jarosiewicz Małgorzata</v>
      </c>
      <c r="I381">
        <f t="shared" si="40"/>
        <v>1979</v>
      </c>
      <c r="J381" t="s">
        <v>0</v>
      </c>
      <c r="K381" t="s">
        <v>1846</v>
      </c>
      <c r="L381">
        <f>VLOOKUP(H381,'id (2016)'!H:I,2,0)</f>
        <v>1979</v>
      </c>
    </row>
    <row r="382" spans="1:12">
      <c r="A382" t="str">
        <f t="shared" si="36"/>
        <v>ZabolewiczAgata1983</v>
      </c>
      <c r="C382">
        <f t="shared" si="32"/>
        <v>381</v>
      </c>
      <c r="D382" s="16" t="s">
        <v>1110</v>
      </c>
      <c r="E382" s="16" t="s">
        <v>247</v>
      </c>
      <c r="F382" s="9">
        <v>0</v>
      </c>
      <c r="G382" s="9">
        <v>1983</v>
      </c>
      <c r="H382" t="str">
        <f t="shared" si="39"/>
        <v>Zabolewicz Agata</v>
      </c>
      <c r="I382">
        <f t="shared" si="40"/>
        <v>1983</v>
      </c>
      <c r="J382" t="s">
        <v>0</v>
      </c>
      <c r="K382" t="s">
        <v>1846</v>
      </c>
      <c r="L382">
        <f>VLOOKUP(H382,'id (2016)'!H:I,2,0)</f>
        <v>1983</v>
      </c>
    </row>
    <row r="383" spans="1:12">
      <c r="A383" t="str">
        <f t="shared" si="36"/>
        <v>MarcinkiewiczAlicja1987</v>
      </c>
      <c r="C383">
        <f t="shared" si="32"/>
        <v>382</v>
      </c>
      <c r="D383" s="16" t="s">
        <v>419</v>
      </c>
      <c r="E383" s="16" t="s">
        <v>651</v>
      </c>
      <c r="F383" s="9" t="s">
        <v>1796</v>
      </c>
      <c r="G383" s="9">
        <v>1987</v>
      </c>
      <c r="H383" t="str">
        <f t="shared" si="39"/>
        <v>Marcinkiewicz Alicja</v>
      </c>
      <c r="I383">
        <f t="shared" si="40"/>
        <v>1987</v>
      </c>
      <c r="J383" t="s">
        <v>0</v>
      </c>
      <c r="K383" t="s">
        <v>1846</v>
      </c>
      <c r="L383">
        <f>VLOOKUP(H383,'id (2016)'!H:I,2,0)</f>
        <v>1987</v>
      </c>
    </row>
    <row r="384" spans="1:12">
      <c r="A384" t="str">
        <f t="shared" si="36"/>
        <v>OlszewskaBarbara1990</v>
      </c>
      <c r="C384">
        <f t="shared" si="32"/>
        <v>383</v>
      </c>
      <c r="D384" s="16" t="s">
        <v>1794</v>
      </c>
      <c r="E384" s="16" t="s">
        <v>425</v>
      </c>
      <c r="F384" s="9" t="s">
        <v>388</v>
      </c>
      <c r="G384" s="9">
        <v>1990</v>
      </c>
      <c r="H384" t="str">
        <f t="shared" si="39"/>
        <v>Olszewska Barbara</v>
      </c>
      <c r="I384">
        <f t="shared" si="40"/>
        <v>1990</v>
      </c>
      <c r="J384" t="s">
        <v>0</v>
      </c>
      <c r="K384" t="s">
        <v>1846</v>
      </c>
      <c r="L384" t="e">
        <f>VLOOKUP(H384,'id (2016)'!H:I,2,0)</f>
        <v>#N/A</v>
      </c>
    </row>
    <row r="385" spans="1:12">
      <c r="A385" t="str">
        <f t="shared" si="36"/>
        <v>TopolskaDorota1978</v>
      </c>
      <c r="C385">
        <f t="shared" si="32"/>
        <v>384</v>
      </c>
      <c r="D385" s="16" t="s">
        <v>1781</v>
      </c>
      <c r="E385" s="16" t="s">
        <v>513</v>
      </c>
      <c r="F385" s="9" t="s">
        <v>1720</v>
      </c>
      <c r="G385" s="9">
        <v>1978</v>
      </c>
      <c r="H385" t="str">
        <f t="shared" si="39"/>
        <v>Topolska Dorota</v>
      </c>
      <c r="I385">
        <f t="shared" si="40"/>
        <v>1978</v>
      </c>
      <c r="J385" t="s">
        <v>0</v>
      </c>
      <c r="K385" t="s">
        <v>1846</v>
      </c>
      <c r="L385" t="e">
        <f>VLOOKUP(H385,'id (2016)'!H:I,2,0)</f>
        <v>#N/A</v>
      </c>
    </row>
    <row r="386" spans="1:12">
      <c r="A386" t="str">
        <f t="shared" si="36"/>
        <v>SzałłaAnna1983</v>
      </c>
      <c r="C386">
        <f t="shared" si="32"/>
        <v>385</v>
      </c>
      <c r="D386" s="16" t="s">
        <v>1779</v>
      </c>
      <c r="E386" s="16" t="s">
        <v>292</v>
      </c>
      <c r="F386" s="9" t="s">
        <v>1728</v>
      </c>
      <c r="G386" s="9">
        <v>1983</v>
      </c>
      <c r="H386" t="str">
        <f t="shared" si="39"/>
        <v>Szałła Anna</v>
      </c>
      <c r="I386">
        <f t="shared" si="40"/>
        <v>1983</v>
      </c>
      <c r="J386" t="s">
        <v>0</v>
      </c>
      <c r="K386" t="s">
        <v>1846</v>
      </c>
      <c r="L386" t="e">
        <f>VLOOKUP(H386,'id (2016)'!H:I,2,0)</f>
        <v>#N/A</v>
      </c>
    </row>
    <row r="387" spans="1:12">
      <c r="A387" t="str">
        <f t="shared" si="36"/>
        <v>BernaszukMonika1986</v>
      </c>
      <c r="C387">
        <f t="shared" si="32"/>
        <v>386</v>
      </c>
      <c r="D387" s="16" t="s">
        <v>1070</v>
      </c>
      <c r="E387" s="16" t="s">
        <v>223</v>
      </c>
      <c r="F387" s="9" t="s">
        <v>1775</v>
      </c>
      <c r="G387" s="9">
        <v>1986</v>
      </c>
      <c r="H387" t="str">
        <f t="shared" si="39"/>
        <v>Bernaszuk Monika</v>
      </c>
      <c r="I387">
        <f t="shared" si="40"/>
        <v>1986</v>
      </c>
      <c r="J387" t="s">
        <v>0</v>
      </c>
      <c r="K387" t="s">
        <v>1846</v>
      </c>
      <c r="L387">
        <f>VLOOKUP(H387,'id (2016)'!H:I,2,0)</f>
        <v>1986</v>
      </c>
    </row>
    <row r="388" spans="1:12">
      <c r="A388" t="str">
        <f t="shared" si="36"/>
        <v>PułkowskaAlicja1976</v>
      </c>
      <c r="C388">
        <f t="shared" ref="C388:C442" si="41">C387+1</f>
        <v>387</v>
      </c>
      <c r="D388" s="16" t="s">
        <v>1071</v>
      </c>
      <c r="E388" s="16" t="s">
        <v>651</v>
      </c>
      <c r="F388" s="9" t="s">
        <v>1775</v>
      </c>
      <c r="G388" s="9">
        <v>1976</v>
      </c>
      <c r="H388" t="str">
        <f t="shared" si="39"/>
        <v>Pułkowska Alicja</v>
      </c>
      <c r="I388">
        <f t="shared" si="40"/>
        <v>1976</v>
      </c>
      <c r="J388" t="s">
        <v>0</v>
      </c>
      <c r="K388" t="s">
        <v>1846</v>
      </c>
      <c r="L388">
        <f>VLOOKUP(H388,'id (2016)'!H:I,2,0)</f>
        <v>1976</v>
      </c>
    </row>
    <row r="389" spans="1:12">
      <c r="A389" t="str">
        <f t="shared" si="36"/>
        <v>KunatMonika1987</v>
      </c>
      <c r="C389">
        <f t="shared" si="41"/>
        <v>388</v>
      </c>
      <c r="D389" s="16" t="s">
        <v>1772</v>
      </c>
      <c r="E389" s="16" t="s">
        <v>223</v>
      </c>
      <c r="F389" s="9">
        <v>0</v>
      </c>
      <c r="G389" s="9">
        <v>1987</v>
      </c>
      <c r="H389" t="str">
        <f t="shared" si="39"/>
        <v>Kunat Monika</v>
      </c>
      <c r="I389">
        <f t="shared" si="40"/>
        <v>1987</v>
      </c>
      <c r="J389" t="s">
        <v>0</v>
      </c>
      <c r="K389" t="s">
        <v>1846</v>
      </c>
      <c r="L389" t="e">
        <f>VLOOKUP(H389,'id (2016)'!H:I,2,0)</f>
        <v>#N/A</v>
      </c>
    </row>
    <row r="390" spans="1:12">
      <c r="A390" t="str">
        <f t="shared" si="36"/>
        <v>KomorowskaAlicja2000</v>
      </c>
      <c r="C390">
        <f t="shared" si="41"/>
        <v>389</v>
      </c>
      <c r="D390" s="16" t="s">
        <v>1762</v>
      </c>
      <c r="E390" t="s">
        <v>651</v>
      </c>
      <c r="F390" t="s">
        <v>1760</v>
      </c>
      <c r="G390" s="9">
        <v>2000</v>
      </c>
      <c r="H390" t="str">
        <f t="shared" si="39"/>
        <v>Komorowska Alicja</v>
      </c>
      <c r="I390">
        <f t="shared" si="40"/>
        <v>2000</v>
      </c>
      <c r="J390" t="s">
        <v>0</v>
      </c>
      <c r="K390" t="s">
        <v>1846</v>
      </c>
      <c r="L390" t="e">
        <f>VLOOKUP(H390,'id (2016)'!H:I,2,0)</f>
        <v>#N/A</v>
      </c>
    </row>
    <row r="391" spans="1:12">
      <c r="A391" t="str">
        <f t="shared" si="36"/>
        <v>PolejowskaAnna1979</v>
      </c>
      <c r="C391">
        <f t="shared" si="41"/>
        <v>390</v>
      </c>
      <c r="D391" s="16" t="s">
        <v>1736</v>
      </c>
      <c r="E391" s="16" t="s">
        <v>292</v>
      </c>
      <c r="F391" s="9" t="s">
        <v>1728</v>
      </c>
      <c r="G391" s="9">
        <v>1979</v>
      </c>
      <c r="H391" t="str">
        <f t="shared" si="39"/>
        <v>Polejowska Anna</v>
      </c>
      <c r="I391">
        <f t="shared" si="40"/>
        <v>1979</v>
      </c>
      <c r="J391" t="s">
        <v>0</v>
      </c>
      <c r="K391" t="s">
        <v>1846</v>
      </c>
      <c r="L391" t="e">
        <f>VLOOKUP(H391,'id (2016)'!H:I,2,0)</f>
        <v>#N/A</v>
      </c>
    </row>
    <row r="392" spans="1:12">
      <c r="A392" t="str">
        <f t="shared" si="36"/>
        <v>ŁaszkiewiczJulia1973</v>
      </c>
      <c r="C392">
        <f t="shared" si="41"/>
        <v>391</v>
      </c>
      <c r="D392" s="16" t="s">
        <v>1729</v>
      </c>
      <c r="E392" s="16" t="s">
        <v>803</v>
      </c>
      <c r="F392" s="9" t="s">
        <v>1728</v>
      </c>
      <c r="G392" s="9">
        <v>1973</v>
      </c>
      <c r="H392" t="str">
        <f t="shared" si="39"/>
        <v>Łaszkiewicz Julia</v>
      </c>
      <c r="I392">
        <f t="shared" si="40"/>
        <v>1973</v>
      </c>
      <c r="J392" t="s">
        <v>0</v>
      </c>
      <c r="K392" t="s">
        <v>1846</v>
      </c>
      <c r="L392" t="e">
        <f>VLOOKUP(H392,'id (2016)'!H:I,2,0)</f>
        <v>#N/A</v>
      </c>
    </row>
    <row r="393" spans="1:12">
      <c r="A393" t="str">
        <f t="shared" si="36"/>
        <v>WitaszewskaKatarzyna1977</v>
      </c>
      <c r="C393">
        <f t="shared" si="41"/>
        <v>392</v>
      </c>
      <c r="D393" t="s">
        <v>1732</v>
      </c>
      <c r="E393" t="s">
        <v>786</v>
      </c>
      <c r="F393">
        <v>0</v>
      </c>
      <c r="G393">
        <v>1977</v>
      </c>
      <c r="H393" t="str">
        <f t="shared" si="39"/>
        <v>Witaszewska Katarzyna</v>
      </c>
      <c r="I393">
        <f t="shared" si="40"/>
        <v>1977</v>
      </c>
      <c r="J393" t="s">
        <v>0</v>
      </c>
      <c r="K393" t="s">
        <v>1846</v>
      </c>
      <c r="L393" t="e">
        <f>VLOOKUP(H393,'id (2016)'!H:I,2,0)</f>
        <v>#N/A</v>
      </c>
    </row>
    <row r="394" spans="1:12">
      <c r="A394" t="str">
        <f t="shared" ref="A394:A397" si="42">D394&amp;E394&amp;G394</f>
        <v>Jabłońska-NabayaogoEwa1973</v>
      </c>
      <c r="C394">
        <f t="shared" si="41"/>
        <v>393</v>
      </c>
      <c r="D394" t="s">
        <v>1730</v>
      </c>
      <c r="E394" t="s">
        <v>350</v>
      </c>
      <c r="F394" t="s">
        <v>1720</v>
      </c>
      <c r="G394">
        <v>1973</v>
      </c>
      <c r="H394" t="str">
        <f t="shared" ref="H394:H397" si="43">D394&amp;" "&amp;E394</f>
        <v>Jabłońska-Nabayaogo Ewa</v>
      </c>
      <c r="I394">
        <f t="shared" ref="I394:I397" si="44">G394</f>
        <v>1973</v>
      </c>
      <c r="J394" t="s">
        <v>0</v>
      </c>
      <c r="K394" t="s">
        <v>1846</v>
      </c>
      <c r="L394" t="e">
        <f>VLOOKUP(H394,'id (2016)'!H:I,2,0)</f>
        <v>#N/A</v>
      </c>
    </row>
    <row r="395" spans="1:12">
      <c r="A395" t="str">
        <f t="shared" si="42"/>
        <v>PogorzelskaAleksandra1978</v>
      </c>
      <c r="C395">
        <f t="shared" si="41"/>
        <v>394</v>
      </c>
      <c r="D395" t="s">
        <v>858</v>
      </c>
      <c r="E395" t="s">
        <v>499</v>
      </c>
      <c r="F395" t="s">
        <v>1085</v>
      </c>
      <c r="G395">
        <v>1978</v>
      </c>
      <c r="H395" t="str">
        <f t="shared" si="43"/>
        <v>Pogorzelska Aleksandra</v>
      </c>
      <c r="I395">
        <f t="shared" si="44"/>
        <v>1978</v>
      </c>
      <c r="J395" t="s">
        <v>0</v>
      </c>
      <c r="K395" t="s">
        <v>1846</v>
      </c>
      <c r="L395">
        <f>VLOOKUP(H395,'id (2016)'!H:I,2,0)</f>
        <v>1994</v>
      </c>
    </row>
    <row r="396" spans="1:12">
      <c r="A396" t="str">
        <f t="shared" si="42"/>
        <v>KielakSławomir1972</v>
      </c>
      <c r="C396">
        <f t="shared" si="41"/>
        <v>395</v>
      </c>
      <c r="D396" t="s">
        <v>1977</v>
      </c>
      <c r="E396" t="s">
        <v>98</v>
      </c>
      <c r="F396" t="s">
        <v>690</v>
      </c>
      <c r="G396">
        <v>1972</v>
      </c>
      <c r="H396" t="str">
        <f t="shared" si="43"/>
        <v>Kielak Sławomir</v>
      </c>
      <c r="I396">
        <f t="shared" si="44"/>
        <v>1972</v>
      </c>
      <c r="J396" t="s">
        <v>36</v>
      </c>
      <c r="K396" t="s">
        <v>61</v>
      </c>
      <c r="L396">
        <f>VLOOKUP(H396,'id (2016)'!H:I,2,0)</f>
        <v>1972</v>
      </c>
    </row>
    <row r="397" spans="1:12">
      <c r="A397" t="str">
        <f t="shared" si="42"/>
        <v>KielakHubert1996</v>
      </c>
      <c r="C397">
        <f t="shared" si="41"/>
        <v>396</v>
      </c>
      <c r="D397" t="s">
        <v>1977</v>
      </c>
      <c r="E397" t="s">
        <v>727</v>
      </c>
      <c r="F397" t="s">
        <v>690</v>
      </c>
      <c r="G397">
        <v>1996</v>
      </c>
      <c r="H397" t="str">
        <f t="shared" si="43"/>
        <v>Kielak Hubert</v>
      </c>
      <c r="I397">
        <f t="shared" si="44"/>
        <v>1996</v>
      </c>
      <c r="J397" t="s">
        <v>36</v>
      </c>
      <c r="K397" t="s">
        <v>61</v>
      </c>
      <c r="L397">
        <f>VLOOKUP(H397,'id (2016)'!H:I,2,0)</f>
        <v>1996</v>
      </c>
    </row>
    <row r="398" spans="1:12">
      <c r="A398" t="str">
        <f t="shared" ref="A398:A414" si="45">D398&amp;E398&amp;G398</f>
        <v>KielakIgor1999</v>
      </c>
      <c r="C398">
        <f t="shared" si="41"/>
        <v>397</v>
      </c>
      <c r="D398" t="s">
        <v>1977</v>
      </c>
      <c r="E398" t="s">
        <v>1978</v>
      </c>
      <c r="F398" t="s">
        <v>690</v>
      </c>
      <c r="G398">
        <v>1999</v>
      </c>
      <c r="H398" t="str">
        <f t="shared" ref="H398:H414" si="46">D398&amp;" "&amp;E398</f>
        <v>Kielak Igor</v>
      </c>
      <c r="I398">
        <f t="shared" ref="I398:I414" si="47">G398</f>
        <v>1999</v>
      </c>
      <c r="J398" t="s">
        <v>36</v>
      </c>
      <c r="K398" t="s">
        <v>61</v>
      </c>
      <c r="L398">
        <f>VLOOKUP(H398,'id (2016)'!H:I,2,0)</f>
        <v>1999</v>
      </c>
    </row>
    <row r="399" spans="1:12">
      <c r="A399" t="str">
        <f t="shared" si="45"/>
        <v>DrabikJacek1979</v>
      </c>
      <c r="C399">
        <f t="shared" si="41"/>
        <v>398</v>
      </c>
      <c r="D399" t="s">
        <v>655</v>
      </c>
      <c r="E399" t="s">
        <v>25</v>
      </c>
      <c r="F399">
        <v>0</v>
      </c>
      <c r="G399">
        <v>1979</v>
      </c>
      <c r="H399" t="str">
        <f t="shared" si="46"/>
        <v>Drabik Jacek</v>
      </c>
      <c r="I399">
        <f t="shared" si="47"/>
        <v>1979</v>
      </c>
      <c r="J399" t="s">
        <v>36</v>
      </c>
      <c r="K399" t="s">
        <v>61</v>
      </c>
      <c r="L399">
        <f>VLOOKUP(H399,'id (2016)'!H:I,2,0)</f>
        <v>1979</v>
      </c>
    </row>
    <row r="400" spans="1:12">
      <c r="A400" t="str">
        <f t="shared" si="45"/>
        <v>SiemieniukKrzysztof1979</v>
      </c>
      <c r="C400">
        <f t="shared" si="41"/>
        <v>399</v>
      </c>
      <c r="D400" t="s">
        <v>304</v>
      </c>
      <c r="E400" t="s">
        <v>26</v>
      </c>
      <c r="F400">
        <v>0</v>
      </c>
      <c r="G400">
        <v>1979</v>
      </c>
      <c r="H400" t="str">
        <f t="shared" si="46"/>
        <v>Siemieniuk Krzysztof</v>
      </c>
      <c r="I400">
        <f t="shared" si="47"/>
        <v>1979</v>
      </c>
      <c r="J400" t="s">
        <v>36</v>
      </c>
      <c r="K400" t="s">
        <v>61</v>
      </c>
      <c r="L400">
        <f>VLOOKUP(H400,'id (2016)'!H:I,2,0)</f>
        <v>1979</v>
      </c>
    </row>
    <row r="401" spans="1:12">
      <c r="A401" t="str">
        <f t="shared" si="45"/>
        <v>BiolikGrzegorz1976</v>
      </c>
      <c r="C401">
        <f t="shared" si="41"/>
        <v>400</v>
      </c>
      <c r="D401" t="s">
        <v>1979</v>
      </c>
      <c r="E401" t="s">
        <v>23</v>
      </c>
      <c r="F401" t="s">
        <v>688</v>
      </c>
      <c r="G401">
        <v>1976</v>
      </c>
      <c r="H401" t="str">
        <f t="shared" si="46"/>
        <v>Biolik Grzegorz</v>
      </c>
      <c r="I401">
        <f t="shared" si="47"/>
        <v>1976</v>
      </c>
      <c r="J401" t="s">
        <v>36</v>
      </c>
      <c r="K401" t="s">
        <v>61</v>
      </c>
      <c r="L401">
        <f>VLOOKUP(H401,'id (2016)'!H:I,2,0)</f>
        <v>1976</v>
      </c>
    </row>
    <row r="402" spans="1:12">
      <c r="A402" t="str">
        <f t="shared" si="45"/>
        <v>BasterPrzemysław1978</v>
      </c>
      <c r="C402">
        <f t="shared" si="41"/>
        <v>401</v>
      </c>
      <c r="D402" t="s">
        <v>232</v>
      </c>
      <c r="E402" t="s">
        <v>28</v>
      </c>
      <c r="F402">
        <v>0</v>
      </c>
      <c r="G402">
        <v>1978</v>
      </c>
      <c r="H402" t="str">
        <f t="shared" si="46"/>
        <v>Baster Przemysław</v>
      </c>
      <c r="I402">
        <f t="shared" si="47"/>
        <v>1978</v>
      </c>
      <c r="J402" t="s">
        <v>36</v>
      </c>
      <c r="K402" t="s">
        <v>61</v>
      </c>
      <c r="L402">
        <f>VLOOKUP(H402,'id (2016)'!H:I,2,0)</f>
        <v>1978</v>
      </c>
    </row>
    <row r="403" spans="1:12">
      <c r="A403" t="str">
        <f t="shared" si="45"/>
        <v>TrzeciakiewiczMarcin1978</v>
      </c>
      <c r="C403">
        <f t="shared" si="41"/>
        <v>402</v>
      </c>
      <c r="D403" t="s">
        <v>783</v>
      </c>
      <c r="E403" t="s">
        <v>21</v>
      </c>
      <c r="F403" t="s">
        <v>1976</v>
      </c>
      <c r="G403">
        <v>1978</v>
      </c>
      <c r="H403" t="str">
        <f t="shared" si="46"/>
        <v>Trzeciakiewicz Marcin</v>
      </c>
      <c r="I403">
        <f t="shared" si="47"/>
        <v>1978</v>
      </c>
      <c r="J403" t="s">
        <v>36</v>
      </c>
      <c r="K403" t="s">
        <v>61</v>
      </c>
      <c r="L403">
        <f>VLOOKUP(H403,'id (2016)'!H:I,2,0)</f>
        <v>1978</v>
      </c>
    </row>
    <row r="404" spans="1:12">
      <c r="A404" t="str">
        <f t="shared" si="45"/>
        <v>BiolikAgnieszka1977</v>
      </c>
      <c r="C404">
        <f t="shared" si="41"/>
        <v>403</v>
      </c>
      <c r="D404" t="s">
        <v>1979</v>
      </c>
      <c r="E404" t="s">
        <v>148</v>
      </c>
      <c r="F404" t="s">
        <v>688</v>
      </c>
      <c r="G404">
        <v>1977</v>
      </c>
      <c r="H404" t="str">
        <f t="shared" si="46"/>
        <v>Biolik Agnieszka</v>
      </c>
      <c r="I404">
        <f t="shared" si="47"/>
        <v>1977</v>
      </c>
      <c r="J404" t="s">
        <v>0</v>
      </c>
      <c r="K404" t="s">
        <v>61</v>
      </c>
      <c r="L404">
        <f>VLOOKUP(H404,'id (2016)'!H:I,2,0)</f>
        <v>1977</v>
      </c>
    </row>
    <row r="405" spans="1:12">
      <c r="A405" t="str">
        <f t="shared" si="45"/>
        <v>TobołaMiton1973</v>
      </c>
      <c r="C405">
        <f t="shared" si="41"/>
        <v>404</v>
      </c>
      <c r="D405" t="s">
        <v>139</v>
      </c>
      <c r="E405" t="s">
        <v>1987</v>
      </c>
      <c r="F405" t="s">
        <v>187</v>
      </c>
      <c r="G405">
        <v>1973</v>
      </c>
      <c r="H405" t="str">
        <f t="shared" ref="H405:H406" si="48">D405&amp;" "&amp;E405</f>
        <v>Toboła Miton</v>
      </c>
      <c r="I405">
        <f t="shared" ref="I405:I406" si="49">G405</f>
        <v>1973</v>
      </c>
      <c r="J405" t="s">
        <v>36</v>
      </c>
      <c r="K405" t="s">
        <v>1990</v>
      </c>
      <c r="L405" t="e">
        <f>VLOOKUP(H405,'id (2016)'!H:I,2,0)</f>
        <v>#N/A</v>
      </c>
    </row>
    <row r="406" spans="1:12">
      <c r="A406" t="str">
        <f t="shared" si="45"/>
        <v>WozinskiArtur1989</v>
      </c>
      <c r="C406">
        <f>C405+2</f>
        <v>406</v>
      </c>
      <c r="D406" t="s">
        <v>1988</v>
      </c>
      <c r="E406" t="s">
        <v>56</v>
      </c>
      <c r="F406" t="s">
        <v>187</v>
      </c>
      <c r="G406">
        <v>1989</v>
      </c>
      <c r="H406" t="str">
        <f t="shared" si="48"/>
        <v>Wozinski Artur</v>
      </c>
      <c r="I406">
        <f t="shared" si="49"/>
        <v>1989</v>
      </c>
      <c r="J406" t="s">
        <v>36</v>
      </c>
      <c r="K406" t="s">
        <v>1990</v>
      </c>
      <c r="L406" t="e">
        <f>VLOOKUP(H406,'id (2016)'!H:I,2,0)</f>
        <v>#N/A</v>
      </c>
    </row>
    <row r="407" spans="1:12">
      <c r="A407" t="str">
        <f t="shared" si="45"/>
        <v>DubajMaciej0</v>
      </c>
      <c r="C407">
        <f t="shared" si="41"/>
        <v>407</v>
      </c>
      <c r="D407" t="s">
        <v>1937</v>
      </c>
      <c r="E407" t="s">
        <v>76</v>
      </c>
      <c r="F407" t="s">
        <v>1969</v>
      </c>
      <c r="G407">
        <v>0</v>
      </c>
      <c r="H407" t="str">
        <f t="shared" si="46"/>
        <v>Dubaj Maciej</v>
      </c>
      <c r="I407">
        <f t="shared" si="47"/>
        <v>0</v>
      </c>
      <c r="J407" t="s">
        <v>36</v>
      </c>
      <c r="K407" t="s">
        <v>747</v>
      </c>
      <c r="L407" t="e">
        <f>VLOOKUP(H407,'id (2016)'!H:I,2,0)</f>
        <v>#N/A</v>
      </c>
    </row>
    <row r="408" spans="1:12">
      <c r="A408" t="str">
        <f t="shared" si="45"/>
        <v>MotykaJacek0</v>
      </c>
      <c r="C408">
        <f t="shared" si="41"/>
        <v>408</v>
      </c>
      <c r="D408" t="s">
        <v>746</v>
      </c>
      <c r="E408" t="s">
        <v>25</v>
      </c>
      <c r="F408" t="s">
        <v>1970</v>
      </c>
      <c r="G408">
        <v>0</v>
      </c>
      <c r="H408" t="str">
        <f t="shared" si="46"/>
        <v>Motyka Jacek</v>
      </c>
      <c r="I408">
        <f t="shared" si="47"/>
        <v>0</v>
      </c>
      <c r="J408" t="s">
        <v>36</v>
      </c>
      <c r="K408" t="s">
        <v>747</v>
      </c>
      <c r="L408">
        <f>VLOOKUP(H408,'id (2016)'!H:I,2,0)</f>
        <v>0</v>
      </c>
    </row>
    <row r="409" spans="1:12">
      <c r="A409" t="str">
        <f t="shared" si="45"/>
        <v>JędruszczakDariusz0</v>
      </c>
      <c r="C409">
        <f t="shared" si="41"/>
        <v>409</v>
      </c>
      <c r="D409" t="s">
        <v>1940</v>
      </c>
      <c r="E409" t="s">
        <v>159</v>
      </c>
      <c r="F409" t="s">
        <v>1970</v>
      </c>
      <c r="G409">
        <v>0</v>
      </c>
      <c r="H409" t="str">
        <f t="shared" si="46"/>
        <v>Jędruszczak Dariusz</v>
      </c>
      <c r="I409">
        <f t="shared" si="47"/>
        <v>0</v>
      </c>
      <c r="J409" t="s">
        <v>36</v>
      </c>
      <c r="K409" t="s">
        <v>747</v>
      </c>
      <c r="L409" t="e">
        <f>VLOOKUP(H409,'id (2016)'!H:I,2,0)</f>
        <v>#N/A</v>
      </c>
    </row>
    <row r="410" spans="1:12">
      <c r="A410" t="str">
        <f t="shared" si="45"/>
        <v>SkotnickiKrzysztof0</v>
      </c>
      <c r="C410">
        <f t="shared" si="41"/>
        <v>410</v>
      </c>
      <c r="D410" t="s">
        <v>1944</v>
      </c>
      <c r="E410" t="s">
        <v>26</v>
      </c>
      <c r="F410" t="s">
        <v>1946</v>
      </c>
      <c r="G410">
        <v>0</v>
      </c>
      <c r="H410" t="str">
        <f t="shared" si="46"/>
        <v>Skotnicki Krzysztof</v>
      </c>
      <c r="I410">
        <f t="shared" si="47"/>
        <v>0</v>
      </c>
      <c r="J410" t="s">
        <v>36</v>
      </c>
      <c r="K410" t="s">
        <v>747</v>
      </c>
      <c r="L410" t="e">
        <f>VLOOKUP(H410,'id (2016)'!H:I,2,0)</f>
        <v>#N/A</v>
      </c>
    </row>
    <row r="411" spans="1:12">
      <c r="A411" t="str">
        <f t="shared" si="45"/>
        <v>TomasLesław0</v>
      </c>
      <c r="C411">
        <f t="shared" si="41"/>
        <v>411</v>
      </c>
      <c r="D411" t="s">
        <v>1945</v>
      </c>
      <c r="E411" t="s">
        <v>660</v>
      </c>
      <c r="F411" t="s">
        <v>1946</v>
      </c>
      <c r="G411">
        <v>0</v>
      </c>
      <c r="H411" t="str">
        <f t="shared" si="46"/>
        <v>Tomas Lesław</v>
      </c>
      <c r="I411">
        <f t="shared" si="47"/>
        <v>0</v>
      </c>
      <c r="J411" t="s">
        <v>36</v>
      </c>
      <c r="K411" t="s">
        <v>747</v>
      </c>
      <c r="L411" t="e">
        <f>VLOOKUP(H411,'id (2016)'!H:I,2,0)</f>
        <v>#N/A</v>
      </c>
    </row>
    <row r="412" spans="1:12">
      <c r="A412" t="str">
        <f t="shared" si="45"/>
        <v>PotocznyPiotr0</v>
      </c>
      <c r="C412">
        <f t="shared" si="41"/>
        <v>412</v>
      </c>
      <c r="D412" t="s">
        <v>742</v>
      </c>
      <c r="E412" t="s">
        <v>19</v>
      </c>
      <c r="F412" t="s">
        <v>741</v>
      </c>
      <c r="G412">
        <v>0</v>
      </c>
      <c r="H412" t="str">
        <f t="shared" si="46"/>
        <v>Potoczny Piotr</v>
      </c>
      <c r="I412">
        <f t="shared" si="47"/>
        <v>0</v>
      </c>
      <c r="J412" t="s">
        <v>36</v>
      </c>
      <c r="K412" t="s">
        <v>747</v>
      </c>
      <c r="L412">
        <f>VLOOKUP(H412,'id (2016)'!H:I,2,0)</f>
        <v>0</v>
      </c>
    </row>
    <row r="413" spans="1:12">
      <c r="A413" t="str">
        <f t="shared" si="45"/>
        <v>KwaśnikGrzegorz1980</v>
      </c>
      <c r="C413">
        <f t="shared" si="41"/>
        <v>413</v>
      </c>
      <c r="D413" t="s">
        <v>1953</v>
      </c>
      <c r="E413" t="s">
        <v>23</v>
      </c>
      <c r="F413" t="s">
        <v>1972</v>
      </c>
      <c r="G413">
        <v>1980</v>
      </c>
      <c r="H413" t="str">
        <f t="shared" si="46"/>
        <v>Kwaśnik Grzegorz</v>
      </c>
      <c r="I413">
        <f t="shared" si="47"/>
        <v>1980</v>
      </c>
      <c r="J413" t="s">
        <v>36</v>
      </c>
      <c r="K413" t="s">
        <v>747</v>
      </c>
      <c r="L413" t="e">
        <f>VLOOKUP(H413,'id (2016)'!H:I,2,0)</f>
        <v>#N/A</v>
      </c>
    </row>
    <row r="414" spans="1:12">
      <c r="A414" t="str">
        <f t="shared" si="45"/>
        <v>WalczakKarol1980</v>
      </c>
      <c r="C414">
        <f t="shared" si="41"/>
        <v>414</v>
      </c>
      <c r="D414" t="s">
        <v>984</v>
      </c>
      <c r="E414" t="s">
        <v>101</v>
      </c>
      <c r="F414" t="s">
        <v>1972</v>
      </c>
      <c r="G414">
        <v>1980</v>
      </c>
      <c r="H414" t="str">
        <f t="shared" si="46"/>
        <v>Walczak Karol</v>
      </c>
      <c r="I414">
        <f t="shared" si="47"/>
        <v>1980</v>
      </c>
      <c r="J414" t="s">
        <v>36</v>
      </c>
      <c r="K414" t="s">
        <v>747</v>
      </c>
      <c r="L414">
        <f>VLOOKUP(H414,'id (2016)'!H:I,2,0)</f>
        <v>1980</v>
      </c>
    </row>
    <row r="415" spans="1:12">
      <c r="A415" t="str">
        <f t="shared" ref="A415:A422" si="50">D415&amp;E415&amp;G415</f>
        <v>KruczekStanisław0</v>
      </c>
      <c r="C415">
        <f t="shared" si="41"/>
        <v>415</v>
      </c>
      <c r="D415" t="s">
        <v>1955</v>
      </c>
      <c r="E415" t="s">
        <v>295</v>
      </c>
      <c r="F415" t="s">
        <v>1973</v>
      </c>
      <c r="G415">
        <v>0</v>
      </c>
      <c r="H415" t="str">
        <f t="shared" ref="H415:H422" si="51">D415&amp;" "&amp;E415</f>
        <v>Kruczek Stanisław</v>
      </c>
      <c r="I415">
        <f t="shared" ref="I415:I422" si="52">G415</f>
        <v>0</v>
      </c>
      <c r="J415" t="s">
        <v>36</v>
      </c>
      <c r="K415" t="s">
        <v>747</v>
      </c>
      <c r="L415" t="e">
        <f>VLOOKUP(H415,'id (2016)'!H:I,2,0)</f>
        <v>#N/A</v>
      </c>
    </row>
    <row r="416" spans="1:12">
      <c r="A416" t="str">
        <f t="shared" si="50"/>
        <v>BojarskiGrzegorz0</v>
      </c>
      <c r="C416">
        <f t="shared" si="41"/>
        <v>416</v>
      </c>
      <c r="D416" t="s">
        <v>1957</v>
      </c>
      <c r="E416" t="s">
        <v>23</v>
      </c>
      <c r="F416">
        <v>0</v>
      </c>
      <c r="G416">
        <v>0</v>
      </c>
      <c r="H416" t="str">
        <f t="shared" si="51"/>
        <v>Bojarski Grzegorz</v>
      </c>
      <c r="I416">
        <f t="shared" si="52"/>
        <v>0</v>
      </c>
      <c r="J416" t="s">
        <v>36</v>
      </c>
      <c r="K416" t="s">
        <v>747</v>
      </c>
      <c r="L416" t="e">
        <f>VLOOKUP(H416,'id (2016)'!H:I,2,0)</f>
        <v>#N/A</v>
      </c>
    </row>
    <row r="417" spans="1:12">
      <c r="A417" t="str">
        <f t="shared" si="50"/>
        <v>KamińskiRafał0</v>
      </c>
      <c r="C417">
        <f t="shared" si="41"/>
        <v>417</v>
      </c>
      <c r="D417" t="s">
        <v>1960</v>
      </c>
      <c r="E417" t="s">
        <v>50</v>
      </c>
      <c r="F417" t="s">
        <v>1974</v>
      </c>
      <c r="G417">
        <v>0</v>
      </c>
      <c r="H417" t="str">
        <f t="shared" si="51"/>
        <v>Kamiński Rafał</v>
      </c>
      <c r="I417">
        <f t="shared" si="52"/>
        <v>0</v>
      </c>
      <c r="J417" t="s">
        <v>36</v>
      </c>
      <c r="K417" t="s">
        <v>747</v>
      </c>
      <c r="L417" t="e">
        <f>VLOOKUP(H417,'id (2016)'!H:I,2,0)</f>
        <v>#N/A</v>
      </c>
    </row>
    <row r="418" spans="1:12">
      <c r="A418" t="str">
        <f t="shared" si="50"/>
        <v>KlimczakJacek0</v>
      </c>
      <c r="C418">
        <f t="shared" si="41"/>
        <v>418</v>
      </c>
      <c r="D418" t="s">
        <v>734</v>
      </c>
      <c r="E418" t="s">
        <v>25</v>
      </c>
      <c r="F418" t="s">
        <v>1974</v>
      </c>
      <c r="G418">
        <v>0</v>
      </c>
      <c r="H418" t="str">
        <f t="shared" si="51"/>
        <v>Klimczak Jacek</v>
      </c>
      <c r="I418">
        <f t="shared" si="52"/>
        <v>0</v>
      </c>
      <c r="J418" t="s">
        <v>36</v>
      </c>
      <c r="K418" t="s">
        <v>747</v>
      </c>
      <c r="L418">
        <f>VLOOKUP(H418,'id (2016)'!H:I,2,0)</f>
        <v>0</v>
      </c>
    </row>
    <row r="419" spans="1:12">
      <c r="A419" t="str">
        <f t="shared" si="50"/>
        <v>AdamczykBartosz1980</v>
      </c>
      <c r="C419">
        <f t="shared" si="41"/>
        <v>419</v>
      </c>
      <c r="D419" t="s">
        <v>246</v>
      </c>
      <c r="E419" t="s">
        <v>51</v>
      </c>
      <c r="F419" t="s">
        <v>245</v>
      </c>
      <c r="G419">
        <v>1980</v>
      </c>
      <c r="H419" t="str">
        <f t="shared" si="51"/>
        <v>Adamczyk Bartosz</v>
      </c>
      <c r="I419">
        <f t="shared" si="52"/>
        <v>1980</v>
      </c>
      <c r="J419" t="s">
        <v>36</v>
      </c>
      <c r="K419" t="s">
        <v>747</v>
      </c>
      <c r="L419">
        <f>VLOOKUP(H419,'id (2016)'!H:I,2,0)</f>
        <v>1980</v>
      </c>
    </row>
    <row r="420" spans="1:12">
      <c r="A420" t="str">
        <f t="shared" si="50"/>
        <v>GajekMariusz0</v>
      </c>
      <c r="C420">
        <f t="shared" si="41"/>
        <v>420</v>
      </c>
      <c r="D420" t="s">
        <v>1693</v>
      </c>
      <c r="E420" t="s">
        <v>399</v>
      </c>
      <c r="F420">
        <v>0</v>
      </c>
      <c r="G420">
        <v>0</v>
      </c>
      <c r="H420" t="str">
        <f t="shared" si="51"/>
        <v>Gajek Mariusz</v>
      </c>
      <c r="I420">
        <f t="shared" si="52"/>
        <v>0</v>
      </c>
      <c r="J420" t="s">
        <v>36</v>
      </c>
      <c r="K420" t="s">
        <v>747</v>
      </c>
      <c r="L420" t="e">
        <f>VLOOKUP(H420,'id (2016)'!H:I,2,0)</f>
        <v>#N/A</v>
      </c>
    </row>
    <row r="421" spans="1:12">
      <c r="A421" t="str">
        <f t="shared" si="50"/>
        <v>GałuszkaBogdan0</v>
      </c>
      <c r="C421">
        <f t="shared" si="41"/>
        <v>421</v>
      </c>
      <c r="D421" t="s">
        <v>1965</v>
      </c>
      <c r="E421" t="s">
        <v>230</v>
      </c>
      <c r="F421">
        <v>0</v>
      </c>
      <c r="G421">
        <v>0</v>
      </c>
      <c r="H421" t="str">
        <f t="shared" si="51"/>
        <v>Gałuszka Bogdan</v>
      </c>
      <c r="I421">
        <f t="shared" si="52"/>
        <v>0</v>
      </c>
      <c r="J421" t="s">
        <v>36</v>
      </c>
      <c r="K421" t="s">
        <v>747</v>
      </c>
      <c r="L421" t="e">
        <f>VLOOKUP(H421,'id (2016)'!H:I,2,0)</f>
        <v>#N/A</v>
      </c>
    </row>
    <row r="422" spans="1:12">
      <c r="A422" t="str">
        <f t="shared" si="50"/>
        <v>DubajNatalia0</v>
      </c>
      <c r="C422">
        <f t="shared" si="41"/>
        <v>422</v>
      </c>
      <c r="D422" t="s">
        <v>1937</v>
      </c>
      <c r="E422" t="s">
        <v>1936</v>
      </c>
      <c r="F422" t="s">
        <v>1969</v>
      </c>
      <c r="G422">
        <v>0</v>
      </c>
      <c r="H422" t="str">
        <f t="shared" si="51"/>
        <v>Dubaj Natalia</v>
      </c>
      <c r="I422">
        <f t="shared" si="52"/>
        <v>0</v>
      </c>
      <c r="J422" t="s">
        <v>0</v>
      </c>
      <c r="K422" t="s">
        <v>747</v>
      </c>
      <c r="L422" t="e">
        <f>VLOOKUP(H422,'id (2016)'!H:I,2,0)</f>
        <v>#N/A</v>
      </c>
    </row>
    <row r="423" spans="1:12">
      <c r="A423" t="str">
        <f t="shared" ref="A423:A428" si="53">D423&amp;E423&amp;G423</f>
        <v>PotocznyKarolina0</v>
      </c>
      <c r="C423">
        <f t="shared" si="41"/>
        <v>423</v>
      </c>
      <c r="D423" t="s">
        <v>742</v>
      </c>
      <c r="E423" t="s">
        <v>566</v>
      </c>
      <c r="F423" t="s">
        <v>741</v>
      </c>
      <c r="G423">
        <v>0</v>
      </c>
      <c r="H423" t="str">
        <f t="shared" ref="H423:H428" si="54">D423&amp;" "&amp;E423</f>
        <v>Potoczny Karolina</v>
      </c>
      <c r="I423">
        <f t="shared" ref="I423:I428" si="55">G423</f>
        <v>0</v>
      </c>
      <c r="J423" t="s">
        <v>0</v>
      </c>
      <c r="K423" t="s">
        <v>747</v>
      </c>
      <c r="L423" t="e">
        <f>VLOOKUP(H423,'id (2016)'!H:I,2,0)</f>
        <v>#N/A</v>
      </c>
    </row>
    <row r="424" spans="1:12">
      <c r="A424" t="str">
        <f t="shared" si="53"/>
        <v>Motyl-AdamczykAgata1979</v>
      </c>
      <c r="C424">
        <f t="shared" si="41"/>
        <v>424</v>
      </c>
      <c r="D424" s="9" t="s">
        <v>248</v>
      </c>
      <c r="E424" s="9" t="s">
        <v>247</v>
      </c>
      <c r="F424" s="9" t="s">
        <v>245</v>
      </c>
      <c r="G424" s="9">
        <v>1979</v>
      </c>
      <c r="H424" t="str">
        <f t="shared" si="54"/>
        <v>Motyl-Adamczyk Agata</v>
      </c>
      <c r="I424">
        <f t="shared" si="55"/>
        <v>1979</v>
      </c>
      <c r="J424" t="s">
        <v>0</v>
      </c>
      <c r="K424" t="s">
        <v>747</v>
      </c>
      <c r="L424">
        <f>VLOOKUP(H424,'id (2016)'!H:I,2,0)</f>
        <v>1979</v>
      </c>
    </row>
    <row r="425" spans="1:12">
      <c r="A425" t="str">
        <f t="shared" si="53"/>
        <v>WalterMaciej1970</v>
      </c>
      <c r="C425">
        <f t="shared" si="41"/>
        <v>425</v>
      </c>
      <c r="D425" s="9" t="s">
        <v>355</v>
      </c>
      <c r="E425" s="9" t="s">
        <v>76</v>
      </c>
      <c r="F425" s="9" t="s">
        <v>1998</v>
      </c>
      <c r="G425" s="9">
        <v>1970</v>
      </c>
      <c r="H425" t="str">
        <f t="shared" si="54"/>
        <v>Walter Maciej</v>
      </c>
      <c r="I425">
        <f t="shared" si="55"/>
        <v>1970</v>
      </c>
      <c r="J425" t="s">
        <v>36</v>
      </c>
      <c r="K425" t="s">
        <v>2011</v>
      </c>
      <c r="L425">
        <f>VLOOKUP(H425,'id (2016)'!H:I,2,0)</f>
        <v>1970</v>
      </c>
    </row>
    <row r="426" spans="1:12">
      <c r="A426" t="str">
        <f t="shared" si="53"/>
        <v>NawalaniecWojciech1985</v>
      </c>
      <c r="C426">
        <f t="shared" si="41"/>
        <v>426</v>
      </c>
      <c r="D426" s="9" t="s">
        <v>2005</v>
      </c>
      <c r="E426" s="9" t="s">
        <v>166</v>
      </c>
      <c r="F426" s="9" t="s">
        <v>2000</v>
      </c>
      <c r="G426" s="9">
        <v>1985</v>
      </c>
      <c r="H426" t="str">
        <f t="shared" si="54"/>
        <v>Nawalaniec Wojciech</v>
      </c>
      <c r="I426">
        <f t="shared" si="55"/>
        <v>1985</v>
      </c>
      <c r="J426" t="s">
        <v>36</v>
      </c>
      <c r="K426" t="s">
        <v>2011</v>
      </c>
      <c r="L426" t="e">
        <f>VLOOKUP(H426,'id (2016)'!H:I,2,0)</f>
        <v>#N/A</v>
      </c>
    </row>
    <row r="427" spans="1:12">
      <c r="A427" t="str">
        <f t="shared" si="53"/>
        <v>MocholMarcin1978</v>
      </c>
      <c r="C427">
        <f t="shared" si="41"/>
        <v>427</v>
      </c>
      <c r="D427" t="s">
        <v>2006</v>
      </c>
      <c r="E427" t="s">
        <v>21</v>
      </c>
      <c r="F427" t="s">
        <v>2000</v>
      </c>
      <c r="G427">
        <v>1978</v>
      </c>
      <c r="H427" t="str">
        <f t="shared" si="54"/>
        <v>Mochol Marcin</v>
      </c>
      <c r="I427">
        <f t="shared" si="55"/>
        <v>1978</v>
      </c>
      <c r="J427" t="s">
        <v>36</v>
      </c>
      <c r="K427" t="s">
        <v>2011</v>
      </c>
      <c r="L427" t="e">
        <f>VLOOKUP(H427,'id (2016)'!H:I,2,0)</f>
        <v>#N/A</v>
      </c>
    </row>
    <row r="428" spans="1:12">
      <c r="A428" t="str">
        <f t="shared" si="53"/>
        <v>MegierŁukasz1982</v>
      </c>
      <c r="C428">
        <f t="shared" si="41"/>
        <v>428</v>
      </c>
      <c r="D428" t="s">
        <v>2007</v>
      </c>
      <c r="E428" t="s">
        <v>69</v>
      </c>
      <c r="F428" t="s">
        <v>2000</v>
      </c>
      <c r="G428">
        <v>1982</v>
      </c>
      <c r="H428" t="str">
        <f t="shared" si="54"/>
        <v>Megier Łukasz</v>
      </c>
      <c r="I428">
        <f t="shared" si="55"/>
        <v>1982</v>
      </c>
      <c r="J428" t="s">
        <v>36</v>
      </c>
      <c r="K428" t="s">
        <v>2011</v>
      </c>
      <c r="L428" t="e">
        <f>VLOOKUP(H428,'id (2016)'!H:I,2,0)</f>
        <v>#N/A</v>
      </c>
    </row>
    <row r="429" spans="1:12">
      <c r="A429" t="str">
        <f t="shared" ref="A429:A438" si="56">D429&amp;E429&amp;G429</f>
        <v>SmejdaFilip1999</v>
      </c>
      <c r="C429">
        <f t="shared" si="41"/>
        <v>429</v>
      </c>
      <c r="D429" t="s">
        <v>33</v>
      </c>
      <c r="E429" t="s">
        <v>560</v>
      </c>
      <c r="F429">
        <v>0</v>
      </c>
      <c r="G429">
        <v>1999</v>
      </c>
      <c r="H429" t="str">
        <f t="shared" ref="H429:H438" si="57">D429&amp;" "&amp;E429</f>
        <v>Smejda Filip</v>
      </c>
      <c r="I429">
        <f t="shared" ref="I429:I438" si="58">G429</f>
        <v>1999</v>
      </c>
      <c r="J429" t="s">
        <v>36</v>
      </c>
      <c r="K429" t="s">
        <v>2011</v>
      </c>
      <c r="L429">
        <f>VLOOKUP(H429,'id (2016)'!H:I,2,0)</f>
        <v>1999</v>
      </c>
    </row>
    <row r="430" spans="1:12">
      <c r="A430" t="str">
        <f t="shared" si="56"/>
        <v>BiałogrodzkiKuba1980</v>
      </c>
      <c r="C430">
        <f t="shared" si="41"/>
        <v>430</v>
      </c>
      <c r="D430" t="s">
        <v>2008</v>
      </c>
      <c r="E430" t="s">
        <v>507</v>
      </c>
      <c r="F430" t="s">
        <v>2003</v>
      </c>
      <c r="G430">
        <v>1980</v>
      </c>
      <c r="H430" t="str">
        <f t="shared" si="57"/>
        <v>Białogrodzki Kuba</v>
      </c>
      <c r="I430">
        <f t="shared" si="58"/>
        <v>1980</v>
      </c>
      <c r="J430" t="s">
        <v>36</v>
      </c>
      <c r="K430" t="s">
        <v>2011</v>
      </c>
      <c r="L430" t="e">
        <f>VLOOKUP(H430,'id (2016)'!H:I,2,0)</f>
        <v>#N/A</v>
      </c>
    </row>
    <row r="431" spans="1:12">
      <c r="A431" t="str">
        <f t="shared" si="56"/>
        <v>BaumgartMichał1983</v>
      </c>
      <c r="C431">
        <f t="shared" si="41"/>
        <v>431</v>
      </c>
      <c r="D431" t="s">
        <v>895</v>
      </c>
      <c r="E431" t="s">
        <v>65</v>
      </c>
      <c r="F431">
        <v>0</v>
      </c>
      <c r="G431">
        <v>1983</v>
      </c>
      <c r="H431" t="str">
        <f t="shared" si="57"/>
        <v>Baumgart Michał</v>
      </c>
      <c r="I431">
        <f t="shared" si="58"/>
        <v>1983</v>
      </c>
      <c r="J431" t="s">
        <v>36</v>
      </c>
      <c r="K431" t="s">
        <v>2011</v>
      </c>
      <c r="L431">
        <f>VLOOKUP(H431,'id (2016)'!H:I,2,0)</f>
        <v>0</v>
      </c>
    </row>
    <row r="432" spans="1:12">
      <c r="A432" t="str">
        <f t="shared" si="56"/>
        <v>MorawskiPiotr1959</v>
      </c>
      <c r="C432">
        <f t="shared" si="41"/>
        <v>432</v>
      </c>
      <c r="D432" t="s">
        <v>161</v>
      </c>
      <c r="E432" t="s">
        <v>19</v>
      </c>
      <c r="F432">
        <v>0</v>
      </c>
      <c r="G432">
        <v>1959</v>
      </c>
      <c r="H432" t="str">
        <f t="shared" si="57"/>
        <v>Morawski Piotr</v>
      </c>
      <c r="I432">
        <f t="shared" si="58"/>
        <v>1959</v>
      </c>
      <c r="J432" t="s">
        <v>36</v>
      </c>
      <c r="K432" t="s">
        <v>2011</v>
      </c>
      <c r="L432">
        <f>VLOOKUP(H432,'id (2016)'!H:I,2,0)</f>
        <v>1959</v>
      </c>
    </row>
    <row r="433" spans="1:12">
      <c r="A433" t="str">
        <f t="shared" si="56"/>
        <v>1976</v>
      </c>
      <c r="C433">
        <f t="shared" si="41"/>
        <v>433</v>
      </c>
      <c r="G433">
        <v>1976</v>
      </c>
      <c r="H433" t="str">
        <f t="shared" si="57"/>
        <v xml:space="preserve"> </v>
      </c>
      <c r="I433">
        <f t="shared" si="58"/>
        <v>1976</v>
      </c>
      <c r="J433" t="s">
        <v>36</v>
      </c>
      <c r="K433" t="s">
        <v>2011</v>
      </c>
      <c r="L433">
        <f>VLOOKUP(H433,'id (2016)'!H:I,2,0)</f>
        <v>0</v>
      </c>
    </row>
    <row r="434" spans="1:12">
      <c r="A434" t="str">
        <f t="shared" si="56"/>
        <v>SzawkałoGrzegorz1973</v>
      </c>
      <c r="C434">
        <f t="shared" si="41"/>
        <v>434</v>
      </c>
      <c r="D434" t="s">
        <v>2009</v>
      </c>
      <c r="E434" t="s">
        <v>23</v>
      </c>
      <c r="F434">
        <v>0</v>
      </c>
      <c r="G434">
        <v>1973</v>
      </c>
      <c r="H434" t="str">
        <f t="shared" si="57"/>
        <v>Szawkało Grzegorz</v>
      </c>
      <c r="I434">
        <f t="shared" si="58"/>
        <v>1973</v>
      </c>
      <c r="J434" t="s">
        <v>36</v>
      </c>
      <c r="K434" t="s">
        <v>2011</v>
      </c>
      <c r="L434" t="e">
        <f>VLOOKUP(H434,'id (2016)'!H:I,2,0)</f>
        <v>#N/A</v>
      </c>
    </row>
    <row r="435" spans="1:12">
      <c r="A435" t="str">
        <f t="shared" si="56"/>
        <v>PiwakowskiAndrzej1951</v>
      </c>
      <c r="C435">
        <f t="shared" si="41"/>
        <v>435</v>
      </c>
      <c r="D435" t="s">
        <v>153</v>
      </c>
      <c r="E435" t="s">
        <v>30</v>
      </c>
      <c r="F435" t="s">
        <v>158</v>
      </c>
      <c r="G435">
        <v>1951</v>
      </c>
      <c r="H435" t="str">
        <f t="shared" si="57"/>
        <v>Piwakowski Andrzej</v>
      </c>
      <c r="I435">
        <f t="shared" si="58"/>
        <v>1951</v>
      </c>
      <c r="J435" t="s">
        <v>36</v>
      </c>
      <c r="K435" t="s">
        <v>2011</v>
      </c>
      <c r="L435">
        <f>VLOOKUP(H435,'id (2016)'!H:I,2,0)</f>
        <v>1951</v>
      </c>
    </row>
    <row r="436" spans="1:12">
      <c r="A436" t="str">
        <f t="shared" si="56"/>
        <v>WarmowskiMarcin1979</v>
      </c>
      <c r="C436">
        <f t="shared" si="41"/>
        <v>436</v>
      </c>
      <c r="D436" t="s">
        <v>344</v>
      </c>
      <c r="E436" t="s">
        <v>21</v>
      </c>
      <c r="F436" t="s">
        <v>345</v>
      </c>
      <c r="G436">
        <v>1979</v>
      </c>
      <c r="H436" t="str">
        <f t="shared" si="57"/>
        <v>Warmowski Marcin</v>
      </c>
      <c r="I436">
        <f t="shared" si="58"/>
        <v>1979</v>
      </c>
      <c r="J436" t="s">
        <v>36</v>
      </c>
      <c r="K436" t="s">
        <v>2011</v>
      </c>
      <c r="L436">
        <f>VLOOKUP(H436,'id (2016)'!H:I,2,0)</f>
        <v>1979</v>
      </c>
    </row>
    <row r="437" spans="1:12">
      <c r="A437" t="str">
        <f t="shared" si="56"/>
        <v>PiętaSylwester1987</v>
      </c>
      <c r="C437">
        <f t="shared" si="41"/>
        <v>437</v>
      </c>
      <c r="D437" t="s">
        <v>2010</v>
      </c>
      <c r="E437" t="s">
        <v>978</v>
      </c>
      <c r="F437">
        <v>0</v>
      </c>
      <c r="G437">
        <v>1987</v>
      </c>
      <c r="H437" t="str">
        <f t="shared" si="57"/>
        <v>Pięta Sylwester</v>
      </c>
      <c r="I437">
        <f t="shared" si="58"/>
        <v>1987</v>
      </c>
      <c r="J437" t="s">
        <v>36</v>
      </c>
      <c r="K437" t="s">
        <v>2011</v>
      </c>
      <c r="L437" t="e">
        <f>VLOOKUP(H437,'id (2016)'!H:I,2,0)</f>
        <v>#N/A</v>
      </c>
    </row>
    <row r="438" spans="1:12">
      <c r="A438" t="str">
        <f t="shared" si="56"/>
        <v>KoniecznaJoanna1988</v>
      </c>
      <c r="C438">
        <f t="shared" si="41"/>
        <v>438</v>
      </c>
      <c r="D438" t="s">
        <v>347</v>
      </c>
      <c r="E438" t="s">
        <v>505</v>
      </c>
      <c r="F438" t="s">
        <v>326</v>
      </c>
      <c r="G438">
        <v>1988</v>
      </c>
      <c r="H438" t="str">
        <f t="shared" si="57"/>
        <v>Konieczna Joanna</v>
      </c>
      <c r="I438">
        <f t="shared" si="58"/>
        <v>1988</v>
      </c>
      <c r="J438" t="s">
        <v>0</v>
      </c>
      <c r="K438" t="s">
        <v>2011</v>
      </c>
      <c r="L438">
        <f>VLOOKUP(H438,'id (2016)'!H:I,2,0)</f>
        <v>1988</v>
      </c>
    </row>
    <row r="439" spans="1:12">
      <c r="A439" t="str">
        <f t="shared" ref="A439:A442" si="59">D439&amp;E439&amp;G439</f>
        <v>SzymańskaZuzanna1977</v>
      </c>
      <c r="C439">
        <f t="shared" si="41"/>
        <v>439</v>
      </c>
      <c r="D439" t="s">
        <v>2027</v>
      </c>
      <c r="E439" t="s">
        <v>2028</v>
      </c>
      <c r="G439">
        <v>1977</v>
      </c>
      <c r="H439" t="str">
        <f t="shared" ref="H439:H443" si="60">D439&amp;" "&amp;E439</f>
        <v>Szymańska Zuzanna</v>
      </c>
      <c r="I439">
        <f t="shared" ref="I439:I443" si="61">G439</f>
        <v>1977</v>
      </c>
      <c r="J439" t="s">
        <v>0</v>
      </c>
      <c r="K439" t="s">
        <v>768</v>
      </c>
      <c r="L439" t="e">
        <f>VLOOKUP(H439,'id (2016)'!H:I,2,0)</f>
        <v>#N/A</v>
      </c>
    </row>
    <row r="440" spans="1:12">
      <c r="A440" t="str">
        <f t="shared" si="59"/>
        <v>WojtuńDawid1989</v>
      </c>
      <c r="C440">
        <f t="shared" si="41"/>
        <v>440</v>
      </c>
      <c r="D440" t="s">
        <v>756</v>
      </c>
      <c r="E440" t="s">
        <v>483</v>
      </c>
      <c r="G440">
        <v>1989</v>
      </c>
      <c r="H440" t="str">
        <f t="shared" si="60"/>
        <v>Wojtuń Dawid</v>
      </c>
      <c r="I440">
        <f t="shared" si="61"/>
        <v>1989</v>
      </c>
      <c r="J440" t="s">
        <v>36</v>
      </c>
      <c r="K440" t="s">
        <v>768</v>
      </c>
      <c r="L440">
        <f>VLOOKUP(H440,'id (2016)'!H:I,2,0)</f>
        <v>1989</v>
      </c>
    </row>
    <row r="441" spans="1:12">
      <c r="A441" t="str">
        <f t="shared" si="59"/>
        <v>ProcekTomasz1978</v>
      </c>
      <c r="C441">
        <f t="shared" si="41"/>
        <v>441</v>
      </c>
      <c r="D441" t="s">
        <v>107</v>
      </c>
      <c r="E441" t="s">
        <v>53</v>
      </c>
      <c r="G441">
        <v>1978</v>
      </c>
      <c r="H441" t="str">
        <f t="shared" si="60"/>
        <v>Procek Tomasz</v>
      </c>
      <c r="I441">
        <f t="shared" si="61"/>
        <v>1978</v>
      </c>
      <c r="J441" t="s">
        <v>36</v>
      </c>
      <c r="K441" t="s">
        <v>768</v>
      </c>
      <c r="L441">
        <f>VLOOKUP(H441,'id (2016)'!H:I,2,0)</f>
        <v>1978</v>
      </c>
    </row>
    <row r="442" spans="1:12">
      <c r="A442" t="str">
        <f t="shared" si="59"/>
        <v>MarczewskiSławomir1972</v>
      </c>
      <c r="C442">
        <f t="shared" si="41"/>
        <v>442</v>
      </c>
      <c r="D442" t="s">
        <v>2026</v>
      </c>
      <c r="E442" t="s">
        <v>98</v>
      </c>
      <c r="G442">
        <v>1972</v>
      </c>
      <c r="H442" t="str">
        <f t="shared" si="60"/>
        <v>Marczewski Sławomir</v>
      </c>
      <c r="I442">
        <f t="shared" si="61"/>
        <v>1972</v>
      </c>
      <c r="J442" t="s">
        <v>36</v>
      </c>
      <c r="K442" t="s">
        <v>768</v>
      </c>
      <c r="L442" t="e">
        <f>VLOOKUP(H442,'id (2016)'!H:I,2,0)</f>
        <v>#N/A</v>
      </c>
    </row>
    <row r="443" spans="1:12">
      <c r="A443" t="str">
        <f>D443&amp;E443&amp;G443</f>
        <v>OrłowskiLeszek1958</v>
      </c>
      <c r="C443">
        <f>C442+1</f>
        <v>443</v>
      </c>
      <c r="D443" t="s">
        <v>32</v>
      </c>
      <c r="E443" t="s">
        <v>29</v>
      </c>
      <c r="G443">
        <v>1958</v>
      </c>
      <c r="H443" t="str">
        <f t="shared" si="60"/>
        <v>Orłowski Leszek</v>
      </c>
      <c r="I443">
        <f t="shared" si="61"/>
        <v>1958</v>
      </c>
      <c r="J443" t="s">
        <v>36</v>
      </c>
      <c r="K443" t="s">
        <v>768</v>
      </c>
      <c r="L443">
        <f>VLOOKUP(H443,'id (2016)'!H:I,2,0)</f>
        <v>1958</v>
      </c>
    </row>
    <row r="444" spans="1:12">
      <c r="A444" t="str">
        <f>D444&amp;E444&amp;G444</f>
        <v>PapisLeszek1958</v>
      </c>
      <c r="C444">
        <f>C443+1</f>
        <v>444</v>
      </c>
      <c r="D444" t="s">
        <v>31</v>
      </c>
      <c r="E444" t="s">
        <v>29</v>
      </c>
      <c r="G444">
        <v>1958</v>
      </c>
      <c r="H444" t="str">
        <f t="shared" ref="H444:H448" si="62">D444&amp;" "&amp;E444</f>
        <v>Papis Leszek</v>
      </c>
      <c r="I444">
        <f t="shared" ref="I444:I448" si="63">G444</f>
        <v>1958</v>
      </c>
      <c r="J444" t="s">
        <v>36</v>
      </c>
      <c r="K444" t="s">
        <v>768</v>
      </c>
      <c r="L444">
        <f>VLOOKUP(H444,'id (2016)'!H:I,2,0)</f>
        <v>1958</v>
      </c>
    </row>
    <row r="445" spans="1:12">
      <c r="A445" t="str">
        <f t="shared" ref="A445:A448" si="64">D445&amp;E445&amp;G445</f>
        <v>GierszewskiMarcin1998</v>
      </c>
      <c r="C445">
        <f t="shared" ref="C445:C508" si="65">C444+1</f>
        <v>445</v>
      </c>
      <c r="D445" t="s">
        <v>862</v>
      </c>
      <c r="E445" t="s">
        <v>21</v>
      </c>
      <c r="G445">
        <v>1998</v>
      </c>
      <c r="H445" t="str">
        <f t="shared" si="62"/>
        <v>Gierszewski Marcin</v>
      </c>
      <c r="I445">
        <f t="shared" si="63"/>
        <v>1998</v>
      </c>
      <c r="J445" t="s">
        <v>36</v>
      </c>
      <c r="K445" t="s">
        <v>768</v>
      </c>
      <c r="L445" t="e">
        <f>VLOOKUP(H445,'id (2016)'!H:I,2,0)</f>
        <v>#N/A</v>
      </c>
    </row>
    <row r="446" spans="1:12">
      <c r="A446" t="str">
        <f t="shared" si="64"/>
        <v>UrbanowskiDariusz1963</v>
      </c>
      <c r="C446">
        <f t="shared" si="65"/>
        <v>446</v>
      </c>
      <c r="D446" t="s">
        <v>369</v>
      </c>
      <c r="E446" t="s">
        <v>159</v>
      </c>
      <c r="G446">
        <v>1963</v>
      </c>
      <c r="H446" t="str">
        <f t="shared" si="62"/>
        <v>Urbanowski Dariusz</v>
      </c>
      <c r="I446">
        <f t="shared" si="63"/>
        <v>1963</v>
      </c>
      <c r="J446" t="s">
        <v>36</v>
      </c>
      <c r="K446" t="s">
        <v>768</v>
      </c>
      <c r="L446">
        <f>VLOOKUP(H446,'id (2016)'!H:I,2,0)</f>
        <v>1963</v>
      </c>
    </row>
    <row r="447" spans="1:12">
      <c r="A447" t="str">
        <f t="shared" si="64"/>
        <v>WituckiKrzysztof1972</v>
      </c>
      <c r="C447">
        <f t="shared" si="65"/>
        <v>447</v>
      </c>
      <c r="D447" t="s">
        <v>2029</v>
      </c>
      <c r="E447" t="s">
        <v>26</v>
      </c>
      <c r="G447">
        <v>1972</v>
      </c>
      <c r="H447" t="str">
        <f t="shared" si="62"/>
        <v>Witucki Krzysztof</v>
      </c>
      <c r="I447">
        <f t="shared" si="63"/>
        <v>1972</v>
      </c>
      <c r="J447" t="s">
        <v>36</v>
      </c>
      <c r="K447" t="s">
        <v>768</v>
      </c>
      <c r="L447" t="e">
        <f>VLOOKUP(H447,'id (2016)'!H:I,2,0)</f>
        <v>#N/A</v>
      </c>
    </row>
    <row r="448" spans="1:12">
      <c r="A448" t="str">
        <f t="shared" si="64"/>
        <v>BuchajewiczAndrzej1966</v>
      </c>
      <c r="C448">
        <f t="shared" si="65"/>
        <v>448</v>
      </c>
      <c r="D448" t="s">
        <v>2099</v>
      </c>
      <c r="E448" t="s">
        <v>30</v>
      </c>
      <c r="F448" t="s">
        <v>2096</v>
      </c>
      <c r="G448">
        <v>1966</v>
      </c>
      <c r="H448" t="str">
        <f t="shared" si="62"/>
        <v>Buchajewicz Andrzej</v>
      </c>
      <c r="I448">
        <f t="shared" si="63"/>
        <v>1966</v>
      </c>
      <c r="J448" t="s">
        <v>36</v>
      </c>
      <c r="K448" t="s">
        <v>794</v>
      </c>
      <c r="L448" t="e">
        <f>VLOOKUP(H448,'id (2016)'!H:I,2,0)</f>
        <v>#N/A</v>
      </c>
    </row>
    <row r="449" spans="1:12">
      <c r="A449" t="str">
        <f t="shared" ref="A449:A465" si="66">D449&amp;E449&amp;G449</f>
        <v>WasiakGerard1975</v>
      </c>
      <c r="C449">
        <f t="shared" si="65"/>
        <v>449</v>
      </c>
      <c r="D449" t="s">
        <v>2090</v>
      </c>
      <c r="E449" t="s">
        <v>2091</v>
      </c>
      <c r="F449" t="s">
        <v>687</v>
      </c>
      <c r="G449">
        <v>1975</v>
      </c>
      <c r="H449" t="str">
        <f t="shared" ref="H449:H465" si="67">D449&amp;" "&amp;E449</f>
        <v>Wasiak Gerard</v>
      </c>
      <c r="I449">
        <f t="shared" ref="I449:I465" si="68">G449</f>
        <v>1975</v>
      </c>
      <c r="J449" t="s">
        <v>36</v>
      </c>
      <c r="K449" t="s">
        <v>794</v>
      </c>
      <c r="L449">
        <f>VLOOKUP(H449,'id (2016)'!H:I,2,0)</f>
        <v>1975</v>
      </c>
    </row>
    <row r="450" spans="1:12">
      <c r="A450" t="str">
        <f t="shared" si="66"/>
        <v>DalbiakRafał1984</v>
      </c>
      <c r="C450">
        <f t="shared" si="65"/>
        <v>450</v>
      </c>
      <c r="D450" t="s">
        <v>2086</v>
      </c>
      <c r="E450" t="s">
        <v>50</v>
      </c>
      <c r="F450" t="s">
        <v>2084</v>
      </c>
      <c r="G450">
        <v>1984</v>
      </c>
      <c r="H450" t="str">
        <f t="shared" si="67"/>
        <v>Dalbiak Rafał</v>
      </c>
      <c r="I450">
        <f t="shared" si="68"/>
        <v>1984</v>
      </c>
      <c r="J450" t="s">
        <v>36</v>
      </c>
      <c r="K450" t="s">
        <v>794</v>
      </c>
      <c r="L450" t="e">
        <f>VLOOKUP(H450,'id (2016)'!H:I,2,0)</f>
        <v>#N/A</v>
      </c>
    </row>
    <row r="451" spans="1:12">
      <c r="A451" t="str">
        <f t="shared" si="66"/>
        <v>WeksejTomek1985</v>
      </c>
      <c r="C451">
        <f t="shared" si="65"/>
        <v>451</v>
      </c>
      <c r="D451" t="s">
        <v>2081</v>
      </c>
      <c r="E451" t="s">
        <v>752</v>
      </c>
      <c r="F451" t="s">
        <v>2079</v>
      </c>
      <c r="G451">
        <v>1985</v>
      </c>
      <c r="H451" t="str">
        <f t="shared" si="67"/>
        <v>Weksej Tomek</v>
      </c>
      <c r="I451">
        <f t="shared" si="68"/>
        <v>1985</v>
      </c>
      <c r="J451" t="s">
        <v>36</v>
      </c>
      <c r="K451" t="s">
        <v>794</v>
      </c>
      <c r="L451" t="e">
        <f>VLOOKUP(H451,'id (2016)'!H:I,2,0)</f>
        <v>#N/A</v>
      </c>
    </row>
    <row r="452" spans="1:12">
      <c r="A452" t="str">
        <f t="shared" si="66"/>
        <v>ChełmickiJan1988</v>
      </c>
      <c r="C452">
        <f t="shared" si="65"/>
        <v>452</v>
      </c>
      <c r="D452" t="s">
        <v>2073</v>
      </c>
      <c r="E452" t="s">
        <v>102</v>
      </c>
      <c r="F452">
        <v>0</v>
      </c>
      <c r="G452">
        <v>1988</v>
      </c>
      <c r="H452" t="str">
        <f t="shared" si="67"/>
        <v>Chełmicki Jan</v>
      </c>
      <c r="I452">
        <f t="shared" si="68"/>
        <v>1988</v>
      </c>
      <c r="J452" t="s">
        <v>36</v>
      </c>
      <c r="K452" t="s">
        <v>794</v>
      </c>
      <c r="L452" t="e">
        <f>VLOOKUP(H452,'id (2016)'!H:I,2,0)</f>
        <v>#N/A</v>
      </c>
    </row>
    <row r="453" spans="1:12">
      <c r="A453" t="str">
        <f t="shared" si="66"/>
        <v>SobieskiJan1990</v>
      </c>
      <c r="C453">
        <f t="shared" si="65"/>
        <v>453</v>
      </c>
      <c r="D453" t="s">
        <v>2069</v>
      </c>
      <c r="E453" t="s">
        <v>102</v>
      </c>
      <c r="F453" t="s">
        <v>2066</v>
      </c>
      <c r="G453">
        <v>1990</v>
      </c>
      <c r="H453" t="str">
        <f t="shared" si="67"/>
        <v>Sobieski Jan</v>
      </c>
      <c r="I453">
        <f t="shared" si="68"/>
        <v>1990</v>
      </c>
      <c r="J453" t="s">
        <v>36</v>
      </c>
      <c r="K453" t="s">
        <v>794</v>
      </c>
      <c r="L453" t="e">
        <f>VLOOKUP(H453,'id (2016)'!H:I,2,0)</f>
        <v>#N/A</v>
      </c>
    </row>
    <row r="454" spans="1:12">
      <c r="A454" t="str">
        <f t="shared" si="66"/>
        <v>PiekarczykMichał1990</v>
      </c>
      <c r="C454">
        <f t="shared" si="65"/>
        <v>454</v>
      </c>
      <c r="D454" t="s">
        <v>2065</v>
      </c>
      <c r="E454" t="s">
        <v>65</v>
      </c>
      <c r="F454" t="s">
        <v>2063</v>
      </c>
      <c r="G454">
        <v>1990</v>
      </c>
      <c r="H454" t="str">
        <f t="shared" si="67"/>
        <v>Piekarczyk Michał</v>
      </c>
      <c r="I454">
        <f t="shared" si="68"/>
        <v>1990</v>
      </c>
      <c r="J454" t="s">
        <v>36</v>
      </c>
      <c r="K454" t="s">
        <v>794</v>
      </c>
      <c r="L454" t="e">
        <f>VLOOKUP(H454,'id (2016)'!H:I,2,0)</f>
        <v>#N/A</v>
      </c>
    </row>
    <row r="455" spans="1:12">
      <c r="A455" t="str">
        <f t="shared" si="66"/>
        <v>KuncewiczPiotr1975</v>
      </c>
      <c r="C455">
        <f t="shared" si="65"/>
        <v>455</v>
      </c>
      <c r="D455" t="s">
        <v>779</v>
      </c>
      <c r="E455" t="s">
        <v>19</v>
      </c>
      <c r="F455" t="s">
        <v>774</v>
      </c>
      <c r="G455">
        <v>1975</v>
      </c>
      <c r="H455" t="str">
        <f t="shared" si="67"/>
        <v>Kuncewicz Piotr</v>
      </c>
      <c r="I455">
        <f t="shared" si="68"/>
        <v>1975</v>
      </c>
      <c r="J455" t="s">
        <v>36</v>
      </c>
      <c r="K455" t="s">
        <v>794</v>
      </c>
      <c r="L455">
        <f>VLOOKUP(H455,'id (2016)'!H:I,2,0)</f>
        <v>1975</v>
      </c>
    </row>
    <row r="456" spans="1:12">
      <c r="A456" t="str">
        <f t="shared" si="66"/>
        <v>BrdysKarol1980</v>
      </c>
      <c r="C456">
        <f t="shared" si="65"/>
        <v>456</v>
      </c>
      <c r="D456" t="s">
        <v>2056</v>
      </c>
      <c r="E456" t="s">
        <v>101</v>
      </c>
      <c r="F456" t="s">
        <v>774</v>
      </c>
      <c r="G456">
        <v>1980</v>
      </c>
      <c r="H456" t="str">
        <f t="shared" si="67"/>
        <v>Brdys Karol</v>
      </c>
      <c r="I456">
        <f t="shared" si="68"/>
        <v>1980</v>
      </c>
      <c r="J456" t="s">
        <v>36</v>
      </c>
      <c r="K456" t="s">
        <v>794</v>
      </c>
      <c r="L456" t="e">
        <f>VLOOKUP(H456,'id (2016)'!H:I,2,0)</f>
        <v>#N/A</v>
      </c>
    </row>
    <row r="457" spans="1:12">
      <c r="A457" t="str">
        <f t="shared" si="66"/>
        <v>WalczykMarek1975</v>
      </c>
      <c r="C457">
        <f t="shared" si="65"/>
        <v>457</v>
      </c>
      <c r="D457" t="s">
        <v>777</v>
      </c>
      <c r="E457" t="s">
        <v>38</v>
      </c>
      <c r="F457" t="s">
        <v>774</v>
      </c>
      <c r="G457">
        <v>1975</v>
      </c>
      <c r="H457" t="str">
        <f t="shared" si="67"/>
        <v>Walczyk Marek</v>
      </c>
      <c r="I457">
        <f t="shared" si="68"/>
        <v>1975</v>
      </c>
      <c r="J457" t="s">
        <v>36</v>
      </c>
      <c r="K457" t="s">
        <v>794</v>
      </c>
      <c r="L457">
        <f>VLOOKUP(H457,'id (2016)'!H:I,2,0)</f>
        <v>1975</v>
      </c>
    </row>
    <row r="458" spans="1:12">
      <c r="A458" t="str">
        <f t="shared" si="66"/>
        <v>PyjorAdam1985</v>
      </c>
      <c r="C458">
        <f t="shared" si="65"/>
        <v>458</v>
      </c>
      <c r="D458" s="9" t="s">
        <v>2049</v>
      </c>
      <c r="E458" s="9" t="s">
        <v>89</v>
      </c>
      <c r="F458" s="9" t="s">
        <v>1655</v>
      </c>
      <c r="G458" s="9">
        <v>1985</v>
      </c>
      <c r="H458" t="str">
        <f t="shared" si="67"/>
        <v>Pyjor Adam</v>
      </c>
      <c r="I458">
        <f t="shared" si="68"/>
        <v>1985</v>
      </c>
      <c r="J458" t="s">
        <v>36</v>
      </c>
      <c r="K458" t="s">
        <v>794</v>
      </c>
      <c r="L458" t="e">
        <f>VLOOKUP(H458,'id (2016)'!H:I,2,0)</f>
        <v>#N/A</v>
      </c>
    </row>
    <row r="459" spans="1:12">
      <c r="A459" t="str">
        <f t="shared" si="66"/>
        <v>PyjorGrzegorz1964</v>
      </c>
      <c r="C459">
        <f t="shared" si="65"/>
        <v>459</v>
      </c>
      <c r="D459" s="9" t="s">
        <v>2049</v>
      </c>
      <c r="E459" s="9" t="s">
        <v>23</v>
      </c>
      <c r="F459" s="9" t="s">
        <v>1655</v>
      </c>
      <c r="G459" s="9">
        <v>1964</v>
      </c>
      <c r="H459" t="str">
        <f t="shared" si="67"/>
        <v>Pyjor Grzegorz</v>
      </c>
      <c r="I459">
        <f t="shared" si="68"/>
        <v>1964</v>
      </c>
      <c r="J459" t="s">
        <v>36</v>
      </c>
      <c r="K459" t="s">
        <v>794</v>
      </c>
      <c r="L459" t="e">
        <f>VLOOKUP(H459,'id (2016)'!H:I,2,0)</f>
        <v>#N/A</v>
      </c>
    </row>
    <row r="460" spans="1:12">
      <c r="A460" t="str">
        <f t="shared" si="66"/>
        <v>IwanowskiŁukasz1976</v>
      </c>
      <c r="C460">
        <f t="shared" si="65"/>
        <v>460</v>
      </c>
      <c r="D460" s="9" t="s">
        <v>473</v>
      </c>
      <c r="E460" s="9" t="s">
        <v>69</v>
      </c>
      <c r="F460" s="9">
        <v>0</v>
      </c>
      <c r="G460" s="9">
        <v>1976</v>
      </c>
      <c r="H460" t="str">
        <f t="shared" si="67"/>
        <v>Iwanowski Łukasz</v>
      </c>
      <c r="I460">
        <f t="shared" si="68"/>
        <v>1976</v>
      </c>
      <c r="J460" t="s">
        <v>36</v>
      </c>
      <c r="K460" t="s">
        <v>794</v>
      </c>
      <c r="L460">
        <f>VLOOKUP(H460,'id (2016)'!H:I,2,0)</f>
        <v>1976</v>
      </c>
    </row>
    <row r="461" spans="1:12">
      <c r="A461" t="str">
        <f t="shared" si="66"/>
        <v>NiezgódkaBartosz1976</v>
      </c>
      <c r="C461">
        <f t="shared" si="65"/>
        <v>461</v>
      </c>
      <c r="D461" s="9" t="s">
        <v>2038</v>
      </c>
      <c r="E461" s="9" t="s">
        <v>51</v>
      </c>
      <c r="F461" s="9">
        <v>0</v>
      </c>
      <c r="G461" s="9">
        <v>1976</v>
      </c>
      <c r="H461" t="str">
        <f t="shared" si="67"/>
        <v>Niezgódka Bartosz</v>
      </c>
      <c r="I461">
        <f t="shared" si="68"/>
        <v>1976</v>
      </c>
      <c r="J461" t="s">
        <v>36</v>
      </c>
      <c r="K461" t="s">
        <v>794</v>
      </c>
      <c r="L461" t="e">
        <f>VLOOKUP(H461,'id (2016)'!H:I,2,0)</f>
        <v>#N/A</v>
      </c>
    </row>
    <row r="462" spans="1:12">
      <c r="A462" t="str">
        <f t="shared" si="66"/>
        <v>SawkoKamil1975</v>
      </c>
      <c r="C462">
        <f t="shared" si="65"/>
        <v>462</v>
      </c>
      <c r="D462" s="9" t="s">
        <v>775</v>
      </c>
      <c r="E462" s="9" t="s">
        <v>208</v>
      </c>
      <c r="F462" s="9" t="s">
        <v>2032</v>
      </c>
      <c r="G462" s="9">
        <v>1975</v>
      </c>
      <c r="H462" t="str">
        <f t="shared" si="67"/>
        <v>Sawko Kamil</v>
      </c>
      <c r="I462">
        <f t="shared" si="68"/>
        <v>1975</v>
      </c>
      <c r="J462" t="s">
        <v>36</v>
      </c>
      <c r="K462" t="s">
        <v>794</v>
      </c>
      <c r="L462">
        <f>VLOOKUP(H462,'id (2016)'!H:I,2,0)</f>
        <v>1975</v>
      </c>
    </row>
    <row r="463" spans="1:12">
      <c r="A463" t="str">
        <f t="shared" si="66"/>
        <v>CharyckaBeata1987</v>
      </c>
      <c r="C463">
        <f t="shared" si="65"/>
        <v>463</v>
      </c>
      <c r="D463" t="s">
        <v>2076</v>
      </c>
      <c r="E463" t="s">
        <v>503</v>
      </c>
      <c r="F463">
        <v>0</v>
      </c>
      <c r="G463">
        <v>1987</v>
      </c>
      <c r="H463" t="str">
        <f t="shared" si="67"/>
        <v>Charycka Beata</v>
      </c>
      <c r="I463">
        <f t="shared" si="68"/>
        <v>1987</v>
      </c>
      <c r="J463" t="s">
        <v>0</v>
      </c>
      <c r="K463" t="s">
        <v>794</v>
      </c>
      <c r="L463" t="e">
        <f>VLOOKUP(H463,'id (2016)'!H:I,2,0)</f>
        <v>#N/A</v>
      </c>
    </row>
    <row r="464" spans="1:12">
      <c r="A464" t="str">
        <f t="shared" si="66"/>
        <v>TrykozkoUla1969</v>
      </c>
      <c r="C464">
        <f t="shared" si="65"/>
        <v>464</v>
      </c>
      <c r="D464" t="s">
        <v>787</v>
      </c>
      <c r="E464" t="s">
        <v>2061</v>
      </c>
      <c r="F464" t="s">
        <v>565</v>
      </c>
      <c r="G464">
        <v>1969</v>
      </c>
      <c r="H464" t="str">
        <f t="shared" si="67"/>
        <v>Trykozko Ula</v>
      </c>
      <c r="I464">
        <f t="shared" si="68"/>
        <v>1969</v>
      </c>
      <c r="J464" t="s">
        <v>0</v>
      </c>
      <c r="K464" t="s">
        <v>794</v>
      </c>
      <c r="L464" t="e">
        <f>VLOOKUP(H464,'id (2016)'!H:I,2,0)</f>
        <v>#N/A</v>
      </c>
    </row>
    <row r="465" spans="1:12">
      <c r="A465" t="str">
        <f t="shared" si="66"/>
        <v>KATNERJOLANTA1980</v>
      </c>
      <c r="C465">
        <f t="shared" si="65"/>
        <v>465</v>
      </c>
      <c r="D465" t="s">
        <v>2045</v>
      </c>
      <c r="E465" t="s">
        <v>2046</v>
      </c>
      <c r="F465">
        <v>0</v>
      </c>
      <c r="G465">
        <v>1980</v>
      </c>
      <c r="H465" t="str">
        <f t="shared" si="67"/>
        <v>KATNER JOLANTA</v>
      </c>
      <c r="I465">
        <f t="shared" si="68"/>
        <v>1980</v>
      </c>
      <c r="J465" t="s">
        <v>0</v>
      </c>
      <c r="K465" t="s">
        <v>794</v>
      </c>
      <c r="L465">
        <f>VLOOKUP(H465,'id (2016)'!H:I,2,0)</f>
        <v>1980</v>
      </c>
    </row>
    <row r="466" spans="1:12">
      <c r="A466" t="str">
        <f t="shared" ref="A466:A475" si="69">D466&amp;E466&amp;G466</f>
        <v>BrzezińskaArletta1983</v>
      </c>
      <c r="C466">
        <f t="shared" si="65"/>
        <v>466</v>
      </c>
      <c r="D466" t="s">
        <v>772</v>
      </c>
      <c r="E466" t="s">
        <v>773</v>
      </c>
      <c r="F466" t="s">
        <v>769</v>
      </c>
      <c r="G466">
        <v>1983</v>
      </c>
      <c r="H466" t="str">
        <f t="shared" ref="H466:H475" si="70">D466&amp;" "&amp;E466</f>
        <v>Brzezińska Arletta</v>
      </c>
      <c r="I466">
        <f t="shared" ref="I466:I475" si="71">G466</f>
        <v>1983</v>
      </c>
      <c r="J466" t="s">
        <v>0</v>
      </c>
      <c r="K466" t="s">
        <v>794</v>
      </c>
      <c r="L466">
        <f>VLOOKUP(H466,'id (2016)'!H:I,2,0)</f>
        <v>1983</v>
      </c>
    </row>
    <row r="467" spans="1:12">
      <c r="A467" t="str">
        <f t="shared" si="69"/>
        <v>WarmowskiŁukasz1984</v>
      </c>
      <c r="C467">
        <f t="shared" si="65"/>
        <v>467</v>
      </c>
      <c r="D467" t="s">
        <v>344</v>
      </c>
      <c r="E467" t="s">
        <v>69</v>
      </c>
      <c r="F467" t="s">
        <v>345</v>
      </c>
      <c r="G467">
        <v>1984</v>
      </c>
      <c r="H467" t="str">
        <f t="shared" si="70"/>
        <v>Warmowski Łukasz</v>
      </c>
      <c r="I467">
        <f t="shared" si="71"/>
        <v>1984</v>
      </c>
      <c r="J467" t="s">
        <v>36</v>
      </c>
      <c r="K467" t="s">
        <v>797</v>
      </c>
      <c r="L467">
        <f>VLOOKUP(H467,'id (2016)'!H:I,2,0)</f>
        <v>1984</v>
      </c>
    </row>
    <row r="468" spans="1:12">
      <c r="A468" t="str">
        <f t="shared" si="69"/>
        <v>MańczakMichał1980</v>
      </c>
      <c r="C468">
        <f t="shared" si="65"/>
        <v>468</v>
      </c>
      <c r="D468" t="s">
        <v>2225</v>
      </c>
      <c r="E468" t="s">
        <v>65</v>
      </c>
      <c r="F468" t="s">
        <v>2224</v>
      </c>
      <c r="G468">
        <v>1980</v>
      </c>
      <c r="H468" t="str">
        <f t="shared" si="70"/>
        <v>Mańczak Michał</v>
      </c>
      <c r="I468">
        <f t="shared" si="71"/>
        <v>1980</v>
      </c>
      <c r="J468" t="s">
        <v>36</v>
      </c>
      <c r="K468" t="s">
        <v>797</v>
      </c>
      <c r="L468" t="e">
        <f>VLOOKUP(H468,'id (2016)'!H:I,2,0)</f>
        <v>#N/A</v>
      </c>
    </row>
    <row r="469" spans="1:12">
      <c r="A469" t="str">
        <f t="shared" si="69"/>
        <v>CzynszakKrystian1979</v>
      </c>
      <c r="C469">
        <f t="shared" si="65"/>
        <v>469</v>
      </c>
      <c r="D469" t="s">
        <v>2223</v>
      </c>
      <c r="E469" t="s">
        <v>83</v>
      </c>
      <c r="F469">
        <v>0</v>
      </c>
      <c r="G469">
        <v>1979</v>
      </c>
      <c r="H469" t="str">
        <f t="shared" si="70"/>
        <v>Czynszak Krystian</v>
      </c>
      <c r="I469">
        <f t="shared" si="71"/>
        <v>1979</v>
      </c>
      <c r="J469" t="s">
        <v>36</v>
      </c>
      <c r="K469" t="s">
        <v>797</v>
      </c>
      <c r="L469" t="e">
        <f>VLOOKUP(H469,'id (2016)'!H:I,2,0)</f>
        <v>#N/A</v>
      </c>
    </row>
    <row r="470" spans="1:12">
      <c r="A470" t="str">
        <f t="shared" si="69"/>
        <v>WesołowskiStefan1989</v>
      </c>
      <c r="C470">
        <f t="shared" si="65"/>
        <v>470</v>
      </c>
      <c r="D470" t="s">
        <v>2221</v>
      </c>
      <c r="E470" t="s">
        <v>1658</v>
      </c>
      <c r="F470" t="s">
        <v>2220</v>
      </c>
      <c r="G470">
        <v>1989</v>
      </c>
      <c r="H470" t="str">
        <f t="shared" si="70"/>
        <v>Wesołowski Stefan</v>
      </c>
      <c r="I470">
        <f t="shared" si="71"/>
        <v>1989</v>
      </c>
      <c r="J470" t="s">
        <v>36</v>
      </c>
      <c r="K470" t="s">
        <v>797</v>
      </c>
      <c r="L470" t="e">
        <f>VLOOKUP(H470,'id (2016)'!H:I,2,0)</f>
        <v>#N/A</v>
      </c>
    </row>
    <row r="471" spans="1:12">
      <c r="A471" t="str">
        <f t="shared" si="69"/>
        <v>DziewiorIwona1972</v>
      </c>
      <c r="C471">
        <f t="shared" si="65"/>
        <v>471</v>
      </c>
      <c r="D471" t="s">
        <v>2348</v>
      </c>
      <c r="E471" t="s">
        <v>2339</v>
      </c>
      <c r="F471" t="s">
        <v>2281</v>
      </c>
      <c r="G471">
        <v>1972</v>
      </c>
      <c r="H471" t="str">
        <f t="shared" si="70"/>
        <v>Dziewior Iwona</v>
      </c>
      <c r="I471">
        <f t="shared" si="71"/>
        <v>1972</v>
      </c>
      <c r="J471" t="s">
        <v>0</v>
      </c>
      <c r="K471" t="s">
        <v>833</v>
      </c>
      <c r="L471" t="e">
        <f>VLOOKUP(H471,'id (2016)'!H:I,2,0)</f>
        <v>#N/A</v>
      </c>
    </row>
    <row r="472" spans="1:12">
      <c r="A472" t="str">
        <f t="shared" si="69"/>
        <v>BrukwińskaMagdalena1988</v>
      </c>
      <c r="C472">
        <f t="shared" si="65"/>
        <v>472</v>
      </c>
      <c r="D472" t="s">
        <v>2349</v>
      </c>
      <c r="E472" t="s">
        <v>40</v>
      </c>
      <c r="F472">
        <v>0</v>
      </c>
      <c r="G472">
        <v>1988</v>
      </c>
      <c r="H472" t="str">
        <f t="shared" si="70"/>
        <v>Brukwińska Magdalena</v>
      </c>
      <c r="I472">
        <f t="shared" si="71"/>
        <v>1988</v>
      </c>
      <c r="J472" t="s">
        <v>0</v>
      </c>
      <c r="K472" t="s">
        <v>833</v>
      </c>
      <c r="L472" t="e">
        <f>VLOOKUP(H472,'id (2016)'!H:I,2,0)</f>
        <v>#N/A</v>
      </c>
    </row>
    <row r="473" spans="1:12">
      <c r="A473" t="str">
        <f t="shared" si="69"/>
        <v>DomachowskaDorota1982</v>
      </c>
      <c r="C473">
        <f t="shared" si="65"/>
        <v>473</v>
      </c>
      <c r="D473" t="s">
        <v>609</v>
      </c>
      <c r="E473" t="s">
        <v>513</v>
      </c>
      <c r="F473" t="s">
        <v>608</v>
      </c>
      <c r="G473">
        <v>1982</v>
      </c>
      <c r="H473" t="str">
        <f t="shared" si="70"/>
        <v>Domachowska Dorota</v>
      </c>
      <c r="I473">
        <f t="shared" si="71"/>
        <v>1982</v>
      </c>
      <c r="J473" t="s">
        <v>0</v>
      </c>
      <c r="K473" t="s">
        <v>833</v>
      </c>
      <c r="L473">
        <f>VLOOKUP(H473,'id (2016)'!H:I,2,0)</f>
        <v>1982</v>
      </c>
    </row>
    <row r="474" spans="1:12">
      <c r="A474" t="str">
        <f t="shared" si="69"/>
        <v>Urbanik-RedoEwa1974</v>
      </c>
      <c r="C474">
        <f t="shared" si="65"/>
        <v>474</v>
      </c>
      <c r="D474" t="s">
        <v>2350</v>
      </c>
      <c r="E474" t="s">
        <v>350</v>
      </c>
      <c r="F474" t="s">
        <v>2324</v>
      </c>
      <c r="G474">
        <v>1974</v>
      </c>
      <c r="H474" t="str">
        <f t="shared" si="70"/>
        <v>Urbanik-Redo Ewa</v>
      </c>
      <c r="I474">
        <f t="shared" si="71"/>
        <v>1974</v>
      </c>
      <c r="J474" t="s">
        <v>0</v>
      </c>
      <c r="K474" t="s">
        <v>833</v>
      </c>
      <c r="L474" t="e">
        <f>VLOOKUP(H474,'id (2016)'!H:I,2,0)</f>
        <v>#N/A</v>
      </c>
    </row>
    <row r="475" spans="1:12">
      <c r="A475" t="str">
        <f t="shared" si="69"/>
        <v>KramkowskaMarta1983</v>
      </c>
      <c r="C475">
        <f t="shared" si="65"/>
        <v>475</v>
      </c>
      <c r="D475" t="s">
        <v>2351</v>
      </c>
      <c r="E475" t="s">
        <v>869</v>
      </c>
      <c r="F475">
        <v>0</v>
      </c>
      <c r="G475">
        <v>1983</v>
      </c>
      <c r="H475" t="str">
        <f t="shared" si="70"/>
        <v>Kramkowska Marta</v>
      </c>
      <c r="I475">
        <f t="shared" si="71"/>
        <v>1983</v>
      </c>
      <c r="J475" t="s">
        <v>0</v>
      </c>
      <c r="K475" t="s">
        <v>833</v>
      </c>
      <c r="L475" t="e">
        <f>VLOOKUP(H475,'id (2016)'!H:I,2,0)</f>
        <v>#N/A</v>
      </c>
    </row>
    <row r="476" spans="1:12">
      <c r="A476" t="str">
        <f t="shared" ref="A476:A493" si="72">D476&amp;E476&amp;G476</f>
        <v>TomczykAnna1974</v>
      </c>
      <c r="C476">
        <f t="shared" si="65"/>
        <v>476</v>
      </c>
      <c r="D476" t="s">
        <v>1174</v>
      </c>
      <c r="E476" t="s">
        <v>292</v>
      </c>
      <c r="F476">
        <v>0</v>
      </c>
      <c r="G476">
        <v>1974</v>
      </c>
      <c r="H476" t="str">
        <f t="shared" ref="H476:H493" si="73">D476&amp;" "&amp;E476</f>
        <v>Tomczyk Anna</v>
      </c>
      <c r="I476">
        <f t="shared" ref="I476:I493" si="74">G476</f>
        <v>1974</v>
      </c>
      <c r="J476" t="s">
        <v>0</v>
      </c>
      <c r="K476" t="s">
        <v>833</v>
      </c>
      <c r="L476" t="e">
        <f>VLOOKUP(H476,'id (2016)'!H:I,2,0)</f>
        <v>#N/A</v>
      </c>
    </row>
    <row r="477" spans="1:12">
      <c r="A477" t="str">
        <f t="shared" si="72"/>
        <v>GrzegorczykAgnieszka1963</v>
      </c>
      <c r="C477">
        <f t="shared" si="65"/>
        <v>477</v>
      </c>
      <c r="D477" t="s">
        <v>2352</v>
      </c>
      <c r="E477" t="s">
        <v>148</v>
      </c>
      <c r="F477">
        <v>0</v>
      </c>
      <c r="G477">
        <v>1963</v>
      </c>
      <c r="H477" t="str">
        <f t="shared" si="73"/>
        <v>Grzegorczyk Agnieszka</v>
      </c>
      <c r="I477">
        <f t="shared" si="74"/>
        <v>1963</v>
      </c>
      <c r="J477" t="s">
        <v>0</v>
      </c>
      <c r="K477" t="s">
        <v>833</v>
      </c>
      <c r="L477" t="e">
        <f>VLOOKUP(H477,'id (2016)'!H:I,2,0)</f>
        <v>#N/A</v>
      </c>
    </row>
    <row r="478" spans="1:12">
      <c r="A478" t="str">
        <f t="shared" si="72"/>
        <v>PytelJolanta1984</v>
      </c>
      <c r="C478">
        <f t="shared" si="65"/>
        <v>478</v>
      </c>
      <c r="D478" t="s">
        <v>2353</v>
      </c>
      <c r="E478" t="s">
        <v>771</v>
      </c>
      <c r="F478" t="s">
        <v>2316</v>
      </c>
      <c r="G478">
        <v>1984</v>
      </c>
      <c r="H478" t="str">
        <f t="shared" si="73"/>
        <v>Pytel Jolanta</v>
      </c>
      <c r="I478">
        <f t="shared" si="74"/>
        <v>1984</v>
      </c>
      <c r="J478" t="s">
        <v>0</v>
      </c>
      <c r="K478" t="s">
        <v>833</v>
      </c>
      <c r="L478" t="e">
        <f>VLOOKUP(H478,'id (2016)'!H:I,2,0)</f>
        <v>#N/A</v>
      </c>
    </row>
    <row r="479" spans="1:12">
      <c r="A479" t="str">
        <f t="shared" si="72"/>
        <v>Zielińska-DawidziakMagdalena1971</v>
      </c>
      <c r="C479">
        <f t="shared" si="65"/>
        <v>479</v>
      </c>
      <c r="D479" t="s">
        <v>897</v>
      </c>
      <c r="E479" t="s">
        <v>40</v>
      </c>
      <c r="F479" t="s">
        <v>891</v>
      </c>
      <c r="G479">
        <v>1971</v>
      </c>
      <c r="H479" t="str">
        <f t="shared" si="73"/>
        <v>Zielińska-Dawidziak Magdalena</v>
      </c>
      <c r="I479">
        <f t="shared" si="74"/>
        <v>1971</v>
      </c>
      <c r="J479" t="s">
        <v>0</v>
      </c>
      <c r="K479" t="s">
        <v>833</v>
      </c>
      <c r="L479">
        <f>VLOOKUP(H479,'id (2016)'!H:I,2,0)</f>
        <v>0</v>
      </c>
    </row>
    <row r="480" spans="1:12">
      <c r="A480" t="str">
        <f t="shared" si="72"/>
        <v>WieczorekJarosław1984</v>
      </c>
      <c r="C480">
        <f t="shared" si="65"/>
        <v>480</v>
      </c>
      <c r="D480" t="s">
        <v>85</v>
      </c>
      <c r="E480" t="s">
        <v>96</v>
      </c>
      <c r="F480" t="s">
        <v>2277</v>
      </c>
      <c r="G480">
        <v>1984</v>
      </c>
      <c r="H480" t="str">
        <f t="shared" si="73"/>
        <v>Wieczorek Jarosław</v>
      </c>
      <c r="I480">
        <f t="shared" si="74"/>
        <v>1984</v>
      </c>
      <c r="J480" t="s">
        <v>36</v>
      </c>
      <c r="K480" t="s">
        <v>833</v>
      </c>
      <c r="L480">
        <f>VLOOKUP(H480,'id (2016)'!H:I,2,0)</f>
        <v>1984</v>
      </c>
    </row>
    <row r="481" spans="1:12">
      <c r="A481" t="str">
        <f t="shared" si="72"/>
        <v>DziewiorArkadiusz1972</v>
      </c>
      <c r="C481">
        <f t="shared" si="65"/>
        <v>481</v>
      </c>
      <c r="D481" t="s">
        <v>2348</v>
      </c>
      <c r="E481" t="s">
        <v>379</v>
      </c>
      <c r="F481" t="s">
        <v>2281</v>
      </c>
      <c r="G481">
        <v>1972</v>
      </c>
      <c r="H481" t="str">
        <f t="shared" si="73"/>
        <v>Dziewior Arkadiusz</v>
      </c>
      <c r="I481">
        <f t="shared" si="74"/>
        <v>1972</v>
      </c>
      <c r="J481" t="s">
        <v>36</v>
      </c>
      <c r="K481" t="s">
        <v>833</v>
      </c>
      <c r="L481" t="e">
        <f>VLOOKUP(H481,'id (2016)'!H:I,2,0)</f>
        <v>#N/A</v>
      </c>
    </row>
    <row r="482" spans="1:12">
      <c r="A482" t="str">
        <f t="shared" si="72"/>
        <v>StrachowskiPrzemek1982</v>
      </c>
      <c r="C482">
        <f t="shared" si="65"/>
        <v>482</v>
      </c>
      <c r="D482" t="s">
        <v>830</v>
      </c>
      <c r="E482" t="s">
        <v>1183</v>
      </c>
      <c r="F482">
        <v>0</v>
      </c>
      <c r="G482">
        <v>1982</v>
      </c>
      <c r="H482" t="str">
        <f t="shared" si="73"/>
        <v>Strachowski Przemek</v>
      </c>
      <c r="I482">
        <f t="shared" si="74"/>
        <v>1982</v>
      </c>
      <c r="J482" t="s">
        <v>36</v>
      </c>
      <c r="K482" t="s">
        <v>833</v>
      </c>
      <c r="L482" t="e">
        <f>VLOOKUP(H482,'id (2016)'!H:I,2,0)</f>
        <v>#N/A</v>
      </c>
    </row>
    <row r="483" spans="1:12">
      <c r="A483" t="str">
        <f t="shared" si="72"/>
        <v>PońcMaciej1970</v>
      </c>
      <c r="C483">
        <f t="shared" si="65"/>
        <v>483</v>
      </c>
      <c r="D483" t="s">
        <v>990</v>
      </c>
      <c r="E483" t="s">
        <v>76</v>
      </c>
      <c r="F483" t="s">
        <v>565</v>
      </c>
      <c r="G483">
        <v>1970</v>
      </c>
      <c r="H483" t="str">
        <f t="shared" si="73"/>
        <v>Pońc Maciej</v>
      </c>
      <c r="I483">
        <f t="shared" si="74"/>
        <v>1970</v>
      </c>
      <c r="J483" t="s">
        <v>36</v>
      </c>
      <c r="K483" t="s">
        <v>833</v>
      </c>
      <c r="L483">
        <f>VLOOKUP(H483,'id (2016)'!H:I,2,0)</f>
        <v>1970</v>
      </c>
    </row>
    <row r="484" spans="1:12">
      <c r="A484" t="str">
        <f t="shared" si="72"/>
        <v>PilakPiotr1962</v>
      </c>
      <c r="C484">
        <f t="shared" si="65"/>
        <v>484</v>
      </c>
      <c r="D484" t="s">
        <v>2354</v>
      </c>
      <c r="E484" t="s">
        <v>19</v>
      </c>
      <c r="F484" t="s">
        <v>565</v>
      </c>
      <c r="G484">
        <v>1962</v>
      </c>
      <c r="H484" t="str">
        <f t="shared" si="73"/>
        <v>Pilak Piotr</v>
      </c>
      <c r="I484">
        <f t="shared" si="74"/>
        <v>1962</v>
      </c>
      <c r="J484" t="s">
        <v>36</v>
      </c>
      <c r="K484" t="s">
        <v>833</v>
      </c>
      <c r="L484" t="e">
        <f>VLOOKUP(H484,'id (2016)'!H:I,2,0)</f>
        <v>#N/A</v>
      </c>
    </row>
    <row r="485" spans="1:12">
      <c r="A485" t="str">
        <f t="shared" si="72"/>
        <v>ZawadzkiStanisław1998</v>
      </c>
      <c r="C485">
        <f t="shared" si="65"/>
        <v>485</v>
      </c>
      <c r="D485" t="s">
        <v>198</v>
      </c>
      <c r="E485" t="s">
        <v>295</v>
      </c>
      <c r="F485">
        <v>0</v>
      </c>
      <c r="G485">
        <v>1998</v>
      </c>
      <c r="H485" t="str">
        <f t="shared" si="73"/>
        <v>Zawadzki Stanisław</v>
      </c>
      <c r="I485">
        <f t="shared" si="74"/>
        <v>1998</v>
      </c>
      <c r="J485" t="s">
        <v>36</v>
      </c>
      <c r="K485" t="s">
        <v>833</v>
      </c>
      <c r="L485">
        <f>VLOOKUP(H485,'id (2016)'!H:I,2,0)</f>
        <v>1998</v>
      </c>
    </row>
    <row r="486" spans="1:12">
      <c r="A486" t="str">
        <f t="shared" si="72"/>
        <v>KomorowskiMateusz1986</v>
      </c>
      <c r="C486">
        <f t="shared" si="65"/>
        <v>486</v>
      </c>
      <c r="D486" t="s">
        <v>1761</v>
      </c>
      <c r="E486" t="s">
        <v>97</v>
      </c>
      <c r="F486">
        <v>0</v>
      </c>
      <c r="G486">
        <v>1986</v>
      </c>
      <c r="H486" t="str">
        <f t="shared" si="73"/>
        <v>Komorowski Mateusz</v>
      </c>
      <c r="I486">
        <f t="shared" si="74"/>
        <v>1986</v>
      </c>
      <c r="J486" t="s">
        <v>36</v>
      </c>
      <c r="K486" t="s">
        <v>833</v>
      </c>
      <c r="L486" t="e">
        <f>VLOOKUP(H486,'id (2016)'!H:I,2,0)</f>
        <v>#N/A</v>
      </c>
    </row>
    <row r="487" spans="1:12">
      <c r="A487" t="str">
        <f t="shared" si="72"/>
        <v>Melon-MikaKrzysztof1975</v>
      </c>
      <c r="C487">
        <f t="shared" si="65"/>
        <v>487</v>
      </c>
      <c r="D487" t="s">
        <v>253</v>
      </c>
      <c r="E487" t="s">
        <v>26</v>
      </c>
      <c r="F487" t="s">
        <v>252</v>
      </c>
      <c r="G487">
        <v>1975</v>
      </c>
      <c r="H487" t="str">
        <f t="shared" si="73"/>
        <v>Melon-Mika Krzysztof</v>
      </c>
      <c r="I487">
        <f t="shared" si="74"/>
        <v>1975</v>
      </c>
      <c r="J487" t="s">
        <v>36</v>
      </c>
      <c r="K487" t="s">
        <v>833</v>
      </c>
      <c r="L487">
        <f>VLOOKUP(H487,'id (2016)'!H:I,2,0)</f>
        <v>1975</v>
      </c>
    </row>
    <row r="488" spans="1:12">
      <c r="A488" t="str">
        <f t="shared" si="72"/>
        <v>DerkJan1981</v>
      </c>
      <c r="C488">
        <f t="shared" si="65"/>
        <v>488</v>
      </c>
      <c r="D488" t="s">
        <v>1054</v>
      </c>
      <c r="E488" t="s">
        <v>102</v>
      </c>
      <c r="F488">
        <v>0</v>
      </c>
      <c r="G488">
        <v>1981</v>
      </c>
      <c r="H488" t="str">
        <f t="shared" si="73"/>
        <v>Derk Jan</v>
      </c>
      <c r="I488">
        <f t="shared" si="74"/>
        <v>1981</v>
      </c>
      <c r="J488" t="s">
        <v>36</v>
      </c>
      <c r="K488" t="s">
        <v>833</v>
      </c>
      <c r="L488">
        <f>VLOOKUP(H488,'id (2016)'!H:I,2,0)</f>
        <v>1981</v>
      </c>
    </row>
    <row r="489" spans="1:12">
      <c r="A489" t="str">
        <f t="shared" si="72"/>
        <v>SobczyńskiSebastian1974</v>
      </c>
      <c r="C489">
        <f t="shared" si="65"/>
        <v>489</v>
      </c>
      <c r="D489" t="s">
        <v>2355</v>
      </c>
      <c r="E489" t="s">
        <v>806</v>
      </c>
      <c r="F489" t="s">
        <v>2295</v>
      </c>
      <c r="G489">
        <v>1974</v>
      </c>
      <c r="H489" t="str">
        <f t="shared" si="73"/>
        <v>Sobczyński Sebastian</v>
      </c>
      <c r="I489">
        <f t="shared" si="74"/>
        <v>1974</v>
      </c>
      <c r="J489" t="s">
        <v>36</v>
      </c>
      <c r="K489" t="s">
        <v>833</v>
      </c>
      <c r="L489" t="e">
        <f>VLOOKUP(H489,'id (2016)'!H:I,2,0)</f>
        <v>#N/A</v>
      </c>
    </row>
    <row r="490" spans="1:12">
      <c r="A490" t="str">
        <f t="shared" si="72"/>
        <v>JonasWojciech1981</v>
      </c>
      <c r="C490">
        <f t="shared" si="65"/>
        <v>490</v>
      </c>
      <c r="D490" t="s">
        <v>2356</v>
      </c>
      <c r="E490" t="s">
        <v>166</v>
      </c>
      <c r="F490">
        <v>0</v>
      </c>
      <c r="G490">
        <v>1981</v>
      </c>
      <c r="H490" t="str">
        <f t="shared" si="73"/>
        <v>Jonas Wojciech</v>
      </c>
      <c r="I490">
        <f t="shared" si="74"/>
        <v>1981</v>
      </c>
      <c r="J490" t="s">
        <v>36</v>
      </c>
      <c r="K490" t="s">
        <v>833</v>
      </c>
      <c r="L490" t="e">
        <f>VLOOKUP(H490,'id (2016)'!H:I,2,0)</f>
        <v>#N/A</v>
      </c>
    </row>
    <row r="491" spans="1:12">
      <c r="A491" t="str">
        <f t="shared" si="72"/>
        <v>DomachowskiSzymon1981</v>
      </c>
      <c r="C491">
        <f t="shared" si="65"/>
        <v>491</v>
      </c>
      <c r="D491" t="s">
        <v>610</v>
      </c>
      <c r="E491" t="s">
        <v>414</v>
      </c>
      <c r="F491" t="s">
        <v>608</v>
      </c>
      <c r="G491">
        <v>1981</v>
      </c>
      <c r="H491" t="str">
        <f t="shared" si="73"/>
        <v>Domachowski Szymon</v>
      </c>
      <c r="I491">
        <f t="shared" si="74"/>
        <v>1981</v>
      </c>
      <c r="J491" t="s">
        <v>36</v>
      </c>
      <c r="K491" t="s">
        <v>833</v>
      </c>
      <c r="L491">
        <f>VLOOKUP(H491,'id (2016)'!H:I,2,0)</f>
        <v>1981</v>
      </c>
    </row>
    <row r="492" spans="1:12">
      <c r="A492" t="str">
        <f t="shared" si="72"/>
        <v>FirutaPaweł1983</v>
      </c>
      <c r="C492">
        <f t="shared" si="65"/>
        <v>492</v>
      </c>
      <c r="D492" t="s">
        <v>2357</v>
      </c>
      <c r="E492" t="s">
        <v>20</v>
      </c>
      <c r="F492" t="s">
        <v>2305</v>
      </c>
      <c r="G492">
        <v>1983</v>
      </c>
      <c r="H492" t="str">
        <f t="shared" si="73"/>
        <v>Firuta Paweł</v>
      </c>
      <c r="I492">
        <f t="shared" si="74"/>
        <v>1983</v>
      </c>
      <c r="J492" t="s">
        <v>36</v>
      </c>
      <c r="K492" t="s">
        <v>833</v>
      </c>
      <c r="L492" t="e">
        <f>VLOOKUP(H492,'id (2016)'!H:I,2,0)</f>
        <v>#N/A</v>
      </c>
    </row>
    <row r="493" spans="1:12">
      <c r="A493" t="str">
        <f t="shared" si="72"/>
        <v>SmołkaBartosz1977</v>
      </c>
      <c r="C493">
        <f t="shared" si="65"/>
        <v>493</v>
      </c>
      <c r="D493" t="s">
        <v>2358</v>
      </c>
      <c r="E493" t="s">
        <v>51</v>
      </c>
      <c r="F493" t="s">
        <v>2308</v>
      </c>
      <c r="G493">
        <v>1977</v>
      </c>
      <c r="H493" t="str">
        <f t="shared" si="73"/>
        <v>Smołka Bartosz</v>
      </c>
      <c r="I493">
        <f t="shared" si="74"/>
        <v>1977</v>
      </c>
      <c r="J493" t="s">
        <v>36</v>
      </c>
      <c r="K493" t="s">
        <v>833</v>
      </c>
      <c r="L493" t="e">
        <f>VLOOKUP(H493,'id (2016)'!H:I,2,0)</f>
        <v>#N/A</v>
      </c>
    </row>
    <row r="494" spans="1:12">
      <c r="A494" t="str">
        <f t="shared" ref="A494:A522" si="75">D494&amp;E494&amp;G494</f>
        <v>RogowskiHubert1987</v>
      </c>
      <c r="C494">
        <f t="shared" si="65"/>
        <v>494</v>
      </c>
      <c r="D494" t="s">
        <v>519</v>
      </c>
      <c r="E494" t="s">
        <v>727</v>
      </c>
      <c r="F494" t="s">
        <v>2310</v>
      </c>
      <c r="G494">
        <v>1987</v>
      </c>
      <c r="H494" t="str">
        <f t="shared" ref="H494:H509" si="76">D494&amp;" "&amp;E494</f>
        <v>Rogowski Hubert</v>
      </c>
      <c r="I494">
        <f t="shared" ref="I494:I509" si="77">G494</f>
        <v>1987</v>
      </c>
      <c r="J494" t="s">
        <v>36</v>
      </c>
      <c r="K494" t="s">
        <v>833</v>
      </c>
      <c r="L494">
        <f>VLOOKUP(H494,'id (2016)'!H:I,2,0)</f>
        <v>1987</v>
      </c>
    </row>
    <row r="495" spans="1:12">
      <c r="A495" t="str">
        <f t="shared" si="75"/>
        <v>PasiecznikWojciech1970</v>
      </c>
      <c r="C495">
        <f t="shared" si="65"/>
        <v>495</v>
      </c>
      <c r="D495" t="s">
        <v>935</v>
      </c>
      <c r="E495" t="s">
        <v>166</v>
      </c>
      <c r="F495" t="s">
        <v>2312</v>
      </c>
      <c r="G495">
        <v>1970</v>
      </c>
      <c r="H495" t="str">
        <f t="shared" si="76"/>
        <v>Pasiecznik Wojciech</v>
      </c>
      <c r="I495">
        <f t="shared" si="77"/>
        <v>1970</v>
      </c>
      <c r="J495" t="s">
        <v>36</v>
      </c>
      <c r="K495" t="s">
        <v>833</v>
      </c>
      <c r="L495">
        <f>VLOOKUP(H495,'id (2016)'!H:I,2,0)</f>
        <v>1970</v>
      </c>
    </row>
    <row r="496" spans="1:12">
      <c r="A496" t="str">
        <f t="shared" si="75"/>
        <v>OpaszowskiTomasz0</v>
      </c>
      <c r="C496">
        <f t="shared" si="65"/>
        <v>496</v>
      </c>
      <c r="D496" t="s">
        <v>2359</v>
      </c>
      <c r="E496" t="s">
        <v>53</v>
      </c>
      <c r="F496">
        <v>0</v>
      </c>
      <c r="G496">
        <v>0</v>
      </c>
      <c r="H496" t="str">
        <f t="shared" si="76"/>
        <v>Opaszowski Tomasz</v>
      </c>
      <c r="I496">
        <f t="shared" si="77"/>
        <v>0</v>
      </c>
      <c r="J496" t="s">
        <v>36</v>
      </c>
      <c r="K496" t="s">
        <v>833</v>
      </c>
      <c r="L496" t="e">
        <f>VLOOKUP(H496,'id (2016)'!H:I,2,0)</f>
        <v>#N/A</v>
      </c>
    </row>
    <row r="497" spans="1:12">
      <c r="A497" t="str">
        <f t="shared" si="75"/>
        <v>BogdanRobert1976</v>
      </c>
      <c r="C497">
        <f t="shared" si="65"/>
        <v>497</v>
      </c>
      <c r="D497" t="s">
        <v>230</v>
      </c>
      <c r="E497" t="s">
        <v>54</v>
      </c>
      <c r="F497" t="s">
        <v>2316</v>
      </c>
      <c r="G497">
        <v>1976</v>
      </c>
      <c r="H497" t="str">
        <f t="shared" si="76"/>
        <v>Bogdan Robert</v>
      </c>
      <c r="I497">
        <f t="shared" si="77"/>
        <v>1976</v>
      </c>
      <c r="J497" t="s">
        <v>36</v>
      </c>
      <c r="K497" t="s">
        <v>833</v>
      </c>
      <c r="L497" t="e">
        <f>VLOOKUP(H497,'id (2016)'!H:I,2,0)</f>
        <v>#N/A</v>
      </c>
    </row>
    <row r="498" spans="1:12">
      <c r="A498" t="str">
        <f t="shared" si="75"/>
        <v>BińczykArtur1974</v>
      </c>
      <c r="C498">
        <f t="shared" si="65"/>
        <v>498</v>
      </c>
      <c r="D498" t="s">
        <v>810</v>
      </c>
      <c r="E498" t="s">
        <v>56</v>
      </c>
      <c r="F498" t="s">
        <v>2319</v>
      </c>
      <c r="G498">
        <v>1974</v>
      </c>
      <c r="H498" t="str">
        <f t="shared" si="76"/>
        <v>Bińczyk Artur</v>
      </c>
      <c r="I498">
        <f t="shared" si="77"/>
        <v>1974</v>
      </c>
      <c r="J498" t="s">
        <v>36</v>
      </c>
      <c r="K498" t="s">
        <v>833</v>
      </c>
      <c r="L498">
        <f>VLOOKUP(H498,'id (2016)'!H:I,2,0)</f>
        <v>1974</v>
      </c>
    </row>
    <row r="499" spans="1:12">
      <c r="A499" t="str">
        <f t="shared" si="75"/>
        <v>ChojwaMarcin1974</v>
      </c>
      <c r="C499">
        <f t="shared" si="65"/>
        <v>499</v>
      </c>
      <c r="D499" t="s">
        <v>2360</v>
      </c>
      <c r="E499" t="s">
        <v>21</v>
      </c>
      <c r="F499" t="s">
        <v>2319</v>
      </c>
      <c r="G499">
        <v>1974</v>
      </c>
      <c r="H499" t="str">
        <f t="shared" si="76"/>
        <v>Chojwa Marcin</v>
      </c>
      <c r="I499">
        <f t="shared" si="77"/>
        <v>1974</v>
      </c>
      <c r="J499" t="s">
        <v>36</v>
      </c>
      <c r="K499" t="s">
        <v>833</v>
      </c>
      <c r="L499" t="e">
        <f>VLOOKUP(H499,'id (2016)'!H:I,2,0)</f>
        <v>#N/A</v>
      </c>
    </row>
    <row r="500" spans="1:12">
      <c r="A500" t="str">
        <f t="shared" si="75"/>
        <v>SosnowskiJacek1977</v>
      </c>
      <c r="C500">
        <f t="shared" si="65"/>
        <v>500</v>
      </c>
      <c r="D500" t="s">
        <v>809</v>
      </c>
      <c r="E500" t="s">
        <v>25</v>
      </c>
      <c r="F500" t="s">
        <v>2319</v>
      </c>
      <c r="G500">
        <v>1977</v>
      </c>
      <c r="H500" t="str">
        <f t="shared" si="76"/>
        <v>Sosnowski Jacek</v>
      </c>
      <c r="I500">
        <f t="shared" si="77"/>
        <v>1977</v>
      </c>
      <c r="J500" t="s">
        <v>36</v>
      </c>
      <c r="K500" t="s">
        <v>833</v>
      </c>
      <c r="L500">
        <f>VLOOKUP(H500,'id (2016)'!H:I,2,0)</f>
        <v>1977</v>
      </c>
    </row>
    <row r="501" spans="1:12">
      <c r="A501" t="str">
        <f t="shared" si="75"/>
        <v>UrbanikJanusz1981</v>
      </c>
      <c r="C501">
        <f t="shared" si="65"/>
        <v>501</v>
      </c>
      <c r="D501" t="s">
        <v>1765</v>
      </c>
      <c r="E501" t="s">
        <v>1232</v>
      </c>
      <c r="F501" t="s">
        <v>2324</v>
      </c>
      <c r="G501">
        <v>1981</v>
      </c>
      <c r="H501" t="str">
        <f t="shared" si="76"/>
        <v>Urbanik Janusz</v>
      </c>
      <c r="I501">
        <f t="shared" si="77"/>
        <v>1981</v>
      </c>
      <c r="J501" t="s">
        <v>36</v>
      </c>
      <c r="K501" t="s">
        <v>833</v>
      </c>
      <c r="L501" t="e">
        <f>VLOOKUP(H501,'id (2016)'!H:I,2,0)</f>
        <v>#N/A</v>
      </c>
    </row>
    <row r="502" spans="1:12">
      <c r="A502" t="str">
        <f t="shared" si="75"/>
        <v>RedoGrzegorz1971</v>
      </c>
      <c r="C502">
        <f t="shared" si="65"/>
        <v>502</v>
      </c>
      <c r="D502" t="s">
        <v>2361</v>
      </c>
      <c r="E502" t="s">
        <v>23</v>
      </c>
      <c r="F502" t="s">
        <v>2324</v>
      </c>
      <c r="G502">
        <v>1971</v>
      </c>
      <c r="H502" t="str">
        <f t="shared" si="76"/>
        <v>Redo Grzegorz</v>
      </c>
      <c r="I502">
        <f t="shared" si="77"/>
        <v>1971</v>
      </c>
      <c r="J502" t="s">
        <v>36</v>
      </c>
      <c r="K502" t="s">
        <v>833</v>
      </c>
      <c r="L502" t="e">
        <f>VLOOKUP(H502,'id (2016)'!H:I,2,0)</f>
        <v>#N/A</v>
      </c>
    </row>
    <row r="503" spans="1:12">
      <c r="A503" t="str">
        <f t="shared" si="75"/>
        <v>NiegowskiArkadiusz1981</v>
      </c>
      <c r="C503">
        <f t="shared" si="65"/>
        <v>503</v>
      </c>
      <c r="D503" t="s">
        <v>952</v>
      </c>
      <c r="E503" t="s">
        <v>379</v>
      </c>
      <c r="F503">
        <v>0</v>
      </c>
      <c r="G503">
        <v>1981</v>
      </c>
      <c r="H503" t="str">
        <f t="shared" si="76"/>
        <v>Niegowski Arkadiusz</v>
      </c>
      <c r="I503">
        <f t="shared" si="77"/>
        <v>1981</v>
      </c>
      <c r="J503" t="s">
        <v>36</v>
      </c>
      <c r="K503" t="s">
        <v>833</v>
      </c>
      <c r="L503">
        <f>VLOOKUP(H503,'id (2016)'!H:I,2,0)</f>
        <v>1981</v>
      </c>
    </row>
    <row r="504" spans="1:12">
      <c r="A504" t="str">
        <f t="shared" si="75"/>
        <v>CieplakMikołaj2006</v>
      </c>
      <c r="C504">
        <f t="shared" si="65"/>
        <v>504</v>
      </c>
      <c r="D504" t="s">
        <v>2362</v>
      </c>
      <c r="E504" t="s">
        <v>447</v>
      </c>
      <c r="F504">
        <v>0</v>
      </c>
      <c r="G504">
        <v>2006</v>
      </c>
      <c r="H504" t="str">
        <f t="shared" si="76"/>
        <v>Cieplak Mikołaj</v>
      </c>
      <c r="I504">
        <f t="shared" si="77"/>
        <v>2006</v>
      </c>
      <c r="J504" t="s">
        <v>36</v>
      </c>
      <c r="K504" t="s">
        <v>833</v>
      </c>
      <c r="L504" t="e">
        <f>VLOOKUP(H504,'id (2016)'!H:I,2,0)</f>
        <v>#N/A</v>
      </c>
    </row>
    <row r="505" spans="1:12">
      <c r="A505" t="str">
        <f t="shared" si="75"/>
        <v>TomczykKrzysztof1974</v>
      </c>
      <c r="C505">
        <f t="shared" si="65"/>
        <v>505</v>
      </c>
      <c r="D505" t="s">
        <v>1174</v>
      </c>
      <c r="E505" t="s">
        <v>26</v>
      </c>
      <c r="F505">
        <v>0</v>
      </c>
      <c r="G505">
        <v>1974</v>
      </c>
      <c r="H505" t="str">
        <f t="shared" si="76"/>
        <v>Tomczyk Krzysztof</v>
      </c>
      <c r="I505">
        <f t="shared" si="77"/>
        <v>1974</v>
      </c>
      <c r="J505" t="s">
        <v>36</v>
      </c>
      <c r="K505" t="s">
        <v>833</v>
      </c>
      <c r="L505" t="e">
        <f>VLOOKUP(H505,'id (2016)'!H:I,2,0)</f>
        <v>#N/A</v>
      </c>
    </row>
    <row r="506" spans="1:12">
      <c r="A506" t="str">
        <f t="shared" si="75"/>
        <v>PytelMarek1975</v>
      </c>
      <c r="C506">
        <f t="shared" si="65"/>
        <v>506</v>
      </c>
      <c r="D506" t="s">
        <v>2353</v>
      </c>
      <c r="E506" t="s">
        <v>38</v>
      </c>
      <c r="F506" t="s">
        <v>2316</v>
      </c>
      <c r="G506">
        <v>1975</v>
      </c>
      <c r="H506" t="str">
        <f t="shared" si="76"/>
        <v>Pytel Marek</v>
      </c>
      <c r="I506">
        <f t="shared" si="77"/>
        <v>1975</v>
      </c>
      <c r="J506" t="s">
        <v>36</v>
      </c>
      <c r="K506" t="s">
        <v>833</v>
      </c>
      <c r="L506" t="e">
        <f>VLOOKUP(H506,'id (2016)'!H:I,2,0)</f>
        <v>#N/A</v>
      </c>
    </row>
    <row r="507" spans="1:12">
      <c r="A507" t="str">
        <f t="shared" si="75"/>
        <v>FlorczakKarol1980</v>
      </c>
      <c r="C507">
        <f t="shared" si="65"/>
        <v>507</v>
      </c>
      <c r="D507" t="s">
        <v>137</v>
      </c>
      <c r="E507" t="s">
        <v>101</v>
      </c>
      <c r="F507" t="s">
        <v>891</v>
      </c>
      <c r="G507">
        <v>1980</v>
      </c>
      <c r="H507" t="str">
        <f t="shared" si="76"/>
        <v>Florczak Karol</v>
      </c>
      <c r="I507">
        <f t="shared" si="77"/>
        <v>1980</v>
      </c>
      <c r="J507" t="s">
        <v>36</v>
      </c>
      <c r="K507" t="s">
        <v>833</v>
      </c>
      <c r="L507">
        <f>VLOOKUP(H507,'id (2016)'!H:I,2,0)</f>
        <v>1980</v>
      </c>
    </row>
    <row r="508" spans="1:12">
      <c r="A508" t="str">
        <f t="shared" si="75"/>
        <v>TowarekIreneusz1973</v>
      </c>
      <c r="C508">
        <f t="shared" si="65"/>
        <v>508</v>
      </c>
      <c r="D508" t="s">
        <v>2363</v>
      </c>
      <c r="E508" t="s">
        <v>2364</v>
      </c>
      <c r="F508" t="s">
        <v>2261</v>
      </c>
      <c r="G508">
        <v>1973</v>
      </c>
      <c r="H508" t="str">
        <f t="shared" si="76"/>
        <v>Towarek Ireneusz</v>
      </c>
      <c r="I508">
        <f t="shared" si="77"/>
        <v>1973</v>
      </c>
      <c r="J508" t="s">
        <v>36</v>
      </c>
      <c r="K508" t="s">
        <v>852</v>
      </c>
      <c r="L508" t="e">
        <f>VLOOKUP(H508,'id (2016)'!H:I,2,0)</f>
        <v>#N/A</v>
      </c>
    </row>
    <row r="509" spans="1:12">
      <c r="A509" t="str">
        <f t="shared" si="75"/>
        <v>SzotTomasz1977</v>
      </c>
      <c r="C509">
        <f t="shared" ref="C509:C573" si="78">C508+1</f>
        <v>509</v>
      </c>
      <c r="D509" t="s">
        <v>174</v>
      </c>
      <c r="E509" t="s">
        <v>53</v>
      </c>
      <c r="F509" t="s">
        <v>2231</v>
      </c>
      <c r="G509">
        <v>1977</v>
      </c>
      <c r="H509" t="str">
        <f t="shared" si="76"/>
        <v>Szot Tomasz</v>
      </c>
      <c r="I509">
        <f t="shared" si="77"/>
        <v>1977</v>
      </c>
      <c r="J509" t="s">
        <v>36</v>
      </c>
      <c r="K509" t="s">
        <v>852</v>
      </c>
      <c r="L509">
        <f>VLOOKUP(H509,'id (2016)'!H:I,2,0)</f>
        <v>1977</v>
      </c>
    </row>
    <row r="510" spans="1:12">
      <c r="A510" t="str">
        <f t="shared" si="75"/>
        <v>SzyplińskiMichał1982</v>
      </c>
      <c r="C510">
        <f t="shared" si="78"/>
        <v>510</v>
      </c>
      <c r="D510" t="s">
        <v>2365</v>
      </c>
      <c r="E510" t="s">
        <v>65</v>
      </c>
      <c r="F510" t="s">
        <v>310</v>
      </c>
      <c r="G510">
        <v>1982</v>
      </c>
      <c r="H510" t="str">
        <f t="shared" ref="H510:H513" si="79">D510&amp;" "&amp;E510</f>
        <v>Szypliński Michał</v>
      </c>
      <c r="I510">
        <f t="shared" ref="I510:I513" si="80">G510</f>
        <v>1982</v>
      </c>
      <c r="J510" t="s">
        <v>36</v>
      </c>
      <c r="K510" t="s">
        <v>852</v>
      </c>
      <c r="L510" t="e">
        <f>VLOOKUP(H510,'id (2016)'!H:I,2,0)</f>
        <v>#N/A</v>
      </c>
    </row>
    <row r="511" spans="1:12">
      <c r="A511" t="str">
        <f t="shared" si="75"/>
        <v>KwapisiewiczPiotr1984</v>
      </c>
      <c r="C511">
        <f t="shared" si="78"/>
        <v>511</v>
      </c>
      <c r="D511" t="s">
        <v>2366</v>
      </c>
      <c r="E511" t="s">
        <v>19</v>
      </c>
      <c r="F511">
        <v>0</v>
      </c>
      <c r="G511">
        <v>1984</v>
      </c>
      <c r="H511" t="str">
        <f t="shared" si="79"/>
        <v>Kwapisiewicz Piotr</v>
      </c>
      <c r="I511">
        <f t="shared" si="80"/>
        <v>1984</v>
      </c>
      <c r="J511" t="s">
        <v>36</v>
      </c>
      <c r="K511" t="s">
        <v>852</v>
      </c>
      <c r="L511">
        <f>VLOOKUP(H511,'id (2016)'!H:I,2,0)</f>
        <v>1984</v>
      </c>
    </row>
    <row r="512" spans="1:12">
      <c r="A512" t="str">
        <f t="shared" si="75"/>
        <v>SieciechowiczPaweł1980</v>
      </c>
      <c r="C512">
        <f t="shared" si="78"/>
        <v>512</v>
      </c>
      <c r="D512" t="s">
        <v>2367</v>
      </c>
      <c r="E512" t="s">
        <v>20</v>
      </c>
      <c r="F512">
        <v>0</v>
      </c>
      <c r="G512">
        <v>1980</v>
      </c>
      <c r="H512" t="str">
        <f t="shared" si="79"/>
        <v>Sieciechowicz Paweł</v>
      </c>
      <c r="I512">
        <f t="shared" si="80"/>
        <v>1980</v>
      </c>
      <c r="J512" t="s">
        <v>36</v>
      </c>
      <c r="K512" t="s">
        <v>852</v>
      </c>
      <c r="L512">
        <f>VLOOKUP(H512,'id (2016)'!H:I,2,0)</f>
        <v>1980</v>
      </c>
    </row>
    <row r="513" spans="1:12">
      <c r="A513" t="str">
        <f t="shared" si="75"/>
        <v>PionkMichał1986</v>
      </c>
      <c r="C513">
        <f t="shared" si="78"/>
        <v>513</v>
      </c>
      <c r="D513" t="s">
        <v>2368</v>
      </c>
      <c r="E513" t="s">
        <v>65</v>
      </c>
      <c r="F513">
        <v>0</v>
      </c>
      <c r="G513">
        <v>1986</v>
      </c>
      <c r="H513" t="str">
        <f t="shared" si="79"/>
        <v>Pionk Michał</v>
      </c>
      <c r="I513">
        <f t="shared" si="80"/>
        <v>1986</v>
      </c>
      <c r="J513" t="s">
        <v>36</v>
      </c>
      <c r="K513" t="s">
        <v>852</v>
      </c>
      <c r="L513" t="e">
        <f>VLOOKUP(H513,'id (2016)'!H:I,2,0)</f>
        <v>#N/A</v>
      </c>
    </row>
    <row r="514" spans="1:12">
      <c r="A514" t="str">
        <f t="shared" si="75"/>
        <v>GallaJacek0</v>
      </c>
      <c r="C514">
        <f t="shared" si="78"/>
        <v>514</v>
      </c>
      <c r="D514" t="s">
        <v>182</v>
      </c>
      <c r="E514" t="s">
        <v>25</v>
      </c>
      <c r="F514" t="s">
        <v>2391</v>
      </c>
      <c r="G514">
        <v>0</v>
      </c>
      <c r="H514" t="str">
        <f t="shared" ref="H514:H531" si="81">D514&amp;" "&amp;E514</f>
        <v>Galla Jacek</v>
      </c>
      <c r="I514">
        <f t="shared" ref="I514:I531" si="82">G514</f>
        <v>0</v>
      </c>
      <c r="J514" t="s">
        <v>36</v>
      </c>
      <c r="K514" t="s">
        <v>871</v>
      </c>
      <c r="L514" t="e">
        <f>VLOOKUP(H514,'id (2016)'!H:I,2,0)</f>
        <v>#N/A</v>
      </c>
    </row>
    <row r="515" spans="1:12">
      <c r="A515" t="str">
        <f t="shared" si="75"/>
        <v>GrabowskiMarcin0</v>
      </c>
      <c r="C515">
        <f t="shared" si="78"/>
        <v>515</v>
      </c>
      <c r="D515" t="s">
        <v>103</v>
      </c>
      <c r="E515" t="s">
        <v>21</v>
      </c>
      <c r="F515" t="s">
        <v>2393</v>
      </c>
      <c r="G515">
        <v>0</v>
      </c>
      <c r="H515" t="str">
        <f t="shared" si="81"/>
        <v>Grabowski Marcin</v>
      </c>
      <c r="I515">
        <f t="shared" si="82"/>
        <v>0</v>
      </c>
      <c r="J515" t="s">
        <v>36</v>
      </c>
      <c r="K515" t="s">
        <v>871</v>
      </c>
      <c r="L515" t="e">
        <f>VLOOKUP(H515,'id (2016)'!H:I,2,0)</f>
        <v>#N/A</v>
      </c>
    </row>
    <row r="516" spans="1:12">
      <c r="A516" t="str">
        <f t="shared" si="75"/>
        <v>HoraninPaweł0</v>
      </c>
      <c r="C516">
        <f t="shared" si="78"/>
        <v>516</v>
      </c>
      <c r="D516" t="s">
        <v>2383</v>
      </c>
      <c r="E516" t="s">
        <v>20</v>
      </c>
      <c r="F516" t="s">
        <v>2394</v>
      </c>
      <c r="G516">
        <v>0</v>
      </c>
      <c r="H516" t="str">
        <f t="shared" si="81"/>
        <v>Horanin Paweł</v>
      </c>
      <c r="I516">
        <f t="shared" si="82"/>
        <v>0</v>
      </c>
      <c r="J516" t="s">
        <v>36</v>
      </c>
      <c r="K516" t="s">
        <v>871</v>
      </c>
      <c r="L516" t="e">
        <f>VLOOKUP(H516,'id (2016)'!H:I,2,0)</f>
        <v>#N/A</v>
      </c>
    </row>
    <row r="517" spans="1:12">
      <c r="A517" t="str">
        <f t="shared" si="75"/>
        <v>TopolewskiJarosław0</v>
      </c>
      <c r="C517">
        <f t="shared" si="78"/>
        <v>517</v>
      </c>
      <c r="D517" t="s">
        <v>2384</v>
      </c>
      <c r="E517" t="s">
        <v>96</v>
      </c>
      <c r="F517" t="s">
        <v>2395</v>
      </c>
      <c r="G517">
        <v>0</v>
      </c>
      <c r="H517" t="str">
        <f t="shared" si="81"/>
        <v>Topolewski Jarosław</v>
      </c>
      <c r="I517">
        <f t="shared" si="82"/>
        <v>0</v>
      </c>
      <c r="J517" t="s">
        <v>36</v>
      </c>
      <c r="K517" t="s">
        <v>871</v>
      </c>
      <c r="L517" t="e">
        <f>VLOOKUP(H517,'id (2016)'!H:I,2,0)</f>
        <v>#N/A</v>
      </c>
    </row>
    <row r="518" spans="1:12">
      <c r="A518" t="str">
        <f t="shared" si="75"/>
        <v>WydymusSzymon0</v>
      </c>
      <c r="C518">
        <f t="shared" si="78"/>
        <v>518</v>
      </c>
      <c r="D518" t="s">
        <v>2386</v>
      </c>
      <c r="E518" t="s">
        <v>414</v>
      </c>
      <c r="F518">
        <v>0</v>
      </c>
      <c r="G518">
        <v>0</v>
      </c>
      <c r="H518" t="str">
        <f t="shared" si="81"/>
        <v>Wydymus Szymon</v>
      </c>
      <c r="I518">
        <f t="shared" si="82"/>
        <v>0</v>
      </c>
      <c r="J518" t="s">
        <v>36</v>
      </c>
      <c r="K518" t="s">
        <v>871</v>
      </c>
      <c r="L518" t="e">
        <f>VLOOKUP(H518,'id (2016)'!H:I,2,0)</f>
        <v>#N/A</v>
      </c>
    </row>
    <row r="519" spans="1:12">
      <c r="A519" t="str">
        <f t="shared" si="75"/>
        <v>ZielińskiDaniel1985</v>
      </c>
      <c r="C519">
        <f t="shared" si="78"/>
        <v>519</v>
      </c>
      <c r="D519" t="s">
        <v>39</v>
      </c>
      <c r="E519" t="s">
        <v>154</v>
      </c>
      <c r="F519">
        <v>0</v>
      </c>
      <c r="G519">
        <v>1985</v>
      </c>
      <c r="H519" t="str">
        <f t="shared" si="81"/>
        <v>Zieliński Daniel</v>
      </c>
      <c r="I519">
        <f t="shared" si="82"/>
        <v>1985</v>
      </c>
      <c r="J519" t="s">
        <v>36</v>
      </c>
      <c r="K519" t="s">
        <v>871</v>
      </c>
      <c r="L519">
        <f>VLOOKUP(H519,'id (2016)'!H:I,2,0)</f>
        <v>1985</v>
      </c>
    </row>
    <row r="520" spans="1:12">
      <c r="A520" t="str">
        <f t="shared" si="75"/>
        <v>PijankaAgnieszka0</v>
      </c>
      <c r="C520">
        <f t="shared" si="78"/>
        <v>520</v>
      </c>
      <c r="D520" t="s">
        <v>2387</v>
      </c>
      <c r="E520" t="s">
        <v>148</v>
      </c>
      <c r="F520" t="s">
        <v>2388</v>
      </c>
      <c r="G520">
        <v>0</v>
      </c>
      <c r="H520" t="str">
        <f t="shared" si="81"/>
        <v>Pijanka Agnieszka</v>
      </c>
      <c r="I520">
        <f t="shared" si="82"/>
        <v>0</v>
      </c>
      <c r="J520" t="s">
        <v>36</v>
      </c>
      <c r="K520" t="s">
        <v>871</v>
      </c>
      <c r="L520" t="e">
        <f>VLOOKUP(H520,'id (2016)'!H:I,2,0)</f>
        <v>#N/A</v>
      </c>
    </row>
    <row r="521" spans="1:12">
      <c r="A521" t="str">
        <f t="shared" si="75"/>
        <v>PilchMirek0</v>
      </c>
      <c r="C521">
        <f t="shared" si="78"/>
        <v>521</v>
      </c>
      <c r="D521" t="s">
        <v>2390</v>
      </c>
      <c r="E521" t="s">
        <v>2389</v>
      </c>
      <c r="F521" t="s">
        <v>2388</v>
      </c>
      <c r="G521">
        <v>0</v>
      </c>
      <c r="H521" t="str">
        <f t="shared" si="81"/>
        <v>Pilch Mirek</v>
      </c>
      <c r="I521">
        <f t="shared" si="82"/>
        <v>0</v>
      </c>
      <c r="J521" t="s">
        <v>36</v>
      </c>
      <c r="K521" t="s">
        <v>871</v>
      </c>
      <c r="L521" t="e">
        <f>VLOOKUP(H521,'id (2016)'!H:I,2,0)</f>
        <v>#N/A</v>
      </c>
    </row>
    <row r="522" spans="1:12">
      <c r="A522" t="str">
        <f t="shared" si="75"/>
        <v>MatuszewskaAnula0</v>
      </c>
      <c r="C522">
        <f t="shared" si="78"/>
        <v>522</v>
      </c>
      <c r="D522" t="s">
        <v>1593</v>
      </c>
      <c r="E522" t="s">
        <v>2385</v>
      </c>
      <c r="F522">
        <v>0</v>
      </c>
      <c r="G522">
        <v>0</v>
      </c>
      <c r="H522" t="str">
        <f t="shared" si="81"/>
        <v>Matuszewska Anula</v>
      </c>
      <c r="I522">
        <f t="shared" si="82"/>
        <v>0</v>
      </c>
      <c r="J522" t="s">
        <v>0</v>
      </c>
      <c r="K522" t="s">
        <v>871</v>
      </c>
      <c r="L522" t="e">
        <f>VLOOKUP(H522,'id (2016)'!H:I,2,0)</f>
        <v>#N/A</v>
      </c>
    </row>
    <row r="523" spans="1:12">
      <c r="A523" t="str">
        <f t="shared" ref="A523:A531" si="83">D523&amp;E523&amp;G523</f>
        <v>RajkiewiczKrzysztof0</v>
      </c>
      <c r="C523">
        <f t="shared" si="78"/>
        <v>523</v>
      </c>
      <c r="D523" t="s">
        <v>2416</v>
      </c>
      <c r="E523" t="s">
        <v>26</v>
      </c>
      <c r="F523">
        <v>0</v>
      </c>
      <c r="G523">
        <v>0</v>
      </c>
      <c r="H523" t="str">
        <f t="shared" si="81"/>
        <v>Rajkiewicz Krzysztof</v>
      </c>
      <c r="I523">
        <f t="shared" si="82"/>
        <v>0</v>
      </c>
      <c r="J523" t="s">
        <v>36</v>
      </c>
      <c r="K523" t="s">
        <v>2451</v>
      </c>
      <c r="L523" t="e">
        <f>VLOOKUP(H523,'id (2016)'!H:I,2,0)</f>
        <v>#N/A</v>
      </c>
    </row>
    <row r="524" spans="1:12">
      <c r="A524" t="str">
        <f t="shared" si="83"/>
        <v>BiałkaMarcin0</v>
      </c>
      <c r="C524">
        <f t="shared" si="78"/>
        <v>524</v>
      </c>
      <c r="D524" t="s">
        <v>2420</v>
      </c>
      <c r="E524" t="s">
        <v>21</v>
      </c>
      <c r="F524" t="s">
        <v>2421</v>
      </c>
      <c r="G524">
        <v>0</v>
      </c>
      <c r="H524" t="str">
        <f t="shared" si="81"/>
        <v>Białka Marcin</v>
      </c>
      <c r="I524">
        <f t="shared" si="82"/>
        <v>0</v>
      </c>
      <c r="J524" t="s">
        <v>36</v>
      </c>
      <c r="K524" t="s">
        <v>2451</v>
      </c>
      <c r="L524" t="e">
        <f>VLOOKUP(H524,'id (2016)'!H:I,2,0)</f>
        <v>#N/A</v>
      </c>
    </row>
    <row r="525" spans="1:12">
      <c r="A525" t="str">
        <f t="shared" si="83"/>
        <v>GilRyszard0</v>
      </c>
      <c r="C525">
        <f t="shared" si="78"/>
        <v>525</v>
      </c>
      <c r="D525" t="s">
        <v>2422</v>
      </c>
      <c r="E525" t="s">
        <v>570</v>
      </c>
      <c r="F525" t="s">
        <v>2421</v>
      </c>
      <c r="G525">
        <v>0</v>
      </c>
      <c r="H525" t="str">
        <f t="shared" si="81"/>
        <v>Gil Ryszard</v>
      </c>
      <c r="I525">
        <f t="shared" si="82"/>
        <v>0</v>
      </c>
      <c r="J525" t="s">
        <v>36</v>
      </c>
      <c r="K525" t="s">
        <v>2451</v>
      </c>
      <c r="L525" t="e">
        <f>VLOOKUP(H525,'id (2016)'!H:I,2,0)</f>
        <v>#N/A</v>
      </c>
    </row>
    <row r="526" spans="1:12">
      <c r="A526" t="str">
        <f t="shared" si="83"/>
        <v>BanaszkiewiczPaweł1987</v>
      </c>
      <c r="C526">
        <f t="shared" si="78"/>
        <v>526</v>
      </c>
      <c r="D526" t="s">
        <v>277</v>
      </c>
      <c r="E526" t="s">
        <v>20</v>
      </c>
      <c r="F526" t="s">
        <v>2423</v>
      </c>
      <c r="G526">
        <v>1987</v>
      </c>
      <c r="H526" t="str">
        <f t="shared" si="81"/>
        <v>Banaszkiewicz Paweł</v>
      </c>
      <c r="I526">
        <f t="shared" si="82"/>
        <v>1987</v>
      </c>
      <c r="J526" t="s">
        <v>36</v>
      </c>
      <c r="K526" t="s">
        <v>2451</v>
      </c>
      <c r="L526" t="e">
        <f>VLOOKUP(H526,'id (2016)'!H:I,2,0)</f>
        <v>#N/A</v>
      </c>
    </row>
    <row r="527" spans="1:12">
      <c r="A527" t="str">
        <f t="shared" si="83"/>
        <v>NiedośpiałKrzysztof1976</v>
      </c>
      <c r="C527">
        <f t="shared" si="78"/>
        <v>527</v>
      </c>
      <c r="D527" t="s">
        <v>271</v>
      </c>
      <c r="E527" t="s">
        <v>26</v>
      </c>
      <c r="F527" t="s">
        <v>270</v>
      </c>
      <c r="G527">
        <v>1976</v>
      </c>
      <c r="H527" t="str">
        <f t="shared" si="81"/>
        <v>Niedośpiał Krzysztof</v>
      </c>
      <c r="I527">
        <f t="shared" si="82"/>
        <v>1976</v>
      </c>
      <c r="J527" t="s">
        <v>36</v>
      </c>
      <c r="K527" t="s">
        <v>2451</v>
      </c>
      <c r="L527">
        <f>VLOOKUP(H527,'id (2016)'!H:I,2,0)</f>
        <v>1976</v>
      </c>
    </row>
    <row r="528" spans="1:12">
      <c r="A528" t="str">
        <f t="shared" si="83"/>
        <v>PaluchDariusz0</v>
      </c>
      <c r="C528">
        <f t="shared" si="78"/>
        <v>528</v>
      </c>
      <c r="D528" t="s">
        <v>2429</v>
      </c>
      <c r="E528" t="s">
        <v>159</v>
      </c>
      <c r="F528">
        <v>0</v>
      </c>
      <c r="G528">
        <v>0</v>
      </c>
      <c r="H528" t="str">
        <f t="shared" si="81"/>
        <v>Paluch Dariusz</v>
      </c>
      <c r="I528">
        <f t="shared" si="82"/>
        <v>0</v>
      </c>
      <c r="J528" t="s">
        <v>36</v>
      </c>
      <c r="K528" t="s">
        <v>2451</v>
      </c>
      <c r="L528" t="e">
        <f>VLOOKUP(H528,'id (2016)'!H:I,2,0)</f>
        <v>#N/A</v>
      </c>
    </row>
    <row r="529" spans="1:12">
      <c r="A529" t="str">
        <f t="shared" si="83"/>
        <v>SzachowiczBorys0</v>
      </c>
      <c r="C529">
        <f t="shared" si="78"/>
        <v>529</v>
      </c>
      <c r="D529" t="s">
        <v>2431</v>
      </c>
      <c r="E529" t="s">
        <v>1746</v>
      </c>
      <c r="F529">
        <v>0</v>
      </c>
      <c r="G529">
        <v>0</v>
      </c>
      <c r="H529" t="str">
        <f t="shared" si="81"/>
        <v>Szachowicz Borys</v>
      </c>
      <c r="I529">
        <f t="shared" si="82"/>
        <v>0</v>
      </c>
      <c r="J529" t="s">
        <v>36</v>
      </c>
      <c r="K529" t="s">
        <v>2451</v>
      </c>
      <c r="L529" t="e">
        <f>VLOOKUP(H529,'id (2016)'!H:I,2,0)</f>
        <v>#N/A</v>
      </c>
    </row>
    <row r="530" spans="1:12">
      <c r="A530" t="str">
        <f t="shared" si="83"/>
        <v>CiosekKrzysztof1964</v>
      </c>
      <c r="C530">
        <f t="shared" si="78"/>
        <v>530</v>
      </c>
      <c r="D530" t="s">
        <v>2432</v>
      </c>
      <c r="E530" t="s">
        <v>26</v>
      </c>
      <c r="F530">
        <v>0</v>
      </c>
      <c r="G530">
        <v>1964</v>
      </c>
      <c r="H530" t="str">
        <f t="shared" si="81"/>
        <v>Ciosek Krzysztof</v>
      </c>
      <c r="I530">
        <f t="shared" si="82"/>
        <v>1964</v>
      </c>
      <c r="J530" t="s">
        <v>36</v>
      </c>
      <c r="K530" t="s">
        <v>2451</v>
      </c>
      <c r="L530" t="e">
        <f>VLOOKUP(H530,'id (2016)'!H:I,2,0)</f>
        <v>#N/A</v>
      </c>
    </row>
    <row r="531" spans="1:12">
      <c r="A531" t="str">
        <f t="shared" si="83"/>
        <v>KijewskiBartosz0</v>
      </c>
      <c r="C531">
        <f t="shared" si="78"/>
        <v>531</v>
      </c>
      <c r="D531" t="s">
        <v>2434</v>
      </c>
      <c r="E531" t="s">
        <v>51</v>
      </c>
      <c r="F531">
        <v>0</v>
      </c>
      <c r="G531">
        <v>0</v>
      </c>
      <c r="H531" t="str">
        <f t="shared" si="81"/>
        <v>Kijewski Bartosz</v>
      </c>
      <c r="I531">
        <f t="shared" si="82"/>
        <v>0</v>
      </c>
      <c r="J531" t="s">
        <v>36</v>
      </c>
      <c r="K531" t="s">
        <v>2451</v>
      </c>
      <c r="L531" t="e">
        <f>VLOOKUP(H531,'id (2016)'!H:I,2,0)</f>
        <v>#N/A</v>
      </c>
    </row>
    <row r="532" spans="1:12">
      <c r="A532" t="str">
        <f t="shared" ref="A532:A536" si="84">D532&amp;E532&amp;G532</f>
        <v>MłynarkiewiczMichał0</v>
      </c>
      <c r="C532">
        <f t="shared" si="78"/>
        <v>532</v>
      </c>
      <c r="D532" t="s">
        <v>2437</v>
      </c>
      <c r="E532" t="s">
        <v>65</v>
      </c>
      <c r="F532" t="s">
        <v>2438</v>
      </c>
      <c r="G532">
        <v>0</v>
      </c>
      <c r="H532" t="str">
        <f t="shared" ref="H532:H536" si="85">D532&amp;" "&amp;E532</f>
        <v>Młynarkiewicz Michał</v>
      </c>
      <c r="I532">
        <f t="shared" ref="I532:I536" si="86">G532</f>
        <v>0</v>
      </c>
      <c r="J532" t="s">
        <v>36</v>
      </c>
      <c r="K532" t="s">
        <v>2451</v>
      </c>
      <c r="L532" t="e">
        <f>VLOOKUP(H532,'id (2016)'!H:I,2,0)</f>
        <v>#N/A</v>
      </c>
    </row>
    <row r="533" spans="1:12">
      <c r="A533" t="str">
        <f t="shared" si="84"/>
        <v>KuchtaMariusz0</v>
      </c>
      <c r="C533">
        <f t="shared" si="78"/>
        <v>533</v>
      </c>
      <c r="D533" t="s">
        <v>510</v>
      </c>
      <c r="E533" t="s">
        <v>399</v>
      </c>
      <c r="F533">
        <v>0</v>
      </c>
      <c r="G533">
        <v>0</v>
      </c>
      <c r="H533" t="str">
        <f t="shared" si="85"/>
        <v>Kuchta Mariusz</v>
      </c>
      <c r="I533">
        <f t="shared" si="86"/>
        <v>0</v>
      </c>
      <c r="J533" t="s">
        <v>36</v>
      </c>
      <c r="K533" t="s">
        <v>2451</v>
      </c>
      <c r="L533">
        <f>VLOOKUP(H533,'id (2016)'!H:I,2,0)</f>
        <v>0</v>
      </c>
    </row>
    <row r="534" spans="1:12">
      <c r="A534" t="str">
        <f t="shared" si="84"/>
        <v>OleśkówMichał0</v>
      </c>
      <c r="C534">
        <f t="shared" si="78"/>
        <v>534</v>
      </c>
      <c r="D534" t="s">
        <v>2440</v>
      </c>
      <c r="E534" t="s">
        <v>65</v>
      </c>
      <c r="F534" t="s">
        <v>2441</v>
      </c>
      <c r="G534">
        <v>0</v>
      </c>
      <c r="H534" t="str">
        <f t="shared" si="85"/>
        <v>Oleśków Michał</v>
      </c>
      <c r="I534">
        <f t="shared" si="86"/>
        <v>0</v>
      </c>
      <c r="J534" t="s">
        <v>36</v>
      </c>
      <c r="K534" t="s">
        <v>2451</v>
      </c>
      <c r="L534" t="e">
        <f>VLOOKUP(H534,'id (2016)'!H:I,2,0)</f>
        <v>#N/A</v>
      </c>
    </row>
    <row r="535" spans="1:12">
      <c r="A535" t="str">
        <f t="shared" si="84"/>
        <v>AdamczykHenryk0</v>
      </c>
      <c r="C535">
        <f t="shared" si="78"/>
        <v>535</v>
      </c>
      <c r="D535" t="s">
        <v>246</v>
      </c>
      <c r="E535" t="s">
        <v>2442</v>
      </c>
      <c r="F535">
        <v>0</v>
      </c>
      <c r="G535">
        <v>0</v>
      </c>
      <c r="H535" t="str">
        <f t="shared" si="85"/>
        <v>Adamczyk Henryk</v>
      </c>
      <c r="I535">
        <f t="shared" si="86"/>
        <v>0</v>
      </c>
      <c r="J535" t="s">
        <v>36</v>
      </c>
      <c r="K535" t="s">
        <v>2451</v>
      </c>
      <c r="L535" t="e">
        <f>VLOOKUP(H535,'id (2016)'!H:I,2,0)</f>
        <v>#N/A</v>
      </c>
    </row>
    <row r="536" spans="1:12">
      <c r="A536" t="str">
        <f t="shared" si="84"/>
        <v>WalacikKrzysztof0</v>
      </c>
      <c r="C536">
        <f t="shared" si="78"/>
        <v>536</v>
      </c>
      <c r="D536" t="s">
        <v>2444</v>
      </c>
      <c r="E536" t="s">
        <v>26</v>
      </c>
      <c r="F536">
        <v>0</v>
      </c>
      <c r="G536">
        <v>0</v>
      </c>
      <c r="H536" t="str">
        <f t="shared" si="85"/>
        <v>Walacik Krzysztof</v>
      </c>
      <c r="I536">
        <f t="shared" si="86"/>
        <v>0</v>
      </c>
      <c r="J536" t="s">
        <v>36</v>
      </c>
      <c r="K536" t="s">
        <v>2451</v>
      </c>
      <c r="L536" t="e">
        <f>VLOOKUP(H536,'id (2016)'!H:I,2,0)</f>
        <v>#N/A</v>
      </c>
    </row>
    <row r="537" spans="1:12">
      <c r="A537" t="str">
        <f t="shared" ref="A537:A543" si="87">D537&amp;E537&amp;G537</f>
        <v>SzychowskiStanisław0</v>
      </c>
      <c r="C537">
        <f t="shared" si="78"/>
        <v>537</v>
      </c>
      <c r="D537" t="s">
        <v>2446</v>
      </c>
      <c r="E537" t="s">
        <v>295</v>
      </c>
      <c r="F537">
        <v>0</v>
      </c>
      <c r="G537">
        <v>0</v>
      </c>
      <c r="H537" t="str">
        <f t="shared" ref="H537:H543" si="88">D537&amp;" "&amp;E537</f>
        <v>Szychowski Stanisław</v>
      </c>
      <c r="I537">
        <f t="shared" ref="I537:I543" si="89">G537</f>
        <v>0</v>
      </c>
      <c r="J537" t="s">
        <v>36</v>
      </c>
      <c r="K537" t="s">
        <v>2451</v>
      </c>
      <c r="L537" t="e">
        <f>VLOOKUP(H537,'id (2016)'!H:I,2,0)</f>
        <v>#N/A</v>
      </c>
    </row>
    <row r="538" spans="1:12">
      <c r="A538" t="str">
        <f t="shared" si="87"/>
        <v>GolisJerzy0</v>
      </c>
      <c r="C538">
        <f t="shared" si="78"/>
        <v>538</v>
      </c>
      <c r="D538" t="s">
        <v>2448</v>
      </c>
      <c r="E538" t="s">
        <v>225</v>
      </c>
      <c r="F538">
        <v>0</v>
      </c>
      <c r="G538">
        <v>0</v>
      </c>
      <c r="H538" t="str">
        <f t="shared" si="88"/>
        <v>Golis Jerzy</v>
      </c>
      <c r="I538">
        <f t="shared" si="89"/>
        <v>0</v>
      </c>
      <c r="J538" t="s">
        <v>36</v>
      </c>
      <c r="K538" t="s">
        <v>2451</v>
      </c>
      <c r="L538" t="e">
        <f>VLOOKUP(H538,'id (2016)'!H:I,2,0)</f>
        <v>#N/A</v>
      </c>
    </row>
    <row r="539" spans="1:12">
      <c r="A539" t="str">
        <f t="shared" si="87"/>
        <v>HajdukJacek1975</v>
      </c>
      <c r="C539">
        <f t="shared" si="78"/>
        <v>539</v>
      </c>
      <c r="D539" t="s">
        <v>192</v>
      </c>
      <c r="E539" t="s">
        <v>25</v>
      </c>
      <c r="F539" t="s">
        <v>191</v>
      </c>
      <c r="G539">
        <v>1975</v>
      </c>
      <c r="H539" t="str">
        <f t="shared" si="88"/>
        <v>Hajduk Jacek</v>
      </c>
      <c r="I539">
        <f t="shared" si="89"/>
        <v>1975</v>
      </c>
      <c r="J539" t="s">
        <v>36</v>
      </c>
      <c r="K539" t="s">
        <v>2451</v>
      </c>
      <c r="L539">
        <f>VLOOKUP(H539,'id (2016)'!H:I,2,0)</f>
        <v>1975</v>
      </c>
    </row>
    <row r="540" spans="1:12">
      <c r="A540" t="str">
        <f t="shared" si="87"/>
        <v>Janerka-MorońMarzka1978</v>
      </c>
      <c r="C540">
        <f t="shared" si="78"/>
        <v>540</v>
      </c>
      <c r="D540" t="s">
        <v>2426</v>
      </c>
      <c r="E540" t="s">
        <v>2425</v>
      </c>
      <c r="F540" t="s">
        <v>2428</v>
      </c>
      <c r="G540">
        <v>1978</v>
      </c>
      <c r="H540" t="str">
        <f t="shared" si="88"/>
        <v>Janerka-Moroń Marzka</v>
      </c>
      <c r="I540">
        <f t="shared" si="89"/>
        <v>1978</v>
      </c>
      <c r="J540" t="s">
        <v>0</v>
      </c>
      <c r="K540" t="s">
        <v>2451</v>
      </c>
      <c r="L540" t="e">
        <f>VLOOKUP(H540,'id (2016)'!H:I,2,0)</f>
        <v>#N/A</v>
      </c>
    </row>
    <row r="541" spans="1:12">
      <c r="A541" t="str">
        <f t="shared" si="87"/>
        <v>FałowskaWioletta1970</v>
      </c>
      <c r="C541">
        <f t="shared" si="78"/>
        <v>541</v>
      </c>
      <c r="D541" t="s">
        <v>2436</v>
      </c>
      <c r="E541" t="s">
        <v>1014</v>
      </c>
      <c r="F541">
        <v>0</v>
      </c>
      <c r="G541">
        <v>1970</v>
      </c>
      <c r="H541" t="str">
        <f t="shared" si="88"/>
        <v>Fałowska Wioletta</v>
      </c>
      <c r="I541">
        <f t="shared" si="89"/>
        <v>1970</v>
      </c>
      <c r="J541" t="s">
        <v>0</v>
      </c>
      <c r="K541" t="s">
        <v>2451</v>
      </c>
      <c r="L541" t="e">
        <f>VLOOKUP(H541,'id (2016)'!H:I,2,0)</f>
        <v>#N/A</v>
      </c>
    </row>
    <row r="542" spans="1:12">
      <c r="A542" t="str">
        <f t="shared" si="87"/>
        <v>Cieszkowska-KuchtaMagdalena0</v>
      </c>
      <c r="C542">
        <f t="shared" si="78"/>
        <v>542</v>
      </c>
      <c r="D542" t="s">
        <v>880</v>
      </c>
      <c r="E542" t="s">
        <v>40</v>
      </c>
      <c r="F542">
        <v>0</v>
      </c>
      <c r="G542">
        <v>0</v>
      </c>
      <c r="H542" t="str">
        <f t="shared" si="88"/>
        <v>Cieszkowska-Kuchta Magdalena</v>
      </c>
      <c r="I542">
        <f t="shared" si="89"/>
        <v>0</v>
      </c>
      <c r="J542" t="s">
        <v>0</v>
      </c>
      <c r="K542" t="s">
        <v>2451</v>
      </c>
      <c r="L542">
        <f>VLOOKUP(H542,'id (2016)'!H:I,2,0)</f>
        <v>0</v>
      </c>
    </row>
    <row r="543" spans="1:12">
      <c r="A543" t="str">
        <f t="shared" si="87"/>
        <v>GorzelańczykMarcin1984</v>
      </c>
      <c r="C543">
        <f t="shared" si="78"/>
        <v>543</v>
      </c>
      <c r="D543" t="s">
        <v>2482</v>
      </c>
      <c r="E543" t="s">
        <v>21</v>
      </c>
      <c r="F543" t="s">
        <v>672</v>
      </c>
      <c r="G543">
        <v>1984</v>
      </c>
      <c r="H543" t="str">
        <f t="shared" si="88"/>
        <v>Gorzelańczyk Marcin</v>
      </c>
      <c r="I543">
        <f t="shared" si="89"/>
        <v>1984</v>
      </c>
      <c r="J543" t="s">
        <v>36</v>
      </c>
      <c r="K543" t="s">
        <v>901</v>
      </c>
      <c r="L543" t="e">
        <f>VLOOKUP(H543,'id (2016)'!H:I,2,0)</f>
        <v>#N/A</v>
      </c>
    </row>
    <row r="544" spans="1:12">
      <c r="A544" t="str">
        <f t="shared" ref="A544:A547" si="90">D544&amp;E544&amp;G544</f>
        <v>BłaszczykDarek1974</v>
      </c>
      <c r="C544">
        <f t="shared" si="78"/>
        <v>544</v>
      </c>
      <c r="D544" t="s">
        <v>189</v>
      </c>
      <c r="E544" t="s">
        <v>190</v>
      </c>
      <c r="F544" t="s">
        <v>191</v>
      </c>
      <c r="G544">
        <v>1974</v>
      </c>
      <c r="H544" t="str">
        <f t="shared" ref="H544:H547" si="91">D544&amp;" "&amp;E544</f>
        <v>Błaszczyk Darek</v>
      </c>
      <c r="I544">
        <f t="shared" ref="I544:I547" si="92">G544</f>
        <v>1974</v>
      </c>
      <c r="J544" t="s">
        <v>36</v>
      </c>
      <c r="K544" t="s">
        <v>901</v>
      </c>
      <c r="L544">
        <f>VLOOKUP(H544,'id (2016)'!H:I,2,0)</f>
        <v>1974</v>
      </c>
    </row>
    <row r="545" spans="1:12">
      <c r="A545" t="str">
        <f t="shared" si="90"/>
        <v>PawlakKrzysztof1975</v>
      </c>
      <c r="C545">
        <f t="shared" si="78"/>
        <v>545</v>
      </c>
      <c r="D545" t="s">
        <v>112</v>
      </c>
      <c r="E545" t="s">
        <v>26</v>
      </c>
      <c r="F545" t="s">
        <v>2488</v>
      </c>
      <c r="G545">
        <v>1975</v>
      </c>
      <c r="H545" t="str">
        <f t="shared" si="91"/>
        <v>Pawlak Krzysztof</v>
      </c>
      <c r="I545">
        <f t="shared" si="92"/>
        <v>1975</v>
      </c>
      <c r="J545" t="s">
        <v>36</v>
      </c>
      <c r="K545" t="s">
        <v>901</v>
      </c>
      <c r="L545">
        <f>VLOOKUP(H545,'id (2016)'!H:I,2,0)</f>
        <v>1975</v>
      </c>
    </row>
    <row r="546" spans="1:12">
      <c r="A546" t="str">
        <f t="shared" si="90"/>
        <v>KlepackiBartek1982</v>
      </c>
      <c r="C546">
        <f t="shared" si="78"/>
        <v>546</v>
      </c>
      <c r="D546" t="s">
        <v>800</v>
      </c>
      <c r="E546" t="s">
        <v>140</v>
      </c>
      <c r="F546">
        <v>0</v>
      </c>
      <c r="G546">
        <v>1982</v>
      </c>
      <c r="H546" t="str">
        <f t="shared" si="91"/>
        <v>Klepacki Bartek</v>
      </c>
      <c r="I546">
        <f t="shared" si="92"/>
        <v>1982</v>
      </c>
      <c r="J546" t="s">
        <v>36</v>
      </c>
      <c r="K546" t="s">
        <v>901</v>
      </c>
      <c r="L546" t="e">
        <f>VLOOKUP(H546,'id (2016)'!H:I,2,0)</f>
        <v>#N/A</v>
      </c>
    </row>
    <row r="547" spans="1:12">
      <c r="A547" t="str">
        <f t="shared" si="90"/>
        <v>KasperowiczMariusz1976</v>
      </c>
      <c r="C547">
        <f t="shared" si="78"/>
        <v>547</v>
      </c>
      <c r="D547" t="s">
        <v>2484</v>
      </c>
      <c r="E547" t="s">
        <v>399</v>
      </c>
      <c r="F547">
        <v>0</v>
      </c>
      <c r="G547">
        <v>1976</v>
      </c>
      <c r="H547" t="str">
        <f t="shared" si="91"/>
        <v>Kasperowicz Mariusz</v>
      </c>
      <c r="I547">
        <f t="shared" si="92"/>
        <v>1976</v>
      </c>
      <c r="J547" t="s">
        <v>36</v>
      </c>
      <c r="K547" t="s">
        <v>901</v>
      </c>
      <c r="L547" t="e">
        <f>VLOOKUP(H547,'id (2016)'!H:I,2,0)</f>
        <v>#N/A</v>
      </c>
    </row>
    <row r="548" spans="1:12">
      <c r="A548" t="str">
        <f t="shared" ref="A548:A566" si="93">D548&amp;E548&amp;G548</f>
        <v>BatogowskiMarek1955</v>
      </c>
      <c r="C548">
        <f t="shared" si="78"/>
        <v>548</v>
      </c>
      <c r="D548" t="s">
        <v>2487</v>
      </c>
      <c r="E548" t="s">
        <v>38</v>
      </c>
      <c r="F548">
        <v>0</v>
      </c>
      <c r="G548">
        <v>1955</v>
      </c>
      <c r="H548" t="str">
        <f t="shared" ref="H548:H566" si="94">D548&amp;" "&amp;E548</f>
        <v>Batogowski Marek</v>
      </c>
      <c r="I548">
        <f t="shared" ref="I548:I566" si="95">G548</f>
        <v>1955</v>
      </c>
      <c r="J548" t="s">
        <v>36</v>
      </c>
      <c r="K548" t="s">
        <v>901</v>
      </c>
      <c r="L548" t="e">
        <f>VLOOKUP(H548,'id (2016)'!H:I,2,0)</f>
        <v>#N/A</v>
      </c>
    </row>
    <row r="549" spans="1:12">
      <c r="A549" t="str">
        <f t="shared" si="93"/>
        <v>HajdukLidia1974</v>
      </c>
      <c r="C549">
        <f t="shared" si="78"/>
        <v>549</v>
      </c>
      <c r="D549" t="s">
        <v>192</v>
      </c>
      <c r="E549" t="s">
        <v>2483</v>
      </c>
      <c r="F549" t="s">
        <v>191</v>
      </c>
      <c r="G549">
        <v>1974</v>
      </c>
      <c r="H549" t="str">
        <f t="shared" si="94"/>
        <v>Hajduk Lidia</v>
      </c>
      <c r="I549">
        <f t="shared" si="95"/>
        <v>1974</v>
      </c>
      <c r="J549" t="s">
        <v>0</v>
      </c>
      <c r="K549" t="s">
        <v>901</v>
      </c>
      <c r="L549" t="e">
        <f>VLOOKUP(H549,'id (2016)'!H:I,2,0)</f>
        <v>#N/A</v>
      </c>
    </row>
    <row r="550" spans="1:12">
      <c r="A550" t="str">
        <f t="shared" si="93"/>
        <v>MazurMagdalena1990</v>
      </c>
      <c r="C550">
        <f t="shared" si="78"/>
        <v>550</v>
      </c>
      <c r="D550" t="s">
        <v>488</v>
      </c>
      <c r="E550" t="s">
        <v>40</v>
      </c>
      <c r="F550" t="s">
        <v>2489</v>
      </c>
      <c r="G550">
        <v>1990</v>
      </c>
      <c r="H550" t="str">
        <f t="shared" si="94"/>
        <v>Mazur Magdalena</v>
      </c>
      <c r="I550">
        <f t="shared" si="95"/>
        <v>1990</v>
      </c>
      <c r="J550" t="s">
        <v>0</v>
      </c>
      <c r="K550" t="s">
        <v>901</v>
      </c>
      <c r="L550">
        <f>VLOOKUP(H550,'id (2016)'!H:I,2,0)</f>
        <v>0</v>
      </c>
    </row>
    <row r="551" spans="1:12">
      <c r="A551" t="str">
        <f t="shared" si="93"/>
        <v>KomosaAgnieszka1981</v>
      </c>
      <c r="C551">
        <f t="shared" si="78"/>
        <v>551</v>
      </c>
      <c r="D551" t="s">
        <v>2485</v>
      </c>
      <c r="E551" t="s">
        <v>148</v>
      </c>
      <c r="F551" t="s">
        <v>2490</v>
      </c>
      <c r="G551">
        <v>1981</v>
      </c>
      <c r="H551" t="str">
        <f t="shared" si="94"/>
        <v>Komosa Agnieszka</v>
      </c>
      <c r="I551">
        <f t="shared" si="95"/>
        <v>1981</v>
      </c>
      <c r="J551" t="s">
        <v>0</v>
      </c>
      <c r="K551" t="s">
        <v>901</v>
      </c>
      <c r="L551" t="e">
        <f>VLOOKUP(H551,'id (2016)'!H:I,2,0)</f>
        <v>#N/A</v>
      </c>
    </row>
    <row r="552" spans="1:12">
      <c r="A552" t="str">
        <f t="shared" si="93"/>
        <v>WalkowiakAgata1980</v>
      </c>
      <c r="C552">
        <f t="shared" si="78"/>
        <v>552</v>
      </c>
      <c r="D552" t="s">
        <v>2486</v>
      </c>
      <c r="E552" t="s">
        <v>247</v>
      </c>
      <c r="F552" t="s">
        <v>2490</v>
      </c>
      <c r="G552">
        <v>1980</v>
      </c>
      <c r="H552" t="str">
        <f t="shared" si="94"/>
        <v>Walkowiak Agata</v>
      </c>
      <c r="I552">
        <f t="shared" si="95"/>
        <v>1980</v>
      </c>
      <c r="J552" t="s">
        <v>0</v>
      </c>
      <c r="K552" t="s">
        <v>901</v>
      </c>
      <c r="L552" t="e">
        <f>VLOOKUP(H552,'id (2016)'!H:I,2,0)</f>
        <v>#N/A</v>
      </c>
    </row>
    <row r="553" spans="1:12">
      <c r="A553" t="str">
        <f t="shared" si="93"/>
        <v>DudekMagdalena1984</v>
      </c>
      <c r="C553">
        <f t="shared" si="78"/>
        <v>553</v>
      </c>
      <c r="D553" t="s">
        <v>733</v>
      </c>
      <c r="E553" t="s">
        <v>40</v>
      </c>
      <c r="F553" t="s">
        <v>732</v>
      </c>
      <c r="G553">
        <v>1984</v>
      </c>
      <c r="H553" t="str">
        <f t="shared" si="94"/>
        <v>Dudek Magdalena</v>
      </c>
      <c r="I553">
        <f t="shared" si="95"/>
        <v>1984</v>
      </c>
      <c r="J553" t="s">
        <v>0</v>
      </c>
      <c r="K553" t="s">
        <v>950</v>
      </c>
      <c r="L553">
        <f>VLOOKUP(H553,'id (2016)'!H:I,2,0)</f>
        <v>1984</v>
      </c>
    </row>
    <row r="554" spans="1:12">
      <c r="A554" t="str">
        <f t="shared" si="93"/>
        <v>StachuraMagdalena1975</v>
      </c>
      <c r="C554">
        <f t="shared" si="78"/>
        <v>554</v>
      </c>
      <c r="D554" t="s">
        <v>917</v>
      </c>
      <c r="E554" t="s">
        <v>40</v>
      </c>
      <c r="F554" t="s">
        <v>918</v>
      </c>
      <c r="G554">
        <v>1975</v>
      </c>
      <c r="H554" t="str">
        <f t="shared" si="94"/>
        <v>Stachura Magdalena</v>
      </c>
      <c r="I554">
        <f t="shared" si="95"/>
        <v>1975</v>
      </c>
      <c r="J554" t="s">
        <v>0</v>
      </c>
      <c r="K554" t="s">
        <v>950</v>
      </c>
      <c r="L554">
        <f>VLOOKUP(H554,'id (2016)'!H:I,2,0)</f>
        <v>1975</v>
      </c>
    </row>
    <row r="555" spans="1:12">
      <c r="A555" t="str">
        <f t="shared" si="93"/>
        <v>ChmielarzAzja1983</v>
      </c>
      <c r="C555">
        <f t="shared" si="78"/>
        <v>555</v>
      </c>
      <c r="D555" t="s">
        <v>920</v>
      </c>
      <c r="E555" t="s">
        <v>919</v>
      </c>
      <c r="F555" t="s">
        <v>921</v>
      </c>
      <c r="G555">
        <v>1983</v>
      </c>
      <c r="H555" t="str">
        <f t="shared" si="94"/>
        <v>Chmielarz Azja</v>
      </c>
      <c r="I555">
        <f t="shared" si="95"/>
        <v>1983</v>
      </c>
      <c r="J555" t="s">
        <v>0</v>
      </c>
      <c r="K555" t="s">
        <v>950</v>
      </c>
      <c r="L555">
        <f>VLOOKUP(H555,'id (2016)'!H:I,2,0)</f>
        <v>1983</v>
      </c>
    </row>
    <row r="556" spans="1:12">
      <c r="A556" t="str">
        <f t="shared" si="93"/>
        <v>NieduziakMagdalena1983</v>
      </c>
      <c r="C556">
        <f t="shared" si="78"/>
        <v>556</v>
      </c>
      <c r="D556" t="s">
        <v>2520</v>
      </c>
      <c r="E556" t="s">
        <v>40</v>
      </c>
      <c r="F556">
        <v>0</v>
      </c>
      <c r="G556">
        <v>1983</v>
      </c>
      <c r="H556" t="str">
        <f t="shared" si="94"/>
        <v>Nieduziak Magdalena</v>
      </c>
      <c r="I556">
        <f t="shared" si="95"/>
        <v>1983</v>
      </c>
      <c r="J556" t="s">
        <v>0</v>
      </c>
      <c r="K556" t="s">
        <v>950</v>
      </c>
      <c r="L556" t="e">
        <f>VLOOKUP(H556,'id (2016)'!H:I,2,0)</f>
        <v>#N/A</v>
      </c>
    </row>
    <row r="557" spans="1:12">
      <c r="A557" t="str">
        <f t="shared" si="93"/>
        <v>KotIwona1980</v>
      </c>
      <c r="C557">
        <f t="shared" si="78"/>
        <v>557</v>
      </c>
      <c r="D557" t="s">
        <v>260</v>
      </c>
      <c r="E557" t="s">
        <v>2339</v>
      </c>
      <c r="F557">
        <v>0</v>
      </c>
      <c r="G557">
        <v>1980</v>
      </c>
      <c r="H557" t="str">
        <f t="shared" si="94"/>
        <v>Kot Iwona</v>
      </c>
      <c r="I557">
        <f t="shared" si="95"/>
        <v>1980</v>
      </c>
      <c r="J557" t="s">
        <v>0</v>
      </c>
      <c r="K557" t="s">
        <v>950</v>
      </c>
      <c r="L557" t="e">
        <f>VLOOKUP(H557,'id (2016)'!H:I,2,0)</f>
        <v>#N/A</v>
      </c>
    </row>
    <row r="558" spans="1:12">
      <c r="A558" t="str">
        <f t="shared" si="93"/>
        <v>KlichSonia1986</v>
      </c>
      <c r="C558">
        <f t="shared" si="78"/>
        <v>558</v>
      </c>
      <c r="D558" t="s">
        <v>2524</v>
      </c>
      <c r="E558" t="s">
        <v>2523</v>
      </c>
      <c r="F558">
        <v>0</v>
      </c>
      <c r="G558">
        <v>1986</v>
      </c>
      <c r="H558" t="str">
        <f t="shared" si="94"/>
        <v>Klich Sonia</v>
      </c>
      <c r="I558">
        <f t="shared" si="95"/>
        <v>1986</v>
      </c>
      <c r="J558" t="s">
        <v>0</v>
      </c>
      <c r="K558" t="s">
        <v>950</v>
      </c>
      <c r="L558" t="e">
        <f>VLOOKUP(H558,'id (2016)'!H:I,2,0)</f>
        <v>#N/A</v>
      </c>
    </row>
    <row r="559" spans="1:12">
      <c r="A559" t="str">
        <f t="shared" si="93"/>
        <v>Dziedzic -JabsJustyna1966</v>
      </c>
      <c r="C559">
        <f t="shared" si="78"/>
        <v>559</v>
      </c>
      <c r="D559" s="9" t="s">
        <v>2525</v>
      </c>
      <c r="E559" s="9" t="s">
        <v>1099</v>
      </c>
      <c r="F559" s="9" t="s">
        <v>2507</v>
      </c>
      <c r="G559" s="9">
        <v>1966</v>
      </c>
      <c r="H559" t="str">
        <f t="shared" si="94"/>
        <v>Dziedzic -Jabs Justyna</v>
      </c>
      <c r="I559">
        <f t="shared" si="95"/>
        <v>1966</v>
      </c>
      <c r="J559" t="s">
        <v>0</v>
      </c>
      <c r="K559" t="s">
        <v>950</v>
      </c>
      <c r="L559" t="e">
        <f>VLOOKUP(H559,'id (2016)'!H:I,2,0)</f>
        <v>#N/A</v>
      </c>
    </row>
    <row r="560" spans="1:12">
      <c r="A560" t="str">
        <f t="shared" si="93"/>
        <v/>
      </c>
      <c r="C560">
        <f t="shared" si="78"/>
        <v>560</v>
      </c>
      <c r="D560" s="9"/>
      <c r="E560" s="9"/>
      <c r="F560" s="9"/>
      <c r="G560" s="9"/>
      <c r="H560" t="str">
        <f t="shared" si="94"/>
        <v xml:space="preserve"> </v>
      </c>
      <c r="I560">
        <f t="shared" si="95"/>
        <v>0</v>
      </c>
      <c r="J560" t="s">
        <v>36</v>
      </c>
      <c r="K560" t="s">
        <v>950</v>
      </c>
      <c r="L560">
        <f>VLOOKUP(H560,'id (2016)'!H:I,2,0)</f>
        <v>0</v>
      </c>
    </row>
    <row r="561" spans="1:12">
      <c r="A561" t="str">
        <f t="shared" si="93"/>
        <v>CyganSzymon1978</v>
      </c>
      <c r="C561">
        <f t="shared" si="78"/>
        <v>561</v>
      </c>
      <c r="D561" s="9" t="s">
        <v>1149</v>
      </c>
      <c r="E561" s="9" t="s">
        <v>414</v>
      </c>
      <c r="F561" s="9" t="s">
        <v>2498</v>
      </c>
      <c r="G561" s="9">
        <v>1978</v>
      </c>
      <c r="H561" t="str">
        <f t="shared" si="94"/>
        <v>Cygan Szymon</v>
      </c>
      <c r="I561">
        <f t="shared" si="95"/>
        <v>1978</v>
      </c>
      <c r="J561" t="s">
        <v>36</v>
      </c>
      <c r="K561" t="s">
        <v>950</v>
      </c>
      <c r="L561" t="e">
        <f>VLOOKUP(H561,'id (2016)'!H:I,2,0)</f>
        <v>#N/A</v>
      </c>
    </row>
    <row r="562" spans="1:12">
      <c r="A562" t="str">
        <f t="shared" si="93"/>
        <v>WideraMaciej1975</v>
      </c>
      <c r="C562">
        <f t="shared" si="78"/>
        <v>562</v>
      </c>
      <c r="D562" s="9" t="s">
        <v>934</v>
      </c>
      <c r="E562" s="9" t="s">
        <v>76</v>
      </c>
      <c r="F562" s="9" t="s">
        <v>918</v>
      </c>
      <c r="G562" s="9">
        <v>1975</v>
      </c>
      <c r="H562" t="str">
        <f t="shared" si="94"/>
        <v>Widera Maciej</v>
      </c>
      <c r="I562">
        <f t="shared" si="95"/>
        <v>1975</v>
      </c>
      <c r="J562" t="s">
        <v>36</v>
      </c>
      <c r="K562" t="s">
        <v>950</v>
      </c>
      <c r="L562">
        <f>VLOOKUP(H562,'id (2016)'!H:I,2,0)</f>
        <v>1975</v>
      </c>
    </row>
    <row r="563" spans="1:12">
      <c r="A563" t="str">
        <f t="shared" si="93"/>
        <v>BergierTomasz1972</v>
      </c>
      <c r="C563">
        <f t="shared" si="78"/>
        <v>563</v>
      </c>
      <c r="D563" t="s">
        <v>932</v>
      </c>
      <c r="E563" t="s">
        <v>53</v>
      </c>
      <c r="F563" t="s">
        <v>933</v>
      </c>
      <c r="G563">
        <v>1972</v>
      </c>
      <c r="H563" t="str">
        <f t="shared" si="94"/>
        <v>Bergier Tomasz</v>
      </c>
      <c r="I563">
        <f t="shared" si="95"/>
        <v>1972</v>
      </c>
      <c r="J563" t="s">
        <v>36</v>
      </c>
      <c r="K563" t="s">
        <v>950</v>
      </c>
      <c r="L563">
        <f>VLOOKUP(H563,'id (2016)'!H:I,2,0)</f>
        <v>1972</v>
      </c>
    </row>
    <row r="564" spans="1:12">
      <c r="A564" t="str">
        <f t="shared" si="93"/>
        <v>SujkowskiSzymon1981</v>
      </c>
      <c r="C564">
        <f t="shared" si="78"/>
        <v>564</v>
      </c>
      <c r="D564" t="s">
        <v>2501</v>
      </c>
      <c r="E564" t="s">
        <v>414</v>
      </c>
      <c r="F564">
        <v>0</v>
      </c>
      <c r="G564">
        <v>1981</v>
      </c>
      <c r="H564" t="str">
        <f t="shared" si="94"/>
        <v>Sujkowski Szymon</v>
      </c>
      <c r="I564">
        <f t="shared" si="95"/>
        <v>1981</v>
      </c>
      <c r="J564" t="s">
        <v>36</v>
      </c>
      <c r="K564" t="s">
        <v>950</v>
      </c>
      <c r="L564" t="e">
        <f>VLOOKUP(H564,'id (2016)'!H:I,2,0)</f>
        <v>#N/A</v>
      </c>
    </row>
    <row r="565" spans="1:12">
      <c r="A565" t="str">
        <f t="shared" si="93"/>
        <v>SzajnaAbu1972</v>
      </c>
      <c r="C565">
        <f t="shared" si="78"/>
        <v>565</v>
      </c>
      <c r="D565" t="s">
        <v>939</v>
      </c>
      <c r="E565" t="s">
        <v>938</v>
      </c>
      <c r="F565" t="s">
        <v>921</v>
      </c>
      <c r="G565">
        <v>1972</v>
      </c>
      <c r="H565" t="str">
        <f t="shared" si="94"/>
        <v>Szajna Abu</v>
      </c>
      <c r="I565">
        <f t="shared" si="95"/>
        <v>1972</v>
      </c>
      <c r="J565" t="s">
        <v>36</v>
      </c>
      <c r="K565" t="s">
        <v>950</v>
      </c>
      <c r="L565">
        <f>VLOOKUP(H565,'id (2016)'!H:I,2,0)</f>
        <v>1972</v>
      </c>
    </row>
    <row r="566" spans="1:12">
      <c r="A566" t="str">
        <f t="shared" si="93"/>
        <v>MałodobryWojciech1959</v>
      </c>
      <c r="C566">
        <f t="shared" si="78"/>
        <v>566</v>
      </c>
      <c r="D566" t="s">
        <v>940</v>
      </c>
      <c r="E566" t="s">
        <v>166</v>
      </c>
      <c r="F566" t="s">
        <v>941</v>
      </c>
      <c r="G566">
        <v>1959</v>
      </c>
      <c r="H566" t="str">
        <f t="shared" si="94"/>
        <v>Małodobry Wojciech</v>
      </c>
      <c r="I566">
        <f t="shared" si="95"/>
        <v>1959</v>
      </c>
      <c r="J566" t="s">
        <v>36</v>
      </c>
      <c r="K566" t="s">
        <v>950</v>
      </c>
      <c r="L566">
        <f>VLOOKUP(H566,'id (2016)'!H:I,2,0)</f>
        <v>1959</v>
      </c>
    </row>
    <row r="567" spans="1:12">
      <c r="A567" t="str">
        <f t="shared" ref="A567:A570" si="96">D567&amp;E567&amp;G567</f>
        <v>KsiążekMikołaj1985</v>
      </c>
      <c r="C567">
        <f t="shared" si="78"/>
        <v>567</v>
      </c>
      <c r="D567" t="s">
        <v>730</v>
      </c>
      <c r="E567" t="s">
        <v>447</v>
      </c>
      <c r="F567">
        <v>0</v>
      </c>
      <c r="G567">
        <v>1985</v>
      </c>
      <c r="H567" t="str">
        <f t="shared" ref="H567:H570" si="97">D567&amp;" "&amp;E567</f>
        <v>Książek Mikołaj</v>
      </c>
      <c r="I567">
        <f t="shared" ref="I567:I570" si="98">G567</f>
        <v>1985</v>
      </c>
      <c r="J567" t="s">
        <v>36</v>
      </c>
      <c r="K567" t="s">
        <v>950</v>
      </c>
      <c r="L567">
        <f>VLOOKUP(H567,'id (2016)'!H:I,2,0)</f>
        <v>0</v>
      </c>
    </row>
    <row r="568" spans="1:12">
      <c r="A568" t="str">
        <f t="shared" si="96"/>
        <v>ChmielarzTomasz1986</v>
      </c>
      <c r="C568">
        <f t="shared" si="78"/>
        <v>568</v>
      </c>
      <c r="D568" t="s">
        <v>920</v>
      </c>
      <c r="E568" t="s">
        <v>53</v>
      </c>
      <c r="F568">
        <v>0</v>
      </c>
      <c r="G568">
        <v>1986</v>
      </c>
      <c r="H568" t="str">
        <f t="shared" si="97"/>
        <v>Chmielarz Tomasz</v>
      </c>
      <c r="I568">
        <f t="shared" si="98"/>
        <v>1986</v>
      </c>
      <c r="J568" t="s">
        <v>36</v>
      </c>
      <c r="K568" t="s">
        <v>950</v>
      </c>
      <c r="L568" t="e">
        <f>VLOOKUP(H568,'id (2016)'!H:I,2,0)</f>
        <v>#N/A</v>
      </c>
    </row>
    <row r="569" spans="1:12">
      <c r="A569" t="str">
        <f t="shared" si="96"/>
        <v>WasiakGerard1976</v>
      </c>
      <c r="C569">
        <f t="shared" si="78"/>
        <v>569</v>
      </c>
      <c r="D569" t="s">
        <v>2090</v>
      </c>
      <c r="E569" t="s">
        <v>2091</v>
      </c>
      <c r="F569" t="s">
        <v>1441</v>
      </c>
      <c r="G569">
        <v>1976</v>
      </c>
      <c r="H569" t="str">
        <f t="shared" si="97"/>
        <v>Wasiak Gerard</v>
      </c>
      <c r="I569">
        <f t="shared" si="98"/>
        <v>1976</v>
      </c>
      <c r="J569" t="s">
        <v>36</v>
      </c>
      <c r="K569" t="s">
        <v>950</v>
      </c>
      <c r="L569">
        <f>VLOOKUP(H569,'id (2016)'!H:I,2,0)</f>
        <v>1975</v>
      </c>
    </row>
    <row r="570" spans="1:12">
      <c r="A570" t="str">
        <f t="shared" si="96"/>
        <v>PlucińskiDominik1984</v>
      </c>
      <c r="C570">
        <f t="shared" si="78"/>
        <v>570</v>
      </c>
      <c r="D570" t="s">
        <v>2504</v>
      </c>
      <c r="E570" t="s">
        <v>389</v>
      </c>
      <c r="F570">
        <v>0</v>
      </c>
      <c r="G570">
        <v>1984</v>
      </c>
      <c r="H570" t="str">
        <f t="shared" si="97"/>
        <v>Pluciński Dominik</v>
      </c>
      <c r="I570">
        <f t="shared" si="98"/>
        <v>1984</v>
      </c>
      <c r="J570" t="s">
        <v>36</v>
      </c>
      <c r="K570" t="s">
        <v>950</v>
      </c>
      <c r="L570" t="e">
        <f>VLOOKUP(H570,'id (2016)'!H:I,2,0)</f>
        <v>#N/A</v>
      </c>
    </row>
    <row r="571" spans="1:12">
      <c r="A571" t="str">
        <f t="shared" ref="A571:A572" si="99">D571&amp;E571&amp;G571</f>
        <v>JabsSławomir1960</v>
      </c>
      <c r="C571">
        <f t="shared" si="78"/>
        <v>571</v>
      </c>
      <c r="D571" t="s">
        <v>2508</v>
      </c>
      <c r="E571" t="s">
        <v>98</v>
      </c>
      <c r="F571" t="s">
        <v>2510</v>
      </c>
      <c r="G571">
        <v>1960</v>
      </c>
      <c r="H571" t="str">
        <f t="shared" ref="H571:H572" si="100">D571&amp;" "&amp;E571</f>
        <v>Jabs Sławomir</v>
      </c>
      <c r="I571">
        <f t="shared" ref="I571:I572" si="101">G571</f>
        <v>1960</v>
      </c>
      <c r="J571" t="s">
        <v>36</v>
      </c>
      <c r="K571" t="s">
        <v>950</v>
      </c>
      <c r="L571" t="e">
        <f>VLOOKUP(H571,'id (2016)'!H:I,2,0)</f>
        <v>#N/A</v>
      </c>
    </row>
    <row r="572" spans="1:12">
      <c r="A572" t="str">
        <f t="shared" si="99"/>
        <v>ŻółtyDawid1986</v>
      </c>
      <c r="C572">
        <f t="shared" si="78"/>
        <v>572</v>
      </c>
      <c r="D572" t="s">
        <v>2511</v>
      </c>
      <c r="E572" t="s">
        <v>483</v>
      </c>
      <c r="F572">
        <v>0</v>
      </c>
      <c r="G572">
        <v>1986</v>
      </c>
      <c r="H572" t="str">
        <f t="shared" si="100"/>
        <v>Żółty Dawid</v>
      </c>
      <c r="I572">
        <f t="shared" si="101"/>
        <v>1986</v>
      </c>
      <c r="J572" t="s">
        <v>36</v>
      </c>
      <c r="K572" t="s">
        <v>950</v>
      </c>
      <c r="L572" t="e">
        <f>VLOOKUP(H572,'id (2016)'!H:I,2,0)</f>
        <v>#N/A</v>
      </c>
    </row>
    <row r="573" spans="1:12">
      <c r="A573" t="str">
        <f t="shared" ref="A573:A578" si="102">D573&amp;E573&amp;G573</f>
        <v>JabłońskiJanusz1959</v>
      </c>
      <c r="C573">
        <f t="shared" si="78"/>
        <v>573</v>
      </c>
      <c r="D573" t="s">
        <v>2512</v>
      </c>
      <c r="E573" t="s">
        <v>1232</v>
      </c>
      <c r="F573" t="s">
        <v>2513</v>
      </c>
      <c r="G573">
        <v>1959</v>
      </c>
      <c r="H573" t="str">
        <f t="shared" ref="H573:H578" si="103">D573&amp;" "&amp;E573</f>
        <v>Jabłoński Janusz</v>
      </c>
      <c r="I573">
        <f t="shared" ref="I573:I578" si="104">G573</f>
        <v>1959</v>
      </c>
      <c r="J573" t="s">
        <v>36</v>
      </c>
      <c r="K573" t="s">
        <v>950</v>
      </c>
      <c r="L573" t="e">
        <f>VLOOKUP(H573,'id (2016)'!H:I,2,0)</f>
        <v>#N/A</v>
      </c>
    </row>
    <row r="574" spans="1:12">
      <c r="A574" t="str">
        <f t="shared" si="102"/>
        <v>KaweckiWiktor1997</v>
      </c>
      <c r="C574">
        <f t="shared" ref="C574:C637" si="105">C573+1</f>
        <v>574</v>
      </c>
      <c r="D574" t="s">
        <v>229</v>
      </c>
      <c r="E574" t="s">
        <v>2514</v>
      </c>
      <c r="F574">
        <v>0</v>
      </c>
      <c r="G574">
        <v>1997</v>
      </c>
      <c r="H574" t="str">
        <f t="shared" si="103"/>
        <v>Kawecki Wiktor</v>
      </c>
      <c r="I574">
        <f t="shared" si="104"/>
        <v>1997</v>
      </c>
      <c r="J574" t="s">
        <v>36</v>
      </c>
      <c r="K574" t="s">
        <v>950</v>
      </c>
      <c r="L574" t="e">
        <f>VLOOKUP(H574,'id (2016)'!H:I,2,0)</f>
        <v>#N/A</v>
      </c>
    </row>
    <row r="575" spans="1:12">
      <c r="A575" t="str">
        <f t="shared" si="102"/>
        <v>SzymczykLeszek1960</v>
      </c>
      <c r="C575">
        <f t="shared" si="105"/>
        <v>575</v>
      </c>
      <c r="D575" t="s">
        <v>2516</v>
      </c>
      <c r="E575" t="s">
        <v>29</v>
      </c>
      <c r="F575">
        <v>0</v>
      </c>
      <c r="G575">
        <v>1960</v>
      </c>
      <c r="H575" t="str">
        <f t="shared" si="103"/>
        <v>Szymczyk Leszek</v>
      </c>
      <c r="I575">
        <f t="shared" si="104"/>
        <v>1960</v>
      </c>
      <c r="J575" t="s">
        <v>36</v>
      </c>
      <c r="K575" t="s">
        <v>950</v>
      </c>
      <c r="L575" t="e">
        <f>VLOOKUP(H575,'id (2016)'!H:I,2,0)</f>
        <v>#N/A</v>
      </c>
    </row>
    <row r="576" spans="1:12">
      <c r="A576" t="str">
        <f t="shared" si="102"/>
        <v>SamorodnyWojciech1972</v>
      </c>
      <c r="C576">
        <f t="shared" si="105"/>
        <v>576</v>
      </c>
      <c r="D576" t="s">
        <v>2518</v>
      </c>
      <c r="E576" t="s">
        <v>166</v>
      </c>
      <c r="F576">
        <v>0</v>
      </c>
      <c r="G576">
        <v>1972</v>
      </c>
      <c r="H576" t="str">
        <f t="shared" si="103"/>
        <v>Samorodny Wojciech</v>
      </c>
      <c r="I576">
        <f t="shared" si="104"/>
        <v>1972</v>
      </c>
      <c r="J576" t="s">
        <v>36</v>
      </c>
      <c r="K576" t="s">
        <v>950</v>
      </c>
      <c r="L576" t="e">
        <f>VLOOKUP(H576,'id (2016)'!H:I,2,0)</f>
        <v>#N/A</v>
      </c>
    </row>
    <row r="577" spans="1:12">
      <c r="A577" t="str">
        <f t="shared" si="102"/>
        <v>OrzołPiotr1977</v>
      </c>
      <c r="C577">
        <f t="shared" si="105"/>
        <v>577</v>
      </c>
      <c r="D577" t="s">
        <v>168</v>
      </c>
      <c r="E577" t="s">
        <v>19</v>
      </c>
      <c r="G577">
        <v>1977</v>
      </c>
      <c r="H577" t="str">
        <f t="shared" si="103"/>
        <v>Orzoł Piotr</v>
      </c>
      <c r="I577">
        <f t="shared" si="104"/>
        <v>1977</v>
      </c>
      <c r="J577" t="s">
        <v>36</v>
      </c>
      <c r="K577" t="s">
        <v>62</v>
      </c>
      <c r="L577">
        <f>VLOOKUP(H577,'id (2016)'!H:I,2,0)</f>
        <v>1977</v>
      </c>
    </row>
    <row r="578" spans="1:12">
      <c r="A578" t="str">
        <f t="shared" si="102"/>
        <v>Żmuda-TrzebiatowskiAndrzej1988</v>
      </c>
      <c r="C578">
        <f t="shared" si="105"/>
        <v>578</v>
      </c>
      <c r="D578" t="s">
        <v>2569</v>
      </c>
      <c r="E578" t="s">
        <v>30</v>
      </c>
      <c r="G578">
        <v>1988</v>
      </c>
      <c r="H578" t="str">
        <f t="shared" si="103"/>
        <v>Żmuda-Trzebiatowski Andrzej</v>
      </c>
      <c r="I578">
        <f t="shared" si="104"/>
        <v>1988</v>
      </c>
      <c r="J578" t="s">
        <v>36</v>
      </c>
      <c r="K578" t="s">
        <v>62</v>
      </c>
      <c r="L578" t="e">
        <f>VLOOKUP(H578,'id (2016)'!H:I,2,0)</f>
        <v>#N/A</v>
      </c>
    </row>
    <row r="579" spans="1:12">
      <c r="A579" t="str">
        <f t="shared" ref="A579:A589" si="106">D579&amp;E579&amp;G579</f>
        <v>Ścibor-RylskiMichał1980</v>
      </c>
      <c r="C579">
        <f t="shared" si="105"/>
        <v>579</v>
      </c>
      <c r="D579" t="s">
        <v>2542</v>
      </c>
      <c r="E579" t="s">
        <v>65</v>
      </c>
      <c r="G579">
        <v>1980</v>
      </c>
      <c r="H579" t="str">
        <f t="shared" ref="H579:H590" si="107">D579&amp;" "&amp;E579</f>
        <v>Ścibor-Rylski Michał</v>
      </c>
      <c r="I579">
        <f t="shared" ref="I579:I590" si="108">G579</f>
        <v>1980</v>
      </c>
      <c r="J579" t="s">
        <v>36</v>
      </c>
      <c r="K579" t="s">
        <v>62</v>
      </c>
      <c r="L579" t="e">
        <f>VLOOKUP(H579,'id (2016)'!H:I,2,0)</f>
        <v>#N/A</v>
      </c>
    </row>
    <row r="580" spans="1:12">
      <c r="A580" t="str">
        <f t="shared" si="106"/>
        <v>TyszkaFilip1981</v>
      </c>
      <c r="C580">
        <f t="shared" si="105"/>
        <v>580</v>
      </c>
      <c r="D580" t="s">
        <v>2539</v>
      </c>
      <c r="E580" t="s">
        <v>560</v>
      </c>
      <c r="G580">
        <v>1981</v>
      </c>
      <c r="H580" t="str">
        <f t="shared" si="107"/>
        <v>Tyszka Filip</v>
      </c>
      <c r="I580">
        <f t="shared" si="108"/>
        <v>1981</v>
      </c>
      <c r="J580" t="s">
        <v>36</v>
      </c>
      <c r="K580" t="s">
        <v>62</v>
      </c>
      <c r="L580" t="e">
        <f>VLOOKUP(H580,'id (2016)'!H:I,2,0)</f>
        <v>#N/A</v>
      </c>
    </row>
    <row r="581" spans="1:12">
      <c r="A581" t="str">
        <f t="shared" si="106"/>
        <v>TumińskiMaciej1989</v>
      </c>
      <c r="C581">
        <f t="shared" si="105"/>
        <v>581</v>
      </c>
      <c r="D581" t="s">
        <v>789</v>
      </c>
      <c r="E581" t="s">
        <v>76</v>
      </c>
      <c r="G581">
        <v>1989</v>
      </c>
      <c r="H581" t="str">
        <f t="shared" si="107"/>
        <v>Tumiński Maciej</v>
      </c>
      <c r="I581">
        <f t="shared" si="108"/>
        <v>1989</v>
      </c>
      <c r="J581" t="s">
        <v>36</v>
      </c>
      <c r="K581" t="s">
        <v>62</v>
      </c>
      <c r="L581">
        <f>VLOOKUP(H581,'id (2016)'!H:I,2,0)</f>
        <v>1989</v>
      </c>
    </row>
    <row r="582" spans="1:12">
      <c r="A582" t="str">
        <f t="shared" si="106"/>
        <v>GrabowskiAdam1983</v>
      </c>
      <c r="C582">
        <f t="shared" si="105"/>
        <v>582</v>
      </c>
      <c r="D582" t="s">
        <v>103</v>
      </c>
      <c r="E582" t="s">
        <v>89</v>
      </c>
      <c r="G582">
        <v>1983</v>
      </c>
      <c r="H582" t="str">
        <f t="shared" si="107"/>
        <v>Grabowski Adam</v>
      </c>
      <c r="I582">
        <f t="shared" si="108"/>
        <v>1983</v>
      </c>
      <c r="J582" t="s">
        <v>36</v>
      </c>
      <c r="K582" t="s">
        <v>62</v>
      </c>
      <c r="L582">
        <f>VLOOKUP(H582,'id (2016)'!H:I,2,0)</f>
        <v>0</v>
      </c>
    </row>
    <row r="583" spans="1:12">
      <c r="A583" t="str">
        <f t="shared" si="106"/>
        <v>SadłowskiWojtek1980</v>
      </c>
      <c r="C583">
        <f t="shared" si="105"/>
        <v>583</v>
      </c>
      <c r="D583" t="s">
        <v>778</v>
      </c>
      <c r="E583" t="s">
        <v>1594</v>
      </c>
      <c r="G583">
        <v>1980</v>
      </c>
      <c r="H583" t="str">
        <f t="shared" si="107"/>
        <v>Sadłowski Wojtek</v>
      </c>
      <c r="I583">
        <f t="shared" si="108"/>
        <v>1980</v>
      </c>
      <c r="J583" t="s">
        <v>36</v>
      </c>
      <c r="K583" t="s">
        <v>62</v>
      </c>
      <c r="L583" t="e">
        <f>VLOOKUP(H583,'id (2016)'!H:I,2,0)</f>
        <v>#N/A</v>
      </c>
    </row>
    <row r="584" spans="1:12">
      <c r="A584" t="str">
        <f t="shared" si="106"/>
        <v>SadłowskiGrzegorz1975</v>
      </c>
      <c r="C584">
        <f t="shared" si="105"/>
        <v>584</v>
      </c>
      <c r="D584" t="s">
        <v>778</v>
      </c>
      <c r="E584" t="s">
        <v>23</v>
      </c>
      <c r="G584">
        <v>1975</v>
      </c>
      <c r="H584" t="str">
        <f t="shared" si="107"/>
        <v>Sadłowski Grzegorz</v>
      </c>
      <c r="I584">
        <f t="shared" si="108"/>
        <v>1975</v>
      </c>
      <c r="J584" t="s">
        <v>36</v>
      </c>
      <c r="K584" t="s">
        <v>62</v>
      </c>
      <c r="L584">
        <f>VLOOKUP(H584,'id (2016)'!H:I,2,0)</f>
        <v>1975</v>
      </c>
    </row>
    <row r="585" spans="1:12">
      <c r="A585" t="str">
        <f t="shared" si="106"/>
        <v>KromWojciech1983</v>
      </c>
      <c r="C585">
        <f t="shared" si="105"/>
        <v>585</v>
      </c>
      <c r="D585" t="s">
        <v>2536</v>
      </c>
      <c r="E585" t="s">
        <v>166</v>
      </c>
      <c r="G585">
        <v>1983</v>
      </c>
      <c r="H585" t="str">
        <f t="shared" si="107"/>
        <v>Krom Wojciech</v>
      </c>
      <c r="I585">
        <f t="shared" si="108"/>
        <v>1983</v>
      </c>
      <c r="J585" t="s">
        <v>36</v>
      </c>
      <c r="K585" t="s">
        <v>62</v>
      </c>
      <c r="L585" t="e">
        <f>VLOOKUP(H585,'id (2016)'!H:I,2,0)</f>
        <v>#N/A</v>
      </c>
    </row>
    <row r="586" spans="1:12">
      <c r="A586" t="str">
        <f t="shared" si="106"/>
        <v>FilipekPiotr1990</v>
      </c>
      <c r="C586">
        <f t="shared" si="105"/>
        <v>586</v>
      </c>
      <c r="D586" t="s">
        <v>2534</v>
      </c>
      <c r="E586" t="s">
        <v>19</v>
      </c>
      <c r="G586">
        <v>1990</v>
      </c>
      <c r="H586" t="str">
        <f t="shared" si="107"/>
        <v>Filipek Piotr</v>
      </c>
      <c r="I586">
        <f t="shared" si="108"/>
        <v>1990</v>
      </c>
      <c r="J586" t="s">
        <v>36</v>
      </c>
      <c r="K586" t="s">
        <v>62</v>
      </c>
      <c r="L586" t="e">
        <f>VLOOKUP(H586,'id (2016)'!H:I,2,0)</f>
        <v>#N/A</v>
      </c>
    </row>
    <row r="587" spans="1:12">
      <c r="A587" t="str">
        <f t="shared" si="106"/>
        <v>BałacenkoPiotr1979</v>
      </c>
      <c r="C587">
        <f t="shared" si="105"/>
        <v>587</v>
      </c>
      <c r="D587" t="s">
        <v>2531</v>
      </c>
      <c r="E587" t="s">
        <v>19</v>
      </c>
      <c r="G587">
        <v>1979</v>
      </c>
      <c r="H587" t="str">
        <f t="shared" si="107"/>
        <v>Bałacenko Piotr</v>
      </c>
      <c r="I587">
        <f t="shared" si="108"/>
        <v>1979</v>
      </c>
      <c r="J587" t="s">
        <v>36</v>
      </c>
      <c r="K587" t="s">
        <v>62</v>
      </c>
      <c r="L587" t="e">
        <f>VLOOKUP(H587,'id (2016)'!H:I,2,0)</f>
        <v>#N/A</v>
      </c>
    </row>
    <row r="588" spans="1:12">
      <c r="A588" t="str">
        <f t="shared" si="106"/>
        <v>GibiecSebastian1972</v>
      </c>
      <c r="C588">
        <f t="shared" si="105"/>
        <v>588</v>
      </c>
      <c r="D588" t="s">
        <v>989</v>
      </c>
      <c r="E588" t="s">
        <v>806</v>
      </c>
      <c r="G588">
        <v>1972</v>
      </c>
      <c r="H588" t="str">
        <f t="shared" si="107"/>
        <v>Gibiec Sebastian</v>
      </c>
      <c r="I588">
        <f t="shared" si="108"/>
        <v>1972</v>
      </c>
      <c r="J588" t="s">
        <v>36</v>
      </c>
      <c r="K588" t="s">
        <v>9</v>
      </c>
      <c r="L588">
        <f>VLOOKUP(H588,'id (2016)'!H:I,2,0)</f>
        <v>1972</v>
      </c>
    </row>
    <row r="589" spans="1:12">
      <c r="A589" t="str">
        <f t="shared" si="106"/>
        <v>MorońArtur1974</v>
      </c>
      <c r="C589">
        <f t="shared" si="105"/>
        <v>589</v>
      </c>
      <c r="D589" t="s">
        <v>2564</v>
      </c>
      <c r="E589" t="s">
        <v>56</v>
      </c>
      <c r="G589">
        <v>1974</v>
      </c>
      <c r="H589" t="str">
        <f t="shared" si="107"/>
        <v>Moroń Artur</v>
      </c>
      <c r="I589">
        <f t="shared" si="108"/>
        <v>1974</v>
      </c>
      <c r="J589" t="s">
        <v>36</v>
      </c>
      <c r="K589" t="s">
        <v>9</v>
      </c>
      <c r="L589" t="e">
        <f>VLOOKUP(H589,'id (2016)'!H:I,2,0)</f>
        <v>#N/A</v>
      </c>
    </row>
    <row r="590" spans="1:12">
      <c r="A590" t="str">
        <f t="shared" ref="A590:A626" si="109">D590&amp;E590&amp;G590</f>
        <v>FrankeMarcin1978</v>
      </c>
      <c r="C590">
        <f t="shared" si="105"/>
        <v>590</v>
      </c>
      <c r="D590" t="s">
        <v>2556</v>
      </c>
      <c r="E590" t="s">
        <v>21</v>
      </c>
      <c r="G590">
        <v>1978</v>
      </c>
      <c r="H590" t="str">
        <f t="shared" si="107"/>
        <v>Franke Marcin</v>
      </c>
      <c r="I590">
        <f t="shared" si="108"/>
        <v>1978</v>
      </c>
      <c r="J590" t="s">
        <v>36</v>
      </c>
      <c r="K590" t="s">
        <v>9</v>
      </c>
      <c r="L590" t="e">
        <f>VLOOKUP(H590,'id (2016)'!H:I,2,0)</f>
        <v>#N/A</v>
      </c>
    </row>
    <row r="591" spans="1:12">
      <c r="A591" t="str">
        <f t="shared" si="109"/>
        <v>DybaŁukasz1983</v>
      </c>
      <c r="C591">
        <f t="shared" si="105"/>
        <v>591</v>
      </c>
      <c r="D591" t="s">
        <v>966</v>
      </c>
      <c r="E591" t="s">
        <v>69</v>
      </c>
      <c r="G591">
        <v>1983</v>
      </c>
      <c r="H591" t="str">
        <f t="shared" ref="H591:H626" si="110">D591&amp;" "&amp;E591</f>
        <v>Dyba Łukasz</v>
      </c>
      <c r="I591">
        <f t="shared" ref="I591:I626" si="111">G591</f>
        <v>1983</v>
      </c>
      <c r="J591" t="s">
        <v>36</v>
      </c>
      <c r="K591" t="s">
        <v>9</v>
      </c>
      <c r="L591">
        <f>VLOOKUP(H591,'id (2016)'!H:I,2,0)</f>
        <v>1983</v>
      </c>
    </row>
    <row r="592" spans="1:12">
      <c r="A592" t="str">
        <f t="shared" si="109"/>
        <v>GoławskiCezary1984</v>
      </c>
      <c r="C592">
        <f t="shared" si="105"/>
        <v>592</v>
      </c>
      <c r="D592" t="s">
        <v>965</v>
      </c>
      <c r="E592" t="s">
        <v>961</v>
      </c>
      <c r="G592">
        <v>1984</v>
      </c>
      <c r="H592" t="str">
        <f t="shared" si="110"/>
        <v>Goławski Cezary</v>
      </c>
      <c r="I592">
        <f t="shared" si="111"/>
        <v>1984</v>
      </c>
      <c r="J592" t="s">
        <v>36</v>
      </c>
      <c r="K592" t="s">
        <v>9</v>
      </c>
      <c r="L592">
        <f>VLOOKUP(H592,'id (2016)'!H:I,2,0)</f>
        <v>1984</v>
      </c>
    </row>
    <row r="593" spans="1:12">
      <c r="A593" t="str">
        <f t="shared" si="109"/>
        <v>PuchalskiTomasz1981</v>
      </c>
      <c r="C593">
        <f t="shared" si="105"/>
        <v>593</v>
      </c>
      <c r="D593" t="s">
        <v>2557</v>
      </c>
      <c r="E593" t="s">
        <v>53</v>
      </c>
      <c r="G593">
        <v>1981</v>
      </c>
      <c r="H593" t="str">
        <f t="shared" si="110"/>
        <v>Puchalski Tomasz</v>
      </c>
      <c r="I593">
        <f t="shared" si="111"/>
        <v>1981</v>
      </c>
      <c r="J593" t="s">
        <v>36</v>
      </c>
      <c r="K593" t="s">
        <v>9</v>
      </c>
      <c r="L593" t="e">
        <f>VLOOKUP(H593,'id (2016)'!H:I,2,0)</f>
        <v>#N/A</v>
      </c>
    </row>
    <row r="594" spans="1:12">
      <c r="A594" t="str">
        <f t="shared" si="109"/>
        <v>SieradzkiGrzegorz1981</v>
      </c>
      <c r="C594">
        <f t="shared" si="105"/>
        <v>594</v>
      </c>
      <c r="D594" t="s">
        <v>2558</v>
      </c>
      <c r="E594" t="s">
        <v>23</v>
      </c>
      <c r="G594">
        <v>1981</v>
      </c>
      <c r="H594" t="str">
        <f t="shared" si="110"/>
        <v>Sieradzki Grzegorz</v>
      </c>
      <c r="I594">
        <f t="shared" si="111"/>
        <v>1981</v>
      </c>
      <c r="J594" t="s">
        <v>36</v>
      </c>
      <c r="K594" t="s">
        <v>9</v>
      </c>
      <c r="L594" t="e">
        <f>VLOOKUP(H594,'id (2016)'!H:I,2,0)</f>
        <v>#N/A</v>
      </c>
    </row>
    <row r="595" spans="1:12">
      <c r="A595" t="str">
        <f t="shared" si="109"/>
        <v>KopczewskiRobert1967</v>
      </c>
      <c r="C595">
        <f t="shared" si="105"/>
        <v>595</v>
      </c>
      <c r="D595" t="s">
        <v>2559</v>
      </c>
      <c r="E595" t="s">
        <v>54</v>
      </c>
      <c r="G595">
        <v>1967</v>
      </c>
      <c r="H595" t="str">
        <f t="shared" si="110"/>
        <v>Kopczewski Robert</v>
      </c>
      <c r="I595">
        <f t="shared" si="111"/>
        <v>1967</v>
      </c>
      <c r="J595" t="s">
        <v>36</v>
      </c>
      <c r="K595" t="s">
        <v>9</v>
      </c>
      <c r="L595" t="e">
        <f>VLOOKUP(H595,'id (2016)'!H:I,2,0)</f>
        <v>#N/A</v>
      </c>
    </row>
    <row r="596" spans="1:12">
      <c r="A596" t="str">
        <f t="shared" si="109"/>
        <v>RadczukTomasz1981</v>
      </c>
      <c r="C596">
        <f t="shared" si="105"/>
        <v>596</v>
      </c>
      <c r="D596" t="s">
        <v>2560</v>
      </c>
      <c r="E596" t="s">
        <v>53</v>
      </c>
      <c r="G596">
        <v>1981</v>
      </c>
      <c r="H596" t="str">
        <f t="shared" si="110"/>
        <v>Radczuk Tomasz</v>
      </c>
      <c r="I596">
        <f t="shared" si="111"/>
        <v>1981</v>
      </c>
      <c r="J596" t="s">
        <v>36</v>
      </c>
      <c r="K596" t="s">
        <v>9</v>
      </c>
      <c r="L596" t="e">
        <f>VLOOKUP(H596,'id (2016)'!H:I,2,0)</f>
        <v>#N/A</v>
      </c>
    </row>
    <row r="597" spans="1:12">
      <c r="A597" t="str">
        <f t="shared" si="109"/>
        <v>JóźwickiMarcin1978</v>
      </c>
      <c r="C597">
        <f t="shared" si="105"/>
        <v>597</v>
      </c>
      <c r="D597" t="s">
        <v>2566</v>
      </c>
      <c r="E597" t="s">
        <v>21</v>
      </c>
      <c r="G597">
        <v>1978</v>
      </c>
      <c r="H597" t="str">
        <f t="shared" si="110"/>
        <v>Jóźwicki Marcin</v>
      </c>
      <c r="I597">
        <f t="shared" si="111"/>
        <v>1978</v>
      </c>
      <c r="J597" t="s">
        <v>36</v>
      </c>
      <c r="K597" t="s">
        <v>9</v>
      </c>
      <c r="L597" t="e">
        <f>VLOOKUP(H597,'id (2016)'!H:I,2,0)</f>
        <v>#N/A</v>
      </c>
    </row>
    <row r="598" spans="1:12">
      <c r="A598" t="str">
        <f t="shared" si="109"/>
        <v>GruzielMagdalena1976</v>
      </c>
      <c r="C598">
        <f t="shared" si="105"/>
        <v>598</v>
      </c>
      <c r="D598" t="s">
        <v>307</v>
      </c>
      <c r="E598" t="s">
        <v>40</v>
      </c>
      <c r="G598">
        <v>1976</v>
      </c>
      <c r="H598" t="str">
        <f t="shared" si="110"/>
        <v>Gruziel Magdalena</v>
      </c>
      <c r="I598">
        <f t="shared" si="111"/>
        <v>1976</v>
      </c>
      <c r="J598" t="s">
        <v>0</v>
      </c>
      <c r="K598" t="s">
        <v>9</v>
      </c>
      <c r="L598">
        <f>VLOOKUP(H598,'id (2016)'!H:I,2,0)</f>
        <v>1976</v>
      </c>
    </row>
    <row r="599" spans="1:12">
      <c r="A599" t="str">
        <f t="shared" si="109"/>
        <v>KopećAgnieszka1984</v>
      </c>
      <c r="C599">
        <f t="shared" si="105"/>
        <v>599</v>
      </c>
      <c r="D599" t="s">
        <v>2565</v>
      </c>
      <c r="E599" t="s">
        <v>148</v>
      </c>
      <c r="G599">
        <v>1984</v>
      </c>
      <c r="H599" t="str">
        <f t="shared" si="110"/>
        <v>Kopeć Agnieszka</v>
      </c>
      <c r="I599">
        <f t="shared" si="111"/>
        <v>1984</v>
      </c>
      <c r="J599" t="s">
        <v>0</v>
      </c>
      <c r="K599" t="s">
        <v>9</v>
      </c>
      <c r="L599" t="e">
        <f>VLOOKUP(H599,'id (2016)'!H:I,2,0)</f>
        <v>#N/A</v>
      </c>
    </row>
    <row r="600" spans="1:12">
      <c r="A600" t="str">
        <f t="shared" si="109"/>
        <v>KalczukSebastian0</v>
      </c>
      <c r="C600">
        <f t="shared" si="105"/>
        <v>600</v>
      </c>
      <c r="D600" t="s">
        <v>2574</v>
      </c>
      <c r="E600" t="s">
        <v>806</v>
      </c>
      <c r="F600" t="s">
        <v>2570</v>
      </c>
      <c r="G600">
        <v>0</v>
      </c>
      <c r="H600" t="str">
        <f t="shared" si="110"/>
        <v>Kalczuk Sebastian</v>
      </c>
      <c r="I600">
        <f t="shared" si="111"/>
        <v>0</v>
      </c>
      <c r="J600" t="s">
        <v>36</v>
      </c>
      <c r="K600" t="s">
        <v>2576</v>
      </c>
      <c r="L600" t="e">
        <f>VLOOKUP(H600,'id (2016)'!H:I,2,0)</f>
        <v>#N/A</v>
      </c>
    </row>
    <row r="601" spans="1:12">
      <c r="A601" t="str">
        <f t="shared" si="109"/>
        <v>KosińskiŁukasz0</v>
      </c>
      <c r="C601">
        <f t="shared" si="105"/>
        <v>601</v>
      </c>
      <c r="D601" t="s">
        <v>2575</v>
      </c>
      <c r="E601" t="s">
        <v>69</v>
      </c>
      <c r="F601" t="s">
        <v>2570</v>
      </c>
      <c r="G601">
        <v>0</v>
      </c>
      <c r="H601" t="str">
        <f t="shared" si="110"/>
        <v>Kosiński Łukasz</v>
      </c>
      <c r="I601">
        <f t="shared" si="111"/>
        <v>0</v>
      </c>
      <c r="J601" t="s">
        <v>36</v>
      </c>
      <c r="K601" t="s">
        <v>2576</v>
      </c>
      <c r="L601" t="e">
        <f>VLOOKUP(H601,'id (2016)'!H:I,2,0)</f>
        <v>#N/A</v>
      </c>
    </row>
    <row r="602" spans="1:12">
      <c r="A602" t="str">
        <f t="shared" si="109"/>
        <v>FikusMirosław0</v>
      </c>
      <c r="C602">
        <f t="shared" si="105"/>
        <v>602</v>
      </c>
      <c r="D602" t="s">
        <v>2573</v>
      </c>
      <c r="E602" t="s">
        <v>408</v>
      </c>
      <c r="F602" t="s">
        <v>2570</v>
      </c>
      <c r="G602">
        <v>0</v>
      </c>
      <c r="H602" t="str">
        <f t="shared" si="110"/>
        <v>Fikus Mirosław</v>
      </c>
      <c r="I602">
        <f t="shared" si="111"/>
        <v>0</v>
      </c>
      <c r="J602" t="s">
        <v>36</v>
      </c>
      <c r="K602" t="s">
        <v>2576</v>
      </c>
      <c r="L602" t="e">
        <f>VLOOKUP(H602,'id (2016)'!H:I,2,0)</f>
        <v>#N/A</v>
      </c>
    </row>
    <row r="603" spans="1:12">
      <c r="A603" t="str">
        <f t="shared" si="109"/>
        <v>WachulecWładysław1979</v>
      </c>
      <c r="C603">
        <f t="shared" si="105"/>
        <v>603</v>
      </c>
      <c r="D603" t="s">
        <v>2606</v>
      </c>
      <c r="E603" t="s">
        <v>2599</v>
      </c>
      <c r="F603" t="s">
        <v>2598</v>
      </c>
      <c r="G603">
        <v>1979</v>
      </c>
      <c r="H603" t="str">
        <f t="shared" si="110"/>
        <v>Wachulec Władysław</v>
      </c>
      <c r="I603">
        <f t="shared" si="111"/>
        <v>1979</v>
      </c>
      <c r="J603" t="s">
        <v>36</v>
      </c>
      <c r="K603" t="s">
        <v>2605</v>
      </c>
      <c r="L603" t="e">
        <f>VLOOKUP(H603,'id (2016)'!H:I,2,0)</f>
        <v>#N/A</v>
      </c>
    </row>
    <row r="604" spans="1:12">
      <c r="A604" t="str">
        <f t="shared" si="109"/>
        <v>MurawickiDymitr1981</v>
      </c>
      <c r="C604">
        <f t="shared" si="105"/>
        <v>604</v>
      </c>
      <c r="D604" t="s">
        <v>2607</v>
      </c>
      <c r="E604" t="s">
        <v>2594</v>
      </c>
      <c r="F604" t="s">
        <v>2593</v>
      </c>
      <c r="G604">
        <v>1981</v>
      </c>
      <c r="H604" t="str">
        <f t="shared" si="110"/>
        <v>Murawicki Dymitr</v>
      </c>
      <c r="I604">
        <f t="shared" si="111"/>
        <v>1981</v>
      </c>
      <c r="J604" t="s">
        <v>36</v>
      </c>
      <c r="K604" t="s">
        <v>2605</v>
      </c>
      <c r="L604" t="e">
        <f>VLOOKUP(H604,'id (2016)'!H:I,2,0)</f>
        <v>#N/A</v>
      </c>
    </row>
    <row r="605" spans="1:12">
      <c r="A605" t="str">
        <f t="shared" si="109"/>
        <v>MikulecJanek1976</v>
      </c>
      <c r="C605">
        <f t="shared" si="105"/>
        <v>605</v>
      </c>
      <c r="D605" t="s">
        <v>2608</v>
      </c>
      <c r="E605" t="s">
        <v>2591</v>
      </c>
      <c r="F605" t="s">
        <v>2587</v>
      </c>
      <c r="G605">
        <v>1976</v>
      </c>
      <c r="H605" t="str">
        <f t="shared" si="110"/>
        <v>Mikulec Janek</v>
      </c>
      <c r="I605">
        <f t="shared" si="111"/>
        <v>1976</v>
      </c>
      <c r="J605" t="s">
        <v>36</v>
      </c>
      <c r="K605" t="s">
        <v>2605</v>
      </c>
      <c r="L605" t="e">
        <f>VLOOKUP(H605,'id (2016)'!H:I,2,0)</f>
        <v>#N/A</v>
      </c>
    </row>
    <row r="606" spans="1:12">
      <c r="A606" t="str">
        <f t="shared" si="109"/>
        <v>BerezińskiJacek1967</v>
      </c>
      <c r="C606">
        <f t="shared" si="105"/>
        <v>606</v>
      </c>
      <c r="D606" t="s">
        <v>2609</v>
      </c>
      <c r="E606" t="s">
        <v>25</v>
      </c>
      <c r="F606" t="s">
        <v>2587</v>
      </c>
      <c r="G606">
        <v>1967</v>
      </c>
      <c r="H606" t="str">
        <f t="shared" si="110"/>
        <v>Bereziński Jacek</v>
      </c>
      <c r="I606">
        <f t="shared" si="111"/>
        <v>1967</v>
      </c>
      <c r="J606" t="s">
        <v>36</v>
      </c>
      <c r="K606" t="s">
        <v>2605</v>
      </c>
      <c r="L606" t="e">
        <f>VLOOKUP(H606,'id (2016)'!H:I,2,0)</f>
        <v>#N/A</v>
      </c>
    </row>
    <row r="607" spans="1:12">
      <c r="A607" t="str">
        <f t="shared" si="109"/>
        <v>PołomskiPiotr1983</v>
      </c>
      <c r="C607">
        <f t="shared" si="105"/>
        <v>607</v>
      </c>
      <c r="D607" t="s">
        <v>2610</v>
      </c>
      <c r="E607" t="s">
        <v>19</v>
      </c>
      <c r="F607" t="s">
        <v>2587</v>
      </c>
      <c r="G607">
        <v>1983</v>
      </c>
      <c r="H607" t="str">
        <f t="shared" si="110"/>
        <v>Połomski Piotr</v>
      </c>
      <c r="I607">
        <f t="shared" si="111"/>
        <v>1983</v>
      </c>
      <c r="J607" t="s">
        <v>36</v>
      </c>
      <c r="K607" t="s">
        <v>2605</v>
      </c>
      <c r="L607" t="e">
        <f>VLOOKUP(H607,'id (2016)'!H:I,2,0)</f>
        <v>#N/A</v>
      </c>
    </row>
    <row r="608" spans="1:12">
      <c r="A608" t="str">
        <f t="shared" si="109"/>
        <v>FrątczakPiotr1981</v>
      </c>
      <c r="C608">
        <f t="shared" si="105"/>
        <v>608</v>
      </c>
      <c r="D608" t="s">
        <v>2611</v>
      </c>
      <c r="E608" t="s">
        <v>19</v>
      </c>
      <c r="F608" t="s">
        <v>2584</v>
      </c>
      <c r="G608">
        <v>1981</v>
      </c>
      <c r="H608" t="str">
        <f t="shared" si="110"/>
        <v>Frątczak Piotr</v>
      </c>
      <c r="I608">
        <f t="shared" si="111"/>
        <v>1981</v>
      </c>
      <c r="J608" t="s">
        <v>36</v>
      </c>
      <c r="K608" t="s">
        <v>2605</v>
      </c>
      <c r="L608" t="e">
        <f>VLOOKUP(H608,'id (2016)'!H:I,2,0)</f>
        <v>#N/A</v>
      </c>
    </row>
    <row r="609" spans="1:12">
      <c r="A609" t="str">
        <f t="shared" si="109"/>
        <v>WaleczekTomasz1983</v>
      </c>
      <c r="C609">
        <f t="shared" si="105"/>
        <v>609</v>
      </c>
      <c r="D609" t="s">
        <v>2612</v>
      </c>
      <c r="E609" t="s">
        <v>53</v>
      </c>
      <c r="F609" t="s">
        <v>2582</v>
      </c>
      <c r="G609">
        <v>1983</v>
      </c>
      <c r="H609" t="str">
        <f t="shared" si="110"/>
        <v>Waleczek Tomasz</v>
      </c>
      <c r="I609">
        <f t="shared" si="111"/>
        <v>1983</v>
      </c>
      <c r="J609" t="s">
        <v>36</v>
      </c>
      <c r="K609" t="s">
        <v>2605</v>
      </c>
      <c r="L609" t="e">
        <f>VLOOKUP(H609,'id (2016)'!H:I,2,0)</f>
        <v>#N/A</v>
      </c>
    </row>
    <row r="610" spans="1:12">
      <c r="A610" t="str">
        <f t="shared" si="109"/>
        <v>StojekMateusz1983</v>
      </c>
      <c r="C610">
        <f t="shared" si="105"/>
        <v>610</v>
      </c>
      <c r="D610" t="s">
        <v>2613</v>
      </c>
      <c r="E610" t="s">
        <v>97</v>
      </c>
      <c r="F610" t="s">
        <v>2579</v>
      </c>
      <c r="G610">
        <v>1983</v>
      </c>
      <c r="H610" t="str">
        <f t="shared" si="110"/>
        <v>Stojek Mateusz</v>
      </c>
      <c r="I610">
        <f t="shared" si="111"/>
        <v>1983</v>
      </c>
      <c r="J610" t="s">
        <v>36</v>
      </c>
      <c r="K610" t="s">
        <v>2605</v>
      </c>
      <c r="L610" t="e">
        <f>VLOOKUP(H610,'id (2016)'!H:I,2,0)</f>
        <v>#N/A</v>
      </c>
    </row>
    <row r="611" spans="1:12">
      <c r="A611" t="str">
        <f t="shared" si="109"/>
        <v>NieduziakAngelika1983</v>
      </c>
      <c r="C611">
        <f t="shared" si="105"/>
        <v>611</v>
      </c>
      <c r="D611" t="s">
        <v>2520</v>
      </c>
      <c r="E611" t="s">
        <v>2603</v>
      </c>
      <c r="F611" t="s">
        <v>2598</v>
      </c>
      <c r="G611">
        <v>1983</v>
      </c>
      <c r="H611" t="str">
        <f t="shared" si="110"/>
        <v>Nieduziak Angelika</v>
      </c>
      <c r="I611">
        <f t="shared" si="111"/>
        <v>1983</v>
      </c>
      <c r="J611" t="s">
        <v>0</v>
      </c>
      <c r="K611" t="s">
        <v>2605</v>
      </c>
      <c r="L611" t="e">
        <f>VLOOKUP(H611,'id (2016)'!H:I,2,0)</f>
        <v>#N/A</v>
      </c>
    </row>
    <row r="612" spans="1:12">
      <c r="A612" t="str">
        <f t="shared" si="109"/>
        <v>DąbrowskiJacek1980</v>
      </c>
      <c r="C612">
        <f t="shared" si="105"/>
        <v>612</v>
      </c>
      <c r="D612" t="s">
        <v>336</v>
      </c>
      <c r="E612" t="s">
        <v>25</v>
      </c>
      <c r="F612" t="s">
        <v>2628</v>
      </c>
      <c r="G612">
        <v>1980</v>
      </c>
      <c r="H612" t="str">
        <f t="shared" si="110"/>
        <v>Dąbrowski Jacek</v>
      </c>
      <c r="I612">
        <f t="shared" si="111"/>
        <v>1980</v>
      </c>
      <c r="J612" t="s">
        <v>36</v>
      </c>
      <c r="K612" t="s">
        <v>1258</v>
      </c>
      <c r="L612">
        <f>VLOOKUP(H612,'id (2016)'!H:I,2,0)</f>
        <v>1980</v>
      </c>
    </row>
    <row r="613" spans="1:12">
      <c r="A613" t="str">
        <f t="shared" si="109"/>
        <v>CenkierJulian1976</v>
      </c>
      <c r="C613">
        <f t="shared" si="105"/>
        <v>613</v>
      </c>
      <c r="D613" t="s">
        <v>2648</v>
      </c>
      <c r="E613" t="s">
        <v>2649</v>
      </c>
      <c r="F613" t="s">
        <v>2632</v>
      </c>
      <c r="G613">
        <v>1976</v>
      </c>
      <c r="H613" t="str">
        <f t="shared" si="110"/>
        <v>Cenkier Julian</v>
      </c>
      <c r="I613">
        <f t="shared" si="111"/>
        <v>1976</v>
      </c>
      <c r="J613" t="s">
        <v>36</v>
      </c>
      <c r="K613" t="s">
        <v>1258</v>
      </c>
      <c r="L613" t="e">
        <f>VLOOKUP(H613,'id (2016)'!H:I,2,0)</f>
        <v>#N/A</v>
      </c>
    </row>
    <row r="614" spans="1:12">
      <c r="A614" t="str">
        <f t="shared" si="109"/>
        <v>GałązkaGrzegorz1979</v>
      </c>
      <c r="C614">
        <f t="shared" si="105"/>
        <v>614</v>
      </c>
      <c r="D614" t="s">
        <v>2650</v>
      </c>
      <c r="E614" t="s">
        <v>23</v>
      </c>
      <c r="F614" t="s">
        <v>2633</v>
      </c>
      <c r="G614">
        <v>1979</v>
      </c>
      <c r="H614" t="str">
        <f t="shared" si="110"/>
        <v>Gałązka Grzegorz</v>
      </c>
      <c r="I614">
        <f t="shared" si="111"/>
        <v>1979</v>
      </c>
      <c r="J614" t="s">
        <v>36</v>
      </c>
      <c r="K614" t="s">
        <v>1258</v>
      </c>
      <c r="L614" t="e">
        <f>VLOOKUP(H614,'id (2016)'!H:I,2,0)</f>
        <v>#N/A</v>
      </c>
    </row>
    <row r="615" spans="1:12">
      <c r="A615" t="str">
        <f t="shared" si="109"/>
        <v>KaussDawid1979</v>
      </c>
      <c r="C615">
        <f t="shared" si="105"/>
        <v>615</v>
      </c>
      <c r="D615" t="s">
        <v>1213</v>
      </c>
      <c r="E615" t="s">
        <v>483</v>
      </c>
      <c r="F615" t="s">
        <v>2634</v>
      </c>
      <c r="G615">
        <v>1979</v>
      </c>
      <c r="H615" t="str">
        <f t="shared" si="110"/>
        <v>Kauss Dawid</v>
      </c>
      <c r="I615">
        <f t="shared" si="111"/>
        <v>1979</v>
      </c>
      <c r="J615" t="s">
        <v>36</v>
      </c>
      <c r="K615" t="s">
        <v>1258</v>
      </c>
      <c r="L615">
        <f>VLOOKUP(H615,'id (2016)'!H:I,2,0)</f>
        <v>1979</v>
      </c>
    </row>
    <row r="616" spans="1:12">
      <c r="A616" t="str">
        <f t="shared" si="109"/>
        <v>BołbotPiotr1973</v>
      </c>
      <c r="C616">
        <f t="shared" si="105"/>
        <v>616</v>
      </c>
      <c r="D616" t="s">
        <v>2651</v>
      </c>
      <c r="E616" t="s">
        <v>19</v>
      </c>
      <c r="F616" t="s">
        <v>2637</v>
      </c>
      <c r="G616">
        <v>1973</v>
      </c>
      <c r="H616" t="str">
        <f t="shared" si="110"/>
        <v>Bołbot Piotr</v>
      </c>
      <c r="I616">
        <f t="shared" si="111"/>
        <v>1973</v>
      </c>
      <c r="J616" t="s">
        <v>36</v>
      </c>
      <c r="K616" t="s">
        <v>1258</v>
      </c>
      <c r="L616" t="e">
        <f>VLOOKUP(H616,'id (2016)'!H:I,2,0)</f>
        <v>#N/A</v>
      </c>
    </row>
    <row r="617" spans="1:12">
      <c r="A617" t="str">
        <f t="shared" si="109"/>
        <v>SobekDawid1977</v>
      </c>
      <c r="C617">
        <f t="shared" si="105"/>
        <v>617</v>
      </c>
      <c r="D617" t="s">
        <v>2652</v>
      </c>
      <c r="E617" t="s">
        <v>483</v>
      </c>
      <c r="F617" t="s">
        <v>2640</v>
      </c>
      <c r="G617">
        <v>1977</v>
      </c>
      <c r="H617" t="str">
        <f t="shared" si="110"/>
        <v>Sobek Dawid</v>
      </c>
      <c r="I617">
        <f t="shared" si="111"/>
        <v>1977</v>
      </c>
      <c r="J617" t="s">
        <v>36</v>
      </c>
      <c r="K617" t="s">
        <v>1258</v>
      </c>
      <c r="L617" t="e">
        <f>VLOOKUP(H617,'id (2016)'!H:I,2,0)</f>
        <v>#N/A</v>
      </c>
    </row>
    <row r="618" spans="1:12">
      <c r="A618" t="str">
        <f t="shared" si="109"/>
        <v>KarbanovichAlexander1969</v>
      </c>
      <c r="C618">
        <f t="shared" si="105"/>
        <v>618</v>
      </c>
      <c r="D618" t="s">
        <v>2653</v>
      </c>
      <c r="E618" t="s">
        <v>2654</v>
      </c>
      <c r="F618" t="s">
        <v>2641</v>
      </c>
      <c r="G618">
        <v>1969</v>
      </c>
      <c r="H618" t="str">
        <f t="shared" si="110"/>
        <v>Karbanovich Alexander</v>
      </c>
      <c r="I618">
        <f t="shared" si="111"/>
        <v>1969</v>
      </c>
      <c r="J618" t="s">
        <v>36</v>
      </c>
      <c r="K618" t="s">
        <v>1258</v>
      </c>
      <c r="L618" t="e">
        <f>VLOOKUP(H618,'id (2016)'!H:I,2,0)</f>
        <v>#N/A</v>
      </c>
    </row>
    <row r="619" spans="1:12">
      <c r="A619" t="str">
        <f t="shared" si="109"/>
        <v>RodziewiczMarcin1977</v>
      </c>
      <c r="C619">
        <f t="shared" si="105"/>
        <v>619</v>
      </c>
      <c r="D619" t="s">
        <v>2678</v>
      </c>
      <c r="E619" t="s">
        <v>21</v>
      </c>
      <c r="F619" t="s">
        <v>1651</v>
      </c>
      <c r="G619" s="8">
        <v>1977</v>
      </c>
      <c r="H619" t="str">
        <f t="shared" si="110"/>
        <v>Rodziewicz Marcin</v>
      </c>
      <c r="I619">
        <f t="shared" si="111"/>
        <v>1977</v>
      </c>
      <c r="J619" t="s">
        <v>36</v>
      </c>
      <c r="K619" t="s">
        <v>1247</v>
      </c>
      <c r="L619" t="e">
        <f>VLOOKUP(H619,'id (2016)'!H:I,2,0)</f>
        <v>#N/A</v>
      </c>
    </row>
    <row r="620" spans="1:12">
      <c r="A620" t="str">
        <f t="shared" si="109"/>
        <v>SzkutowiczSylwester0</v>
      </c>
      <c r="C620">
        <f t="shared" si="105"/>
        <v>620</v>
      </c>
      <c r="D620" t="s">
        <v>2677</v>
      </c>
      <c r="E620" t="s">
        <v>978</v>
      </c>
      <c r="F620" t="s">
        <v>1651</v>
      </c>
      <c r="G620" s="8">
        <v>0</v>
      </c>
      <c r="H620" t="str">
        <f t="shared" si="110"/>
        <v>Szkutowicz Sylwester</v>
      </c>
      <c r="I620">
        <f t="shared" si="111"/>
        <v>0</v>
      </c>
      <c r="J620" t="s">
        <v>36</v>
      </c>
      <c r="K620" t="s">
        <v>2686</v>
      </c>
      <c r="L620" t="e">
        <f>VLOOKUP(H620,'id (2016)'!H:I,2,0)</f>
        <v>#N/A</v>
      </c>
    </row>
    <row r="621" spans="1:12">
      <c r="A621" t="str">
        <f t="shared" si="109"/>
        <v>RadzikowskiSławomir0</v>
      </c>
      <c r="C621">
        <f t="shared" si="105"/>
        <v>621</v>
      </c>
      <c r="D621" t="s">
        <v>2676</v>
      </c>
      <c r="E621" t="s">
        <v>98</v>
      </c>
      <c r="F621" t="s">
        <v>1651</v>
      </c>
      <c r="G621" s="8">
        <v>0</v>
      </c>
      <c r="H621" t="str">
        <f t="shared" si="110"/>
        <v>Radzikowski Sławomir</v>
      </c>
      <c r="I621">
        <f t="shared" si="111"/>
        <v>0</v>
      </c>
      <c r="J621" t="s">
        <v>36</v>
      </c>
      <c r="K621" t="s">
        <v>2687</v>
      </c>
      <c r="L621" t="e">
        <f>VLOOKUP(H621,'id (2016)'!H:I,2,0)</f>
        <v>#N/A</v>
      </c>
    </row>
    <row r="622" spans="1:12">
      <c r="A622" t="str">
        <f t="shared" si="109"/>
        <v>BrudłoBasia2007</v>
      </c>
      <c r="C622">
        <f t="shared" si="105"/>
        <v>622</v>
      </c>
      <c r="D622" t="s">
        <v>283</v>
      </c>
      <c r="E622" t="s">
        <v>824</v>
      </c>
      <c r="F622" t="s">
        <v>1360</v>
      </c>
      <c r="G622" s="8">
        <v>2007</v>
      </c>
      <c r="H622" t="str">
        <f t="shared" si="110"/>
        <v>Brudło Basia</v>
      </c>
      <c r="I622">
        <f t="shared" si="111"/>
        <v>2007</v>
      </c>
      <c r="J622" t="s">
        <v>0</v>
      </c>
      <c r="K622" t="s">
        <v>2688</v>
      </c>
      <c r="L622" t="e">
        <f>VLOOKUP(H622,'id (2016)'!H:I,2,0)</f>
        <v>#N/A</v>
      </c>
    </row>
    <row r="623" spans="1:12">
      <c r="A623" t="str">
        <f t="shared" si="109"/>
        <v>BrudłoZbych2010</v>
      </c>
      <c r="C623">
        <f t="shared" si="105"/>
        <v>623</v>
      </c>
      <c r="D623" t="s">
        <v>283</v>
      </c>
      <c r="E623" t="s">
        <v>2673</v>
      </c>
      <c r="F623" t="s">
        <v>1360</v>
      </c>
      <c r="G623" s="8">
        <v>2010</v>
      </c>
      <c r="H623" t="str">
        <f t="shared" si="110"/>
        <v>Brudło Zbych</v>
      </c>
      <c r="I623">
        <f t="shared" si="111"/>
        <v>2010</v>
      </c>
      <c r="J623" t="s">
        <v>36</v>
      </c>
      <c r="K623" t="s">
        <v>2689</v>
      </c>
      <c r="L623" t="e">
        <f>VLOOKUP(H623,'id (2016)'!H:I,2,0)</f>
        <v>#N/A</v>
      </c>
    </row>
    <row r="624" spans="1:12">
      <c r="A624" t="str">
        <f t="shared" si="109"/>
        <v>Pacowska-BrudłoOla1977</v>
      </c>
      <c r="C624">
        <f t="shared" si="105"/>
        <v>624</v>
      </c>
      <c r="D624" t="s">
        <v>2670</v>
      </c>
      <c r="E624" t="s">
        <v>2671</v>
      </c>
      <c r="F624" t="s">
        <v>1360</v>
      </c>
      <c r="G624" s="8">
        <v>1977</v>
      </c>
      <c r="H624" t="str">
        <f t="shared" si="110"/>
        <v>Pacowska-Brudło Ola</v>
      </c>
      <c r="I624">
        <f t="shared" si="111"/>
        <v>1977</v>
      </c>
      <c r="J624" t="s">
        <v>0</v>
      </c>
      <c r="K624" t="s">
        <v>2690</v>
      </c>
      <c r="L624" t="e">
        <f>VLOOKUP(H624,'id (2016)'!H:I,2,0)</f>
        <v>#N/A</v>
      </c>
    </row>
    <row r="625" spans="1:12">
      <c r="A625" t="str">
        <f t="shared" si="109"/>
        <v>KondrackiRafał1978</v>
      </c>
      <c r="C625">
        <f t="shared" si="105"/>
        <v>625</v>
      </c>
      <c r="D625" t="s">
        <v>2666</v>
      </c>
      <c r="E625" t="s">
        <v>50</v>
      </c>
      <c r="F625" t="s">
        <v>2665</v>
      </c>
      <c r="G625" s="8">
        <v>1978</v>
      </c>
      <c r="H625" t="str">
        <f t="shared" si="110"/>
        <v>Kondracki Rafał</v>
      </c>
      <c r="I625">
        <f t="shared" si="111"/>
        <v>1978</v>
      </c>
      <c r="J625" t="s">
        <v>36</v>
      </c>
      <c r="K625" t="s">
        <v>2691</v>
      </c>
      <c r="L625" t="e">
        <f>VLOOKUP(H625,'id (2016)'!H:I,2,0)</f>
        <v>#N/A</v>
      </c>
    </row>
    <row r="626" spans="1:12">
      <c r="A626" t="str">
        <f t="shared" si="109"/>
        <v>WędrochMariusz1985</v>
      </c>
      <c r="C626">
        <f t="shared" si="105"/>
        <v>626</v>
      </c>
      <c r="D626" t="s">
        <v>2663</v>
      </c>
      <c r="E626" t="s">
        <v>399</v>
      </c>
      <c r="F626" t="s">
        <v>2662</v>
      </c>
      <c r="G626" s="8">
        <v>1985</v>
      </c>
      <c r="H626" t="str">
        <f t="shared" si="110"/>
        <v>Wędroch Mariusz</v>
      </c>
      <c r="I626">
        <f t="shared" si="111"/>
        <v>1985</v>
      </c>
      <c r="J626" t="s">
        <v>36</v>
      </c>
      <c r="K626" t="s">
        <v>2692</v>
      </c>
      <c r="L626" t="e">
        <f>VLOOKUP(H626,'id (2016)'!H:I,2,0)</f>
        <v>#N/A</v>
      </c>
    </row>
    <row r="627" spans="1:12">
      <c r="A627" t="str">
        <f t="shared" ref="A627:A690" si="112">D627&amp;E627&amp;G627</f>
        <v>DomańskaRenata1984</v>
      </c>
      <c r="C627">
        <f t="shared" si="105"/>
        <v>627</v>
      </c>
      <c r="D627" t="s">
        <v>2659</v>
      </c>
      <c r="E627" t="s">
        <v>960</v>
      </c>
      <c r="F627" t="s">
        <v>2658</v>
      </c>
      <c r="G627" s="8">
        <v>1984</v>
      </c>
      <c r="H627" t="str">
        <f t="shared" ref="H627:H690" si="113">D627&amp;" "&amp;E627</f>
        <v>Domańska Renata</v>
      </c>
      <c r="I627">
        <f t="shared" ref="I627:I690" si="114">G627</f>
        <v>1984</v>
      </c>
      <c r="J627" t="s">
        <v>0</v>
      </c>
      <c r="K627" t="s">
        <v>2693</v>
      </c>
      <c r="L627" t="e">
        <f>VLOOKUP(H627,'id (2016)'!H:I,2,0)</f>
        <v>#N/A</v>
      </c>
    </row>
    <row r="628" spans="1:12">
      <c r="A628" t="str">
        <f t="shared" si="112"/>
        <v>BrechelkeSławek1987</v>
      </c>
      <c r="C628">
        <f t="shared" si="105"/>
        <v>628</v>
      </c>
      <c r="D628" t="s">
        <v>438</v>
      </c>
      <c r="E628" t="s">
        <v>437</v>
      </c>
      <c r="F628">
        <v>0</v>
      </c>
      <c r="G628">
        <v>1987</v>
      </c>
      <c r="H628" t="str">
        <f t="shared" si="113"/>
        <v>Brechelke Sławek</v>
      </c>
      <c r="I628">
        <f t="shared" si="114"/>
        <v>1987</v>
      </c>
      <c r="J628" t="s">
        <v>36</v>
      </c>
      <c r="K628" t="s">
        <v>2882</v>
      </c>
      <c r="L628">
        <f>VLOOKUP(H628,'id (2016)'!H:I,2,0)</f>
        <v>1987</v>
      </c>
    </row>
    <row r="629" spans="1:12">
      <c r="A629" t="str">
        <f t="shared" si="112"/>
        <v>JaśPiotr1979</v>
      </c>
      <c r="C629">
        <f t="shared" si="105"/>
        <v>629</v>
      </c>
      <c r="D629" t="s">
        <v>403</v>
      </c>
      <c r="E629" t="s">
        <v>19</v>
      </c>
      <c r="F629">
        <v>0</v>
      </c>
      <c r="G629">
        <v>1979</v>
      </c>
      <c r="H629" t="str">
        <f t="shared" si="113"/>
        <v>Jaś Piotr</v>
      </c>
      <c r="I629">
        <f t="shared" si="114"/>
        <v>1979</v>
      </c>
      <c r="J629" t="s">
        <v>36</v>
      </c>
      <c r="K629" t="s">
        <v>2882</v>
      </c>
      <c r="L629">
        <f>VLOOKUP(H629,'id (2016)'!H:I,2,0)</f>
        <v>1979</v>
      </c>
    </row>
    <row r="630" spans="1:12">
      <c r="A630" t="str">
        <f t="shared" si="112"/>
        <v>JanuszewskiMaciej..1985</v>
      </c>
      <c r="C630">
        <f t="shared" si="105"/>
        <v>630</v>
      </c>
      <c r="D630" t="s">
        <v>427</v>
      </c>
      <c r="E630" t="s">
        <v>2697</v>
      </c>
      <c r="F630">
        <v>0</v>
      </c>
      <c r="G630">
        <v>1985</v>
      </c>
      <c r="H630" t="str">
        <f t="shared" si="113"/>
        <v>Januszewski Maciej..</v>
      </c>
      <c r="I630">
        <f t="shared" si="114"/>
        <v>1985</v>
      </c>
      <c r="J630" t="s">
        <v>36</v>
      </c>
      <c r="K630" t="s">
        <v>2882</v>
      </c>
      <c r="L630" t="e">
        <f>VLOOKUP(H630,'id (2016)'!H:I,2,0)</f>
        <v>#N/A</v>
      </c>
    </row>
    <row r="631" spans="1:12">
      <c r="A631" t="str">
        <f t="shared" si="112"/>
        <v>WylężekJacek1984</v>
      </c>
      <c r="C631">
        <f t="shared" si="105"/>
        <v>631</v>
      </c>
      <c r="D631" t="s">
        <v>446</v>
      </c>
      <c r="E631" t="s">
        <v>25</v>
      </c>
      <c r="F631" t="s">
        <v>2696</v>
      </c>
      <c r="G631">
        <v>1984</v>
      </c>
      <c r="H631" t="str">
        <f t="shared" si="113"/>
        <v>Wylężek Jacek</v>
      </c>
      <c r="I631">
        <f t="shared" si="114"/>
        <v>1984</v>
      </c>
      <c r="J631" t="s">
        <v>36</v>
      </c>
      <c r="K631" t="s">
        <v>2882</v>
      </c>
      <c r="L631">
        <f>VLOOKUP(H631,'id (2016)'!H:I,2,0)</f>
        <v>1984</v>
      </c>
    </row>
    <row r="632" spans="1:12">
      <c r="A632" t="str">
        <f t="shared" si="112"/>
        <v>BuczekRafał1991</v>
      </c>
      <c r="C632">
        <f t="shared" si="105"/>
        <v>632</v>
      </c>
      <c r="D632" t="s">
        <v>445</v>
      </c>
      <c r="E632" t="s">
        <v>50</v>
      </c>
      <c r="F632" t="s">
        <v>2696</v>
      </c>
      <c r="G632">
        <v>1991</v>
      </c>
      <c r="H632" t="str">
        <f t="shared" si="113"/>
        <v>Buczek Rafał</v>
      </c>
      <c r="I632">
        <f t="shared" si="114"/>
        <v>1991</v>
      </c>
      <c r="J632" t="s">
        <v>36</v>
      </c>
      <c r="K632" t="s">
        <v>2882</v>
      </c>
      <c r="L632">
        <f>VLOOKUP(H632,'id (2016)'!H:I,2,0)</f>
        <v>1991</v>
      </c>
    </row>
    <row r="633" spans="1:12">
      <c r="A633" t="str">
        <f t="shared" si="112"/>
        <v>ChorążyAdam1976</v>
      </c>
      <c r="C633">
        <f t="shared" si="105"/>
        <v>633</v>
      </c>
      <c r="D633" t="s">
        <v>2699</v>
      </c>
      <c r="E633" t="s">
        <v>89</v>
      </c>
      <c r="F633" t="s">
        <v>2701</v>
      </c>
      <c r="G633">
        <v>1976</v>
      </c>
      <c r="H633" t="str">
        <f t="shared" si="113"/>
        <v>Chorąży Adam</v>
      </c>
      <c r="I633">
        <f t="shared" si="114"/>
        <v>1976</v>
      </c>
      <c r="J633" t="s">
        <v>36</v>
      </c>
      <c r="K633" t="s">
        <v>2882</v>
      </c>
      <c r="L633" t="e">
        <f>VLOOKUP(H633,'id (2016)'!H:I,2,0)</f>
        <v>#N/A</v>
      </c>
    </row>
    <row r="634" spans="1:12">
      <c r="A634" t="str">
        <f t="shared" si="112"/>
        <v>PiotrowskiPaweł1979</v>
      </c>
      <c r="C634">
        <f t="shared" si="105"/>
        <v>634</v>
      </c>
      <c r="D634" t="s">
        <v>2702</v>
      </c>
      <c r="E634" t="s">
        <v>20</v>
      </c>
      <c r="F634" t="s">
        <v>2701</v>
      </c>
      <c r="G634">
        <v>1979</v>
      </c>
      <c r="H634" t="str">
        <f t="shared" si="113"/>
        <v>Piotrowski Paweł</v>
      </c>
      <c r="I634">
        <f t="shared" si="114"/>
        <v>1979</v>
      </c>
      <c r="J634" t="s">
        <v>36</v>
      </c>
      <c r="K634" t="s">
        <v>2882</v>
      </c>
      <c r="L634" t="e">
        <f>VLOOKUP(H634,'id (2016)'!H:I,2,0)</f>
        <v>#N/A</v>
      </c>
    </row>
    <row r="635" spans="1:12">
      <c r="A635" t="str">
        <f t="shared" si="112"/>
        <v>DuszyńskiJacek1970</v>
      </c>
      <c r="C635">
        <f t="shared" si="105"/>
        <v>635</v>
      </c>
      <c r="D635" t="s">
        <v>2704</v>
      </c>
      <c r="E635" t="s">
        <v>25</v>
      </c>
      <c r="F635" t="s">
        <v>2701</v>
      </c>
      <c r="G635">
        <v>1970</v>
      </c>
      <c r="H635" t="str">
        <f t="shared" si="113"/>
        <v>Duszyński Jacek</v>
      </c>
      <c r="I635">
        <f t="shared" si="114"/>
        <v>1970</v>
      </c>
      <c r="J635" t="s">
        <v>36</v>
      </c>
      <c r="K635" t="s">
        <v>2882</v>
      </c>
      <c r="L635" t="e">
        <f>VLOOKUP(H635,'id (2016)'!H:I,2,0)</f>
        <v>#N/A</v>
      </c>
    </row>
    <row r="636" spans="1:12">
      <c r="A636" t="str">
        <f t="shared" si="112"/>
        <v>RutkaRadosŁaw1976</v>
      </c>
      <c r="C636">
        <f t="shared" si="105"/>
        <v>636</v>
      </c>
      <c r="D636" t="s">
        <v>366</v>
      </c>
      <c r="E636" t="s">
        <v>2705</v>
      </c>
      <c r="F636" t="s">
        <v>2706</v>
      </c>
      <c r="G636">
        <v>1976</v>
      </c>
      <c r="H636" t="str">
        <f t="shared" si="113"/>
        <v>Rutka RadosŁaw</v>
      </c>
      <c r="I636">
        <f t="shared" si="114"/>
        <v>1976</v>
      </c>
      <c r="J636" t="s">
        <v>36</v>
      </c>
      <c r="K636" t="s">
        <v>2882</v>
      </c>
      <c r="L636" t="e">
        <f>VLOOKUP(H636,'id (2016)'!H:I,2,0)</f>
        <v>#N/A</v>
      </c>
    </row>
    <row r="637" spans="1:12">
      <c r="A637" t="str">
        <f t="shared" si="112"/>
        <v>OlszewskiKarol1982</v>
      </c>
      <c r="C637">
        <f t="shared" si="105"/>
        <v>637</v>
      </c>
      <c r="D637" t="s">
        <v>1480</v>
      </c>
      <c r="E637" t="s">
        <v>101</v>
      </c>
      <c r="F637" t="s">
        <v>430</v>
      </c>
      <c r="G637">
        <v>1982</v>
      </c>
      <c r="H637" t="str">
        <f t="shared" si="113"/>
        <v>Olszewski Karol</v>
      </c>
      <c r="I637">
        <f t="shared" si="114"/>
        <v>1982</v>
      </c>
      <c r="J637" t="s">
        <v>36</v>
      </c>
      <c r="K637" t="s">
        <v>2882</v>
      </c>
      <c r="L637" t="e">
        <f>VLOOKUP(H637,'id (2016)'!H:I,2,0)</f>
        <v>#N/A</v>
      </c>
    </row>
    <row r="638" spans="1:12">
      <c r="A638" t="str">
        <f t="shared" si="112"/>
        <v>MalinowskiMarek.1974</v>
      </c>
      <c r="C638">
        <f t="shared" ref="C638:C701" si="115">C637+1</f>
        <v>638</v>
      </c>
      <c r="D638" t="s">
        <v>1009</v>
      </c>
      <c r="E638" t="s">
        <v>2708</v>
      </c>
      <c r="F638">
        <v>0</v>
      </c>
      <c r="G638">
        <v>1974</v>
      </c>
      <c r="H638" t="str">
        <f t="shared" si="113"/>
        <v>Malinowski Marek.</v>
      </c>
      <c r="I638">
        <f t="shared" si="114"/>
        <v>1974</v>
      </c>
      <c r="J638" t="s">
        <v>36</v>
      </c>
      <c r="K638" t="s">
        <v>2882</v>
      </c>
      <c r="L638" t="e">
        <f>VLOOKUP(H638,'id (2016)'!H:I,2,0)</f>
        <v>#N/A</v>
      </c>
    </row>
    <row r="639" spans="1:12">
      <c r="A639" t="str">
        <f t="shared" si="112"/>
        <v>TysarczykJacek1984</v>
      </c>
      <c r="C639">
        <f t="shared" si="115"/>
        <v>639</v>
      </c>
      <c r="D639" t="s">
        <v>1011</v>
      </c>
      <c r="E639" t="s">
        <v>25</v>
      </c>
      <c r="F639" t="s">
        <v>2710</v>
      </c>
      <c r="G639">
        <v>1984</v>
      </c>
      <c r="H639" t="str">
        <f t="shared" si="113"/>
        <v>Tysarczyk Jacek</v>
      </c>
      <c r="I639">
        <f t="shared" si="114"/>
        <v>1984</v>
      </c>
      <c r="J639" t="s">
        <v>36</v>
      </c>
      <c r="K639" t="s">
        <v>2882</v>
      </c>
      <c r="L639">
        <f>VLOOKUP(H639,'id (2016)'!H:I,2,0)</f>
        <v>1984</v>
      </c>
    </row>
    <row r="640" spans="1:12">
      <c r="A640" t="str">
        <f t="shared" si="112"/>
        <v>MejkaBartłomiej1984</v>
      </c>
      <c r="C640">
        <f t="shared" si="115"/>
        <v>640</v>
      </c>
      <c r="D640" t="s">
        <v>2711</v>
      </c>
      <c r="E640" t="s">
        <v>288</v>
      </c>
      <c r="F640">
        <v>0</v>
      </c>
      <c r="G640">
        <v>1984</v>
      </c>
      <c r="H640" t="str">
        <f t="shared" si="113"/>
        <v>Mejka Bartłomiej</v>
      </c>
      <c r="I640">
        <f t="shared" si="114"/>
        <v>1984</v>
      </c>
      <c r="J640" t="s">
        <v>36</v>
      </c>
      <c r="K640" t="s">
        <v>2882</v>
      </c>
      <c r="L640" t="e">
        <f>VLOOKUP(H640,'id (2016)'!H:I,2,0)</f>
        <v>#N/A</v>
      </c>
    </row>
    <row r="641" spans="1:12">
      <c r="A641" t="str">
        <f t="shared" si="112"/>
        <v>WanatRafał1982</v>
      </c>
      <c r="C641">
        <f t="shared" si="115"/>
        <v>641</v>
      </c>
      <c r="D641" t="s">
        <v>547</v>
      </c>
      <c r="E641" t="s">
        <v>50</v>
      </c>
      <c r="F641" t="s">
        <v>385</v>
      </c>
      <c r="G641">
        <v>1982</v>
      </c>
      <c r="H641" t="str">
        <f t="shared" si="113"/>
        <v>Wanat Rafał</v>
      </c>
      <c r="I641">
        <f t="shared" si="114"/>
        <v>1982</v>
      </c>
      <c r="J641" t="s">
        <v>36</v>
      </c>
      <c r="K641" t="s">
        <v>2882</v>
      </c>
      <c r="L641">
        <f>VLOOKUP(H641,'id (2016)'!H:I,2,0)</f>
        <v>1982</v>
      </c>
    </row>
    <row r="642" spans="1:12">
      <c r="A642" t="str">
        <f t="shared" si="112"/>
        <v>StankiewiczPiotr1979</v>
      </c>
      <c r="C642">
        <f t="shared" si="115"/>
        <v>642</v>
      </c>
      <c r="D642" t="s">
        <v>2715</v>
      </c>
      <c r="E642" t="s">
        <v>19</v>
      </c>
      <c r="F642">
        <v>0</v>
      </c>
      <c r="G642">
        <v>1979</v>
      </c>
      <c r="H642" t="str">
        <f t="shared" si="113"/>
        <v>Stankiewicz Piotr</v>
      </c>
      <c r="I642">
        <f t="shared" si="114"/>
        <v>1979</v>
      </c>
      <c r="J642" t="s">
        <v>36</v>
      </c>
      <c r="K642" t="s">
        <v>2882</v>
      </c>
      <c r="L642" t="e">
        <f>VLOOKUP(H642,'id (2016)'!H:I,2,0)</f>
        <v>#N/A</v>
      </c>
    </row>
    <row r="643" spans="1:12">
      <c r="A643" t="str">
        <f t="shared" si="112"/>
        <v>KuleszaJarosław1976</v>
      </c>
      <c r="C643">
        <f t="shared" si="115"/>
        <v>643</v>
      </c>
      <c r="D643" t="s">
        <v>2716</v>
      </c>
      <c r="E643" t="s">
        <v>96</v>
      </c>
      <c r="F643">
        <v>0</v>
      </c>
      <c r="G643">
        <v>1976</v>
      </c>
      <c r="H643" t="str">
        <f t="shared" si="113"/>
        <v>Kulesza Jarosław</v>
      </c>
      <c r="I643">
        <f t="shared" si="114"/>
        <v>1976</v>
      </c>
      <c r="J643" t="s">
        <v>36</v>
      </c>
      <c r="K643" t="s">
        <v>2882</v>
      </c>
      <c r="L643" t="e">
        <f>VLOOKUP(H643,'id (2016)'!H:I,2,0)</f>
        <v>#N/A</v>
      </c>
    </row>
    <row r="644" spans="1:12">
      <c r="A644" t="str">
        <f t="shared" si="112"/>
        <v>SiochRadosław1981</v>
      </c>
      <c r="C644">
        <f t="shared" si="115"/>
        <v>644</v>
      </c>
      <c r="D644" t="s">
        <v>2713</v>
      </c>
      <c r="E644" t="s">
        <v>257</v>
      </c>
      <c r="F644" t="s">
        <v>2714</v>
      </c>
      <c r="G644">
        <v>1981</v>
      </c>
      <c r="H644" t="str">
        <f t="shared" si="113"/>
        <v>Sioch Radosław</v>
      </c>
      <c r="I644">
        <f t="shared" si="114"/>
        <v>1981</v>
      </c>
      <c r="J644" t="s">
        <v>36</v>
      </c>
      <c r="K644" t="s">
        <v>2882</v>
      </c>
      <c r="L644" t="e">
        <f>VLOOKUP(H644,'id (2016)'!H:I,2,0)</f>
        <v>#N/A</v>
      </c>
    </row>
    <row r="645" spans="1:12">
      <c r="A645" t="str">
        <f t="shared" si="112"/>
        <v>GórskiBartosz1979</v>
      </c>
      <c r="C645">
        <f t="shared" si="115"/>
        <v>645</v>
      </c>
      <c r="D645" t="s">
        <v>2718</v>
      </c>
      <c r="E645" t="s">
        <v>51</v>
      </c>
      <c r="F645" t="s">
        <v>1519</v>
      </c>
      <c r="G645">
        <v>1979</v>
      </c>
      <c r="H645" t="str">
        <f t="shared" si="113"/>
        <v>Górski Bartosz</v>
      </c>
      <c r="I645">
        <f t="shared" si="114"/>
        <v>1979</v>
      </c>
      <c r="J645" t="s">
        <v>36</v>
      </c>
      <c r="K645" t="s">
        <v>2882</v>
      </c>
      <c r="L645" t="e">
        <f>VLOOKUP(H645,'id (2016)'!H:I,2,0)</f>
        <v>#N/A</v>
      </c>
    </row>
    <row r="646" spans="1:12">
      <c r="A646" t="str">
        <f t="shared" si="112"/>
        <v>ŁuczakWaldemar1976</v>
      </c>
      <c r="C646">
        <f t="shared" si="115"/>
        <v>646</v>
      </c>
      <c r="D646" t="s">
        <v>2719</v>
      </c>
      <c r="E646" t="s">
        <v>381</v>
      </c>
      <c r="F646">
        <v>0</v>
      </c>
      <c r="G646">
        <v>1976</v>
      </c>
      <c r="H646" t="str">
        <f t="shared" si="113"/>
        <v>Łuczak Waldemar</v>
      </c>
      <c r="I646">
        <f t="shared" si="114"/>
        <v>1976</v>
      </c>
      <c r="J646" t="s">
        <v>36</v>
      </c>
      <c r="K646" t="s">
        <v>2882</v>
      </c>
      <c r="L646" t="e">
        <f>VLOOKUP(H646,'id (2016)'!H:I,2,0)</f>
        <v>#N/A</v>
      </c>
    </row>
    <row r="647" spans="1:12">
      <c r="A647" t="str">
        <f t="shared" si="112"/>
        <v>ZiajaAdam1983</v>
      </c>
      <c r="C647">
        <f t="shared" si="115"/>
        <v>647</v>
      </c>
      <c r="D647" t="s">
        <v>2721</v>
      </c>
      <c r="E647" t="s">
        <v>89</v>
      </c>
      <c r="F647">
        <v>0</v>
      </c>
      <c r="G647">
        <v>1983</v>
      </c>
      <c r="H647" t="str">
        <f t="shared" si="113"/>
        <v>Ziaja Adam</v>
      </c>
      <c r="I647">
        <f t="shared" si="114"/>
        <v>1983</v>
      </c>
      <c r="J647" t="s">
        <v>36</v>
      </c>
      <c r="K647" t="s">
        <v>2882</v>
      </c>
      <c r="L647" t="e">
        <f>VLOOKUP(H647,'id (2016)'!H:I,2,0)</f>
        <v>#N/A</v>
      </c>
    </row>
    <row r="648" spans="1:12">
      <c r="A648" t="str">
        <f t="shared" si="112"/>
        <v>WróbelDariusz1969</v>
      </c>
      <c r="C648">
        <f t="shared" si="115"/>
        <v>648</v>
      </c>
      <c r="D648" t="s">
        <v>675</v>
      </c>
      <c r="E648" t="s">
        <v>159</v>
      </c>
      <c r="F648">
        <v>0</v>
      </c>
      <c r="G648">
        <v>1969</v>
      </c>
      <c r="H648" t="str">
        <f t="shared" si="113"/>
        <v>Wróbel Dariusz</v>
      </c>
      <c r="I648">
        <f t="shared" si="114"/>
        <v>1969</v>
      </c>
      <c r="J648" t="s">
        <v>36</v>
      </c>
      <c r="K648" t="s">
        <v>2882</v>
      </c>
      <c r="L648">
        <f>VLOOKUP(H648,'id (2016)'!H:I,2,0)</f>
        <v>1969</v>
      </c>
    </row>
    <row r="649" spans="1:12">
      <c r="A649" t="str">
        <f t="shared" si="112"/>
        <v>LenckowskiRafał1982</v>
      </c>
      <c r="C649">
        <f t="shared" si="115"/>
        <v>649</v>
      </c>
      <c r="D649" t="s">
        <v>1019</v>
      </c>
      <c r="E649" t="s">
        <v>50</v>
      </c>
      <c r="F649">
        <v>0</v>
      </c>
      <c r="G649">
        <v>1982</v>
      </c>
      <c r="H649" t="str">
        <f t="shared" si="113"/>
        <v>Lenckowski Rafał</v>
      </c>
      <c r="I649">
        <f t="shared" si="114"/>
        <v>1982</v>
      </c>
      <c r="J649" t="s">
        <v>36</v>
      </c>
      <c r="K649" t="s">
        <v>2882</v>
      </c>
      <c r="L649">
        <f>VLOOKUP(H649,'id (2016)'!H:I,2,0)</f>
        <v>1982</v>
      </c>
    </row>
    <row r="650" spans="1:12">
      <c r="A650" t="str">
        <f t="shared" si="112"/>
        <v>PiaskowskiMichał1971</v>
      </c>
      <c r="C650">
        <f t="shared" si="115"/>
        <v>650</v>
      </c>
      <c r="D650" t="s">
        <v>1046</v>
      </c>
      <c r="E650" t="s">
        <v>65</v>
      </c>
      <c r="F650" t="s">
        <v>385</v>
      </c>
      <c r="G650">
        <v>1971</v>
      </c>
      <c r="H650" t="str">
        <f t="shared" si="113"/>
        <v>Piaskowski Michał</v>
      </c>
      <c r="I650">
        <f t="shared" si="114"/>
        <v>1971</v>
      </c>
      <c r="J650" t="s">
        <v>36</v>
      </c>
      <c r="K650" t="s">
        <v>2882</v>
      </c>
      <c r="L650">
        <f>VLOOKUP(H650,'id (2016)'!H:I,2,0)</f>
        <v>1971</v>
      </c>
    </row>
    <row r="651" spans="1:12">
      <c r="A651" t="str">
        <f t="shared" si="112"/>
        <v>NapierajPaweł1971</v>
      </c>
      <c r="C651">
        <f t="shared" si="115"/>
        <v>651</v>
      </c>
      <c r="D651" t="s">
        <v>2726</v>
      </c>
      <c r="E651" t="s">
        <v>20</v>
      </c>
      <c r="F651" t="s">
        <v>385</v>
      </c>
      <c r="G651">
        <v>1971</v>
      </c>
      <c r="H651" t="str">
        <f t="shared" si="113"/>
        <v>Napieraj Paweł</v>
      </c>
      <c r="I651">
        <f t="shared" si="114"/>
        <v>1971</v>
      </c>
      <c r="J651" t="s">
        <v>36</v>
      </c>
      <c r="K651" t="s">
        <v>2882</v>
      </c>
      <c r="L651" t="e">
        <f>VLOOKUP(H651,'id (2016)'!H:I,2,0)</f>
        <v>#N/A</v>
      </c>
    </row>
    <row r="652" spans="1:12">
      <c r="A652" t="str">
        <f t="shared" si="112"/>
        <v>BossyPaweł1976</v>
      </c>
      <c r="C652">
        <f t="shared" si="115"/>
        <v>652</v>
      </c>
      <c r="D652" t="s">
        <v>1048</v>
      </c>
      <c r="E652" t="s">
        <v>20</v>
      </c>
      <c r="F652" t="s">
        <v>385</v>
      </c>
      <c r="G652">
        <v>1976</v>
      </c>
      <c r="H652" t="str">
        <f t="shared" si="113"/>
        <v>Bossy Paweł</v>
      </c>
      <c r="I652">
        <f t="shared" si="114"/>
        <v>1976</v>
      </c>
      <c r="J652" t="s">
        <v>36</v>
      </c>
      <c r="K652" t="s">
        <v>2882</v>
      </c>
      <c r="L652">
        <f>VLOOKUP(H652,'id (2016)'!H:I,2,0)</f>
        <v>1976</v>
      </c>
    </row>
    <row r="653" spans="1:12">
      <c r="A653" t="str">
        <f t="shared" si="112"/>
        <v>RybińskiŁukasz1976</v>
      </c>
      <c r="C653">
        <f t="shared" si="115"/>
        <v>653</v>
      </c>
      <c r="D653" t="s">
        <v>413</v>
      </c>
      <c r="E653" t="s">
        <v>69</v>
      </c>
      <c r="F653" t="s">
        <v>412</v>
      </c>
      <c r="G653">
        <v>1976</v>
      </c>
      <c r="H653" t="str">
        <f t="shared" si="113"/>
        <v>Rybiński Łukasz</v>
      </c>
      <c r="I653">
        <f t="shared" si="114"/>
        <v>1976</v>
      </c>
      <c r="J653" t="s">
        <v>36</v>
      </c>
      <c r="K653" t="s">
        <v>2882</v>
      </c>
      <c r="L653">
        <f>VLOOKUP(H653,'id (2016)'!H:I,2,0)</f>
        <v>1976</v>
      </c>
    </row>
    <row r="654" spans="1:12">
      <c r="A654" t="str">
        <f t="shared" si="112"/>
        <v>CelejewskiFilip2017</v>
      </c>
      <c r="C654">
        <f t="shared" si="115"/>
        <v>654</v>
      </c>
      <c r="D654" t="s">
        <v>1106</v>
      </c>
      <c r="E654" t="s">
        <v>560</v>
      </c>
      <c r="F654">
        <v>0</v>
      </c>
      <c r="G654">
        <v>2017</v>
      </c>
      <c r="H654" t="str">
        <f t="shared" si="113"/>
        <v>Celejewski Filip</v>
      </c>
      <c r="I654">
        <f t="shared" si="114"/>
        <v>2017</v>
      </c>
      <c r="J654" t="s">
        <v>36</v>
      </c>
      <c r="K654" t="s">
        <v>2882</v>
      </c>
      <c r="L654" t="e">
        <f>VLOOKUP(H654,'id (2016)'!H:I,2,0)</f>
        <v>#N/A</v>
      </c>
    </row>
    <row r="655" spans="1:12">
      <c r="A655" t="str">
        <f t="shared" si="112"/>
        <v>CelejewskiSebastian1977</v>
      </c>
      <c r="C655">
        <f t="shared" si="115"/>
        <v>655</v>
      </c>
      <c r="D655" t="s">
        <v>1106</v>
      </c>
      <c r="E655" t="s">
        <v>806</v>
      </c>
      <c r="F655">
        <v>0</v>
      </c>
      <c r="G655">
        <v>1977</v>
      </c>
      <c r="H655" t="str">
        <f t="shared" si="113"/>
        <v>Celejewski Sebastian</v>
      </c>
      <c r="I655">
        <f t="shared" si="114"/>
        <v>1977</v>
      </c>
      <c r="J655" t="s">
        <v>36</v>
      </c>
      <c r="K655" t="s">
        <v>2882</v>
      </c>
      <c r="L655" t="e">
        <f>VLOOKUP(H655,'id (2016)'!H:I,2,0)</f>
        <v>#N/A</v>
      </c>
    </row>
    <row r="656" spans="1:12">
      <c r="A656" t="str">
        <f t="shared" si="112"/>
        <v>DąbrowskiJarosław1966</v>
      </c>
      <c r="C656">
        <f t="shared" si="115"/>
        <v>656</v>
      </c>
      <c r="D656" t="s">
        <v>336</v>
      </c>
      <c r="E656" t="s">
        <v>96</v>
      </c>
      <c r="F656">
        <v>0</v>
      </c>
      <c r="G656">
        <v>1966</v>
      </c>
      <c r="H656" t="str">
        <f t="shared" si="113"/>
        <v>Dąbrowski Jarosław</v>
      </c>
      <c r="I656">
        <f t="shared" si="114"/>
        <v>1966</v>
      </c>
      <c r="J656" t="s">
        <v>36</v>
      </c>
      <c r="K656" t="s">
        <v>2882</v>
      </c>
      <c r="L656" t="e">
        <f>VLOOKUP(H656,'id (2016)'!H:I,2,0)</f>
        <v>#N/A</v>
      </c>
    </row>
    <row r="657" spans="1:12">
      <c r="A657" t="str">
        <f t="shared" si="112"/>
        <v>ZielińskaJadwiga1972</v>
      </c>
      <c r="C657">
        <f t="shared" si="115"/>
        <v>657</v>
      </c>
      <c r="D657" t="s">
        <v>1044</v>
      </c>
      <c r="E657" t="s">
        <v>2709</v>
      </c>
      <c r="F657" t="s">
        <v>385</v>
      </c>
      <c r="G657">
        <v>1972</v>
      </c>
      <c r="H657" t="str">
        <f t="shared" si="113"/>
        <v>Zielińska Jadwiga</v>
      </c>
      <c r="I657">
        <f t="shared" si="114"/>
        <v>1972</v>
      </c>
      <c r="J657" t="s">
        <v>0</v>
      </c>
      <c r="K657" t="s">
        <v>2882</v>
      </c>
      <c r="L657" t="e">
        <f>VLOOKUP(H657,'id (2016)'!H:I,2,0)</f>
        <v>#N/A</v>
      </c>
    </row>
    <row r="658" spans="1:12">
      <c r="A658" t="str">
        <f t="shared" si="112"/>
        <v>SzwarackaMałgorzata1988</v>
      </c>
      <c r="C658">
        <f t="shared" si="115"/>
        <v>658</v>
      </c>
      <c r="D658" t="s">
        <v>1039</v>
      </c>
      <c r="E658" t="s">
        <v>516</v>
      </c>
      <c r="F658">
        <v>0</v>
      </c>
      <c r="G658">
        <v>1988</v>
      </c>
      <c r="H658" t="str">
        <f t="shared" si="113"/>
        <v>Szwaracka Małgorzata</v>
      </c>
      <c r="I658">
        <f t="shared" si="114"/>
        <v>1988</v>
      </c>
      <c r="J658" t="s">
        <v>0</v>
      </c>
      <c r="K658" t="s">
        <v>2882</v>
      </c>
      <c r="L658">
        <f>VLOOKUP(H658,'id (2016)'!H:I,2,0)</f>
        <v>1988</v>
      </c>
    </row>
    <row r="659" spans="1:12">
      <c r="A659" t="str">
        <f t="shared" si="112"/>
        <v>SzeligaJoanna1980</v>
      </c>
      <c r="C659">
        <f t="shared" si="115"/>
        <v>659</v>
      </c>
      <c r="D659" t="s">
        <v>1018</v>
      </c>
      <c r="E659" t="s">
        <v>505</v>
      </c>
      <c r="F659">
        <v>0</v>
      </c>
      <c r="G659">
        <v>1980</v>
      </c>
      <c r="H659" t="str">
        <f t="shared" si="113"/>
        <v>Szeliga Joanna</v>
      </c>
      <c r="I659">
        <f t="shared" si="114"/>
        <v>1980</v>
      </c>
      <c r="J659" t="s">
        <v>0</v>
      </c>
      <c r="K659" t="s">
        <v>2882</v>
      </c>
      <c r="L659">
        <f>VLOOKUP(H659,'id (2016)'!H:I,2,0)</f>
        <v>1980</v>
      </c>
    </row>
    <row r="660" spans="1:12">
      <c r="A660" t="str">
        <f t="shared" si="112"/>
        <v>WróbelAnna1970</v>
      </c>
      <c r="C660">
        <f t="shared" si="115"/>
        <v>660</v>
      </c>
      <c r="D660" t="s">
        <v>675</v>
      </c>
      <c r="E660" t="s">
        <v>292</v>
      </c>
      <c r="F660">
        <v>0</v>
      </c>
      <c r="G660">
        <v>1970</v>
      </c>
      <c r="H660" t="str">
        <f t="shared" si="113"/>
        <v>Wróbel Anna</v>
      </c>
      <c r="I660">
        <f t="shared" si="114"/>
        <v>1970</v>
      </c>
      <c r="J660" t="s">
        <v>0</v>
      </c>
      <c r="K660" t="s">
        <v>2882</v>
      </c>
      <c r="L660">
        <f>VLOOKUP(H660,'id (2016)'!H:I,2,0)</f>
        <v>1970</v>
      </c>
    </row>
    <row r="661" spans="1:12">
      <c r="A661" t="str">
        <f t="shared" si="112"/>
        <v>RodziczWioletta1974</v>
      </c>
      <c r="C661">
        <f t="shared" si="115"/>
        <v>661</v>
      </c>
      <c r="D661" t="s">
        <v>1015</v>
      </c>
      <c r="E661" t="s">
        <v>1014</v>
      </c>
      <c r="F661" t="s">
        <v>385</v>
      </c>
      <c r="G661">
        <v>1974</v>
      </c>
      <c r="H661" t="str">
        <f t="shared" si="113"/>
        <v>Rodzicz Wioletta</v>
      </c>
      <c r="I661">
        <f t="shared" si="114"/>
        <v>1974</v>
      </c>
      <c r="J661" t="s">
        <v>0</v>
      </c>
      <c r="K661" t="s">
        <v>2882</v>
      </c>
      <c r="L661">
        <f>VLOOKUP(H661,'id (2016)'!H:I,2,0)</f>
        <v>1974</v>
      </c>
    </row>
    <row r="662" spans="1:12">
      <c r="A662" t="str">
        <f t="shared" si="112"/>
        <v>KozakAnna1986</v>
      </c>
      <c r="C662">
        <f t="shared" si="115"/>
        <v>662</v>
      </c>
      <c r="D662" t="s">
        <v>2759</v>
      </c>
      <c r="E662" t="s">
        <v>292</v>
      </c>
      <c r="F662">
        <v>0</v>
      </c>
      <c r="G662">
        <v>1986</v>
      </c>
      <c r="H662" t="str">
        <f t="shared" si="113"/>
        <v>Kozak Anna</v>
      </c>
      <c r="I662">
        <f t="shared" si="114"/>
        <v>1986</v>
      </c>
      <c r="J662" t="s">
        <v>0</v>
      </c>
      <c r="K662" t="s">
        <v>2883</v>
      </c>
      <c r="L662" t="e">
        <f>VLOOKUP(H662,'id (2016)'!H:I,2,0)</f>
        <v>#N/A</v>
      </c>
    </row>
    <row r="663" spans="1:12">
      <c r="A663" t="str">
        <f t="shared" si="112"/>
        <v>GordonDiana1990</v>
      </c>
      <c r="C663">
        <f t="shared" si="115"/>
        <v>663</v>
      </c>
      <c r="D663" t="s">
        <v>2770</v>
      </c>
      <c r="E663" t="s">
        <v>2771</v>
      </c>
      <c r="F663" t="s">
        <v>2772</v>
      </c>
      <c r="G663">
        <v>1990</v>
      </c>
      <c r="H663" t="str">
        <f t="shared" si="113"/>
        <v>Gordon Diana</v>
      </c>
      <c r="I663">
        <f t="shared" si="114"/>
        <v>1990</v>
      </c>
      <c r="J663" t="s">
        <v>0</v>
      </c>
      <c r="K663" t="s">
        <v>2883</v>
      </c>
      <c r="L663" t="e">
        <f>VLOOKUP(H663,'id (2016)'!H:I,2,0)</f>
        <v>#N/A</v>
      </c>
    </row>
    <row r="664" spans="1:12">
      <c r="A664" t="str">
        <f t="shared" si="112"/>
        <v>StrzelińskaAgata1983</v>
      </c>
      <c r="C664">
        <f t="shared" si="115"/>
        <v>664</v>
      </c>
      <c r="D664" t="s">
        <v>2795</v>
      </c>
      <c r="E664" t="s">
        <v>247</v>
      </c>
      <c r="F664">
        <v>0</v>
      </c>
      <c r="G664">
        <v>1983</v>
      </c>
      <c r="H664" t="str">
        <f t="shared" si="113"/>
        <v>Strzelińska Agata</v>
      </c>
      <c r="I664">
        <f t="shared" si="114"/>
        <v>1983</v>
      </c>
      <c r="J664" t="s">
        <v>0</v>
      </c>
      <c r="K664" t="s">
        <v>2883</v>
      </c>
      <c r="L664" t="e">
        <f>VLOOKUP(H664,'id (2016)'!H:I,2,0)</f>
        <v>#N/A</v>
      </c>
    </row>
    <row r="665" spans="1:12">
      <c r="A665" t="str">
        <f t="shared" si="112"/>
        <v>ŚlósarczykDominika1982</v>
      </c>
      <c r="C665">
        <f t="shared" si="115"/>
        <v>665</v>
      </c>
      <c r="D665" t="s">
        <v>601</v>
      </c>
      <c r="E665" t="s">
        <v>600</v>
      </c>
      <c r="F665" t="s">
        <v>2761</v>
      </c>
      <c r="G665">
        <v>1982</v>
      </c>
      <c r="H665" t="str">
        <f t="shared" si="113"/>
        <v>Ślósarczyk Dominika</v>
      </c>
      <c r="I665">
        <f t="shared" si="114"/>
        <v>1982</v>
      </c>
      <c r="J665" t="s">
        <v>0</v>
      </c>
      <c r="K665" t="s">
        <v>2883</v>
      </c>
      <c r="L665">
        <f>VLOOKUP(H665,'id (2016)'!H:I,2,0)</f>
        <v>1982</v>
      </c>
    </row>
    <row r="666" spans="1:12">
      <c r="A666" t="str">
        <f t="shared" si="112"/>
        <v>RoziewskaEwelina1989</v>
      </c>
      <c r="C666">
        <f t="shared" si="115"/>
        <v>666</v>
      </c>
      <c r="D666" t="s">
        <v>2820</v>
      </c>
      <c r="E666" t="s">
        <v>2821</v>
      </c>
      <c r="F666" t="s">
        <v>2822</v>
      </c>
      <c r="G666">
        <v>1989</v>
      </c>
      <c r="H666" t="str">
        <f t="shared" si="113"/>
        <v>Roziewska Ewelina</v>
      </c>
      <c r="I666">
        <f t="shared" si="114"/>
        <v>1989</v>
      </c>
      <c r="J666" t="s">
        <v>0</v>
      </c>
      <c r="K666" t="s">
        <v>2883</v>
      </c>
      <c r="L666" t="e">
        <f>VLOOKUP(H666,'id (2016)'!H:I,2,0)</f>
        <v>#N/A</v>
      </c>
    </row>
    <row r="667" spans="1:12">
      <c r="A667" t="str">
        <f t="shared" si="112"/>
        <v>WróblewskaAnna1990</v>
      </c>
      <c r="C667">
        <f t="shared" si="115"/>
        <v>667</v>
      </c>
      <c r="D667" t="s">
        <v>2824</v>
      </c>
      <c r="E667" t="s">
        <v>292</v>
      </c>
      <c r="F667" t="s">
        <v>173</v>
      </c>
      <c r="G667">
        <v>1990</v>
      </c>
      <c r="H667" t="str">
        <f t="shared" si="113"/>
        <v>Wróblewska Anna</v>
      </c>
      <c r="I667">
        <f t="shared" si="114"/>
        <v>1990</v>
      </c>
      <c r="J667" t="s">
        <v>0</v>
      </c>
      <c r="K667" t="s">
        <v>2883</v>
      </c>
      <c r="L667" t="e">
        <f>VLOOKUP(H667,'id (2016)'!H:I,2,0)</f>
        <v>#N/A</v>
      </c>
    </row>
    <row r="668" spans="1:12">
      <c r="A668" t="str">
        <f t="shared" si="112"/>
        <v>MaleńskaMagdalena1986</v>
      </c>
      <c r="C668">
        <f t="shared" si="115"/>
        <v>668</v>
      </c>
      <c r="D668" t="s">
        <v>2834</v>
      </c>
      <c r="E668" t="s">
        <v>40</v>
      </c>
      <c r="F668">
        <v>0</v>
      </c>
      <c r="G668">
        <v>1986</v>
      </c>
      <c r="H668" t="str">
        <f t="shared" si="113"/>
        <v>Maleńska Magdalena</v>
      </c>
      <c r="I668">
        <f t="shared" si="114"/>
        <v>1986</v>
      </c>
      <c r="J668" t="s">
        <v>0</v>
      </c>
      <c r="K668" t="s">
        <v>2883</v>
      </c>
      <c r="L668" t="e">
        <f>VLOOKUP(H668,'id (2016)'!H:I,2,0)</f>
        <v>#N/A</v>
      </c>
    </row>
    <row r="669" spans="1:12">
      <c r="A669" t="str">
        <f t="shared" si="112"/>
        <v>CzyżJudyta1988</v>
      </c>
      <c r="C669">
        <f t="shared" si="115"/>
        <v>669</v>
      </c>
      <c r="D669" t="s">
        <v>2835</v>
      </c>
      <c r="E669" t="s">
        <v>2836</v>
      </c>
      <c r="F669">
        <v>0</v>
      </c>
      <c r="G669">
        <v>1988</v>
      </c>
      <c r="H669" t="str">
        <f t="shared" si="113"/>
        <v>Czyż Judyta</v>
      </c>
      <c r="I669">
        <f t="shared" si="114"/>
        <v>1988</v>
      </c>
      <c r="J669" t="s">
        <v>0</v>
      </c>
      <c r="K669" t="s">
        <v>2883</v>
      </c>
      <c r="L669" t="e">
        <f>VLOOKUP(H669,'id (2016)'!H:I,2,0)</f>
        <v>#N/A</v>
      </c>
    </row>
    <row r="670" spans="1:12">
      <c r="A670" t="str">
        <f t="shared" si="112"/>
        <v>CzyżRenata1966</v>
      </c>
      <c r="C670">
        <f t="shared" si="115"/>
        <v>670</v>
      </c>
      <c r="D670" t="s">
        <v>2835</v>
      </c>
      <c r="E670" t="s">
        <v>960</v>
      </c>
      <c r="F670">
        <v>0</v>
      </c>
      <c r="G670">
        <v>1966</v>
      </c>
      <c r="H670" t="str">
        <f t="shared" si="113"/>
        <v>Czyż Renata</v>
      </c>
      <c r="I670">
        <f t="shared" si="114"/>
        <v>1966</v>
      </c>
      <c r="J670" t="s">
        <v>0</v>
      </c>
      <c r="K670" t="s">
        <v>2883</v>
      </c>
      <c r="L670" t="e">
        <f>VLOOKUP(H670,'id (2016)'!H:I,2,0)</f>
        <v>#N/A</v>
      </c>
    </row>
    <row r="671" spans="1:12">
      <c r="A671" t="str">
        <f t="shared" si="112"/>
        <v>GralakAleksandra1985</v>
      </c>
      <c r="C671">
        <f t="shared" si="115"/>
        <v>671</v>
      </c>
      <c r="D671" t="s">
        <v>2842</v>
      </c>
      <c r="E671" t="s">
        <v>499</v>
      </c>
      <c r="F671" t="s">
        <v>2843</v>
      </c>
      <c r="G671">
        <v>1985</v>
      </c>
      <c r="H671" t="str">
        <f t="shared" si="113"/>
        <v>Gralak Aleksandra</v>
      </c>
      <c r="I671">
        <f t="shared" si="114"/>
        <v>1985</v>
      </c>
      <c r="J671" t="s">
        <v>0</v>
      </c>
      <c r="K671" t="s">
        <v>2883</v>
      </c>
      <c r="L671" t="e">
        <f>VLOOKUP(H671,'id (2016)'!H:I,2,0)</f>
        <v>#N/A</v>
      </c>
    </row>
    <row r="672" spans="1:12">
      <c r="A672" t="str">
        <f t="shared" si="112"/>
        <v>MarcinkiewiczGrzegorz1986</v>
      </c>
      <c r="C672">
        <f t="shared" si="115"/>
        <v>672</v>
      </c>
      <c r="D672" t="s">
        <v>419</v>
      </c>
      <c r="E672" t="s">
        <v>23</v>
      </c>
      <c r="F672" t="s">
        <v>2750</v>
      </c>
      <c r="G672">
        <v>1986</v>
      </c>
      <c r="H672" t="str">
        <f t="shared" si="113"/>
        <v>Marcinkiewicz Grzegorz</v>
      </c>
      <c r="I672">
        <f t="shared" si="114"/>
        <v>1986</v>
      </c>
      <c r="J672" t="s">
        <v>36</v>
      </c>
      <c r="K672" t="s">
        <v>2883</v>
      </c>
      <c r="L672">
        <f>VLOOKUP(H672,'id (2016)'!H:I,2,0)</f>
        <v>1986</v>
      </c>
    </row>
    <row r="673" spans="1:12">
      <c r="A673" t="str">
        <f t="shared" si="112"/>
        <v>GrothRyszard1974</v>
      </c>
      <c r="C673">
        <f t="shared" si="115"/>
        <v>673</v>
      </c>
      <c r="D673" t="s">
        <v>2751</v>
      </c>
      <c r="E673" t="s">
        <v>570</v>
      </c>
      <c r="F673">
        <v>0</v>
      </c>
      <c r="G673">
        <v>1974</v>
      </c>
      <c r="H673" t="str">
        <f t="shared" si="113"/>
        <v>Groth Ryszard</v>
      </c>
      <c r="I673">
        <f t="shared" si="114"/>
        <v>1974</v>
      </c>
      <c r="J673" t="s">
        <v>36</v>
      </c>
      <c r="K673" t="s">
        <v>2883</v>
      </c>
      <c r="L673" t="e">
        <f>VLOOKUP(H673,'id (2016)'!H:I,2,0)</f>
        <v>#N/A</v>
      </c>
    </row>
    <row r="674" spans="1:12">
      <c r="A674" t="str">
        <f t="shared" si="112"/>
        <v>DeptułaKrzysztof1977</v>
      </c>
      <c r="C674">
        <f t="shared" si="115"/>
        <v>674</v>
      </c>
      <c r="D674" t="s">
        <v>669</v>
      </c>
      <c r="E674" t="s">
        <v>26</v>
      </c>
      <c r="F674" t="s">
        <v>2752</v>
      </c>
      <c r="G674">
        <v>1977</v>
      </c>
      <c r="H674" t="str">
        <f t="shared" si="113"/>
        <v>Deptuła Krzysztof</v>
      </c>
      <c r="I674">
        <f t="shared" si="114"/>
        <v>1977</v>
      </c>
      <c r="J674" t="s">
        <v>36</v>
      </c>
      <c r="K674" t="s">
        <v>2883</v>
      </c>
      <c r="L674">
        <f>VLOOKUP(H674,'id (2016)'!H:I,2,0)</f>
        <v>1977</v>
      </c>
    </row>
    <row r="675" spans="1:12">
      <c r="A675" t="str">
        <f t="shared" si="112"/>
        <v>BlockDaniel1980</v>
      </c>
      <c r="C675">
        <f t="shared" si="115"/>
        <v>675</v>
      </c>
      <c r="D675" t="s">
        <v>476</v>
      </c>
      <c r="E675" t="s">
        <v>154</v>
      </c>
      <c r="F675">
        <v>0</v>
      </c>
      <c r="G675">
        <v>1980</v>
      </c>
      <c r="H675" t="str">
        <f t="shared" si="113"/>
        <v>Block Daniel</v>
      </c>
      <c r="I675">
        <f t="shared" si="114"/>
        <v>1980</v>
      </c>
      <c r="J675" t="s">
        <v>36</v>
      </c>
      <c r="K675" t="s">
        <v>2883</v>
      </c>
      <c r="L675">
        <f>VLOOKUP(H675,'id (2016)'!H:I,2,0)</f>
        <v>1980</v>
      </c>
    </row>
    <row r="676" spans="1:12">
      <c r="A676" t="str">
        <f t="shared" si="112"/>
        <v>MeggerSławek1980</v>
      </c>
      <c r="C676">
        <f t="shared" si="115"/>
        <v>676</v>
      </c>
      <c r="D676" t="s">
        <v>463</v>
      </c>
      <c r="E676" t="s">
        <v>437</v>
      </c>
      <c r="F676" t="s">
        <v>206</v>
      </c>
      <c r="G676">
        <v>1980</v>
      </c>
      <c r="H676" t="str">
        <f t="shared" si="113"/>
        <v>Megger Sławek</v>
      </c>
      <c r="I676">
        <f t="shared" si="114"/>
        <v>1980</v>
      </c>
      <c r="J676" t="s">
        <v>36</v>
      </c>
      <c r="K676" t="s">
        <v>2883</v>
      </c>
      <c r="L676">
        <f>VLOOKUP(H676,'id (2016)'!H:I,2,0)</f>
        <v>1980</v>
      </c>
    </row>
    <row r="677" spans="1:12">
      <c r="A677" t="str">
        <f t="shared" si="112"/>
        <v>WylężekZdzisław1952</v>
      </c>
      <c r="C677">
        <f t="shared" si="115"/>
        <v>677</v>
      </c>
      <c r="D677" t="s">
        <v>446</v>
      </c>
      <c r="E677" t="s">
        <v>234</v>
      </c>
      <c r="F677" t="s">
        <v>2696</v>
      </c>
      <c r="G677">
        <v>1952</v>
      </c>
      <c r="H677" t="str">
        <f t="shared" si="113"/>
        <v>Wylężek Zdzisław</v>
      </c>
      <c r="I677">
        <f t="shared" si="114"/>
        <v>1952</v>
      </c>
      <c r="J677" t="s">
        <v>36</v>
      </c>
      <c r="K677" t="s">
        <v>2883</v>
      </c>
      <c r="L677">
        <f>VLOOKUP(H677,'id (2016)'!H:I,2,0)</f>
        <v>1952</v>
      </c>
    </row>
    <row r="678" spans="1:12">
      <c r="A678" t="str">
        <f t="shared" si="112"/>
        <v>MechlińskiMateusz1983</v>
      </c>
      <c r="C678">
        <f t="shared" si="115"/>
        <v>678</v>
      </c>
      <c r="D678" t="s">
        <v>1074</v>
      </c>
      <c r="E678" t="s">
        <v>97</v>
      </c>
      <c r="F678">
        <v>0</v>
      </c>
      <c r="G678">
        <v>1983</v>
      </c>
      <c r="H678" t="str">
        <f t="shared" si="113"/>
        <v>Mechliński Mateusz</v>
      </c>
      <c r="I678">
        <f t="shared" si="114"/>
        <v>1983</v>
      </c>
      <c r="J678" t="s">
        <v>36</v>
      </c>
      <c r="K678" t="s">
        <v>2883</v>
      </c>
      <c r="L678">
        <f>VLOOKUP(H678,'id (2016)'!H:I,2,0)</f>
        <v>1983</v>
      </c>
    </row>
    <row r="679" spans="1:12">
      <c r="A679" t="str">
        <f t="shared" si="112"/>
        <v>KuprianSzymon1983</v>
      </c>
      <c r="C679">
        <f t="shared" si="115"/>
        <v>679</v>
      </c>
      <c r="D679" t="s">
        <v>1103</v>
      </c>
      <c r="E679" t="s">
        <v>414</v>
      </c>
      <c r="F679">
        <v>0</v>
      </c>
      <c r="G679">
        <v>1983</v>
      </c>
      <c r="H679" t="str">
        <f t="shared" si="113"/>
        <v>Kuprian Szymon</v>
      </c>
      <c r="I679">
        <f t="shared" si="114"/>
        <v>1983</v>
      </c>
      <c r="J679" t="s">
        <v>36</v>
      </c>
      <c r="K679" t="s">
        <v>2883</v>
      </c>
      <c r="L679">
        <f>VLOOKUP(H679,'id (2016)'!H:I,2,0)</f>
        <v>1983</v>
      </c>
    </row>
    <row r="680" spans="1:12">
      <c r="A680" t="str">
        <f t="shared" si="112"/>
        <v>ŻadkowskiStanisław1997</v>
      </c>
      <c r="C680">
        <f t="shared" si="115"/>
        <v>680</v>
      </c>
      <c r="D680" t="s">
        <v>1185</v>
      </c>
      <c r="E680" t="s">
        <v>295</v>
      </c>
      <c r="F680" t="s">
        <v>2754</v>
      </c>
      <c r="G680">
        <v>1997</v>
      </c>
      <c r="H680" t="str">
        <f t="shared" si="113"/>
        <v>Żadkowski Stanisław</v>
      </c>
      <c r="I680">
        <f t="shared" si="114"/>
        <v>1997</v>
      </c>
      <c r="J680" t="s">
        <v>36</v>
      </c>
      <c r="K680" t="s">
        <v>2883</v>
      </c>
      <c r="L680">
        <f>VLOOKUP(H680,'id (2016)'!H:I,2,0)</f>
        <v>1997</v>
      </c>
    </row>
    <row r="681" spans="1:12">
      <c r="A681" t="str">
        <f t="shared" si="112"/>
        <v>ŻadkowskiMarcin1975</v>
      </c>
      <c r="C681">
        <f t="shared" si="115"/>
        <v>681</v>
      </c>
      <c r="D681" t="s">
        <v>1185</v>
      </c>
      <c r="E681" t="s">
        <v>21</v>
      </c>
      <c r="F681">
        <v>0</v>
      </c>
      <c r="G681">
        <v>1975</v>
      </c>
      <c r="H681" t="str">
        <f t="shared" si="113"/>
        <v>Żadkowski Marcin</v>
      </c>
      <c r="I681">
        <f t="shared" si="114"/>
        <v>1975</v>
      </c>
      <c r="J681" t="s">
        <v>36</v>
      </c>
      <c r="K681" t="s">
        <v>2883</v>
      </c>
      <c r="L681">
        <f>VLOOKUP(H681,'id (2016)'!H:I,2,0)</f>
        <v>1975</v>
      </c>
    </row>
    <row r="682" spans="1:12">
      <c r="A682" t="str">
        <f t="shared" si="112"/>
        <v>SzydłowskiAndrzej1978</v>
      </c>
      <c r="C682">
        <f t="shared" si="115"/>
        <v>682</v>
      </c>
      <c r="D682" t="s">
        <v>2755</v>
      </c>
      <c r="E682" t="s">
        <v>30</v>
      </c>
      <c r="F682">
        <v>0</v>
      </c>
      <c r="G682">
        <v>1978</v>
      </c>
      <c r="H682" t="str">
        <f t="shared" si="113"/>
        <v>Szydłowski Andrzej</v>
      </c>
      <c r="I682">
        <f t="shared" si="114"/>
        <v>1978</v>
      </c>
      <c r="J682" t="s">
        <v>36</v>
      </c>
      <c r="K682" t="s">
        <v>2883</v>
      </c>
      <c r="L682" t="e">
        <f>VLOOKUP(H682,'id (2016)'!H:I,2,0)</f>
        <v>#N/A</v>
      </c>
    </row>
    <row r="683" spans="1:12">
      <c r="A683" t="str">
        <f t="shared" si="112"/>
        <v>RybakPaweł1976</v>
      </c>
      <c r="C683">
        <f t="shared" si="115"/>
        <v>683</v>
      </c>
      <c r="D683" t="s">
        <v>1035</v>
      </c>
      <c r="E683" t="s">
        <v>20</v>
      </c>
      <c r="F683">
        <v>0</v>
      </c>
      <c r="G683">
        <v>1976</v>
      </c>
      <c r="H683" t="str">
        <f t="shared" si="113"/>
        <v>Rybak Paweł</v>
      </c>
      <c r="I683">
        <f t="shared" si="114"/>
        <v>1976</v>
      </c>
      <c r="J683" t="s">
        <v>36</v>
      </c>
      <c r="K683" t="s">
        <v>2883</v>
      </c>
      <c r="L683" t="e">
        <f>VLOOKUP(H683,'id (2016)'!H:I,2,0)</f>
        <v>#N/A</v>
      </c>
    </row>
    <row r="684" spans="1:12">
      <c r="A684" t="str">
        <f t="shared" si="112"/>
        <v>JaroszewskiWojciech1977</v>
      </c>
      <c r="C684">
        <f t="shared" si="115"/>
        <v>684</v>
      </c>
      <c r="D684" t="s">
        <v>2756</v>
      </c>
      <c r="E684" t="s">
        <v>166</v>
      </c>
      <c r="F684" t="s">
        <v>2758</v>
      </c>
      <c r="G684">
        <v>1977</v>
      </c>
      <c r="H684" t="str">
        <f t="shared" si="113"/>
        <v>Jaroszewski Wojciech</v>
      </c>
      <c r="I684">
        <f t="shared" si="114"/>
        <v>1977</v>
      </c>
      <c r="J684" t="s">
        <v>36</v>
      </c>
      <c r="K684" t="s">
        <v>2883</v>
      </c>
      <c r="L684" t="e">
        <f>VLOOKUP(H684,'id (2016)'!H:I,2,0)</f>
        <v>#N/A</v>
      </c>
    </row>
    <row r="685" spans="1:12">
      <c r="A685" t="str">
        <f t="shared" si="112"/>
        <v>RoszkowskiMichal1976</v>
      </c>
      <c r="C685">
        <f t="shared" si="115"/>
        <v>685</v>
      </c>
      <c r="D685" t="s">
        <v>1184</v>
      </c>
      <c r="E685" t="s">
        <v>604</v>
      </c>
      <c r="F685" t="s">
        <v>641</v>
      </c>
      <c r="G685">
        <v>1976</v>
      </c>
      <c r="H685" t="str">
        <f t="shared" si="113"/>
        <v>Roszkowski Michal</v>
      </c>
      <c r="I685">
        <f t="shared" si="114"/>
        <v>1976</v>
      </c>
      <c r="J685" t="s">
        <v>36</v>
      </c>
      <c r="K685" t="s">
        <v>2883</v>
      </c>
      <c r="L685" t="e">
        <f>VLOOKUP(H685,'id (2016)'!H:I,2,0)</f>
        <v>#N/A</v>
      </c>
    </row>
    <row r="686" spans="1:12">
      <c r="A686" t="str">
        <f t="shared" si="112"/>
        <v>JurjewiczGrzegorz1979</v>
      </c>
      <c r="C686">
        <f t="shared" si="115"/>
        <v>686</v>
      </c>
      <c r="D686" t="s">
        <v>2763</v>
      </c>
      <c r="E686" t="s">
        <v>23</v>
      </c>
      <c r="F686" t="s">
        <v>2764</v>
      </c>
      <c r="G686">
        <v>1979</v>
      </c>
      <c r="H686" t="str">
        <f t="shared" si="113"/>
        <v>Jurjewicz Grzegorz</v>
      </c>
      <c r="I686">
        <f t="shared" si="114"/>
        <v>1979</v>
      </c>
      <c r="J686" t="s">
        <v>36</v>
      </c>
      <c r="K686" t="s">
        <v>2883</v>
      </c>
      <c r="L686" t="e">
        <f>VLOOKUP(H686,'id (2016)'!H:I,2,0)</f>
        <v>#N/A</v>
      </c>
    </row>
    <row r="687" spans="1:12">
      <c r="A687" t="str">
        <f t="shared" si="112"/>
        <v>RadołaBłażej1982</v>
      </c>
      <c r="C687">
        <f t="shared" si="115"/>
        <v>687</v>
      </c>
      <c r="D687" t="s">
        <v>2767</v>
      </c>
      <c r="E687" t="s">
        <v>1598</v>
      </c>
      <c r="F687" t="s">
        <v>2769</v>
      </c>
      <c r="G687">
        <v>1982</v>
      </c>
      <c r="H687" t="str">
        <f t="shared" si="113"/>
        <v>Radoła Błażej</v>
      </c>
      <c r="I687">
        <f t="shared" si="114"/>
        <v>1982</v>
      </c>
      <c r="J687" t="s">
        <v>36</v>
      </c>
      <c r="K687" t="s">
        <v>2883</v>
      </c>
      <c r="L687" t="e">
        <f>VLOOKUP(H687,'id (2016)'!H:I,2,0)</f>
        <v>#N/A</v>
      </c>
    </row>
    <row r="688" spans="1:12">
      <c r="A688" t="str">
        <f t="shared" si="112"/>
        <v>GędziorowskiMaciej1990</v>
      </c>
      <c r="C688">
        <f t="shared" si="115"/>
        <v>688</v>
      </c>
      <c r="D688" t="s">
        <v>2773</v>
      </c>
      <c r="E688" t="s">
        <v>76</v>
      </c>
      <c r="F688" t="s">
        <v>2772</v>
      </c>
      <c r="G688">
        <v>1990</v>
      </c>
      <c r="H688" t="str">
        <f t="shared" si="113"/>
        <v>Gędziorowski Maciej</v>
      </c>
      <c r="I688">
        <f t="shared" si="114"/>
        <v>1990</v>
      </c>
      <c r="J688" t="s">
        <v>36</v>
      </c>
      <c r="K688" t="s">
        <v>2883</v>
      </c>
      <c r="L688" t="e">
        <f>VLOOKUP(H688,'id (2016)'!H:I,2,0)</f>
        <v>#N/A</v>
      </c>
    </row>
    <row r="689" spans="1:12">
      <c r="A689" t="str">
        <f t="shared" si="112"/>
        <v>DargaczWaldemar1982</v>
      </c>
      <c r="C689">
        <f t="shared" si="115"/>
        <v>689</v>
      </c>
      <c r="D689" t="s">
        <v>2775</v>
      </c>
      <c r="E689" t="s">
        <v>381</v>
      </c>
      <c r="F689" t="s">
        <v>2777</v>
      </c>
      <c r="G689">
        <v>1982</v>
      </c>
      <c r="H689" t="str">
        <f t="shared" si="113"/>
        <v>Dargacz Waldemar</v>
      </c>
      <c r="I689">
        <f t="shared" si="114"/>
        <v>1982</v>
      </c>
      <c r="J689" t="s">
        <v>36</v>
      </c>
      <c r="K689" t="s">
        <v>2883</v>
      </c>
      <c r="L689" t="e">
        <f>VLOOKUP(H689,'id (2016)'!H:I,2,0)</f>
        <v>#N/A</v>
      </c>
    </row>
    <row r="690" spans="1:12">
      <c r="A690" t="str">
        <f t="shared" si="112"/>
        <v>JaroszewskiJan2003</v>
      </c>
      <c r="C690">
        <f t="shared" si="115"/>
        <v>690</v>
      </c>
      <c r="D690" t="s">
        <v>2756</v>
      </c>
      <c r="E690" t="s">
        <v>102</v>
      </c>
      <c r="F690" t="s">
        <v>2758</v>
      </c>
      <c r="G690">
        <v>2003</v>
      </c>
      <c r="H690" t="str">
        <f t="shared" si="113"/>
        <v>Jaroszewski Jan</v>
      </c>
      <c r="I690">
        <f t="shared" si="114"/>
        <v>2003</v>
      </c>
      <c r="J690" t="s">
        <v>36</v>
      </c>
      <c r="K690" t="s">
        <v>2883</v>
      </c>
      <c r="L690" t="e">
        <f>VLOOKUP(H690,'id (2016)'!H:I,2,0)</f>
        <v>#N/A</v>
      </c>
    </row>
    <row r="691" spans="1:12">
      <c r="A691" t="str">
        <f t="shared" ref="A691:A730" si="116">D691&amp;E691&amp;G691</f>
        <v>MatczukSzymon1974</v>
      </c>
      <c r="C691">
        <f t="shared" si="115"/>
        <v>691</v>
      </c>
      <c r="D691" t="s">
        <v>2778</v>
      </c>
      <c r="E691" t="s">
        <v>414</v>
      </c>
      <c r="F691" t="s">
        <v>2779</v>
      </c>
      <c r="G691">
        <v>1974</v>
      </c>
      <c r="H691" t="str">
        <f t="shared" ref="H691:H730" si="117">D691&amp;" "&amp;E691</f>
        <v>Matczuk Szymon</v>
      </c>
      <c r="I691">
        <f t="shared" ref="I691:I730" si="118">G691</f>
        <v>1974</v>
      </c>
      <c r="J691" t="s">
        <v>36</v>
      </c>
      <c r="K691" t="s">
        <v>2883</v>
      </c>
      <c r="L691" t="e">
        <f>VLOOKUP(H691,'id (2016)'!H:I,2,0)</f>
        <v>#N/A</v>
      </c>
    </row>
    <row r="692" spans="1:12">
      <c r="A692" t="str">
        <f t="shared" si="116"/>
        <v>SzubertJan1972</v>
      </c>
      <c r="C692">
        <f t="shared" si="115"/>
        <v>692</v>
      </c>
      <c r="D692" t="s">
        <v>396</v>
      </c>
      <c r="E692" t="s">
        <v>102</v>
      </c>
      <c r="F692" t="s">
        <v>2779</v>
      </c>
      <c r="G692">
        <v>1972</v>
      </c>
      <c r="H692" t="str">
        <f t="shared" si="117"/>
        <v>Szubert Jan</v>
      </c>
      <c r="I692">
        <f t="shared" si="118"/>
        <v>1972</v>
      </c>
      <c r="J692" t="s">
        <v>36</v>
      </c>
      <c r="K692" t="s">
        <v>2883</v>
      </c>
      <c r="L692" t="e">
        <f>VLOOKUP(H692,'id (2016)'!H:I,2,0)</f>
        <v>#N/A</v>
      </c>
    </row>
    <row r="693" spans="1:12">
      <c r="A693" t="str">
        <f t="shared" si="116"/>
        <v>WycichowskiWojciech1976</v>
      </c>
      <c r="C693">
        <f t="shared" si="115"/>
        <v>693</v>
      </c>
      <c r="D693" t="s">
        <v>2780</v>
      </c>
      <c r="E693" t="s">
        <v>166</v>
      </c>
      <c r="F693" t="s">
        <v>2779</v>
      </c>
      <c r="G693">
        <v>1976</v>
      </c>
      <c r="H693" t="str">
        <f t="shared" si="117"/>
        <v>Wycichowski Wojciech</v>
      </c>
      <c r="I693">
        <f t="shared" si="118"/>
        <v>1976</v>
      </c>
      <c r="J693" t="s">
        <v>36</v>
      </c>
      <c r="K693" t="s">
        <v>2883</v>
      </c>
      <c r="L693" t="e">
        <f>VLOOKUP(H693,'id (2016)'!H:I,2,0)</f>
        <v>#N/A</v>
      </c>
    </row>
    <row r="694" spans="1:12">
      <c r="A694" t="str">
        <f t="shared" si="116"/>
        <v>MaciejewskiŁukasz.1977</v>
      </c>
      <c r="C694">
        <f t="shared" si="115"/>
        <v>694</v>
      </c>
      <c r="D694" t="s">
        <v>552</v>
      </c>
      <c r="E694" t="s">
        <v>2782</v>
      </c>
      <c r="F694">
        <v>0</v>
      </c>
      <c r="G694">
        <v>1977</v>
      </c>
      <c r="H694" t="str">
        <f t="shared" si="117"/>
        <v>Maciejewski Łukasz.</v>
      </c>
      <c r="I694">
        <f t="shared" si="118"/>
        <v>1977</v>
      </c>
      <c r="J694" t="s">
        <v>36</v>
      </c>
      <c r="K694" t="s">
        <v>2883</v>
      </c>
      <c r="L694" t="e">
        <f>VLOOKUP(H694,'id (2016)'!H:I,2,0)</f>
        <v>#N/A</v>
      </c>
    </row>
    <row r="695" spans="1:12">
      <c r="A695" t="str">
        <f t="shared" si="116"/>
        <v>KrzywdaMichał1982</v>
      </c>
      <c r="C695">
        <f t="shared" si="115"/>
        <v>695</v>
      </c>
      <c r="D695" t="s">
        <v>2783</v>
      </c>
      <c r="E695" t="s">
        <v>65</v>
      </c>
      <c r="F695">
        <v>0</v>
      </c>
      <c r="G695">
        <v>1982</v>
      </c>
      <c r="H695" t="str">
        <f t="shared" si="117"/>
        <v>Krzywda Michał</v>
      </c>
      <c r="I695">
        <f t="shared" si="118"/>
        <v>1982</v>
      </c>
      <c r="J695" t="s">
        <v>36</v>
      </c>
      <c r="K695" t="s">
        <v>2883</v>
      </c>
      <c r="L695" t="e">
        <f>VLOOKUP(H695,'id (2016)'!H:I,2,0)</f>
        <v>#N/A</v>
      </c>
    </row>
    <row r="696" spans="1:12">
      <c r="A696" t="str">
        <f t="shared" si="116"/>
        <v>WasilczykMarcin1981</v>
      </c>
      <c r="C696">
        <f t="shared" si="115"/>
        <v>696</v>
      </c>
      <c r="D696" t="s">
        <v>2786</v>
      </c>
      <c r="E696" t="s">
        <v>21</v>
      </c>
      <c r="F696">
        <v>0</v>
      </c>
      <c r="G696">
        <v>1981</v>
      </c>
      <c r="H696" t="str">
        <f t="shared" si="117"/>
        <v>Wasilczyk Marcin</v>
      </c>
      <c r="I696">
        <f t="shared" si="118"/>
        <v>1981</v>
      </c>
      <c r="J696" t="s">
        <v>36</v>
      </c>
      <c r="K696" t="s">
        <v>2883</v>
      </c>
      <c r="L696" t="e">
        <f>VLOOKUP(H696,'id (2016)'!H:I,2,0)</f>
        <v>#N/A</v>
      </c>
    </row>
    <row r="697" spans="1:12">
      <c r="A697" t="str">
        <f t="shared" si="116"/>
        <v>MillerJan1986</v>
      </c>
      <c r="C697">
        <f t="shared" si="115"/>
        <v>697</v>
      </c>
      <c r="D697" t="s">
        <v>1187</v>
      </c>
      <c r="E697" t="s">
        <v>102</v>
      </c>
      <c r="F697">
        <v>0</v>
      </c>
      <c r="G697">
        <v>1986</v>
      </c>
      <c r="H697" t="str">
        <f t="shared" si="117"/>
        <v>Miller Jan</v>
      </c>
      <c r="I697">
        <f t="shared" si="118"/>
        <v>1986</v>
      </c>
      <c r="J697" t="s">
        <v>36</v>
      </c>
      <c r="K697" t="s">
        <v>2883</v>
      </c>
      <c r="L697">
        <f>VLOOKUP(H697,'id (2016)'!H:I,2,0)</f>
        <v>1986</v>
      </c>
    </row>
    <row r="698" spans="1:12">
      <c r="A698" t="str">
        <f t="shared" si="116"/>
        <v>BukowskiBartosz1981</v>
      </c>
      <c r="C698">
        <f t="shared" si="115"/>
        <v>698</v>
      </c>
      <c r="D698" t="s">
        <v>2787</v>
      </c>
      <c r="E698" t="s">
        <v>51</v>
      </c>
      <c r="F698" t="s">
        <v>2788</v>
      </c>
      <c r="G698">
        <v>1981</v>
      </c>
      <c r="H698" t="str">
        <f t="shared" si="117"/>
        <v>Bukowski Bartosz</v>
      </c>
      <c r="I698">
        <f t="shared" si="118"/>
        <v>1981</v>
      </c>
      <c r="J698" t="s">
        <v>36</v>
      </c>
      <c r="K698" t="s">
        <v>2883</v>
      </c>
      <c r="L698" t="e">
        <f>VLOOKUP(H698,'id (2016)'!H:I,2,0)</f>
        <v>#N/A</v>
      </c>
    </row>
    <row r="699" spans="1:12">
      <c r="A699" t="str">
        <f t="shared" si="116"/>
        <v>SieńkoJarosław1978</v>
      </c>
      <c r="C699">
        <f t="shared" si="115"/>
        <v>699</v>
      </c>
      <c r="D699" t="s">
        <v>2789</v>
      </c>
      <c r="E699" t="s">
        <v>96</v>
      </c>
      <c r="F699" t="s">
        <v>2788</v>
      </c>
      <c r="G699">
        <v>1978</v>
      </c>
      <c r="H699" t="str">
        <f t="shared" si="117"/>
        <v>Sieńko Jarosław</v>
      </c>
      <c r="I699">
        <f t="shared" si="118"/>
        <v>1978</v>
      </c>
      <c r="J699" t="s">
        <v>36</v>
      </c>
      <c r="K699" t="s">
        <v>2883</v>
      </c>
      <c r="L699" t="e">
        <f>VLOOKUP(H699,'id (2016)'!H:I,2,0)</f>
        <v>#N/A</v>
      </c>
    </row>
    <row r="700" spans="1:12">
      <c r="A700" t="str">
        <f t="shared" si="116"/>
        <v>RynkiewiczRoman1979</v>
      </c>
      <c r="C700">
        <f t="shared" si="115"/>
        <v>700</v>
      </c>
      <c r="D700" t="s">
        <v>2790</v>
      </c>
      <c r="E700" t="s">
        <v>250</v>
      </c>
      <c r="F700" t="s">
        <v>2788</v>
      </c>
      <c r="G700">
        <v>1979</v>
      </c>
      <c r="H700" t="str">
        <f t="shared" si="117"/>
        <v>Rynkiewicz Roman</v>
      </c>
      <c r="I700">
        <f t="shared" si="118"/>
        <v>1979</v>
      </c>
      <c r="J700" t="s">
        <v>36</v>
      </c>
      <c r="K700" t="s">
        <v>2883</v>
      </c>
      <c r="L700" t="e">
        <f>VLOOKUP(H700,'id (2016)'!H:I,2,0)</f>
        <v>#N/A</v>
      </c>
    </row>
    <row r="701" spans="1:12">
      <c r="A701" t="str">
        <f t="shared" si="116"/>
        <v>DargaczArkadiusz1974</v>
      </c>
      <c r="C701">
        <f t="shared" si="115"/>
        <v>701</v>
      </c>
      <c r="D701" t="s">
        <v>2775</v>
      </c>
      <c r="E701" t="s">
        <v>379</v>
      </c>
      <c r="F701" t="s">
        <v>2791</v>
      </c>
      <c r="G701">
        <v>1974</v>
      </c>
      <c r="H701" t="str">
        <f t="shared" si="117"/>
        <v>Dargacz Arkadiusz</v>
      </c>
      <c r="I701">
        <f t="shared" si="118"/>
        <v>1974</v>
      </c>
      <c r="J701" t="s">
        <v>36</v>
      </c>
      <c r="K701" t="s">
        <v>2883</v>
      </c>
      <c r="L701" t="e">
        <f>VLOOKUP(H701,'id (2016)'!H:I,2,0)</f>
        <v>#N/A</v>
      </c>
    </row>
    <row r="702" spans="1:12">
      <c r="A702" t="str">
        <f t="shared" si="116"/>
        <v>PopekMarcin.1976</v>
      </c>
      <c r="C702">
        <f t="shared" ref="C702:C766" si="119">C701+1</f>
        <v>702</v>
      </c>
      <c r="D702" t="s">
        <v>1161</v>
      </c>
      <c r="E702" t="s">
        <v>2792</v>
      </c>
      <c r="F702">
        <v>0</v>
      </c>
      <c r="G702">
        <v>1976</v>
      </c>
      <c r="H702" t="str">
        <f t="shared" si="117"/>
        <v>Popek Marcin.</v>
      </c>
      <c r="I702">
        <f t="shared" si="118"/>
        <v>1976</v>
      </c>
      <c r="J702" t="s">
        <v>36</v>
      </c>
      <c r="K702" t="s">
        <v>2883</v>
      </c>
      <c r="L702" t="e">
        <f>VLOOKUP(H702,'id (2016)'!H:I,2,0)</f>
        <v>#N/A</v>
      </c>
    </row>
    <row r="703" spans="1:12">
      <c r="A703" t="str">
        <f t="shared" si="116"/>
        <v>ManistaPaweł.1983</v>
      </c>
      <c r="C703">
        <f t="shared" si="119"/>
        <v>703</v>
      </c>
      <c r="D703" t="s">
        <v>1084</v>
      </c>
      <c r="E703" t="s">
        <v>2794</v>
      </c>
      <c r="F703">
        <v>0</v>
      </c>
      <c r="G703">
        <v>1983</v>
      </c>
      <c r="H703" t="str">
        <f t="shared" si="117"/>
        <v>Manista Paweł.</v>
      </c>
      <c r="I703">
        <f t="shared" si="118"/>
        <v>1983</v>
      </c>
      <c r="J703" t="s">
        <v>36</v>
      </c>
      <c r="K703" t="s">
        <v>2883</v>
      </c>
      <c r="L703" t="e">
        <f>VLOOKUP(H703,'id (2016)'!H:I,2,0)</f>
        <v>#N/A</v>
      </c>
    </row>
    <row r="704" spans="1:12">
      <c r="A704" t="str">
        <f t="shared" si="116"/>
        <v>OmieczyńskiAndrzej1961</v>
      </c>
      <c r="C704">
        <f t="shared" si="119"/>
        <v>704</v>
      </c>
      <c r="D704" t="s">
        <v>537</v>
      </c>
      <c r="E704" t="s">
        <v>30</v>
      </c>
      <c r="F704" t="s">
        <v>536</v>
      </c>
      <c r="G704">
        <v>1961</v>
      </c>
      <c r="H704" t="str">
        <f t="shared" si="117"/>
        <v>Omieczyński Andrzej</v>
      </c>
      <c r="I704">
        <f t="shared" si="118"/>
        <v>1961</v>
      </c>
      <c r="J704" t="s">
        <v>36</v>
      </c>
      <c r="K704" t="s">
        <v>2883</v>
      </c>
      <c r="L704">
        <f>VLOOKUP(H704,'id (2016)'!H:I,2,0)</f>
        <v>1961</v>
      </c>
    </row>
    <row r="705" spans="1:12">
      <c r="A705" t="str">
        <f t="shared" si="116"/>
        <v>CeierGrzegorz1988</v>
      </c>
      <c r="C705">
        <f t="shared" si="119"/>
        <v>705</v>
      </c>
      <c r="D705" t="s">
        <v>535</v>
      </c>
      <c r="E705" t="s">
        <v>23</v>
      </c>
      <c r="F705">
        <v>0</v>
      </c>
      <c r="G705">
        <v>1988</v>
      </c>
      <c r="H705" t="str">
        <f t="shared" si="117"/>
        <v>Ceier Grzegorz</v>
      </c>
      <c r="I705">
        <f t="shared" si="118"/>
        <v>1988</v>
      </c>
      <c r="J705" t="s">
        <v>36</v>
      </c>
      <c r="K705" t="s">
        <v>2883</v>
      </c>
      <c r="L705">
        <f>VLOOKUP(H705,'id (2016)'!H:I,2,0)</f>
        <v>1988</v>
      </c>
    </row>
    <row r="706" spans="1:12">
      <c r="A706" t="str">
        <f t="shared" si="116"/>
        <v>FormelaKrzysztof1979</v>
      </c>
      <c r="C706">
        <f t="shared" si="119"/>
        <v>706</v>
      </c>
      <c r="D706" t="s">
        <v>2798</v>
      </c>
      <c r="E706" t="s">
        <v>26</v>
      </c>
      <c r="F706">
        <v>0</v>
      </c>
      <c r="G706">
        <v>1979</v>
      </c>
      <c r="H706" t="str">
        <f t="shared" si="117"/>
        <v>Formela Krzysztof</v>
      </c>
      <c r="I706">
        <f t="shared" si="118"/>
        <v>1979</v>
      </c>
      <c r="J706" t="s">
        <v>36</v>
      </c>
      <c r="K706" t="s">
        <v>2883</v>
      </c>
      <c r="L706" t="e">
        <f>VLOOKUP(H706,'id (2016)'!H:I,2,0)</f>
        <v>#N/A</v>
      </c>
    </row>
    <row r="707" spans="1:12">
      <c r="A707" t="str">
        <f t="shared" si="116"/>
        <v>ĆwiklińskiGrzegorz1979</v>
      </c>
      <c r="C707">
        <f t="shared" si="119"/>
        <v>707</v>
      </c>
      <c r="D707" t="s">
        <v>2800</v>
      </c>
      <c r="E707" t="s">
        <v>23</v>
      </c>
      <c r="F707" t="s">
        <v>1754</v>
      </c>
      <c r="G707">
        <v>1979</v>
      </c>
      <c r="H707" t="str">
        <f t="shared" si="117"/>
        <v>Ćwikliński Grzegorz</v>
      </c>
      <c r="I707">
        <f t="shared" si="118"/>
        <v>1979</v>
      </c>
      <c r="J707" t="s">
        <v>36</v>
      </c>
      <c r="K707" t="s">
        <v>2883</v>
      </c>
      <c r="L707" t="e">
        <f>VLOOKUP(H707,'id (2016)'!H:I,2,0)</f>
        <v>#N/A</v>
      </c>
    </row>
    <row r="708" spans="1:12">
      <c r="A708" t="str">
        <f t="shared" si="116"/>
        <v>UstianowskiPrzemko1983</v>
      </c>
      <c r="C708">
        <f t="shared" si="119"/>
        <v>708</v>
      </c>
      <c r="D708" t="s">
        <v>1165</v>
      </c>
      <c r="E708" t="s">
        <v>1164</v>
      </c>
      <c r="F708" t="s">
        <v>1159</v>
      </c>
      <c r="G708">
        <v>1983</v>
      </c>
      <c r="H708" t="str">
        <f t="shared" si="117"/>
        <v>Ustianowski Przemko</v>
      </c>
      <c r="I708">
        <f t="shared" si="118"/>
        <v>1983</v>
      </c>
      <c r="J708" t="s">
        <v>36</v>
      </c>
      <c r="K708" t="s">
        <v>2883</v>
      </c>
      <c r="L708">
        <f>VLOOKUP(H708,'id (2016)'!H:I,2,0)</f>
        <v>1983</v>
      </c>
    </row>
    <row r="709" spans="1:12">
      <c r="A709" t="str">
        <f t="shared" si="116"/>
        <v>OlczakMarcin1981</v>
      </c>
      <c r="C709">
        <f t="shared" si="119"/>
        <v>709</v>
      </c>
      <c r="D709" t="s">
        <v>1163</v>
      </c>
      <c r="E709" t="s">
        <v>21</v>
      </c>
      <c r="F709" t="s">
        <v>1159</v>
      </c>
      <c r="G709">
        <v>1981</v>
      </c>
      <c r="H709" t="str">
        <f t="shared" si="117"/>
        <v>Olczak Marcin</v>
      </c>
      <c r="I709">
        <f t="shared" si="118"/>
        <v>1981</v>
      </c>
      <c r="J709" t="s">
        <v>36</v>
      </c>
      <c r="K709" t="s">
        <v>2883</v>
      </c>
      <c r="L709">
        <f>VLOOKUP(H709,'id (2016)'!H:I,2,0)</f>
        <v>1981</v>
      </c>
    </row>
    <row r="710" spans="1:12">
      <c r="A710" t="str">
        <f t="shared" si="116"/>
        <v>KummerAdam1974</v>
      </c>
      <c r="C710">
        <f t="shared" si="119"/>
        <v>710</v>
      </c>
      <c r="D710" t="s">
        <v>1166</v>
      </c>
      <c r="E710" t="s">
        <v>89</v>
      </c>
      <c r="F710" t="s">
        <v>1159</v>
      </c>
      <c r="G710">
        <v>1974</v>
      </c>
      <c r="H710" t="str">
        <f t="shared" si="117"/>
        <v>Kummer Adam</v>
      </c>
      <c r="I710">
        <f t="shared" si="118"/>
        <v>1974</v>
      </c>
      <c r="J710" t="s">
        <v>36</v>
      </c>
      <c r="K710" t="s">
        <v>2883</v>
      </c>
      <c r="L710">
        <f>VLOOKUP(H710,'id (2016)'!H:I,2,0)</f>
        <v>1974</v>
      </c>
    </row>
    <row r="711" spans="1:12">
      <c r="A711" t="str">
        <f t="shared" si="116"/>
        <v>JareckiMariusz1974</v>
      </c>
      <c r="C711">
        <f t="shared" si="119"/>
        <v>711</v>
      </c>
      <c r="D711" t="s">
        <v>1160</v>
      </c>
      <c r="E711" t="s">
        <v>399</v>
      </c>
      <c r="F711" t="s">
        <v>1159</v>
      </c>
      <c r="G711">
        <v>1974</v>
      </c>
      <c r="H711" t="str">
        <f t="shared" si="117"/>
        <v>Jarecki Mariusz</v>
      </c>
      <c r="I711">
        <f t="shared" si="118"/>
        <v>1974</v>
      </c>
      <c r="J711" t="s">
        <v>36</v>
      </c>
      <c r="K711" t="s">
        <v>2883</v>
      </c>
      <c r="L711">
        <f>VLOOKUP(H711,'id (2016)'!H:I,2,0)</f>
        <v>1974</v>
      </c>
    </row>
    <row r="712" spans="1:12">
      <c r="A712" t="str">
        <f t="shared" si="116"/>
        <v>PopekMarcin1969</v>
      </c>
      <c r="C712">
        <f t="shared" si="119"/>
        <v>712</v>
      </c>
      <c r="D712" t="s">
        <v>1161</v>
      </c>
      <c r="E712" t="s">
        <v>21</v>
      </c>
      <c r="F712" t="s">
        <v>1159</v>
      </c>
      <c r="G712">
        <v>1969</v>
      </c>
      <c r="H712" t="str">
        <f t="shared" si="117"/>
        <v>Popek Marcin</v>
      </c>
      <c r="I712">
        <f t="shared" si="118"/>
        <v>1969</v>
      </c>
      <c r="J712" t="s">
        <v>36</v>
      </c>
      <c r="K712" t="s">
        <v>2883</v>
      </c>
      <c r="L712">
        <f>VLOOKUP(H712,'id (2016)'!H:I,2,0)</f>
        <v>1969</v>
      </c>
    </row>
    <row r="713" spans="1:12">
      <c r="A713" t="str">
        <f t="shared" si="116"/>
        <v>MusielskiKamil1984</v>
      </c>
      <c r="C713">
        <f t="shared" si="119"/>
        <v>713</v>
      </c>
      <c r="D713" t="s">
        <v>1162</v>
      </c>
      <c r="E713" t="s">
        <v>208</v>
      </c>
      <c r="F713" t="s">
        <v>1159</v>
      </c>
      <c r="G713">
        <v>1984</v>
      </c>
      <c r="H713" t="str">
        <f t="shared" si="117"/>
        <v>Musielski Kamil</v>
      </c>
      <c r="I713">
        <f t="shared" si="118"/>
        <v>1984</v>
      </c>
      <c r="J713" t="s">
        <v>36</v>
      </c>
      <c r="K713" t="s">
        <v>2883</v>
      </c>
      <c r="L713">
        <f>VLOOKUP(H713,'id (2016)'!H:I,2,0)</f>
        <v>1984</v>
      </c>
    </row>
    <row r="714" spans="1:12">
      <c r="A714" t="str">
        <f t="shared" si="116"/>
        <v>DobrzańskiPiotr1980</v>
      </c>
      <c r="C714">
        <f t="shared" si="119"/>
        <v>714</v>
      </c>
      <c r="D714" t="s">
        <v>2801</v>
      </c>
      <c r="E714" t="s">
        <v>19</v>
      </c>
      <c r="F714">
        <v>0</v>
      </c>
      <c r="G714">
        <v>1980</v>
      </c>
      <c r="H714" t="str">
        <f t="shared" si="117"/>
        <v>Dobrzański Piotr</v>
      </c>
      <c r="I714">
        <f t="shared" si="118"/>
        <v>1980</v>
      </c>
      <c r="J714" t="s">
        <v>36</v>
      </c>
      <c r="K714" t="s">
        <v>2883</v>
      </c>
      <c r="L714" t="e">
        <f>VLOOKUP(H714,'id (2016)'!H:I,2,0)</f>
        <v>#N/A</v>
      </c>
    </row>
    <row r="715" spans="1:12">
      <c r="A715" t="str">
        <f t="shared" si="116"/>
        <v>CywińskiKrzysztof1986</v>
      </c>
      <c r="C715">
        <f t="shared" si="119"/>
        <v>715</v>
      </c>
      <c r="D715" t="s">
        <v>2802</v>
      </c>
      <c r="E715" t="s">
        <v>26</v>
      </c>
      <c r="F715" t="s">
        <v>2803</v>
      </c>
      <c r="G715">
        <v>1986</v>
      </c>
      <c r="H715" t="str">
        <f t="shared" si="117"/>
        <v>Cywiński Krzysztof</v>
      </c>
      <c r="I715">
        <f t="shared" si="118"/>
        <v>1986</v>
      </c>
      <c r="J715" t="s">
        <v>36</v>
      </c>
      <c r="K715" t="s">
        <v>2883</v>
      </c>
      <c r="L715" t="e">
        <f>VLOOKUP(H715,'id (2016)'!H:I,2,0)</f>
        <v>#N/A</v>
      </c>
    </row>
    <row r="716" spans="1:12">
      <c r="A716" t="str">
        <f t="shared" si="116"/>
        <v>KotowskiMarcin1987</v>
      </c>
      <c r="C716">
        <f t="shared" si="119"/>
        <v>716</v>
      </c>
      <c r="D716" t="s">
        <v>509</v>
      </c>
      <c r="E716" t="s">
        <v>21</v>
      </c>
      <c r="F716">
        <v>0</v>
      </c>
      <c r="G716">
        <v>1987</v>
      </c>
      <c r="H716" t="str">
        <f t="shared" si="117"/>
        <v>Kotowski Marcin</v>
      </c>
      <c r="I716">
        <f t="shared" si="118"/>
        <v>1987</v>
      </c>
      <c r="J716" t="s">
        <v>36</v>
      </c>
      <c r="K716" t="s">
        <v>2883</v>
      </c>
      <c r="L716">
        <f>VLOOKUP(H716,'id (2016)'!H:I,2,0)</f>
        <v>1987</v>
      </c>
    </row>
    <row r="717" spans="1:12">
      <c r="A717" t="str">
        <f t="shared" si="116"/>
        <v>PlenikowskiPaweŁ1988</v>
      </c>
      <c r="C717">
        <f t="shared" si="119"/>
        <v>717</v>
      </c>
      <c r="D717" t="s">
        <v>2804</v>
      </c>
      <c r="E717" t="s">
        <v>1047</v>
      </c>
      <c r="F717" t="s">
        <v>493</v>
      </c>
      <c r="G717">
        <v>1988</v>
      </c>
      <c r="H717" t="str">
        <f t="shared" si="117"/>
        <v>Plenikowski PaweŁ</v>
      </c>
      <c r="I717">
        <f t="shared" si="118"/>
        <v>1988</v>
      </c>
      <c r="J717" t="s">
        <v>36</v>
      </c>
      <c r="K717" t="s">
        <v>2883</v>
      </c>
      <c r="L717" t="e">
        <f>VLOOKUP(H717,'id (2016)'!H:I,2,0)</f>
        <v>#N/A</v>
      </c>
    </row>
    <row r="718" spans="1:12">
      <c r="A718" t="str">
        <f t="shared" si="116"/>
        <v>ModrzyńskiDawid1981</v>
      </c>
      <c r="C718">
        <f t="shared" si="119"/>
        <v>718</v>
      </c>
      <c r="D718" t="s">
        <v>2807</v>
      </c>
      <c r="E718" t="s">
        <v>483</v>
      </c>
      <c r="F718">
        <v>0</v>
      </c>
      <c r="G718">
        <v>1981</v>
      </c>
      <c r="H718" t="str">
        <f t="shared" si="117"/>
        <v>Modrzyński Dawid</v>
      </c>
      <c r="I718">
        <f t="shared" si="118"/>
        <v>1981</v>
      </c>
      <c r="J718" t="s">
        <v>36</v>
      </c>
      <c r="K718" t="s">
        <v>2883</v>
      </c>
      <c r="L718" t="e">
        <f>VLOOKUP(H718,'id (2016)'!H:I,2,0)</f>
        <v>#N/A</v>
      </c>
    </row>
    <row r="719" spans="1:12">
      <c r="A719" t="str">
        <f t="shared" si="116"/>
        <v>PuckowskiKarol1994</v>
      </c>
      <c r="C719">
        <f t="shared" si="119"/>
        <v>719</v>
      </c>
      <c r="D719" t="s">
        <v>2808</v>
      </c>
      <c r="E719" t="s">
        <v>101</v>
      </c>
      <c r="F719">
        <v>0</v>
      </c>
      <c r="G719">
        <v>1994</v>
      </c>
      <c r="H719" t="str">
        <f t="shared" si="117"/>
        <v>Puckowski Karol</v>
      </c>
      <c r="I719">
        <f t="shared" si="118"/>
        <v>1994</v>
      </c>
      <c r="J719" t="s">
        <v>36</v>
      </c>
      <c r="K719" t="s">
        <v>2883</v>
      </c>
      <c r="L719" t="e">
        <f>VLOOKUP(H719,'id (2016)'!H:I,2,0)</f>
        <v>#N/A</v>
      </c>
    </row>
    <row r="720" spans="1:12">
      <c r="A720" t="str">
        <f t="shared" si="116"/>
        <v>DobekŁukasz1995</v>
      </c>
      <c r="C720">
        <f t="shared" si="119"/>
        <v>720</v>
      </c>
      <c r="D720" t="s">
        <v>2810</v>
      </c>
      <c r="E720" t="s">
        <v>69</v>
      </c>
      <c r="F720">
        <v>0</v>
      </c>
      <c r="G720">
        <v>1995</v>
      </c>
      <c r="H720" t="str">
        <f t="shared" si="117"/>
        <v>Dobek Łukasz</v>
      </c>
      <c r="I720">
        <f t="shared" si="118"/>
        <v>1995</v>
      </c>
      <c r="J720" t="s">
        <v>36</v>
      </c>
      <c r="K720" t="s">
        <v>2883</v>
      </c>
      <c r="L720" t="e">
        <f>VLOOKUP(H720,'id (2016)'!H:I,2,0)</f>
        <v>#N/A</v>
      </c>
    </row>
    <row r="721" spans="1:12">
      <c r="A721" t="str">
        <f t="shared" si="116"/>
        <v>PejasMaciej1974</v>
      </c>
      <c r="C721">
        <f t="shared" si="119"/>
        <v>721</v>
      </c>
      <c r="D721" t="s">
        <v>2811</v>
      </c>
      <c r="E721" t="s">
        <v>76</v>
      </c>
      <c r="F721" t="s">
        <v>1159</v>
      </c>
      <c r="G721">
        <v>1974</v>
      </c>
      <c r="H721" t="str">
        <f t="shared" si="117"/>
        <v>Pejas Maciej</v>
      </c>
      <c r="I721">
        <f t="shared" si="118"/>
        <v>1974</v>
      </c>
      <c r="J721" t="s">
        <v>36</v>
      </c>
      <c r="K721" t="s">
        <v>2883</v>
      </c>
      <c r="L721" t="e">
        <f>VLOOKUP(H721,'id (2016)'!H:I,2,0)</f>
        <v>#N/A</v>
      </c>
    </row>
    <row r="722" spans="1:12">
      <c r="A722" t="str">
        <f t="shared" si="116"/>
        <v>SkierkaTomasz1986</v>
      </c>
      <c r="C722">
        <f t="shared" si="119"/>
        <v>722</v>
      </c>
      <c r="D722" t="s">
        <v>2812</v>
      </c>
      <c r="E722" t="s">
        <v>53</v>
      </c>
      <c r="F722" t="s">
        <v>2814</v>
      </c>
      <c r="G722">
        <v>1986</v>
      </c>
      <c r="H722" t="str">
        <f t="shared" si="117"/>
        <v>Skierka Tomasz</v>
      </c>
      <c r="I722">
        <f t="shared" si="118"/>
        <v>1986</v>
      </c>
      <c r="J722" t="s">
        <v>36</v>
      </c>
      <c r="K722" t="s">
        <v>2883</v>
      </c>
      <c r="L722" t="e">
        <f>VLOOKUP(H722,'id (2016)'!H:I,2,0)</f>
        <v>#N/A</v>
      </c>
    </row>
    <row r="723" spans="1:12">
      <c r="A723" t="str">
        <f t="shared" si="116"/>
        <v>KoropeckiJuliusz1959</v>
      </c>
      <c r="C723">
        <f t="shared" si="119"/>
        <v>723</v>
      </c>
      <c r="D723" t="s">
        <v>528</v>
      </c>
      <c r="E723" t="s">
        <v>527</v>
      </c>
      <c r="F723">
        <v>0</v>
      </c>
      <c r="G723">
        <v>1959</v>
      </c>
      <c r="H723" t="str">
        <f t="shared" si="117"/>
        <v>Koropecki Juliusz</v>
      </c>
      <c r="I723">
        <f t="shared" si="118"/>
        <v>1959</v>
      </c>
      <c r="J723" t="s">
        <v>36</v>
      </c>
      <c r="K723" t="s">
        <v>2883</v>
      </c>
      <c r="L723">
        <f>VLOOKUP(H723,'id (2016)'!H:I,2,0)</f>
        <v>1959</v>
      </c>
    </row>
    <row r="724" spans="1:12">
      <c r="A724" t="str">
        <f t="shared" si="116"/>
        <v>GabryśBartłomiej1977</v>
      </c>
      <c r="C724">
        <f t="shared" si="119"/>
        <v>724</v>
      </c>
      <c r="D724" t="s">
        <v>2815</v>
      </c>
      <c r="E724" t="s">
        <v>288</v>
      </c>
      <c r="F724" t="s">
        <v>2498</v>
      </c>
      <c r="G724">
        <v>1977</v>
      </c>
      <c r="H724" t="str">
        <f t="shared" si="117"/>
        <v>Gabryś Bartłomiej</v>
      </c>
      <c r="I724">
        <f t="shared" si="118"/>
        <v>1977</v>
      </c>
      <c r="J724" t="s">
        <v>36</v>
      </c>
      <c r="K724" t="s">
        <v>2883</v>
      </c>
      <c r="L724" t="e">
        <f>VLOOKUP(H724,'id (2016)'!H:I,2,0)</f>
        <v>#N/A</v>
      </c>
    </row>
    <row r="725" spans="1:12">
      <c r="A725" t="str">
        <f t="shared" si="116"/>
        <v>BenasiewiczMarek1955</v>
      </c>
      <c r="C725">
        <f t="shared" si="119"/>
        <v>725</v>
      </c>
      <c r="D725" t="s">
        <v>576</v>
      </c>
      <c r="E725" t="s">
        <v>38</v>
      </c>
      <c r="F725">
        <v>0</v>
      </c>
      <c r="G725">
        <v>1955</v>
      </c>
      <c r="H725" t="str">
        <f t="shared" si="117"/>
        <v>Benasiewicz Marek</v>
      </c>
      <c r="I725">
        <f t="shared" si="118"/>
        <v>1955</v>
      </c>
      <c r="J725" t="s">
        <v>36</v>
      </c>
      <c r="K725" t="s">
        <v>2883</v>
      </c>
      <c r="L725">
        <f>VLOOKUP(H725,'id (2016)'!H:I,2,0)</f>
        <v>1955</v>
      </c>
    </row>
    <row r="726" spans="1:12">
      <c r="A726" t="str">
        <f t="shared" si="116"/>
        <v>ChylakPawel1984</v>
      </c>
      <c r="C726">
        <f t="shared" si="119"/>
        <v>726</v>
      </c>
      <c r="D726" t="s">
        <v>1124</v>
      </c>
      <c r="E726" t="s">
        <v>2816</v>
      </c>
      <c r="F726" t="s">
        <v>1800</v>
      </c>
      <c r="G726">
        <v>1984</v>
      </c>
      <c r="H726" t="str">
        <f t="shared" si="117"/>
        <v>Chylak Pawel</v>
      </c>
      <c r="I726">
        <f t="shared" si="118"/>
        <v>1984</v>
      </c>
      <c r="J726" t="s">
        <v>36</v>
      </c>
      <c r="K726" t="s">
        <v>2883</v>
      </c>
      <c r="L726" t="e">
        <f>VLOOKUP(H726,'id (2016)'!H:I,2,0)</f>
        <v>#N/A</v>
      </c>
    </row>
    <row r="727" spans="1:12">
      <c r="A727" t="str">
        <f t="shared" si="116"/>
        <v>GalekTomasz1982</v>
      </c>
      <c r="C727">
        <f t="shared" si="119"/>
        <v>727</v>
      </c>
      <c r="D727" t="s">
        <v>533</v>
      </c>
      <c r="E727" t="s">
        <v>53</v>
      </c>
      <c r="F727" t="s">
        <v>532</v>
      </c>
      <c r="G727">
        <v>1982</v>
      </c>
      <c r="H727" t="str">
        <f t="shared" si="117"/>
        <v>Galek Tomasz</v>
      </c>
      <c r="I727">
        <f t="shared" si="118"/>
        <v>1982</v>
      </c>
      <c r="J727" t="s">
        <v>36</v>
      </c>
      <c r="K727" t="s">
        <v>2883</v>
      </c>
      <c r="L727">
        <f>VLOOKUP(H727,'id (2016)'!H:I,2,0)</f>
        <v>1982</v>
      </c>
    </row>
    <row r="728" spans="1:12">
      <c r="A728" t="str">
        <f t="shared" si="116"/>
        <v>GalekGustaw1946</v>
      </c>
      <c r="C728">
        <f t="shared" si="119"/>
        <v>728</v>
      </c>
      <c r="D728" t="s">
        <v>533</v>
      </c>
      <c r="E728" t="s">
        <v>534</v>
      </c>
      <c r="F728" t="s">
        <v>532</v>
      </c>
      <c r="G728">
        <v>1946</v>
      </c>
      <c r="H728" t="str">
        <f t="shared" si="117"/>
        <v>Galek Gustaw</v>
      </c>
      <c r="I728">
        <f t="shared" si="118"/>
        <v>1946</v>
      </c>
      <c r="J728" t="s">
        <v>36</v>
      </c>
      <c r="K728" t="s">
        <v>2883</v>
      </c>
      <c r="L728">
        <f>VLOOKUP(H728,'id (2016)'!H:I,2,0)</f>
        <v>1946</v>
      </c>
    </row>
    <row r="729" spans="1:12">
      <c r="A729" t="str">
        <f t="shared" si="116"/>
        <v>GrabowskiŁukasz1986</v>
      </c>
      <c r="C729">
        <f t="shared" si="119"/>
        <v>729</v>
      </c>
      <c r="D729" t="s">
        <v>103</v>
      </c>
      <c r="E729" t="s">
        <v>69</v>
      </c>
      <c r="F729">
        <v>0</v>
      </c>
      <c r="G729">
        <v>1986</v>
      </c>
      <c r="H729" t="str">
        <f t="shared" si="117"/>
        <v>Grabowski Łukasz</v>
      </c>
      <c r="I729">
        <f t="shared" si="118"/>
        <v>1986</v>
      </c>
      <c r="J729" t="s">
        <v>36</v>
      </c>
      <c r="K729" t="s">
        <v>2883</v>
      </c>
      <c r="L729">
        <f>VLOOKUP(H729,'id (2016)'!H:I,2,0)</f>
        <v>1991</v>
      </c>
    </row>
    <row r="730" spans="1:12">
      <c r="A730" t="str">
        <f t="shared" si="116"/>
        <v>SzymkunMarcin1994</v>
      </c>
      <c r="C730">
        <f t="shared" si="119"/>
        <v>730</v>
      </c>
      <c r="D730" t="s">
        <v>1721</v>
      </c>
      <c r="E730" t="s">
        <v>21</v>
      </c>
      <c r="F730" t="s">
        <v>1728</v>
      </c>
      <c r="G730">
        <v>1994</v>
      </c>
      <c r="H730" t="str">
        <f t="shared" si="117"/>
        <v>Szymkun Marcin</v>
      </c>
      <c r="I730">
        <f t="shared" si="118"/>
        <v>1994</v>
      </c>
      <c r="J730" t="s">
        <v>36</v>
      </c>
      <c r="K730" t="s">
        <v>2883</v>
      </c>
      <c r="L730" t="e">
        <f>VLOOKUP(H730,'id (2016)'!H:I,2,0)</f>
        <v>#N/A</v>
      </c>
    </row>
    <row r="731" spans="1:12">
      <c r="A731" t="str">
        <f t="shared" ref="A731:A742" si="120">D731&amp;E731&amp;G731</f>
        <v>CzajkowskiMichał1982</v>
      </c>
      <c r="C731">
        <f t="shared" si="119"/>
        <v>731</v>
      </c>
      <c r="D731" t="s">
        <v>2819</v>
      </c>
      <c r="E731" t="s">
        <v>65</v>
      </c>
      <c r="F731" t="s">
        <v>1728</v>
      </c>
      <c r="G731">
        <v>1982</v>
      </c>
      <c r="H731" t="str">
        <f t="shared" ref="H731:H741" si="121">D731&amp;" "&amp;E731</f>
        <v>Czajkowski Michał</v>
      </c>
      <c r="I731">
        <f t="shared" ref="I731:I741" si="122">G731</f>
        <v>1982</v>
      </c>
      <c r="J731" t="s">
        <v>36</v>
      </c>
      <c r="K731" t="s">
        <v>2883</v>
      </c>
      <c r="L731" t="e">
        <f>VLOOKUP(H731,'id (2016)'!H:I,2,0)</f>
        <v>#N/A</v>
      </c>
    </row>
    <row r="732" spans="1:12">
      <c r="A732" t="str">
        <f t="shared" si="120"/>
        <v>CiskowskiWaldemar1955</v>
      </c>
      <c r="C732">
        <f t="shared" si="119"/>
        <v>732</v>
      </c>
      <c r="D732" t="s">
        <v>523</v>
      </c>
      <c r="E732" t="s">
        <v>381</v>
      </c>
      <c r="F732">
        <v>0</v>
      </c>
      <c r="G732">
        <v>1955</v>
      </c>
      <c r="H732" t="str">
        <f t="shared" si="121"/>
        <v>Ciskowski Waldemar</v>
      </c>
      <c r="I732">
        <f t="shared" si="122"/>
        <v>1955</v>
      </c>
      <c r="J732" t="s">
        <v>36</v>
      </c>
      <c r="K732" t="s">
        <v>2883</v>
      </c>
      <c r="L732">
        <f>VLOOKUP(H732,'id (2016)'!H:I,2,0)</f>
        <v>1955</v>
      </c>
    </row>
    <row r="733" spans="1:12">
      <c r="A733" t="str">
        <f t="shared" si="120"/>
        <v>DworskiAdrian1983</v>
      </c>
      <c r="C733">
        <f t="shared" si="119"/>
        <v>733</v>
      </c>
      <c r="D733" t="s">
        <v>2825</v>
      </c>
      <c r="E733" t="s">
        <v>338</v>
      </c>
      <c r="F733">
        <v>0</v>
      </c>
      <c r="G733">
        <v>1983</v>
      </c>
      <c r="H733" t="str">
        <f t="shared" si="121"/>
        <v>Dworski Adrian</v>
      </c>
      <c r="I733">
        <f t="shared" si="122"/>
        <v>1983</v>
      </c>
      <c r="J733" t="s">
        <v>36</v>
      </c>
      <c r="K733" t="s">
        <v>2883</v>
      </c>
      <c r="L733" t="e">
        <f>VLOOKUP(H733,'id (2016)'!H:I,2,0)</f>
        <v>#N/A</v>
      </c>
    </row>
    <row r="734" spans="1:12">
      <c r="A734" t="str">
        <f t="shared" si="120"/>
        <v>CiupaMarcin1978</v>
      </c>
      <c r="C734">
        <f t="shared" si="119"/>
        <v>734</v>
      </c>
      <c r="D734" t="s">
        <v>2826</v>
      </c>
      <c r="E734" t="s">
        <v>21</v>
      </c>
      <c r="F734" t="s">
        <v>2827</v>
      </c>
      <c r="G734">
        <v>1978</v>
      </c>
      <c r="H734" t="str">
        <f t="shared" si="121"/>
        <v>Ciupa Marcin</v>
      </c>
      <c r="I734">
        <f t="shared" si="122"/>
        <v>1978</v>
      </c>
      <c r="J734" t="s">
        <v>36</v>
      </c>
      <c r="K734" t="s">
        <v>2883</v>
      </c>
      <c r="L734" t="e">
        <f>VLOOKUP(H734,'id (2016)'!H:I,2,0)</f>
        <v>#N/A</v>
      </c>
    </row>
    <row r="735" spans="1:12">
      <c r="A735" t="str">
        <f t="shared" si="120"/>
        <v>DalasińskiAndrzej1980</v>
      </c>
      <c r="C735">
        <f t="shared" si="119"/>
        <v>735</v>
      </c>
      <c r="D735" t="s">
        <v>2828</v>
      </c>
      <c r="E735" t="s">
        <v>30</v>
      </c>
      <c r="F735">
        <v>0</v>
      </c>
      <c r="G735">
        <v>1980</v>
      </c>
      <c r="H735" t="str">
        <f t="shared" si="121"/>
        <v>Dalasiński Andrzej</v>
      </c>
      <c r="I735">
        <f t="shared" si="122"/>
        <v>1980</v>
      </c>
      <c r="J735" t="s">
        <v>36</v>
      </c>
      <c r="K735" t="s">
        <v>2883</v>
      </c>
      <c r="L735" t="e">
        <f>VLOOKUP(H735,'id (2016)'!H:I,2,0)</f>
        <v>#N/A</v>
      </c>
    </row>
    <row r="736" spans="1:12">
      <c r="A736" t="str">
        <f t="shared" si="120"/>
        <v>OssMateusz1981</v>
      </c>
      <c r="C736">
        <f t="shared" si="119"/>
        <v>736</v>
      </c>
      <c r="D736" t="s">
        <v>2829</v>
      </c>
      <c r="E736" t="s">
        <v>97</v>
      </c>
      <c r="F736" t="s">
        <v>2830</v>
      </c>
      <c r="G736">
        <v>1981</v>
      </c>
      <c r="H736" t="str">
        <f t="shared" si="121"/>
        <v>Oss Mateusz</v>
      </c>
      <c r="I736">
        <f t="shared" si="122"/>
        <v>1981</v>
      </c>
      <c r="J736" t="s">
        <v>36</v>
      </c>
      <c r="K736" t="s">
        <v>2883</v>
      </c>
      <c r="L736" t="e">
        <f>VLOOKUP(H736,'id (2016)'!H:I,2,0)</f>
        <v>#N/A</v>
      </c>
    </row>
    <row r="737" spans="1:12">
      <c r="A737" t="str">
        <f t="shared" si="120"/>
        <v>ReszkaWitek1972</v>
      </c>
      <c r="C737">
        <f t="shared" si="119"/>
        <v>737</v>
      </c>
      <c r="D737" t="s">
        <v>496</v>
      </c>
      <c r="E737" t="s">
        <v>521</v>
      </c>
      <c r="F737" t="s">
        <v>520</v>
      </c>
      <c r="G737">
        <v>1972</v>
      </c>
      <c r="H737" t="str">
        <f t="shared" si="121"/>
        <v>Reszka Witek</v>
      </c>
      <c r="I737">
        <f t="shared" si="122"/>
        <v>1972</v>
      </c>
      <c r="J737" t="s">
        <v>36</v>
      </c>
      <c r="K737" t="s">
        <v>2883</v>
      </c>
      <c r="L737">
        <f>VLOOKUP(H737,'id (2016)'!H:I,2,0)</f>
        <v>1972</v>
      </c>
    </row>
    <row r="738" spans="1:12">
      <c r="A738" t="str">
        <f t="shared" si="120"/>
        <v>PachulskiMichał1999</v>
      </c>
      <c r="C738">
        <f t="shared" si="119"/>
        <v>738</v>
      </c>
      <c r="D738" t="s">
        <v>180</v>
      </c>
      <c r="E738" t="s">
        <v>65</v>
      </c>
      <c r="F738" t="s">
        <v>407</v>
      </c>
      <c r="G738">
        <v>1999</v>
      </c>
      <c r="H738" t="str">
        <f t="shared" si="121"/>
        <v>Pachulski Michał</v>
      </c>
      <c r="I738">
        <f t="shared" si="122"/>
        <v>1999</v>
      </c>
      <c r="J738" t="s">
        <v>36</v>
      </c>
      <c r="K738" t="s">
        <v>2883</v>
      </c>
      <c r="L738" t="e">
        <f>VLOOKUP(H738,'id (2016)'!H:I,2,0)</f>
        <v>#N/A</v>
      </c>
    </row>
    <row r="739" spans="1:12">
      <c r="A739" t="str">
        <f t="shared" si="120"/>
        <v>CzernyRafał1979</v>
      </c>
      <c r="C739">
        <f t="shared" si="119"/>
        <v>739</v>
      </c>
      <c r="D739" t="s">
        <v>2832</v>
      </c>
      <c r="E739" t="s">
        <v>50</v>
      </c>
      <c r="F739" t="s">
        <v>1093</v>
      </c>
      <c r="G739">
        <v>1979</v>
      </c>
      <c r="H739" t="str">
        <f t="shared" si="121"/>
        <v>Czerny Rafał</v>
      </c>
      <c r="I739">
        <f t="shared" si="122"/>
        <v>1979</v>
      </c>
      <c r="J739" t="s">
        <v>36</v>
      </c>
      <c r="K739" t="s">
        <v>2883</v>
      </c>
      <c r="L739" t="e">
        <f>VLOOKUP(H739,'id (2016)'!H:I,2,0)</f>
        <v>#N/A</v>
      </c>
    </row>
    <row r="740" spans="1:12">
      <c r="A740" t="str">
        <f t="shared" si="120"/>
        <v>CzyżJanusz1964</v>
      </c>
      <c r="C740">
        <f t="shared" si="119"/>
        <v>740</v>
      </c>
      <c r="D740" t="s">
        <v>2835</v>
      </c>
      <c r="E740" t="s">
        <v>1232</v>
      </c>
      <c r="F740">
        <v>0</v>
      </c>
      <c r="G740">
        <v>1964</v>
      </c>
      <c r="H740" t="str">
        <f t="shared" si="121"/>
        <v>Czyż Janusz</v>
      </c>
      <c r="I740">
        <f t="shared" si="122"/>
        <v>1964</v>
      </c>
      <c r="J740" t="s">
        <v>36</v>
      </c>
      <c r="K740" t="s">
        <v>2883</v>
      </c>
      <c r="L740" t="e">
        <f>VLOOKUP(H740,'id (2016)'!H:I,2,0)</f>
        <v>#N/A</v>
      </c>
    </row>
    <row r="741" spans="1:12">
      <c r="A741" t="str">
        <f t="shared" si="120"/>
        <v>ApolloSzymon1997</v>
      </c>
      <c r="C741">
        <f t="shared" si="119"/>
        <v>741</v>
      </c>
      <c r="D741" t="s">
        <v>2838</v>
      </c>
      <c r="E741" t="s">
        <v>414</v>
      </c>
      <c r="F741">
        <v>0</v>
      </c>
      <c r="G741">
        <v>1997</v>
      </c>
      <c r="H741" t="str">
        <f t="shared" si="121"/>
        <v>Apollo Szymon</v>
      </c>
      <c r="I741">
        <f t="shared" si="122"/>
        <v>1997</v>
      </c>
      <c r="J741" t="s">
        <v>36</v>
      </c>
      <c r="K741" t="s">
        <v>2883</v>
      </c>
      <c r="L741" t="e">
        <f>VLOOKUP(H741,'id (2016)'!H:I,2,0)</f>
        <v>#N/A</v>
      </c>
    </row>
    <row r="742" spans="1:12">
      <c r="A742" t="str">
        <f t="shared" si="120"/>
        <v>PołczyńskiPrzemysław1983</v>
      </c>
      <c r="C742">
        <f t="shared" si="119"/>
        <v>742</v>
      </c>
      <c r="D742" t="s">
        <v>613</v>
      </c>
      <c r="E742" t="s">
        <v>28</v>
      </c>
      <c r="F742">
        <v>0</v>
      </c>
      <c r="G742">
        <v>1983</v>
      </c>
      <c r="H742" t="str">
        <f t="shared" ref="H742" si="123">D742&amp;" "&amp;E742</f>
        <v>Połczyński Przemysław</v>
      </c>
      <c r="I742">
        <f t="shared" ref="I742" si="124">G742</f>
        <v>1983</v>
      </c>
      <c r="J742" t="s">
        <v>36</v>
      </c>
      <c r="K742" t="s">
        <v>2883</v>
      </c>
      <c r="L742">
        <f>VLOOKUP(H742,'id (2016)'!H:I,2,0)</f>
        <v>1983</v>
      </c>
    </row>
    <row r="743" spans="1:12">
      <c r="A743" t="str">
        <f t="shared" ref="A743:A746" si="125">D743&amp;E743&amp;G743</f>
        <v>SypułaSławomir1958</v>
      </c>
      <c r="C743">
        <f t="shared" si="119"/>
        <v>743</v>
      </c>
      <c r="D743" t="s">
        <v>2840</v>
      </c>
      <c r="E743" t="s">
        <v>98</v>
      </c>
      <c r="F743" t="s">
        <v>2841</v>
      </c>
      <c r="G743">
        <v>1958</v>
      </c>
      <c r="H743" t="str">
        <f t="shared" ref="H743:H746" si="126">D743&amp;" "&amp;E743</f>
        <v>Sypuła Sławomir</v>
      </c>
      <c r="I743">
        <f t="shared" ref="I743:I746" si="127">G743</f>
        <v>1958</v>
      </c>
      <c r="J743" t="s">
        <v>36</v>
      </c>
      <c r="K743" t="s">
        <v>2883</v>
      </c>
      <c r="L743" t="e">
        <f>VLOOKUP(H743,'id (2016)'!H:I,2,0)</f>
        <v>#N/A</v>
      </c>
    </row>
    <row r="744" spans="1:12">
      <c r="A744" t="str">
        <f t="shared" si="125"/>
        <v>GralakGrzegorz1974</v>
      </c>
      <c r="C744">
        <f t="shared" si="119"/>
        <v>744</v>
      </c>
      <c r="D744" t="s">
        <v>2842</v>
      </c>
      <c r="E744" t="s">
        <v>23</v>
      </c>
      <c r="F744">
        <v>0</v>
      </c>
      <c r="G744">
        <v>1974</v>
      </c>
      <c r="H744" t="str">
        <f t="shared" si="126"/>
        <v>Gralak Grzegorz</v>
      </c>
      <c r="I744">
        <f t="shared" si="127"/>
        <v>1974</v>
      </c>
      <c r="J744" t="s">
        <v>36</v>
      </c>
      <c r="K744" t="s">
        <v>2883</v>
      </c>
      <c r="L744" t="e">
        <f>VLOOKUP(H744,'id (2016)'!H:I,2,0)</f>
        <v>#N/A</v>
      </c>
    </row>
    <row r="745" spans="1:12">
      <c r="A745" t="str">
        <f t="shared" si="125"/>
        <v>GrzenkowiczKarol1984</v>
      </c>
      <c r="C745">
        <f t="shared" si="119"/>
        <v>745</v>
      </c>
      <c r="D745" t="s">
        <v>2844</v>
      </c>
      <c r="E745" t="s">
        <v>101</v>
      </c>
      <c r="F745">
        <v>0</v>
      </c>
      <c r="G745">
        <v>1984</v>
      </c>
      <c r="H745" t="str">
        <f t="shared" si="126"/>
        <v>Grzenkowicz Karol</v>
      </c>
      <c r="I745">
        <f t="shared" si="127"/>
        <v>1984</v>
      </c>
      <c r="J745" t="s">
        <v>36</v>
      </c>
      <c r="K745" t="s">
        <v>2883</v>
      </c>
      <c r="L745" t="e">
        <f>VLOOKUP(H745,'id (2016)'!H:I,2,0)</f>
        <v>#N/A</v>
      </c>
    </row>
    <row r="746" spans="1:12">
      <c r="A746" t="str">
        <f t="shared" si="125"/>
        <v>CiszkowskiJacek1984</v>
      </c>
      <c r="C746">
        <f t="shared" si="119"/>
        <v>746</v>
      </c>
      <c r="D746" t="s">
        <v>2846</v>
      </c>
      <c r="E746" t="s">
        <v>25</v>
      </c>
      <c r="F746" t="s">
        <v>2847</v>
      </c>
      <c r="G746">
        <v>1984</v>
      </c>
      <c r="H746" t="str">
        <f t="shared" si="126"/>
        <v>Ciszkowski Jacek</v>
      </c>
      <c r="I746">
        <f t="shared" si="127"/>
        <v>1984</v>
      </c>
      <c r="J746" t="s">
        <v>36</v>
      </c>
      <c r="K746" t="s">
        <v>2883</v>
      </c>
      <c r="L746" t="e">
        <f>VLOOKUP(H746,'id (2016)'!H:I,2,0)</f>
        <v>#N/A</v>
      </c>
    </row>
    <row r="747" spans="1:12">
      <c r="A747" t="str">
        <f t="shared" ref="A747" si="128">D747&amp;E747&amp;G747</f>
        <v>KuniszykPiotr1981</v>
      </c>
      <c r="C747">
        <f t="shared" si="119"/>
        <v>747</v>
      </c>
      <c r="D747" t="s">
        <v>2848</v>
      </c>
      <c r="E747" t="s">
        <v>19</v>
      </c>
      <c r="F747" t="s">
        <v>2850</v>
      </c>
      <c r="G747">
        <v>1981</v>
      </c>
      <c r="H747" t="str">
        <f t="shared" ref="H747" si="129">D747&amp;" "&amp;E747</f>
        <v>Kuniszyk Piotr</v>
      </c>
      <c r="I747">
        <f t="shared" ref="I747" si="130">G747</f>
        <v>1981</v>
      </c>
      <c r="J747" t="s">
        <v>36</v>
      </c>
      <c r="K747" t="s">
        <v>2883</v>
      </c>
      <c r="L747" t="e">
        <f>VLOOKUP(H747,'id (2016)'!H:I,2,0)</f>
        <v>#N/A</v>
      </c>
    </row>
    <row r="748" spans="1:12">
      <c r="A748" t="str">
        <f t="shared" ref="A748:A754" si="131">D748&amp;E748&amp;G748</f>
        <v>MaciaszczykRadoslaw1975</v>
      </c>
      <c r="C748">
        <f t="shared" si="119"/>
        <v>748</v>
      </c>
      <c r="D748" t="s">
        <v>2851</v>
      </c>
      <c r="E748" t="s">
        <v>365</v>
      </c>
      <c r="F748">
        <v>0</v>
      </c>
      <c r="G748">
        <v>1975</v>
      </c>
      <c r="H748" t="str">
        <f t="shared" ref="H748:H754" si="132">D748&amp;" "&amp;E748</f>
        <v>Maciaszczyk Radoslaw</v>
      </c>
      <c r="I748">
        <f t="shared" ref="I748:I754" si="133">G748</f>
        <v>1975</v>
      </c>
      <c r="J748" t="s">
        <v>36</v>
      </c>
      <c r="K748" t="s">
        <v>2883</v>
      </c>
      <c r="L748" t="e">
        <f>VLOOKUP(H748,'id (2016)'!H:I,2,0)</f>
        <v>#N/A</v>
      </c>
    </row>
    <row r="749" spans="1:12">
      <c r="A749" t="str">
        <f t="shared" si="131"/>
        <v>HenszelHubert1975</v>
      </c>
      <c r="C749">
        <f t="shared" si="119"/>
        <v>749</v>
      </c>
      <c r="D749" t="s">
        <v>2853</v>
      </c>
      <c r="E749" t="s">
        <v>727</v>
      </c>
      <c r="F749" t="s">
        <v>2854</v>
      </c>
      <c r="G749">
        <v>1975</v>
      </c>
      <c r="H749" t="str">
        <f t="shared" si="132"/>
        <v>Henszel Hubert</v>
      </c>
      <c r="I749">
        <f t="shared" si="133"/>
        <v>1975</v>
      </c>
      <c r="J749" t="s">
        <v>36</v>
      </c>
      <c r="K749" t="s">
        <v>2883</v>
      </c>
      <c r="L749" t="e">
        <f>VLOOKUP(H749,'id (2016)'!H:I,2,0)</f>
        <v>#N/A</v>
      </c>
    </row>
    <row r="750" spans="1:12">
      <c r="A750" t="str">
        <f t="shared" si="131"/>
        <v>PaszkiewiczArkadiusz1975</v>
      </c>
      <c r="C750">
        <f t="shared" si="119"/>
        <v>750</v>
      </c>
      <c r="D750" t="s">
        <v>380</v>
      </c>
      <c r="E750" t="s">
        <v>379</v>
      </c>
      <c r="F750">
        <v>0</v>
      </c>
      <c r="G750">
        <v>1975</v>
      </c>
      <c r="H750" t="str">
        <f t="shared" si="132"/>
        <v>Paszkiewicz Arkadiusz</v>
      </c>
      <c r="I750">
        <f t="shared" si="133"/>
        <v>1975</v>
      </c>
      <c r="J750" t="s">
        <v>36</v>
      </c>
      <c r="K750" t="s">
        <v>2883</v>
      </c>
      <c r="L750">
        <f>VLOOKUP(H750,'id (2016)'!H:I,2,0)</f>
        <v>1975</v>
      </c>
    </row>
    <row r="751" spans="1:12">
      <c r="A751" t="str">
        <f t="shared" si="131"/>
        <v>CiuraJacek1979</v>
      </c>
      <c r="C751">
        <f t="shared" si="119"/>
        <v>751</v>
      </c>
      <c r="D751" t="s">
        <v>2855</v>
      </c>
      <c r="E751" t="s">
        <v>25</v>
      </c>
      <c r="F751">
        <v>0</v>
      </c>
      <c r="G751">
        <v>1979</v>
      </c>
      <c r="H751" t="str">
        <f t="shared" si="132"/>
        <v>Ciura Jacek</v>
      </c>
      <c r="I751">
        <f t="shared" si="133"/>
        <v>1979</v>
      </c>
      <c r="J751" t="s">
        <v>36</v>
      </c>
      <c r="K751" t="s">
        <v>2883</v>
      </c>
      <c r="L751" t="e">
        <f>VLOOKUP(H751,'id (2016)'!H:I,2,0)</f>
        <v>#N/A</v>
      </c>
    </row>
    <row r="752" spans="1:12">
      <c r="A752" t="str">
        <f t="shared" si="131"/>
        <v>CzajkaKrzysztof1970</v>
      </c>
      <c r="C752">
        <f t="shared" si="119"/>
        <v>752</v>
      </c>
      <c r="D752" t="s">
        <v>554</v>
      </c>
      <c r="E752" t="s">
        <v>26</v>
      </c>
      <c r="F752">
        <v>0</v>
      </c>
      <c r="G752">
        <v>1970</v>
      </c>
      <c r="H752" t="str">
        <f t="shared" si="132"/>
        <v>Czajka Krzysztof</v>
      </c>
      <c r="I752">
        <f t="shared" si="133"/>
        <v>1970</v>
      </c>
      <c r="J752" t="s">
        <v>36</v>
      </c>
      <c r="K752" t="s">
        <v>2883</v>
      </c>
      <c r="L752" t="e">
        <f>VLOOKUP(H752,'id (2016)'!H:I,2,0)</f>
        <v>#N/A</v>
      </c>
    </row>
    <row r="753" spans="1:12">
      <c r="A753" t="str">
        <f t="shared" si="131"/>
        <v>GołębiewskiRadosław1978</v>
      </c>
      <c r="C753">
        <f t="shared" si="119"/>
        <v>753</v>
      </c>
      <c r="D753" t="s">
        <v>2912</v>
      </c>
      <c r="E753" t="s">
        <v>257</v>
      </c>
      <c r="F753" t="s">
        <v>832</v>
      </c>
      <c r="G753" s="8">
        <v>1978</v>
      </c>
      <c r="H753" t="str">
        <f t="shared" si="132"/>
        <v>Gołębiewski Radosław</v>
      </c>
      <c r="I753">
        <f t="shared" si="133"/>
        <v>1978</v>
      </c>
      <c r="J753" t="s">
        <v>36</v>
      </c>
      <c r="K753" t="s">
        <v>2918</v>
      </c>
      <c r="L753" t="e">
        <f>VLOOKUP(H753,'id (2016)'!H:I,2,0)</f>
        <v>#N/A</v>
      </c>
    </row>
    <row r="754" spans="1:12">
      <c r="A754" t="str">
        <f t="shared" si="131"/>
        <v>AsperskiMichał1977</v>
      </c>
      <c r="C754">
        <f t="shared" si="119"/>
        <v>754</v>
      </c>
      <c r="D754" t="s">
        <v>2913</v>
      </c>
      <c r="E754" t="s">
        <v>65</v>
      </c>
      <c r="F754" t="s">
        <v>2908</v>
      </c>
      <c r="G754" s="8">
        <v>1977</v>
      </c>
      <c r="H754" t="str">
        <f t="shared" si="132"/>
        <v>Asperski Michał</v>
      </c>
      <c r="I754">
        <f t="shared" si="133"/>
        <v>1977</v>
      </c>
      <c r="J754" t="s">
        <v>36</v>
      </c>
      <c r="K754" t="s">
        <v>2918</v>
      </c>
      <c r="L754" t="e">
        <f>VLOOKUP(H754,'id (2016)'!H:I,2,0)</f>
        <v>#N/A</v>
      </c>
    </row>
    <row r="755" spans="1:12">
      <c r="A755" t="str">
        <f t="shared" ref="A755:A757" si="134">D755&amp;E755&amp;G755</f>
        <v>HampelskiKrzysztof1980</v>
      </c>
      <c r="C755">
        <f t="shared" si="119"/>
        <v>755</v>
      </c>
      <c r="D755" t="s">
        <v>2914</v>
      </c>
      <c r="E755" t="s">
        <v>26</v>
      </c>
      <c r="F755" t="s">
        <v>832</v>
      </c>
      <c r="G755" s="8">
        <v>1980</v>
      </c>
      <c r="H755" t="str">
        <f t="shared" ref="H755:H757" si="135">D755&amp;" "&amp;E755</f>
        <v>Hampelski Krzysztof</v>
      </c>
      <c r="I755">
        <f t="shared" ref="I755:I757" si="136">G755</f>
        <v>1980</v>
      </c>
      <c r="J755" t="s">
        <v>36</v>
      </c>
      <c r="K755" t="s">
        <v>2918</v>
      </c>
      <c r="L755" t="e">
        <f>VLOOKUP(H755,'id (2016)'!H:I,2,0)</f>
        <v>#N/A</v>
      </c>
    </row>
    <row r="756" spans="1:12">
      <c r="A756" t="str">
        <f t="shared" si="134"/>
        <v>MajerJanusz1976</v>
      </c>
      <c r="C756">
        <f t="shared" si="119"/>
        <v>756</v>
      </c>
      <c r="D756" t="s">
        <v>2915</v>
      </c>
      <c r="E756" t="s">
        <v>1232</v>
      </c>
      <c r="F756" t="s">
        <v>832</v>
      </c>
      <c r="G756" s="8">
        <v>1976</v>
      </c>
      <c r="H756" t="str">
        <f t="shared" si="135"/>
        <v>Majer Janusz</v>
      </c>
      <c r="I756">
        <f t="shared" si="136"/>
        <v>1976</v>
      </c>
      <c r="J756" t="s">
        <v>36</v>
      </c>
      <c r="K756" t="s">
        <v>2918</v>
      </c>
      <c r="L756" t="e">
        <f>VLOOKUP(H756,'id (2016)'!H:I,2,0)</f>
        <v>#N/A</v>
      </c>
    </row>
    <row r="757" spans="1:12">
      <c r="A757" t="str">
        <f t="shared" si="134"/>
        <v>ŚwidzińskiMichał1985</v>
      </c>
      <c r="C757">
        <f t="shared" si="119"/>
        <v>757</v>
      </c>
      <c r="D757" t="s">
        <v>2916</v>
      </c>
      <c r="E757" t="s">
        <v>65</v>
      </c>
      <c r="F757" t="s">
        <v>832</v>
      </c>
      <c r="G757" s="8">
        <v>1985</v>
      </c>
      <c r="H757" t="str">
        <f t="shared" si="135"/>
        <v>Świdziński Michał</v>
      </c>
      <c r="I757">
        <f t="shared" si="136"/>
        <v>1985</v>
      </c>
      <c r="J757" t="s">
        <v>36</v>
      </c>
      <c r="K757" t="s">
        <v>2918</v>
      </c>
      <c r="L757" t="e">
        <f>VLOOKUP(H757,'id (2016)'!H:I,2,0)</f>
        <v>#N/A</v>
      </c>
    </row>
    <row r="758" spans="1:12">
      <c r="A758" t="str">
        <f t="shared" ref="A758" si="137">D758&amp;E758&amp;G758</f>
        <v>WojciechowskaAnna1982</v>
      </c>
      <c r="C758">
        <f t="shared" si="119"/>
        <v>758</v>
      </c>
      <c r="D758" t="s">
        <v>2917</v>
      </c>
      <c r="E758" t="s">
        <v>292</v>
      </c>
      <c r="F758" t="s">
        <v>2886</v>
      </c>
      <c r="G758">
        <v>1982</v>
      </c>
      <c r="H758" t="str">
        <f t="shared" ref="H758" si="138">D758&amp;" "&amp;E758</f>
        <v>Wojciechowska Anna</v>
      </c>
      <c r="I758">
        <f t="shared" ref="I758" si="139">G758</f>
        <v>1982</v>
      </c>
      <c r="J758" t="s">
        <v>0</v>
      </c>
      <c r="K758" t="s">
        <v>2918</v>
      </c>
      <c r="L758" t="e">
        <f>VLOOKUP(H758,'id (2016)'!H:I,2,0)</f>
        <v>#N/A</v>
      </c>
    </row>
    <row r="759" spans="1:12">
      <c r="A759" t="str">
        <f t="shared" ref="A759:A765" si="140">D759&amp;E759&amp;G759</f>
        <v>WanatkoArtur1977</v>
      </c>
      <c r="C759">
        <f t="shared" si="119"/>
        <v>759</v>
      </c>
      <c r="D759" t="s">
        <v>2933</v>
      </c>
      <c r="E759" t="s">
        <v>56</v>
      </c>
      <c r="F759" t="s">
        <v>2934</v>
      </c>
      <c r="G759">
        <v>1977</v>
      </c>
      <c r="H759" t="str">
        <f t="shared" ref="H759:H765" si="141">D759&amp;" "&amp;E759</f>
        <v>Wanatko Artur</v>
      </c>
      <c r="I759">
        <f t="shared" ref="I759:I765" si="142">G759</f>
        <v>1977</v>
      </c>
      <c r="J759" t="s">
        <v>36</v>
      </c>
      <c r="K759" t="s">
        <v>2952</v>
      </c>
      <c r="L759" t="e">
        <f>VLOOKUP(H759,'id (2016)'!H:I,2,0)</f>
        <v>#N/A</v>
      </c>
    </row>
    <row r="760" spans="1:12">
      <c r="A760" t="str">
        <f t="shared" si="140"/>
        <v>SobieszczańskiBartłomiej1974</v>
      </c>
      <c r="C760">
        <f t="shared" si="119"/>
        <v>760</v>
      </c>
      <c r="D760" t="s">
        <v>1222</v>
      </c>
      <c r="E760" t="s">
        <v>288</v>
      </c>
      <c r="F760" t="s">
        <v>832</v>
      </c>
      <c r="G760">
        <v>1974</v>
      </c>
      <c r="H760" t="str">
        <f t="shared" si="141"/>
        <v>Sobieszczański Bartłomiej</v>
      </c>
      <c r="I760">
        <f t="shared" si="142"/>
        <v>1974</v>
      </c>
      <c r="J760" t="s">
        <v>36</v>
      </c>
      <c r="K760" t="s">
        <v>2952</v>
      </c>
      <c r="L760">
        <f>VLOOKUP(H760,'id (2016)'!H:I,2,0)</f>
        <v>1974</v>
      </c>
    </row>
    <row r="761" spans="1:12">
      <c r="A761" t="str">
        <f t="shared" si="140"/>
        <v>NowackiPiotr1971</v>
      </c>
      <c r="C761">
        <f t="shared" si="119"/>
        <v>761</v>
      </c>
      <c r="D761" t="s">
        <v>2937</v>
      </c>
      <c r="E761" t="s">
        <v>19</v>
      </c>
      <c r="F761" t="s">
        <v>832</v>
      </c>
      <c r="G761">
        <v>1971</v>
      </c>
      <c r="H761" t="str">
        <f t="shared" si="141"/>
        <v>Nowacki Piotr</v>
      </c>
      <c r="I761">
        <f t="shared" si="142"/>
        <v>1971</v>
      </c>
      <c r="J761" t="s">
        <v>36</v>
      </c>
      <c r="K761" t="s">
        <v>2952</v>
      </c>
      <c r="L761" t="e">
        <f>VLOOKUP(H761,'id (2016)'!H:I,2,0)</f>
        <v>#N/A</v>
      </c>
    </row>
    <row r="762" spans="1:12">
      <c r="A762" t="str">
        <f t="shared" si="140"/>
        <v>BorciuchZbigniew1961</v>
      </c>
      <c r="C762">
        <f t="shared" si="119"/>
        <v>762</v>
      </c>
      <c r="D762" t="s">
        <v>2939</v>
      </c>
      <c r="E762" t="s">
        <v>285</v>
      </c>
      <c r="F762" t="s">
        <v>2940</v>
      </c>
      <c r="G762">
        <v>1961</v>
      </c>
      <c r="H762" t="str">
        <f t="shared" si="141"/>
        <v>Borciuch Zbigniew</v>
      </c>
      <c r="I762">
        <f t="shared" si="142"/>
        <v>1961</v>
      </c>
      <c r="J762" t="s">
        <v>36</v>
      </c>
      <c r="K762" t="s">
        <v>2952</v>
      </c>
      <c r="L762" t="e">
        <f>VLOOKUP(H762,'id (2016)'!H:I,2,0)</f>
        <v>#N/A</v>
      </c>
    </row>
    <row r="763" spans="1:12">
      <c r="A763" t="str">
        <f t="shared" si="140"/>
        <v>WielińskiPrzemysław1973</v>
      </c>
      <c r="C763">
        <f t="shared" si="119"/>
        <v>763</v>
      </c>
      <c r="D763" t="s">
        <v>1224</v>
      </c>
      <c r="E763" t="s">
        <v>28</v>
      </c>
      <c r="F763" t="s">
        <v>2940</v>
      </c>
      <c r="G763">
        <v>1973</v>
      </c>
      <c r="H763" t="str">
        <f t="shared" si="141"/>
        <v>Wieliński Przemysław</v>
      </c>
      <c r="I763">
        <f t="shared" si="142"/>
        <v>1973</v>
      </c>
      <c r="J763" t="s">
        <v>36</v>
      </c>
      <c r="K763" t="s">
        <v>2952</v>
      </c>
      <c r="L763">
        <f>VLOOKUP(H763,'id (2016)'!H:I,2,0)</f>
        <v>1973</v>
      </c>
    </row>
    <row r="764" spans="1:12">
      <c r="A764" t="str">
        <f t="shared" si="140"/>
        <v>JuszczykTomasz1974</v>
      </c>
      <c r="C764">
        <f t="shared" si="119"/>
        <v>764</v>
      </c>
      <c r="D764" t="s">
        <v>2941</v>
      </c>
      <c r="E764" t="s">
        <v>53</v>
      </c>
      <c r="F764" t="s">
        <v>2940</v>
      </c>
      <c r="G764">
        <v>1974</v>
      </c>
      <c r="H764" t="str">
        <f t="shared" si="141"/>
        <v>Juszczyk Tomasz</v>
      </c>
      <c r="I764">
        <f t="shared" si="142"/>
        <v>1974</v>
      </c>
      <c r="J764" t="s">
        <v>36</v>
      </c>
      <c r="K764" t="s">
        <v>2952</v>
      </c>
      <c r="L764" t="e">
        <f>VLOOKUP(H764,'id (2016)'!H:I,2,0)</f>
        <v>#N/A</v>
      </c>
    </row>
    <row r="765" spans="1:12">
      <c r="A765" t="str">
        <f t="shared" si="140"/>
        <v>JuszczykSławomir1963</v>
      </c>
      <c r="C765">
        <f t="shared" si="119"/>
        <v>765</v>
      </c>
      <c r="D765" t="s">
        <v>2941</v>
      </c>
      <c r="E765" t="s">
        <v>98</v>
      </c>
      <c r="F765" t="s">
        <v>2940</v>
      </c>
      <c r="G765">
        <v>1963</v>
      </c>
      <c r="H765" t="str">
        <f t="shared" si="141"/>
        <v>Juszczyk Sławomir</v>
      </c>
      <c r="I765">
        <f t="shared" si="142"/>
        <v>1963</v>
      </c>
      <c r="J765" t="s">
        <v>36</v>
      </c>
      <c r="K765" t="s">
        <v>2952</v>
      </c>
      <c r="L765" t="e">
        <f>VLOOKUP(H765,'id (2016)'!H:I,2,0)</f>
        <v>#N/A</v>
      </c>
    </row>
    <row r="766" spans="1:12">
      <c r="A766" t="str">
        <f t="shared" ref="A766:A768" si="143">D766&amp;E766&amp;G766</f>
        <v>RochowskiKonrad1984</v>
      </c>
      <c r="C766">
        <f t="shared" si="119"/>
        <v>766</v>
      </c>
      <c r="D766" t="s">
        <v>2943</v>
      </c>
      <c r="E766" t="s">
        <v>74</v>
      </c>
      <c r="F766" t="s">
        <v>2944</v>
      </c>
      <c r="G766">
        <v>1984</v>
      </c>
      <c r="H766" t="str">
        <f t="shared" ref="H766:H768" si="144">D766&amp;" "&amp;E766</f>
        <v>Rochowski Konrad</v>
      </c>
      <c r="I766">
        <f t="shared" ref="I766:I768" si="145">G766</f>
        <v>1984</v>
      </c>
      <c r="J766" t="s">
        <v>36</v>
      </c>
      <c r="K766" t="s">
        <v>1244</v>
      </c>
      <c r="L766" t="e">
        <f>VLOOKUP(H766,'id (2016)'!H:I,2,0)</f>
        <v>#N/A</v>
      </c>
    </row>
    <row r="767" spans="1:12">
      <c r="A767" t="str">
        <f t="shared" si="143"/>
        <v>DopierałaPiotr1978</v>
      </c>
      <c r="C767">
        <f t="shared" ref="C767:C768" si="146">C766+1</f>
        <v>767</v>
      </c>
      <c r="D767" t="s">
        <v>2946</v>
      </c>
      <c r="E767" t="s">
        <v>19</v>
      </c>
      <c r="F767" t="s">
        <v>2391</v>
      </c>
      <c r="G767">
        <v>1978</v>
      </c>
      <c r="H767" t="str">
        <f t="shared" si="144"/>
        <v>Dopierała Piotr</v>
      </c>
      <c r="I767">
        <f t="shared" si="145"/>
        <v>1978</v>
      </c>
      <c r="J767" t="s">
        <v>36</v>
      </c>
      <c r="K767" t="s">
        <v>1244</v>
      </c>
      <c r="L767" t="e">
        <f>VLOOKUP(H767,'id (2016)'!H:I,2,0)</f>
        <v>#N/A</v>
      </c>
    </row>
    <row r="768" spans="1:12">
      <c r="A768" t="str">
        <f t="shared" si="143"/>
        <v>AdamskiJanusz1969</v>
      </c>
      <c r="C768">
        <f t="shared" si="146"/>
        <v>768</v>
      </c>
      <c r="D768" t="s">
        <v>1233</v>
      </c>
      <c r="E768" t="s">
        <v>1232</v>
      </c>
      <c r="F768" t="s">
        <v>832</v>
      </c>
      <c r="G768">
        <v>1969</v>
      </c>
      <c r="H768" t="str">
        <f t="shared" si="144"/>
        <v>Adamski Janusz</v>
      </c>
      <c r="I768">
        <f t="shared" si="145"/>
        <v>1969</v>
      </c>
      <c r="J768" t="s">
        <v>36</v>
      </c>
      <c r="K768" t="s">
        <v>1244</v>
      </c>
      <c r="L768">
        <f>VLOOKUP(H768,'id (2016)'!H:I,2,0)</f>
        <v>1969</v>
      </c>
    </row>
  </sheetData>
  <sortState ref="N3:R20">
    <sortCondition ref="N2"/>
  </sortState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52"/>
  <sheetViews>
    <sheetView topLeftCell="A50" workbookViewId="0">
      <selection activeCell="D70" sqref="D70"/>
    </sheetView>
  </sheetViews>
  <sheetFormatPr defaultRowHeight="13.2"/>
  <cols>
    <col min="1" max="1" width="25.5546875" bestFit="1" customWidth="1"/>
    <col min="2" max="2" width="8.109375" bestFit="1" customWidth="1"/>
    <col min="4" max="4" width="13.5546875" bestFit="1" customWidth="1"/>
    <col min="5" max="5" width="11.109375" bestFit="1" customWidth="1"/>
    <col min="6" max="6" width="27.33203125" bestFit="1" customWidth="1"/>
    <col min="7" max="7" width="9" bestFit="1" customWidth="1"/>
    <col min="8" max="8" width="23.5546875" bestFit="1" customWidth="1"/>
    <col min="9" max="9" width="6.88671875" bestFit="1" customWidth="1"/>
  </cols>
  <sheetData>
    <row r="1" spans="1:11">
      <c r="A1" t="s">
        <v>78</v>
      </c>
      <c r="B1" t="s">
        <v>80</v>
      </c>
      <c r="C1" t="s">
        <v>77</v>
      </c>
      <c r="D1" t="s">
        <v>13</v>
      </c>
      <c r="E1" t="s">
        <v>43</v>
      </c>
      <c r="F1" t="s">
        <v>15</v>
      </c>
      <c r="G1" t="s">
        <v>64</v>
      </c>
      <c r="H1" t="s">
        <v>18</v>
      </c>
      <c r="I1" t="s">
        <v>79</v>
      </c>
      <c r="J1" t="s">
        <v>146</v>
      </c>
      <c r="K1" t="s">
        <v>144</v>
      </c>
    </row>
    <row r="2" spans="1:11">
      <c r="A2" t="str">
        <f t="shared" ref="A2:A65" si="0">D2&amp;E2&amp;G2</f>
        <v>NowickiJacek1973</v>
      </c>
      <c r="C2">
        <v>1</v>
      </c>
      <c r="D2" t="s">
        <v>24</v>
      </c>
      <c r="E2" t="s">
        <v>25</v>
      </c>
      <c r="F2" t="s">
        <v>256</v>
      </c>
      <c r="G2">
        <v>1973</v>
      </c>
      <c r="H2" t="str">
        <f>D2&amp;" "&amp;E2</f>
        <v>Nowicki Jacek</v>
      </c>
      <c r="I2">
        <f>G2</f>
        <v>1973</v>
      </c>
      <c r="J2" t="s">
        <v>36</v>
      </c>
      <c r="K2" t="s">
        <v>145</v>
      </c>
    </row>
    <row r="3" spans="1:11">
      <c r="A3" t="str">
        <f t="shared" si="0"/>
        <v>CecułaKrzysztof1975</v>
      </c>
      <c r="C3">
        <f>C2+1</f>
        <v>2</v>
      </c>
      <c r="D3" t="s">
        <v>14</v>
      </c>
      <c r="E3" t="s">
        <v>26</v>
      </c>
      <c r="F3" t="s">
        <v>319</v>
      </c>
      <c r="G3">
        <v>1975</v>
      </c>
      <c r="H3" t="str">
        <f t="shared" ref="H3:H66" si="1">D3&amp;" "&amp;E3</f>
        <v>Cecuła Krzysztof</v>
      </c>
      <c r="I3">
        <f t="shared" ref="I3:I66" si="2">G3</f>
        <v>1975</v>
      </c>
      <c r="J3" t="s">
        <v>36</v>
      </c>
      <c r="K3" t="s">
        <v>145</v>
      </c>
    </row>
    <row r="4" spans="1:11">
      <c r="A4" t="str">
        <f t="shared" si="0"/>
        <v>JakubekKrystian1992</v>
      </c>
      <c r="C4">
        <f t="shared" ref="C4:C67" si="3">C3+1</f>
        <v>3</v>
      </c>
      <c r="D4" t="s">
        <v>84</v>
      </c>
      <c r="E4" t="s">
        <v>83</v>
      </c>
      <c r="F4" t="s">
        <v>177</v>
      </c>
      <c r="G4">
        <v>1992</v>
      </c>
      <c r="H4" t="str">
        <f t="shared" si="1"/>
        <v>Jakubek Krystian</v>
      </c>
      <c r="I4">
        <f t="shared" si="2"/>
        <v>1992</v>
      </c>
      <c r="J4" t="s">
        <v>36</v>
      </c>
      <c r="K4" t="s">
        <v>145</v>
      </c>
    </row>
    <row r="5" spans="1:11">
      <c r="A5" t="str">
        <f t="shared" si="0"/>
        <v>MirowskiŁukasz1986</v>
      </c>
      <c r="C5">
        <f t="shared" si="3"/>
        <v>4</v>
      </c>
      <c r="D5" t="s">
        <v>86</v>
      </c>
      <c r="E5" t="s">
        <v>69</v>
      </c>
      <c r="F5" t="s">
        <v>1208</v>
      </c>
      <c r="G5">
        <v>1986</v>
      </c>
      <c r="H5" t="str">
        <f t="shared" si="1"/>
        <v>Mirowski Łukasz</v>
      </c>
      <c r="I5">
        <f t="shared" si="2"/>
        <v>1986</v>
      </c>
      <c r="J5" t="s">
        <v>36</v>
      </c>
      <c r="K5" t="s">
        <v>145</v>
      </c>
    </row>
    <row r="6" spans="1:11">
      <c r="A6" t="str">
        <f t="shared" si="0"/>
        <v>StanekRobert1967</v>
      </c>
      <c r="C6">
        <f t="shared" si="3"/>
        <v>5</v>
      </c>
      <c r="D6" t="s">
        <v>55</v>
      </c>
      <c r="E6" t="s">
        <v>54</v>
      </c>
      <c r="F6" t="s">
        <v>150</v>
      </c>
      <c r="G6">
        <v>1967</v>
      </c>
      <c r="H6" t="str">
        <f t="shared" si="1"/>
        <v>Stanek Robert</v>
      </c>
      <c r="I6">
        <f t="shared" si="2"/>
        <v>1967</v>
      </c>
      <c r="J6" t="s">
        <v>36</v>
      </c>
      <c r="K6" t="s">
        <v>145</v>
      </c>
    </row>
    <row r="7" spans="1:11">
      <c r="A7" t="str">
        <f t="shared" si="0"/>
        <v>OwczarskiMarcin1978</v>
      </c>
      <c r="C7">
        <f t="shared" si="3"/>
        <v>6</v>
      </c>
      <c r="D7" t="s">
        <v>12</v>
      </c>
      <c r="E7" t="s">
        <v>21</v>
      </c>
      <c r="F7" t="s">
        <v>322</v>
      </c>
      <c r="G7">
        <v>1978</v>
      </c>
      <c r="H7" t="str">
        <f t="shared" si="1"/>
        <v>Owczarski Marcin</v>
      </c>
      <c r="I7">
        <f t="shared" si="2"/>
        <v>1978</v>
      </c>
      <c r="J7" t="s">
        <v>36</v>
      </c>
      <c r="K7" t="s">
        <v>145</v>
      </c>
    </row>
    <row r="8" spans="1:11">
      <c r="A8" t="str">
        <f t="shared" si="0"/>
        <v>SzawdzinKrzysztof1969</v>
      </c>
      <c r="C8">
        <f t="shared" si="3"/>
        <v>7</v>
      </c>
      <c r="D8" t="s">
        <v>60</v>
      </c>
      <c r="E8" t="s">
        <v>26</v>
      </c>
      <c r="F8" t="s">
        <v>264</v>
      </c>
      <c r="G8">
        <v>1969</v>
      </c>
      <c r="H8" t="str">
        <f t="shared" si="1"/>
        <v>Szawdzin Krzysztof</v>
      </c>
      <c r="I8">
        <f t="shared" si="2"/>
        <v>1969</v>
      </c>
      <c r="J8" t="s">
        <v>36</v>
      </c>
      <c r="K8" t="s">
        <v>145</v>
      </c>
    </row>
    <row r="9" spans="1:11">
      <c r="A9" t="str">
        <f t="shared" si="0"/>
        <v>WieczorekJarosław1984</v>
      </c>
      <c r="C9">
        <f t="shared" si="3"/>
        <v>8</v>
      </c>
      <c r="D9" t="s">
        <v>85</v>
      </c>
      <c r="E9" t="s">
        <v>96</v>
      </c>
      <c r="F9" t="s">
        <v>263</v>
      </c>
      <c r="G9">
        <v>1984</v>
      </c>
      <c r="H9" t="str">
        <f t="shared" si="1"/>
        <v>Wieczorek Jarosław</v>
      </c>
      <c r="I9">
        <f t="shared" si="2"/>
        <v>1984</v>
      </c>
      <c r="J9" t="s">
        <v>36</v>
      </c>
      <c r="K9" t="s">
        <v>145</v>
      </c>
    </row>
    <row r="10" spans="1:11">
      <c r="A10" t="str">
        <f t="shared" si="0"/>
        <v>LiszkaGrzegorz1964</v>
      </c>
      <c r="C10">
        <f t="shared" si="3"/>
        <v>9</v>
      </c>
      <c r="D10" t="s">
        <v>22</v>
      </c>
      <c r="E10" t="s">
        <v>23</v>
      </c>
      <c r="F10" t="s">
        <v>694</v>
      </c>
      <c r="G10">
        <v>1964</v>
      </c>
      <c r="H10" t="str">
        <f t="shared" si="1"/>
        <v>Liszka Grzegorz</v>
      </c>
      <c r="I10">
        <f t="shared" si="2"/>
        <v>1964</v>
      </c>
      <c r="J10" t="s">
        <v>36</v>
      </c>
      <c r="K10" t="s">
        <v>145</v>
      </c>
    </row>
    <row r="11" spans="1:11">
      <c r="A11" t="str">
        <f t="shared" si="0"/>
        <v>HoffmannMateusz1991</v>
      </c>
      <c r="C11">
        <f t="shared" si="3"/>
        <v>10</v>
      </c>
      <c r="D11" t="s">
        <v>114</v>
      </c>
      <c r="E11" t="s">
        <v>97</v>
      </c>
      <c r="G11">
        <v>1991</v>
      </c>
      <c r="H11" t="str">
        <f t="shared" si="1"/>
        <v>Hoffmann Mateusz</v>
      </c>
      <c r="I11">
        <f t="shared" si="2"/>
        <v>1991</v>
      </c>
      <c r="J11" t="s">
        <v>36</v>
      </c>
      <c r="K11" t="s">
        <v>145</v>
      </c>
    </row>
    <row r="12" spans="1:11">
      <c r="A12" t="str">
        <f t="shared" si="0"/>
        <v>GrabowskiŁukasz1991</v>
      </c>
      <c r="C12">
        <f t="shared" si="3"/>
        <v>11</v>
      </c>
      <c r="D12" t="s">
        <v>103</v>
      </c>
      <c r="E12" t="s">
        <v>69</v>
      </c>
      <c r="G12">
        <v>1991</v>
      </c>
      <c r="H12" t="str">
        <f t="shared" si="1"/>
        <v>Grabowski Łukasz</v>
      </c>
      <c r="I12">
        <f t="shared" si="2"/>
        <v>1991</v>
      </c>
      <c r="J12" t="s">
        <v>36</v>
      </c>
      <c r="K12" t="s">
        <v>145</v>
      </c>
    </row>
    <row r="13" spans="1:11">
      <c r="A13" t="str">
        <f t="shared" si="0"/>
        <v>WitkowskiMarcin1969</v>
      </c>
      <c r="C13">
        <f t="shared" si="3"/>
        <v>12</v>
      </c>
      <c r="D13" t="s">
        <v>27</v>
      </c>
      <c r="E13" t="s">
        <v>21</v>
      </c>
      <c r="F13" t="s">
        <v>186</v>
      </c>
      <c r="G13">
        <v>1969</v>
      </c>
      <c r="H13" t="str">
        <f t="shared" si="1"/>
        <v>Witkowski Marcin</v>
      </c>
      <c r="I13">
        <f t="shared" si="2"/>
        <v>1969</v>
      </c>
      <c r="J13" t="s">
        <v>36</v>
      </c>
      <c r="K13" t="s">
        <v>145</v>
      </c>
    </row>
    <row r="14" spans="1:11">
      <c r="A14" t="str">
        <f t="shared" si="0"/>
        <v>WiktorowskiKrzysztof1954</v>
      </c>
      <c r="C14">
        <f t="shared" si="3"/>
        <v>13</v>
      </c>
      <c r="D14" t="s">
        <v>82</v>
      </c>
      <c r="E14" t="s">
        <v>26</v>
      </c>
      <c r="G14">
        <v>1954</v>
      </c>
      <c r="H14" t="str">
        <f t="shared" si="1"/>
        <v>Wiktorowski Krzysztof</v>
      </c>
      <c r="I14">
        <f t="shared" si="2"/>
        <v>1954</v>
      </c>
      <c r="J14" t="s">
        <v>36</v>
      </c>
      <c r="K14" t="s">
        <v>145</v>
      </c>
    </row>
    <row r="15" spans="1:11">
      <c r="A15" t="str">
        <f t="shared" si="0"/>
        <v>KoniecznyTomasz1960</v>
      </c>
      <c r="C15">
        <f t="shared" si="3"/>
        <v>14</v>
      </c>
      <c r="D15" t="s">
        <v>52</v>
      </c>
      <c r="E15" t="s">
        <v>53</v>
      </c>
      <c r="F15" t="s">
        <v>326</v>
      </c>
      <c r="G15">
        <v>1960</v>
      </c>
      <c r="H15" t="str">
        <f t="shared" si="1"/>
        <v>Konieczny Tomasz</v>
      </c>
      <c r="I15">
        <f t="shared" si="2"/>
        <v>1960</v>
      </c>
      <c r="J15" t="s">
        <v>36</v>
      </c>
      <c r="K15" t="s">
        <v>145</v>
      </c>
    </row>
    <row r="16" spans="1:11">
      <c r="A16" t="str">
        <f t="shared" si="0"/>
        <v>OrłowskiLeszek1958</v>
      </c>
      <c r="C16">
        <f t="shared" si="3"/>
        <v>15</v>
      </c>
      <c r="D16" t="s">
        <v>32</v>
      </c>
      <c r="E16" t="s">
        <v>29</v>
      </c>
      <c r="F16" t="s">
        <v>165</v>
      </c>
      <c r="G16">
        <v>1958</v>
      </c>
      <c r="H16" t="str">
        <f t="shared" si="1"/>
        <v>Orłowski Leszek</v>
      </c>
      <c r="I16">
        <f t="shared" si="2"/>
        <v>1958</v>
      </c>
      <c r="J16" t="s">
        <v>36</v>
      </c>
      <c r="K16" t="s">
        <v>145</v>
      </c>
    </row>
    <row r="17" spans="1:11">
      <c r="A17" t="str">
        <f t="shared" si="0"/>
        <v>PapisLeszek1958</v>
      </c>
      <c r="C17">
        <f t="shared" si="3"/>
        <v>16</v>
      </c>
      <c r="D17" t="s">
        <v>31</v>
      </c>
      <c r="E17" t="s">
        <v>29</v>
      </c>
      <c r="F17" t="s">
        <v>165</v>
      </c>
      <c r="G17">
        <v>1958</v>
      </c>
      <c r="H17" t="str">
        <f t="shared" si="1"/>
        <v>Papis Leszek</v>
      </c>
      <c r="I17">
        <f t="shared" si="2"/>
        <v>1958</v>
      </c>
      <c r="J17" t="s">
        <v>36</v>
      </c>
      <c r="K17" t="s">
        <v>145</v>
      </c>
    </row>
    <row r="18" spans="1:11">
      <c r="A18" t="str">
        <f t="shared" si="0"/>
        <v>ŚwietlikKrzysztof1964</v>
      </c>
      <c r="C18">
        <f t="shared" si="3"/>
        <v>17</v>
      </c>
      <c r="D18" t="s">
        <v>131</v>
      </c>
      <c r="E18" t="s">
        <v>26</v>
      </c>
      <c r="F18" t="s">
        <v>165</v>
      </c>
      <c r="G18">
        <v>1964</v>
      </c>
      <c r="H18" t="str">
        <f t="shared" si="1"/>
        <v>Świetlik Krzysztof</v>
      </c>
      <c r="I18">
        <f t="shared" si="2"/>
        <v>1964</v>
      </c>
      <c r="J18" t="s">
        <v>36</v>
      </c>
      <c r="K18" t="s">
        <v>145</v>
      </c>
    </row>
    <row r="19" spans="1:11">
      <c r="A19" t="str">
        <f t="shared" si="0"/>
        <v>PawlakKrzysztof1975</v>
      </c>
      <c r="C19">
        <f t="shared" si="3"/>
        <v>18</v>
      </c>
      <c r="D19" t="s">
        <v>112</v>
      </c>
      <c r="E19" t="s">
        <v>26</v>
      </c>
      <c r="F19" t="s">
        <v>165</v>
      </c>
      <c r="G19">
        <v>1975</v>
      </c>
      <c r="H19" t="str">
        <f t="shared" si="1"/>
        <v>Pawlak Krzysztof</v>
      </c>
      <c r="I19">
        <f t="shared" si="2"/>
        <v>1975</v>
      </c>
      <c r="J19" t="s">
        <v>36</v>
      </c>
      <c r="K19" t="s">
        <v>145</v>
      </c>
    </row>
    <row r="20" spans="1:11">
      <c r="A20" t="str">
        <f t="shared" si="0"/>
        <v>SzajdukPiotr1963</v>
      </c>
      <c r="C20">
        <f t="shared" si="3"/>
        <v>19</v>
      </c>
      <c r="D20" t="s">
        <v>73</v>
      </c>
      <c r="E20" t="s">
        <v>19</v>
      </c>
      <c r="G20">
        <v>1963</v>
      </c>
      <c r="H20" t="str">
        <f t="shared" si="1"/>
        <v>Szajduk Piotr</v>
      </c>
      <c r="I20">
        <f t="shared" si="2"/>
        <v>1963</v>
      </c>
      <c r="J20" t="s">
        <v>36</v>
      </c>
      <c r="K20" t="s">
        <v>145</v>
      </c>
    </row>
    <row r="21" spans="1:11">
      <c r="A21" t="str">
        <f t="shared" si="0"/>
        <v>Herman-IżyckiLeszek1958</v>
      </c>
      <c r="C21">
        <f t="shared" si="3"/>
        <v>20</v>
      </c>
      <c r="D21" t="s">
        <v>2</v>
      </c>
      <c r="E21" t="s">
        <v>29</v>
      </c>
      <c r="G21">
        <v>1958</v>
      </c>
      <c r="H21" t="str">
        <f t="shared" si="1"/>
        <v>Herman-Iżycki Leszek</v>
      </c>
      <c r="I21">
        <f t="shared" si="2"/>
        <v>1958</v>
      </c>
      <c r="J21" t="s">
        <v>36</v>
      </c>
      <c r="K21" t="s">
        <v>145</v>
      </c>
    </row>
    <row r="22" spans="1:11">
      <c r="A22" t="str">
        <f t="shared" si="0"/>
        <v>ParzybutJan1965</v>
      </c>
      <c r="C22">
        <f t="shared" si="3"/>
        <v>21</v>
      </c>
      <c r="D22" t="s">
        <v>111</v>
      </c>
      <c r="E22" t="s">
        <v>102</v>
      </c>
      <c r="F22" t="s">
        <v>197</v>
      </c>
      <c r="G22">
        <v>1965</v>
      </c>
      <c r="H22" t="str">
        <f t="shared" si="1"/>
        <v>Parzybut Jan</v>
      </c>
      <c r="I22">
        <f t="shared" si="2"/>
        <v>1965</v>
      </c>
      <c r="J22" t="s">
        <v>36</v>
      </c>
      <c r="K22" t="s">
        <v>145</v>
      </c>
    </row>
    <row r="23" spans="1:11">
      <c r="A23" t="str">
        <f t="shared" si="0"/>
        <v>FałowskiRafał1970</v>
      </c>
      <c r="C23">
        <f t="shared" si="3"/>
        <v>22</v>
      </c>
      <c r="D23" t="s">
        <v>132</v>
      </c>
      <c r="E23" t="s">
        <v>50</v>
      </c>
      <c r="G23">
        <v>1970</v>
      </c>
      <c r="H23" t="str">
        <f t="shared" si="1"/>
        <v>Fałowski Rafał</v>
      </c>
      <c r="I23">
        <f t="shared" si="2"/>
        <v>1970</v>
      </c>
      <c r="J23" t="s">
        <v>36</v>
      </c>
      <c r="K23" t="s">
        <v>145</v>
      </c>
    </row>
    <row r="24" spans="1:11">
      <c r="A24" t="str">
        <f t="shared" si="0"/>
        <v>WieszczeczyńskiKrzysztof1986</v>
      </c>
      <c r="C24">
        <f t="shared" si="3"/>
        <v>23</v>
      </c>
      <c r="D24" t="s">
        <v>90</v>
      </c>
      <c r="E24" t="s">
        <v>26</v>
      </c>
      <c r="G24">
        <v>1986</v>
      </c>
      <c r="H24" t="str">
        <f t="shared" si="1"/>
        <v>Wieszczeczyński Krzysztof</v>
      </c>
      <c r="I24">
        <f t="shared" si="2"/>
        <v>1986</v>
      </c>
      <c r="J24" t="s">
        <v>36</v>
      </c>
      <c r="K24" t="s">
        <v>145</v>
      </c>
    </row>
    <row r="25" spans="1:11">
      <c r="A25" t="str">
        <f t="shared" si="0"/>
        <v>CichońPaweł1984</v>
      </c>
      <c r="C25">
        <f t="shared" si="3"/>
        <v>24</v>
      </c>
      <c r="D25" t="s">
        <v>113</v>
      </c>
      <c r="E25" t="s">
        <v>20</v>
      </c>
      <c r="F25" t="s">
        <v>196</v>
      </c>
      <c r="G25">
        <v>1984</v>
      </c>
      <c r="H25" t="str">
        <f t="shared" si="1"/>
        <v>Cichoń Paweł</v>
      </c>
      <c r="I25">
        <f t="shared" si="2"/>
        <v>1984</v>
      </c>
      <c r="J25" t="s">
        <v>36</v>
      </c>
      <c r="K25" t="s">
        <v>145</v>
      </c>
    </row>
    <row r="26" spans="1:11">
      <c r="A26" t="str">
        <f t="shared" si="0"/>
        <v>RystałKajetan1988</v>
      </c>
      <c r="C26">
        <f t="shared" si="3"/>
        <v>25</v>
      </c>
      <c r="D26" t="s">
        <v>134</v>
      </c>
      <c r="E26" t="s">
        <v>133</v>
      </c>
      <c r="G26">
        <v>1988</v>
      </c>
      <c r="H26" t="str">
        <f t="shared" si="1"/>
        <v>Rystał Kajetan</v>
      </c>
      <c r="I26">
        <f t="shared" si="2"/>
        <v>1988</v>
      </c>
      <c r="J26" t="s">
        <v>36</v>
      </c>
      <c r="K26" t="s">
        <v>145</v>
      </c>
    </row>
    <row r="27" spans="1:11">
      <c r="A27" t="str">
        <f t="shared" si="0"/>
        <v>PiłatTomasz1987</v>
      </c>
      <c r="C27">
        <f t="shared" si="3"/>
        <v>26</v>
      </c>
      <c r="D27" t="s">
        <v>135</v>
      </c>
      <c r="E27" t="s">
        <v>53</v>
      </c>
      <c r="G27">
        <v>1987</v>
      </c>
      <c r="H27" t="str">
        <f t="shared" si="1"/>
        <v>Piłat Tomasz</v>
      </c>
      <c r="I27">
        <f t="shared" si="2"/>
        <v>1987</v>
      </c>
      <c r="J27" t="s">
        <v>36</v>
      </c>
      <c r="K27" t="s">
        <v>145</v>
      </c>
    </row>
    <row r="28" spans="1:11">
      <c r="A28" t="str">
        <f t="shared" si="0"/>
        <v>BujakiewiczGabriel1963</v>
      </c>
      <c r="C28">
        <f t="shared" si="3"/>
        <v>27</v>
      </c>
      <c r="D28" t="s">
        <v>94</v>
      </c>
      <c r="E28" t="s">
        <v>136</v>
      </c>
      <c r="G28">
        <v>1963</v>
      </c>
      <c r="H28" t="str">
        <f t="shared" si="1"/>
        <v>Bujakiewicz Gabriel</v>
      </c>
      <c r="I28">
        <f t="shared" si="2"/>
        <v>1963</v>
      </c>
      <c r="J28" t="s">
        <v>36</v>
      </c>
      <c r="K28" t="s">
        <v>145</v>
      </c>
    </row>
    <row r="29" spans="1:11">
      <c r="A29" t="str">
        <f t="shared" si="0"/>
        <v>SadowskiMarek1978</v>
      </c>
      <c r="C29">
        <f t="shared" si="3"/>
        <v>28</v>
      </c>
      <c r="D29" t="s">
        <v>100</v>
      </c>
      <c r="E29" t="s">
        <v>38</v>
      </c>
      <c r="F29" t="s">
        <v>173</v>
      </c>
      <c r="G29">
        <v>1978</v>
      </c>
      <c r="H29" t="str">
        <f t="shared" si="1"/>
        <v>Sadowski Marek</v>
      </c>
      <c r="I29">
        <f t="shared" si="2"/>
        <v>1978</v>
      </c>
      <c r="J29" t="s">
        <v>36</v>
      </c>
      <c r="K29" t="s">
        <v>145</v>
      </c>
    </row>
    <row r="30" spans="1:11">
      <c r="A30" t="str">
        <f t="shared" si="0"/>
        <v>ProcekTomasz1978</v>
      </c>
      <c r="C30">
        <f t="shared" si="3"/>
        <v>29</v>
      </c>
      <c r="D30" t="s">
        <v>107</v>
      </c>
      <c r="E30" t="s">
        <v>53</v>
      </c>
      <c r="G30">
        <v>1978</v>
      </c>
      <c r="H30" t="str">
        <f t="shared" si="1"/>
        <v>Procek Tomasz</v>
      </c>
      <c r="I30">
        <f t="shared" si="2"/>
        <v>1978</v>
      </c>
      <c r="J30" t="s">
        <v>36</v>
      </c>
      <c r="K30" t="s">
        <v>145</v>
      </c>
    </row>
    <row r="31" spans="1:11">
      <c r="A31" t="str">
        <f t="shared" si="0"/>
        <v>GłomskiAleksander1988</v>
      </c>
      <c r="C31">
        <f t="shared" si="3"/>
        <v>30</v>
      </c>
      <c r="D31" t="s">
        <v>108</v>
      </c>
      <c r="E31" t="s">
        <v>109</v>
      </c>
      <c r="F31" t="s">
        <v>194</v>
      </c>
      <c r="G31">
        <v>1988</v>
      </c>
      <c r="H31" t="str">
        <f t="shared" si="1"/>
        <v>Głomski Aleksander</v>
      </c>
      <c r="I31">
        <f t="shared" si="2"/>
        <v>1988</v>
      </c>
      <c r="J31" t="s">
        <v>36</v>
      </c>
      <c r="K31" t="s">
        <v>145</v>
      </c>
    </row>
    <row r="32" spans="1:11">
      <c r="A32" t="str">
        <f t="shared" si="0"/>
        <v>JańczakWiesław1963</v>
      </c>
      <c r="C32">
        <f t="shared" si="3"/>
        <v>31</v>
      </c>
      <c r="D32" t="s">
        <v>70</v>
      </c>
      <c r="E32" t="s">
        <v>71</v>
      </c>
      <c r="G32">
        <v>1963</v>
      </c>
      <c r="H32" t="str">
        <f t="shared" si="1"/>
        <v>Jańczak Wiesław</v>
      </c>
      <c r="I32">
        <f t="shared" si="2"/>
        <v>1963</v>
      </c>
      <c r="J32" t="s">
        <v>36</v>
      </c>
      <c r="K32" t="s">
        <v>145</v>
      </c>
    </row>
    <row r="33" spans="1:11">
      <c r="A33" t="str">
        <f t="shared" si="0"/>
        <v>FlorczakKarol1980</v>
      </c>
      <c r="C33">
        <f t="shared" si="3"/>
        <v>32</v>
      </c>
      <c r="D33" t="s">
        <v>137</v>
      </c>
      <c r="E33" t="s">
        <v>101</v>
      </c>
      <c r="F33" t="s">
        <v>187</v>
      </c>
      <c r="G33">
        <v>1980</v>
      </c>
      <c r="H33" t="str">
        <f t="shared" si="1"/>
        <v>Florczak Karol</v>
      </c>
      <c r="I33">
        <f t="shared" si="2"/>
        <v>1980</v>
      </c>
      <c r="J33" t="s">
        <v>36</v>
      </c>
      <c r="K33" t="s">
        <v>145</v>
      </c>
    </row>
    <row r="34" spans="1:11">
      <c r="A34" t="str">
        <f t="shared" si="0"/>
        <v>FormanowskiSławomir1974</v>
      </c>
      <c r="C34">
        <f t="shared" si="3"/>
        <v>33</v>
      </c>
      <c r="D34" t="s">
        <v>87</v>
      </c>
      <c r="E34" t="s">
        <v>98</v>
      </c>
      <c r="F34" t="s">
        <v>187</v>
      </c>
      <c r="G34">
        <v>1974</v>
      </c>
      <c r="H34" t="str">
        <f t="shared" si="1"/>
        <v>Formanowski Sławomir</v>
      </c>
      <c r="I34">
        <f t="shared" si="2"/>
        <v>1974</v>
      </c>
      <c r="J34" t="s">
        <v>36</v>
      </c>
      <c r="K34" t="s">
        <v>145</v>
      </c>
    </row>
    <row r="35" spans="1:11">
      <c r="A35" t="str">
        <f t="shared" si="0"/>
        <v>JanikArtur1979</v>
      </c>
      <c r="C35">
        <f t="shared" si="3"/>
        <v>34</v>
      </c>
      <c r="D35" t="s">
        <v>88</v>
      </c>
      <c r="E35" t="s">
        <v>56</v>
      </c>
      <c r="F35" t="s">
        <v>187</v>
      </c>
      <c r="G35">
        <v>1979</v>
      </c>
      <c r="H35" t="str">
        <f t="shared" si="1"/>
        <v>Janik Artur</v>
      </c>
      <c r="I35">
        <f t="shared" si="2"/>
        <v>1979</v>
      </c>
      <c r="J35" t="s">
        <v>36</v>
      </c>
      <c r="K35" t="s">
        <v>145</v>
      </c>
    </row>
    <row r="36" spans="1:11">
      <c r="A36" t="str">
        <f t="shared" si="0"/>
        <v>TobołaMiron1973</v>
      </c>
      <c r="C36">
        <f t="shared" si="3"/>
        <v>35</v>
      </c>
      <c r="D36" t="s">
        <v>139</v>
      </c>
      <c r="E36" t="s">
        <v>138</v>
      </c>
      <c r="F36" t="s">
        <v>187</v>
      </c>
      <c r="G36">
        <v>1973</v>
      </c>
      <c r="H36" t="str">
        <f t="shared" si="1"/>
        <v>Toboła Miron</v>
      </c>
      <c r="I36">
        <f t="shared" si="2"/>
        <v>1973</v>
      </c>
      <c r="J36" t="s">
        <v>36</v>
      </c>
      <c r="K36" t="s">
        <v>145</v>
      </c>
    </row>
    <row r="37" spans="1:11">
      <c r="A37" t="str">
        <f t="shared" si="0"/>
        <v>WiśniewskiAdam1989</v>
      </c>
      <c r="C37">
        <f t="shared" si="3"/>
        <v>36</v>
      </c>
      <c r="D37" t="s">
        <v>104</v>
      </c>
      <c r="E37" t="s">
        <v>89</v>
      </c>
      <c r="F37" t="s">
        <v>187</v>
      </c>
      <c r="G37">
        <v>1989</v>
      </c>
      <c r="H37" t="str">
        <f t="shared" si="1"/>
        <v>Wiśniewski Adam</v>
      </c>
      <c r="I37">
        <f t="shared" si="2"/>
        <v>1989</v>
      </c>
      <c r="J37" t="s">
        <v>36</v>
      </c>
      <c r="K37" t="s">
        <v>145</v>
      </c>
    </row>
    <row r="38" spans="1:11">
      <c r="A38" t="str">
        <f t="shared" si="0"/>
        <v>SmejdaAndrzej1965</v>
      </c>
      <c r="C38">
        <f t="shared" si="3"/>
        <v>37</v>
      </c>
      <c r="D38" t="s">
        <v>33</v>
      </c>
      <c r="E38" t="s">
        <v>30</v>
      </c>
      <c r="G38">
        <v>1965</v>
      </c>
      <c r="H38" t="str">
        <f t="shared" si="1"/>
        <v>Smejda Andrzej</v>
      </c>
      <c r="I38">
        <f t="shared" si="2"/>
        <v>1965</v>
      </c>
      <c r="J38" t="s">
        <v>36</v>
      </c>
      <c r="K38" t="s">
        <v>145</v>
      </c>
    </row>
    <row r="39" spans="1:11">
      <c r="A39" t="str">
        <f t="shared" si="0"/>
        <v>GładysiakPrzemysław1977</v>
      </c>
      <c r="C39">
        <f t="shared" si="3"/>
        <v>38</v>
      </c>
      <c r="D39" t="s">
        <v>57</v>
      </c>
      <c r="E39" t="s">
        <v>28</v>
      </c>
      <c r="G39">
        <v>1977</v>
      </c>
      <c r="H39" t="str">
        <f t="shared" si="1"/>
        <v>Gładysiak Przemysław</v>
      </c>
      <c r="I39">
        <f t="shared" si="2"/>
        <v>1977</v>
      </c>
      <c r="J39" t="s">
        <v>36</v>
      </c>
      <c r="K39" t="s">
        <v>145</v>
      </c>
    </row>
    <row r="40" spans="1:11">
      <c r="A40" t="str">
        <f t="shared" si="0"/>
        <v>ZielińskiMichał1977</v>
      </c>
      <c r="C40">
        <f t="shared" si="3"/>
        <v>39</v>
      </c>
      <c r="D40" t="s">
        <v>39</v>
      </c>
      <c r="E40" t="s">
        <v>65</v>
      </c>
      <c r="G40">
        <v>1977</v>
      </c>
      <c r="H40" t="str">
        <f t="shared" si="1"/>
        <v>Zieliński Michał</v>
      </c>
      <c r="I40">
        <f t="shared" si="2"/>
        <v>1977</v>
      </c>
      <c r="J40" t="s">
        <v>36</v>
      </c>
      <c r="K40" t="s">
        <v>145</v>
      </c>
    </row>
    <row r="41" spans="1:11">
      <c r="A41" t="str">
        <f t="shared" si="0"/>
        <v>StefańskiTomasz1982</v>
      </c>
      <c r="C41">
        <f t="shared" si="3"/>
        <v>40</v>
      </c>
      <c r="D41" t="s">
        <v>91</v>
      </c>
      <c r="E41" t="s">
        <v>53</v>
      </c>
      <c r="G41">
        <v>1982</v>
      </c>
      <c r="H41" t="str">
        <f t="shared" si="1"/>
        <v>Stefański Tomasz</v>
      </c>
      <c r="I41">
        <f t="shared" si="2"/>
        <v>1982</v>
      </c>
      <c r="J41" t="s">
        <v>36</v>
      </c>
      <c r="K41" t="s">
        <v>145</v>
      </c>
    </row>
    <row r="42" spans="1:11">
      <c r="A42" t="str">
        <f t="shared" si="0"/>
        <v>SójkaTomasz1963</v>
      </c>
      <c r="C42">
        <f t="shared" si="3"/>
        <v>41</v>
      </c>
      <c r="D42" t="s">
        <v>75</v>
      </c>
      <c r="E42" t="s">
        <v>53</v>
      </c>
      <c r="F42" t="s">
        <v>239</v>
      </c>
      <c r="G42">
        <v>1963</v>
      </c>
      <c r="H42" t="str">
        <f t="shared" si="1"/>
        <v>Sójka Tomasz</v>
      </c>
      <c r="I42">
        <f t="shared" si="2"/>
        <v>1963</v>
      </c>
      <c r="J42" t="s">
        <v>36</v>
      </c>
      <c r="K42" t="s">
        <v>145</v>
      </c>
    </row>
    <row r="43" spans="1:11">
      <c r="A43" t="str">
        <f t="shared" si="0"/>
        <v>RygalskiGrzegorz1974</v>
      </c>
      <c r="C43">
        <f t="shared" si="3"/>
        <v>42</v>
      </c>
      <c r="D43" t="s">
        <v>93</v>
      </c>
      <c r="E43" t="s">
        <v>23</v>
      </c>
      <c r="F43" t="s">
        <v>200</v>
      </c>
      <c r="G43">
        <v>1974</v>
      </c>
      <c r="H43" t="str">
        <f t="shared" si="1"/>
        <v>Rygalski Grzegorz</v>
      </c>
      <c r="I43">
        <f t="shared" si="2"/>
        <v>1974</v>
      </c>
      <c r="J43" t="s">
        <v>36</v>
      </c>
      <c r="K43" t="s">
        <v>145</v>
      </c>
    </row>
    <row r="44" spans="1:11">
      <c r="A44" t="str">
        <f t="shared" si="0"/>
        <v>SosińskiŁukasz1984</v>
      </c>
      <c r="C44">
        <f t="shared" si="3"/>
        <v>43</v>
      </c>
      <c r="D44" t="s">
        <v>110</v>
      </c>
      <c r="E44" t="s">
        <v>69</v>
      </c>
      <c r="F44" t="s">
        <v>193</v>
      </c>
      <c r="G44">
        <v>1984</v>
      </c>
      <c r="H44" t="str">
        <f t="shared" si="1"/>
        <v>Sosiński Łukasz</v>
      </c>
      <c r="I44">
        <f t="shared" si="2"/>
        <v>1984</v>
      </c>
      <c r="J44" t="s">
        <v>36</v>
      </c>
      <c r="K44" t="s">
        <v>145</v>
      </c>
    </row>
    <row r="45" spans="1:11">
      <c r="A45" t="str">
        <f t="shared" si="0"/>
        <v>WronaŁukasz1981</v>
      </c>
      <c r="C45">
        <f t="shared" si="3"/>
        <v>44</v>
      </c>
      <c r="D45" t="s">
        <v>68</v>
      </c>
      <c r="E45" t="s">
        <v>69</v>
      </c>
      <c r="F45" t="s">
        <v>151</v>
      </c>
      <c r="G45">
        <v>1981</v>
      </c>
      <c r="H45" t="str">
        <f t="shared" si="1"/>
        <v>Wrona Łukasz</v>
      </c>
      <c r="I45">
        <f t="shared" si="2"/>
        <v>1981</v>
      </c>
      <c r="J45" t="s">
        <v>36</v>
      </c>
      <c r="K45" t="s">
        <v>145</v>
      </c>
    </row>
    <row r="46" spans="1:11">
      <c r="A46" t="str">
        <f t="shared" si="0"/>
        <v>SkorackiTomasz1986</v>
      </c>
      <c r="C46">
        <f t="shared" si="3"/>
        <v>45</v>
      </c>
      <c r="D46" t="s">
        <v>59</v>
      </c>
      <c r="E46" t="s">
        <v>53</v>
      </c>
      <c r="G46">
        <v>1986</v>
      </c>
      <c r="H46" t="str">
        <f t="shared" si="1"/>
        <v>Skoracki Tomasz</v>
      </c>
      <c r="I46">
        <f t="shared" si="2"/>
        <v>1986</v>
      </c>
      <c r="J46" t="s">
        <v>36</v>
      </c>
      <c r="K46" t="s">
        <v>145</v>
      </c>
    </row>
    <row r="47" spans="1:11">
      <c r="A47" t="str">
        <f t="shared" si="0"/>
        <v>ZającBartek1993</v>
      </c>
      <c r="C47">
        <f t="shared" si="3"/>
        <v>46</v>
      </c>
      <c r="D47" t="s">
        <v>58</v>
      </c>
      <c r="E47" t="s">
        <v>140</v>
      </c>
      <c r="G47">
        <v>1993</v>
      </c>
      <c r="H47" t="str">
        <f t="shared" si="1"/>
        <v>Zając Bartek</v>
      </c>
      <c r="I47">
        <f t="shared" si="2"/>
        <v>1993</v>
      </c>
      <c r="J47" t="s">
        <v>36</v>
      </c>
      <c r="K47" t="s">
        <v>145</v>
      </c>
    </row>
    <row r="48" spans="1:11">
      <c r="A48" t="str">
        <f t="shared" si="0"/>
        <v>MakowiecSławomir1974</v>
      </c>
      <c r="C48">
        <f t="shared" si="3"/>
        <v>47</v>
      </c>
      <c r="D48" t="s">
        <v>99</v>
      </c>
      <c r="E48" t="s">
        <v>98</v>
      </c>
      <c r="G48">
        <v>1974</v>
      </c>
      <c r="H48" t="str">
        <f t="shared" si="1"/>
        <v>Makowiec Sławomir</v>
      </c>
      <c r="I48">
        <f t="shared" si="2"/>
        <v>1974</v>
      </c>
      <c r="J48" t="s">
        <v>36</v>
      </c>
      <c r="K48" t="s">
        <v>145</v>
      </c>
    </row>
    <row r="49" spans="1:11">
      <c r="A49" t="str">
        <f t="shared" si="0"/>
        <v>SzynkarekPaweł1971</v>
      </c>
      <c r="C49">
        <f t="shared" si="3"/>
        <v>48</v>
      </c>
      <c r="D49" t="s">
        <v>116</v>
      </c>
      <c r="E49" t="s">
        <v>20</v>
      </c>
      <c r="G49">
        <v>1971</v>
      </c>
      <c r="H49" t="str">
        <f t="shared" si="1"/>
        <v>Szynkarek Paweł</v>
      </c>
      <c r="I49">
        <f t="shared" si="2"/>
        <v>1971</v>
      </c>
      <c r="J49" t="s">
        <v>36</v>
      </c>
      <c r="K49" t="s">
        <v>145</v>
      </c>
    </row>
    <row r="50" spans="1:11">
      <c r="A50" t="str">
        <f t="shared" si="0"/>
        <v>CzaplickiPaweł1968</v>
      </c>
      <c r="C50">
        <f t="shared" si="3"/>
        <v>49</v>
      </c>
      <c r="D50" t="s">
        <v>117</v>
      </c>
      <c r="E50" t="s">
        <v>20</v>
      </c>
      <c r="G50">
        <v>1968</v>
      </c>
      <c r="H50" t="str">
        <f t="shared" si="1"/>
        <v>Czaplicki Paweł</v>
      </c>
      <c r="I50">
        <f t="shared" si="2"/>
        <v>1968</v>
      </c>
      <c r="J50" t="s">
        <v>36</v>
      </c>
      <c r="K50" t="s">
        <v>145</v>
      </c>
    </row>
    <row r="51" spans="1:11">
      <c r="A51" t="str">
        <f t="shared" si="0"/>
        <v>NaglewiczBartosz1983</v>
      </c>
      <c r="C51">
        <f t="shared" si="3"/>
        <v>50</v>
      </c>
      <c r="D51" t="s">
        <v>141</v>
      </c>
      <c r="E51" t="s">
        <v>51</v>
      </c>
      <c r="G51">
        <v>1983</v>
      </c>
      <c r="H51" t="str">
        <f t="shared" si="1"/>
        <v>Naglewicz Bartosz</v>
      </c>
      <c r="I51">
        <f t="shared" si="2"/>
        <v>1983</v>
      </c>
      <c r="J51" t="s">
        <v>36</v>
      </c>
      <c r="K51" t="s">
        <v>145</v>
      </c>
    </row>
    <row r="52" spans="1:11">
      <c r="A52" t="str">
        <f t="shared" si="0"/>
        <v>RappPiotr1979</v>
      </c>
      <c r="C52">
        <f t="shared" si="3"/>
        <v>51</v>
      </c>
      <c r="D52" t="s">
        <v>118</v>
      </c>
      <c r="E52" t="s">
        <v>19</v>
      </c>
      <c r="G52">
        <v>1979</v>
      </c>
      <c r="H52" t="str">
        <f t="shared" si="1"/>
        <v>Rapp Piotr</v>
      </c>
      <c r="I52">
        <f t="shared" si="2"/>
        <v>1979</v>
      </c>
      <c r="J52" t="s">
        <v>36</v>
      </c>
      <c r="K52" t="s">
        <v>145</v>
      </c>
    </row>
    <row r="53" spans="1:11">
      <c r="A53" t="str">
        <f t="shared" si="0"/>
        <v>AdkonisKonrad1978</v>
      </c>
      <c r="C53">
        <f t="shared" si="3"/>
        <v>52</v>
      </c>
      <c r="D53" t="s">
        <v>119</v>
      </c>
      <c r="E53" t="s">
        <v>74</v>
      </c>
      <c r="G53">
        <v>1978</v>
      </c>
      <c r="H53" t="str">
        <f t="shared" si="1"/>
        <v>Adkonis Konrad</v>
      </c>
      <c r="I53">
        <f t="shared" si="2"/>
        <v>1978</v>
      </c>
      <c r="J53" t="s">
        <v>36</v>
      </c>
      <c r="K53" t="s">
        <v>145</v>
      </c>
    </row>
    <row r="54" spans="1:11">
      <c r="A54" t="str">
        <f t="shared" si="0"/>
        <v>KassejaMarek1964</v>
      </c>
      <c r="C54">
        <f t="shared" si="3"/>
        <v>53</v>
      </c>
      <c r="D54" t="s">
        <v>142</v>
      </c>
      <c r="E54" t="s">
        <v>38</v>
      </c>
      <c r="G54">
        <v>1964</v>
      </c>
      <c r="H54" t="str">
        <f t="shared" si="1"/>
        <v>Kasseja Marek</v>
      </c>
      <c r="I54">
        <f t="shared" si="2"/>
        <v>1964</v>
      </c>
      <c r="J54" t="s">
        <v>36</v>
      </c>
      <c r="K54" t="s">
        <v>145</v>
      </c>
    </row>
    <row r="55" spans="1:11">
      <c r="A55" t="str">
        <f t="shared" si="0"/>
        <v>TadeuszMaciej1982</v>
      </c>
      <c r="C55">
        <f t="shared" si="3"/>
        <v>54</v>
      </c>
      <c r="D55" t="s">
        <v>95</v>
      </c>
      <c r="E55" t="s">
        <v>76</v>
      </c>
      <c r="G55">
        <v>1982</v>
      </c>
      <c r="H55" t="str">
        <f t="shared" si="1"/>
        <v>Tadeusz Maciej</v>
      </c>
      <c r="I55">
        <f t="shared" si="2"/>
        <v>1982</v>
      </c>
      <c r="J55" t="s">
        <v>36</v>
      </c>
      <c r="K55" t="s">
        <v>145</v>
      </c>
    </row>
    <row r="56" spans="1:11">
      <c r="A56" t="str">
        <f t="shared" si="0"/>
        <v>StanekAsia1969</v>
      </c>
      <c r="C56">
        <f t="shared" si="3"/>
        <v>55</v>
      </c>
      <c r="D56" t="s">
        <v>55</v>
      </c>
      <c r="E56" t="s">
        <v>72</v>
      </c>
      <c r="F56" t="s">
        <v>150</v>
      </c>
      <c r="G56">
        <v>1969</v>
      </c>
      <c r="H56" t="str">
        <f t="shared" si="1"/>
        <v>Stanek Asia</v>
      </c>
      <c r="I56">
        <f t="shared" si="2"/>
        <v>1969</v>
      </c>
      <c r="J56" t="s">
        <v>0</v>
      </c>
      <c r="K56" t="s">
        <v>145</v>
      </c>
    </row>
    <row r="57" spans="1:11">
      <c r="A57" t="str">
        <f t="shared" si="0"/>
        <v>BlankDanuta1981</v>
      </c>
      <c r="C57">
        <f t="shared" si="3"/>
        <v>56</v>
      </c>
      <c r="D57" t="s">
        <v>66</v>
      </c>
      <c r="E57" t="s">
        <v>67</v>
      </c>
      <c r="F57" t="s">
        <v>151</v>
      </c>
      <c r="G57">
        <v>1981</v>
      </c>
      <c r="H57" t="str">
        <f t="shared" si="1"/>
        <v>Blank Danuta</v>
      </c>
      <c r="I57">
        <f t="shared" si="2"/>
        <v>1981</v>
      </c>
      <c r="J57" t="s">
        <v>0</v>
      </c>
      <c r="K57" t="s">
        <v>145</v>
      </c>
    </row>
    <row r="58" spans="1:11">
      <c r="A58" t="str">
        <f t="shared" si="0"/>
        <v>MarcinkowskaMagdalena1970</v>
      </c>
      <c r="C58">
        <f t="shared" si="3"/>
        <v>57</v>
      </c>
      <c r="D58" t="s">
        <v>92</v>
      </c>
      <c r="E58" t="s">
        <v>40</v>
      </c>
      <c r="G58">
        <v>1970</v>
      </c>
      <c r="H58" t="str">
        <f t="shared" si="1"/>
        <v>Marcinkowska Magdalena</v>
      </c>
      <c r="I58">
        <f t="shared" si="2"/>
        <v>1970</v>
      </c>
      <c r="J58" t="s">
        <v>0</v>
      </c>
      <c r="K58" t="s">
        <v>145</v>
      </c>
    </row>
    <row r="59" spans="1:11">
      <c r="A59" t="str">
        <f t="shared" si="0"/>
        <v>KliniewskiMaciej1995</v>
      </c>
      <c r="C59">
        <f t="shared" si="3"/>
        <v>58</v>
      </c>
      <c r="D59" t="s">
        <v>178</v>
      </c>
      <c r="E59" t="s">
        <v>76</v>
      </c>
      <c r="G59">
        <v>1995</v>
      </c>
      <c r="H59" t="str">
        <f t="shared" si="1"/>
        <v>Kliniewski Maciej</v>
      </c>
      <c r="I59">
        <f t="shared" si="2"/>
        <v>1995</v>
      </c>
      <c r="J59" t="s">
        <v>36</v>
      </c>
      <c r="K59" t="s">
        <v>215</v>
      </c>
    </row>
    <row r="60" spans="1:11">
      <c r="A60" t="str">
        <f t="shared" si="0"/>
        <v>ŚmiejaDaniel1982</v>
      </c>
      <c r="C60">
        <f t="shared" si="3"/>
        <v>59</v>
      </c>
      <c r="D60" t="s">
        <v>172</v>
      </c>
      <c r="E60" t="s">
        <v>154</v>
      </c>
      <c r="F60" t="s">
        <v>179</v>
      </c>
      <c r="G60">
        <v>1982</v>
      </c>
      <c r="H60" t="str">
        <f t="shared" si="1"/>
        <v>Śmieja Daniel</v>
      </c>
      <c r="I60">
        <f t="shared" si="2"/>
        <v>1982</v>
      </c>
      <c r="J60" t="s">
        <v>36</v>
      </c>
      <c r="K60" t="s">
        <v>215</v>
      </c>
    </row>
    <row r="61" spans="1:11">
      <c r="A61" t="str">
        <f t="shared" si="0"/>
        <v>PachulskiLeszek1967</v>
      </c>
      <c r="C61">
        <f t="shared" si="3"/>
        <v>60</v>
      </c>
      <c r="D61" t="s">
        <v>180</v>
      </c>
      <c r="E61" t="s">
        <v>29</v>
      </c>
      <c r="F61" t="s">
        <v>181</v>
      </c>
      <c r="G61">
        <v>1967</v>
      </c>
      <c r="H61" t="str">
        <f t="shared" si="1"/>
        <v>Pachulski Leszek</v>
      </c>
      <c r="I61">
        <f t="shared" si="2"/>
        <v>1967</v>
      </c>
      <c r="J61" t="s">
        <v>36</v>
      </c>
      <c r="K61" t="s">
        <v>215</v>
      </c>
    </row>
    <row r="62" spans="1:11">
      <c r="A62" t="str">
        <f t="shared" si="0"/>
        <v>PiwakowskiWojciech1977</v>
      </c>
      <c r="C62">
        <f t="shared" si="3"/>
        <v>61</v>
      </c>
      <c r="D62" t="s">
        <v>153</v>
      </c>
      <c r="E62" t="s">
        <v>166</v>
      </c>
      <c r="F62" t="s">
        <v>158</v>
      </c>
      <c r="G62">
        <v>1977</v>
      </c>
      <c r="H62" t="str">
        <f t="shared" si="1"/>
        <v>Piwakowski Wojciech</v>
      </c>
      <c r="I62">
        <f t="shared" si="2"/>
        <v>1977</v>
      </c>
      <c r="J62" t="s">
        <v>36</v>
      </c>
      <c r="K62" t="s">
        <v>215</v>
      </c>
    </row>
    <row r="63" spans="1:11">
      <c r="A63" t="str">
        <f t="shared" si="0"/>
        <v>PaszkowskiWojciech1978</v>
      </c>
      <c r="C63">
        <f t="shared" si="3"/>
        <v>62</v>
      </c>
      <c r="D63" t="s">
        <v>169</v>
      </c>
      <c r="E63" t="s">
        <v>166</v>
      </c>
      <c r="G63">
        <v>1978</v>
      </c>
      <c r="H63" t="str">
        <f t="shared" si="1"/>
        <v>Paszkowski Wojciech</v>
      </c>
      <c r="I63">
        <f t="shared" si="2"/>
        <v>1978</v>
      </c>
      <c r="J63" t="s">
        <v>36</v>
      </c>
      <c r="K63" t="s">
        <v>215</v>
      </c>
    </row>
    <row r="64" spans="1:11">
      <c r="A64" t="str">
        <f t="shared" si="0"/>
        <v>GallaMarek1987</v>
      </c>
      <c r="C64">
        <f t="shared" si="3"/>
        <v>63</v>
      </c>
      <c r="D64" t="s">
        <v>182</v>
      </c>
      <c r="E64" t="s">
        <v>38</v>
      </c>
      <c r="F64" t="s">
        <v>183</v>
      </c>
      <c r="G64">
        <v>1987</v>
      </c>
      <c r="H64" t="str">
        <f t="shared" si="1"/>
        <v>Galla Marek</v>
      </c>
      <c r="I64">
        <f t="shared" si="2"/>
        <v>1987</v>
      </c>
      <c r="J64" t="s">
        <v>36</v>
      </c>
      <c r="K64" t="s">
        <v>215</v>
      </c>
    </row>
    <row r="65" spans="1:11">
      <c r="A65" t="str">
        <f t="shared" si="0"/>
        <v>HołdakowskiWojciech1970</v>
      </c>
      <c r="C65">
        <f t="shared" si="3"/>
        <v>64</v>
      </c>
      <c r="D65" t="s">
        <v>167</v>
      </c>
      <c r="E65" t="s">
        <v>166</v>
      </c>
      <c r="G65">
        <v>1970</v>
      </c>
      <c r="H65" t="str">
        <f t="shared" si="1"/>
        <v>Hołdakowski Wojciech</v>
      </c>
      <c r="I65">
        <f t="shared" si="2"/>
        <v>1970</v>
      </c>
      <c r="J65" t="s">
        <v>36</v>
      </c>
      <c r="K65" t="s">
        <v>215</v>
      </c>
    </row>
    <row r="66" spans="1:11">
      <c r="A66" t="str">
        <f t="shared" ref="A66:A129" si="4">D66&amp;E66&amp;G66</f>
        <v>JasikJakub1990</v>
      </c>
      <c r="C66">
        <f t="shared" si="3"/>
        <v>65</v>
      </c>
      <c r="D66" t="s">
        <v>184</v>
      </c>
      <c r="E66" t="s">
        <v>156</v>
      </c>
      <c r="F66" t="s">
        <v>324</v>
      </c>
      <c r="G66">
        <v>1990</v>
      </c>
      <c r="H66" t="str">
        <f t="shared" si="1"/>
        <v>Jasik Jakub</v>
      </c>
      <c r="I66">
        <f t="shared" si="2"/>
        <v>1990</v>
      </c>
      <c r="J66" t="s">
        <v>36</v>
      </c>
      <c r="K66" t="s">
        <v>215</v>
      </c>
    </row>
    <row r="67" spans="1:11">
      <c r="A67" t="str">
        <f t="shared" si="4"/>
        <v>OrzołPiotr1977</v>
      </c>
      <c r="C67">
        <f t="shared" si="3"/>
        <v>66</v>
      </c>
      <c r="D67" t="s">
        <v>168</v>
      </c>
      <c r="E67" t="s">
        <v>19</v>
      </c>
      <c r="F67" t="s">
        <v>185</v>
      </c>
      <c r="G67">
        <v>1977</v>
      </c>
      <c r="H67" t="str">
        <f t="shared" ref="H67:H130" si="5">D67&amp;" "&amp;E67</f>
        <v>Orzoł Piotr</v>
      </c>
      <c r="I67">
        <f t="shared" ref="I67:I130" si="6">G67</f>
        <v>1977</v>
      </c>
      <c r="J67" t="s">
        <v>36</v>
      </c>
      <c r="K67" t="s">
        <v>215</v>
      </c>
    </row>
    <row r="68" spans="1:11">
      <c r="A68" t="str">
        <f t="shared" si="4"/>
        <v/>
      </c>
      <c r="C68">
        <f t="shared" ref="C68:C131" si="7">C67+1</f>
        <v>67</v>
      </c>
      <c r="H68" t="str">
        <f t="shared" si="5"/>
        <v xml:space="preserve"> </v>
      </c>
      <c r="I68">
        <f t="shared" si="6"/>
        <v>0</v>
      </c>
      <c r="J68" t="s">
        <v>36</v>
      </c>
      <c r="K68" t="s">
        <v>215</v>
      </c>
    </row>
    <row r="69" spans="1:11">
      <c r="A69" t="str">
        <f t="shared" si="4"/>
        <v>BłaszczykDarek1974</v>
      </c>
      <c r="C69">
        <f t="shared" si="7"/>
        <v>68</v>
      </c>
      <c r="D69" t="s">
        <v>189</v>
      </c>
      <c r="E69" t="s">
        <v>190</v>
      </c>
      <c r="F69" t="s">
        <v>191</v>
      </c>
      <c r="G69">
        <v>1974</v>
      </c>
      <c r="H69" t="str">
        <f t="shared" si="5"/>
        <v>Błaszczyk Darek</v>
      </c>
      <c r="I69">
        <f t="shared" si="6"/>
        <v>1974</v>
      </c>
      <c r="J69" t="s">
        <v>36</v>
      </c>
      <c r="K69" t="s">
        <v>215</v>
      </c>
    </row>
    <row r="70" spans="1:11">
      <c r="A70" t="str">
        <f t="shared" si="4"/>
        <v>HajdukJacek1975</v>
      </c>
      <c r="C70">
        <f t="shared" si="7"/>
        <v>69</v>
      </c>
      <c r="D70" t="s">
        <v>192</v>
      </c>
      <c r="E70" t="s">
        <v>25</v>
      </c>
      <c r="F70" t="s">
        <v>191</v>
      </c>
      <c r="G70">
        <v>1975</v>
      </c>
      <c r="H70" t="str">
        <f t="shared" si="5"/>
        <v>Hajduk Jacek</v>
      </c>
      <c r="I70">
        <f t="shared" si="6"/>
        <v>1975</v>
      </c>
      <c r="J70" t="s">
        <v>36</v>
      </c>
      <c r="K70" t="s">
        <v>215</v>
      </c>
    </row>
    <row r="71" spans="1:11">
      <c r="A71" t="str">
        <f t="shared" si="4"/>
        <v>SzumańskiJakub1983</v>
      </c>
      <c r="C71">
        <f t="shared" si="7"/>
        <v>70</v>
      </c>
      <c r="D71" t="s">
        <v>195</v>
      </c>
      <c r="E71" t="s">
        <v>156</v>
      </c>
      <c r="F71" t="s">
        <v>327</v>
      </c>
      <c r="G71">
        <v>1983</v>
      </c>
      <c r="H71" t="str">
        <f t="shared" si="5"/>
        <v>Szumański Jakub</v>
      </c>
      <c r="I71">
        <f t="shared" si="6"/>
        <v>1983</v>
      </c>
      <c r="J71" t="s">
        <v>36</v>
      </c>
      <c r="K71" t="s">
        <v>215</v>
      </c>
    </row>
    <row r="72" spans="1:11">
      <c r="A72" t="str">
        <f t="shared" si="4"/>
        <v>ZawadzkiArtur1970</v>
      </c>
      <c r="C72">
        <f t="shared" si="7"/>
        <v>71</v>
      </c>
      <c r="D72" t="s">
        <v>198</v>
      </c>
      <c r="E72" t="s">
        <v>56</v>
      </c>
      <c r="G72">
        <v>1970</v>
      </c>
      <c r="H72" t="str">
        <f t="shared" si="5"/>
        <v>Zawadzki Artur</v>
      </c>
      <c r="I72">
        <f t="shared" si="6"/>
        <v>1970</v>
      </c>
      <c r="J72" t="s">
        <v>36</v>
      </c>
      <c r="K72" t="s">
        <v>215</v>
      </c>
    </row>
    <row r="73" spans="1:11">
      <c r="A73" t="str">
        <f t="shared" si="4"/>
        <v>JaskólskiKonrad1980</v>
      </c>
      <c r="C73">
        <f t="shared" si="7"/>
        <v>72</v>
      </c>
      <c r="D73" t="s">
        <v>155</v>
      </c>
      <c r="E73" t="s">
        <v>74</v>
      </c>
      <c r="F73" t="s">
        <v>795</v>
      </c>
      <c r="G73">
        <v>1980</v>
      </c>
      <c r="H73" t="str">
        <f t="shared" si="5"/>
        <v>Jaskólski Konrad</v>
      </c>
      <c r="I73">
        <f t="shared" si="6"/>
        <v>1980</v>
      </c>
      <c r="J73" t="s">
        <v>36</v>
      </c>
      <c r="K73" t="s">
        <v>215</v>
      </c>
    </row>
    <row r="74" spans="1:11">
      <c r="A74" t="str">
        <f t="shared" si="4"/>
        <v>MorawskiPiotr1959</v>
      </c>
      <c r="C74">
        <f t="shared" si="7"/>
        <v>73</v>
      </c>
      <c r="D74" t="s">
        <v>161</v>
      </c>
      <c r="E74" t="s">
        <v>19</v>
      </c>
      <c r="G74">
        <v>1959</v>
      </c>
      <c r="H74" t="str">
        <f t="shared" si="5"/>
        <v>Morawski Piotr</v>
      </c>
      <c r="I74">
        <f t="shared" si="6"/>
        <v>1959</v>
      </c>
      <c r="J74" t="s">
        <v>36</v>
      </c>
      <c r="K74" t="s">
        <v>215</v>
      </c>
    </row>
    <row r="75" spans="1:11">
      <c r="A75" t="str">
        <f t="shared" si="4"/>
        <v>DrapellaDariusz1957</v>
      </c>
      <c r="C75">
        <f t="shared" si="7"/>
        <v>74</v>
      </c>
      <c r="D75" t="s">
        <v>160</v>
      </c>
      <c r="E75" t="s">
        <v>159</v>
      </c>
      <c r="G75">
        <v>1957</v>
      </c>
      <c r="H75" t="str">
        <f t="shared" si="5"/>
        <v>Drapella Dariusz</v>
      </c>
      <c r="I75">
        <f t="shared" si="6"/>
        <v>1957</v>
      </c>
      <c r="J75" t="s">
        <v>36</v>
      </c>
      <c r="K75" t="s">
        <v>215</v>
      </c>
    </row>
    <row r="76" spans="1:11">
      <c r="A76" t="str">
        <f t="shared" si="4"/>
        <v>JóźwiukPiotr1976</v>
      </c>
      <c r="C76">
        <f t="shared" si="7"/>
        <v>75</v>
      </c>
      <c r="D76" t="s">
        <v>157</v>
      </c>
      <c r="E76" t="s">
        <v>19</v>
      </c>
      <c r="F76" t="s">
        <v>199</v>
      </c>
      <c r="G76">
        <v>1976</v>
      </c>
      <c r="H76" t="str">
        <f t="shared" si="5"/>
        <v>Jóźwiuk Piotr</v>
      </c>
      <c r="I76">
        <f t="shared" si="6"/>
        <v>1976</v>
      </c>
      <c r="J76" t="s">
        <v>36</v>
      </c>
      <c r="K76" t="s">
        <v>215</v>
      </c>
    </row>
    <row r="77" spans="1:11">
      <c r="A77" t="str">
        <f t="shared" si="4"/>
        <v>StefańskiTomasy1982</v>
      </c>
      <c r="C77">
        <f t="shared" si="7"/>
        <v>76</v>
      </c>
      <c r="D77" t="s">
        <v>91</v>
      </c>
      <c r="E77" t="s">
        <v>201</v>
      </c>
      <c r="F77" t="s">
        <v>200</v>
      </c>
      <c r="G77">
        <v>1982</v>
      </c>
      <c r="H77" t="str">
        <f t="shared" si="5"/>
        <v>Stefański Tomasy</v>
      </c>
      <c r="I77">
        <f t="shared" si="6"/>
        <v>1982</v>
      </c>
      <c r="J77" t="s">
        <v>36</v>
      </c>
      <c r="K77" t="s">
        <v>215</v>
      </c>
    </row>
    <row r="78" spans="1:11">
      <c r="A78" t="str">
        <f t="shared" si="4"/>
        <v>SzopaKrzysztof1986</v>
      </c>
      <c r="C78">
        <f t="shared" si="7"/>
        <v>77</v>
      </c>
      <c r="D78" t="s">
        <v>202</v>
      </c>
      <c r="E78" t="s">
        <v>26</v>
      </c>
      <c r="F78" t="s">
        <v>203</v>
      </c>
      <c r="G78">
        <v>1986</v>
      </c>
      <c r="H78" t="str">
        <f t="shared" si="5"/>
        <v>Szopa Krzysztof</v>
      </c>
      <c r="I78">
        <f t="shared" si="6"/>
        <v>1986</v>
      </c>
      <c r="J78" t="s">
        <v>36</v>
      </c>
      <c r="K78" t="s">
        <v>215</v>
      </c>
    </row>
    <row r="79" spans="1:11">
      <c r="A79" t="str">
        <f t="shared" si="4"/>
        <v>SopolińskiKarol1972</v>
      </c>
      <c r="C79">
        <f t="shared" si="7"/>
        <v>78</v>
      </c>
      <c r="D79" t="s">
        <v>204</v>
      </c>
      <c r="E79" t="s">
        <v>101</v>
      </c>
      <c r="F79" t="s">
        <v>203</v>
      </c>
      <c r="G79">
        <v>1972</v>
      </c>
      <c r="H79" t="str">
        <f t="shared" si="5"/>
        <v>Sopoliński Karol</v>
      </c>
      <c r="I79">
        <f t="shared" si="6"/>
        <v>1972</v>
      </c>
      <c r="J79" t="s">
        <v>36</v>
      </c>
      <c r="K79" t="s">
        <v>215</v>
      </c>
    </row>
    <row r="80" spans="1:11">
      <c r="A80" t="str">
        <f t="shared" si="4"/>
        <v>FilipiukTomasz1974</v>
      </c>
      <c r="C80">
        <f t="shared" si="7"/>
        <v>79</v>
      </c>
      <c r="D80" t="s">
        <v>171</v>
      </c>
      <c r="E80" t="s">
        <v>53</v>
      </c>
      <c r="G80">
        <v>1974</v>
      </c>
      <c r="H80" t="str">
        <f t="shared" si="5"/>
        <v>Filipiuk Tomasz</v>
      </c>
      <c r="I80">
        <f t="shared" si="6"/>
        <v>1974</v>
      </c>
      <c r="J80" t="s">
        <v>36</v>
      </c>
      <c r="K80" t="s">
        <v>215</v>
      </c>
    </row>
    <row r="81" spans="1:11">
      <c r="A81" t="str">
        <f t="shared" si="4"/>
        <v>WysockiMaciej1990</v>
      </c>
      <c r="C81">
        <f t="shared" si="7"/>
        <v>80</v>
      </c>
      <c r="D81" t="s">
        <v>205</v>
      </c>
      <c r="E81" t="s">
        <v>76</v>
      </c>
      <c r="F81" t="s">
        <v>206</v>
      </c>
      <c r="G81">
        <v>1990</v>
      </c>
      <c r="H81" t="str">
        <f t="shared" si="5"/>
        <v>Wysocki Maciej</v>
      </c>
      <c r="I81">
        <f t="shared" si="6"/>
        <v>1990</v>
      </c>
      <c r="J81" t="s">
        <v>36</v>
      </c>
      <c r="K81" t="s">
        <v>215</v>
      </c>
    </row>
    <row r="82" spans="1:11">
      <c r="A82" t="str">
        <f t="shared" si="4"/>
        <v>KotkowskiKamil1990</v>
      </c>
      <c r="C82">
        <f t="shared" si="7"/>
        <v>81</v>
      </c>
      <c r="D82" t="s">
        <v>207</v>
      </c>
      <c r="E82" t="s">
        <v>208</v>
      </c>
      <c r="F82" t="s">
        <v>206</v>
      </c>
      <c r="G82">
        <v>1990</v>
      </c>
      <c r="H82" t="str">
        <f t="shared" si="5"/>
        <v>Kotkowski Kamil</v>
      </c>
      <c r="I82">
        <f t="shared" si="6"/>
        <v>1990</v>
      </c>
      <c r="J82" t="s">
        <v>36</v>
      </c>
      <c r="K82" t="s">
        <v>215</v>
      </c>
    </row>
    <row r="83" spans="1:11">
      <c r="A83" t="str">
        <f t="shared" si="4"/>
        <v>ChojeckiKrzysztof1981</v>
      </c>
      <c r="C83">
        <f t="shared" si="7"/>
        <v>82</v>
      </c>
      <c r="D83" t="s">
        <v>170</v>
      </c>
      <c r="E83" t="s">
        <v>26</v>
      </c>
      <c r="F83" t="s">
        <v>209</v>
      </c>
      <c r="G83">
        <v>1981</v>
      </c>
      <c r="H83" t="str">
        <f t="shared" si="5"/>
        <v>Chojecki Krzysztof</v>
      </c>
      <c r="I83">
        <f t="shared" si="6"/>
        <v>1981</v>
      </c>
      <c r="J83" t="s">
        <v>36</v>
      </c>
      <c r="K83" t="s">
        <v>215</v>
      </c>
    </row>
    <row r="84" spans="1:11">
      <c r="A84" t="str">
        <f t="shared" si="4"/>
        <v>GrabowskiGrzegorz1977</v>
      </c>
      <c r="C84">
        <f t="shared" si="7"/>
        <v>83</v>
      </c>
      <c r="D84" t="s">
        <v>103</v>
      </c>
      <c r="E84" t="s">
        <v>23</v>
      </c>
      <c r="F84" t="s">
        <v>210</v>
      </c>
      <c r="G84">
        <v>1977</v>
      </c>
      <c r="H84" t="str">
        <f t="shared" si="5"/>
        <v>Grabowski Grzegorz</v>
      </c>
      <c r="I84">
        <f t="shared" si="6"/>
        <v>1977</v>
      </c>
      <c r="J84" t="s">
        <v>36</v>
      </c>
      <c r="K84" t="s">
        <v>215</v>
      </c>
    </row>
    <row r="85" spans="1:11">
      <c r="A85" t="str">
        <f t="shared" si="4"/>
        <v>KasierskiPrzemysław1981</v>
      </c>
      <c r="C85">
        <f t="shared" si="7"/>
        <v>84</v>
      </c>
      <c r="D85" t="s">
        <v>163</v>
      </c>
      <c r="E85" t="s">
        <v>28</v>
      </c>
      <c r="F85" t="s">
        <v>162</v>
      </c>
      <c r="G85">
        <v>1981</v>
      </c>
      <c r="H85" t="str">
        <f t="shared" si="5"/>
        <v>Kasierski Przemysław</v>
      </c>
      <c r="I85">
        <f t="shared" si="6"/>
        <v>1981</v>
      </c>
      <c r="J85" t="s">
        <v>36</v>
      </c>
      <c r="K85" t="s">
        <v>215</v>
      </c>
    </row>
    <row r="86" spans="1:11">
      <c r="A86" t="str">
        <f t="shared" si="4"/>
        <v>SiewrukKrzysztof1976</v>
      </c>
      <c r="C86">
        <f t="shared" si="7"/>
        <v>85</v>
      </c>
      <c r="D86" t="s">
        <v>164</v>
      </c>
      <c r="E86" t="s">
        <v>26</v>
      </c>
      <c r="F86" t="s">
        <v>211</v>
      </c>
      <c r="G86">
        <v>1976</v>
      </c>
      <c r="H86" t="str">
        <f t="shared" si="5"/>
        <v>Siewruk Krzysztof</v>
      </c>
      <c r="I86">
        <f t="shared" si="6"/>
        <v>1976</v>
      </c>
      <c r="J86" t="s">
        <v>36</v>
      </c>
      <c r="K86" t="s">
        <v>215</v>
      </c>
    </row>
    <row r="87" spans="1:11">
      <c r="A87" t="str">
        <f t="shared" si="4"/>
        <v>SzotTomasz1977</v>
      </c>
      <c r="C87">
        <f t="shared" si="7"/>
        <v>86</v>
      </c>
      <c r="D87" t="s">
        <v>174</v>
      </c>
      <c r="E87" t="s">
        <v>53</v>
      </c>
      <c r="F87" t="s">
        <v>173</v>
      </c>
      <c r="G87">
        <v>1977</v>
      </c>
      <c r="H87" t="str">
        <f t="shared" si="5"/>
        <v>Szot Tomasz</v>
      </c>
      <c r="I87">
        <f t="shared" si="6"/>
        <v>1977</v>
      </c>
      <c r="J87" t="s">
        <v>36</v>
      </c>
      <c r="K87" t="s">
        <v>215</v>
      </c>
    </row>
    <row r="88" spans="1:11">
      <c r="A88" t="str">
        <f t="shared" si="4"/>
        <v>HajdukLidka1974</v>
      </c>
      <c r="C88">
        <f t="shared" si="7"/>
        <v>87</v>
      </c>
      <c r="D88" t="s">
        <v>192</v>
      </c>
      <c r="E88" t="s">
        <v>212</v>
      </c>
      <c r="F88" t="s">
        <v>191</v>
      </c>
      <c r="G88">
        <v>1974</v>
      </c>
      <c r="H88" t="str">
        <f t="shared" si="5"/>
        <v>Hajduk Lidka</v>
      </c>
      <c r="I88">
        <f t="shared" si="6"/>
        <v>1974</v>
      </c>
      <c r="J88" t="s">
        <v>36</v>
      </c>
      <c r="K88" t="s">
        <v>215</v>
      </c>
    </row>
    <row r="89" spans="1:11">
      <c r="A89" t="str">
        <f t="shared" si="4"/>
        <v>TruszkowskaKamila1980</v>
      </c>
      <c r="C89">
        <f t="shared" si="7"/>
        <v>88</v>
      </c>
      <c r="D89" t="s">
        <v>213</v>
      </c>
      <c r="E89" t="s">
        <v>214</v>
      </c>
      <c r="G89">
        <v>1980</v>
      </c>
      <c r="H89" t="str">
        <f t="shared" si="5"/>
        <v>Truszkowska Kamila</v>
      </c>
      <c r="I89">
        <f t="shared" si="6"/>
        <v>1980</v>
      </c>
      <c r="J89" t="s">
        <v>0</v>
      </c>
      <c r="K89" t="s">
        <v>215</v>
      </c>
    </row>
    <row r="90" spans="1:11">
      <c r="A90" t="str">
        <f t="shared" si="4"/>
        <v>BukowskaAgnieszka1985</v>
      </c>
      <c r="C90">
        <f t="shared" si="7"/>
        <v>89</v>
      </c>
      <c r="D90" t="s">
        <v>149</v>
      </c>
      <c r="E90" t="s">
        <v>148</v>
      </c>
      <c r="F90" t="s">
        <v>147</v>
      </c>
      <c r="G90">
        <v>1985</v>
      </c>
      <c r="H90" t="str">
        <f t="shared" si="5"/>
        <v>Bukowska Agnieszka</v>
      </c>
      <c r="I90">
        <f t="shared" si="6"/>
        <v>1985</v>
      </c>
      <c r="J90" t="s">
        <v>0</v>
      </c>
      <c r="K90" t="s">
        <v>215</v>
      </c>
    </row>
    <row r="91" spans="1:11">
      <c r="A91" t="str">
        <f t="shared" si="4"/>
        <v>MossoczyZbigniew1973</v>
      </c>
      <c r="C91">
        <f t="shared" si="7"/>
        <v>90</v>
      </c>
      <c r="D91" t="s">
        <v>286</v>
      </c>
      <c r="E91" t="s">
        <v>285</v>
      </c>
      <c r="F91" t="s">
        <v>284</v>
      </c>
      <c r="G91">
        <v>1973</v>
      </c>
      <c r="H91" t="str">
        <f t="shared" si="5"/>
        <v>Mossoczy Zbigniew</v>
      </c>
      <c r="I91">
        <f t="shared" si="6"/>
        <v>1973</v>
      </c>
      <c r="J91" t="s">
        <v>36</v>
      </c>
      <c r="K91" t="s">
        <v>287</v>
      </c>
    </row>
    <row r="92" spans="1:11">
      <c r="A92" t="str">
        <f t="shared" si="4"/>
        <v>BrudłoPaweł1979</v>
      </c>
      <c r="C92">
        <f t="shared" si="7"/>
        <v>91</v>
      </c>
      <c r="D92" t="s">
        <v>283</v>
      </c>
      <c r="E92" t="s">
        <v>20</v>
      </c>
      <c r="F92" t="s">
        <v>282</v>
      </c>
      <c r="G92">
        <v>1979</v>
      </c>
      <c r="H92" t="str">
        <f t="shared" si="5"/>
        <v>Brudło Paweł</v>
      </c>
      <c r="I92">
        <f t="shared" si="6"/>
        <v>1979</v>
      </c>
      <c r="J92" t="s">
        <v>36</v>
      </c>
      <c r="K92" t="s">
        <v>287</v>
      </c>
    </row>
    <row r="93" spans="1:11">
      <c r="A93" t="str">
        <f t="shared" si="4"/>
        <v>KrólikowskiRoman1963</v>
      </c>
      <c r="C93">
        <f t="shared" si="7"/>
        <v>92</v>
      </c>
      <c r="D93" t="s">
        <v>281</v>
      </c>
      <c r="E93" t="s">
        <v>250</v>
      </c>
      <c r="F93" t="s">
        <v>280</v>
      </c>
      <c r="G93">
        <v>1963</v>
      </c>
      <c r="H93" t="str">
        <f t="shared" si="5"/>
        <v>Królikowski Roman</v>
      </c>
      <c r="I93">
        <f t="shared" si="6"/>
        <v>1963</v>
      </c>
      <c r="J93" t="s">
        <v>36</v>
      </c>
      <c r="K93" t="s">
        <v>287</v>
      </c>
    </row>
    <row r="94" spans="1:11">
      <c r="A94" t="str">
        <f t="shared" si="4"/>
        <v>GorczycaPaweł1973</v>
      </c>
      <c r="C94">
        <f t="shared" si="7"/>
        <v>93</v>
      </c>
      <c r="D94" t="s">
        <v>278</v>
      </c>
      <c r="E94" t="s">
        <v>20</v>
      </c>
      <c r="G94">
        <v>1973</v>
      </c>
      <c r="H94" t="str">
        <f t="shared" si="5"/>
        <v>Gorczyca Paweł</v>
      </c>
      <c r="I94">
        <f t="shared" si="6"/>
        <v>1973</v>
      </c>
      <c r="J94" t="s">
        <v>36</v>
      </c>
      <c r="K94" t="s">
        <v>287</v>
      </c>
    </row>
    <row r="95" spans="1:11">
      <c r="A95" t="str">
        <f t="shared" si="4"/>
        <v>BanaszkiewiczPiotr1985</v>
      </c>
      <c r="C95">
        <f t="shared" si="7"/>
        <v>94</v>
      </c>
      <c r="D95" t="s">
        <v>277</v>
      </c>
      <c r="E95" t="s">
        <v>19</v>
      </c>
      <c r="F95" t="s">
        <v>276</v>
      </c>
      <c r="G95">
        <v>1985</v>
      </c>
      <c r="H95" t="str">
        <f t="shared" si="5"/>
        <v>Banaszkiewicz Piotr</v>
      </c>
      <c r="I95">
        <f t="shared" si="6"/>
        <v>1985</v>
      </c>
      <c r="J95" t="s">
        <v>36</v>
      </c>
      <c r="K95" t="s">
        <v>287</v>
      </c>
    </row>
    <row r="96" spans="1:11">
      <c r="A96" t="str">
        <f t="shared" si="4"/>
        <v>ZadwornyTomasz1982</v>
      </c>
      <c r="C96">
        <f t="shared" si="7"/>
        <v>95</v>
      </c>
      <c r="D96" t="s">
        <v>275</v>
      </c>
      <c r="E96" t="s">
        <v>53</v>
      </c>
      <c r="F96" t="s">
        <v>274</v>
      </c>
      <c r="G96">
        <v>1982</v>
      </c>
      <c r="H96" t="str">
        <f t="shared" si="5"/>
        <v>Zadworny Tomasz</v>
      </c>
      <c r="I96">
        <f t="shared" si="6"/>
        <v>1982</v>
      </c>
      <c r="J96" t="s">
        <v>36</v>
      </c>
      <c r="K96" t="s">
        <v>287</v>
      </c>
    </row>
    <row r="97" spans="1:11">
      <c r="A97" t="str">
        <f t="shared" si="4"/>
        <v>PisarekPiotr1969</v>
      </c>
      <c r="C97">
        <f t="shared" si="7"/>
        <v>96</v>
      </c>
      <c r="D97" t="s">
        <v>273</v>
      </c>
      <c r="E97" t="s">
        <v>19</v>
      </c>
      <c r="G97">
        <v>1969</v>
      </c>
      <c r="H97" t="str">
        <f t="shared" si="5"/>
        <v>Pisarek Piotr</v>
      </c>
      <c r="I97">
        <f t="shared" si="6"/>
        <v>1969</v>
      </c>
      <c r="J97" t="s">
        <v>36</v>
      </c>
      <c r="K97" t="s">
        <v>287</v>
      </c>
    </row>
    <row r="98" spans="1:11">
      <c r="A98" t="str">
        <f t="shared" si="4"/>
        <v>CieślickiMateusz1987</v>
      </c>
      <c r="C98">
        <f t="shared" si="7"/>
        <v>97</v>
      </c>
      <c r="D98" t="s">
        <v>272</v>
      </c>
      <c r="E98" t="s">
        <v>97</v>
      </c>
      <c r="G98">
        <v>1987</v>
      </c>
      <c r="H98" t="str">
        <f t="shared" si="5"/>
        <v>Cieślicki Mateusz</v>
      </c>
      <c r="I98">
        <f t="shared" si="6"/>
        <v>1987</v>
      </c>
      <c r="J98" t="s">
        <v>36</v>
      </c>
      <c r="K98" t="s">
        <v>287</v>
      </c>
    </row>
    <row r="99" spans="1:11">
      <c r="A99" t="str">
        <f t="shared" si="4"/>
        <v>NiedośpiałKrzysztof1976</v>
      </c>
      <c r="C99">
        <f t="shared" si="7"/>
        <v>98</v>
      </c>
      <c r="D99" t="s">
        <v>271</v>
      </c>
      <c r="E99" t="s">
        <v>26</v>
      </c>
      <c r="F99" t="s">
        <v>270</v>
      </c>
      <c r="G99">
        <v>1976</v>
      </c>
      <c r="H99" t="str">
        <f t="shared" si="5"/>
        <v>Niedośpiał Krzysztof</v>
      </c>
      <c r="I99">
        <f t="shared" si="6"/>
        <v>1976</v>
      </c>
      <c r="J99" t="s">
        <v>36</v>
      </c>
      <c r="K99" t="s">
        <v>287</v>
      </c>
    </row>
    <row r="100" spans="1:11">
      <c r="A100" t="str">
        <f t="shared" si="4"/>
        <v>SkowronekMaciej1969</v>
      </c>
      <c r="C100">
        <f t="shared" si="7"/>
        <v>99</v>
      </c>
      <c r="D100" t="s">
        <v>268</v>
      </c>
      <c r="E100" t="s">
        <v>76</v>
      </c>
      <c r="F100" t="s">
        <v>267</v>
      </c>
      <c r="G100">
        <v>1969</v>
      </c>
      <c r="H100" t="str">
        <f t="shared" si="5"/>
        <v>Skowronek Maciej</v>
      </c>
      <c r="I100">
        <f t="shared" si="6"/>
        <v>1969</v>
      </c>
      <c r="J100" t="s">
        <v>36</v>
      </c>
      <c r="K100" t="s">
        <v>287</v>
      </c>
    </row>
    <row r="101" spans="1:11">
      <c r="A101" t="str">
        <f t="shared" si="4"/>
        <v>BorgiełMarek1993</v>
      </c>
      <c r="C101">
        <f t="shared" si="7"/>
        <v>100</v>
      </c>
      <c r="D101" t="s">
        <v>266</v>
      </c>
      <c r="E101" t="s">
        <v>38</v>
      </c>
      <c r="F101" t="s">
        <v>265</v>
      </c>
      <c r="G101">
        <v>1993</v>
      </c>
      <c r="H101" t="str">
        <f t="shared" si="5"/>
        <v>Borgieł Marek</v>
      </c>
      <c r="I101">
        <f t="shared" si="6"/>
        <v>1993</v>
      </c>
      <c r="J101" t="s">
        <v>36</v>
      </c>
      <c r="K101" t="s">
        <v>287</v>
      </c>
    </row>
    <row r="102" spans="1:11">
      <c r="A102" t="str">
        <f t="shared" si="4"/>
        <v>WalentowskiRadosław1979</v>
      </c>
      <c r="C102">
        <f t="shared" si="7"/>
        <v>101</v>
      </c>
      <c r="D102" t="s">
        <v>261</v>
      </c>
      <c r="E102" t="s">
        <v>257</v>
      </c>
      <c r="F102" t="s">
        <v>328</v>
      </c>
      <c r="G102">
        <v>1979</v>
      </c>
      <c r="H102" t="str">
        <f t="shared" si="5"/>
        <v>Walentowski Radosław</v>
      </c>
      <c r="I102">
        <f t="shared" si="6"/>
        <v>1979</v>
      </c>
      <c r="J102" t="s">
        <v>36</v>
      </c>
      <c r="K102" t="s">
        <v>287</v>
      </c>
    </row>
    <row r="103" spans="1:11">
      <c r="A103" t="str">
        <f t="shared" si="4"/>
        <v>KotMaciej1984</v>
      </c>
      <c r="C103">
        <f t="shared" si="7"/>
        <v>102</v>
      </c>
      <c r="D103" t="s">
        <v>260</v>
      </c>
      <c r="E103" t="s">
        <v>76</v>
      </c>
      <c r="F103" t="s">
        <v>259</v>
      </c>
      <c r="G103">
        <v>1984</v>
      </c>
      <c r="H103" t="str">
        <f t="shared" si="5"/>
        <v>Kot Maciej</v>
      </c>
      <c r="I103">
        <f t="shared" si="6"/>
        <v>1984</v>
      </c>
      <c r="J103" t="s">
        <v>36</v>
      </c>
      <c r="K103" t="s">
        <v>287</v>
      </c>
    </row>
    <row r="104" spans="1:11">
      <c r="A104" t="str">
        <f t="shared" si="4"/>
        <v>ŚrednickiRadosław1988</v>
      </c>
      <c r="C104">
        <f t="shared" si="7"/>
        <v>103</v>
      </c>
      <c r="D104" t="s">
        <v>258</v>
      </c>
      <c r="E104" t="s">
        <v>257</v>
      </c>
      <c r="F104" t="s">
        <v>256</v>
      </c>
      <c r="G104">
        <v>1988</v>
      </c>
      <c r="H104" t="str">
        <f t="shared" si="5"/>
        <v>Średnicki Radosław</v>
      </c>
      <c r="I104">
        <f t="shared" si="6"/>
        <v>1988</v>
      </c>
      <c r="J104" t="s">
        <v>36</v>
      </c>
      <c r="K104" t="s">
        <v>287</v>
      </c>
    </row>
    <row r="105" spans="1:11">
      <c r="A105" t="str">
        <f t="shared" si="4"/>
        <v>GryszkalisMarcin1977</v>
      </c>
      <c r="C105">
        <f t="shared" si="7"/>
        <v>104</v>
      </c>
      <c r="D105" t="s">
        <v>255</v>
      </c>
      <c r="E105" t="s">
        <v>21</v>
      </c>
      <c r="G105">
        <v>1977</v>
      </c>
      <c r="H105" t="str">
        <f t="shared" si="5"/>
        <v>Gryszkalis Marcin</v>
      </c>
      <c r="I105">
        <f t="shared" si="6"/>
        <v>1977</v>
      </c>
      <c r="J105" t="s">
        <v>36</v>
      </c>
      <c r="K105" t="s">
        <v>287</v>
      </c>
    </row>
    <row r="106" spans="1:11">
      <c r="A106" t="str">
        <f t="shared" si="4"/>
        <v>Melon-MikaKrzysztof1975</v>
      </c>
      <c r="C106">
        <f t="shared" si="7"/>
        <v>105</v>
      </c>
      <c r="D106" t="s">
        <v>253</v>
      </c>
      <c r="E106" t="s">
        <v>26</v>
      </c>
      <c r="F106" t="s">
        <v>252</v>
      </c>
      <c r="G106">
        <v>1975</v>
      </c>
      <c r="H106" t="str">
        <f t="shared" si="5"/>
        <v>Melon-Mika Krzysztof</v>
      </c>
      <c r="I106">
        <f t="shared" si="6"/>
        <v>1975</v>
      </c>
      <c r="J106" t="s">
        <v>36</v>
      </c>
      <c r="K106" t="s">
        <v>287</v>
      </c>
    </row>
    <row r="107" spans="1:11">
      <c r="A107" t="str">
        <f t="shared" si="4"/>
        <v>TyszkowskiRoman1968</v>
      </c>
      <c r="C107">
        <f t="shared" si="7"/>
        <v>106</v>
      </c>
      <c r="D107" t="s">
        <v>251</v>
      </c>
      <c r="E107" t="s">
        <v>250</v>
      </c>
      <c r="G107">
        <v>1968</v>
      </c>
      <c r="H107" t="str">
        <f t="shared" si="5"/>
        <v>Tyszkowski Roman</v>
      </c>
      <c r="I107">
        <f t="shared" si="6"/>
        <v>1968</v>
      </c>
      <c r="J107" t="s">
        <v>36</v>
      </c>
      <c r="K107" t="s">
        <v>287</v>
      </c>
    </row>
    <row r="108" spans="1:11">
      <c r="A108" t="str">
        <f t="shared" si="4"/>
        <v>AdamczykBartosz1980</v>
      </c>
      <c r="C108">
        <f t="shared" si="7"/>
        <v>107</v>
      </c>
      <c r="D108" t="s">
        <v>246</v>
      </c>
      <c r="E108" t="s">
        <v>51</v>
      </c>
      <c r="F108" t="s">
        <v>245</v>
      </c>
      <c r="G108">
        <v>1980</v>
      </c>
      <c r="H108" t="str">
        <f t="shared" si="5"/>
        <v>Adamczyk Bartosz</v>
      </c>
      <c r="I108">
        <f t="shared" si="6"/>
        <v>1980</v>
      </c>
      <c r="J108" t="s">
        <v>36</v>
      </c>
      <c r="K108" t="s">
        <v>287</v>
      </c>
    </row>
    <row r="109" spans="1:11">
      <c r="A109" t="str">
        <f t="shared" si="4"/>
        <v>KorzecStaszek1978</v>
      </c>
      <c r="C109">
        <f t="shared" si="7"/>
        <v>108</v>
      </c>
      <c r="D109" t="s">
        <v>244</v>
      </c>
      <c r="E109" t="s">
        <v>243</v>
      </c>
      <c r="F109" t="s">
        <v>217</v>
      </c>
      <c r="G109">
        <v>1978</v>
      </c>
      <c r="H109" t="str">
        <f t="shared" si="5"/>
        <v>Korzec Staszek</v>
      </c>
      <c r="I109">
        <f t="shared" si="6"/>
        <v>1978</v>
      </c>
      <c r="J109" t="s">
        <v>36</v>
      </c>
      <c r="K109" t="s">
        <v>287</v>
      </c>
    </row>
    <row r="110" spans="1:11">
      <c r="A110" t="str">
        <f t="shared" si="4"/>
        <v>MalickiGrzegorz1976</v>
      </c>
      <c r="C110">
        <f t="shared" si="7"/>
        <v>109</v>
      </c>
      <c r="D110" t="s">
        <v>242</v>
      </c>
      <c r="E110" t="s">
        <v>23</v>
      </c>
      <c r="F110" t="s">
        <v>217</v>
      </c>
      <c r="G110">
        <v>1976</v>
      </c>
      <c r="H110" t="str">
        <f t="shared" si="5"/>
        <v>Malicki Grzegorz</v>
      </c>
      <c r="I110">
        <f t="shared" si="6"/>
        <v>1976</v>
      </c>
      <c r="J110" t="s">
        <v>36</v>
      </c>
      <c r="K110" t="s">
        <v>287</v>
      </c>
    </row>
    <row r="111" spans="1:11">
      <c r="A111" t="str">
        <f t="shared" si="4"/>
        <v>StaszewskiDaniel1973</v>
      </c>
      <c r="C111">
        <f t="shared" si="7"/>
        <v>110</v>
      </c>
      <c r="D111" t="s">
        <v>241</v>
      </c>
      <c r="E111" t="s">
        <v>154</v>
      </c>
      <c r="F111" t="s">
        <v>240</v>
      </c>
      <c r="G111">
        <v>1973</v>
      </c>
      <c r="H111" t="str">
        <f t="shared" si="5"/>
        <v>Staszewski Daniel</v>
      </c>
      <c r="I111">
        <f t="shared" si="6"/>
        <v>1973</v>
      </c>
      <c r="J111" t="s">
        <v>36</v>
      </c>
      <c r="K111" t="s">
        <v>287</v>
      </c>
    </row>
    <row r="112" spans="1:11">
      <c r="A112" t="str">
        <f t="shared" si="4"/>
        <v>TomaszczykLudwik1962</v>
      </c>
      <c r="C112">
        <f t="shared" si="7"/>
        <v>111</v>
      </c>
      <c r="D112" t="s">
        <v>237</v>
      </c>
      <c r="E112" t="s">
        <v>236</v>
      </c>
      <c r="G112">
        <v>1962</v>
      </c>
      <c r="H112" t="str">
        <f t="shared" si="5"/>
        <v>Tomaszczyk Ludwik</v>
      </c>
      <c r="I112">
        <f t="shared" si="6"/>
        <v>1962</v>
      </c>
      <c r="J112" t="s">
        <v>36</v>
      </c>
      <c r="K112" t="s">
        <v>287</v>
      </c>
    </row>
    <row r="113" spans="1:11">
      <c r="A113" t="str">
        <f t="shared" si="4"/>
        <v>KurtokZdzisław1962</v>
      </c>
      <c r="C113">
        <f t="shared" si="7"/>
        <v>112</v>
      </c>
      <c r="D113" t="s">
        <v>235</v>
      </c>
      <c r="E113" t="s">
        <v>234</v>
      </c>
      <c r="F113" t="s">
        <v>233</v>
      </c>
      <c r="G113">
        <v>1962</v>
      </c>
      <c r="H113" t="str">
        <f t="shared" si="5"/>
        <v>Kurtok Zdzisław</v>
      </c>
      <c r="I113">
        <f t="shared" si="6"/>
        <v>1962</v>
      </c>
      <c r="J113" t="s">
        <v>36</v>
      </c>
      <c r="K113" t="s">
        <v>287</v>
      </c>
    </row>
    <row r="114" spans="1:11">
      <c r="A114" t="str">
        <f t="shared" si="4"/>
        <v>BasterPrzemysław1978</v>
      </c>
      <c r="C114">
        <f t="shared" si="7"/>
        <v>113</v>
      </c>
      <c r="D114" t="s">
        <v>232</v>
      </c>
      <c r="E114" t="s">
        <v>28</v>
      </c>
      <c r="G114">
        <v>1978</v>
      </c>
      <c r="H114" t="str">
        <f t="shared" si="5"/>
        <v>Baster Przemysław</v>
      </c>
      <c r="I114">
        <f t="shared" si="6"/>
        <v>1978</v>
      </c>
      <c r="J114" t="s">
        <v>36</v>
      </c>
      <c r="K114" t="s">
        <v>287</v>
      </c>
    </row>
    <row r="115" spans="1:11">
      <c r="A115" t="str">
        <f t="shared" si="4"/>
        <v>KurzawaBogdan1965</v>
      </c>
      <c r="C115">
        <f t="shared" si="7"/>
        <v>114</v>
      </c>
      <c r="D115" t="s">
        <v>231</v>
      </c>
      <c r="E115" t="s">
        <v>230</v>
      </c>
      <c r="G115">
        <v>1965</v>
      </c>
      <c r="H115" t="str">
        <f t="shared" si="5"/>
        <v>Kurzawa Bogdan</v>
      </c>
      <c r="I115">
        <f t="shared" si="6"/>
        <v>1965</v>
      </c>
      <c r="J115" t="s">
        <v>36</v>
      </c>
      <c r="K115" t="s">
        <v>287</v>
      </c>
    </row>
    <row r="116" spans="1:11">
      <c r="A116" t="str">
        <f t="shared" si="4"/>
        <v>KaweckiDariusz1971</v>
      </c>
      <c r="C116">
        <f t="shared" si="7"/>
        <v>115</v>
      </c>
      <c r="D116" t="s">
        <v>229</v>
      </c>
      <c r="E116" t="s">
        <v>159</v>
      </c>
      <c r="F116" t="s">
        <v>228</v>
      </c>
      <c r="G116">
        <v>1971</v>
      </c>
      <c r="H116" t="str">
        <f t="shared" si="5"/>
        <v>Kawecki Dariusz</v>
      </c>
      <c r="I116">
        <f t="shared" si="6"/>
        <v>1971</v>
      </c>
      <c r="J116" t="s">
        <v>36</v>
      </c>
      <c r="K116" t="s">
        <v>287</v>
      </c>
    </row>
    <row r="117" spans="1:11">
      <c r="A117" t="str">
        <f t="shared" si="4"/>
        <v>JelińskiTomasz1982</v>
      </c>
      <c r="C117">
        <f t="shared" si="7"/>
        <v>116</v>
      </c>
      <c r="D117" t="s">
        <v>227</v>
      </c>
      <c r="E117" t="s">
        <v>53</v>
      </c>
      <c r="F117" t="s">
        <v>222</v>
      </c>
      <c r="G117">
        <v>1982</v>
      </c>
      <c r="H117" t="str">
        <f t="shared" si="5"/>
        <v>Jeliński Tomasz</v>
      </c>
      <c r="I117">
        <f t="shared" si="6"/>
        <v>1982</v>
      </c>
      <c r="J117" t="s">
        <v>36</v>
      </c>
      <c r="K117" t="s">
        <v>287</v>
      </c>
    </row>
    <row r="118" spans="1:11">
      <c r="A118" t="str">
        <f t="shared" si="4"/>
        <v>BożekJerzy1955</v>
      </c>
      <c r="C118">
        <f t="shared" si="7"/>
        <v>117</v>
      </c>
      <c r="D118" t="s">
        <v>226</v>
      </c>
      <c r="E118" t="s">
        <v>225</v>
      </c>
      <c r="G118">
        <v>1955</v>
      </c>
      <c r="H118" t="str">
        <f t="shared" si="5"/>
        <v>Bożek Jerzy</v>
      </c>
      <c r="I118">
        <f t="shared" si="6"/>
        <v>1955</v>
      </c>
      <c r="J118" t="s">
        <v>36</v>
      </c>
      <c r="K118" t="s">
        <v>287</v>
      </c>
    </row>
    <row r="119" spans="1:11">
      <c r="A119" t="str">
        <f t="shared" si="4"/>
        <v>KonopińskiMaciej1973</v>
      </c>
      <c r="C119">
        <f t="shared" si="7"/>
        <v>118</v>
      </c>
      <c r="D119" t="s">
        <v>218</v>
      </c>
      <c r="E119" t="s">
        <v>76</v>
      </c>
      <c r="F119" t="s">
        <v>217</v>
      </c>
      <c r="G119">
        <v>1973</v>
      </c>
      <c r="H119" t="str">
        <f t="shared" si="5"/>
        <v>Konopiński Maciej</v>
      </c>
      <c r="I119">
        <f t="shared" si="6"/>
        <v>1973</v>
      </c>
      <c r="J119" t="s">
        <v>36</v>
      </c>
      <c r="K119" t="s">
        <v>287</v>
      </c>
    </row>
    <row r="120" spans="1:11">
      <c r="A120" t="str">
        <f t="shared" si="4"/>
        <v>Motyl-AdamczykAgata1979</v>
      </c>
      <c r="C120">
        <f t="shared" si="7"/>
        <v>119</v>
      </c>
      <c r="D120" t="s">
        <v>248</v>
      </c>
      <c r="E120" t="s">
        <v>247</v>
      </c>
      <c r="F120" t="s">
        <v>245</v>
      </c>
      <c r="G120">
        <v>1979</v>
      </c>
      <c r="H120" t="str">
        <f t="shared" si="5"/>
        <v>Motyl-Adamczyk Agata</v>
      </c>
      <c r="I120">
        <f t="shared" si="6"/>
        <v>1979</v>
      </c>
      <c r="J120" t="s">
        <v>0</v>
      </c>
      <c r="K120" t="s">
        <v>287</v>
      </c>
    </row>
    <row r="121" spans="1:11">
      <c r="A121" t="str">
        <f t="shared" si="4"/>
        <v>KosmalaMonika1978</v>
      </c>
      <c r="C121">
        <f t="shared" si="7"/>
        <v>120</v>
      </c>
      <c r="D121" t="s">
        <v>224</v>
      </c>
      <c r="E121" t="s">
        <v>223</v>
      </c>
      <c r="F121" t="s">
        <v>222</v>
      </c>
      <c r="G121">
        <v>1978</v>
      </c>
      <c r="H121" t="str">
        <f t="shared" si="5"/>
        <v>Kosmala Monika</v>
      </c>
      <c r="I121">
        <f t="shared" si="6"/>
        <v>1978</v>
      </c>
      <c r="J121" t="s">
        <v>0</v>
      </c>
      <c r="K121" t="s">
        <v>287</v>
      </c>
    </row>
    <row r="122" spans="1:11">
      <c r="A122" t="str">
        <f t="shared" si="4"/>
        <v>LabutMaria1977</v>
      </c>
      <c r="C122">
        <f t="shared" si="7"/>
        <v>121</v>
      </c>
      <c r="D122" t="s">
        <v>220</v>
      </c>
      <c r="E122" t="s">
        <v>219</v>
      </c>
      <c r="G122">
        <v>1977</v>
      </c>
      <c r="H122" t="str">
        <f t="shared" si="5"/>
        <v>Labut Maria</v>
      </c>
      <c r="I122">
        <f t="shared" si="6"/>
        <v>1977</v>
      </c>
      <c r="J122" t="s">
        <v>0</v>
      </c>
      <c r="K122" t="s">
        <v>287</v>
      </c>
    </row>
    <row r="123" spans="1:11">
      <c r="A123" t="str">
        <f t="shared" si="4"/>
        <v>BuciakPiotr1979</v>
      </c>
      <c r="C123">
        <f t="shared" si="7"/>
        <v>122</v>
      </c>
      <c r="D123" t="s">
        <v>318</v>
      </c>
      <c r="E123" t="s">
        <v>19</v>
      </c>
      <c r="F123" t="s">
        <v>317</v>
      </c>
      <c r="G123">
        <v>1979</v>
      </c>
      <c r="H123" t="str">
        <f t="shared" si="5"/>
        <v>Buciak Piotr</v>
      </c>
      <c r="I123">
        <f t="shared" si="6"/>
        <v>1979</v>
      </c>
      <c r="J123" t="s">
        <v>36</v>
      </c>
      <c r="K123" t="s">
        <v>143</v>
      </c>
    </row>
    <row r="124" spans="1:11">
      <c r="A124" t="str">
        <f t="shared" si="4"/>
        <v>WojciechowskiAdam1984</v>
      </c>
      <c r="C124">
        <f t="shared" si="7"/>
        <v>123</v>
      </c>
      <c r="D124" t="s">
        <v>316</v>
      </c>
      <c r="E124" t="s">
        <v>89</v>
      </c>
      <c r="F124" t="s">
        <v>315</v>
      </c>
      <c r="G124">
        <v>1984</v>
      </c>
      <c r="H124" t="str">
        <f t="shared" si="5"/>
        <v>Wojciechowski Adam</v>
      </c>
      <c r="I124">
        <f t="shared" si="6"/>
        <v>1984</v>
      </c>
      <c r="J124" t="s">
        <v>36</v>
      </c>
      <c r="K124" t="s">
        <v>143</v>
      </c>
    </row>
    <row r="125" spans="1:11">
      <c r="A125" t="str">
        <f t="shared" si="4"/>
        <v>BoberBartłomiej1972</v>
      </c>
      <c r="C125">
        <f t="shared" si="7"/>
        <v>124</v>
      </c>
      <c r="D125" t="s">
        <v>314</v>
      </c>
      <c r="E125" t="s">
        <v>288</v>
      </c>
      <c r="F125" t="s">
        <v>158</v>
      </c>
      <c r="G125">
        <v>1972</v>
      </c>
      <c r="H125" t="str">
        <f t="shared" si="5"/>
        <v>Bober Bartłomiej</v>
      </c>
      <c r="I125">
        <f t="shared" si="6"/>
        <v>1972</v>
      </c>
      <c r="J125" t="s">
        <v>36</v>
      </c>
      <c r="K125" t="s">
        <v>143</v>
      </c>
    </row>
    <row r="126" spans="1:11">
      <c r="A126" t="str">
        <f t="shared" si="4"/>
        <v>SłomkaPaweł1990</v>
      </c>
      <c r="C126">
        <f t="shared" si="7"/>
        <v>125</v>
      </c>
      <c r="D126" t="s">
        <v>313</v>
      </c>
      <c r="E126" t="s">
        <v>20</v>
      </c>
      <c r="F126" t="s">
        <v>312</v>
      </c>
      <c r="G126">
        <v>1990</v>
      </c>
      <c r="H126" t="str">
        <f t="shared" si="5"/>
        <v>Słomka Paweł</v>
      </c>
      <c r="I126">
        <f t="shared" si="6"/>
        <v>1990</v>
      </c>
      <c r="J126" t="s">
        <v>36</v>
      </c>
      <c r="K126" t="s">
        <v>143</v>
      </c>
    </row>
    <row r="127" spans="1:11">
      <c r="A127" t="str">
        <f t="shared" si="4"/>
        <v>SenderekŁukasz1977</v>
      </c>
      <c r="C127">
        <f t="shared" si="7"/>
        <v>126</v>
      </c>
      <c r="D127" t="s">
        <v>311</v>
      </c>
      <c r="E127" t="s">
        <v>69</v>
      </c>
      <c r="F127" t="s">
        <v>310</v>
      </c>
      <c r="G127">
        <v>1977</v>
      </c>
      <c r="H127" t="str">
        <f t="shared" si="5"/>
        <v>Senderek Łukasz</v>
      </c>
      <c r="I127">
        <f t="shared" si="6"/>
        <v>1977</v>
      </c>
      <c r="J127" t="s">
        <v>36</v>
      </c>
      <c r="K127" t="s">
        <v>143</v>
      </c>
    </row>
    <row r="128" spans="1:11">
      <c r="A128" t="str">
        <f t="shared" si="4"/>
        <v>FolandAdam1976</v>
      </c>
      <c r="C128">
        <f t="shared" si="7"/>
        <v>127</v>
      </c>
      <c r="D128" t="s">
        <v>309</v>
      </c>
      <c r="E128" t="s">
        <v>89</v>
      </c>
      <c r="F128" t="s">
        <v>308</v>
      </c>
      <c r="G128">
        <v>1976</v>
      </c>
      <c r="H128" t="str">
        <f t="shared" si="5"/>
        <v>Foland Adam</v>
      </c>
      <c r="I128">
        <f t="shared" si="6"/>
        <v>1976</v>
      </c>
      <c r="J128" t="s">
        <v>36</v>
      </c>
      <c r="K128" t="s">
        <v>143</v>
      </c>
    </row>
    <row r="129" spans="1:11">
      <c r="A129" t="str">
        <f t="shared" si="4"/>
        <v>SiemieniukKrzysztof1979</v>
      </c>
      <c r="C129">
        <f t="shared" si="7"/>
        <v>128</v>
      </c>
      <c r="D129" t="s">
        <v>304</v>
      </c>
      <c r="E129" t="s">
        <v>26</v>
      </c>
      <c r="F129" t="s">
        <v>303</v>
      </c>
      <c r="G129">
        <v>1979</v>
      </c>
      <c r="H129" t="str">
        <f t="shared" si="5"/>
        <v>Siemieniuk Krzysztof</v>
      </c>
      <c r="I129">
        <f t="shared" si="6"/>
        <v>1979</v>
      </c>
      <c r="J129" t="s">
        <v>36</v>
      </c>
      <c r="K129" t="s">
        <v>143</v>
      </c>
    </row>
    <row r="130" spans="1:11">
      <c r="A130" t="str">
        <f t="shared" ref="A130:A193" si="8">D130&amp;E130&amp;G130</f>
        <v>WaszkiewiczJacek1977</v>
      </c>
      <c r="C130">
        <f t="shared" si="7"/>
        <v>129</v>
      </c>
      <c r="D130" t="s">
        <v>302</v>
      </c>
      <c r="E130" t="s">
        <v>25</v>
      </c>
      <c r="F130" t="s">
        <v>301</v>
      </c>
      <c r="G130">
        <v>1977</v>
      </c>
      <c r="H130" t="str">
        <f t="shared" si="5"/>
        <v>Waszkiewicz Jacek</v>
      </c>
      <c r="I130">
        <f t="shared" si="6"/>
        <v>1977</v>
      </c>
      <c r="J130" t="s">
        <v>36</v>
      </c>
      <c r="K130" t="s">
        <v>143</v>
      </c>
    </row>
    <row r="131" spans="1:11">
      <c r="A131" t="str">
        <f t="shared" si="8"/>
        <v>BeneszRafał1975</v>
      </c>
      <c r="C131">
        <f t="shared" si="7"/>
        <v>130</v>
      </c>
      <c r="D131" t="s">
        <v>300</v>
      </c>
      <c r="E131" t="s">
        <v>50</v>
      </c>
      <c r="F131" t="s">
        <v>299</v>
      </c>
      <c r="G131">
        <v>1975</v>
      </c>
      <c r="H131" t="str">
        <f t="shared" ref="H131:H194" si="9">D131&amp;" "&amp;E131</f>
        <v>Benesz Rafał</v>
      </c>
      <c r="I131">
        <f t="shared" ref="I131:I194" si="10">G131</f>
        <v>1975</v>
      </c>
      <c r="J131" t="s">
        <v>36</v>
      </c>
      <c r="K131" t="s">
        <v>143</v>
      </c>
    </row>
    <row r="132" spans="1:11">
      <c r="A132" t="str">
        <f t="shared" si="8"/>
        <v>KędziorekDamian1979</v>
      </c>
      <c r="C132">
        <f t="shared" ref="C132:C195" si="11">C131+1</f>
        <v>131</v>
      </c>
      <c r="D132" t="s">
        <v>297</v>
      </c>
      <c r="E132" t="s">
        <v>298</v>
      </c>
      <c r="F132" t="s">
        <v>296</v>
      </c>
      <c r="G132">
        <v>1979</v>
      </c>
      <c r="H132" t="str">
        <f t="shared" si="9"/>
        <v>Kędziorek Damian</v>
      </c>
      <c r="I132">
        <f t="shared" si="10"/>
        <v>1979</v>
      </c>
      <c r="J132" t="s">
        <v>36</v>
      </c>
      <c r="K132" t="s">
        <v>143</v>
      </c>
    </row>
    <row r="133" spans="1:11">
      <c r="A133" t="str">
        <f t="shared" si="8"/>
        <v>ZawadzkiStanisław1998</v>
      </c>
      <c r="C133">
        <f t="shared" si="11"/>
        <v>132</v>
      </c>
      <c r="D133" t="s">
        <v>198</v>
      </c>
      <c r="E133" t="s">
        <v>295</v>
      </c>
      <c r="F133" t="s">
        <v>294</v>
      </c>
      <c r="G133">
        <v>1998</v>
      </c>
      <c r="H133" t="str">
        <f t="shared" si="9"/>
        <v>Zawadzki Stanisław</v>
      </c>
      <c r="I133">
        <f t="shared" si="10"/>
        <v>1998</v>
      </c>
      <c r="J133" t="s">
        <v>36</v>
      </c>
      <c r="K133" t="s">
        <v>143</v>
      </c>
    </row>
    <row r="134" spans="1:11">
      <c r="A134" t="str">
        <f t="shared" si="8"/>
        <v>MierzwickiKrzysztof1979</v>
      </c>
      <c r="C134">
        <f t="shared" si="11"/>
        <v>133</v>
      </c>
      <c r="D134" t="s">
        <v>293</v>
      </c>
      <c r="E134" t="s">
        <v>26</v>
      </c>
      <c r="F134" t="s">
        <v>3</v>
      </c>
      <c r="G134">
        <v>1979</v>
      </c>
      <c r="H134" t="str">
        <f t="shared" si="9"/>
        <v>Mierzwicki Krzysztof</v>
      </c>
      <c r="I134">
        <f t="shared" si="10"/>
        <v>1979</v>
      </c>
      <c r="J134" t="s">
        <v>36</v>
      </c>
      <c r="K134" t="s">
        <v>143</v>
      </c>
    </row>
    <row r="135" spans="1:11">
      <c r="A135" t="str">
        <f t="shared" si="8"/>
        <v>SirockiRafał1983</v>
      </c>
      <c r="C135">
        <f t="shared" si="11"/>
        <v>134</v>
      </c>
      <c r="D135" t="s">
        <v>290</v>
      </c>
      <c r="E135" t="s">
        <v>50</v>
      </c>
      <c r="F135" t="s">
        <v>289</v>
      </c>
      <c r="G135">
        <v>1983</v>
      </c>
      <c r="H135" t="str">
        <f t="shared" si="9"/>
        <v>Sirocki Rafał</v>
      </c>
      <c r="I135">
        <f t="shared" si="10"/>
        <v>1983</v>
      </c>
      <c r="J135" t="s">
        <v>36</v>
      </c>
      <c r="K135" t="s">
        <v>143</v>
      </c>
    </row>
    <row r="136" spans="1:11">
      <c r="A136" t="str">
        <f t="shared" si="8"/>
        <v>GruzielMagdalena1976</v>
      </c>
      <c r="C136">
        <f t="shared" si="11"/>
        <v>135</v>
      </c>
      <c r="D136" t="s">
        <v>307</v>
      </c>
      <c r="E136" t="s">
        <v>40</v>
      </c>
      <c r="F136" t="s">
        <v>305</v>
      </c>
      <c r="G136">
        <v>1976</v>
      </c>
      <c r="H136" t="str">
        <f t="shared" si="9"/>
        <v>Gruziel Magdalena</v>
      </c>
      <c r="I136">
        <f t="shared" si="10"/>
        <v>1976</v>
      </c>
      <c r="J136" t="s">
        <v>0</v>
      </c>
      <c r="K136" t="s">
        <v>143</v>
      </c>
    </row>
    <row r="137" spans="1:11">
      <c r="A137" t="str">
        <f t="shared" si="8"/>
        <v>SkompskaAnna1982</v>
      </c>
      <c r="C137">
        <f t="shared" si="11"/>
        <v>136</v>
      </c>
      <c r="D137" t="s">
        <v>291</v>
      </c>
      <c r="E137" t="s">
        <v>292</v>
      </c>
      <c r="F137" t="s">
        <v>3</v>
      </c>
      <c r="G137">
        <v>1982</v>
      </c>
      <c r="H137" t="str">
        <f t="shared" si="9"/>
        <v>Skompska Anna</v>
      </c>
      <c r="I137">
        <f t="shared" si="10"/>
        <v>1982</v>
      </c>
      <c r="J137" t="s">
        <v>0</v>
      </c>
      <c r="K137" t="s">
        <v>143</v>
      </c>
    </row>
    <row r="138" spans="1:11">
      <c r="A138" t="str">
        <f t="shared" si="8"/>
        <v>PachulskiMarek1968</v>
      </c>
      <c r="C138">
        <f t="shared" si="11"/>
        <v>137</v>
      </c>
      <c r="D138" t="s">
        <v>180</v>
      </c>
      <c r="E138" t="s">
        <v>38</v>
      </c>
      <c r="F138" t="s">
        <v>359</v>
      </c>
      <c r="G138">
        <v>1968</v>
      </c>
      <c r="H138" t="str">
        <f t="shared" si="9"/>
        <v>Pachulski Marek</v>
      </c>
      <c r="I138">
        <f t="shared" si="10"/>
        <v>1968</v>
      </c>
      <c r="J138" t="s">
        <v>36</v>
      </c>
      <c r="K138" t="s">
        <v>360</v>
      </c>
    </row>
    <row r="139" spans="1:11">
      <c r="A139" t="str">
        <f t="shared" si="8"/>
        <v>NowaczykMichał1977</v>
      </c>
      <c r="C139">
        <f t="shared" si="11"/>
        <v>138</v>
      </c>
      <c r="D139" t="s">
        <v>320</v>
      </c>
      <c r="E139" t="s">
        <v>65</v>
      </c>
      <c r="F139" t="s">
        <v>321</v>
      </c>
      <c r="G139">
        <v>1977</v>
      </c>
      <c r="H139" t="str">
        <f t="shared" si="9"/>
        <v>Nowaczyk Michał</v>
      </c>
      <c r="I139">
        <f t="shared" si="10"/>
        <v>1977</v>
      </c>
      <c r="J139" t="s">
        <v>36</v>
      </c>
      <c r="K139" t="s">
        <v>360</v>
      </c>
    </row>
    <row r="140" spans="1:11">
      <c r="A140" t="str">
        <f t="shared" si="8"/>
        <v>JankowskiTomasz1967</v>
      </c>
      <c r="C140">
        <f t="shared" si="11"/>
        <v>139</v>
      </c>
      <c r="D140" t="s">
        <v>325</v>
      </c>
      <c r="E140" t="s">
        <v>53</v>
      </c>
      <c r="F140" t="s">
        <v>173</v>
      </c>
      <c r="G140">
        <v>1967</v>
      </c>
      <c r="H140" t="str">
        <f t="shared" si="9"/>
        <v>Jankowski Tomasz</v>
      </c>
      <c r="I140">
        <f t="shared" si="10"/>
        <v>1967</v>
      </c>
      <c r="J140" t="s">
        <v>36</v>
      </c>
      <c r="K140" t="s">
        <v>360</v>
      </c>
    </row>
    <row r="141" spans="1:11">
      <c r="A141" t="str">
        <f t="shared" si="8"/>
        <v>CiesielskiWitold1973</v>
      </c>
      <c r="C141">
        <f t="shared" si="11"/>
        <v>140</v>
      </c>
      <c r="D141" t="s">
        <v>330</v>
      </c>
      <c r="E141" t="s">
        <v>331</v>
      </c>
      <c r="F141" t="s">
        <v>332</v>
      </c>
      <c r="G141">
        <v>1973</v>
      </c>
      <c r="H141" t="str">
        <f t="shared" si="9"/>
        <v>Ciesielski Witold</v>
      </c>
      <c r="I141">
        <f t="shared" si="10"/>
        <v>1973</v>
      </c>
      <c r="J141" t="s">
        <v>36</v>
      </c>
      <c r="K141" t="s">
        <v>360</v>
      </c>
    </row>
    <row r="142" spans="1:11">
      <c r="A142" t="str">
        <f t="shared" si="8"/>
        <v>RóżakMarcin1980</v>
      </c>
      <c r="C142">
        <f t="shared" si="11"/>
        <v>141</v>
      </c>
      <c r="D142" t="s">
        <v>333</v>
      </c>
      <c r="E142" t="s">
        <v>21</v>
      </c>
      <c r="F142" t="s">
        <v>334</v>
      </c>
      <c r="G142">
        <v>1980</v>
      </c>
      <c r="H142" t="str">
        <f t="shared" si="9"/>
        <v>Różak Marcin</v>
      </c>
      <c r="I142">
        <f t="shared" si="10"/>
        <v>1980</v>
      </c>
      <c r="J142" t="s">
        <v>36</v>
      </c>
      <c r="K142" t="s">
        <v>360</v>
      </c>
    </row>
    <row r="143" spans="1:11">
      <c r="A143" t="str">
        <f t="shared" si="8"/>
        <v>PotyrałaJarosław1982</v>
      </c>
      <c r="C143">
        <f t="shared" si="11"/>
        <v>142</v>
      </c>
      <c r="D143" t="s">
        <v>335</v>
      </c>
      <c r="E143" t="s">
        <v>96</v>
      </c>
      <c r="F143" t="s">
        <v>334</v>
      </c>
      <c r="G143">
        <v>1982</v>
      </c>
      <c r="H143" t="str">
        <f t="shared" si="9"/>
        <v>Potyrała Jarosław</v>
      </c>
      <c r="I143">
        <f t="shared" si="10"/>
        <v>1982</v>
      </c>
      <c r="J143" t="s">
        <v>36</v>
      </c>
      <c r="K143" t="s">
        <v>360</v>
      </c>
    </row>
    <row r="144" spans="1:11">
      <c r="A144" t="str">
        <f t="shared" si="8"/>
        <v>NowickiJakub2001</v>
      </c>
      <c r="C144">
        <f t="shared" si="11"/>
        <v>143</v>
      </c>
      <c r="D144" t="s">
        <v>24</v>
      </c>
      <c r="E144" t="s">
        <v>156</v>
      </c>
      <c r="G144">
        <v>2001</v>
      </c>
      <c r="H144" t="str">
        <f t="shared" si="9"/>
        <v>Nowicki Jakub</v>
      </c>
      <c r="I144">
        <f t="shared" si="10"/>
        <v>2001</v>
      </c>
      <c r="J144" t="s">
        <v>36</v>
      </c>
      <c r="K144" t="s">
        <v>360</v>
      </c>
    </row>
    <row r="145" spans="1:11">
      <c r="A145" t="str">
        <f t="shared" si="8"/>
        <v>DąbrowskiJacek1980</v>
      </c>
      <c r="C145">
        <f t="shared" si="11"/>
        <v>144</v>
      </c>
      <c r="D145" t="s">
        <v>336</v>
      </c>
      <c r="E145" t="s">
        <v>25</v>
      </c>
      <c r="G145">
        <v>1980</v>
      </c>
      <c r="H145" t="str">
        <f t="shared" si="9"/>
        <v>Dąbrowski Jacek</v>
      </c>
      <c r="I145">
        <f t="shared" si="10"/>
        <v>1980</v>
      </c>
      <c r="J145" t="s">
        <v>36</v>
      </c>
      <c r="K145" t="s">
        <v>360</v>
      </c>
    </row>
    <row r="146" spans="1:11">
      <c r="A146" t="str">
        <f t="shared" si="8"/>
        <v>NikonowiczAdrian1973</v>
      </c>
      <c r="C146">
        <f t="shared" si="11"/>
        <v>145</v>
      </c>
      <c r="D146" t="s">
        <v>337</v>
      </c>
      <c r="E146" t="s">
        <v>338</v>
      </c>
      <c r="G146">
        <v>1973</v>
      </c>
      <c r="H146" t="str">
        <f t="shared" si="9"/>
        <v>Nikonowicz Adrian</v>
      </c>
      <c r="I146">
        <f t="shared" si="10"/>
        <v>1973</v>
      </c>
      <c r="J146" t="s">
        <v>36</v>
      </c>
      <c r="K146" t="s">
        <v>360</v>
      </c>
    </row>
    <row r="147" spans="1:11">
      <c r="A147" t="str">
        <f t="shared" si="8"/>
        <v>GrubaMichał1978</v>
      </c>
      <c r="C147">
        <f t="shared" si="11"/>
        <v>146</v>
      </c>
      <c r="D147" t="s">
        <v>339</v>
      </c>
      <c r="E147" t="s">
        <v>65</v>
      </c>
      <c r="F147" t="s">
        <v>340</v>
      </c>
      <c r="G147">
        <v>1978</v>
      </c>
      <c r="H147" t="str">
        <f t="shared" si="9"/>
        <v>Gruba Michał</v>
      </c>
      <c r="I147">
        <f t="shared" si="10"/>
        <v>1978</v>
      </c>
      <c r="J147" t="s">
        <v>36</v>
      </c>
      <c r="K147" t="s">
        <v>360</v>
      </c>
    </row>
    <row r="148" spans="1:11">
      <c r="A148" t="str">
        <f t="shared" si="8"/>
        <v>DoppkeMarcin1976</v>
      </c>
      <c r="C148">
        <f t="shared" si="11"/>
        <v>147</v>
      </c>
      <c r="D148" t="s">
        <v>341</v>
      </c>
      <c r="E148" t="s">
        <v>21</v>
      </c>
      <c r="F148" t="s">
        <v>340</v>
      </c>
      <c r="G148">
        <v>1976</v>
      </c>
      <c r="H148" t="str">
        <f t="shared" si="9"/>
        <v>Doppke Marcin</v>
      </c>
      <c r="I148">
        <f t="shared" si="10"/>
        <v>1976</v>
      </c>
      <c r="J148" t="s">
        <v>36</v>
      </c>
      <c r="K148" t="s">
        <v>360</v>
      </c>
    </row>
    <row r="149" spans="1:11">
      <c r="A149" t="str">
        <f t="shared" si="8"/>
        <v>ChmielewskiMarcin1984</v>
      </c>
      <c r="C149">
        <f t="shared" si="11"/>
        <v>148</v>
      </c>
      <c r="D149" t="s">
        <v>342</v>
      </c>
      <c r="E149" t="s">
        <v>21</v>
      </c>
      <c r="F149" t="s">
        <v>343</v>
      </c>
      <c r="G149">
        <v>1984</v>
      </c>
      <c r="H149" t="str">
        <f t="shared" si="9"/>
        <v>Chmielewski Marcin</v>
      </c>
      <c r="I149">
        <f t="shared" si="10"/>
        <v>1984</v>
      </c>
      <c r="J149" t="s">
        <v>36</v>
      </c>
      <c r="K149" t="s">
        <v>360</v>
      </c>
    </row>
    <row r="150" spans="1:11">
      <c r="A150" t="str">
        <f t="shared" si="8"/>
        <v>WarmowskiŁukasz1984</v>
      </c>
      <c r="C150">
        <f t="shared" si="11"/>
        <v>149</v>
      </c>
      <c r="D150" t="s">
        <v>344</v>
      </c>
      <c r="E150" t="s">
        <v>69</v>
      </c>
      <c r="F150" t="s">
        <v>345</v>
      </c>
      <c r="G150">
        <v>1984</v>
      </c>
      <c r="H150" t="str">
        <f t="shared" si="9"/>
        <v>Warmowski Łukasz</v>
      </c>
      <c r="I150">
        <f t="shared" si="10"/>
        <v>1984</v>
      </c>
      <c r="J150" t="s">
        <v>36</v>
      </c>
      <c r="K150" t="s">
        <v>360</v>
      </c>
    </row>
    <row r="151" spans="1:11">
      <c r="A151" t="str">
        <f t="shared" si="8"/>
        <v>WarmowskiMarcin1979</v>
      </c>
      <c r="C151">
        <f t="shared" si="11"/>
        <v>150</v>
      </c>
      <c r="D151" t="s">
        <v>344</v>
      </c>
      <c r="E151" t="s">
        <v>21</v>
      </c>
      <c r="F151" t="s">
        <v>345</v>
      </c>
      <c r="G151">
        <v>1979</v>
      </c>
      <c r="H151" t="str">
        <f t="shared" si="9"/>
        <v>Warmowski Marcin</v>
      </c>
      <c r="I151">
        <f t="shared" si="10"/>
        <v>1979</v>
      </c>
      <c r="J151" t="s">
        <v>36</v>
      </c>
      <c r="K151" t="s">
        <v>360</v>
      </c>
    </row>
    <row r="152" spans="1:11">
      <c r="A152" t="str">
        <f t="shared" si="8"/>
        <v>ChomickiAdrian1984</v>
      </c>
      <c r="C152">
        <f t="shared" si="11"/>
        <v>151</v>
      </c>
      <c r="D152" t="s">
        <v>346</v>
      </c>
      <c r="E152" t="s">
        <v>338</v>
      </c>
      <c r="G152">
        <v>1984</v>
      </c>
      <c r="H152" t="str">
        <f t="shared" si="9"/>
        <v>Chomicki Adrian</v>
      </c>
      <c r="I152">
        <f t="shared" si="10"/>
        <v>1984</v>
      </c>
      <c r="J152" t="s">
        <v>36</v>
      </c>
      <c r="K152" t="s">
        <v>360</v>
      </c>
    </row>
    <row r="153" spans="1:11">
      <c r="A153" t="str">
        <f t="shared" si="8"/>
        <v>PiwakowskiAndrzej1951</v>
      </c>
      <c r="C153">
        <f t="shared" si="11"/>
        <v>152</v>
      </c>
      <c r="D153" t="s">
        <v>153</v>
      </c>
      <c r="E153" t="s">
        <v>30</v>
      </c>
      <c r="F153" t="s">
        <v>349</v>
      </c>
      <c r="G153">
        <v>1951</v>
      </c>
      <c r="H153" t="str">
        <f t="shared" si="9"/>
        <v>Piwakowski Andrzej</v>
      </c>
      <c r="I153">
        <f t="shared" si="10"/>
        <v>1951</v>
      </c>
      <c r="J153" t="s">
        <v>36</v>
      </c>
      <c r="K153" t="s">
        <v>360</v>
      </c>
    </row>
    <row r="154" spans="1:11">
      <c r="A154" t="str">
        <f t="shared" si="8"/>
        <v>AdamczykJarek1967</v>
      </c>
      <c r="C154">
        <f t="shared" si="11"/>
        <v>153</v>
      </c>
      <c r="D154" t="s">
        <v>246</v>
      </c>
      <c r="E154" t="s">
        <v>352</v>
      </c>
      <c r="F154" t="s">
        <v>351</v>
      </c>
      <c r="G154">
        <v>1967</v>
      </c>
      <c r="H154" t="str">
        <f t="shared" si="9"/>
        <v>Adamczyk Jarek</v>
      </c>
      <c r="I154">
        <f t="shared" si="10"/>
        <v>1967</v>
      </c>
      <c r="J154" t="s">
        <v>36</v>
      </c>
      <c r="K154" t="s">
        <v>360</v>
      </c>
    </row>
    <row r="155" spans="1:11">
      <c r="A155" t="str">
        <f t="shared" si="8"/>
        <v>ChojnowskiTomasz</v>
      </c>
      <c r="C155">
        <f t="shared" si="11"/>
        <v>154</v>
      </c>
      <c r="D155" t="s">
        <v>353</v>
      </c>
      <c r="E155" t="s">
        <v>53</v>
      </c>
      <c r="F155" t="s">
        <v>354</v>
      </c>
      <c r="H155" t="str">
        <f t="shared" si="9"/>
        <v>Chojnowski Tomasz</v>
      </c>
      <c r="I155">
        <f t="shared" si="10"/>
        <v>0</v>
      </c>
      <c r="J155" t="s">
        <v>36</v>
      </c>
      <c r="K155" t="s">
        <v>360</v>
      </c>
    </row>
    <row r="156" spans="1:11">
      <c r="A156" t="str">
        <f t="shared" si="8"/>
        <v>WalterMaciej1970</v>
      </c>
      <c r="C156">
        <f t="shared" si="11"/>
        <v>155</v>
      </c>
      <c r="D156" t="s">
        <v>355</v>
      </c>
      <c r="E156" t="s">
        <v>76</v>
      </c>
      <c r="F156" t="s">
        <v>356</v>
      </c>
      <c r="G156">
        <v>1970</v>
      </c>
      <c r="H156" t="str">
        <f t="shared" si="9"/>
        <v>Walter Maciej</v>
      </c>
      <c r="I156">
        <f t="shared" si="10"/>
        <v>1970</v>
      </c>
      <c r="J156" t="s">
        <v>36</v>
      </c>
      <c r="K156" t="s">
        <v>360</v>
      </c>
    </row>
    <row r="157" spans="1:11">
      <c r="A157" t="str">
        <f t="shared" si="8"/>
        <v>ZagozdonArtur</v>
      </c>
      <c r="C157">
        <f t="shared" si="11"/>
        <v>156</v>
      </c>
      <c r="D157" t="s">
        <v>357</v>
      </c>
      <c r="E157" t="s">
        <v>56</v>
      </c>
      <c r="F157" t="s">
        <v>358</v>
      </c>
      <c r="H157" t="str">
        <f t="shared" si="9"/>
        <v>Zagozdon Artur</v>
      </c>
      <c r="I157">
        <f t="shared" si="10"/>
        <v>0</v>
      </c>
      <c r="J157" t="s">
        <v>36</v>
      </c>
      <c r="K157" t="s">
        <v>360</v>
      </c>
    </row>
    <row r="158" spans="1:11">
      <c r="A158" t="str">
        <f t="shared" si="8"/>
        <v>KoniecznaKrystyna1959</v>
      </c>
      <c r="C158">
        <f t="shared" si="11"/>
        <v>157</v>
      </c>
      <c r="D158" t="s">
        <v>347</v>
      </c>
      <c r="E158" t="s">
        <v>348</v>
      </c>
      <c r="F158" t="s">
        <v>326</v>
      </c>
      <c r="G158">
        <v>1959</v>
      </c>
      <c r="H158" t="str">
        <f t="shared" si="9"/>
        <v>Konieczna Krystyna</v>
      </c>
      <c r="I158">
        <f t="shared" si="10"/>
        <v>1959</v>
      </c>
      <c r="J158" t="s">
        <v>0</v>
      </c>
      <c r="K158" t="s">
        <v>360</v>
      </c>
    </row>
    <row r="159" spans="1:11">
      <c r="A159" t="str">
        <f t="shared" si="8"/>
        <v>AdamczykEwa1975</v>
      </c>
      <c r="C159">
        <f t="shared" si="11"/>
        <v>158</v>
      </c>
      <c r="D159" t="s">
        <v>246</v>
      </c>
      <c r="E159" t="s">
        <v>350</v>
      </c>
      <c r="F159" t="s">
        <v>351</v>
      </c>
      <c r="G159">
        <v>1975</v>
      </c>
      <c r="H159" t="str">
        <f t="shared" si="9"/>
        <v>Adamczyk Ewa</v>
      </c>
      <c r="I159">
        <f t="shared" si="10"/>
        <v>1975</v>
      </c>
      <c r="J159" t="s">
        <v>0</v>
      </c>
      <c r="K159" t="s">
        <v>360</v>
      </c>
    </row>
    <row r="160" spans="1:11">
      <c r="A160" t="str">
        <f t="shared" si="8"/>
        <v>JędrusikRafał1975</v>
      </c>
      <c r="C160">
        <f t="shared" si="11"/>
        <v>159</v>
      </c>
      <c r="D160" t="s">
        <v>455</v>
      </c>
      <c r="E160" t="s">
        <v>50</v>
      </c>
      <c r="G160">
        <v>1975</v>
      </c>
      <c r="H160" t="str">
        <f t="shared" si="9"/>
        <v>Jędrusik Rafał</v>
      </c>
      <c r="I160">
        <f t="shared" si="10"/>
        <v>1975</v>
      </c>
      <c r="J160" t="s">
        <v>36</v>
      </c>
      <c r="K160" t="s">
        <v>682</v>
      </c>
    </row>
    <row r="161" spans="1:11">
      <c r="A161" t="str">
        <f t="shared" si="8"/>
        <v>WardaJarosław1958</v>
      </c>
      <c r="C161">
        <f t="shared" si="11"/>
        <v>160</v>
      </c>
      <c r="D161" t="s">
        <v>454</v>
      </c>
      <c r="E161" t="s">
        <v>96</v>
      </c>
      <c r="F161" t="s">
        <v>359</v>
      </c>
      <c r="G161">
        <v>1958</v>
      </c>
      <c r="H161" t="str">
        <f t="shared" si="9"/>
        <v>Warda Jarosław</v>
      </c>
      <c r="I161">
        <f t="shared" si="10"/>
        <v>1958</v>
      </c>
      <c r="J161" t="s">
        <v>36</v>
      </c>
      <c r="K161" t="s">
        <v>682</v>
      </c>
    </row>
    <row r="162" spans="1:11">
      <c r="A162" t="str">
        <f t="shared" si="8"/>
        <v>BogumiłDariusz1977</v>
      </c>
      <c r="C162">
        <f t="shared" si="11"/>
        <v>161</v>
      </c>
      <c r="D162" t="s">
        <v>453</v>
      </c>
      <c r="E162" t="s">
        <v>159</v>
      </c>
      <c r="F162" t="s">
        <v>310</v>
      </c>
      <c r="G162">
        <v>1977</v>
      </c>
      <c r="H162" t="str">
        <f t="shared" si="9"/>
        <v>Bogumił Dariusz</v>
      </c>
      <c r="I162">
        <f t="shared" si="10"/>
        <v>1977</v>
      </c>
      <c r="J162" t="s">
        <v>36</v>
      </c>
      <c r="K162" t="s">
        <v>682</v>
      </c>
    </row>
    <row r="163" spans="1:11">
      <c r="A163" t="str">
        <f t="shared" si="8"/>
        <v>RuchlickiStanisław1983</v>
      </c>
      <c r="C163">
        <f t="shared" si="11"/>
        <v>162</v>
      </c>
      <c r="D163" t="s">
        <v>452</v>
      </c>
      <c r="E163" t="s">
        <v>295</v>
      </c>
      <c r="F163" t="s">
        <v>451</v>
      </c>
      <c r="G163">
        <v>1983</v>
      </c>
      <c r="H163" t="str">
        <f t="shared" si="9"/>
        <v>Ruchlicki Stanisław</v>
      </c>
      <c r="I163">
        <f t="shared" si="10"/>
        <v>1983</v>
      </c>
      <c r="J163" t="s">
        <v>36</v>
      </c>
      <c r="K163" t="s">
        <v>682</v>
      </c>
    </row>
    <row r="164" spans="1:11">
      <c r="A164" t="str">
        <f t="shared" si="8"/>
        <v>PoździkRadosław1978</v>
      </c>
      <c r="C164">
        <f t="shared" si="11"/>
        <v>163</v>
      </c>
      <c r="D164" t="s">
        <v>450</v>
      </c>
      <c r="E164" t="s">
        <v>257</v>
      </c>
      <c r="F164" t="s">
        <v>449</v>
      </c>
      <c r="G164">
        <v>1978</v>
      </c>
      <c r="H164" t="str">
        <f t="shared" si="9"/>
        <v>Poździk Radosław</v>
      </c>
      <c r="I164">
        <f t="shared" si="10"/>
        <v>1978</v>
      </c>
      <c r="J164" t="s">
        <v>36</v>
      </c>
      <c r="K164" t="s">
        <v>682</v>
      </c>
    </row>
    <row r="165" spans="1:11">
      <c r="A165" t="str">
        <f t="shared" si="8"/>
        <v>WalińskiMikołaj1978</v>
      </c>
      <c r="C165">
        <f t="shared" si="11"/>
        <v>164</v>
      </c>
      <c r="D165" t="s">
        <v>448</v>
      </c>
      <c r="E165" t="s">
        <v>447</v>
      </c>
      <c r="F165" t="s">
        <v>407</v>
      </c>
      <c r="G165">
        <v>1978</v>
      </c>
      <c r="H165" t="str">
        <f t="shared" si="9"/>
        <v>Waliński Mikołaj</v>
      </c>
      <c r="I165">
        <f t="shared" si="10"/>
        <v>1978</v>
      </c>
      <c r="J165" t="s">
        <v>36</v>
      </c>
      <c r="K165" t="s">
        <v>682</v>
      </c>
    </row>
    <row r="166" spans="1:11">
      <c r="A166" t="str">
        <f t="shared" si="8"/>
        <v>WylężekJacek1984</v>
      </c>
      <c r="C166">
        <f t="shared" si="11"/>
        <v>165</v>
      </c>
      <c r="D166" t="s">
        <v>446</v>
      </c>
      <c r="E166" t="s">
        <v>25</v>
      </c>
      <c r="F166" t="s">
        <v>444</v>
      </c>
      <c r="G166">
        <v>1984</v>
      </c>
      <c r="H166" t="str">
        <f t="shared" si="9"/>
        <v>Wylężek Jacek</v>
      </c>
      <c r="I166">
        <f t="shared" si="10"/>
        <v>1984</v>
      </c>
      <c r="J166" t="s">
        <v>36</v>
      </c>
      <c r="K166" t="s">
        <v>682</v>
      </c>
    </row>
    <row r="167" spans="1:11">
      <c r="A167" t="str">
        <f t="shared" si="8"/>
        <v>BuczekRafał1991</v>
      </c>
      <c r="C167">
        <f t="shared" si="11"/>
        <v>166</v>
      </c>
      <c r="D167" t="s">
        <v>445</v>
      </c>
      <c r="E167" t="s">
        <v>50</v>
      </c>
      <c r="F167" t="s">
        <v>444</v>
      </c>
      <c r="G167">
        <v>1991</v>
      </c>
      <c r="H167" t="str">
        <f t="shared" si="9"/>
        <v>Buczek Rafał</v>
      </c>
      <c r="I167">
        <f t="shared" si="10"/>
        <v>1991</v>
      </c>
      <c r="J167" t="s">
        <v>36</v>
      </c>
      <c r="K167" t="s">
        <v>682</v>
      </c>
    </row>
    <row r="168" spans="1:11">
      <c r="A168" t="str">
        <f t="shared" si="8"/>
        <v>SzymańskiTomasz1986</v>
      </c>
      <c r="C168">
        <f t="shared" si="11"/>
        <v>167</v>
      </c>
      <c r="D168" t="s">
        <v>443</v>
      </c>
      <c r="E168" t="s">
        <v>53</v>
      </c>
      <c r="F168" t="s">
        <v>442</v>
      </c>
      <c r="G168">
        <v>1986</v>
      </c>
      <c r="H168" t="str">
        <f t="shared" si="9"/>
        <v>Szymański Tomasz</v>
      </c>
      <c r="I168">
        <f t="shared" si="10"/>
        <v>1986</v>
      </c>
      <c r="J168" t="s">
        <v>36</v>
      </c>
      <c r="K168" t="s">
        <v>682</v>
      </c>
    </row>
    <row r="169" spans="1:11">
      <c r="A169" t="str">
        <f t="shared" si="8"/>
        <v>MarciniukAdam1956</v>
      </c>
      <c r="C169">
        <f t="shared" si="11"/>
        <v>168</v>
      </c>
      <c r="D169" t="s">
        <v>440</v>
      </c>
      <c r="E169" t="s">
        <v>89</v>
      </c>
      <c r="F169" t="s">
        <v>441</v>
      </c>
      <c r="G169">
        <v>1956</v>
      </c>
      <c r="H169" t="str">
        <f t="shared" si="9"/>
        <v>Marciniuk Adam</v>
      </c>
      <c r="I169">
        <f t="shared" si="10"/>
        <v>1956</v>
      </c>
      <c r="J169" t="s">
        <v>36</v>
      </c>
      <c r="K169" t="s">
        <v>682</v>
      </c>
    </row>
    <row r="170" spans="1:11">
      <c r="A170" t="str">
        <f t="shared" si="8"/>
        <v>MarciniukRafał1983</v>
      </c>
      <c r="C170">
        <f t="shared" si="11"/>
        <v>169</v>
      </c>
      <c r="D170" t="s">
        <v>440</v>
      </c>
      <c r="E170" t="s">
        <v>50</v>
      </c>
      <c r="F170" t="s">
        <v>439</v>
      </c>
      <c r="G170">
        <v>1983</v>
      </c>
      <c r="H170" t="str">
        <f t="shared" si="9"/>
        <v>Marciniuk Rafał</v>
      </c>
      <c r="I170">
        <f t="shared" si="10"/>
        <v>1983</v>
      </c>
      <c r="J170" t="s">
        <v>36</v>
      </c>
      <c r="K170" t="s">
        <v>682</v>
      </c>
    </row>
    <row r="171" spans="1:11">
      <c r="A171" t="str">
        <f t="shared" si="8"/>
        <v>BrechelkeSławek1987</v>
      </c>
      <c r="C171">
        <f t="shared" si="11"/>
        <v>170</v>
      </c>
      <c r="D171" t="s">
        <v>438</v>
      </c>
      <c r="E171" t="s">
        <v>437</v>
      </c>
      <c r="G171">
        <v>1987</v>
      </c>
      <c r="H171" t="str">
        <f t="shared" si="9"/>
        <v>Brechelke Sławek</v>
      </c>
      <c r="I171">
        <f t="shared" si="10"/>
        <v>1987</v>
      </c>
      <c r="J171" t="s">
        <v>36</v>
      </c>
      <c r="K171" t="s">
        <v>682</v>
      </c>
    </row>
    <row r="172" spans="1:11">
      <c r="A172" t="str">
        <f t="shared" si="8"/>
        <v>KozdrykPiotr1983</v>
      </c>
      <c r="C172">
        <f t="shared" si="11"/>
        <v>171</v>
      </c>
      <c r="D172" t="s">
        <v>436</v>
      </c>
      <c r="E172" t="s">
        <v>19</v>
      </c>
      <c r="F172" t="s">
        <v>435</v>
      </c>
      <c r="G172">
        <v>1983</v>
      </c>
      <c r="H172" t="str">
        <f t="shared" si="9"/>
        <v>Kozdryk Piotr</v>
      </c>
      <c r="I172">
        <f t="shared" si="10"/>
        <v>1983</v>
      </c>
      <c r="J172" t="s">
        <v>36</v>
      </c>
      <c r="K172" t="s">
        <v>682</v>
      </c>
    </row>
    <row r="173" spans="1:11">
      <c r="A173" t="str">
        <f t="shared" si="8"/>
        <v>TuminskiMaciej1989</v>
      </c>
      <c r="C173">
        <f t="shared" si="11"/>
        <v>172</v>
      </c>
      <c r="D173" t="s">
        <v>434</v>
      </c>
      <c r="E173" t="s">
        <v>76</v>
      </c>
      <c r="F173" t="s">
        <v>433</v>
      </c>
      <c r="G173">
        <v>1989</v>
      </c>
      <c r="H173" t="str">
        <f t="shared" si="9"/>
        <v>Tuminski Maciej</v>
      </c>
      <c r="I173">
        <f t="shared" si="10"/>
        <v>1989</v>
      </c>
      <c r="J173" t="s">
        <v>36</v>
      </c>
      <c r="K173" t="s">
        <v>682</v>
      </c>
    </row>
    <row r="174" spans="1:11">
      <c r="A174" t="str">
        <f t="shared" si="8"/>
        <v>GrześTomasz1974</v>
      </c>
      <c r="C174">
        <f t="shared" si="11"/>
        <v>173</v>
      </c>
      <c r="D174" t="s">
        <v>432</v>
      </c>
      <c r="E174" t="s">
        <v>53</v>
      </c>
      <c r="F174" t="s">
        <v>398</v>
      </c>
      <c r="G174">
        <v>1974</v>
      </c>
      <c r="H174" t="str">
        <f t="shared" si="9"/>
        <v>Grześ Tomasz</v>
      </c>
      <c r="I174">
        <f t="shared" si="10"/>
        <v>1974</v>
      </c>
      <c r="J174" t="s">
        <v>36</v>
      </c>
      <c r="K174" t="s">
        <v>682</v>
      </c>
    </row>
    <row r="175" spans="1:11">
      <c r="A175" t="str">
        <f t="shared" si="8"/>
        <v>KulkaJan1982</v>
      </c>
      <c r="C175">
        <f t="shared" si="11"/>
        <v>174</v>
      </c>
      <c r="D175" t="s">
        <v>431</v>
      </c>
      <c r="E175" t="s">
        <v>102</v>
      </c>
      <c r="F175" t="s">
        <v>430</v>
      </c>
      <c r="G175">
        <v>1982</v>
      </c>
      <c r="H175" t="str">
        <f t="shared" si="9"/>
        <v>Kulka Jan</v>
      </c>
      <c r="I175">
        <f t="shared" si="10"/>
        <v>1982</v>
      </c>
      <c r="J175" t="s">
        <v>36</v>
      </c>
      <c r="K175" t="s">
        <v>682</v>
      </c>
    </row>
    <row r="176" spans="1:11">
      <c r="A176" t="str">
        <f t="shared" si="8"/>
        <v>StaniszewskiBartosz1975</v>
      </c>
      <c r="C176">
        <f t="shared" si="11"/>
        <v>175</v>
      </c>
      <c r="D176" t="s">
        <v>429</v>
      </c>
      <c r="E176" t="s">
        <v>51</v>
      </c>
      <c r="G176">
        <v>1975</v>
      </c>
      <c r="H176" t="str">
        <f t="shared" si="9"/>
        <v>Staniszewski Bartosz</v>
      </c>
      <c r="I176">
        <f t="shared" si="10"/>
        <v>1975</v>
      </c>
      <c r="J176" t="s">
        <v>36</v>
      </c>
      <c r="K176" t="s">
        <v>682</v>
      </c>
    </row>
    <row r="177" spans="1:11">
      <c r="A177" t="str">
        <f t="shared" si="8"/>
        <v>SielskiKarol1981</v>
      </c>
      <c r="C177">
        <f t="shared" si="11"/>
        <v>176</v>
      </c>
      <c r="D177" t="s">
        <v>428</v>
      </c>
      <c r="E177" t="s">
        <v>101</v>
      </c>
      <c r="G177">
        <v>1981</v>
      </c>
      <c r="H177" t="str">
        <f t="shared" si="9"/>
        <v>Sielski Karol</v>
      </c>
      <c r="I177">
        <f t="shared" si="10"/>
        <v>1981</v>
      </c>
      <c r="J177" t="s">
        <v>36</v>
      </c>
      <c r="K177" t="s">
        <v>682</v>
      </c>
    </row>
    <row r="178" spans="1:11">
      <c r="A178" t="str">
        <f t="shared" si="8"/>
        <v>JanuszewskiMaciej1985</v>
      </c>
      <c r="C178">
        <f t="shared" si="11"/>
        <v>177</v>
      </c>
      <c r="D178" t="s">
        <v>427</v>
      </c>
      <c r="E178" t="s">
        <v>76</v>
      </c>
      <c r="G178">
        <v>1985</v>
      </c>
      <c r="H178" t="str">
        <f t="shared" si="9"/>
        <v>Januszewski Maciej</v>
      </c>
      <c r="I178">
        <f t="shared" si="10"/>
        <v>1985</v>
      </c>
      <c r="J178" t="s">
        <v>36</v>
      </c>
      <c r="K178" t="s">
        <v>682</v>
      </c>
    </row>
    <row r="179" spans="1:11">
      <c r="A179" t="str">
        <f t="shared" si="8"/>
        <v>ŚcibiszJerzy1955</v>
      </c>
      <c r="C179">
        <f t="shared" si="11"/>
        <v>178</v>
      </c>
      <c r="D179" t="s">
        <v>424</v>
      </c>
      <c r="E179" t="s">
        <v>225</v>
      </c>
      <c r="G179">
        <v>1955</v>
      </c>
      <c r="H179" t="str">
        <f t="shared" si="9"/>
        <v>Ścibisz Jerzy</v>
      </c>
      <c r="I179">
        <f t="shared" si="10"/>
        <v>1955</v>
      </c>
      <c r="J179" t="s">
        <v>36</v>
      </c>
      <c r="K179" t="s">
        <v>682</v>
      </c>
    </row>
    <row r="180" spans="1:11">
      <c r="A180" t="str">
        <f t="shared" si="8"/>
        <v>RuksztoBartosz1981</v>
      </c>
      <c r="C180">
        <f t="shared" si="11"/>
        <v>179</v>
      </c>
      <c r="D180" t="s">
        <v>423</v>
      </c>
      <c r="E180" t="s">
        <v>51</v>
      </c>
      <c r="F180" t="s">
        <v>795</v>
      </c>
      <c r="G180">
        <v>1981</v>
      </c>
      <c r="H180" t="str">
        <f t="shared" si="9"/>
        <v>Rukszto Bartosz</v>
      </c>
      <c r="I180">
        <f t="shared" si="10"/>
        <v>1981</v>
      </c>
      <c r="J180" t="s">
        <v>36</v>
      </c>
      <c r="K180" t="s">
        <v>682</v>
      </c>
    </row>
    <row r="181" spans="1:11">
      <c r="A181" t="str">
        <f t="shared" si="8"/>
        <v>DzichAndrzej1971</v>
      </c>
      <c r="C181">
        <f t="shared" si="11"/>
        <v>180</v>
      </c>
      <c r="D181" t="s">
        <v>422</v>
      </c>
      <c r="E181" t="s">
        <v>30</v>
      </c>
      <c r="F181" t="s">
        <v>421</v>
      </c>
      <c r="G181">
        <v>1971</v>
      </c>
      <c r="H181" t="str">
        <f t="shared" si="9"/>
        <v>Dzich Andrzej</v>
      </c>
      <c r="I181">
        <f t="shared" si="10"/>
        <v>1971</v>
      </c>
      <c r="J181" t="s">
        <v>36</v>
      </c>
      <c r="K181" t="s">
        <v>682</v>
      </c>
    </row>
    <row r="182" spans="1:11">
      <c r="A182" t="str">
        <f t="shared" si="8"/>
        <v>KlechaPaweł1976</v>
      </c>
      <c r="C182">
        <f t="shared" si="11"/>
        <v>181</v>
      </c>
      <c r="D182" t="s">
        <v>420</v>
      </c>
      <c r="E182" t="s">
        <v>20</v>
      </c>
      <c r="G182">
        <v>1976</v>
      </c>
      <c r="H182" t="str">
        <f t="shared" si="9"/>
        <v>Klecha Paweł</v>
      </c>
      <c r="I182">
        <f t="shared" si="10"/>
        <v>1976</v>
      </c>
      <c r="J182" t="s">
        <v>36</v>
      </c>
      <c r="K182" t="s">
        <v>682</v>
      </c>
    </row>
    <row r="183" spans="1:11">
      <c r="A183" t="str">
        <f t="shared" si="8"/>
        <v>MarcinkiewiczMariusz1968</v>
      </c>
      <c r="C183">
        <f t="shared" si="11"/>
        <v>182</v>
      </c>
      <c r="D183" t="s">
        <v>419</v>
      </c>
      <c r="E183" t="s">
        <v>399</v>
      </c>
      <c r="G183">
        <v>1968</v>
      </c>
      <c r="H183" t="str">
        <f t="shared" si="9"/>
        <v>Marcinkiewicz Mariusz</v>
      </c>
      <c r="I183">
        <f t="shared" si="10"/>
        <v>1968</v>
      </c>
      <c r="J183" t="s">
        <v>36</v>
      </c>
      <c r="K183" t="s">
        <v>682</v>
      </c>
    </row>
    <row r="184" spans="1:11">
      <c r="A184" t="str">
        <f t="shared" si="8"/>
        <v>WiercińskiBartosz1973</v>
      </c>
      <c r="C184">
        <f t="shared" si="11"/>
        <v>183</v>
      </c>
      <c r="D184" t="s">
        <v>418</v>
      </c>
      <c r="E184" t="s">
        <v>51</v>
      </c>
      <c r="G184">
        <v>1973</v>
      </c>
      <c r="H184" t="str">
        <f t="shared" si="9"/>
        <v>Wierciński Bartosz</v>
      </c>
      <c r="I184">
        <f t="shared" si="10"/>
        <v>1973</v>
      </c>
      <c r="J184" t="s">
        <v>36</v>
      </c>
      <c r="K184" t="s">
        <v>682</v>
      </c>
    </row>
    <row r="185" spans="1:11">
      <c r="A185" t="str">
        <f t="shared" si="8"/>
        <v>FlisikowskiZdzisław1974</v>
      </c>
      <c r="C185">
        <f t="shared" si="11"/>
        <v>184</v>
      </c>
      <c r="D185" t="s">
        <v>417</v>
      </c>
      <c r="E185" t="s">
        <v>234</v>
      </c>
      <c r="G185">
        <v>1974</v>
      </c>
      <c r="H185" t="str">
        <f t="shared" si="9"/>
        <v>Flisikowski Zdzisław</v>
      </c>
      <c r="I185">
        <f t="shared" si="10"/>
        <v>1974</v>
      </c>
      <c r="J185" t="s">
        <v>36</v>
      </c>
      <c r="K185" t="s">
        <v>682</v>
      </c>
    </row>
    <row r="186" spans="1:11">
      <c r="A186" t="str">
        <f t="shared" si="8"/>
        <v>FigasBartłomiej1974</v>
      </c>
      <c r="C186">
        <f t="shared" si="11"/>
        <v>185</v>
      </c>
      <c r="D186" t="s">
        <v>416</v>
      </c>
      <c r="E186" t="s">
        <v>288</v>
      </c>
      <c r="F186" t="s">
        <v>394</v>
      </c>
      <c r="G186">
        <v>1974</v>
      </c>
      <c r="H186" t="str">
        <f t="shared" si="9"/>
        <v>Figas Bartłomiej</v>
      </c>
      <c r="I186">
        <f t="shared" si="10"/>
        <v>1974</v>
      </c>
      <c r="J186" t="s">
        <v>36</v>
      </c>
      <c r="K186" t="s">
        <v>682</v>
      </c>
    </row>
    <row r="187" spans="1:11">
      <c r="A187" t="str">
        <f t="shared" si="8"/>
        <v>CiarkowskiSzymon1976</v>
      </c>
      <c r="C187">
        <f t="shared" si="11"/>
        <v>186</v>
      </c>
      <c r="D187" t="s">
        <v>415</v>
      </c>
      <c r="E187" t="s">
        <v>414</v>
      </c>
      <c r="G187">
        <v>1976</v>
      </c>
      <c r="H187" t="str">
        <f t="shared" si="9"/>
        <v>Ciarkowski Szymon</v>
      </c>
      <c r="I187">
        <f t="shared" si="10"/>
        <v>1976</v>
      </c>
      <c r="J187" t="s">
        <v>36</v>
      </c>
      <c r="K187" t="s">
        <v>682</v>
      </c>
    </row>
    <row r="188" spans="1:11">
      <c r="A188" t="str">
        <f t="shared" si="8"/>
        <v>RybińskiŁukasz1976</v>
      </c>
      <c r="C188">
        <f t="shared" si="11"/>
        <v>187</v>
      </c>
      <c r="D188" t="s">
        <v>413</v>
      </c>
      <c r="E188" t="s">
        <v>69</v>
      </c>
      <c r="F188" t="s">
        <v>412</v>
      </c>
      <c r="G188">
        <v>1976</v>
      </c>
      <c r="H188" t="str">
        <f t="shared" si="9"/>
        <v>Rybiński Łukasz</v>
      </c>
      <c r="I188">
        <f t="shared" si="10"/>
        <v>1976</v>
      </c>
      <c r="J188" t="s">
        <v>36</v>
      </c>
      <c r="K188" t="s">
        <v>682</v>
      </c>
    </row>
    <row r="189" spans="1:11">
      <c r="A189" t="str">
        <f t="shared" si="8"/>
        <v>BagińskiOlgierd1971</v>
      </c>
      <c r="C189">
        <f t="shared" si="11"/>
        <v>188</v>
      </c>
      <c r="D189" t="s">
        <v>411</v>
      </c>
      <c r="E189" t="s">
        <v>410</v>
      </c>
      <c r="G189">
        <v>1971</v>
      </c>
      <c r="H189" t="str">
        <f t="shared" si="9"/>
        <v>Bagiński Olgierd</v>
      </c>
      <c r="I189">
        <f t="shared" si="10"/>
        <v>1971</v>
      </c>
      <c r="J189" t="s">
        <v>36</v>
      </c>
      <c r="K189" t="s">
        <v>682</v>
      </c>
    </row>
    <row r="190" spans="1:11">
      <c r="A190" t="str">
        <f t="shared" si="8"/>
        <v>PotockiMirosław1969</v>
      </c>
      <c r="C190">
        <f t="shared" si="11"/>
        <v>189</v>
      </c>
      <c r="D190" t="s">
        <v>409</v>
      </c>
      <c r="E190" t="s">
        <v>408</v>
      </c>
      <c r="F190" t="s">
        <v>407</v>
      </c>
      <c r="G190">
        <v>1969</v>
      </c>
      <c r="H190" t="str">
        <f t="shared" si="9"/>
        <v>Potocki Mirosław</v>
      </c>
      <c r="I190">
        <f t="shared" si="10"/>
        <v>1969</v>
      </c>
      <c r="J190" t="s">
        <v>36</v>
      </c>
      <c r="K190" t="s">
        <v>682</v>
      </c>
    </row>
    <row r="191" spans="1:11">
      <c r="A191" t="str">
        <f t="shared" si="8"/>
        <v>ZielińskiDaniel1985</v>
      </c>
      <c r="C191">
        <f t="shared" si="11"/>
        <v>190</v>
      </c>
      <c r="D191" t="s">
        <v>39</v>
      </c>
      <c r="E191" t="s">
        <v>154</v>
      </c>
      <c r="G191">
        <v>1985</v>
      </c>
      <c r="H191" t="str">
        <f t="shared" si="9"/>
        <v>Zieliński Daniel</v>
      </c>
      <c r="I191">
        <f t="shared" si="10"/>
        <v>1985</v>
      </c>
      <c r="J191" t="s">
        <v>36</v>
      </c>
      <c r="K191" t="s">
        <v>682</v>
      </c>
    </row>
    <row r="192" spans="1:11">
      <c r="A192" t="str">
        <f t="shared" si="8"/>
        <v>HálaKarel1972</v>
      </c>
      <c r="C192">
        <f t="shared" si="11"/>
        <v>191</v>
      </c>
      <c r="D192" t="s">
        <v>406</v>
      </c>
      <c r="E192" t="s">
        <v>405</v>
      </c>
      <c r="F192" t="s">
        <v>404</v>
      </c>
      <c r="G192">
        <v>1972</v>
      </c>
      <c r="H192" t="str">
        <f t="shared" si="9"/>
        <v>Hála Karel</v>
      </c>
      <c r="I192">
        <f t="shared" si="10"/>
        <v>1972</v>
      </c>
      <c r="J192" t="s">
        <v>36</v>
      </c>
      <c r="K192" t="s">
        <v>682</v>
      </c>
    </row>
    <row r="193" spans="1:11">
      <c r="A193" t="str">
        <f t="shared" si="8"/>
        <v>JaśPiotr1979</v>
      </c>
      <c r="C193">
        <f t="shared" si="11"/>
        <v>192</v>
      </c>
      <c r="D193" t="s">
        <v>403</v>
      </c>
      <c r="E193" t="s">
        <v>19</v>
      </c>
      <c r="F193" t="s">
        <v>401</v>
      </c>
      <c r="G193">
        <v>1979</v>
      </c>
      <c r="H193" t="str">
        <f t="shared" si="9"/>
        <v>Jaś Piotr</v>
      </c>
      <c r="I193">
        <f t="shared" si="10"/>
        <v>1979</v>
      </c>
      <c r="J193" t="s">
        <v>36</v>
      </c>
      <c r="K193" t="s">
        <v>682</v>
      </c>
    </row>
    <row r="194" spans="1:11">
      <c r="A194" t="str">
        <f t="shared" ref="A194:A257" si="12">D194&amp;E194&amp;G194</f>
        <v>FlorekPrzemysław1978</v>
      </c>
      <c r="C194">
        <f t="shared" si="11"/>
        <v>193</v>
      </c>
      <c r="D194" t="s">
        <v>402</v>
      </c>
      <c r="E194" t="s">
        <v>28</v>
      </c>
      <c r="F194" t="s">
        <v>401</v>
      </c>
      <c r="G194">
        <v>1978</v>
      </c>
      <c r="H194" t="str">
        <f t="shared" si="9"/>
        <v>Florek Przemysław</v>
      </c>
      <c r="I194">
        <f t="shared" si="10"/>
        <v>1978</v>
      </c>
      <c r="J194" t="s">
        <v>36</v>
      </c>
      <c r="K194" t="s">
        <v>682</v>
      </c>
    </row>
    <row r="195" spans="1:11">
      <c r="A195" t="str">
        <f t="shared" si="12"/>
        <v>JakubiniecMariusz1974</v>
      </c>
      <c r="C195">
        <f t="shared" si="11"/>
        <v>194</v>
      </c>
      <c r="D195" t="s">
        <v>400</v>
      </c>
      <c r="E195" t="s">
        <v>399</v>
      </c>
      <c r="F195" t="s">
        <v>398</v>
      </c>
      <c r="G195">
        <v>1974</v>
      </c>
      <c r="H195" t="str">
        <f t="shared" ref="H195:H258" si="13">D195&amp;" "&amp;E195</f>
        <v>Jakubiniec Mariusz</v>
      </c>
      <c r="I195">
        <f t="shared" ref="I195:I258" si="14">G195</f>
        <v>1974</v>
      </c>
      <c r="J195" t="s">
        <v>36</v>
      </c>
      <c r="K195" t="s">
        <v>682</v>
      </c>
    </row>
    <row r="196" spans="1:11">
      <c r="A196" t="str">
        <f t="shared" si="12"/>
        <v>WoźniakJacek1968</v>
      </c>
      <c r="C196">
        <f t="shared" ref="C196:C259" si="15">C195+1</f>
        <v>195</v>
      </c>
      <c r="D196" t="s">
        <v>397</v>
      </c>
      <c r="E196" t="s">
        <v>25</v>
      </c>
      <c r="G196">
        <v>1968</v>
      </c>
      <c r="H196" t="str">
        <f t="shared" si="13"/>
        <v>Woźniak Jacek</v>
      </c>
      <c r="I196">
        <f t="shared" si="14"/>
        <v>1968</v>
      </c>
      <c r="J196" t="s">
        <v>36</v>
      </c>
      <c r="K196" t="s">
        <v>682</v>
      </c>
    </row>
    <row r="197" spans="1:11">
      <c r="A197" t="str">
        <f t="shared" si="12"/>
        <v>SzubertPatryk1975</v>
      </c>
      <c r="C197">
        <f t="shared" si="15"/>
        <v>196</v>
      </c>
      <c r="D197" t="s">
        <v>396</v>
      </c>
      <c r="E197" t="s">
        <v>395</v>
      </c>
      <c r="F197" t="s">
        <v>394</v>
      </c>
      <c r="G197">
        <v>1975</v>
      </c>
      <c r="H197" t="str">
        <f t="shared" si="13"/>
        <v>Szubert Patryk</v>
      </c>
      <c r="I197">
        <f t="shared" si="14"/>
        <v>1975</v>
      </c>
      <c r="J197" t="s">
        <v>36</v>
      </c>
      <c r="K197" t="s">
        <v>682</v>
      </c>
    </row>
    <row r="198" spans="1:11">
      <c r="A198" t="str">
        <f t="shared" si="12"/>
        <v>KryszewskiWojciech1971</v>
      </c>
      <c r="C198">
        <f t="shared" si="15"/>
        <v>197</v>
      </c>
      <c r="D198" t="s">
        <v>393</v>
      </c>
      <c r="E198" t="s">
        <v>166</v>
      </c>
      <c r="F198" t="s">
        <v>391</v>
      </c>
      <c r="G198">
        <v>1971</v>
      </c>
      <c r="H198" t="str">
        <f t="shared" si="13"/>
        <v>Kryszewski Wojciech</v>
      </c>
      <c r="I198">
        <f t="shared" si="14"/>
        <v>1971</v>
      </c>
      <c r="J198" t="s">
        <v>36</v>
      </c>
      <c r="K198" t="s">
        <v>682</v>
      </c>
    </row>
    <row r="199" spans="1:11">
      <c r="A199" t="str">
        <f t="shared" si="12"/>
        <v>StępieńWojciech1965</v>
      </c>
      <c r="C199">
        <f t="shared" si="15"/>
        <v>198</v>
      </c>
      <c r="D199" t="s">
        <v>392</v>
      </c>
      <c r="E199" t="s">
        <v>166</v>
      </c>
      <c r="F199" t="s">
        <v>391</v>
      </c>
      <c r="G199">
        <v>1965</v>
      </c>
      <c r="H199" t="str">
        <f t="shared" si="13"/>
        <v>Stępień Wojciech</v>
      </c>
      <c r="I199">
        <f t="shared" si="14"/>
        <v>1965</v>
      </c>
      <c r="J199" t="s">
        <v>36</v>
      </c>
      <c r="K199" t="s">
        <v>682</v>
      </c>
    </row>
    <row r="200" spans="1:11">
      <c r="A200" t="str">
        <f t="shared" si="12"/>
        <v>DejaDominik1988</v>
      </c>
      <c r="C200">
        <f t="shared" si="15"/>
        <v>199</v>
      </c>
      <c r="D200" t="s">
        <v>390</v>
      </c>
      <c r="E200" t="s">
        <v>389</v>
      </c>
      <c r="F200" t="s">
        <v>388</v>
      </c>
      <c r="G200">
        <v>1988</v>
      </c>
      <c r="H200" t="str">
        <f t="shared" si="13"/>
        <v>Deja Dominik</v>
      </c>
      <c r="I200">
        <f t="shared" si="14"/>
        <v>1988</v>
      </c>
      <c r="J200" t="s">
        <v>36</v>
      </c>
      <c r="K200" t="s">
        <v>682</v>
      </c>
    </row>
    <row r="201" spans="1:11">
      <c r="A201" t="str">
        <f t="shared" si="12"/>
        <v>DunowskiPrzemysław1972</v>
      </c>
      <c r="C201">
        <f t="shared" si="15"/>
        <v>200</v>
      </c>
      <c r="D201" t="s">
        <v>384</v>
      </c>
      <c r="E201" t="s">
        <v>28</v>
      </c>
      <c r="F201" t="s">
        <v>385</v>
      </c>
      <c r="G201">
        <v>1972</v>
      </c>
      <c r="H201" t="str">
        <f t="shared" si="13"/>
        <v>Dunowski Przemysław</v>
      </c>
      <c r="I201">
        <f t="shared" si="14"/>
        <v>1972</v>
      </c>
      <c r="J201" t="s">
        <v>36</v>
      </c>
      <c r="K201" t="s">
        <v>682</v>
      </c>
    </row>
    <row r="202" spans="1:11">
      <c r="A202" t="str">
        <f t="shared" si="12"/>
        <v>DunowskiMaciej2001</v>
      </c>
      <c r="C202">
        <f t="shared" si="15"/>
        <v>201</v>
      </c>
      <c r="D202" t="s">
        <v>384</v>
      </c>
      <c r="E202" t="s">
        <v>76</v>
      </c>
      <c r="F202" t="s">
        <v>383</v>
      </c>
      <c r="G202">
        <v>2001</v>
      </c>
      <c r="H202" t="str">
        <f t="shared" si="13"/>
        <v>Dunowski Maciej</v>
      </c>
      <c r="I202">
        <f t="shared" si="14"/>
        <v>2001</v>
      </c>
      <c r="J202" t="s">
        <v>36</v>
      </c>
      <c r="K202" t="s">
        <v>682</v>
      </c>
    </row>
    <row r="203" spans="1:11">
      <c r="A203" t="str">
        <f t="shared" si="12"/>
        <v>SkolimowskiWaldemar1970</v>
      </c>
      <c r="C203">
        <f t="shared" si="15"/>
        <v>202</v>
      </c>
      <c r="D203" t="s">
        <v>382</v>
      </c>
      <c r="E203" t="s">
        <v>381</v>
      </c>
      <c r="F203" t="s">
        <v>377</v>
      </c>
      <c r="G203">
        <v>1970</v>
      </c>
      <c r="H203" t="str">
        <f t="shared" si="13"/>
        <v>Skolimowski Waldemar</v>
      </c>
      <c r="I203">
        <f t="shared" si="14"/>
        <v>1970</v>
      </c>
      <c r="J203" t="s">
        <v>36</v>
      </c>
      <c r="K203" t="s">
        <v>682</v>
      </c>
    </row>
    <row r="204" spans="1:11">
      <c r="A204" t="str">
        <f t="shared" si="12"/>
        <v>PaszkiewiczArkadiusz1975</v>
      </c>
      <c r="C204">
        <f t="shared" si="15"/>
        <v>203</v>
      </c>
      <c r="D204" t="s">
        <v>380</v>
      </c>
      <c r="E204" t="s">
        <v>379</v>
      </c>
      <c r="G204">
        <v>1975</v>
      </c>
      <c r="H204" t="str">
        <f t="shared" si="13"/>
        <v>Paszkiewicz Arkadiusz</v>
      </c>
      <c r="I204">
        <f t="shared" si="14"/>
        <v>1975</v>
      </c>
      <c r="J204" t="s">
        <v>36</v>
      </c>
      <c r="K204" t="s">
        <v>682</v>
      </c>
    </row>
    <row r="205" spans="1:11">
      <c r="A205" t="str">
        <f t="shared" si="12"/>
        <v>KalinowskiAndrzej1970</v>
      </c>
      <c r="C205">
        <f t="shared" si="15"/>
        <v>204</v>
      </c>
      <c r="D205" t="s">
        <v>378</v>
      </c>
      <c r="E205" t="s">
        <v>30</v>
      </c>
      <c r="F205" t="s">
        <v>377</v>
      </c>
      <c r="G205">
        <v>1970</v>
      </c>
      <c r="H205" t="str">
        <f t="shared" si="13"/>
        <v>Kalinowski Andrzej</v>
      </c>
      <c r="I205">
        <f t="shared" si="14"/>
        <v>1970</v>
      </c>
      <c r="J205" t="s">
        <v>36</v>
      </c>
      <c r="K205" t="s">
        <v>682</v>
      </c>
    </row>
    <row r="206" spans="1:11">
      <c r="A206" t="str">
        <f t="shared" si="12"/>
        <v>PiątkowskiZbigniew1958</v>
      </c>
      <c r="C206">
        <f t="shared" si="15"/>
        <v>205</v>
      </c>
      <c r="D206" t="s">
        <v>376</v>
      </c>
      <c r="E206" t="s">
        <v>285</v>
      </c>
      <c r="G206">
        <v>1958</v>
      </c>
      <c r="H206" t="str">
        <f t="shared" si="13"/>
        <v>Piątkowski Zbigniew</v>
      </c>
      <c r="I206">
        <f t="shared" si="14"/>
        <v>1958</v>
      </c>
      <c r="J206" t="s">
        <v>36</v>
      </c>
      <c r="K206" t="s">
        <v>682</v>
      </c>
    </row>
    <row r="207" spans="1:11">
      <c r="A207" t="str">
        <f t="shared" si="12"/>
        <v>LarczyńskiTomasz1983</v>
      </c>
      <c r="C207">
        <f t="shared" si="15"/>
        <v>206</v>
      </c>
      <c r="D207" t="s">
        <v>375</v>
      </c>
      <c r="E207" t="s">
        <v>53</v>
      </c>
      <c r="F207" t="s">
        <v>374</v>
      </c>
      <c r="G207">
        <v>1983</v>
      </c>
      <c r="H207" t="str">
        <f t="shared" si="13"/>
        <v>Larczyński Tomasz</v>
      </c>
      <c r="I207">
        <f t="shared" si="14"/>
        <v>1983</v>
      </c>
      <c r="J207" t="s">
        <v>36</v>
      </c>
      <c r="K207" t="s">
        <v>682</v>
      </c>
    </row>
    <row r="208" spans="1:11">
      <c r="A208" t="str">
        <f t="shared" si="12"/>
        <v>RedlarskiMarek1951</v>
      </c>
      <c r="C208">
        <f t="shared" si="15"/>
        <v>207</v>
      </c>
      <c r="D208" t="s">
        <v>373</v>
      </c>
      <c r="E208" t="s">
        <v>38</v>
      </c>
      <c r="G208">
        <v>1951</v>
      </c>
      <c r="H208" t="str">
        <f t="shared" si="13"/>
        <v>Redlarski Marek</v>
      </c>
      <c r="I208">
        <f t="shared" si="14"/>
        <v>1951</v>
      </c>
      <c r="J208" t="s">
        <v>36</v>
      </c>
      <c r="K208" t="s">
        <v>682</v>
      </c>
    </row>
    <row r="209" spans="1:11">
      <c r="A209" t="str">
        <f t="shared" si="12"/>
        <v>RzepeckiDariusz1962</v>
      </c>
      <c r="C209">
        <f t="shared" si="15"/>
        <v>208</v>
      </c>
      <c r="D209" t="s">
        <v>372</v>
      </c>
      <c r="E209" t="s">
        <v>159</v>
      </c>
      <c r="G209">
        <v>1962</v>
      </c>
      <c r="H209" t="str">
        <f t="shared" si="13"/>
        <v>Rzepecki Dariusz</v>
      </c>
      <c r="I209">
        <f t="shared" si="14"/>
        <v>1962</v>
      </c>
      <c r="J209" t="s">
        <v>36</v>
      </c>
      <c r="K209" t="s">
        <v>682</v>
      </c>
    </row>
    <row r="210" spans="1:11">
      <c r="A210" t="str">
        <f t="shared" si="12"/>
        <v>MyślakMateusz1991</v>
      </c>
      <c r="C210">
        <f t="shared" si="15"/>
        <v>209</v>
      </c>
      <c r="D210" t="s">
        <v>371</v>
      </c>
      <c r="E210" t="s">
        <v>97</v>
      </c>
      <c r="F210" t="s">
        <v>370</v>
      </c>
      <c r="G210">
        <v>1991</v>
      </c>
      <c r="H210" t="str">
        <f t="shared" si="13"/>
        <v>Myślak Mateusz</v>
      </c>
      <c r="I210">
        <f t="shared" si="14"/>
        <v>1991</v>
      </c>
      <c r="J210" t="s">
        <v>36</v>
      </c>
      <c r="K210" t="s">
        <v>682</v>
      </c>
    </row>
    <row r="211" spans="1:11">
      <c r="A211" t="str">
        <f t="shared" si="12"/>
        <v>UrbanowskiDariusz1963</v>
      </c>
      <c r="C211">
        <f t="shared" si="15"/>
        <v>210</v>
      </c>
      <c r="D211" t="s">
        <v>369</v>
      </c>
      <c r="E211" t="s">
        <v>159</v>
      </c>
      <c r="F211" t="s">
        <v>368</v>
      </c>
      <c r="G211">
        <v>1963</v>
      </c>
      <c r="H211" t="str">
        <f t="shared" si="13"/>
        <v>Urbanowski Dariusz</v>
      </c>
      <c r="I211">
        <f t="shared" si="14"/>
        <v>1963</v>
      </c>
      <c r="J211" t="s">
        <v>36</v>
      </c>
      <c r="K211" t="s">
        <v>682</v>
      </c>
    </row>
    <row r="212" spans="1:11">
      <c r="A212" t="str">
        <f t="shared" si="12"/>
        <v>AndrzejczakMaciej1963</v>
      </c>
      <c r="C212">
        <f t="shared" si="15"/>
        <v>211</v>
      </c>
      <c r="D212" t="s">
        <v>367</v>
      </c>
      <c r="E212" t="s">
        <v>76</v>
      </c>
      <c r="G212">
        <v>1963</v>
      </c>
      <c r="H212" t="str">
        <f t="shared" si="13"/>
        <v>Andrzejczak Maciej</v>
      </c>
      <c r="I212">
        <f t="shared" si="14"/>
        <v>1963</v>
      </c>
      <c r="J212" t="s">
        <v>36</v>
      </c>
      <c r="K212" t="s">
        <v>682</v>
      </c>
    </row>
    <row r="213" spans="1:11">
      <c r="A213" t="str">
        <f t="shared" si="12"/>
        <v>RutkaRadoslaw1976</v>
      </c>
      <c r="C213">
        <f t="shared" si="15"/>
        <v>212</v>
      </c>
      <c r="D213" t="s">
        <v>366</v>
      </c>
      <c r="E213" t="s">
        <v>365</v>
      </c>
      <c r="F213" t="s">
        <v>364</v>
      </c>
      <c r="G213">
        <v>1976</v>
      </c>
      <c r="H213" t="str">
        <f t="shared" si="13"/>
        <v>Rutka Radoslaw</v>
      </c>
      <c r="I213">
        <f t="shared" si="14"/>
        <v>1976</v>
      </c>
      <c r="J213" t="s">
        <v>36</v>
      </c>
      <c r="K213" t="s">
        <v>682</v>
      </c>
    </row>
    <row r="214" spans="1:11">
      <c r="A214" t="str">
        <f t="shared" si="12"/>
        <v>WodzińskiGrzegorz1976</v>
      </c>
      <c r="C214">
        <f t="shared" si="15"/>
        <v>213</v>
      </c>
      <c r="D214" t="s">
        <v>361</v>
      </c>
      <c r="E214" t="s">
        <v>23</v>
      </c>
      <c r="F214" t="s">
        <v>363</v>
      </c>
      <c r="G214">
        <v>1976</v>
      </c>
      <c r="H214" t="str">
        <f t="shared" si="13"/>
        <v>Wodziński Grzegorz</v>
      </c>
      <c r="I214">
        <f t="shared" si="14"/>
        <v>1976</v>
      </c>
      <c r="J214" t="s">
        <v>36</v>
      </c>
      <c r="K214" t="s">
        <v>682</v>
      </c>
    </row>
    <row r="215" spans="1:11">
      <c r="A215" t="str">
        <f t="shared" si="12"/>
        <v>DolanieckiJakub1982</v>
      </c>
      <c r="C215">
        <f t="shared" si="15"/>
        <v>214</v>
      </c>
      <c r="D215" t="s">
        <v>362</v>
      </c>
      <c r="E215" t="s">
        <v>156</v>
      </c>
      <c r="G215">
        <v>1982</v>
      </c>
      <c r="H215" t="str">
        <f t="shared" si="13"/>
        <v>Dolaniecki Jakub</v>
      </c>
      <c r="I215">
        <f t="shared" si="14"/>
        <v>1982</v>
      </c>
      <c r="J215" t="s">
        <v>36</v>
      </c>
      <c r="K215" t="s">
        <v>682</v>
      </c>
    </row>
    <row r="216" spans="1:11">
      <c r="A216" t="str">
        <f t="shared" si="12"/>
        <v>DolanieckiMarek1977</v>
      </c>
      <c r="C216">
        <f t="shared" si="15"/>
        <v>215</v>
      </c>
      <c r="D216" t="s">
        <v>362</v>
      </c>
      <c r="E216" t="s">
        <v>38</v>
      </c>
      <c r="G216">
        <v>1977</v>
      </c>
      <c r="H216" t="str">
        <f t="shared" si="13"/>
        <v>Dolaniecki Marek</v>
      </c>
      <c r="I216">
        <f t="shared" si="14"/>
        <v>1977</v>
      </c>
      <c r="J216" t="s">
        <v>36</v>
      </c>
      <c r="K216" t="s">
        <v>682</v>
      </c>
    </row>
    <row r="217" spans="1:11">
      <c r="A217" t="str">
        <f t="shared" si="12"/>
        <v>WodzińskiMarek1971</v>
      </c>
      <c r="C217">
        <f t="shared" si="15"/>
        <v>216</v>
      </c>
      <c r="D217" t="s">
        <v>361</v>
      </c>
      <c r="E217" t="s">
        <v>38</v>
      </c>
      <c r="G217">
        <v>1971</v>
      </c>
      <c r="H217" t="str">
        <f t="shared" si="13"/>
        <v>Wodziński Marek</v>
      </c>
      <c r="I217">
        <f t="shared" si="14"/>
        <v>1971</v>
      </c>
      <c r="J217" t="s">
        <v>36</v>
      </c>
      <c r="K217" t="s">
        <v>682</v>
      </c>
    </row>
    <row r="218" spans="1:11">
      <c r="A218" t="str">
        <f t="shared" si="12"/>
        <v>NieściorukBarbara1969</v>
      </c>
      <c r="C218">
        <f t="shared" si="15"/>
        <v>217</v>
      </c>
      <c r="D218" t="s">
        <v>426</v>
      </c>
      <c r="E218" t="s">
        <v>425</v>
      </c>
      <c r="G218">
        <v>1969</v>
      </c>
      <c r="H218" t="str">
        <f t="shared" si="13"/>
        <v>Nieścioruk Barbara</v>
      </c>
      <c r="I218">
        <f t="shared" si="14"/>
        <v>1969</v>
      </c>
      <c r="J218" t="s">
        <v>0</v>
      </c>
      <c r="K218" t="s">
        <v>682</v>
      </c>
    </row>
    <row r="219" spans="1:11">
      <c r="A219" t="str">
        <f t="shared" si="12"/>
        <v>DunowskaIlona1973</v>
      </c>
      <c r="C219">
        <f t="shared" si="15"/>
        <v>218</v>
      </c>
      <c r="D219" t="s">
        <v>387</v>
      </c>
      <c r="E219" t="s">
        <v>386</v>
      </c>
      <c r="F219" t="s">
        <v>385</v>
      </c>
      <c r="G219">
        <v>1973</v>
      </c>
      <c r="H219" t="str">
        <f t="shared" si="13"/>
        <v>Dunowska Ilona</v>
      </c>
      <c r="I219">
        <f t="shared" si="14"/>
        <v>1973</v>
      </c>
      <c r="J219" t="s">
        <v>0</v>
      </c>
      <c r="K219" t="s">
        <v>682</v>
      </c>
    </row>
    <row r="220" spans="1:11">
      <c r="A220" t="str">
        <f t="shared" si="12"/>
        <v>ĆwirkoSławomir1972</v>
      </c>
      <c r="C220">
        <f t="shared" si="15"/>
        <v>219</v>
      </c>
      <c r="D220" t="s">
        <v>678</v>
      </c>
      <c r="E220" t="s">
        <v>98</v>
      </c>
      <c r="F220" t="s">
        <v>677</v>
      </c>
      <c r="G220">
        <v>1972</v>
      </c>
      <c r="H220" t="str">
        <f t="shared" si="13"/>
        <v>Ćwirko Sławomir</v>
      </c>
      <c r="I220">
        <f t="shared" si="14"/>
        <v>1972</v>
      </c>
      <c r="J220" t="s">
        <v>36</v>
      </c>
      <c r="K220" t="s">
        <v>683</v>
      </c>
    </row>
    <row r="221" spans="1:11">
      <c r="A221" t="str">
        <f t="shared" si="12"/>
        <v>LeśniowskiMariusz1975</v>
      </c>
      <c r="C221">
        <f t="shared" si="15"/>
        <v>220</v>
      </c>
      <c r="D221" t="s">
        <v>676</v>
      </c>
      <c r="E221" t="s">
        <v>399</v>
      </c>
      <c r="F221" t="s">
        <v>158</v>
      </c>
      <c r="G221">
        <v>1975</v>
      </c>
      <c r="H221" t="str">
        <f t="shared" si="13"/>
        <v>Leśniowski Mariusz</v>
      </c>
      <c r="I221">
        <f t="shared" si="14"/>
        <v>1975</v>
      </c>
      <c r="J221" t="s">
        <v>36</v>
      </c>
      <c r="K221" t="s">
        <v>683</v>
      </c>
    </row>
    <row r="222" spans="1:11">
      <c r="A222" t="str">
        <f t="shared" si="12"/>
        <v>WróbelMarek1989</v>
      </c>
      <c r="C222">
        <f t="shared" si="15"/>
        <v>221</v>
      </c>
      <c r="D222" t="s">
        <v>675</v>
      </c>
      <c r="E222" t="s">
        <v>38</v>
      </c>
      <c r="F222" t="s">
        <v>674</v>
      </c>
      <c r="G222">
        <v>1989</v>
      </c>
      <c r="H222" t="str">
        <f t="shared" si="13"/>
        <v>Wróbel Marek</v>
      </c>
      <c r="I222">
        <f t="shared" si="14"/>
        <v>1989</v>
      </c>
      <c r="J222" t="s">
        <v>36</v>
      </c>
      <c r="K222" t="s">
        <v>683</v>
      </c>
    </row>
    <row r="223" spans="1:11">
      <c r="A223" t="str">
        <f t="shared" si="12"/>
        <v>NowakRemik1972</v>
      </c>
      <c r="C223">
        <f t="shared" si="15"/>
        <v>222</v>
      </c>
      <c r="D223" t="s">
        <v>618</v>
      </c>
      <c r="E223" t="s">
        <v>673</v>
      </c>
      <c r="F223" t="s">
        <v>672</v>
      </c>
      <c r="G223">
        <v>1972</v>
      </c>
      <c r="H223" t="str">
        <f t="shared" si="13"/>
        <v>Nowak Remik</v>
      </c>
      <c r="I223">
        <f t="shared" si="14"/>
        <v>1972</v>
      </c>
      <c r="J223" t="s">
        <v>36</v>
      </c>
      <c r="K223" t="s">
        <v>683</v>
      </c>
    </row>
    <row r="224" spans="1:11">
      <c r="A224" t="str">
        <f t="shared" si="12"/>
        <v>WasilewskiKrzysztof1975</v>
      </c>
      <c r="C224">
        <f t="shared" si="15"/>
        <v>223</v>
      </c>
      <c r="D224" t="s">
        <v>671</v>
      </c>
      <c r="E224" t="s">
        <v>26</v>
      </c>
      <c r="F224" t="s">
        <v>469</v>
      </c>
      <c r="G224">
        <v>1975</v>
      </c>
      <c r="H224" t="str">
        <f t="shared" si="13"/>
        <v>Wasilewski Krzysztof</v>
      </c>
      <c r="I224">
        <f t="shared" si="14"/>
        <v>1975</v>
      </c>
      <c r="J224" t="s">
        <v>36</v>
      </c>
      <c r="K224" t="s">
        <v>683</v>
      </c>
    </row>
    <row r="225" spans="1:11">
      <c r="A225" t="str">
        <f t="shared" si="12"/>
        <v>LipińskiTomasz1985</v>
      </c>
      <c r="C225">
        <f t="shared" si="15"/>
        <v>224</v>
      </c>
      <c r="D225" t="s">
        <v>492</v>
      </c>
      <c r="E225" t="s">
        <v>53</v>
      </c>
      <c r="F225" t="s">
        <v>670</v>
      </c>
      <c r="G225">
        <v>1985</v>
      </c>
      <c r="H225" t="str">
        <f t="shared" si="13"/>
        <v>Lipiński Tomasz</v>
      </c>
      <c r="I225">
        <f t="shared" si="14"/>
        <v>1985</v>
      </c>
      <c r="J225" t="s">
        <v>36</v>
      </c>
      <c r="K225" t="s">
        <v>683</v>
      </c>
    </row>
    <row r="226" spans="1:11">
      <c r="A226" t="str">
        <f t="shared" si="12"/>
        <v>DeptułaKrzysztof1977</v>
      </c>
      <c r="C226">
        <f t="shared" si="15"/>
        <v>225</v>
      </c>
      <c r="D226" t="s">
        <v>669</v>
      </c>
      <c r="E226" t="s">
        <v>26</v>
      </c>
      <c r="F226" t="s">
        <v>668</v>
      </c>
      <c r="G226">
        <v>1977</v>
      </c>
      <c r="H226" t="str">
        <f t="shared" si="13"/>
        <v>Deptuła Krzysztof</v>
      </c>
      <c r="I226">
        <f t="shared" si="14"/>
        <v>1977</v>
      </c>
      <c r="J226" t="s">
        <v>36</v>
      </c>
      <c r="K226" t="s">
        <v>683</v>
      </c>
    </row>
    <row r="227" spans="1:11">
      <c r="A227" t="str">
        <f t="shared" si="12"/>
        <v>PiotrowiczPrzemysław1972</v>
      </c>
      <c r="C227">
        <f t="shared" si="15"/>
        <v>226</v>
      </c>
      <c r="D227" t="s">
        <v>667</v>
      </c>
      <c r="E227" t="s">
        <v>28</v>
      </c>
      <c r="F227" t="s">
        <v>666</v>
      </c>
      <c r="G227">
        <v>1972</v>
      </c>
      <c r="H227" t="str">
        <f t="shared" si="13"/>
        <v>Piotrowicz Przemysław</v>
      </c>
      <c r="I227">
        <f t="shared" si="14"/>
        <v>1972</v>
      </c>
      <c r="J227" t="s">
        <v>36</v>
      </c>
      <c r="K227" t="s">
        <v>683</v>
      </c>
    </row>
    <row r="228" spans="1:11">
      <c r="A228" t="str">
        <f t="shared" si="12"/>
        <v>JaroszekRadosław1994</v>
      </c>
      <c r="C228">
        <f t="shared" si="15"/>
        <v>227</v>
      </c>
      <c r="D228" t="s">
        <v>665</v>
      </c>
      <c r="E228" t="s">
        <v>257</v>
      </c>
      <c r="F228" t="s">
        <v>305</v>
      </c>
      <c r="G228">
        <v>1994</v>
      </c>
      <c r="H228" t="str">
        <f t="shared" si="13"/>
        <v>Jaroszek Radosław</v>
      </c>
      <c r="I228">
        <f t="shared" si="14"/>
        <v>1994</v>
      </c>
      <c r="J228" t="s">
        <v>36</v>
      </c>
      <c r="K228" t="s">
        <v>683</v>
      </c>
    </row>
    <row r="229" spans="1:11">
      <c r="A229" t="str">
        <f t="shared" si="12"/>
        <v>GrundkowskiJacek1982</v>
      </c>
      <c r="C229">
        <f t="shared" si="15"/>
        <v>228</v>
      </c>
      <c r="D229" t="s">
        <v>661</v>
      </c>
      <c r="E229" t="s">
        <v>25</v>
      </c>
      <c r="F229" t="s">
        <v>662</v>
      </c>
      <c r="G229">
        <v>1982</v>
      </c>
      <c r="H229" t="str">
        <f t="shared" si="13"/>
        <v>Grundkowski Jacek</v>
      </c>
      <c r="I229">
        <f t="shared" si="14"/>
        <v>1982</v>
      </c>
      <c r="J229" t="s">
        <v>36</v>
      </c>
      <c r="K229" t="s">
        <v>683</v>
      </c>
    </row>
    <row r="230" spans="1:11">
      <c r="A230" t="str">
        <f t="shared" si="12"/>
        <v>GrundkowskiLesław1952</v>
      </c>
      <c r="C230">
        <f t="shared" si="15"/>
        <v>229</v>
      </c>
      <c r="D230" t="s">
        <v>661</v>
      </c>
      <c r="E230" t="s">
        <v>660</v>
      </c>
      <c r="G230">
        <v>1952</v>
      </c>
      <c r="H230" t="str">
        <f t="shared" si="13"/>
        <v>Grundkowski Lesław</v>
      </c>
      <c r="I230">
        <f t="shared" si="14"/>
        <v>1952</v>
      </c>
      <c r="J230" t="s">
        <v>36</v>
      </c>
      <c r="K230" t="s">
        <v>683</v>
      </c>
    </row>
    <row r="231" spans="1:11">
      <c r="A231" t="str">
        <f t="shared" si="12"/>
        <v>BurkiciakMarcin1972</v>
      </c>
      <c r="C231">
        <f t="shared" si="15"/>
        <v>230</v>
      </c>
      <c r="D231" t="s">
        <v>659</v>
      </c>
      <c r="E231" t="s">
        <v>21</v>
      </c>
      <c r="F231" t="s">
        <v>658</v>
      </c>
      <c r="G231">
        <v>1972</v>
      </c>
      <c r="H231" t="str">
        <f t="shared" si="13"/>
        <v>Burkiciak Marcin</v>
      </c>
      <c r="I231">
        <f t="shared" si="14"/>
        <v>1972</v>
      </c>
      <c r="J231" t="s">
        <v>36</v>
      </c>
      <c r="K231" t="s">
        <v>683</v>
      </c>
    </row>
    <row r="232" spans="1:11">
      <c r="A232" t="str">
        <f t="shared" si="12"/>
        <v>PriebeJakub1984</v>
      </c>
      <c r="C232">
        <f t="shared" si="15"/>
        <v>231</v>
      </c>
      <c r="D232" t="s">
        <v>657</v>
      </c>
      <c r="E232" t="s">
        <v>156</v>
      </c>
      <c r="G232">
        <v>1984</v>
      </c>
      <c r="H232" t="str">
        <f t="shared" si="13"/>
        <v>Priebe Jakub</v>
      </c>
      <c r="I232">
        <f t="shared" si="14"/>
        <v>1984</v>
      </c>
      <c r="J232" t="s">
        <v>36</v>
      </c>
      <c r="K232" t="s">
        <v>683</v>
      </c>
    </row>
    <row r="233" spans="1:11">
      <c r="A233" t="str">
        <f t="shared" si="12"/>
        <v>PopczykTomasz1975</v>
      </c>
      <c r="C233">
        <f t="shared" si="15"/>
        <v>232</v>
      </c>
      <c r="D233" t="s">
        <v>656</v>
      </c>
      <c r="E233" t="s">
        <v>53</v>
      </c>
      <c r="G233">
        <v>1975</v>
      </c>
      <c r="H233" t="str">
        <f t="shared" si="13"/>
        <v>Popczyk Tomasz</v>
      </c>
      <c r="I233">
        <f t="shared" si="14"/>
        <v>1975</v>
      </c>
      <c r="J233" t="s">
        <v>36</v>
      </c>
      <c r="K233" t="s">
        <v>683</v>
      </c>
    </row>
    <row r="234" spans="1:11">
      <c r="A234" t="str">
        <f t="shared" si="12"/>
        <v>DrabikJacek1979</v>
      </c>
      <c r="C234">
        <f t="shared" si="15"/>
        <v>233</v>
      </c>
      <c r="D234" t="s">
        <v>655</v>
      </c>
      <c r="E234" t="s">
        <v>25</v>
      </c>
      <c r="G234">
        <v>1979</v>
      </c>
      <c r="H234" t="str">
        <f t="shared" si="13"/>
        <v>Drabik Jacek</v>
      </c>
      <c r="I234">
        <f t="shared" si="14"/>
        <v>1979</v>
      </c>
      <c r="J234" t="s">
        <v>36</v>
      </c>
      <c r="K234" t="s">
        <v>683</v>
      </c>
    </row>
    <row r="235" spans="1:11">
      <c r="A235" t="str">
        <f t="shared" si="12"/>
        <v>PolaszJacek1968</v>
      </c>
      <c r="C235">
        <f t="shared" si="15"/>
        <v>234</v>
      </c>
      <c r="D235" t="s">
        <v>654</v>
      </c>
      <c r="E235" t="s">
        <v>25</v>
      </c>
      <c r="F235" t="s">
        <v>653</v>
      </c>
      <c r="G235">
        <v>1968</v>
      </c>
      <c r="H235" t="str">
        <f t="shared" si="13"/>
        <v>Polasz Jacek</v>
      </c>
      <c r="I235">
        <f t="shared" si="14"/>
        <v>1968</v>
      </c>
      <c r="J235" t="s">
        <v>36</v>
      </c>
      <c r="K235" t="s">
        <v>683</v>
      </c>
    </row>
    <row r="236" spans="1:11">
      <c r="A236" t="str">
        <f t="shared" si="12"/>
        <v>MarcinkiewiczGrzegorz1986</v>
      </c>
      <c r="C236">
        <f t="shared" si="15"/>
        <v>235</v>
      </c>
      <c r="D236" t="s">
        <v>419</v>
      </c>
      <c r="E236" t="s">
        <v>23</v>
      </c>
      <c r="F236" t="s">
        <v>650</v>
      </c>
      <c r="G236">
        <v>1986</v>
      </c>
      <c r="H236" t="str">
        <f t="shared" si="13"/>
        <v>Marcinkiewicz Grzegorz</v>
      </c>
      <c r="I236">
        <f t="shared" si="14"/>
        <v>1986</v>
      </c>
      <c r="J236" t="s">
        <v>36</v>
      </c>
      <c r="K236" t="s">
        <v>683</v>
      </c>
    </row>
    <row r="237" spans="1:11">
      <c r="A237" t="str">
        <f t="shared" si="12"/>
        <v>GrzonkaTomasz1976</v>
      </c>
      <c r="C237">
        <f t="shared" si="15"/>
        <v>236</v>
      </c>
      <c r="D237" t="s">
        <v>649</v>
      </c>
      <c r="E237" t="s">
        <v>53</v>
      </c>
      <c r="F237" t="s">
        <v>647</v>
      </c>
      <c r="G237">
        <v>1976</v>
      </c>
      <c r="H237" t="str">
        <f t="shared" si="13"/>
        <v>Grzonka Tomasz</v>
      </c>
      <c r="I237">
        <f t="shared" si="14"/>
        <v>1976</v>
      </c>
      <c r="J237" t="s">
        <v>36</v>
      </c>
      <c r="K237" t="s">
        <v>683</v>
      </c>
    </row>
    <row r="238" spans="1:11">
      <c r="A238" t="str">
        <f t="shared" si="12"/>
        <v>DębskiBartosz1976</v>
      </c>
      <c r="C238">
        <f t="shared" si="15"/>
        <v>237</v>
      </c>
      <c r="D238" t="s">
        <v>648</v>
      </c>
      <c r="E238" t="s">
        <v>51</v>
      </c>
      <c r="F238" t="s">
        <v>647</v>
      </c>
      <c r="G238">
        <v>1976</v>
      </c>
      <c r="H238" t="str">
        <f t="shared" si="13"/>
        <v>Dębski Bartosz</v>
      </c>
      <c r="I238">
        <f t="shared" si="14"/>
        <v>1976</v>
      </c>
      <c r="J238" t="s">
        <v>36</v>
      </c>
      <c r="K238" t="s">
        <v>683</v>
      </c>
    </row>
    <row r="239" spans="1:11">
      <c r="A239" t="str">
        <f t="shared" si="12"/>
        <v>ŚlósarczykMaciej1979</v>
      </c>
      <c r="C239">
        <f t="shared" si="15"/>
        <v>238</v>
      </c>
      <c r="D239" t="s">
        <v>601</v>
      </c>
      <c r="E239" t="s">
        <v>76</v>
      </c>
      <c r="F239" t="s">
        <v>646</v>
      </c>
      <c r="G239">
        <v>1979</v>
      </c>
      <c r="H239" t="str">
        <f t="shared" si="13"/>
        <v>Ślósarczyk Maciej</v>
      </c>
      <c r="I239">
        <f t="shared" si="14"/>
        <v>1979</v>
      </c>
      <c r="J239" t="s">
        <v>36</v>
      </c>
      <c r="K239" t="s">
        <v>683</v>
      </c>
    </row>
    <row r="240" spans="1:11">
      <c r="A240" t="str">
        <f t="shared" si="12"/>
        <v>CieślińskiGrzegorz1972</v>
      </c>
      <c r="C240">
        <f t="shared" si="15"/>
        <v>239</v>
      </c>
      <c r="D240" t="s">
        <v>645</v>
      </c>
      <c r="E240" t="s">
        <v>23</v>
      </c>
      <c r="F240" t="s">
        <v>643</v>
      </c>
      <c r="G240">
        <v>1972</v>
      </c>
      <c r="H240" t="str">
        <f t="shared" si="13"/>
        <v>Cieśliński Grzegorz</v>
      </c>
      <c r="I240">
        <f t="shared" si="14"/>
        <v>1972</v>
      </c>
      <c r="J240" t="s">
        <v>36</v>
      </c>
      <c r="K240" t="s">
        <v>683</v>
      </c>
    </row>
    <row r="241" spans="1:11">
      <c r="A241" t="str">
        <f t="shared" si="12"/>
        <v>LiczywekAndrzej1979</v>
      </c>
      <c r="C241">
        <f t="shared" si="15"/>
        <v>240</v>
      </c>
      <c r="D241" t="s">
        <v>644</v>
      </c>
      <c r="E241" t="s">
        <v>30</v>
      </c>
      <c r="F241" t="s">
        <v>643</v>
      </c>
      <c r="G241">
        <v>1979</v>
      </c>
      <c r="H241" t="str">
        <f t="shared" si="13"/>
        <v>Liczywek Andrzej</v>
      </c>
      <c r="I241">
        <f t="shared" si="14"/>
        <v>1979</v>
      </c>
      <c r="J241" t="s">
        <v>36</v>
      </c>
      <c r="K241" t="s">
        <v>683</v>
      </c>
    </row>
    <row r="242" spans="1:11">
      <c r="A242" t="str">
        <f t="shared" si="12"/>
        <v>FerdekPrzemysław1974</v>
      </c>
      <c r="C242">
        <f t="shared" si="15"/>
        <v>241</v>
      </c>
      <c r="D242" t="s">
        <v>642</v>
      </c>
      <c r="E242" t="s">
        <v>28</v>
      </c>
      <c r="F242" t="s">
        <v>641</v>
      </c>
      <c r="G242">
        <v>1974</v>
      </c>
      <c r="H242" t="str">
        <f t="shared" si="13"/>
        <v>Ferdek Przemysław</v>
      </c>
      <c r="I242">
        <f t="shared" si="14"/>
        <v>1974</v>
      </c>
      <c r="J242" t="s">
        <v>36</v>
      </c>
      <c r="K242" t="s">
        <v>683</v>
      </c>
    </row>
    <row r="243" spans="1:11">
      <c r="A243" t="str">
        <f t="shared" si="12"/>
        <v>BielennyPaweł1977</v>
      </c>
      <c r="C243">
        <f t="shared" si="15"/>
        <v>242</v>
      </c>
      <c r="D243" t="s">
        <v>640</v>
      </c>
      <c r="E243" t="s">
        <v>20</v>
      </c>
      <c r="G243">
        <v>1977</v>
      </c>
      <c r="H243" t="str">
        <f t="shared" si="13"/>
        <v>Bielenny Paweł</v>
      </c>
      <c r="I243">
        <f t="shared" si="14"/>
        <v>1977</v>
      </c>
      <c r="J243" t="s">
        <v>36</v>
      </c>
      <c r="K243" t="s">
        <v>683</v>
      </c>
    </row>
    <row r="244" spans="1:11">
      <c r="A244" t="str">
        <f t="shared" si="12"/>
        <v>KobusPiotr1982</v>
      </c>
      <c r="C244">
        <f t="shared" si="15"/>
        <v>243</v>
      </c>
      <c r="D244" t="s">
        <v>639</v>
      </c>
      <c r="E244" t="s">
        <v>19</v>
      </c>
      <c r="F244" t="s">
        <v>638</v>
      </c>
      <c r="G244">
        <v>1982</v>
      </c>
      <c r="H244" t="str">
        <f t="shared" si="13"/>
        <v>Kobus Piotr</v>
      </c>
      <c r="I244">
        <f t="shared" si="14"/>
        <v>1982</v>
      </c>
      <c r="J244" t="s">
        <v>36</v>
      </c>
      <c r="K244" t="s">
        <v>683</v>
      </c>
    </row>
    <row r="245" spans="1:11">
      <c r="A245" t="str">
        <f t="shared" si="12"/>
        <v>MiotkSzymon1978</v>
      </c>
      <c r="C245">
        <f t="shared" si="15"/>
        <v>244</v>
      </c>
      <c r="D245" t="s">
        <v>637</v>
      </c>
      <c r="E245" t="s">
        <v>414</v>
      </c>
      <c r="F245" t="s">
        <v>636</v>
      </c>
      <c r="G245">
        <v>1978</v>
      </c>
      <c r="H245" t="str">
        <f t="shared" si="13"/>
        <v>Miotk Szymon</v>
      </c>
      <c r="I245">
        <f t="shared" si="14"/>
        <v>1978</v>
      </c>
      <c r="J245" t="s">
        <v>36</v>
      </c>
      <c r="K245" t="s">
        <v>683</v>
      </c>
    </row>
    <row r="246" spans="1:11">
      <c r="A246" t="str">
        <f t="shared" si="12"/>
        <v>BoguszewskiSławomir1980</v>
      </c>
      <c r="C246">
        <f t="shared" si="15"/>
        <v>245</v>
      </c>
      <c r="D246" t="s">
        <v>635</v>
      </c>
      <c r="E246" t="s">
        <v>98</v>
      </c>
      <c r="F246" t="s">
        <v>634</v>
      </c>
      <c r="G246">
        <v>1980</v>
      </c>
      <c r="H246" t="str">
        <f t="shared" si="13"/>
        <v>Boguszewski Sławomir</v>
      </c>
      <c r="I246">
        <f t="shared" si="14"/>
        <v>1980</v>
      </c>
      <c r="J246" t="s">
        <v>36</v>
      </c>
      <c r="K246" t="s">
        <v>683</v>
      </c>
    </row>
    <row r="247" spans="1:11">
      <c r="A247" t="str">
        <f t="shared" si="12"/>
        <v>WylężekZdzisław1952</v>
      </c>
      <c r="C247">
        <f t="shared" si="15"/>
        <v>246</v>
      </c>
      <c r="D247" t="s">
        <v>446</v>
      </c>
      <c r="E247" t="s">
        <v>234</v>
      </c>
      <c r="F247" t="s">
        <v>444</v>
      </c>
      <c r="G247">
        <v>1952</v>
      </c>
      <c r="H247" t="str">
        <f t="shared" si="13"/>
        <v>Wylężek Zdzisław</v>
      </c>
      <c r="I247">
        <f t="shared" si="14"/>
        <v>1952</v>
      </c>
      <c r="J247" t="s">
        <v>36</v>
      </c>
      <c r="K247" t="s">
        <v>683</v>
      </c>
    </row>
    <row r="248" spans="1:11">
      <c r="A248" t="str">
        <f t="shared" si="12"/>
        <v>PachulskiJarosław1964</v>
      </c>
      <c r="C248">
        <f t="shared" si="15"/>
        <v>247</v>
      </c>
      <c r="D248" t="s">
        <v>180</v>
      </c>
      <c r="E248" t="s">
        <v>96</v>
      </c>
      <c r="F248" t="s">
        <v>407</v>
      </c>
      <c r="G248">
        <v>1964</v>
      </c>
      <c r="H248" t="str">
        <f t="shared" si="13"/>
        <v>Pachulski Jarosław</v>
      </c>
      <c r="I248">
        <f t="shared" si="14"/>
        <v>1964</v>
      </c>
      <c r="J248" t="s">
        <v>36</v>
      </c>
      <c r="K248" t="s">
        <v>683</v>
      </c>
    </row>
    <row r="249" spans="1:11">
      <c r="A249" t="str">
        <f t="shared" si="12"/>
        <v>SitekTomasz1978</v>
      </c>
      <c r="C249">
        <f t="shared" si="15"/>
        <v>248</v>
      </c>
      <c r="D249" t="s">
        <v>633</v>
      </c>
      <c r="E249" t="s">
        <v>53</v>
      </c>
      <c r="G249">
        <v>1978</v>
      </c>
      <c r="H249" t="str">
        <f t="shared" si="13"/>
        <v>Sitek Tomasz</v>
      </c>
      <c r="I249">
        <f t="shared" si="14"/>
        <v>1978</v>
      </c>
      <c r="J249" t="s">
        <v>36</v>
      </c>
      <c r="K249" t="s">
        <v>683</v>
      </c>
    </row>
    <row r="250" spans="1:11">
      <c r="A250" t="str">
        <f t="shared" si="12"/>
        <v>GlaserJakub1986</v>
      </c>
      <c r="C250">
        <f t="shared" si="15"/>
        <v>249</v>
      </c>
      <c r="D250" t="s">
        <v>632</v>
      </c>
      <c r="E250" t="s">
        <v>156</v>
      </c>
      <c r="F250" t="s">
        <v>631</v>
      </c>
      <c r="G250">
        <v>1986</v>
      </c>
      <c r="H250" t="str">
        <f t="shared" si="13"/>
        <v>Glaser Jakub</v>
      </c>
      <c r="I250">
        <f t="shared" si="14"/>
        <v>1986</v>
      </c>
      <c r="J250" t="s">
        <v>36</v>
      </c>
      <c r="K250" t="s">
        <v>683</v>
      </c>
    </row>
    <row r="251" spans="1:11">
      <c r="A251" t="str">
        <f t="shared" si="12"/>
        <v>StencelKrystian1987</v>
      </c>
      <c r="C251">
        <f t="shared" si="15"/>
        <v>250</v>
      </c>
      <c r="D251" t="s">
        <v>630</v>
      </c>
      <c r="E251" t="s">
        <v>83</v>
      </c>
      <c r="F251" t="s">
        <v>629</v>
      </c>
      <c r="G251">
        <v>1987</v>
      </c>
      <c r="H251" t="str">
        <f t="shared" si="13"/>
        <v>Stencel Krystian</v>
      </c>
      <c r="I251">
        <f t="shared" si="14"/>
        <v>1987</v>
      </c>
      <c r="J251" t="s">
        <v>36</v>
      </c>
      <c r="K251" t="s">
        <v>683</v>
      </c>
    </row>
    <row r="252" spans="1:11">
      <c r="A252" t="str">
        <f t="shared" si="12"/>
        <v>KorsakDariusz1962</v>
      </c>
      <c r="C252">
        <f t="shared" si="15"/>
        <v>251</v>
      </c>
      <c r="D252" t="s">
        <v>628</v>
      </c>
      <c r="E252" t="s">
        <v>159</v>
      </c>
      <c r="F252" t="s">
        <v>627</v>
      </c>
      <c r="G252">
        <v>1962</v>
      </c>
      <c r="H252" t="str">
        <f t="shared" si="13"/>
        <v>Korsak Dariusz</v>
      </c>
      <c r="I252">
        <f t="shared" si="14"/>
        <v>1962</v>
      </c>
      <c r="J252" t="s">
        <v>36</v>
      </c>
      <c r="K252" t="s">
        <v>683</v>
      </c>
    </row>
    <row r="253" spans="1:11">
      <c r="A253" t="str">
        <f t="shared" si="12"/>
        <v>MarzejonKarol1972</v>
      </c>
      <c r="C253">
        <f t="shared" si="15"/>
        <v>252</v>
      </c>
      <c r="D253" t="s">
        <v>626</v>
      </c>
      <c r="E253" t="s">
        <v>101</v>
      </c>
      <c r="G253">
        <v>1972</v>
      </c>
      <c r="H253" t="str">
        <f t="shared" si="13"/>
        <v>Marzejon Karol</v>
      </c>
      <c r="I253">
        <f t="shared" si="14"/>
        <v>1972</v>
      </c>
      <c r="J253" t="s">
        <v>36</v>
      </c>
      <c r="K253" t="s">
        <v>683</v>
      </c>
    </row>
    <row r="254" spans="1:11">
      <c r="A254" t="str">
        <f t="shared" si="12"/>
        <v>HołodMateusz1987</v>
      </c>
      <c r="C254">
        <f t="shared" si="15"/>
        <v>253</v>
      </c>
      <c r="D254" t="s">
        <v>625</v>
      </c>
      <c r="E254" t="s">
        <v>97</v>
      </c>
      <c r="G254">
        <v>1987</v>
      </c>
      <c r="H254" t="str">
        <f t="shared" si="13"/>
        <v>Hołod Mateusz</v>
      </c>
      <c r="I254">
        <f t="shared" si="14"/>
        <v>1987</v>
      </c>
      <c r="J254" t="s">
        <v>36</v>
      </c>
      <c r="K254" t="s">
        <v>683</v>
      </c>
    </row>
    <row r="255" spans="1:11">
      <c r="A255" t="str">
        <f t="shared" si="12"/>
        <v>MaliszewskiMaciej1978</v>
      </c>
      <c r="C255">
        <f t="shared" si="15"/>
        <v>254</v>
      </c>
      <c r="D255" t="s">
        <v>553</v>
      </c>
      <c r="E255" t="s">
        <v>76</v>
      </c>
      <c r="G255">
        <v>1978</v>
      </c>
      <c r="H255" t="str">
        <f t="shared" si="13"/>
        <v>Maliszewski Maciej</v>
      </c>
      <c r="I255">
        <f t="shared" si="14"/>
        <v>1978</v>
      </c>
      <c r="J255" t="s">
        <v>36</v>
      </c>
      <c r="K255" t="s">
        <v>683</v>
      </c>
    </row>
    <row r="256" spans="1:11">
      <c r="A256" t="str">
        <f t="shared" si="12"/>
        <v>MaliszewskiMarek1982</v>
      </c>
      <c r="C256">
        <f t="shared" si="15"/>
        <v>255</v>
      </c>
      <c r="D256" t="s">
        <v>553</v>
      </c>
      <c r="E256" t="s">
        <v>38</v>
      </c>
      <c r="F256" t="s">
        <v>624</v>
      </c>
      <c r="G256">
        <v>1982</v>
      </c>
      <c r="H256" t="str">
        <f t="shared" si="13"/>
        <v>Maliszewski Marek</v>
      </c>
      <c r="I256">
        <f t="shared" si="14"/>
        <v>1982</v>
      </c>
      <c r="J256" t="s">
        <v>36</v>
      </c>
      <c r="K256" t="s">
        <v>683</v>
      </c>
    </row>
    <row r="257" spans="1:11">
      <c r="A257" t="str">
        <f t="shared" si="12"/>
        <v>KostrzewaJacek1971</v>
      </c>
      <c r="C257">
        <f t="shared" si="15"/>
        <v>256</v>
      </c>
      <c r="D257" t="s">
        <v>623</v>
      </c>
      <c r="E257" t="s">
        <v>25</v>
      </c>
      <c r="F257" t="s">
        <v>619</v>
      </c>
      <c r="G257">
        <v>1971</v>
      </c>
      <c r="H257" t="str">
        <f t="shared" si="13"/>
        <v>Kostrzewa Jacek</v>
      </c>
      <c r="I257">
        <f t="shared" si="14"/>
        <v>1971</v>
      </c>
      <c r="J257" t="s">
        <v>36</v>
      </c>
      <c r="K257" t="s">
        <v>683</v>
      </c>
    </row>
    <row r="258" spans="1:11">
      <c r="A258" t="str">
        <f t="shared" ref="A258:A321" si="16">D258&amp;E258&amp;G258</f>
        <v>KoperskiPiotr1971</v>
      </c>
      <c r="C258">
        <f t="shared" si="15"/>
        <v>257</v>
      </c>
      <c r="D258" t="s">
        <v>622</v>
      </c>
      <c r="E258" t="s">
        <v>19</v>
      </c>
      <c r="G258">
        <v>1971</v>
      </c>
      <c r="H258" t="str">
        <f t="shared" si="13"/>
        <v>Koperski Piotr</v>
      </c>
      <c r="I258">
        <f t="shared" si="14"/>
        <v>1971</v>
      </c>
      <c r="J258" t="s">
        <v>36</v>
      </c>
      <c r="K258" t="s">
        <v>683</v>
      </c>
    </row>
    <row r="259" spans="1:11">
      <c r="A259" t="str">
        <f t="shared" si="16"/>
        <v>ChełminiakMarcin1971</v>
      </c>
      <c r="C259">
        <f t="shared" si="15"/>
        <v>258</v>
      </c>
      <c r="D259" t="s">
        <v>621</v>
      </c>
      <c r="E259" t="s">
        <v>21</v>
      </c>
      <c r="F259" t="s">
        <v>619</v>
      </c>
      <c r="G259">
        <v>1971</v>
      </c>
      <c r="H259" t="str">
        <f t="shared" ref="H259:H322" si="17">D259&amp;" "&amp;E259</f>
        <v>Chełminiak Marcin</v>
      </c>
      <c r="I259">
        <f t="shared" ref="I259:I322" si="18">G259</f>
        <v>1971</v>
      </c>
      <c r="J259" t="s">
        <v>36</v>
      </c>
      <c r="K259" t="s">
        <v>683</v>
      </c>
    </row>
    <row r="260" spans="1:11">
      <c r="A260" t="str">
        <f t="shared" si="16"/>
        <v>CieślikRafał1971</v>
      </c>
      <c r="C260">
        <f t="shared" ref="C260:C323" si="19">C259+1</f>
        <v>259</v>
      </c>
      <c r="D260" t="s">
        <v>620</v>
      </c>
      <c r="E260" t="s">
        <v>50</v>
      </c>
      <c r="F260" t="s">
        <v>619</v>
      </c>
      <c r="G260">
        <v>1971</v>
      </c>
      <c r="H260" t="str">
        <f t="shared" si="17"/>
        <v>Cieślik Rafał</v>
      </c>
      <c r="I260">
        <f t="shared" si="18"/>
        <v>1971</v>
      </c>
      <c r="J260" t="s">
        <v>36</v>
      </c>
      <c r="K260" t="s">
        <v>683</v>
      </c>
    </row>
    <row r="261" spans="1:11">
      <c r="A261" t="str">
        <f t="shared" si="16"/>
        <v>NowakAdam1966</v>
      </c>
      <c r="C261">
        <f t="shared" si="19"/>
        <v>260</v>
      </c>
      <c r="D261" t="s">
        <v>618</v>
      </c>
      <c r="E261" t="s">
        <v>89</v>
      </c>
      <c r="F261" t="s">
        <v>617</v>
      </c>
      <c r="G261">
        <v>1966</v>
      </c>
      <c r="H261" t="str">
        <f t="shared" si="17"/>
        <v>Nowak Adam</v>
      </c>
      <c r="I261">
        <f t="shared" si="18"/>
        <v>1966</v>
      </c>
      <c r="J261" t="s">
        <v>36</v>
      </c>
      <c r="K261" t="s">
        <v>683</v>
      </c>
    </row>
    <row r="262" spans="1:11">
      <c r="A262" t="str">
        <f t="shared" si="16"/>
        <v>TessarRomuald1974</v>
      </c>
      <c r="C262">
        <f t="shared" si="19"/>
        <v>261</v>
      </c>
      <c r="D262" t="s">
        <v>614</v>
      </c>
      <c r="E262" t="s">
        <v>616</v>
      </c>
      <c r="F262" t="s">
        <v>615</v>
      </c>
      <c r="G262">
        <v>1974</v>
      </c>
      <c r="H262" t="str">
        <f t="shared" si="17"/>
        <v>Tessar Romuald</v>
      </c>
      <c r="I262">
        <f t="shared" si="18"/>
        <v>1974</v>
      </c>
      <c r="J262" t="s">
        <v>36</v>
      </c>
      <c r="K262" t="s">
        <v>683</v>
      </c>
    </row>
    <row r="263" spans="1:11">
      <c r="A263" t="str">
        <f t="shared" si="16"/>
        <v>TessarMichał1998</v>
      </c>
      <c r="C263">
        <f t="shared" si="19"/>
        <v>262</v>
      </c>
      <c r="D263" t="s">
        <v>614</v>
      </c>
      <c r="E263" t="s">
        <v>65</v>
      </c>
      <c r="G263">
        <v>1998</v>
      </c>
      <c r="H263" t="str">
        <f t="shared" si="17"/>
        <v>Tessar Michał</v>
      </c>
      <c r="I263">
        <f t="shared" si="18"/>
        <v>1998</v>
      </c>
      <c r="J263" t="s">
        <v>36</v>
      </c>
      <c r="K263" t="s">
        <v>683</v>
      </c>
    </row>
    <row r="264" spans="1:11">
      <c r="A264" t="str">
        <f t="shared" si="16"/>
        <v>PołczyńskiPrzemysław1983</v>
      </c>
      <c r="C264">
        <f t="shared" si="19"/>
        <v>263</v>
      </c>
      <c r="D264" t="s">
        <v>613</v>
      </c>
      <c r="E264" t="s">
        <v>28</v>
      </c>
      <c r="F264" t="s">
        <v>612</v>
      </c>
      <c r="G264">
        <v>1983</v>
      </c>
      <c r="H264" t="str">
        <f t="shared" si="17"/>
        <v>Połczyński Przemysław</v>
      </c>
      <c r="I264">
        <f t="shared" si="18"/>
        <v>1983</v>
      </c>
      <c r="J264" t="s">
        <v>36</v>
      </c>
      <c r="K264" t="s">
        <v>683</v>
      </c>
    </row>
    <row r="265" spans="1:11">
      <c r="A265" t="str">
        <f t="shared" si="16"/>
        <v>CucjewGrzegorz1984</v>
      </c>
      <c r="C265">
        <f t="shared" si="19"/>
        <v>264</v>
      </c>
      <c r="D265" t="s">
        <v>611</v>
      </c>
      <c r="E265" t="s">
        <v>23</v>
      </c>
      <c r="G265">
        <v>1984</v>
      </c>
      <c r="H265" t="str">
        <f t="shared" si="17"/>
        <v>Cucjew Grzegorz</v>
      </c>
      <c r="I265">
        <f t="shared" si="18"/>
        <v>1984</v>
      </c>
      <c r="J265" t="s">
        <v>36</v>
      </c>
      <c r="K265" t="s">
        <v>683</v>
      </c>
    </row>
    <row r="266" spans="1:11">
      <c r="A266" t="str">
        <f t="shared" si="16"/>
        <v>DomachowskiSzymon1981</v>
      </c>
      <c r="C266">
        <f t="shared" si="19"/>
        <v>265</v>
      </c>
      <c r="D266" t="s">
        <v>610</v>
      </c>
      <c r="E266" t="s">
        <v>414</v>
      </c>
      <c r="F266" t="s">
        <v>608</v>
      </c>
      <c r="G266">
        <v>1981</v>
      </c>
      <c r="H266" t="str">
        <f t="shared" si="17"/>
        <v>Domachowski Szymon</v>
      </c>
      <c r="I266">
        <f t="shared" si="18"/>
        <v>1981</v>
      </c>
      <c r="J266" t="s">
        <v>36</v>
      </c>
      <c r="K266" t="s">
        <v>683</v>
      </c>
    </row>
    <row r="267" spans="1:11">
      <c r="A267" t="str">
        <f t="shared" si="16"/>
        <v>SemschArtur1962</v>
      </c>
      <c r="C267">
        <f t="shared" si="19"/>
        <v>266</v>
      </c>
      <c r="D267" t="s">
        <v>607</v>
      </c>
      <c r="E267" t="s">
        <v>56</v>
      </c>
      <c r="F267" t="s">
        <v>606</v>
      </c>
      <c r="G267">
        <v>1962</v>
      </c>
      <c r="H267" t="str">
        <f t="shared" si="17"/>
        <v>Semsch Artur</v>
      </c>
      <c r="I267">
        <f t="shared" si="18"/>
        <v>1962</v>
      </c>
      <c r="J267" t="s">
        <v>36</v>
      </c>
      <c r="K267" t="s">
        <v>683</v>
      </c>
    </row>
    <row r="268" spans="1:11">
      <c r="A268" t="str">
        <f t="shared" si="16"/>
        <v>ZdonczykMichal1987</v>
      </c>
      <c r="C268">
        <f t="shared" si="19"/>
        <v>267</v>
      </c>
      <c r="D268" t="s">
        <v>605</v>
      </c>
      <c r="E268" t="s">
        <v>604</v>
      </c>
      <c r="G268">
        <v>1987</v>
      </c>
      <c r="H268" t="str">
        <f t="shared" si="17"/>
        <v>Zdonczyk Michal</v>
      </c>
      <c r="I268">
        <f t="shared" si="18"/>
        <v>1987</v>
      </c>
      <c r="J268" t="s">
        <v>36</v>
      </c>
      <c r="K268" t="s">
        <v>683</v>
      </c>
    </row>
    <row r="269" spans="1:11">
      <c r="A269" t="str">
        <f t="shared" si="16"/>
        <v>KlucznikJarek1983</v>
      </c>
      <c r="C269">
        <f t="shared" si="19"/>
        <v>268</v>
      </c>
      <c r="D269" t="s">
        <v>603</v>
      </c>
      <c r="E269" t="s">
        <v>352</v>
      </c>
      <c r="G269">
        <v>1983</v>
      </c>
      <c r="H269" t="str">
        <f t="shared" si="17"/>
        <v>Klucznik Jarek</v>
      </c>
      <c r="I269">
        <f t="shared" si="18"/>
        <v>1983</v>
      </c>
      <c r="J269" t="s">
        <v>36</v>
      </c>
      <c r="K269" t="s">
        <v>683</v>
      </c>
    </row>
    <row r="270" spans="1:11">
      <c r="A270" t="str">
        <f t="shared" si="16"/>
        <v>OgryczakTomasz1971</v>
      </c>
      <c r="C270">
        <f t="shared" si="19"/>
        <v>269</v>
      </c>
      <c r="D270" t="s">
        <v>602</v>
      </c>
      <c r="E270" t="s">
        <v>53</v>
      </c>
      <c r="G270">
        <v>1971</v>
      </c>
      <c r="H270" t="str">
        <f t="shared" si="17"/>
        <v>Ogryczak Tomasz</v>
      </c>
      <c r="I270">
        <f t="shared" si="18"/>
        <v>1971</v>
      </c>
      <c r="J270" t="s">
        <v>36</v>
      </c>
      <c r="K270" t="s">
        <v>683</v>
      </c>
    </row>
    <row r="271" spans="1:11">
      <c r="A271" t="str">
        <f t="shared" si="16"/>
        <v>PolewkoWaldemar1984</v>
      </c>
      <c r="C271">
        <f t="shared" si="19"/>
        <v>270</v>
      </c>
      <c r="D271" t="s">
        <v>598</v>
      </c>
      <c r="E271" t="s">
        <v>381</v>
      </c>
      <c r="G271">
        <v>1984</v>
      </c>
      <c r="H271" t="str">
        <f t="shared" si="17"/>
        <v>Polewko Waldemar</v>
      </c>
      <c r="I271">
        <f t="shared" si="18"/>
        <v>1984</v>
      </c>
      <c r="J271" t="s">
        <v>36</v>
      </c>
      <c r="K271" t="s">
        <v>683</v>
      </c>
    </row>
    <row r="272" spans="1:11">
      <c r="A272" t="str">
        <f t="shared" si="16"/>
        <v>BróżWojciech1975</v>
      </c>
      <c r="C272">
        <f t="shared" si="19"/>
        <v>271</v>
      </c>
      <c r="D272" t="s">
        <v>597</v>
      </c>
      <c r="E272" t="s">
        <v>166</v>
      </c>
      <c r="F272" t="s">
        <v>591</v>
      </c>
      <c r="G272">
        <v>1975</v>
      </c>
      <c r="H272" t="str">
        <f t="shared" si="17"/>
        <v>Bróż Wojciech</v>
      </c>
      <c r="I272">
        <f t="shared" si="18"/>
        <v>1975</v>
      </c>
      <c r="J272" t="s">
        <v>36</v>
      </c>
      <c r="K272" t="s">
        <v>683</v>
      </c>
    </row>
    <row r="273" spans="1:11">
      <c r="A273" t="str">
        <f t="shared" si="16"/>
        <v>BallerstadtŁukasz1979</v>
      </c>
      <c r="C273">
        <f t="shared" si="19"/>
        <v>272</v>
      </c>
      <c r="D273" t="s">
        <v>596</v>
      </c>
      <c r="E273" t="s">
        <v>69</v>
      </c>
      <c r="F273" t="s">
        <v>591</v>
      </c>
      <c r="G273">
        <v>1979</v>
      </c>
      <c r="H273" t="str">
        <f t="shared" si="17"/>
        <v>Ballerstadt Łukasz</v>
      </c>
      <c r="I273">
        <f t="shared" si="18"/>
        <v>1979</v>
      </c>
      <c r="J273" t="s">
        <v>36</v>
      </c>
      <c r="K273" t="s">
        <v>683</v>
      </c>
    </row>
    <row r="274" spans="1:11">
      <c r="A274" t="str">
        <f t="shared" si="16"/>
        <v>JarosiewiczRadek1976</v>
      </c>
      <c r="C274">
        <f t="shared" si="19"/>
        <v>273</v>
      </c>
      <c r="D274" t="s">
        <v>593</v>
      </c>
      <c r="E274" t="s">
        <v>595</v>
      </c>
      <c r="F274" t="s">
        <v>594</v>
      </c>
      <c r="G274">
        <v>1976</v>
      </c>
      <c r="H274" t="str">
        <f t="shared" si="17"/>
        <v>Jarosiewicz Radek</v>
      </c>
      <c r="I274">
        <f t="shared" si="18"/>
        <v>1976</v>
      </c>
      <c r="J274" t="s">
        <v>36</v>
      </c>
      <c r="K274" t="s">
        <v>683</v>
      </c>
    </row>
    <row r="275" spans="1:11">
      <c r="A275" t="str">
        <f t="shared" si="16"/>
        <v>CisońMateusz1982</v>
      </c>
      <c r="C275">
        <f t="shared" si="19"/>
        <v>274</v>
      </c>
      <c r="D275" t="s">
        <v>592</v>
      </c>
      <c r="E275" t="s">
        <v>97</v>
      </c>
      <c r="F275" t="s">
        <v>591</v>
      </c>
      <c r="G275">
        <v>1982</v>
      </c>
      <c r="H275" t="str">
        <f t="shared" si="17"/>
        <v>Cisoń Mateusz</v>
      </c>
      <c r="I275">
        <f t="shared" si="18"/>
        <v>1982</v>
      </c>
      <c r="J275" t="s">
        <v>36</v>
      </c>
      <c r="K275" t="s">
        <v>683</v>
      </c>
    </row>
    <row r="276" spans="1:11">
      <c r="A276" t="str">
        <f t="shared" si="16"/>
        <v>Łys-PisowackiAdam1986</v>
      </c>
      <c r="C276">
        <f t="shared" si="19"/>
        <v>275</v>
      </c>
      <c r="D276" t="s">
        <v>679</v>
      </c>
      <c r="E276" t="s">
        <v>89</v>
      </c>
      <c r="G276">
        <v>1986</v>
      </c>
      <c r="H276" t="str">
        <f t="shared" si="17"/>
        <v>Łys-Pisowacki Adam</v>
      </c>
      <c r="I276">
        <f t="shared" si="18"/>
        <v>1986</v>
      </c>
      <c r="J276" t="s">
        <v>36</v>
      </c>
      <c r="K276" t="s">
        <v>683</v>
      </c>
    </row>
    <row r="277" spans="1:11">
      <c r="A277" t="str">
        <f t="shared" si="16"/>
        <v>BlockDaniel1980</v>
      </c>
      <c r="C277">
        <f t="shared" si="19"/>
        <v>276</v>
      </c>
      <c r="D277" t="s">
        <v>476</v>
      </c>
      <c r="E277" t="s">
        <v>154</v>
      </c>
      <c r="G277">
        <v>1980</v>
      </c>
      <c r="H277" t="str">
        <f t="shared" si="17"/>
        <v>Block Daniel</v>
      </c>
      <c r="I277">
        <f t="shared" si="18"/>
        <v>1980</v>
      </c>
      <c r="J277" t="s">
        <v>36</v>
      </c>
      <c r="K277" t="s">
        <v>683</v>
      </c>
    </row>
    <row r="278" spans="1:11">
      <c r="A278" t="str">
        <f t="shared" si="16"/>
        <v>TeległówTomasz1977</v>
      </c>
      <c r="C278">
        <f t="shared" si="19"/>
        <v>277</v>
      </c>
      <c r="D278" t="s">
        <v>590</v>
      </c>
      <c r="E278" t="s">
        <v>53</v>
      </c>
      <c r="F278" t="s">
        <v>589</v>
      </c>
      <c r="G278">
        <v>1977</v>
      </c>
      <c r="H278" t="str">
        <f t="shared" si="17"/>
        <v>Teległów Tomasz</v>
      </c>
      <c r="I278">
        <f t="shared" si="18"/>
        <v>1977</v>
      </c>
      <c r="J278" t="s">
        <v>36</v>
      </c>
      <c r="K278" t="s">
        <v>683</v>
      </c>
    </row>
    <row r="279" spans="1:11">
      <c r="A279" t="str">
        <f t="shared" si="16"/>
        <v>KnitterJakub1988</v>
      </c>
      <c r="C279">
        <f t="shared" si="19"/>
        <v>278</v>
      </c>
      <c r="D279" t="s">
        <v>588</v>
      </c>
      <c r="E279" t="s">
        <v>156</v>
      </c>
      <c r="F279" t="s">
        <v>587</v>
      </c>
      <c r="G279">
        <v>1988</v>
      </c>
      <c r="H279" t="str">
        <f t="shared" si="17"/>
        <v>Knitter Jakub</v>
      </c>
      <c r="I279">
        <f t="shared" si="18"/>
        <v>1988</v>
      </c>
      <c r="J279" t="s">
        <v>36</v>
      </c>
      <c r="K279" t="s">
        <v>683</v>
      </c>
    </row>
    <row r="280" spans="1:11">
      <c r="A280" t="str">
        <f t="shared" si="16"/>
        <v>PelichowskiDamian1982</v>
      </c>
      <c r="C280">
        <f t="shared" si="19"/>
        <v>279</v>
      </c>
      <c r="D280" t="s">
        <v>584</v>
      </c>
      <c r="E280" t="s">
        <v>298</v>
      </c>
      <c r="F280" t="s">
        <v>583</v>
      </c>
      <c r="G280">
        <v>1982</v>
      </c>
      <c r="H280" t="str">
        <f t="shared" si="17"/>
        <v>Pelichowski Damian</v>
      </c>
      <c r="I280">
        <f t="shared" si="18"/>
        <v>1982</v>
      </c>
      <c r="J280" t="s">
        <v>36</v>
      </c>
      <c r="K280" t="s">
        <v>683</v>
      </c>
    </row>
    <row r="281" spans="1:11">
      <c r="A281" t="str">
        <f t="shared" si="16"/>
        <v>LisowskiAdam1975</v>
      </c>
      <c r="C281">
        <f t="shared" si="19"/>
        <v>280</v>
      </c>
      <c r="D281" t="s">
        <v>582</v>
      </c>
      <c r="E281" t="s">
        <v>89</v>
      </c>
      <c r="F281" t="s">
        <v>581</v>
      </c>
      <c r="G281">
        <v>1975</v>
      </c>
      <c r="H281" t="str">
        <f t="shared" si="17"/>
        <v>Lisowski Adam</v>
      </c>
      <c r="I281">
        <f t="shared" si="18"/>
        <v>1975</v>
      </c>
      <c r="J281" t="s">
        <v>36</v>
      </c>
      <c r="K281" t="s">
        <v>683</v>
      </c>
    </row>
    <row r="282" spans="1:11">
      <c r="A282" t="str">
        <f t="shared" si="16"/>
        <v>LegatLeszek1979</v>
      </c>
      <c r="C282">
        <f t="shared" si="19"/>
        <v>281</v>
      </c>
      <c r="D282" t="s">
        <v>580</v>
      </c>
      <c r="E282" t="s">
        <v>29</v>
      </c>
      <c r="F282" t="s">
        <v>401</v>
      </c>
      <c r="G282">
        <v>1979</v>
      </c>
      <c r="H282" t="str">
        <f t="shared" si="17"/>
        <v>Legat Leszek</v>
      </c>
      <c r="I282">
        <f t="shared" si="18"/>
        <v>1979</v>
      </c>
      <c r="J282" t="s">
        <v>36</v>
      </c>
      <c r="K282" t="s">
        <v>683</v>
      </c>
    </row>
    <row r="283" spans="1:11">
      <c r="A283" t="str">
        <f t="shared" si="16"/>
        <v>WentaMarek1957</v>
      </c>
      <c r="C283">
        <f t="shared" si="19"/>
        <v>282</v>
      </c>
      <c r="D283" t="s">
        <v>579</v>
      </c>
      <c r="E283" t="s">
        <v>38</v>
      </c>
      <c r="G283">
        <v>1957</v>
      </c>
      <c r="H283" t="str">
        <f t="shared" si="17"/>
        <v>Wenta Marek</v>
      </c>
      <c r="I283">
        <f t="shared" si="18"/>
        <v>1957</v>
      </c>
      <c r="J283" t="s">
        <v>36</v>
      </c>
      <c r="K283" t="s">
        <v>683</v>
      </c>
    </row>
    <row r="284" spans="1:11">
      <c r="A284" t="str">
        <f t="shared" si="16"/>
        <v>DudaRobert1979</v>
      </c>
      <c r="C284">
        <f t="shared" si="19"/>
        <v>283</v>
      </c>
      <c r="D284" t="s">
        <v>578</v>
      </c>
      <c r="E284" t="s">
        <v>54</v>
      </c>
      <c r="F284" t="s">
        <v>577</v>
      </c>
      <c r="G284">
        <v>1979</v>
      </c>
      <c r="H284" t="str">
        <f t="shared" si="17"/>
        <v>Duda Robert</v>
      </c>
      <c r="I284">
        <f t="shared" si="18"/>
        <v>1979</v>
      </c>
      <c r="J284" t="s">
        <v>36</v>
      </c>
      <c r="K284" t="s">
        <v>683</v>
      </c>
    </row>
    <row r="285" spans="1:11">
      <c r="A285" t="str">
        <f t="shared" si="16"/>
        <v>BenasiewiczMarek1955</v>
      </c>
      <c r="C285">
        <f t="shared" si="19"/>
        <v>284</v>
      </c>
      <c r="D285" t="s">
        <v>576</v>
      </c>
      <c r="E285" t="s">
        <v>38</v>
      </c>
      <c r="G285">
        <v>1955</v>
      </c>
      <c r="H285" t="str">
        <f t="shared" si="17"/>
        <v>Benasiewicz Marek</v>
      </c>
      <c r="I285">
        <f t="shared" si="18"/>
        <v>1955</v>
      </c>
      <c r="J285" t="s">
        <v>36</v>
      </c>
      <c r="K285" t="s">
        <v>683</v>
      </c>
    </row>
    <row r="286" spans="1:11">
      <c r="A286" t="str">
        <f t="shared" si="16"/>
        <v>GrodeckiFilipKordian1992</v>
      </c>
      <c r="C286">
        <f t="shared" si="19"/>
        <v>285</v>
      </c>
      <c r="D286" t="s">
        <v>573</v>
      </c>
      <c r="E286" t="s">
        <v>680</v>
      </c>
      <c r="F286" t="s">
        <v>572</v>
      </c>
      <c r="G286">
        <v>1992</v>
      </c>
      <c r="H286" t="str">
        <f t="shared" si="17"/>
        <v>Grodecki FilipKordian</v>
      </c>
      <c r="I286">
        <f t="shared" si="18"/>
        <v>1992</v>
      </c>
      <c r="J286" t="s">
        <v>36</v>
      </c>
      <c r="K286" t="s">
        <v>683</v>
      </c>
    </row>
    <row r="287" spans="1:11">
      <c r="A287" t="str">
        <f t="shared" si="16"/>
        <v>MorawskiMikołaj1975</v>
      </c>
      <c r="C287">
        <f t="shared" si="19"/>
        <v>286</v>
      </c>
      <c r="D287" t="s">
        <v>161</v>
      </c>
      <c r="E287" t="s">
        <v>447</v>
      </c>
      <c r="F287" t="s">
        <v>345</v>
      </c>
      <c r="G287">
        <v>1975</v>
      </c>
      <c r="H287" t="str">
        <f t="shared" si="17"/>
        <v>Morawski Mikołaj</v>
      </c>
      <c r="I287">
        <f t="shared" si="18"/>
        <v>1975</v>
      </c>
      <c r="J287" t="s">
        <v>36</v>
      </c>
      <c r="K287" t="s">
        <v>683</v>
      </c>
    </row>
    <row r="288" spans="1:11">
      <c r="A288" t="str">
        <f t="shared" si="16"/>
        <v>BorkoRyszard1971</v>
      </c>
      <c r="C288">
        <f t="shared" si="19"/>
        <v>287</v>
      </c>
      <c r="D288" t="s">
        <v>571</v>
      </c>
      <c r="E288" t="s">
        <v>570</v>
      </c>
      <c r="F288" t="s">
        <v>569</v>
      </c>
      <c r="G288">
        <v>1971</v>
      </c>
      <c r="H288" t="str">
        <f t="shared" si="17"/>
        <v>Borko Ryszard</v>
      </c>
      <c r="I288">
        <f t="shared" si="18"/>
        <v>1971</v>
      </c>
      <c r="J288" t="s">
        <v>36</v>
      </c>
      <c r="K288" t="s">
        <v>683</v>
      </c>
    </row>
    <row r="289" spans="1:11">
      <c r="A289" t="str">
        <f t="shared" si="16"/>
        <v>BowarPiotr1977</v>
      </c>
      <c r="C289">
        <f t="shared" si="19"/>
        <v>288</v>
      </c>
      <c r="D289" t="s">
        <v>568</v>
      </c>
      <c r="E289" t="s">
        <v>19</v>
      </c>
      <c r="F289" t="s">
        <v>401</v>
      </c>
      <c r="G289">
        <v>1977</v>
      </c>
      <c r="H289" t="str">
        <f t="shared" si="17"/>
        <v>Bowar Piotr</v>
      </c>
      <c r="I289">
        <f t="shared" si="18"/>
        <v>1977</v>
      </c>
      <c r="J289" t="s">
        <v>36</v>
      </c>
      <c r="K289" t="s">
        <v>683</v>
      </c>
    </row>
    <row r="290" spans="1:11">
      <c r="A290" t="str">
        <f t="shared" si="16"/>
        <v>CiskowskiWaldemar1955</v>
      </c>
      <c r="C290">
        <f t="shared" si="19"/>
        <v>289</v>
      </c>
      <c r="D290" t="s">
        <v>523</v>
      </c>
      <c r="E290" t="s">
        <v>381</v>
      </c>
      <c r="G290">
        <v>1955</v>
      </c>
      <c r="H290" t="str">
        <f t="shared" si="17"/>
        <v>Ciskowski Waldemar</v>
      </c>
      <c r="I290">
        <f t="shared" si="18"/>
        <v>1955</v>
      </c>
      <c r="J290" t="s">
        <v>36</v>
      </c>
      <c r="K290" t="s">
        <v>683</v>
      </c>
    </row>
    <row r="291" spans="1:11">
      <c r="A291" t="str">
        <f t="shared" si="16"/>
        <v>PrazanowskiMariusz1971</v>
      </c>
      <c r="C291">
        <f t="shared" si="19"/>
        <v>290</v>
      </c>
      <c r="D291" t="s">
        <v>564</v>
      </c>
      <c r="E291" t="s">
        <v>399</v>
      </c>
      <c r="F291" t="s">
        <v>563</v>
      </c>
      <c r="G291">
        <v>1971</v>
      </c>
      <c r="H291" t="str">
        <f t="shared" si="17"/>
        <v>Prazanowski Mariusz</v>
      </c>
      <c r="I291">
        <f t="shared" si="18"/>
        <v>1971</v>
      </c>
      <c r="J291" t="s">
        <v>36</v>
      </c>
      <c r="K291" t="s">
        <v>683</v>
      </c>
    </row>
    <row r="292" spans="1:11">
      <c r="A292" t="str">
        <f t="shared" si="16"/>
        <v>KaraśTomasz1971</v>
      </c>
      <c r="C292">
        <f t="shared" si="19"/>
        <v>291</v>
      </c>
      <c r="D292" t="s">
        <v>562</v>
      </c>
      <c r="E292" t="s">
        <v>53</v>
      </c>
      <c r="G292">
        <v>1971</v>
      </c>
      <c r="H292" t="str">
        <f t="shared" si="17"/>
        <v>Karaś Tomasz</v>
      </c>
      <c r="I292">
        <f t="shared" si="18"/>
        <v>1971</v>
      </c>
      <c r="J292" t="s">
        <v>36</v>
      </c>
      <c r="K292" t="s">
        <v>683</v>
      </c>
    </row>
    <row r="293" spans="1:11">
      <c r="A293" t="str">
        <f t="shared" si="16"/>
        <v>BojdeckiFilip1999</v>
      </c>
      <c r="C293">
        <f t="shared" si="19"/>
        <v>292</v>
      </c>
      <c r="D293" t="s">
        <v>561</v>
      </c>
      <c r="E293" t="s">
        <v>560</v>
      </c>
      <c r="F293" t="s">
        <v>559</v>
      </c>
      <c r="G293">
        <v>1999</v>
      </c>
      <c r="H293" t="str">
        <f t="shared" si="17"/>
        <v>Bojdecki Filip</v>
      </c>
      <c r="I293">
        <f t="shared" si="18"/>
        <v>1999</v>
      </c>
      <c r="J293" t="s">
        <v>36</v>
      </c>
      <c r="K293" t="s">
        <v>683</v>
      </c>
    </row>
    <row r="294" spans="1:11">
      <c r="A294" t="str">
        <f t="shared" si="16"/>
        <v>WitaszewskiKrzysztof1978</v>
      </c>
      <c r="C294">
        <f t="shared" si="19"/>
        <v>293</v>
      </c>
      <c r="D294" t="s">
        <v>558</v>
      </c>
      <c r="E294" t="s">
        <v>26</v>
      </c>
      <c r="F294" t="s">
        <v>557</v>
      </c>
      <c r="G294">
        <v>1978</v>
      </c>
      <c r="H294" t="str">
        <f t="shared" si="17"/>
        <v>Witaszewski Krzysztof</v>
      </c>
      <c r="I294">
        <f t="shared" si="18"/>
        <v>1978</v>
      </c>
      <c r="J294" t="s">
        <v>36</v>
      </c>
      <c r="K294" t="s">
        <v>683</v>
      </c>
    </row>
    <row r="295" spans="1:11">
      <c r="A295" t="str">
        <f t="shared" si="16"/>
        <v>SawickiKrzysztof1955</v>
      </c>
      <c r="C295">
        <f t="shared" si="19"/>
        <v>294</v>
      </c>
      <c r="D295" t="s">
        <v>556</v>
      </c>
      <c r="E295" t="s">
        <v>26</v>
      </c>
      <c r="G295">
        <v>1955</v>
      </c>
      <c r="H295" t="str">
        <f t="shared" si="17"/>
        <v>Sawicki Krzysztof</v>
      </c>
      <c r="I295">
        <f t="shared" si="18"/>
        <v>1955</v>
      </c>
      <c r="J295" t="s">
        <v>36</v>
      </c>
      <c r="K295" t="s">
        <v>683</v>
      </c>
    </row>
    <row r="296" spans="1:11">
      <c r="A296" t="str">
        <f t="shared" si="16"/>
        <v>SawickiKacper1981</v>
      </c>
      <c r="C296">
        <f t="shared" si="19"/>
        <v>295</v>
      </c>
      <c r="D296" t="s">
        <v>556</v>
      </c>
      <c r="E296" t="s">
        <v>555</v>
      </c>
      <c r="G296">
        <v>1981</v>
      </c>
      <c r="H296" t="str">
        <f t="shared" si="17"/>
        <v>Sawicki Kacper</v>
      </c>
      <c r="I296">
        <f t="shared" si="18"/>
        <v>1981</v>
      </c>
      <c r="J296" t="s">
        <v>36</v>
      </c>
      <c r="K296" t="s">
        <v>683</v>
      </c>
    </row>
    <row r="297" spans="1:11">
      <c r="A297" t="str">
        <f t="shared" si="16"/>
        <v>CzajkaJarosław1976</v>
      </c>
      <c r="C297">
        <f t="shared" si="19"/>
        <v>296</v>
      </c>
      <c r="D297" t="s">
        <v>554</v>
      </c>
      <c r="E297" t="s">
        <v>96</v>
      </c>
      <c r="G297">
        <v>1976</v>
      </c>
      <c r="H297" t="str">
        <f t="shared" si="17"/>
        <v>Czajka Jarosław</v>
      </c>
      <c r="I297">
        <f t="shared" si="18"/>
        <v>1976</v>
      </c>
      <c r="J297" t="s">
        <v>36</v>
      </c>
      <c r="K297" t="s">
        <v>683</v>
      </c>
    </row>
    <row r="298" spans="1:11">
      <c r="A298" t="str">
        <f t="shared" si="16"/>
        <v>MaliszewskiKarol1985</v>
      </c>
      <c r="C298">
        <f t="shared" si="19"/>
        <v>297</v>
      </c>
      <c r="D298" t="s">
        <v>553</v>
      </c>
      <c r="E298" t="s">
        <v>101</v>
      </c>
      <c r="G298">
        <v>1985</v>
      </c>
      <c r="H298" t="str">
        <f t="shared" si="17"/>
        <v>Maliszewski Karol</v>
      </c>
      <c r="I298">
        <f t="shared" si="18"/>
        <v>1985</v>
      </c>
      <c r="J298" t="s">
        <v>36</v>
      </c>
      <c r="K298" t="s">
        <v>683</v>
      </c>
    </row>
    <row r="299" spans="1:11">
      <c r="A299" t="str">
        <f t="shared" si="16"/>
        <v>MaciejewskiJacek1957</v>
      </c>
      <c r="C299">
        <f t="shared" si="19"/>
        <v>298</v>
      </c>
      <c r="D299" t="s">
        <v>552</v>
      </c>
      <c r="E299" t="s">
        <v>25</v>
      </c>
      <c r="G299">
        <v>1957</v>
      </c>
      <c r="H299" t="str">
        <f t="shared" si="17"/>
        <v>Maciejewski Jacek</v>
      </c>
      <c r="I299">
        <f t="shared" si="18"/>
        <v>1957</v>
      </c>
      <c r="J299" t="s">
        <v>36</v>
      </c>
      <c r="K299" t="s">
        <v>683</v>
      </c>
    </row>
    <row r="300" spans="1:11">
      <c r="A300" t="str">
        <f t="shared" si="16"/>
        <v>TelepskiMichał1986</v>
      </c>
      <c r="C300">
        <f t="shared" si="19"/>
        <v>299</v>
      </c>
      <c r="D300" t="s">
        <v>551</v>
      </c>
      <c r="E300" t="s">
        <v>65</v>
      </c>
      <c r="F300" t="s">
        <v>549</v>
      </c>
      <c r="G300">
        <v>1986</v>
      </c>
      <c r="H300" t="str">
        <f t="shared" si="17"/>
        <v>Telepski Michał</v>
      </c>
      <c r="I300">
        <f t="shared" si="18"/>
        <v>1986</v>
      </c>
      <c r="J300" t="s">
        <v>36</v>
      </c>
      <c r="K300" t="s">
        <v>683</v>
      </c>
    </row>
    <row r="301" spans="1:11">
      <c r="A301" t="str">
        <f t="shared" si="16"/>
        <v>KowalkowskiKrzysztof1982</v>
      </c>
      <c r="C301">
        <f t="shared" si="19"/>
        <v>300</v>
      </c>
      <c r="D301" t="s">
        <v>550</v>
      </c>
      <c r="E301" t="s">
        <v>26</v>
      </c>
      <c r="F301" t="s">
        <v>549</v>
      </c>
      <c r="G301">
        <v>1982</v>
      </c>
      <c r="H301" t="str">
        <f t="shared" si="17"/>
        <v>Kowalkowski Krzysztof</v>
      </c>
      <c r="I301">
        <f t="shared" si="18"/>
        <v>1982</v>
      </c>
      <c r="J301" t="s">
        <v>36</v>
      </c>
      <c r="K301" t="s">
        <v>683</v>
      </c>
    </row>
    <row r="302" spans="1:11">
      <c r="A302" t="str">
        <f t="shared" si="16"/>
        <v>TuczyńskiAdam1967</v>
      </c>
      <c r="C302">
        <f t="shared" si="19"/>
        <v>301</v>
      </c>
      <c r="D302" t="s">
        <v>548</v>
      </c>
      <c r="E302" t="s">
        <v>89</v>
      </c>
      <c r="F302" t="s">
        <v>385</v>
      </c>
      <c r="G302">
        <v>1967</v>
      </c>
      <c r="H302" t="str">
        <f t="shared" si="17"/>
        <v>Tuczyński Adam</v>
      </c>
      <c r="I302">
        <f t="shared" si="18"/>
        <v>1967</v>
      </c>
      <c r="J302" t="s">
        <v>36</v>
      </c>
      <c r="K302" t="s">
        <v>683</v>
      </c>
    </row>
    <row r="303" spans="1:11">
      <c r="A303" t="str">
        <f t="shared" si="16"/>
        <v>WanatRafał1982</v>
      </c>
      <c r="C303">
        <f t="shared" si="19"/>
        <v>302</v>
      </c>
      <c r="D303" t="s">
        <v>547</v>
      </c>
      <c r="E303" t="s">
        <v>50</v>
      </c>
      <c r="F303" t="s">
        <v>385</v>
      </c>
      <c r="G303">
        <v>1982</v>
      </c>
      <c r="H303" t="str">
        <f t="shared" si="17"/>
        <v>Wanat Rafał</v>
      </c>
      <c r="I303">
        <f t="shared" si="18"/>
        <v>1982</v>
      </c>
      <c r="J303" t="s">
        <v>36</v>
      </c>
      <c r="K303" t="s">
        <v>683</v>
      </c>
    </row>
    <row r="304" spans="1:11">
      <c r="A304" t="str">
        <f t="shared" si="16"/>
        <v>PawłusiówLeszek1967</v>
      </c>
      <c r="C304">
        <f t="shared" si="19"/>
        <v>303</v>
      </c>
      <c r="D304" t="s">
        <v>546</v>
      </c>
      <c r="E304" t="s">
        <v>29</v>
      </c>
      <c r="F304" t="s">
        <v>469</v>
      </c>
      <c r="G304">
        <v>1967</v>
      </c>
      <c r="H304" t="str">
        <f t="shared" si="17"/>
        <v>Pawłusiów Leszek</v>
      </c>
      <c r="I304">
        <f t="shared" si="18"/>
        <v>1967</v>
      </c>
      <c r="J304" t="s">
        <v>36</v>
      </c>
      <c r="K304" t="s">
        <v>683</v>
      </c>
    </row>
    <row r="305" spans="1:11">
      <c r="A305" t="str">
        <f t="shared" si="16"/>
        <v>ŚwiąderMirosław1970</v>
      </c>
      <c r="C305">
        <f t="shared" si="19"/>
        <v>304</v>
      </c>
      <c r="D305" t="s">
        <v>545</v>
      </c>
      <c r="E305" t="s">
        <v>408</v>
      </c>
      <c r="F305" t="s">
        <v>544</v>
      </c>
      <c r="G305">
        <v>1970</v>
      </c>
      <c r="H305" t="str">
        <f t="shared" si="17"/>
        <v>Świąder Mirosław</v>
      </c>
      <c r="I305">
        <f t="shared" si="18"/>
        <v>1970</v>
      </c>
      <c r="J305" t="s">
        <v>36</v>
      </c>
      <c r="K305" t="s">
        <v>683</v>
      </c>
    </row>
    <row r="306" spans="1:11">
      <c r="A306" t="str">
        <f t="shared" si="16"/>
        <v>NadolnyLech1954</v>
      </c>
      <c r="C306">
        <f t="shared" si="19"/>
        <v>305</v>
      </c>
      <c r="D306" t="s">
        <v>543</v>
      </c>
      <c r="E306" t="s">
        <v>542</v>
      </c>
      <c r="F306" t="s">
        <v>541</v>
      </c>
      <c r="G306">
        <v>1954</v>
      </c>
      <c r="H306" t="str">
        <f t="shared" si="17"/>
        <v>Nadolny Lech</v>
      </c>
      <c r="I306">
        <f t="shared" si="18"/>
        <v>1954</v>
      </c>
      <c r="J306" t="s">
        <v>36</v>
      </c>
      <c r="K306" t="s">
        <v>683</v>
      </c>
    </row>
    <row r="307" spans="1:11">
      <c r="A307" t="str">
        <f t="shared" si="16"/>
        <v>DzwonkowskiMichał1960</v>
      </c>
      <c r="C307">
        <f t="shared" si="19"/>
        <v>306</v>
      </c>
      <c r="D307" t="s">
        <v>540</v>
      </c>
      <c r="E307" t="s">
        <v>65</v>
      </c>
      <c r="G307">
        <v>1960</v>
      </c>
      <c r="H307" t="str">
        <f t="shared" si="17"/>
        <v>Dzwonkowski Michał</v>
      </c>
      <c r="I307">
        <f t="shared" si="18"/>
        <v>1960</v>
      </c>
      <c r="J307" t="s">
        <v>36</v>
      </c>
      <c r="K307" t="s">
        <v>683</v>
      </c>
    </row>
    <row r="308" spans="1:11">
      <c r="A308" t="str">
        <f t="shared" si="16"/>
        <v>KlainZbigniew1960</v>
      </c>
      <c r="C308">
        <f t="shared" si="19"/>
        <v>307</v>
      </c>
      <c r="D308" t="s">
        <v>538</v>
      </c>
      <c r="E308" t="s">
        <v>285</v>
      </c>
      <c r="F308" t="s">
        <v>539</v>
      </c>
      <c r="G308">
        <v>1960</v>
      </c>
      <c r="H308" t="str">
        <f t="shared" si="17"/>
        <v>Klain Zbigniew</v>
      </c>
      <c r="I308">
        <f t="shared" si="18"/>
        <v>1960</v>
      </c>
      <c r="J308" t="s">
        <v>36</v>
      </c>
      <c r="K308" t="s">
        <v>683</v>
      </c>
    </row>
    <row r="309" spans="1:11">
      <c r="A309" t="str">
        <f t="shared" si="16"/>
        <v>KlainJan1999</v>
      </c>
      <c r="C309">
        <f t="shared" si="19"/>
        <v>308</v>
      </c>
      <c r="D309" t="s">
        <v>538</v>
      </c>
      <c r="E309" t="s">
        <v>102</v>
      </c>
      <c r="G309">
        <v>1999</v>
      </c>
      <c r="H309" t="str">
        <f t="shared" si="17"/>
        <v>Klain Jan</v>
      </c>
      <c r="I309">
        <f t="shared" si="18"/>
        <v>1999</v>
      </c>
      <c r="J309" t="s">
        <v>36</v>
      </c>
      <c r="K309" t="s">
        <v>683</v>
      </c>
    </row>
    <row r="310" spans="1:11">
      <c r="A310" t="str">
        <f t="shared" si="16"/>
        <v>OmieczyńskiAndrzej1961</v>
      </c>
      <c r="C310">
        <f t="shared" si="19"/>
        <v>309</v>
      </c>
      <c r="D310" t="s">
        <v>537</v>
      </c>
      <c r="E310" t="s">
        <v>30</v>
      </c>
      <c r="F310" t="s">
        <v>536</v>
      </c>
      <c r="G310">
        <v>1961</v>
      </c>
      <c r="H310" t="str">
        <f t="shared" si="17"/>
        <v>Omieczyński Andrzej</v>
      </c>
      <c r="I310">
        <f t="shared" si="18"/>
        <v>1961</v>
      </c>
      <c r="J310" t="s">
        <v>36</v>
      </c>
      <c r="K310" t="s">
        <v>683</v>
      </c>
    </row>
    <row r="311" spans="1:11">
      <c r="A311" t="str">
        <f t="shared" si="16"/>
        <v>CeierGrzegorz1988</v>
      </c>
      <c r="C311">
        <f t="shared" si="19"/>
        <v>310</v>
      </c>
      <c r="D311" t="s">
        <v>535</v>
      </c>
      <c r="E311" t="s">
        <v>23</v>
      </c>
      <c r="G311">
        <v>1988</v>
      </c>
      <c r="H311" t="str">
        <f t="shared" si="17"/>
        <v>Ceier Grzegorz</v>
      </c>
      <c r="I311">
        <f t="shared" si="18"/>
        <v>1988</v>
      </c>
      <c r="J311" t="s">
        <v>36</v>
      </c>
      <c r="K311" t="s">
        <v>683</v>
      </c>
    </row>
    <row r="312" spans="1:11">
      <c r="A312" t="str">
        <f t="shared" si="16"/>
        <v>GalekGustaw1946</v>
      </c>
      <c r="C312">
        <f t="shared" si="19"/>
        <v>311</v>
      </c>
      <c r="D312" t="s">
        <v>533</v>
      </c>
      <c r="E312" t="s">
        <v>534</v>
      </c>
      <c r="F312" t="s">
        <v>532</v>
      </c>
      <c r="G312">
        <v>1946</v>
      </c>
      <c r="H312" t="str">
        <f t="shared" si="17"/>
        <v>Galek Gustaw</v>
      </c>
      <c r="I312">
        <f t="shared" si="18"/>
        <v>1946</v>
      </c>
      <c r="J312" t="s">
        <v>36</v>
      </c>
      <c r="K312" t="s">
        <v>683</v>
      </c>
    </row>
    <row r="313" spans="1:11">
      <c r="A313" t="str">
        <f t="shared" si="16"/>
        <v>GalekTomasz1982</v>
      </c>
      <c r="C313">
        <f t="shared" si="19"/>
        <v>312</v>
      </c>
      <c r="D313" t="s">
        <v>533</v>
      </c>
      <c r="E313" t="s">
        <v>53</v>
      </c>
      <c r="F313" t="s">
        <v>532</v>
      </c>
      <c r="G313">
        <v>1982</v>
      </c>
      <c r="H313" t="str">
        <f t="shared" si="17"/>
        <v>Galek Tomasz</v>
      </c>
      <c r="I313">
        <f t="shared" si="18"/>
        <v>1982</v>
      </c>
      <c r="J313" t="s">
        <v>36</v>
      </c>
      <c r="K313" t="s">
        <v>683</v>
      </c>
    </row>
    <row r="314" spans="1:11">
      <c r="A314" t="str">
        <f t="shared" si="16"/>
        <v>SokolskiJerzy1950</v>
      </c>
      <c r="C314">
        <f t="shared" si="19"/>
        <v>313</v>
      </c>
      <c r="D314" t="s">
        <v>531</v>
      </c>
      <c r="E314" t="s">
        <v>225</v>
      </c>
      <c r="G314">
        <v>1950</v>
      </c>
      <c r="H314" t="str">
        <f t="shared" si="17"/>
        <v>Sokolski Jerzy</v>
      </c>
      <c r="I314">
        <f t="shared" si="18"/>
        <v>1950</v>
      </c>
      <c r="J314" t="s">
        <v>36</v>
      </c>
      <c r="K314" t="s">
        <v>683</v>
      </c>
    </row>
    <row r="315" spans="1:11">
      <c r="A315" t="str">
        <f t="shared" si="16"/>
        <v>JankowskiMaciej1976</v>
      </c>
      <c r="C315">
        <f t="shared" si="19"/>
        <v>314</v>
      </c>
      <c r="D315" t="s">
        <v>325</v>
      </c>
      <c r="E315" t="s">
        <v>76</v>
      </c>
      <c r="F315" t="s">
        <v>173</v>
      </c>
      <c r="G315">
        <v>1976</v>
      </c>
      <c r="H315" t="str">
        <f t="shared" si="17"/>
        <v>Jankowski Maciej</v>
      </c>
      <c r="I315">
        <f t="shared" si="18"/>
        <v>1976</v>
      </c>
      <c r="J315" t="s">
        <v>36</v>
      </c>
      <c r="K315" t="s">
        <v>683</v>
      </c>
    </row>
    <row r="316" spans="1:11">
      <c r="A316" t="str">
        <f t="shared" si="16"/>
        <v>ZawiszaDariusz1971</v>
      </c>
      <c r="C316">
        <f t="shared" si="19"/>
        <v>315</v>
      </c>
      <c r="D316" t="s">
        <v>530</v>
      </c>
      <c r="E316" t="s">
        <v>159</v>
      </c>
      <c r="F316" t="s">
        <v>529</v>
      </c>
      <c r="G316">
        <v>1971</v>
      </c>
      <c r="H316" t="str">
        <f t="shared" si="17"/>
        <v>Zawisza Dariusz</v>
      </c>
      <c r="I316">
        <f t="shared" si="18"/>
        <v>1971</v>
      </c>
      <c r="J316" t="s">
        <v>36</v>
      </c>
      <c r="K316" t="s">
        <v>683</v>
      </c>
    </row>
    <row r="317" spans="1:11">
      <c r="A317" t="str">
        <f t="shared" si="16"/>
        <v>KoropeckiJuliusz1959</v>
      </c>
      <c r="C317">
        <f t="shared" si="19"/>
        <v>316</v>
      </c>
      <c r="D317" t="s">
        <v>528</v>
      </c>
      <c r="E317" t="s">
        <v>527</v>
      </c>
      <c r="G317">
        <v>1959</v>
      </c>
      <c r="H317" t="str">
        <f t="shared" si="17"/>
        <v>Koropecki Juliusz</v>
      </c>
      <c r="I317">
        <f t="shared" si="18"/>
        <v>1959</v>
      </c>
      <c r="J317" t="s">
        <v>36</v>
      </c>
      <c r="K317" t="s">
        <v>683</v>
      </c>
    </row>
    <row r="318" spans="1:11">
      <c r="A318" t="str">
        <f t="shared" si="16"/>
        <v>NajderJacek1960</v>
      </c>
      <c r="C318">
        <f t="shared" si="19"/>
        <v>317</v>
      </c>
      <c r="D318" t="s">
        <v>526</v>
      </c>
      <c r="E318" t="s">
        <v>25</v>
      </c>
      <c r="F318" t="s">
        <v>525</v>
      </c>
      <c r="G318">
        <v>1960</v>
      </c>
      <c r="H318" t="str">
        <f t="shared" si="17"/>
        <v>Najder Jacek</v>
      </c>
      <c r="I318">
        <f t="shared" si="18"/>
        <v>1960</v>
      </c>
      <c r="J318" t="s">
        <v>36</v>
      </c>
      <c r="K318" t="s">
        <v>683</v>
      </c>
    </row>
    <row r="319" spans="1:11">
      <c r="A319" t="str">
        <f t="shared" si="16"/>
        <v>TomaszewskiPiotr1983</v>
      </c>
      <c r="C319">
        <f t="shared" si="19"/>
        <v>318</v>
      </c>
      <c r="D319" t="s">
        <v>524</v>
      </c>
      <c r="E319" t="s">
        <v>19</v>
      </c>
      <c r="F319" t="s">
        <v>493</v>
      </c>
      <c r="G319">
        <v>1983</v>
      </c>
      <c r="H319" t="str">
        <f t="shared" si="17"/>
        <v>Tomaszewski Piotr</v>
      </c>
      <c r="I319">
        <f t="shared" si="18"/>
        <v>1983</v>
      </c>
      <c r="J319" t="s">
        <v>36</v>
      </c>
      <c r="K319" t="s">
        <v>683</v>
      </c>
    </row>
    <row r="320" spans="1:11">
      <c r="A320" t="str">
        <f t="shared" si="16"/>
        <v>CiskowskiPiotr1982</v>
      </c>
      <c r="C320">
        <f t="shared" si="19"/>
        <v>319</v>
      </c>
      <c r="D320" t="s">
        <v>523</v>
      </c>
      <c r="E320" t="s">
        <v>19</v>
      </c>
      <c r="G320">
        <v>1982</v>
      </c>
      <c r="H320" t="str">
        <f t="shared" si="17"/>
        <v>Ciskowski Piotr</v>
      </c>
      <c r="I320">
        <f t="shared" si="18"/>
        <v>1982</v>
      </c>
      <c r="J320" t="s">
        <v>36</v>
      </c>
      <c r="K320" t="s">
        <v>683</v>
      </c>
    </row>
    <row r="321" spans="1:11">
      <c r="A321" t="str">
        <f t="shared" si="16"/>
        <v>BanachewiczDariusz1965</v>
      </c>
      <c r="C321">
        <f t="shared" si="19"/>
        <v>320</v>
      </c>
      <c r="D321" t="s">
        <v>522</v>
      </c>
      <c r="E321" t="s">
        <v>159</v>
      </c>
      <c r="G321">
        <v>1965</v>
      </c>
      <c r="H321" t="str">
        <f t="shared" si="17"/>
        <v>Banachewicz Dariusz</v>
      </c>
      <c r="I321">
        <f t="shared" si="18"/>
        <v>1965</v>
      </c>
      <c r="J321" t="s">
        <v>36</v>
      </c>
      <c r="K321" t="s">
        <v>683</v>
      </c>
    </row>
    <row r="322" spans="1:11">
      <c r="A322" t="str">
        <f t="shared" ref="A322:A385" si="20">D322&amp;E322&amp;G322</f>
        <v>BanachewiczGrzegorz1963</v>
      </c>
      <c r="C322">
        <f t="shared" si="19"/>
        <v>321</v>
      </c>
      <c r="D322" t="s">
        <v>522</v>
      </c>
      <c r="E322" t="s">
        <v>23</v>
      </c>
      <c r="G322">
        <v>1963</v>
      </c>
      <c r="H322" t="str">
        <f t="shared" si="17"/>
        <v>Banachewicz Grzegorz</v>
      </c>
      <c r="I322">
        <f t="shared" si="18"/>
        <v>1963</v>
      </c>
      <c r="J322" t="s">
        <v>36</v>
      </c>
      <c r="K322" t="s">
        <v>683</v>
      </c>
    </row>
    <row r="323" spans="1:11">
      <c r="A323" t="str">
        <f t="shared" si="20"/>
        <v>StefańskiTomaszPiotr1982</v>
      </c>
      <c r="C323">
        <f t="shared" si="19"/>
        <v>322</v>
      </c>
      <c r="D323" t="s">
        <v>91</v>
      </c>
      <c r="E323" t="s">
        <v>681</v>
      </c>
      <c r="F323" t="s">
        <v>200</v>
      </c>
      <c r="G323">
        <v>1982</v>
      </c>
      <c r="H323" t="str">
        <f t="shared" ref="H323:H386" si="21">D323&amp;" "&amp;E323</f>
        <v>Stefański TomaszPiotr</v>
      </c>
      <c r="I323">
        <f t="shared" ref="I323:I386" si="22">G323</f>
        <v>1982</v>
      </c>
      <c r="J323" t="s">
        <v>36</v>
      </c>
      <c r="K323" t="s">
        <v>683</v>
      </c>
    </row>
    <row r="324" spans="1:11">
      <c r="A324" t="str">
        <f t="shared" si="20"/>
        <v>ReszkaWitek1972</v>
      </c>
      <c r="C324">
        <f t="shared" ref="C324:C387" si="23">C323+1</f>
        <v>323</v>
      </c>
      <c r="D324" t="s">
        <v>496</v>
      </c>
      <c r="E324" t="s">
        <v>521</v>
      </c>
      <c r="F324" t="s">
        <v>520</v>
      </c>
      <c r="G324">
        <v>1972</v>
      </c>
      <c r="H324" t="str">
        <f t="shared" si="21"/>
        <v>Reszka Witek</v>
      </c>
      <c r="I324">
        <f t="shared" si="22"/>
        <v>1972</v>
      </c>
      <c r="J324" t="s">
        <v>36</v>
      </c>
      <c r="K324" t="s">
        <v>683</v>
      </c>
    </row>
    <row r="325" spans="1:11">
      <c r="A325" t="str">
        <f t="shared" si="20"/>
        <v>RogowskiLeszek1974</v>
      </c>
      <c r="C325">
        <f t="shared" si="23"/>
        <v>324</v>
      </c>
      <c r="D325" t="s">
        <v>519</v>
      </c>
      <c r="E325" t="s">
        <v>29</v>
      </c>
      <c r="F325" t="s">
        <v>518</v>
      </c>
      <c r="G325">
        <v>1974</v>
      </c>
      <c r="H325" t="str">
        <f t="shared" si="21"/>
        <v>Rogowski Leszek</v>
      </c>
      <c r="I325">
        <f t="shared" si="22"/>
        <v>1974</v>
      </c>
      <c r="J325" t="s">
        <v>36</v>
      </c>
      <c r="K325" t="s">
        <v>683</v>
      </c>
    </row>
    <row r="326" spans="1:11">
      <c r="A326" t="str">
        <f t="shared" si="20"/>
        <v>RybackiRafał1986</v>
      </c>
      <c r="C326">
        <f t="shared" si="23"/>
        <v>325</v>
      </c>
      <c r="D326" t="s">
        <v>515</v>
      </c>
      <c r="E326" t="s">
        <v>50</v>
      </c>
      <c r="F326" t="s">
        <v>512</v>
      </c>
      <c r="G326">
        <v>1986</v>
      </c>
      <c r="H326" t="str">
        <f t="shared" si="21"/>
        <v>Rybacki Rafał</v>
      </c>
      <c r="I326">
        <f t="shared" si="22"/>
        <v>1986</v>
      </c>
      <c r="J326" t="s">
        <v>36</v>
      </c>
      <c r="K326" t="s">
        <v>683</v>
      </c>
    </row>
    <row r="327" spans="1:11">
      <c r="A327" t="str">
        <f t="shared" si="20"/>
        <v>GrzelakMichał1963</v>
      </c>
      <c r="C327">
        <f t="shared" si="23"/>
        <v>326</v>
      </c>
      <c r="D327" t="s">
        <v>511</v>
      </c>
      <c r="E327" t="s">
        <v>65</v>
      </c>
      <c r="G327">
        <v>1963</v>
      </c>
      <c r="H327" t="str">
        <f t="shared" si="21"/>
        <v>Grzelak Michał</v>
      </c>
      <c r="I327">
        <f t="shared" si="22"/>
        <v>1963</v>
      </c>
      <c r="J327" t="s">
        <v>36</v>
      </c>
      <c r="K327" t="s">
        <v>683</v>
      </c>
    </row>
    <row r="328" spans="1:11">
      <c r="A328" t="str">
        <f t="shared" si="20"/>
        <v>KuchtaAndrzej1978</v>
      </c>
      <c r="C328">
        <f t="shared" si="23"/>
        <v>327</v>
      </c>
      <c r="D328" t="s">
        <v>510</v>
      </c>
      <c r="E328" t="s">
        <v>30</v>
      </c>
      <c r="G328">
        <v>1978</v>
      </c>
      <c r="H328" t="str">
        <f t="shared" si="21"/>
        <v>Kuchta Andrzej</v>
      </c>
      <c r="I328">
        <f t="shared" si="22"/>
        <v>1978</v>
      </c>
      <c r="J328" t="s">
        <v>36</v>
      </c>
      <c r="K328" t="s">
        <v>683</v>
      </c>
    </row>
    <row r="329" spans="1:11">
      <c r="A329" t="str">
        <f t="shared" si="20"/>
        <v>KotowskiMarcin1987</v>
      </c>
      <c r="C329">
        <f t="shared" si="23"/>
        <v>328</v>
      </c>
      <c r="D329" t="s">
        <v>509</v>
      </c>
      <c r="E329" t="s">
        <v>21</v>
      </c>
      <c r="F329" t="s">
        <v>508</v>
      </c>
      <c r="G329">
        <v>1987</v>
      </c>
      <c r="H329" t="str">
        <f t="shared" si="21"/>
        <v>Kotowski Marcin</v>
      </c>
      <c r="I329">
        <f t="shared" si="22"/>
        <v>1987</v>
      </c>
      <c r="J329" t="s">
        <v>36</v>
      </c>
      <c r="K329" t="s">
        <v>683</v>
      </c>
    </row>
    <row r="330" spans="1:11">
      <c r="A330" t="str">
        <f t="shared" si="20"/>
        <v>BłajetKuba1981</v>
      </c>
      <c r="C330">
        <f t="shared" si="23"/>
        <v>329</v>
      </c>
      <c r="D330" t="s">
        <v>506</v>
      </c>
      <c r="E330" t="s">
        <v>507</v>
      </c>
      <c r="F330" t="s">
        <v>504</v>
      </c>
      <c r="G330">
        <v>1981</v>
      </c>
      <c r="H330" t="str">
        <f t="shared" si="21"/>
        <v>Błajet Kuba</v>
      </c>
      <c r="I330">
        <f t="shared" si="22"/>
        <v>1981</v>
      </c>
      <c r="J330" t="s">
        <v>36</v>
      </c>
      <c r="K330" t="s">
        <v>683</v>
      </c>
    </row>
    <row r="331" spans="1:11">
      <c r="A331" t="str">
        <f t="shared" si="20"/>
        <v>BłajetPiotr1956</v>
      </c>
      <c r="C331">
        <f t="shared" si="23"/>
        <v>330</v>
      </c>
      <c r="D331" t="s">
        <v>506</v>
      </c>
      <c r="E331" t="s">
        <v>19</v>
      </c>
      <c r="F331" t="s">
        <v>504</v>
      </c>
      <c r="G331">
        <v>1956</v>
      </c>
      <c r="H331" t="str">
        <f t="shared" si="21"/>
        <v>Błajet Piotr</v>
      </c>
      <c r="I331">
        <f t="shared" si="22"/>
        <v>1956</v>
      </c>
      <c r="J331" t="s">
        <v>36</v>
      </c>
      <c r="K331" t="s">
        <v>683</v>
      </c>
    </row>
    <row r="332" spans="1:11">
      <c r="A332" t="str">
        <f t="shared" si="20"/>
        <v>KunstetterAndrzej1962</v>
      </c>
      <c r="C332">
        <f t="shared" si="23"/>
        <v>331</v>
      </c>
      <c r="D332" t="s">
        <v>502</v>
      </c>
      <c r="E332" t="s">
        <v>30</v>
      </c>
      <c r="G332">
        <v>1962</v>
      </c>
      <c r="H332" t="str">
        <f t="shared" si="21"/>
        <v>Kunstetter Andrzej</v>
      </c>
      <c r="I332">
        <f t="shared" si="22"/>
        <v>1962</v>
      </c>
      <c r="J332" t="s">
        <v>36</v>
      </c>
      <c r="K332" t="s">
        <v>683</v>
      </c>
    </row>
    <row r="333" spans="1:11">
      <c r="A333" t="str">
        <f t="shared" si="20"/>
        <v>GawrońskiPiotr1994</v>
      </c>
      <c r="C333">
        <f t="shared" si="23"/>
        <v>332</v>
      </c>
      <c r="D333" t="s">
        <v>501</v>
      </c>
      <c r="E333" t="s">
        <v>19</v>
      </c>
      <c r="G333">
        <v>1994</v>
      </c>
      <c r="H333" t="str">
        <f t="shared" si="21"/>
        <v>Gawroński Piotr</v>
      </c>
      <c r="I333">
        <f t="shared" si="22"/>
        <v>1994</v>
      </c>
      <c r="J333" t="s">
        <v>36</v>
      </c>
      <c r="K333" t="s">
        <v>683</v>
      </c>
    </row>
    <row r="334" spans="1:11">
      <c r="A334" t="str">
        <f t="shared" si="20"/>
        <v>ReszkaTomasz1977</v>
      </c>
      <c r="C334">
        <f t="shared" si="23"/>
        <v>333</v>
      </c>
      <c r="D334" t="s">
        <v>496</v>
      </c>
      <c r="E334" t="s">
        <v>53</v>
      </c>
      <c r="F334" t="s">
        <v>401</v>
      </c>
      <c r="G334">
        <v>1977</v>
      </c>
      <c r="H334" t="str">
        <f t="shared" si="21"/>
        <v>Reszka Tomasz</v>
      </c>
      <c r="I334">
        <f t="shared" si="22"/>
        <v>1977</v>
      </c>
      <c r="J334" t="s">
        <v>36</v>
      </c>
      <c r="K334" t="s">
        <v>683</v>
      </c>
    </row>
    <row r="335" spans="1:11">
      <c r="A335" t="str">
        <f t="shared" si="20"/>
        <v>SzymkowiczGrzegorz1982</v>
      </c>
      <c r="C335">
        <f t="shared" si="23"/>
        <v>334</v>
      </c>
      <c r="D335" t="s">
        <v>495</v>
      </c>
      <c r="E335" t="s">
        <v>23</v>
      </c>
      <c r="F335" t="s">
        <v>493</v>
      </c>
      <c r="G335">
        <v>1982</v>
      </c>
      <c r="H335" t="str">
        <f t="shared" si="21"/>
        <v>Szymkowicz Grzegorz</v>
      </c>
      <c r="I335">
        <f t="shared" si="22"/>
        <v>1982</v>
      </c>
      <c r="J335" t="s">
        <v>36</v>
      </c>
      <c r="K335" t="s">
        <v>683</v>
      </c>
    </row>
    <row r="336" spans="1:11">
      <c r="A336" t="str">
        <f t="shared" si="20"/>
        <v>SalamonPaweł1983</v>
      </c>
      <c r="C336">
        <f t="shared" si="23"/>
        <v>335</v>
      </c>
      <c r="D336" t="s">
        <v>494</v>
      </c>
      <c r="E336" t="s">
        <v>20</v>
      </c>
      <c r="F336" t="s">
        <v>493</v>
      </c>
      <c r="G336">
        <v>1983</v>
      </c>
      <c r="H336" t="str">
        <f t="shared" si="21"/>
        <v>Salamon Paweł</v>
      </c>
      <c r="I336">
        <f t="shared" si="22"/>
        <v>1983</v>
      </c>
      <c r="J336" t="s">
        <v>36</v>
      </c>
      <c r="K336" t="s">
        <v>683</v>
      </c>
    </row>
    <row r="337" spans="1:11">
      <c r="A337" t="str">
        <f t="shared" si="20"/>
        <v>LipińskiMichał1980</v>
      </c>
      <c r="C337">
        <f t="shared" si="23"/>
        <v>336</v>
      </c>
      <c r="D337" t="s">
        <v>492</v>
      </c>
      <c r="E337" t="s">
        <v>65</v>
      </c>
      <c r="F337" t="s">
        <v>491</v>
      </c>
      <c r="G337">
        <v>1980</v>
      </c>
      <c r="H337" t="str">
        <f t="shared" si="21"/>
        <v>Lipiński Michał</v>
      </c>
      <c r="I337">
        <f t="shared" si="22"/>
        <v>1980</v>
      </c>
      <c r="J337" t="s">
        <v>36</v>
      </c>
      <c r="K337" t="s">
        <v>683</v>
      </c>
    </row>
    <row r="338" spans="1:11">
      <c r="A338" t="str">
        <f t="shared" si="20"/>
        <v>WernikMichał1981</v>
      </c>
      <c r="C338">
        <f t="shared" si="23"/>
        <v>337</v>
      </c>
      <c r="D338" t="s">
        <v>490</v>
      </c>
      <c r="E338" t="s">
        <v>65</v>
      </c>
      <c r="G338">
        <v>1981</v>
      </c>
      <c r="H338" t="str">
        <f t="shared" si="21"/>
        <v>Wernik Michał</v>
      </c>
      <c r="I338">
        <f t="shared" si="22"/>
        <v>1981</v>
      </c>
      <c r="J338" t="s">
        <v>36</v>
      </c>
      <c r="K338" t="s">
        <v>683</v>
      </c>
    </row>
    <row r="339" spans="1:11">
      <c r="A339" t="str">
        <f t="shared" si="20"/>
        <v>SienkiewiczDaniel1981</v>
      </c>
      <c r="C339">
        <f t="shared" si="23"/>
        <v>338</v>
      </c>
      <c r="D339" t="s">
        <v>489</v>
      </c>
      <c r="E339" t="s">
        <v>154</v>
      </c>
      <c r="G339">
        <v>1981</v>
      </c>
      <c r="H339" t="str">
        <f t="shared" si="21"/>
        <v>Sienkiewicz Daniel</v>
      </c>
      <c r="I339">
        <f t="shared" si="22"/>
        <v>1981</v>
      </c>
      <c r="J339" t="s">
        <v>36</v>
      </c>
      <c r="K339" t="s">
        <v>683</v>
      </c>
    </row>
    <row r="340" spans="1:11">
      <c r="A340" t="str">
        <f t="shared" si="20"/>
        <v>MazurMariusz1967</v>
      </c>
      <c r="C340">
        <f t="shared" si="23"/>
        <v>339</v>
      </c>
      <c r="D340" t="s">
        <v>488</v>
      </c>
      <c r="E340" t="s">
        <v>399</v>
      </c>
      <c r="G340">
        <v>1967</v>
      </c>
      <c r="H340" t="str">
        <f t="shared" si="21"/>
        <v>Mazur Mariusz</v>
      </c>
      <c r="I340">
        <f t="shared" si="22"/>
        <v>1967</v>
      </c>
      <c r="J340" t="s">
        <v>36</v>
      </c>
      <c r="K340" t="s">
        <v>683</v>
      </c>
    </row>
    <row r="341" spans="1:11">
      <c r="A341" t="str">
        <f t="shared" si="20"/>
        <v>TrzynskiMarek1983</v>
      </c>
      <c r="C341">
        <f t="shared" si="23"/>
        <v>340</v>
      </c>
      <c r="D341" t="s">
        <v>487</v>
      </c>
      <c r="E341" t="s">
        <v>38</v>
      </c>
      <c r="F341" t="s">
        <v>481</v>
      </c>
      <c r="G341">
        <v>1983</v>
      </c>
      <c r="H341" t="str">
        <f t="shared" si="21"/>
        <v>Trzynski Marek</v>
      </c>
      <c r="I341">
        <f t="shared" si="22"/>
        <v>1983</v>
      </c>
      <c r="J341" t="s">
        <v>36</v>
      </c>
      <c r="K341" t="s">
        <v>683</v>
      </c>
    </row>
    <row r="342" spans="1:11">
      <c r="A342" t="str">
        <f t="shared" si="20"/>
        <v>KapicaPrzemysław1982</v>
      </c>
      <c r="C342">
        <f t="shared" si="23"/>
        <v>341</v>
      </c>
      <c r="D342" t="s">
        <v>486</v>
      </c>
      <c r="E342" t="s">
        <v>28</v>
      </c>
      <c r="F342" t="s">
        <v>485</v>
      </c>
      <c r="G342">
        <v>1982</v>
      </c>
      <c r="H342" t="str">
        <f t="shared" si="21"/>
        <v>Kapica Przemysław</v>
      </c>
      <c r="I342">
        <f t="shared" si="22"/>
        <v>1982</v>
      </c>
      <c r="J342" t="s">
        <v>36</v>
      </c>
      <c r="K342" t="s">
        <v>683</v>
      </c>
    </row>
    <row r="343" spans="1:11">
      <c r="A343" t="str">
        <f t="shared" si="20"/>
        <v>GatzkeMateusz1989</v>
      </c>
      <c r="C343">
        <f t="shared" si="23"/>
        <v>342</v>
      </c>
      <c r="D343" t="s">
        <v>484</v>
      </c>
      <c r="E343" t="s">
        <v>97</v>
      </c>
      <c r="G343">
        <v>1989</v>
      </c>
      <c r="H343" t="str">
        <f t="shared" si="21"/>
        <v>Gatzke Mateusz</v>
      </c>
      <c r="I343">
        <f t="shared" si="22"/>
        <v>1989</v>
      </c>
      <c r="J343" t="s">
        <v>36</v>
      </c>
      <c r="K343" t="s">
        <v>683</v>
      </c>
    </row>
    <row r="344" spans="1:11">
      <c r="A344" t="str">
        <f t="shared" si="20"/>
        <v>TrzcińskiDawid1983</v>
      </c>
      <c r="C344">
        <f t="shared" si="23"/>
        <v>343</v>
      </c>
      <c r="D344" t="s">
        <v>482</v>
      </c>
      <c r="E344" t="s">
        <v>483</v>
      </c>
      <c r="F344" t="s">
        <v>481</v>
      </c>
      <c r="G344">
        <v>1983</v>
      </c>
      <c r="H344" t="str">
        <f t="shared" si="21"/>
        <v>Trzciński Dawid</v>
      </c>
      <c r="I344">
        <f t="shared" si="22"/>
        <v>1983</v>
      </c>
      <c r="J344" t="s">
        <v>36</v>
      </c>
      <c r="K344" t="s">
        <v>683</v>
      </c>
    </row>
    <row r="345" spans="1:11">
      <c r="A345" t="str">
        <f t="shared" si="20"/>
        <v>TrzcińskiTomasz1973</v>
      </c>
      <c r="C345">
        <f t="shared" si="23"/>
        <v>344</v>
      </c>
      <c r="D345" t="s">
        <v>482</v>
      </c>
      <c r="E345" t="s">
        <v>53</v>
      </c>
      <c r="F345" t="s">
        <v>481</v>
      </c>
      <c r="G345">
        <v>1973</v>
      </c>
      <c r="H345" t="str">
        <f t="shared" si="21"/>
        <v>Trzciński Tomasz</v>
      </c>
      <c r="I345">
        <f t="shared" si="22"/>
        <v>1973</v>
      </c>
      <c r="J345" t="s">
        <v>36</v>
      </c>
      <c r="K345" t="s">
        <v>683</v>
      </c>
    </row>
    <row r="346" spans="1:11">
      <c r="A346" t="str">
        <f t="shared" si="20"/>
        <v>StępieńKarol1981</v>
      </c>
      <c r="C346">
        <f t="shared" si="23"/>
        <v>345</v>
      </c>
      <c r="D346" t="s">
        <v>392</v>
      </c>
      <c r="E346" t="s">
        <v>101</v>
      </c>
      <c r="G346">
        <v>1981</v>
      </c>
      <c r="H346" t="str">
        <f t="shared" si="21"/>
        <v>Stępień Karol</v>
      </c>
      <c r="I346">
        <f t="shared" si="22"/>
        <v>1981</v>
      </c>
      <c r="J346" t="s">
        <v>36</v>
      </c>
      <c r="K346" t="s">
        <v>683</v>
      </c>
    </row>
    <row r="347" spans="1:11">
      <c r="A347" t="str">
        <f t="shared" si="20"/>
        <v>BałdowskiPrzemysław1980</v>
      </c>
      <c r="C347">
        <f t="shared" si="23"/>
        <v>346</v>
      </c>
      <c r="D347" t="s">
        <v>477</v>
      </c>
      <c r="E347" t="s">
        <v>28</v>
      </c>
      <c r="F347" t="s">
        <v>475</v>
      </c>
      <c r="G347">
        <v>1980</v>
      </c>
      <c r="H347" t="str">
        <f t="shared" si="21"/>
        <v>Bałdowski Przemysław</v>
      </c>
      <c r="I347">
        <f t="shared" si="22"/>
        <v>1980</v>
      </c>
      <c r="J347" t="s">
        <v>36</v>
      </c>
      <c r="K347" t="s">
        <v>683</v>
      </c>
    </row>
    <row r="348" spans="1:11">
      <c r="A348" t="str">
        <f t="shared" si="20"/>
        <v>KurzyńskiKrystian1976</v>
      </c>
      <c r="C348">
        <f t="shared" si="23"/>
        <v>347</v>
      </c>
      <c r="D348" t="s">
        <v>474</v>
      </c>
      <c r="E348" t="s">
        <v>83</v>
      </c>
      <c r="G348">
        <v>1976</v>
      </c>
      <c r="H348" t="str">
        <f t="shared" si="21"/>
        <v>Kurzyński Krystian</v>
      </c>
      <c r="I348">
        <f t="shared" si="22"/>
        <v>1976</v>
      </c>
      <c r="J348" t="s">
        <v>36</v>
      </c>
      <c r="K348" t="s">
        <v>683</v>
      </c>
    </row>
    <row r="349" spans="1:11">
      <c r="A349" t="str">
        <f t="shared" si="20"/>
        <v>IwanowskiŁukasz1976</v>
      </c>
      <c r="C349">
        <f t="shared" si="23"/>
        <v>348</v>
      </c>
      <c r="D349" t="s">
        <v>473</v>
      </c>
      <c r="E349" t="s">
        <v>69</v>
      </c>
      <c r="G349">
        <v>1976</v>
      </c>
      <c r="H349" t="str">
        <f t="shared" si="21"/>
        <v>Iwanowski Łukasz</v>
      </c>
      <c r="I349">
        <f t="shared" si="22"/>
        <v>1976</v>
      </c>
      <c r="J349" t="s">
        <v>36</v>
      </c>
      <c r="K349" t="s">
        <v>683</v>
      </c>
    </row>
    <row r="350" spans="1:11">
      <c r="A350" t="str">
        <f t="shared" si="20"/>
        <v>PietralikAndrzej1975</v>
      </c>
      <c r="C350">
        <f t="shared" si="23"/>
        <v>349</v>
      </c>
      <c r="D350" t="s">
        <v>472</v>
      </c>
      <c r="E350" t="s">
        <v>30</v>
      </c>
      <c r="G350">
        <v>1975</v>
      </c>
      <c r="H350" t="str">
        <f t="shared" si="21"/>
        <v>Pietralik Andrzej</v>
      </c>
      <c r="I350">
        <f t="shared" si="22"/>
        <v>1975</v>
      </c>
      <c r="J350" t="s">
        <v>36</v>
      </c>
      <c r="K350" t="s">
        <v>683</v>
      </c>
    </row>
    <row r="351" spans="1:11">
      <c r="A351" t="str">
        <f t="shared" si="20"/>
        <v>FilipczykJakub1998</v>
      </c>
      <c r="C351">
        <f t="shared" si="23"/>
        <v>350</v>
      </c>
      <c r="D351" t="s">
        <v>471</v>
      </c>
      <c r="E351" t="s">
        <v>156</v>
      </c>
      <c r="F351" t="s">
        <v>469</v>
      </c>
      <c r="G351">
        <v>1998</v>
      </c>
      <c r="H351" t="str">
        <f t="shared" si="21"/>
        <v>Filipczyk Jakub</v>
      </c>
      <c r="I351">
        <f t="shared" si="22"/>
        <v>1998</v>
      </c>
      <c r="J351" t="s">
        <v>36</v>
      </c>
      <c r="K351" t="s">
        <v>683</v>
      </c>
    </row>
    <row r="352" spans="1:11">
      <c r="A352" t="str">
        <f t="shared" si="20"/>
        <v>FilipczykJurand1965</v>
      </c>
      <c r="C352">
        <f t="shared" si="23"/>
        <v>351</v>
      </c>
      <c r="D352" t="s">
        <v>471</v>
      </c>
      <c r="E352" t="s">
        <v>470</v>
      </c>
      <c r="F352" t="s">
        <v>469</v>
      </c>
      <c r="G352">
        <v>1965</v>
      </c>
      <c r="H352" t="str">
        <f t="shared" si="21"/>
        <v>Filipczyk Jurand</v>
      </c>
      <c r="I352">
        <f t="shared" si="22"/>
        <v>1965</v>
      </c>
      <c r="J352" t="s">
        <v>36</v>
      </c>
      <c r="K352" t="s">
        <v>683</v>
      </c>
    </row>
    <row r="353" spans="1:11">
      <c r="A353" t="str">
        <f t="shared" si="20"/>
        <v>GałczyńskiKarol1973</v>
      </c>
      <c r="C353">
        <f t="shared" si="23"/>
        <v>352</v>
      </c>
      <c r="D353" t="s">
        <v>468</v>
      </c>
      <c r="E353" t="s">
        <v>101</v>
      </c>
      <c r="G353">
        <v>1973</v>
      </c>
      <c r="H353" t="str">
        <f t="shared" si="21"/>
        <v>Gałczyński Karol</v>
      </c>
      <c r="I353">
        <f t="shared" si="22"/>
        <v>1973</v>
      </c>
      <c r="J353" t="s">
        <v>36</v>
      </c>
      <c r="K353" t="s">
        <v>683</v>
      </c>
    </row>
    <row r="354" spans="1:11">
      <c r="A354" t="str">
        <f t="shared" si="20"/>
        <v>TempczykJacek1982</v>
      </c>
      <c r="C354">
        <f t="shared" si="23"/>
        <v>353</v>
      </c>
      <c r="D354" t="s">
        <v>467</v>
      </c>
      <c r="E354" t="s">
        <v>25</v>
      </c>
      <c r="G354">
        <v>1982</v>
      </c>
      <c r="H354" t="str">
        <f t="shared" si="21"/>
        <v>Tempczyk Jacek</v>
      </c>
      <c r="I354">
        <f t="shared" si="22"/>
        <v>1982</v>
      </c>
      <c r="J354" t="s">
        <v>36</v>
      </c>
      <c r="K354" t="s">
        <v>683</v>
      </c>
    </row>
    <row r="355" spans="1:11">
      <c r="A355" t="str">
        <f t="shared" si="20"/>
        <v>KoszewskiŁukasz1976</v>
      </c>
      <c r="C355">
        <f t="shared" si="23"/>
        <v>354</v>
      </c>
      <c r="D355" t="s">
        <v>466</v>
      </c>
      <c r="E355" t="s">
        <v>69</v>
      </c>
      <c r="G355">
        <v>1976</v>
      </c>
      <c r="H355" t="str">
        <f t="shared" si="21"/>
        <v>Koszewski Łukasz</v>
      </c>
      <c r="I355">
        <f t="shared" si="22"/>
        <v>1976</v>
      </c>
      <c r="J355" t="s">
        <v>36</v>
      </c>
      <c r="K355" t="s">
        <v>683</v>
      </c>
    </row>
    <row r="356" spans="1:11">
      <c r="A356" t="str">
        <f t="shared" si="20"/>
        <v>KutzmannJacek1982</v>
      </c>
      <c r="C356">
        <f t="shared" si="23"/>
        <v>355</v>
      </c>
      <c r="D356" t="s">
        <v>465</v>
      </c>
      <c r="E356" t="s">
        <v>25</v>
      </c>
      <c r="F356" t="s">
        <v>464</v>
      </c>
      <c r="G356">
        <v>1982</v>
      </c>
      <c r="H356" t="str">
        <f t="shared" si="21"/>
        <v>Kutzmann Jacek</v>
      </c>
      <c r="I356">
        <f t="shared" si="22"/>
        <v>1982</v>
      </c>
      <c r="J356" t="s">
        <v>36</v>
      </c>
      <c r="K356" t="s">
        <v>683</v>
      </c>
    </row>
    <row r="357" spans="1:11">
      <c r="A357" t="str">
        <f t="shared" si="20"/>
        <v>MeggerSławek1980</v>
      </c>
      <c r="C357">
        <f t="shared" si="23"/>
        <v>356</v>
      </c>
      <c r="D357" t="s">
        <v>463</v>
      </c>
      <c r="E357" t="s">
        <v>437</v>
      </c>
      <c r="F357" t="s">
        <v>461</v>
      </c>
      <c r="G357">
        <v>1980</v>
      </c>
      <c r="H357" t="str">
        <f t="shared" si="21"/>
        <v>Megger Sławek</v>
      </c>
      <c r="I357">
        <f t="shared" si="22"/>
        <v>1980</v>
      </c>
      <c r="J357" t="s">
        <v>36</v>
      </c>
      <c r="K357" t="s">
        <v>683</v>
      </c>
    </row>
    <row r="358" spans="1:11">
      <c r="A358" t="str">
        <f t="shared" si="20"/>
        <v>KałkaTadeusz1955</v>
      </c>
      <c r="C358">
        <f t="shared" si="23"/>
        <v>357</v>
      </c>
      <c r="D358" t="s">
        <v>460</v>
      </c>
      <c r="E358" t="s">
        <v>95</v>
      </c>
      <c r="G358">
        <v>1955</v>
      </c>
      <c r="H358" t="str">
        <f t="shared" si="21"/>
        <v>Kałka Tadeusz</v>
      </c>
      <c r="I358">
        <f t="shared" si="22"/>
        <v>1955</v>
      </c>
      <c r="J358" t="s">
        <v>36</v>
      </c>
      <c r="K358" t="s">
        <v>683</v>
      </c>
    </row>
    <row r="359" spans="1:11">
      <c r="A359" t="str">
        <f t="shared" si="20"/>
        <v>MakowskiArek1972</v>
      </c>
      <c r="C359">
        <f t="shared" si="23"/>
        <v>358</v>
      </c>
      <c r="D359" t="s">
        <v>459</v>
      </c>
      <c r="E359" t="s">
        <v>458</v>
      </c>
      <c r="G359">
        <v>1972</v>
      </c>
      <c r="H359" t="str">
        <f t="shared" si="21"/>
        <v>Makowski Arek</v>
      </c>
      <c r="I359">
        <f t="shared" si="22"/>
        <v>1972</v>
      </c>
      <c r="J359" t="s">
        <v>36</v>
      </c>
      <c r="K359" t="s">
        <v>683</v>
      </c>
    </row>
    <row r="360" spans="1:11">
      <c r="A360" t="str">
        <f t="shared" si="20"/>
        <v>KuźdubPiotr1971</v>
      </c>
      <c r="C360">
        <f t="shared" si="23"/>
        <v>359</v>
      </c>
      <c r="D360" t="s">
        <v>457</v>
      </c>
      <c r="E360" t="s">
        <v>19</v>
      </c>
      <c r="G360">
        <v>1971</v>
      </c>
      <c r="H360" t="str">
        <f t="shared" si="21"/>
        <v>Kuźdub Piotr</v>
      </c>
      <c r="I360">
        <f t="shared" si="22"/>
        <v>1971</v>
      </c>
      <c r="J360" t="s">
        <v>36</v>
      </c>
      <c r="K360" t="s">
        <v>683</v>
      </c>
    </row>
    <row r="361" spans="1:11">
      <c r="A361" t="str">
        <f t="shared" si="20"/>
        <v>SzyngwelskiKrzysztof1984</v>
      </c>
      <c r="C361">
        <f t="shared" si="23"/>
        <v>360</v>
      </c>
      <c r="D361" t="s">
        <v>456</v>
      </c>
      <c r="E361" t="s">
        <v>26</v>
      </c>
      <c r="G361">
        <v>1984</v>
      </c>
      <c r="H361" t="str">
        <f t="shared" si="21"/>
        <v>Szyngwelski Krzysztof</v>
      </c>
      <c r="I361">
        <f t="shared" si="22"/>
        <v>1984</v>
      </c>
      <c r="J361" t="s">
        <v>36</v>
      </c>
      <c r="K361" t="s">
        <v>683</v>
      </c>
    </row>
    <row r="362" spans="1:11">
      <c r="A362" t="str">
        <f t="shared" si="20"/>
        <v>LisewskaAgnieszka1998</v>
      </c>
      <c r="C362">
        <f t="shared" si="23"/>
        <v>361</v>
      </c>
      <c r="D362" t="s">
        <v>664</v>
      </c>
      <c r="E362" t="s">
        <v>148</v>
      </c>
      <c r="F362" t="s">
        <v>663</v>
      </c>
      <c r="G362">
        <v>1998</v>
      </c>
      <c r="H362" t="str">
        <f t="shared" si="21"/>
        <v>Lisewska Agnieszka</v>
      </c>
      <c r="I362">
        <f t="shared" si="22"/>
        <v>1998</v>
      </c>
      <c r="J362" t="s">
        <v>0</v>
      </c>
      <c r="K362" t="s">
        <v>683</v>
      </c>
    </row>
    <row r="363" spans="1:11">
      <c r="A363" t="str">
        <f t="shared" si="20"/>
        <v>MłyńskaAlicja1987</v>
      </c>
      <c r="C363">
        <f t="shared" si="23"/>
        <v>362</v>
      </c>
      <c r="D363" t="s">
        <v>652</v>
      </c>
      <c r="E363" t="s">
        <v>651</v>
      </c>
      <c r="F363" t="s">
        <v>650</v>
      </c>
      <c r="G363">
        <v>1987</v>
      </c>
      <c r="H363" t="str">
        <f t="shared" si="21"/>
        <v>Młyńska Alicja</v>
      </c>
      <c r="I363">
        <f t="shared" si="22"/>
        <v>1987</v>
      </c>
      <c r="J363" t="s">
        <v>0</v>
      </c>
      <c r="K363" t="s">
        <v>683</v>
      </c>
    </row>
    <row r="364" spans="1:11">
      <c r="A364" t="str">
        <f t="shared" si="20"/>
        <v>DomachowskaDorota1982</v>
      </c>
      <c r="C364">
        <f t="shared" si="23"/>
        <v>363</v>
      </c>
      <c r="D364" t="s">
        <v>609</v>
      </c>
      <c r="E364" t="s">
        <v>513</v>
      </c>
      <c r="F364" t="s">
        <v>608</v>
      </c>
      <c r="G364">
        <v>1982</v>
      </c>
      <c r="H364" t="str">
        <f t="shared" si="21"/>
        <v>Domachowska Dorota</v>
      </c>
      <c r="I364">
        <f t="shared" si="22"/>
        <v>1982</v>
      </c>
      <c r="J364" t="s">
        <v>0</v>
      </c>
      <c r="K364" t="s">
        <v>683</v>
      </c>
    </row>
    <row r="365" spans="1:11">
      <c r="A365" t="str">
        <f t="shared" si="20"/>
        <v>ŚlósarczykDominika1982</v>
      </c>
      <c r="C365">
        <f t="shared" si="23"/>
        <v>364</v>
      </c>
      <c r="D365" t="s">
        <v>601</v>
      </c>
      <c r="E365" t="s">
        <v>600</v>
      </c>
      <c r="F365" t="s">
        <v>599</v>
      </c>
      <c r="G365">
        <v>1982</v>
      </c>
      <c r="H365" t="str">
        <f t="shared" si="21"/>
        <v>Ślósarczyk Dominika</v>
      </c>
      <c r="I365">
        <f t="shared" si="22"/>
        <v>1982</v>
      </c>
      <c r="J365" t="s">
        <v>0</v>
      </c>
      <c r="K365" t="s">
        <v>683</v>
      </c>
    </row>
    <row r="366" spans="1:11">
      <c r="A366" t="str">
        <f t="shared" si="20"/>
        <v>JarosiewiczMałgorzata1979</v>
      </c>
      <c r="C366">
        <f t="shared" si="23"/>
        <v>365</v>
      </c>
      <c r="D366" t="s">
        <v>593</v>
      </c>
      <c r="E366" t="s">
        <v>516</v>
      </c>
      <c r="G366">
        <v>1979</v>
      </c>
      <c r="H366" t="str">
        <f t="shared" si="21"/>
        <v>Jarosiewicz Małgorzata</v>
      </c>
      <c r="I366">
        <f t="shared" si="22"/>
        <v>1979</v>
      </c>
      <c r="J366" t="s">
        <v>0</v>
      </c>
      <c r="K366" t="s">
        <v>683</v>
      </c>
    </row>
    <row r="367" spans="1:11">
      <c r="A367" t="str">
        <f t="shared" si="20"/>
        <v>Harasimowicz-PelichowskaAlina1980</v>
      </c>
      <c r="C367">
        <f t="shared" si="23"/>
        <v>366</v>
      </c>
      <c r="D367" t="s">
        <v>586</v>
      </c>
      <c r="E367" t="s">
        <v>585</v>
      </c>
      <c r="F367" t="s">
        <v>583</v>
      </c>
      <c r="G367">
        <v>1980</v>
      </c>
      <c r="H367" t="str">
        <f t="shared" si="21"/>
        <v>Harasimowicz-Pelichowska Alina</v>
      </c>
      <c r="I367">
        <f t="shared" si="22"/>
        <v>1980</v>
      </c>
      <c r="J367" t="s">
        <v>0</v>
      </c>
      <c r="K367" t="s">
        <v>683</v>
      </c>
    </row>
    <row r="368" spans="1:11">
      <c r="A368" t="str">
        <f t="shared" si="20"/>
        <v>SkurasAnna1978</v>
      </c>
      <c r="C368">
        <f t="shared" si="23"/>
        <v>367</v>
      </c>
      <c r="D368" t="s">
        <v>575</v>
      </c>
      <c r="E368" t="s">
        <v>292</v>
      </c>
      <c r="F368" t="s">
        <v>574</v>
      </c>
      <c r="G368">
        <v>1978</v>
      </c>
      <c r="H368" t="str">
        <f t="shared" si="21"/>
        <v>Skuras Anna</v>
      </c>
      <c r="I368">
        <f t="shared" si="22"/>
        <v>1978</v>
      </c>
      <c r="J368" t="s">
        <v>0</v>
      </c>
      <c r="K368" t="s">
        <v>683</v>
      </c>
    </row>
    <row r="369" spans="1:11">
      <c r="A369" t="str">
        <f t="shared" si="20"/>
        <v>PacekKarolina1988</v>
      </c>
      <c r="C369">
        <f t="shared" si="23"/>
        <v>368</v>
      </c>
      <c r="D369" t="s">
        <v>567</v>
      </c>
      <c r="E369" t="s">
        <v>566</v>
      </c>
      <c r="F369" t="s">
        <v>565</v>
      </c>
      <c r="G369">
        <v>1988</v>
      </c>
      <c r="H369" t="str">
        <f t="shared" si="21"/>
        <v>Pacek Karolina</v>
      </c>
      <c r="I369">
        <f t="shared" si="22"/>
        <v>1988</v>
      </c>
      <c r="J369" t="s">
        <v>0</v>
      </c>
      <c r="K369" t="s">
        <v>683</v>
      </c>
    </row>
    <row r="370" spans="1:11">
      <c r="A370" t="str">
        <f t="shared" si="20"/>
        <v>NajderEwa1957</v>
      </c>
      <c r="C370">
        <f t="shared" si="23"/>
        <v>369</v>
      </c>
      <c r="D370" t="s">
        <v>526</v>
      </c>
      <c r="E370" t="s">
        <v>350</v>
      </c>
      <c r="G370">
        <v>1957</v>
      </c>
      <c r="H370" t="str">
        <f t="shared" si="21"/>
        <v>Najder Ewa</v>
      </c>
      <c r="I370">
        <f t="shared" si="22"/>
        <v>1957</v>
      </c>
      <c r="J370" t="s">
        <v>0</v>
      </c>
      <c r="K370" t="s">
        <v>683</v>
      </c>
    </row>
    <row r="371" spans="1:11">
      <c r="A371" t="str">
        <f t="shared" si="20"/>
        <v>GórskaMałgorzata1983</v>
      </c>
      <c r="C371">
        <f t="shared" si="23"/>
        <v>370</v>
      </c>
      <c r="D371" t="s">
        <v>517</v>
      </c>
      <c r="E371" t="s">
        <v>516</v>
      </c>
      <c r="F371" t="s">
        <v>512</v>
      </c>
      <c r="G371">
        <v>1983</v>
      </c>
      <c r="H371" t="str">
        <f t="shared" si="21"/>
        <v>Górska Małgorzata</v>
      </c>
      <c r="I371">
        <f t="shared" si="22"/>
        <v>1983</v>
      </c>
      <c r="J371" t="s">
        <v>0</v>
      </c>
      <c r="K371" t="s">
        <v>683</v>
      </c>
    </row>
    <row r="372" spans="1:11">
      <c r="A372" t="str">
        <f t="shared" si="20"/>
        <v>BużDorota1984</v>
      </c>
      <c r="C372">
        <f t="shared" si="23"/>
        <v>371</v>
      </c>
      <c r="D372" t="s">
        <v>514</v>
      </c>
      <c r="E372" t="s">
        <v>513</v>
      </c>
      <c r="F372" t="s">
        <v>512</v>
      </c>
      <c r="G372">
        <v>1984</v>
      </c>
      <c r="H372" t="str">
        <f t="shared" si="21"/>
        <v>Buż Dorota</v>
      </c>
      <c r="I372">
        <f t="shared" si="22"/>
        <v>1984</v>
      </c>
      <c r="J372" t="s">
        <v>0</v>
      </c>
      <c r="K372" t="s">
        <v>683</v>
      </c>
    </row>
    <row r="373" spans="1:11">
      <c r="A373" t="str">
        <f t="shared" si="20"/>
        <v>BłajetJoanna1957</v>
      </c>
      <c r="C373">
        <f t="shared" si="23"/>
        <v>372</v>
      </c>
      <c r="D373" t="s">
        <v>506</v>
      </c>
      <c r="E373" t="s">
        <v>505</v>
      </c>
      <c r="F373" t="s">
        <v>504</v>
      </c>
      <c r="G373">
        <v>1957</v>
      </c>
      <c r="H373" t="str">
        <f t="shared" si="21"/>
        <v>Błajet Joanna</v>
      </c>
      <c r="I373">
        <f t="shared" si="22"/>
        <v>1957</v>
      </c>
      <c r="J373" t="s">
        <v>0</v>
      </c>
      <c r="K373" t="s">
        <v>683</v>
      </c>
    </row>
    <row r="374" spans="1:11">
      <c r="A374" t="str">
        <f t="shared" si="20"/>
        <v>KunstetterBeata1961</v>
      </c>
      <c r="C374">
        <f t="shared" si="23"/>
        <v>373</v>
      </c>
      <c r="D374" s="16" t="s">
        <v>502</v>
      </c>
      <c r="E374" s="16" t="s">
        <v>503</v>
      </c>
      <c r="F374" s="9"/>
      <c r="G374" s="9">
        <v>1961</v>
      </c>
      <c r="H374" t="str">
        <f t="shared" si="21"/>
        <v>Kunstetter Beata</v>
      </c>
      <c r="I374">
        <f t="shared" si="22"/>
        <v>1961</v>
      </c>
      <c r="J374" t="s">
        <v>0</v>
      </c>
      <c r="K374" t="s">
        <v>683</v>
      </c>
    </row>
    <row r="375" spans="1:11">
      <c r="A375" t="str">
        <f t="shared" si="20"/>
        <v>BłędowskaAleksandra1970</v>
      </c>
      <c r="C375">
        <f t="shared" si="23"/>
        <v>374</v>
      </c>
      <c r="D375" s="16" t="s">
        <v>500</v>
      </c>
      <c r="E375" s="16" t="s">
        <v>499</v>
      </c>
      <c r="F375" s="16"/>
      <c r="G375" s="9">
        <v>1970</v>
      </c>
      <c r="H375" t="str">
        <f t="shared" si="21"/>
        <v>Błędowska Aleksandra</v>
      </c>
      <c r="I375">
        <f t="shared" si="22"/>
        <v>1970</v>
      </c>
      <c r="J375" t="s">
        <v>0</v>
      </c>
      <c r="K375" t="s">
        <v>683</v>
      </c>
    </row>
    <row r="376" spans="1:11">
      <c r="A376" t="str">
        <f t="shared" si="20"/>
        <v>KopaniaAnita1975</v>
      </c>
      <c r="C376">
        <f t="shared" si="23"/>
        <v>375</v>
      </c>
      <c r="D376" s="16" t="s">
        <v>498</v>
      </c>
      <c r="E376" s="16" t="s">
        <v>497</v>
      </c>
      <c r="F376" s="9"/>
      <c r="G376" s="9">
        <v>1975</v>
      </c>
      <c r="H376" t="str">
        <f t="shared" si="21"/>
        <v>Kopania Anita</v>
      </c>
      <c r="I376">
        <f t="shared" si="22"/>
        <v>1975</v>
      </c>
      <c r="J376" t="s">
        <v>0</v>
      </c>
      <c r="K376" t="s">
        <v>683</v>
      </c>
    </row>
    <row r="377" spans="1:11">
      <c r="A377" t="str">
        <f t="shared" si="20"/>
        <v>MamczakEdyta1982</v>
      </c>
      <c r="C377">
        <f t="shared" si="23"/>
        <v>376</v>
      </c>
      <c r="D377" s="16" t="s">
        <v>480</v>
      </c>
      <c r="E377" s="16" t="s">
        <v>479</v>
      </c>
      <c r="F377" s="9" t="s">
        <v>478</v>
      </c>
      <c r="G377" s="9">
        <v>1982</v>
      </c>
      <c r="H377" t="str">
        <f t="shared" si="21"/>
        <v>Mamczak Edyta</v>
      </c>
      <c r="I377">
        <f t="shared" si="22"/>
        <v>1982</v>
      </c>
      <c r="J377" t="s">
        <v>0</v>
      </c>
      <c r="K377" t="s">
        <v>683</v>
      </c>
    </row>
    <row r="378" spans="1:11">
      <c r="A378" t="str">
        <f t="shared" si="20"/>
        <v>BlockBarbara1978</v>
      </c>
      <c r="C378">
        <f t="shared" si="23"/>
        <v>377</v>
      </c>
      <c r="D378" s="16" t="s">
        <v>476</v>
      </c>
      <c r="E378" s="16" t="s">
        <v>425</v>
      </c>
      <c r="F378" s="9" t="s">
        <v>475</v>
      </c>
      <c r="G378" s="9">
        <v>1978</v>
      </c>
      <c r="H378" t="str">
        <f t="shared" si="21"/>
        <v>Block Barbara</v>
      </c>
      <c r="I378">
        <f t="shared" si="22"/>
        <v>1978</v>
      </c>
      <c r="J378" t="s">
        <v>0</v>
      </c>
      <c r="K378" t="s">
        <v>683</v>
      </c>
    </row>
    <row r="379" spans="1:11">
      <c r="A379" t="str">
        <f t="shared" si="20"/>
        <v>WysockaAgata1988</v>
      </c>
      <c r="C379">
        <f t="shared" si="23"/>
        <v>378</v>
      </c>
      <c r="D379" s="16" t="s">
        <v>462</v>
      </c>
      <c r="E379" s="16" t="s">
        <v>247</v>
      </c>
      <c r="F379" s="9" t="s">
        <v>461</v>
      </c>
      <c r="G379" s="9">
        <v>1988</v>
      </c>
      <c r="H379" t="str">
        <f t="shared" si="21"/>
        <v>Wysocka Agata</v>
      </c>
      <c r="I379">
        <f t="shared" si="22"/>
        <v>1988</v>
      </c>
      <c r="J379" t="s">
        <v>0</v>
      </c>
      <c r="K379" t="s">
        <v>683</v>
      </c>
    </row>
    <row r="380" spans="1:11">
      <c r="A380" t="str">
        <f t="shared" si="20"/>
        <v>KIELAKSŁAWOMIR1972</v>
      </c>
      <c r="C380">
        <f t="shared" si="23"/>
        <v>379</v>
      </c>
      <c r="D380" s="16" t="s">
        <v>700</v>
      </c>
      <c r="E380" s="16" t="s">
        <v>188</v>
      </c>
      <c r="F380" s="9" t="s">
        <v>690</v>
      </c>
      <c r="G380" s="9">
        <v>1972</v>
      </c>
      <c r="H380" t="str">
        <f t="shared" si="21"/>
        <v>KIELAK SŁAWOMIR</v>
      </c>
      <c r="I380">
        <f t="shared" si="22"/>
        <v>1972</v>
      </c>
      <c r="J380" t="s">
        <v>36</v>
      </c>
      <c r="K380" t="s">
        <v>61</v>
      </c>
    </row>
    <row r="381" spans="1:11">
      <c r="A381" t="str">
        <f t="shared" si="20"/>
        <v>KIELAKHUBERT1996</v>
      </c>
      <c r="C381">
        <f t="shared" si="23"/>
        <v>380</v>
      </c>
      <c r="D381" s="16" t="s">
        <v>700</v>
      </c>
      <c r="E381" s="16" t="s">
        <v>702</v>
      </c>
      <c r="F381" s="9" t="s">
        <v>690</v>
      </c>
      <c r="G381" s="9">
        <v>1996</v>
      </c>
      <c r="H381" t="str">
        <f t="shared" si="21"/>
        <v>KIELAK HUBERT</v>
      </c>
      <c r="I381">
        <f t="shared" si="22"/>
        <v>1996</v>
      </c>
      <c r="J381" t="s">
        <v>36</v>
      </c>
      <c r="K381" t="s">
        <v>61</v>
      </c>
    </row>
    <row r="382" spans="1:11">
      <c r="A382" t="str">
        <f t="shared" si="20"/>
        <v>KUTHANMARCIN1977</v>
      </c>
      <c r="C382">
        <f t="shared" si="23"/>
        <v>381</v>
      </c>
      <c r="D382" s="16" t="s">
        <v>703</v>
      </c>
      <c r="E382" s="16" t="s">
        <v>701</v>
      </c>
      <c r="F382" s="9" t="s">
        <v>269</v>
      </c>
      <c r="G382" s="9">
        <v>1977</v>
      </c>
      <c r="H382" t="str">
        <f t="shared" si="21"/>
        <v>KUTHAN MARCIN</v>
      </c>
      <c r="I382">
        <f t="shared" si="22"/>
        <v>1977</v>
      </c>
      <c r="J382" t="s">
        <v>36</v>
      </c>
      <c r="K382" t="s">
        <v>61</v>
      </c>
    </row>
    <row r="383" spans="1:11">
      <c r="A383" t="str">
        <f t="shared" si="20"/>
        <v>MIŚKIEWICZMARCIN1979</v>
      </c>
      <c r="C383">
        <f t="shared" si="23"/>
        <v>382</v>
      </c>
      <c r="D383" s="16" t="s">
        <v>704</v>
      </c>
      <c r="E383" s="16" t="s">
        <v>701</v>
      </c>
      <c r="F383" s="9" t="s">
        <v>693</v>
      </c>
      <c r="G383" s="9">
        <v>1979</v>
      </c>
      <c r="H383" t="str">
        <f t="shared" si="21"/>
        <v>MIŚKIEWICZ MARCIN</v>
      </c>
      <c r="I383">
        <f t="shared" si="22"/>
        <v>1979</v>
      </c>
      <c r="J383" t="s">
        <v>36</v>
      </c>
      <c r="K383" t="s">
        <v>61</v>
      </c>
    </row>
    <row r="384" spans="1:11">
      <c r="A384" t="str">
        <f t="shared" si="20"/>
        <v>SKORUPOWSKIJACEK1966</v>
      </c>
      <c r="C384">
        <f t="shared" si="23"/>
        <v>383</v>
      </c>
      <c r="D384" s="16" t="s">
        <v>705</v>
      </c>
      <c r="E384" s="16" t="s">
        <v>706</v>
      </c>
      <c r="F384" s="9" t="s">
        <v>692</v>
      </c>
      <c r="G384" s="9">
        <v>1966</v>
      </c>
      <c r="H384" t="str">
        <f t="shared" si="21"/>
        <v>SKORUPOWSKI JACEK</v>
      </c>
      <c r="I384">
        <f t="shared" si="22"/>
        <v>1966</v>
      </c>
      <c r="J384" t="s">
        <v>36</v>
      </c>
      <c r="K384" t="s">
        <v>61</v>
      </c>
    </row>
    <row r="385" spans="1:11">
      <c r="A385" t="str">
        <f t="shared" si="20"/>
        <v>KIELAKIGOR1999</v>
      </c>
      <c r="C385">
        <f t="shared" si="23"/>
        <v>384</v>
      </c>
      <c r="D385" s="16" t="s">
        <v>700</v>
      </c>
      <c r="E385" s="16" t="s">
        <v>711</v>
      </c>
      <c r="F385" s="9" t="s">
        <v>690</v>
      </c>
      <c r="G385" s="9">
        <v>1999</v>
      </c>
      <c r="H385" t="str">
        <f t="shared" si="21"/>
        <v>KIELAK IGOR</v>
      </c>
      <c r="I385">
        <f t="shared" si="22"/>
        <v>1999</v>
      </c>
      <c r="J385" t="s">
        <v>36</v>
      </c>
      <c r="K385" t="s">
        <v>61</v>
      </c>
    </row>
    <row r="386" spans="1:11">
      <c r="A386" t="str">
        <f t="shared" ref="A386:A440" si="24">D386&amp;E386&amp;G386</f>
        <v>ROZWADOWSKIPAWEł1968</v>
      </c>
      <c r="C386">
        <f t="shared" si="23"/>
        <v>385</v>
      </c>
      <c r="D386" s="16" t="s">
        <v>712</v>
      </c>
      <c r="E386" s="16" t="s">
        <v>713</v>
      </c>
      <c r="F386" s="9" t="s">
        <v>689</v>
      </c>
      <c r="G386" s="9">
        <v>1968</v>
      </c>
      <c r="H386" t="str">
        <f t="shared" si="21"/>
        <v>ROZWADOWSKI PAWEł</v>
      </c>
      <c r="I386">
        <f t="shared" si="22"/>
        <v>1968</v>
      </c>
      <c r="J386" t="s">
        <v>36</v>
      </c>
      <c r="K386" t="s">
        <v>61</v>
      </c>
    </row>
    <row r="387" spans="1:11">
      <c r="A387" t="str">
        <f t="shared" si="24"/>
        <v>BIOLIKGRZEGORZ1976</v>
      </c>
      <c r="C387">
        <f t="shared" si="23"/>
        <v>386</v>
      </c>
      <c r="D387" s="16" t="s">
        <v>709</v>
      </c>
      <c r="E387" s="16" t="s">
        <v>697</v>
      </c>
      <c r="F387" s="9" t="s">
        <v>688</v>
      </c>
      <c r="G387" s="9">
        <v>1976</v>
      </c>
      <c r="H387" t="str">
        <f t="shared" ref="H387:H450" si="25">D387&amp;" "&amp;E387</f>
        <v>BIOLIK GRZEGORZ</v>
      </c>
      <c r="I387">
        <f t="shared" ref="I387:I450" si="26">G387</f>
        <v>1976</v>
      </c>
      <c r="J387" t="s">
        <v>36</v>
      </c>
      <c r="K387" t="s">
        <v>61</v>
      </c>
    </row>
    <row r="388" spans="1:11">
      <c r="A388" t="str">
        <f t="shared" si="24"/>
        <v>WASIAKGERARD1975</v>
      </c>
      <c r="C388">
        <f t="shared" ref="C388:C440" si="27">C387+1</f>
        <v>387</v>
      </c>
      <c r="D388" s="16" t="s">
        <v>714</v>
      </c>
      <c r="E388" s="16" t="s">
        <v>715</v>
      </c>
      <c r="F388" s="9" t="s">
        <v>687</v>
      </c>
      <c r="G388" s="9">
        <v>1975</v>
      </c>
      <c r="H388" t="str">
        <f t="shared" si="25"/>
        <v>WASIAK GERARD</v>
      </c>
      <c r="I388">
        <f t="shared" si="26"/>
        <v>1975</v>
      </c>
      <c r="J388" t="s">
        <v>36</v>
      </c>
      <c r="K388" t="s">
        <v>61</v>
      </c>
    </row>
    <row r="389" spans="1:11">
      <c r="A389" t="str">
        <f t="shared" si="24"/>
        <v>ZAJĄCGRZEGORZ1984</v>
      </c>
      <c r="C389">
        <f t="shared" si="27"/>
        <v>388</v>
      </c>
      <c r="D389" s="16" t="s">
        <v>716</v>
      </c>
      <c r="E389" s="16" t="s">
        <v>697</v>
      </c>
      <c r="F389" s="9" t="s">
        <v>686</v>
      </c>
      <c r="G389" s="9">
        <v>1984</v>
      </c>
      <c r="H389" t="str">
        <f t="shared" si="25"/>
        <v>ZAJĄC GRZEGORZ</v>
      </c>
      <c r="I389">
        <f t="shared" si="26"/>
        <v>1984</v>
      </c>
      <c r="J389" t="s">
        <v>36</v>
      </c>
      <c r="K389" t="s">
        <v>61</v>
      </c>
    </row>
    <row r="390" spans="1:11">
      <c r="A390" t="str">
        <f t="shared" si="24"/>
        <v>MISZCZUKPIOTR1971</v>
      </c>
      <c r="C390">
        <f t="shared" si="27"/>
        <v>389</v>
      </c>
      <c r="D390" s="16" t="s">
        <v>717</v>
      </c>
      <c r="E390" t="s">
        <v>696</v>
      </c>
      <c r="F390" t="s">
        <v>685</v>
      </c>
      <c r="G390" s="9">
        <v>1971</v>
      </c>
      <c r="H390" t="str">
        <f t="shared" si="25"/>
        <v>MISZCZUK PIOTR</v>
      </c>
      <c r="I390">
        <f t="shared" si="26"/>
        <v>1971</v>
      </c>
      <c r="J390" t="s">
        <v>36</v>
      </c>
      <c r="K390" t="s">
        <v>61</v>
      </c>
    </row>
    <row r="391" spans="1:11">
      <c r="A391" t="str">
        <f t="shared" si="24"/>
        <v>SŁOMAPAWEŁ1982</v>
      </c>
      <c r="C391">
        <f t="shared" si="27"/>
        <v>390</v>
      </c>
      <c r="D391" s="16" t="s">
        <v>718</v>
      </c>
      <c r="E391" s="16" t="s">
        <v>695</v>
      </c>
      <c r="F391" s="9" t="s">
        <v>685</v>
      </c>
      <c r="G391" s="9">
        <v>1982</v>
      </c>
      <c r="H391" t="str">
        <f t="shared" si="25"/>
        <v>SŁOMA PAWEŁ</v>
      </c>
      <c r="I391">
        <f t="shared" si="26"/>
        <v>1982</v>
      </c>
      <c r="J391" t="s">
        <v>36</v>
      </c>
      <c r="K391" t="s">
        <v>61</v>
      </c>
    </row>
    <row r="392" spans="1:11">
      <c r="A392" t="str">
        <f t="shared" si="24"/>
        <v>NIEWĘGŁOWSKIPIOTR1976</v>
      </c>
      <c r="C392">
        <f t="shared" si="27"/>
        <v>391</v>
      </c>
      <c r="D392" s="16" t="s">
        <v>722</v>
      </c>
      <c r="E392" s="16" t="s">
        <v>696</v>
      </c>
      <c r="F392" s="9"/>
      <c r="G392" s="9">
        <v>1976</v>
      </c>
      <c r="H392" t="str">
        <f t="shared" si="25"/>
        <v>NIEWĘGŁOWSKI PIOTR</v>
      </c>
      <c r="I392">
        <f t="shared" si="26"/>
        <v>1976</v>
      </c>
      <c r="J392" t="s">
        <v>36</v>
      </c>
      <c r="K392" t="s">
        <v>61</v>
      </c>
    </row>
    <row r="393" spans="1:11">
      <c r="A393" t="str">
        <f t="shared" si="24"/>
        <v>SERWACKIKRZYSZTOF1980</v>
      </c>
      <c r="C393">
        <f t="shared" si="27"/>
        <v>392</v>
      </c>
      <c r="D393" t="s">
        <v>723</v>
      </c>
      <c r="E393" t="s">
        <v>698</v>
      </c>
      <c r="G393">
        <v>1980</v>
      </c>
      <c r="H393" t="str">
        <f t="shared" si="25"/>
        <v>SERWACKI KRZYSZTOF</v>
      </c>
      <c r="I393">
        <f t="shared" si="26"/>
        <v>1980</v>
      </c>
      <c r="J393" t="s">
        <v>36</v>
      </c>
      <c r="K393" t="s">
        <v>61</v>
      </c>
    </row>
    <row r="394" spans="1:11">
      <c r="A394" t="str">
        <f t="shared" si="24"/>
        <v>MISIACZEKEWA1968</v>
      </c>
      <c r="C394">
        <f t="shared" si="27"/>
        <v>393</v>
      </c>
      <c r="D394" t="s">
        <v>707</v>
      </c>
      <c r="E394" t="s">
        <v>708</v>
      </c>
      <c r="F394" t="s">
        <v>691</v>
      </c>
      <c r="G394">
        <v>1968</v>
      </c>
      <c r="H394" t="str">
        <f t="shared" si="25"/>
        <v>MISIACZEK EWA</v>
      </c>
      <c r="I394">
        <f t="shared" si="26"/>
        <v>1968</v>
      </c>
      <c r="J394" t="s">
        <v>0</v>
      </c>
      <c r="K394" t="s">
        <v>61</v>
      </c>
    </row>
    <row r="395" spans="1:11">
      <c r="A395" t="str">
        <f t="shared" si="24"/>
        <v>BIOLIKAGNIESZKA1977</v>
      </c>
      <c r="C395">
        <f t="shared" si="27"/>
        <v>394</v>
      </c>
      <c r="D395" t="s">
        <v>709</v>
      </c>
      <c r="E395" t="s">
        <v>710</v>
      </c>
      <c r="F395" t="s">
        <v>688</v>
      </c>
      <c r="G395">
        <v>1977</v>
      </c>
      <c r="H395" t="str">
        <f t="shared" si="25"/>
        <v>BIOLIK AGNIESZKA</v>
      </c>
      <c r="I395">
        <f t="shared" si="26"/>
        <v>1977</v>
      </c>
      <c r="J395" t="s">
        <v>0</v>
      </c>
      <c r="K395" t="s">
        <v>61</v>
      </c>
    </row>
    <row r="396" spans="1:11">
      <c r="A396" t="str">
        <f t="shared" si="24"/>
        <v>LIPIŃSKAKATARZYNA1988</v>
      </c>
      <c r="C396">
        <f t="shared" si="27"/>
        <v>395</v>
      </c>
      <c r="D396" t="s">
        <v>719</v>
      </c>
      <c r="E396" t="s">
        <v>720</v>
      </c>
      <c r="G396">
        <v>1988</v>
      </c>
      <c r="H396" t="str">
        <f t="shared" si="25"/>
        <v>LIPIŃSKA KATARZYNA</v>
      </c>
      <c r="I396">
        <f t="shared" si="26"/>
        <v>1988</v>
      </c>
      <c r="J396" t="s">
        <v>0</v>
      </c>
      <c r="K396" t="s">
        <v>61</v>
      </c>
    </row>
    <row r="397" spans="1:11">
      <c r="A397" t="str">
        <f t="shared" si="24"/>
        <v>KOŁODZIEJEWA1982</v>
      </c>
      <c r="C397">
        <f t="shared" si="27"/>
        <v>396</v>
      </c>
      <c r="D397" t="s">
        <v>721</v>
      </c>
      <c r="E397" t="s">
        <v>708</v>
      </c>
      <c r="G397">
        <v>1982</v>
      </c>
      <c r="H397" t="str">
        <f t="shared" si="25"/>
        <v>KOŁODZIEJ EWA</v>
      </c>
      <c r="I397">
        <f t="shared" si="26"/>
        <v>1982</v>
      </c>
      <c r="J397" t="s">
        <v>0</v>
      </c>
      <c r="K397" t="s">
        <v>61</v>
      </c>
    </row>
    <row r="398" spans="1:11">
      <c r="A398" t="str">
        <f t="shared" si="24"/>
        <v>MotykaJacek0</v>
      </c>
      <c r="C398">
        <f t="shared" si="27"/>
        <v>397</v>
      </c>
      <c r="D398" t="s">
        <v>746</v>
      </c>
      <c r="E398" t="s">
        <v>25</v>
      </c>
      <c r="F398" t="s">
        <v>744</v>
      </c>
      <c r="G398">
        <v>0</v>
      </c>
      <c r="H398" t="str">
        <f t="shared" si="25"/>
        <v>Motyka Jacek</v>
      </c>
      <c r="I398">
        <f t="shared" si="26"/>
        <v>0</v>
      </c>
      <c r="J398" t="s">
        <v>36</v>
      </c>
      <c r="K398" t="s">
        <v>747</v>
      </c>
    </row>
    <row r="399" spans="1:11">
      <c r="A399" t="str">
        <f t="shared" si="24"/>
        <v>JendruszczakDariusz0</v>
      </c>
      <c r="C399">
        <f t="shared" si="27"/>
        <v>398</v>
      </c>
      <c r="D399" t="s">
        <v>745</v>
      </c>
      <c r="E399" t="s">
        <v>159</v>
      </c>
      <c r="F399" t="s">
        <v>744</v>
      </c>
      <c r="G399">
        <v>0</v>
      </c>
      <c r="H399" t="str">
        <f t="shared" si="25"/>
        <v>Jendruszczak Dariusz</v>
      </c>
      <c r="I399">
        <f t="shared" si="26"/>
        <v>0</v>
      </c>
      <c r="J399" t="s">
        <v>36</v>
      </c>
      <c r="K399" t="s">
        <v>747</v>
      </c>
    </row>
    <row r="400" spans="1:11">
      <c r="A400" t="str">
        <f t="shared" si="24"/>
        <v>PotocznyPiotr0</v>
      </c>
      <c r="C400">
        <f t="shared" si="27"/>
        <v>399</v>
      </c>
      <c r="D400" t="s">
        <v>742</v>
      </c>
      <c r="E400" t="s">
        <v>19</v>
      </c>
      <c r="F400" t="s">
        <v>741</v>
      </c>
      <c r="G400">
        <v>0</v>
      </c>
      <c r="H400" t="str">
        <f t="shared" si="25"/>
        <v>Potoczny Piotr</v>
      </c>
      <c r="I400">
        <f t="shared" si="26"/>
        <v>0</v>
      </c>
      <c r="J400" t="s">
        <v>36</v>
      </c>
      <c r="K400" t="s">
        <v>747</v>
      </c>
    </row>
    <row r="401" spans="1:11">
      <c r="A401" t="str">
        <f t="shared" si="24"/>
        <v>KozdrowickiRobert0</v>
      </c>
      <c r="C401">
        <f t="shared" si="27"/>
        <v>400</v>
      </c>
      <c r="D401" t="s">
        <v>740</v>
      </c>
      <c r="E401" t="s">
        <v>54</v>
      </c>
      <c r="F401" t="s">
        <v>738</v>
      </c>
      <c r="G401">
        <v>0</v>
      </c>
      <c r="H401" t="str">
        <f t="shared" si="25"/>
        <v>Kozdrowicki Robert</v>
      </c>
      <c r="I401">
        <f t="shared" si="26"/>
        <v>0</v>
      </c>
      <c r="J401" t="s">
        <v>36</v>
      </c>
      <c r="K401" t="s">
        <v>747</v>
      </c>
    </row>
    <row r="402" spans="1:11">
      <c r="A402" t="str">
        <f t="shared" si="24"/>
        <v>GwóźdźAndrzej0</v>
      </c>
      <c r="C402">
        <f t="shared" si="27"/>
        <v>401</v>
      </c>
      <c r="D402" t="s">
        <v>739</v>
      </c>
      <c r="E402" t="s">
        <v>30</v>
      </c>
      <c r="F402" t="s">
        <v>738</v>
      </c>
      <c r="G402">
        <v>0</v>
      </c>
      <c r="H402" t="str">
        <f t="shared" si="25"/>
        <v>Gwóźdź Andrzej</v>
      </c>
      <c r="I402">
        <f t="shared" si="26"/>
        <v>0</v>
      </c>
      <c r="J402" t="s">
        <v>36</v>
      </c>
      <c r="K402" t="s">
        <v>747</v>
      </c>
    </row>
    <row r="403" spans="1:11">
      <c r="A403" t="str">
        <f t="shared" si="24"/>
        <v>GrdeńWiesław0</v>
      </c>
      <c r="C403">
        <f t="shared" si="27"/>
        <v>402</v>
      </c>
      <c r="D403" t="s">
        <v>737</v>
      </c>
      <c r="E403" t="s">
        <v>71</v>
      </c>
      <c r="F403" t="s">
        <v>735</v>
      </c>
      <c r="G403">
        <v>0</v>
      </c>
      <c r="H403" t="str">
        <f t="shared" si="25"/>
        <v>Grdeń Wiesław</v>
      </c>
      <c r="I403">
        <f t="shared" si="26"/>
        <v>0</v>
      </c>
      <c r="J403" t="s">
        <v>36</v>
      </c>
      <c r="K403" t="s">
        <v>747</v>
      </c>
    </row>
    <row r="404" spans="1:11">
      <c r="A404" t="str">
        <f t="shared" si="24"/>
        <v>PawełczakKrzysztof0</v>
      </c>
      <c r="C404">
        <f t="shared" si="27"/>
        <v>403</v>
      </c>
      <c r="D404" t="s">
        <v>736</v>
      </c>
      <c r="E404" t="s">
        <v>26</v>
      </c>
      <c r="F404" t="s">
        <v>735</v>
      </c>
      <c r="G404">
        <v>0</v>
      </c>
      <c r="H404" t="str">
        <f t="shared" si="25"/>
        <v>Pawełczak Krzysztof</v>
      </c>
      <c r="I404">
        <f t="shared" si="26"/>
        <v>0</v>
      </c>
      <c r="J404" t="s">
        <v>36</v>
      </c>
      <c r="K404" t="s">
        <v>747</v>
      </c>
    </row>
    <row r="405" spans="1:11">
      <c r="A405" t="str">
        <f t="shared" si="24"/>
        <v>KlimczakJacek0</v>
      </c>
      <c r="C405">
        <f t="shared" si="27"/>
        <v>404</v>
      </c>
      <c r="D405" t="s">
        <v>734</v>
      </c>
      <c r="E405" t="s">
        <v>25</v>
      </c>
      <c r="F405" t="s">
        <v>25</v>
      </c>
      <c r="G405">
        <v>0</v>
      </c>
      <c r="H405" t="str">
        <f t="shared" si="25"/>
        <v>Klimczak Jacek</v>
      </c>
      <c r="I405">
        <f t="shared" si="26"/>
        <v>0</v>
      </c>
      <c r="J405" t="s">
        <v>36</v>
      </c>
      <c r="K405" t="s">
        <v>747</v>
      </c>
    </row>
    <row r="406" spans="1:11">
      <c r="A406" t="str">
        <f t="shared" si="24"/>
        <v>SmejdaFilip1999</v>
      </c>
      <c r="C406">
        <f t="shared" si="27"/>
        <v>405</v>
      </c>
      <c r="D406" t="s">
        <v>33</v>
      </c>
      <c r="E406" t="s">
        <v>560</v>
      </c>
      <c r="F406">
        <v>0</v>
      </c>
      <c r="G406">
        <v>1999</v>
      </c>
      <c r="H406" t="str">
        <f t="shared" si="25"/>
        <v>Smejda Filip</v>
      </c>
      <c r="I406">
        <f t="shared" si="26"/>
        <v>1999</v>
      </c>
      <c r="J406" t="s">
        <v>36</v>
      </c>
      <c r="K406" t="s">
        <v>747</v>
      </c>
    </row>
    <row r="407" spans="1:11">
      <c r="A407" t="str">
        <f t="shared" si="24"/>
        <v>JakubasPiotr0</v>
      </c>
      <c r="C407">
        <f t="shared" si="27"/>
        <v>406</v>
      </c>
      <c r="D407" t="s">
        <v>731</v>
      </c>
      <c r="E407" t="s">
        <v>19</v>
      </c>
      <c r="F407">
        <v>0</v>
      </c>
      <c r="G407">
        <v>0</v>
      </c>
      <c r="H407" t="str">
        <f t="shared" si="25"/>
        <v>Jakubas Piotr</v>
      </c>
      <c r="I407">
        <f t="shared" si="26"/>
        <v>0</v>
      </c>
      <c r="J407" t="s">
        <v>36</v>
      </c>
      <c r="K407" t="s">
        <v>747</v>
      </c>
    </row>
    <row r="408" spans="1:11">
      <c r="A408" t="str">
        <f t="shared" si="24"/>
        <v>KsiążekMikołaj0</v>
      </c>
      <c r="C408">
        <f t="shared" si="27"/>
        <v>407</v>
      </c>
      <c r="D408" t="s">
        <v>730</v>
      </c>
      <c r="E408" t="s">
        <v>447</v>
      </c>
      <c r="F408" t="s">
        <v>729</v>
      </c>
      <c r="G408">
        <v>0</v>
      </c>
      <c r="H408" t="str">
        <f t="shared" si="25"/>
        <v>Książek Mikołaj</v>
      </c>
      <c r="I408">
        <f t="shared" si="26"/>
        <v>0</v>
      </c>
      <c r="J408" t="s">
        <v>36</v>
      </c>
      <c r="K408" t="s">
        <v>747</v>
      </c>
    </row>
    <row r="409" spans="1:11">
      <c r="A409" t="str">
        <f t="shared" si="24"/>
        <v>PukaHubert1971</v>
      </c>
      <c r="C409">
        <f t="shared" si="27"/>
        <v>408</v>
      </c>
      <c r="D409" t="s">
        <v>726</v>
      </c>
      <c r="E409" t="s">
        <v>727</v>
      </c>
      <c r="F409" t="s">
        <v>725</v>
      </c>
      <c r="G409">
        <v>1971</v>
      </c>
      <c r="H409" t="str">
        <f t="shared" si="25"/>
        <v>Puka Hubert</v>
      </c>
      <c r="I409">
        <f t="shared" si="26"/>
        <v>1971</v>
      </c>
      <c r="J409" t="s">
        <v>36</v>
      </c>
      <c r="K409" t="s">
        <v>747</v>
      </c>
    </row>
    <row r="410" spans="1:11">
      <c r="A410" t="str">
        <f t="shared" si="24"/>
        <v>KarasowskaKarolina0</v>
      </c>
      <c r="C410">
        <f t="shared" si="27"/>
        <v>409</v>
      </c>
      <c r="D410" t="s">
        <v>743</v>
      </c>
      <c r="E410" t="s">
        <v>566</v>
      </c>
      <c r="F410" t="s">
        <v>741</v>
      </c>
      <c r="G410">
        <v>0</v>
      </c>
      <c r="H410" t="str">
        <f t="shared" si="25"/>
        <v>Karasowska Karolina</v>
      </c>
      <c r="I410">
        <f t="shared" si="26"/>
        <v>0</v>
      </c>
      <c r="J410" t="s">
        <v>0</v>
      </c>
      <c r="K410" t="s">
        <v>747</v>
      </c>
    </row>
    <row r="411" spans="1:11">
      <c r="A411" t="str">
        <f t="shared" si="24"/>
        <v>DudekMagdalena1984</v>
      </c>
      <c r="C411">
        <f t="shared" si="27"/>
        <v>410</v>
      </c>
      <c r="D411" t="s">
        <v>733</v>
      </c>
      <c r="E411" t="s">
        <v>40</v>
      </c>
      <c r="F411" t="s">
        <v>732</v>
      </c>
      <c r="G411">
        <v>1984</v>
      </c>
      <c r="H411" t="str">
        <f t="shared" si="25"/>
        <v>Dudek Magdalena</v>
      </c>
      <c r="I411">
        <f t="shared" si="26"/>
        <v>1984</v>
      </c>
      <c r="J411" t="s">
        <v>0</v>
      </c>
      <c r="K411" t="s">
        <v>747</v>
      </c>
    </row>
    <row r="412" spans="1:11">
      <c r="A412" t="str">
        <f t="shared" si="24"/>
        <v>SkubidaEwa1977</v>
      </c>
      <c r="C412">
        <f t="shared" si="27"/>
        <v>411</v>
      </c>
      <c r="D412" t="s">
        <v>728</v>
      </c>
      <c r="E412" t="s">
        <v>350</v>
      </c>
      <c r="F412" t="s">
        <v>725</v>
      </c>
      <c r="G412">
        <v>1977</v>
      </c>
      <c r="H412" t="str">
        <f t="shared" si="25"/>
        <v>Skubida Ewa</v>
      </c>
      <c r="I412">
        <f t="shared" si="26"/>
        <v>1977</v>
      </c>
      <c r="J412" t="s">
        <v>0</v>
      </c>
      <c r="K412" t="s">
        <v>747</v>
      </c>
    </row>
    <row r="413" spans="1:11">
      <c r="A413" t="str">
        <f t="shared" si="24"/>
        <v>WittTomek1976</v>
      </c>
      <c r="C413">
        <f t="shared" si="27"/>
        <v>412</v>
      </c>
      <c r="D413" t="s">
        <v>753</v>
      </c>
      <c r="E413" t="s">
        <v>752</v>
      </c>
      <c r="F413">
        <v>0</v>
      </c>
      <c r="G413">
        <v>1976</v>
      </c>
      <c r="H413" t="str">
        <f t="shared" si="25"/>
        <v>Witt Tomek</v>
      </c>
      <c r="I413">
        <f t="shared" si="26"/>
        <v>1976</v>
      </c>
      <c r="J413" t="s">
        <v>36</v>
      </c>
      <c r="K413" t="s">
        <v>758</v>
      </c>
    </row>
    <row r="414" spans="1:11">
      <c r="A414" t="str">
        <f t="shared" si="24"/>
        <v>LipińskiTomasz1975</v>
      </c>
      <c r="C414">
        <f t="shared" si="27"/>
        <v>413</v>
      </c>
      <c r="D414" t="s">
        <v>492</v>
      </c>
      <c r="E414" t="s">
        <v>53</v>
      </c>
      <c r="F414">
        <v>0</v>
      </c>
      <c r="G414">
        <v>1975</v>
      </c>
      <c r="H414" t="str">
        <f t="shared" si="25"/>
        <v>Lipiński Tomasz</v>
      </c>
      <c r="I414">
        <f t="shared" si="26"/>
        <v>1975</v>
      </c>
      <c r="J414" t="s">
        <v>36</v>
      </c>
      <c r="K414" t="s">
        <v>758</v>
      </c>
    </row>
    <row r="415" spans="1:11">
      <c r="A415" t="str">
        <f t="shared" si="24"/>
        <v>LancDamian1988</v>
      </c>
      <c r="C415">
        <f t="shared" si="27"/>
        <v>414</v>
      </c>
      <c r="D415" t="s">
        <v>754</v>
      </c>
      <c r="E415" t="s">
        <v>298</v>
      </c>
      <c r="F415" t="s">
        <v>750</v>
      </c>
      <c r="G415">
        <v>1988</v>
      </c>
      <c r="H415" t="str">
        <f t="shared" si="25"/>
        <v>Lanc Damian</v>
      </c>
      <c r="I415">
        <f t="shared" si="26"/>
        <v>1988</v>
      </c>
      <c r="J415" t="s">
        <v>36</v>
      </c>
      <c r="K415" t="s">
        <v>758</v>
      </c>
    </row>
    <row r="416" spans="1:11">
      <c r="A416" t="str">
        <f t="shared" si="24"/>
        <v>StefanekJan1955</v>
      </c>
      <c r="C416">
        <f t="shared" si="27"/>
        <v>415</v>
      </c>
      <c r="D416" t="s">
        <v>755</v>
      </c>
      <c r="E416" t="s">
        <v>102</v>
      </c>
      <c r="F416">
        <v>0</v>
      </c>
      <c r="G416">
        <v>1955</v>
      </c>
      <c r="H416" t="str">
        <f t="shared" si="25"/>
        <v>Stefanek Jan</v>
      </c>
      <c r="I416">
        <f t="shared" si="26"/>
        <v>1955</v>
      </c>
      <c r="J416" t="s">
        <v>36</v>
      </c>
      <c r="K416" t="s">
        <v>758</v>
      </c>
    </row>
    <row r="417" spans="1:11">
      <c r="A417" t="str">
        <f t="shared" si="24"/>
        <v>StefanekŁukasz1980</v>
      </c>
      <c r="C417">
        <f t="shared" si="27"/>
        <v>416</v>
      </c>
      <c r="D417" t="s">
        <v>755</v>
      </c>
      <c r="E417" t="s">
        <v>69</v>
      </c>
      <c r="F417">
        <v>0</v>
      </c>
      <c r="G417">
        <v>1980</v>
      </c>
      <c r="H417" t="str">
        <f t="shared" si="25"/>
        <v>Stefanek Łukasz</v>
      </c>
      <c r="I417">
        <f t="shared" si="26"/>
        <v>1980</v>
      </c>
      <c r="J417" t="s">
        <v>36</v>
      </c>
      <c r="K417" t="s">
        <v>758</v>
      </c>
    </row>
    <row r="418" spans="1:11">
      <c r="A418" t="str">
        <f t="shared" si="24"/>
        <v>WojtuńDawid1989</v>
      </c>
      <c r="C418">
        <f t="shared" si="27"/>
        <v>417</v>
      </c>
      <c r="D418" t="s">
        <v>756</v>
      </c>
      <c r="E418" t="s">
        <v>483</v>
      </c>
      <c r="F418" t="s">
        <v>749</v>
      </c>
      <c r="G418">
        <v>1989</v>
      </c>
      <c r="H418" t="str">
        <f t="shared" si="25"/>
        <v>Wojtuń Dawid</v>
      </c>
      <c r="I418">
        <f t="shared" si="26"/>
        <v>1989</v>
      </c>
      <c r="J418" t="s">
        <v>36</v>
      </c>
      <c r="K418" t="s">
        <v>758</v>
      </c>
    </row>
    <row r="419" spans="1:11">
      <c r="A419" t="str">
        <f t="shared" si="24"/>
        <v>KoniecznaJoanna1988</v>
      </c>
      <c r="C419">
        <f t="shared" si="27"/>
        <v>418</v>
      </c>
      <c r="D419" t="s">
        <v>347</v>
      </c>
      <c r="E419" t="s">
        <v>505</v>
      </c>
      <c r="F419" t="s">
        <v>326</v>
      </c>
      <c r="G419">
        <v>1988</v>
      </c>
      <c r="H419" t="str">
        <f t="shared" si="25"/>
        <v>Konieczna Joanna</v>
      </c>
      <c r="I419">
        <f t="shared" si="26"/>
        <v>1988</v>
      </c>
      <c r="J419" t="s">
        <v>0</v>
      </c>
      <c r="K419" t="s">
        <v>758</v>
      </c>
    </row>
    <row r="420" spans="1:11">
      <c r="A420" t="str">
        <f t="shared" si="24"/>
        <v>KowalskaAgnieszka1983</v>
      </c>
      <c r="C420">
        <f t="shared" si="27"/>
        <v>419</v>
      </c>
      <c r="D420" t="s">
        <v>757</v>
      </c>
      <c r="E420" t="s">
        <v>148</v>
      </c>
      <c r="F420" t="s">
        <v>748</v>
      </c>
      <c r="G420">
        <v>1983</v>
      </c>
      <c r="H420" t="str">
        <f t="shared" si="25"/>
        <v>Kowalska Agnieszka</v>
      </c>
      <c r="I420">
        <f t="shared" si="26"/>
        <v>1983</v>
      </c>
      <c r="J420" t="s">
        <v>0</v>
      </c>
      <c r="K420" t="s">
        <v>758</v>
      </c>
    </row>
    <row r="421" spans="1:11">
      <c r="A421" t="str">
        <f t="shared" si="24"/>
        <v>KrasuskiMarcin1972</v>
      </c>
      <c r="C421">
        <f t="shared" si="27"/>
        <v>420</v>
      </c>
      <c r="D421" t="s">
        <v>767</v>
      </c>
      <c r="E421" t="s">
        <v>21</v>
      </c>
      <c r="F421">
        <v>0</v>
      </c>
      <c r="G421">
        <v>1972</v>
      </c>
      <c r="H421" t="str">
        <f t="shared" si="25"/>
        <v>Krasuski Marcin</v>
      </c>
      <c r="I421">
        <f t="shared" si="26"/>
        <v>1972</v>
      </c>
      <c r="J421" t="s">
        <v>36</v>
      </c>
      <c r="K421" t="s">
        <v>768</v>
      </c>
    </row>
    <row r="422" spans="1:11">
      <c r="A422" t="str">
        <f t="shared" si="24"/>
        <v>RychlikMichał1978</v>
      </c>
      <c r="C422">
        <f t="shared" si="27"/>
        <v>421</v>
      </c>
      <c r="D422" s="9" t="s">
        <v>766</v>
      </c>
      <c r="E422" s="9" t="s">
        <v>65</v>
      </c>
      <c r="F422" s="9" t="s">
        <v>765</v>
      </c>
      <c r="G422" s="9">
        <v>1978</v>
      </c>
      <c r="H422" t="str">
        <f t="shared" si="25"/>
        <v>Rychlik Michał</v>
      </c>
      <c r="I422">
        <f t="shared" si="26"/>
        <v>1978</v>
      </c>
      <c r="J422" t="s">
        <v>36</v>
      </c>
      <c r="K422" t="s">
        <v>768</v>
      </c>
    </row>
    <row r="423" spans="1:11">
      <c r="A423" t="str">
        <f t="shared" si="24"/>
        <v>KucharskiRafał1981</v>
      </c>
      <c r="C423">
        <f t="shared" si="27"/>
        <v>422</v>
      </c>
      <c r="D423" s="9" t="s">
        <v>764</v>
      </c>
      <c r="E423" s="9" t="s">
        <v>50</v>
      </c>
      <c r="F423" s="9" t="s">
        <v>762</v>
      </c>
      <c r="G423" s="9">
        <v>1981</v>
      </c>
      <c r="H423" t="str">
        <f t="shared" si="25"/>
        <v>Kucharski Rafał</v>
      </c>
      <c r="I423">
        <f t="shared" si="26"/>
        <v>1981</v>
      </c>
      <c r="J423" t="s">
        <v>36</v>
      </c>
      <c r="K423" t="s">
        <v>768</v>
      </c>
    </row>
    <row r="424" spans="1:11">
      <c r="A424" t="str">
        <f t="shared" si="24"/>
        <v>BaworowskiGrzegorz1982</v>
      </c>
      <c r="C424">
        <f t="shared" si="27"/>
        <v>423</v>
      </c>
      <c r="D424" s="9" t="s">
        <v>763</v>
      </c>
      <c r="E424" s="9" t="s">
        <v>23</v>
      </c>
      <c r="F424" s="9" t="s">
        <v>762</v>
      </c>
      <c r="G424" s="9">
        <v>1982</v>
      </c>
      <c r="H424" t="str">
        <f t="shared" si="25"/>
        <v>Baworowski Grzegorz</v>
      </c>
      <c r="I424">
        <f t="shared" si="26"/>
        <v>1982</v>
      </c>
      <c r="J424" t="s">
        <v>36</v>
      </c>
      <c r="K424" t="s">
        <v>768</v>
      </c>
    </row>
    <row r="425" spans="1:11">
      <c r="A425" t="str">
        <f t="shared" si="24"/>
        <v>DurasWłodzimierz1970</v>
      </c>
      <c r="C425">
        <f t="shared" si="27"/>
        <v>424</v>
      </c>
      <c r="D425" t="s">
        <v>761</v>
      </c>
      <c r="E425" t="s">
        <v>760</v>
      </c>
      <c r="F425">
        <v>0</v>
      </c>
      <c r="G425">
        <v>1970</v>
      </c>
      <c r="H425" t="str">
        <f t="shared" si="25"/>
        <v>Duras Włodzimierz</v>
      </c>
      <c r="I425">
        <f t="shared" si="26"/>
        <v>1970</v>
      </c>
      <c r="J425" t="s">
        <v>36</v>
      </c>
      <c r="K425" t="s">
        <v>768</v>
      </c>
    </row>
    <row r="426" spans="1:11">
      <c r="A426" t="str">
        <f t="shared" si="24"/>
        <v>SkrzyniarzStanisław1966</v>
      </c>
      <c r="C426">
        <f t="shared" si="27"/>
        <v>425</v>
      </c>
      <c r="D426" t="s">
        <v>759</v>
      </c>
      <c r="E426" t="s">
        <v>295</v>
      </c>
      <c r="F426">
        <v>0</v>
      </c>
      <c r="G426">
        <v>1966</v>
      </c>
      <c r="H426" t="str">
        <f t="shared" si="25"/>
        <v>Skrzyniarz Stanisław</v>
      </c>
      <c r="I426">
        <f t="shared" si="26"/>
        <v>1966</v>
      </c>
      <c r="J426" t="s">
        <v>36</v>
      </c>
      <c r="K426" t="s">
        <v>768</v>
      </c>
    </row>
    <row r="427" spans="1:11">
      <c r="A427" t="str">
        <f t="shared" si="24"/>
        <v>KokłowskiDaniel1985</v>
      </c>
      <c r="C427">
        <f t="shared" si="27"/>
        <v>426</v>
      </c>
      <c r="D427" t="s">
        <v>793</v>
      </c>
      <c r="E427" t="s">
        <v>154</v>
      </c>
      <c r="F427" t="s">
        <v>792</v>
      </c>
      <c r="G427">
        <v>1985</v>
      </c>
      <c r="H427" t="str">
        <f t="shared" si="25"/>
        <v>Kokłowski Daniel</v>
      </c>
      <c r="I427">
        <f t="shared" si="26"/>
        <v>1985</v>
      </c>
      <c r="J427" t="s">
        <v>36</v>
      </c>
      <c r="K427" t="s">
        <v>794</v>
      </c>
    </row>
    <row r="428" spans="1:11">
      <c r="A428" t="str">
        <f t="shared" si="24"/>
        <v>DomańskiMichał1980</v>
      </c>
      <c r="C428">
        <f t="shared" si="27"/>
        <v>427</v>
      </c>
      <c r="D428" t="s">
        <v>791</v>
      </c>
      <c r="E428" t="s">
        <v>65</v>
      </c>
      <c r="F428" t="s">
        <v>282</v>
      </c>
      <c r="G428">
        <v>1980</v>
      </c>
      <c r="H428" t="str">
        <f t="shared" si="25"/>
        <v>Domański Michał</v>
      </c>
      <c r="I428">
        <f t="shared" si="26"/>
        <v>1980</v>
      </c>
      <c r="J428" t="s">
        <v>36</v>
      </c>
      <c r="K428" t="s">
        <v>794</v>
      </c>
    </row>
    <row r="429" spans="1:11">
      <c r="A429" t="str">
        <f t="shared" si="24"/>
        <v>BrodowiczTomasz1968</v>
      </c>
      <c r="C429">
        <f t="shared" si="27"/>
        <v>428</v>
      </c>
      <c r="D429" t="s">
        <v>790</v>
      </c>
      <c r="E429" t="s">
        <v>53</v>
      </c>
      <c r="F429">
        <v>0</v>
      </c>
      <c r="G429">
        <v>1968</v>
      </c>
      <c r="H429" t="str">
        <f t="shared" si="25"/>
        <v>Brodowicz Tomasz</v>
      </c>
      <c r="I429">
        <f t="shared" si="26"/>
        <v>1968</v>
      </c>
      <c r="J429" t="s">
        <v>36</v>
      </c>
      <c r="K429" t="s">
        <v>794</v>
      </c>
    </row>
    <row r="430" spans="1:11">
      <c r="A430" t="str">
        <f t="shared" si="24"/>
        <v>GrabowskiAdam0</v>
      </c>
      <c r="C430">
        <f t="shared" si="27"/>
        <v>429</v>
      </c>
      <c r="D430" t="s">
        <v>103</v>
      </c>
      <c r="E430" t="s">
        <v>89</v>
      </c>
      <c r="F430" t="s">
        <v>433</v>
      </c>
      <c r="G430">
        <v>0</v>
      </c>
      <c r="H430" t="str">
        <f t="shared" si="25"/>
        <v>Grabowski Adam</v>
      </c>
      <c r="I430">
        <f t="shared" si="26"/>
        <v>0</v>
      </c>
      <c r="J430" t="s">
        <v>36</v>
      </c>
      <c r="K430" t="s">
        <v>794</v>
      </c>
    </row>
    <row r="431" spans="1:11">
      <c r="A431" t="str">
        <f t="shared" si="24"/>
        <v>TumińskiMaciej1989</v>
      </c>
      <c r="C431">
        <f t="shared" si="27"/>
        <v>430</v>
      </c>
      <c r="D431" t="s">
        <v>789</v>
      </c>
      <c r="E431" t="s">
        <v>76</v>
      </c>
      <c r="F431" t="s">
        <v>433</v>
      </c>
      <c r="G431">
        <v>1989</v>
      </c>
      <c r="H431" t="str">
        <f t="shared" si="25"/>
        <v>Tumiński Maciej</v>
      </c>
      <c r="I431">
        <f t="shared" si="26"/>
        <v>1989</v>
      </c>
      <c r="J431" t="s">
        <v>36</v>
      </c>
      <c r="K431" t="s">
        <v>794</v>
      </c>
    </row>
    <row r="432" spans="1:11">
      <c r="A432" t="str">
        <f t="shared" si="24"/>
        <v>TrzeciakiewiczMarcin1978</v>
      </c>
      <c r="C432">
        <f t="shared" si="27"/>
        <v>431</v>
      </c>
      <c r="D432" t="s">
        <v>783</v>
      </c>
      <c r="E432" t="s">
        <v>21</v>
      </c>
      <c r="F432">
        <v>0</v>
      </c>
      <c r="G432">
        <v>1978</v>
      </c>
      <c r="H432" t="str">
        <f t="shared" si="25"/>
        <v>Trzeciakiewicz Marcin</v>
      </c>
      <c r="I432">
        <f t="shared" si="26"/>
        <v>1978</v>
      </c>
      <c r="J432" t="s">
        <v>36</v>
      </c>
      <c r="K432" t="s">
        <v>794</v>
      </c>
    </row>
    <row r="433" spans="1:11">
      <c r="A433" t="str">
        <f t="shared" si="24"/>
        <v>KuncewiczPiotr1975</v>
      </c>
      <c r="C433">
        <f t="shared" si="27"/>
        <v>432</v>
      </c>
      <c r="D433" t="s">
        <v>779</v>
      </c>
      <c r="E433" t="s">
        <v>19</v>
      </c>
      <c r="F433" t="s">
        <v>774</v>
      </c>
      <c r="G433">
        <v>1975</v>
      </c>
      <c r="H433" t="str">
        <f t="shared" si="25"/>
        <v>Kuncewicz Piotr</v>
      </c>
      <c r="I433">
        <f t="shared" si="26"/>
        <v>1975</v>
      </c>
      <c r="J433" t="s">
        <v>36</v>
      </c>
      <c r="K433" t="s">
        <v>794</v>
      </c>
    </row>
    <row r="434" spans="1:11">
      <c r="A434" t="str">
        <f t="shared" si="24"/>
        <v>SadłowskiGrzegorz1975</v>
      </c>
      <c r="C434">
        <f t="shared" si="27"/>
        <v>433</v>
      </c>
      <c r="D434" t="s">
        <v>778</v>
      </c>
      <c r="E434" t="s">
        <v>23</v>
      </c>
      <c r="F434" t="s">
        <v>774</v>
      </c>
      <c r="G434">
        <v>1975</v>
      </c>
      <c r="H434" t="str">
        <f t="shared" si="25"/>
        <v>Sadłowski Grzegorz</v>
      </c>
      <c r="I434">
        <f t="shared" si="26"/>
        <v>1975</v>
      </c>
      <c r="J434" t="s">
        <v>36</v>
      </c>
      <c r="K434" t="s">
        <v>794</v>
      </c>
    </row>
    <row r="435" spans="1:11">
      <c r="A435" t="str">
        <f t="shared" si="24"/>
        <v>WalczykMarek1975</v>
      </c>
      <c r="C435">
        <f t="shared" si="27"/>
        <v>434</v>
      </c>
      <c r="D435" t="s">
        <v>777</v>
      </c>
      <c r="E435" t="s">
        <v>38</v>
      </c>
      <c r="F435" t="s">
        <v>776</v>
      </c>
      <c r="G435">
        <v>1975</v>
      </c>
      <c r="H435" t="str">
        <f t="shared" si="25"/>
        <v>Walczyk Marek</v>
      </c>
      <c r="I435">
        <f t="shared" si="26"/>
        <v>1975</v>
      </c>
      <c r="J435" t="s">
        <v>36</v>
      </c>
      <c r="K435" t="s">
        <v>794</v>
      </c>
    </row>
    <row r="436" spans="1:11">
      <c r="A436" t="str">
        <f t="shared" si="24"/>
        <v>SawkoKamil1975</v>
      </c>
      <c r="C436">
        <f t="shared" si="27"/>
        <v>435</v>
      </c>
      <c r="D436" t="s">
        <v>775</v>
      </c>
      <c r="E436" t="s">
        <v>208</v>
      </c>
      <c r="F436" t="s">
        <v>774</v>
      </c>
      <c r="G436">
        <v>1975</v>
      </c>
      <c r="H436" t="str">
        <f t="shared" si="25"/>
        <v>Sawko Kamil</v>
      </c>
      <c r="I436">
        <f t="shared" si="26"/>
        <v>1975</v>
      </c>
      <c r="J436" t="s">
        <v>36</v>
      </c>
      <c r="K436" t="s">
        <v>794</v>
      </c>
    </row>
    <row r="437" spans="1:11">
      <c r="A437" t="str">
        <f t="shared" si="24"/>
        <v>TrykozkoUrszula1969</v>
      </c>
      <c r="C437">
        <f t="shared" si="27"/>
        <v>436</v>
      </c>
      <c r="D437" t="s">
        <v>787</v>
      </c>
      <c r="E437" t="s">
        <v>788</v>
      </c>
      <c r="F437" t="s">
        <v>565</v>
      </c>
      <c r="G437">
        <v>1969</v>
      </c>
      <c r="H437" t="str">
        <f t="shared" si="25"/>
        <v>Trykozko Urszula</v>
      </c>
      <c r="I437">
        <f t="shared" si="26"/>
        <v>1969</v>
      </c>
      <c r="J437" t="s">
        <v>0</v>
      </c>
      <c r="K437" t="s">
        <v>794</v>
      </c>
    </row>
    <row r="438" spans="1:11">
      <c r="A438" t="str">
        <f t="shared" si="24"/>
        <v>KarpaKatarzyna1982</v>
      </c>
      <c r="C438">
        <f t="shared" si="27"/>
        <v>437</v>
      </c>
      <c r="D438" t="s">
        <v>785</v>
      </c>
      <c r="E438" t="s">
        <v>786</v>
      </c>
      <c r="F438" t="s">
        <v>784</v>
      </c>
      <c r="G438">
        <v>1982</v>
      </c>
      <c r="H438" t="str">
        <f t="shared" si="25"/>
        <v>Karpa Katarzyna</v>
      </c>
      <c r="I438">
        <f t="shared" si="26"/>
        <v>1982</v>
      </c>
      <c r="J438" t="s">
        <v>0</v>
      </c>
      <c r="K438" t="s">
        <v>794</v>
      </c>
    </row>
    <row r="439" spans="1:11">
      <c r="A439" t="str">
        <f t="shared" si="24"/>
        <v>OlechowskaEmilia1985</v>
      </c>
      <c r="C439">
        <f t="shared" si="27"/>
        <v>438</v>
      </c>
      <c r="D439" t="s">
        <v>781</v>
      </c>
      <c r="E439" t="s">
        <v>782</v>
      </c>
      <c r="F439" t="s">
        <v>780</v>
      </c>
      <c r="G439">
        <v>1985</v>
      </c>
      <c r="H439" t="str">
        <f t="shared" si="25"/>
        <v>Olechowska Emilia</v>
      </c>
      <c r="I439">
        <f t="shared" si="26"/>
        <v>1985</v>
      </c>
      <c r="J439" t="s">
        <v>0</v>
      </c>
      <c r="K439" t="s">
        <v>794</v>
      </c>
    </row>
    <row r="440" spans="1:11">
      <c r="A440" t="str">
        <f t="shared" si="24"/>
        <v>BrzezińskaArletta1983</v>
      </c>
      <c r="C440">
        <f t="shared" si="27"/>
        <v>439</v>
      </c>
      <c r="D440" t="s">
        <v>772</v>
      </c>
      <c r="E440" t="s">
        <v>773</v>
      </c>
      <c r="F440" t="s">
        <v>769</v>
      </c>
      <c r="G440">
        <v>1983</v>
      </c>
      <c r="H440" t="str">
        <f t="shared" si="25"/>
        <v>Brzezińska Arletta</v>
      </c>
      <c r="I440">
        <f t="shared" si="26"/>
        <v>1983</v>
      </c>
      <c r="J440" t="s">
        <v>0</v>
      </c>
      <c r="K440" t="s">
        <v>794</v>
      </c>
    </row>
    <row r="441" spans="1:11">
      <c r="A441" t="str">
        <f>D441&amp;E441&amp;G441</f>
        <v>KatnerJolanta1980</v>
      </c>
      <c r="C441">
        <f>C440+1</f>
        <v>440</v>
      </c>
      <c r="D441" t="s">
        <v>770</v>
      </c>
      <c r="E441" t="s">
        <v>771</v>
      </c>
      <c r="F441" t="s">
        <v>769</v>
      </c>
      <c r="G441">
        <v>1980</v>
      </c>
      <c r="H441" t="str">
        <f t="shared" si="25"/>
        <v>Katner Jolanta</v>
      </c>
      <c r="I441">
        <f t="shared" si="26"/>
        <v>1980</v>
      </c>
      <c r="J441" t="s">
        <v>0</v>
      </c>
      <c r="K441" t="s">
        <v>794</v>
      </c>
    </row>
    <row r="442" spans="1:11">
      <c r="A442" t="str">
        <f>D442&amp;E442&amp;G442</f>
        <v>SzaciłowskiPiotr1971</v>
      </c>
      <c r="C442">
        <f>C441+1</f>
        <v>441</v>
      </c>
      <c r="D442" t="s">
        <v>796</v>
      </c>
      <c r="E442" t="s">
        <v>19</v>
      </c>
      <c r="F442">
        <v>0</v>
      </c>
      <c r="G442">
        <v>1971</v>
      </c>
      <c r="H442" t="str">
        <f t="shared" si="25"/>
        <v>Szaciłowski Piotr</v>
      </c>
      <c r="I442">
        <f t="shared" si="26"/>
        <v>1971</v>
      </c>
      <c r="J442" t="s">
        <v>36</v>
      </c>
      <c r="K442" t="s">
        <v>797</v>
      </c>
    </row>
    <row r="443" spans="1:11">
      <c r="A443" t="str">
        <f t="shared" ref="A443:A506" si="28">D443&amp;E443&amp;G443</f>
        <v>BrankiewiczPaweł1971</v>
      </c>
      <c r="C443">
        <f t="shared" ref="C443:C506" si="29">C442+1</f>
        <v>442</v>
      </c>
      <c r="D443" t="s">
        <v>802</v>
      </c>
      <c r="E443" t="s">
        <v>20</v>
      </c>
      <c r="F443" t="s">
        <v>801</v>
      </c>
      <c r="G443">
        <v>1971</v>
      </c>
      <c r="H443" t="str">
        <f t="shared" si="25"/>
        <v>Brankiewicz Paweł</v>
      </c>
      <c r="I443">
        <f t="shared" si="26"/>
        <v>1971</v>
      </c>
      <c r="J443" t="s">
        <v>36</v>
      </c>
      <c r="K443" t="s">
        <v>797</v>
      </c>
    </row>
    <row r="444" spans="1:11">
      <c r="A444" t="str">
        <f t="shared" si="28"/>
        <v>KlepackiMariusz1970</v>
      </c>
      <c r="C444">
        <f t="shared" si="29"/>
        <v>443</v>
      </c>
      <c r="D444" t="s">
        <v>800</v>
      </c>
      <c r="E444" t="s">
        <v>399</v>
      </c>
      <c r="F444" t="s">
        <v>799</v>
      </c>
      <c r="G444">
        <v>1970</v>
      </c>
      <c r="H444" t="str">
        <f t="shared" si="25"/>
        <v>Klepacki Mariusz</v>
      </c>
      <c r="I444">
        <f t="shared" si="26"/>
        <v>1970</v>
      </c>
      <c r="J444" t="s">
        <v>36</v>
      </c>
      <c r="K444" t="s">
        <v>797</v>
      </c>
    </row>
    <row r="445" spans="1:11">
      <c r="A445" t="str">
        <f t="shared" si="28"/>
        <v>Rystał Kajetan0</v>
      </c>
      <c r="C445">
        <f t="shared" si="29"/>
        <v>444</v>
      </c>
      <c r="D445" t="s">
        <v>798</v>
      </c>
      <c r="E445" t="s">
        <v>133</v>
      </c>
      <c r="F445">
        <v>0</v>
      </c>
      <c r="G445">
        <v>0</v>
      </c>
      <c r="H445" t="str">
        <f t="shared" si="25"/>
        <v>Rystał  Kajetan</v>
      </c>
      <c r="I445">
        <f t="shared" si="26"/>
        <v>0</v>
      </c>
      <c r="J445" t="s">
        <v>36</v>
      </c>
      <c r="K445" t="s">
        <v>797</v>
      </c>
    </row>
    <row r="446" spans="1:11">
      <c r="A446" t="str">
        <f t="shared" si="28"/>
        <v>MichałowskaJulia1985</v>
      </c>
      <c r="C446">
        <f t="shared" si="29"/>
        <v>445</v>
      </c>
      <c r="D446" t="s">
        <v>804</v>
      </c>
      <c r="E446" t="s">
        <v>803</v>
      </c>
      <c r="F446">
        <v>0</v>
      </c>
      <c r="G446">
        <v>1985</v>
      </c>
      <c r="H446" t="str">
        <f t="shared" si="25"/>
        <v>Michałowska Julia</v>
      </c>
      <c r="I446">
        <f t="shared" si="26"/>
        <v>1985</v>
      </c>
      <c r="J446" t="s">
        <v>0</v>
      </c>
      <c r="K446" t="s">
        <v>797</v>
      </c>
    </row>
    <row r="447" spans="1:11">
      <c r="A447" t="str">
        <f t="shared" si="28"/>
        <v>StrachowskiPrzemysław1982</v>
      </c>
      <c r="C447">
        <f t="shared" si="29"/>
        <v>446</v>
      </c>
      <c r="D447" t="s">
        <v>830</v>
      </c>
      <c r="E447" t="s">
        <v>28</v>
      </c>
      <c r="F447">
        <v>0</v>
      </c>
      <c r="G447">
        <v>1982</v>
      </c>
      <c r="H447" t="str">
        <f t="shared" si="25"/>
        <v>Strachowski Przemysław</v>
      </c>
      <c r="I447">
        <f t="shared" si="26"/>
        <v>1982</v>
      </c>
      <c r="J447" t="s">
        <v>36</v>
      </c>
      <c r="K447" t="s">
        <v>833</v>
      </c>
    </row>
    <row r="448" spans="1:11">
      <c r="A448" t="str">
        <f t="shared" si="28"/>
        <v>DefecińskiRadosław1971</v>
      </c>
      <c r="C448">
        <f t="shared" si="29"/>
        <v>447</v>
      </c>
      <c r="D448" t="s">
        <v>829</v>
      </c>
      <c r="E448" t="s">
        <v>257</v>
      </c>
      <c r="F448" t="s">
        <v>828</v>
      </c>
      <c r="G448">
        <v>1971</v>
      </c>
      <c r="H448" t="str">
        <f t="shared" si="25"/>
        <v>Defeciński Radosław</v>
      </c>
      <c r="I448">
        <f t="shared" si="26"/>
        <v>1971</v>
      </c>
      <c r="J448" t="s">
        <v>36</v>
      </c>
      <c r="K448" t="s">
        <v>833</v>
      </c>
    </row>
    <row r="449" spans="1:11">
      <c r="A449" t="str">
        <f t="shared" si="28"/>
        <v>GorońskiPiotr1975</v>
      </c>
      <c r="C449">
        <f t="shared" si="29"/>
        <v>448</v>
      </c>
      <c r="D449" t="s">
        <v>827</v>
      </c>
      <c r="E449" t="s">
        <v>19</v>
      </c>
      <c r="F449" t="s">
        <v>826</v>
      </c>
      <c r="G449">
        <v>1975</v>
      </c>
      <c r="H449" t="str">
        <f t="shared" si="25"/>
        <v>Goroński Piotr</v>
      </c>
      <c r="I449">
        <f t="shared" si="26"/>
        <v>1975</v>
      </c>
      <c r="J449" t="s">
        <v>36</v>
      </c>
      <c r="K449" t="s">
        <v>833</v>
      </c>
    </row>
    <row r="450" spans="1:11">
      <c r="A450" t="str">
        <f t="shared" si="28"/>
        <v>CzarnyGrzegorz1984</v>
      </c>
      <c r="C450">
        <f t="shared" si="29"/>
        <v>449</v>
      </c>
      <c r="D450" t="s">
        <v>825</v>
      </c>
      <c r="E450" t="s">
        <v>23</v>
      </c>
      <c r="F450" t="s">
        <v>823</v>
      </c>
      <c r="G450">
        <v>1984</v>
      </c>
      <c r="H450" t="str">
        <f t="shared" si="25"/>
        <v>Czarny Grzegorz</v>
      </c>
      <c r="I450">
        <f t="shared" si="26"/>
        <v>1984</v>
      </c>
      <c r="J450" t="s">
        <v>36</v>
      </c>
      <c r="K450" t="s">
        <v>833</v>
      </c>
    </row>
    <row r="451" spans="1:11">
      <c r="A451" t="str">
        <f t="shared" si="28"/>
        <v>JacakAndrzej1986</v>
      </c>
      <c r="C451">
        <f t="shared" si="29"/>
        <v>450</v>
      </c>
      <c r="D451" t="s">
        <v>822</v>
      </c>
      <c r="E451" t="s">
        <v>30</v>
      </c>
      <c r="F451" t="s">
        <v>821</v>
      </c>
      <c r="G451">
        <v>1986</v>
      </c>
      <c r="H451" t="str">
        <f t="shared" ref="H451:H514" si="30">D451&amp;" "&amp;E451</f>
        <v>Jacak Andrzej</v>
      </c>
      <c r="I451">
        <f t="shared" ref="I451:I514" si="31">G451</f>
        <v>1986</v>
      </c>
      <c r="J451" t="s">
        <v>36</v>
      </c>
      <c r="K451" t="s">
        <v>833</v>
      </c>
    </row>
    <row r="452" spans="1:11">
      <c r="A452" t="str">
        <f t="shared" si="28"/>
        <v>HelbikRafał1983</v>
      </c>
      <c r="C452">
        <f t="shared" si="29"/>
        <v>451</v>
      </c>
      <c r="D452" t="s">
        <v>817</v>
      </c>
      <c r="E452" t="s">
        <v>50</v>
      </c>
      <c r="F452" t="s">
        <v>816</v>
      </c>
      <c r="G452">
        <v>1983</v>
      </c>
      <c r="H452" t="str">
        <f t="shared" si="30"/>
        <v>Helbik Rafał</v>
      </c>
      <c r="I452">
        <f t="shared" si="31"/>
        <v>1983</v>
      </c>
      <c r="J452" t="s">
        <v>36</v>
      </c>
      <c r="K452" t="s">
        <v>833</v>
      </c>
    </row>
    <row r="453" spans="1:11">
      <c r="A453" t="str">
        <f t="shared" si="28"/>
        <v>HelbikMichał1982</v>
      </c>
      <c r="C453">
        <f t="shared" si="29"/>
        <v>452</v>
      </c>
      <c r="D453" t="s">
        <v>817</v>
      </c>
      <c r="E453" t="s">
        <v>65</v>
      </c>
      <c r="F453" t="s">
        <v>816</v>
      </c>
      <c r="G453">
        <v>1982</v>
      </c>
      <c r="H453" t="str">
        <f t="shared" si="30"/>
        <v>Helbik Michał</v>
      </c>
      <c r="I453">
        <f t="shared" si="31"/>
        <v>1982</v>
      </c>
      <c r="J453" t="s">
        <v>36</v>
      </c>
      <c r="K453" t="s">
        <v>833</v>
      </c>
    </row>
    <row r="454" spans="1:11">
      <c r="A454" t="str">
        <f t="shared" si="28"/>
        <v>TrepczyńskiJarosław1983</v>
      </c>
      <c r="C454">
        <f t="shared" si="29"/>
        <v>453</v>
      </c>
      <c r="D454" t="s">
        <v>813</v>
      </c>
      <c r="E454" t="s">
        <v>96</v>
      </c>
      <c r="F454">
        <v>0</v>
      </c>
      <c r="G454">
        <v>1983</v>
      </c>
      <c r="H454" t="str">
        <f t="shared" si="30"/>
        <v>Trepczyński Jarosław</v>
      </c>
      <c r="I454">
        <f t="shared" si="31"/>
        <v>1983</v>
      </c>
      <c r="J454" t="s">
        <v>36</v>
      </c>
      <c r="K454" t="s">
        <v>833</v>
      </c>
    </row>
    <row r="455" spans="1:11">
      <c r="A455" t="str">
        <f t="shared" si="28"/>
        <v>LisakKrzysztof1983</v>
      </c>
      <c r="C455">
        <f t="shared" si="29"/>
        <v>454</v>
      </c>
      <c r="D455" t="s">
        <v>812</v>
      </c>
      <c r="E455" t="s">
        <v>26</v>
      </c>
      <c r="F455">
        <v>0</v>
      </c>
      <c r="G455">
        <v>1983</v>
      </c>
      <c r="H455" t="str">
        <f t="shared" si="30"/>
        <v>Lisak Krzysztof</v>
      </c>
      <c r="I455">
        <f t="shared" si="31"/>
        <v>1983</v>
      </c>
      <c r="J455" t="s">
        <v>36</v>
      </c>
      <c r="K455" t="s">
        <v>833</v>
      </c>
    </row>
    <row r="456" spans="1:11">
      <c r="A456" t="str">
        <f t="shared" si="28"/>
        <v>RogowskiHubert1987</v>
      </c>
      <c r="C456">
        <f t="shared" si="29"/>
        <v>455</v>
      </c>
      <c r="D456" s="9" t="s">
        <v>519</v>
      </c>
      <c r="E456" s="9" t="s">
        <v>727</v>
      </c>
      <c r="F456" s="9" t="s">
        <v>811</v>
      </c>
      <c r="G456" s="9">
        <v>1987</v>
      </c>
      <c r="H456" t="str">
        <f t="shared" si="30"/>
        <v>Rogowski Hubert</v>
      </c>
      <c r="I456">
        <f t="shared" si="31"/>
        <v>1987</v>
      </c>
      <c r="J456" t="s">
        <v>36</v>
      </c>
      <c r="K456" t="s">
        <v>833</v>
      </c>
    </row>
    <row r="457" spans="1:11">
      <c r="A457" t="str">
        <f t="shared" si="28"/>
        <v>BińczykArtur1974</v>
      </c>
      <c r="C457">
        <f t="shared" si="29"/>
        <v>456</v>
      </c>
      <c r="D457" s="9" t="s">
        <v>810</v>
      </c>
      <c r="E457" s="9" t="s">
        <v>56</v>
      </c>
      <c r="F457" s="9" t="s">
        <v>805</v>
      </c>
      <c r="G457" s="9">
        <v>1974</v>
      </c>
      <c r="H457" t="str">
        <f t="shared" si="30"/>
        <v>Bińczyk Artur</v>
      </c>
      <c r="I457">
        <f t="shared" si="31"/>
        <v>1974</v>
      </c>
      <c r="J457" t="s">
        <v>36</v>
      </c>
      <c r="K457" t="s">
        <v>833</v>
      </c>
    </row>
    <row r="458" spans="1:11">
      <c r="A458" t="str">
        <f t="shared" si="28"/>
        <v>SosnowskiJacek1977</v>
      </c>
      <c r="C458">
        <f t="shared" si="29"/>
        <v>457</v>
      </c>
      <c r="D458" s="9" t="s">
        <v>809</v>
      </c>
      <c r="E458" s="9" t="s">
        <v>25</v>
      </c>
      <c r="F458" s="9" t="s">
        <v>808</v>
      </c>
      <c r="G458" s="9">
        <v>1977</v>
      </c>
      <c r="H458" t="str">
        <f t="shared" si="30"/>
        <v>Sosnowski Jacek</v>
      </c>
      <c r="I458">
        <f t="shared" si="31"/>
        <v>1977</v>
      </c>
      <c r="J458" t="s">
        <v>36</v>
      </c>
      <c r="K458" t="s">
        <v>833</v>
      </c>
    </row>
    <row r="459" spans="1:11">
      <c r="A459" t="str">
        <f t="shared" si="28"/>
        <v>DamianSebastian1980</v>
      </c>
      <c r="C459">
        <f t="shared" si="29"/>
        <v>458</v>
      </c>
      <c r="D459" s="9" t="s">
        <v>298</v>
      </c>
      <c r="E459" s="9" t="s">
        <v>806</v>
      </c>
      <c r="F459" s="9">
        <v>0</v>
      </c>
      <c r="G459" s="9">
        <v>1980</v>
      </c>
      <c r="H459" t="str">
        <f t="shared" si="30"/>
        <v>Damian Sebastian</v>
      </c>
      <c r="I459">
        <f t="shared" si="31"/>
        <v>1980</v>
      </c>
      <c r="J459" t="s">
        <v>36</v>
      </c>
      <c r="K459" t="s">
        <v>833</v>
      </c>
    </row>
    <row r="460" spans="1:11">
      <c r="A460" t="str">
        <f t="shared" si="28"/>
        <v>MichalakMarcin1983</v>
      </c>
      <c r="C460">
        <f t="shared" si="29"/>
        <v>459</v>
      </c>
      <c r="D460" s="9" t="s">
        <v>807</v>
      </c>
      <c r="E460" s="9" t="s">
        <v>21</v>
      </c>
      <c r="F460" s="9" t="s">
        <v>1</v>
      </c>
      <c r="G460" s="9">
        <v>1983</v>
      </c>
      <c r="H460" t="str">
        <f t="shared" si="30"/>
        <v>Michalak Marcin</v>
      </c>
      <c r="I460">
        <f t="shared" si="31"/>
        <v>1983</v>
      </c>
      <c r="J460" t="s">
        <v>36</v>
      </c>
      <c r="K460" t="s">
        <v>833</v>
      </c>
    </row>
    <row r="461" spans="1:11">
      <c r="A461" t="str">
        <f t="shared" si="28"/>
        <v>CzarnyBasia1982</v>
      </c>
      <c r="C461">
        <f t="shared" si="29"/>
        <v>460</v>
      </c>
      <c r="D461" t="s">
        <v>825</v>
      </c>
      <c r="E461" t="s">
        <v>824</v>
      </c>
      <c r="F461" t="s">
        <v>823</v>
      </c>
      <c r="G461">
        <v>1982</v>
      </c>
      <c r="H461" t="str">
        <f t="shared" si="30"/>
        <v>Czarny Basia</v>
      </c>
      <c r="I461">
        <f t="shared" si="31"/>
        <v>1982</v>
      </c>
      <c r="J461" t="s">
        <v>0</v>
      </c>
      <c r="K461" t="s">
        <v>833</v>
      </c>
    </row>
    <row r="462" spans="1:11">
      <c r="A462" t="str">
        <f t="shared" si="28"/>
        <v>JANERKA MOROŃMARZKA1978</v>
      </c>
      <c r="C462">
        <f t="shared" si="29"/>
        <v>461</v>
      </c>
      <c r="D462" t="s">
        <v>820</v>
      </c>
      <c r="E462" t="s">
        <v>819</v>
      </c>
      <c r="F462" t="s">
        <v>818</v>
      </c>
      <c r="G462">
        <v>1978</v>
      </c>
      <c r="H462" t="str">
        <f t="shared" si="30"/>
        <v>JANERKA MOROŃ MARZKA</v>
      </c>
      <c r="I462">
        <f t="shared" si="31"/>
        <v>1978</v>
      </c>
      <c r="J462" t="s">
        <v>0</v>
      </c>
      <c r="K462" t="s">
        <v>833</v>
      </c>
    </row>
    <row r="463" spans="1:11">
      <c r="A463" t="str">
        <f t="shared" si="28"/>
        <v>ZadwornaKatarzyna1983</v>
      </c>
      <c r="C463">
        <f t="shared" si="29"/>
        <v>462</v>
      </c>
      <c r="D463" t="s">
        <v>815</v>
      </c>
      <c r="E463" t="s">
        <v>786</v>
      </c>
      <c r="F463" t="s">
        <v>814</v>
      </c>
      <c r="G463">
        <v>1983</v>
      </c>
      <c r="H463" t="str">
        <f t="shared" si="30"/>
        <v>Zadworna Katarzyna</v>
      </c>
      <c r="I463">
        <f t="shared" si="31"/>
        <v>1983</v>
      </c>
      <c r="J463" t="s">
        <v>0</v>
      </c>
      <c r="K463" t="s">
        <v>833</v>
      </c>
    </row>
    <row r="464" spans="1:11">
      <c r="A464" t="str">
        <f t="shared" si="28"/>
        <v>KWAPISIEWICZPIOTR1984</v>
      </c>
      <c r="C464">
        <f t="shared" si="29"/>
        <v>463</v>
      </c>
      <c r="D464" t="s">
        <v>850</v>
      </c>
      <c r="E464" t="s">
        <v>696</v>
      </c>
      <c r="F464" t="s">
        <v>848</v>
      </c>
      <c r="G464">
        <v>1984</v>
      </c>
      <c r="H464" t="str">
        <f t="shared" si="30"/>
        <v>KWAPISIEWICZ PIOTR</v>
      </c>
      <c r="I464">
        <f t="shared" si="31"/>
        <v>1984</v>
      </c>
      <c r="J464" t="s">
        <v>36</v>
      </c>
      <c r="K464" t="s">
        <v>852</v>
      </c>
    </row>
    <row r="465" spans="1:11">
      <c r="A465" t="str">
        <f t="shared" si="28"/>
        <v>SIECIECHOWICZPAWEŁ1980</v>
      </c>
      <c r="C465">
        <f t="shared" si="29"/>
        <v>464</v>
      </c>
      <c r="D465" t="s">
        <v>849</v>
      </c>
      <c r="E465" t="s">
        <v>695</v>
      </c>
      <c r="F465" t="s">
        <v>848</v>
      </c>
      <c r="G465">
        <v>1980</v>
      </c>
      <c r="H465" t="str">
        <f t="shared" si="30"/>
        <v>SIECIECHOWICZ PAWEŁ</v>
      </c>
      <c r="I465">
        <f t="shared" si="31"/>
        <v>1980</v>
      </c>
      <c r="J465" t="s">
        <v>36</v>
      </c>
      <c r="K465" t="s">
        <v>852</v>
      </c>
    </row>
    <row r="466" spans="1:11">
      <c r="A466" t="str">
        <f t="shared" si="28"/>
        <v>ŁOSIEWICZMARIUSZ1980</v>
      </c>
      <c r="C466">
        <f t="shared" si="29"/>
        <v>465</v>
      </c>
      <c r="D466" t="s">
        <v>847</v>
      </c>
      <c r="E466" t="s">
        <v>846</v>
      </c>
      <c r="F466" t="s">
        <v>845</v>
      </c>
      <c r="G466">
        <v>1980</v>
      </c>
      <c r="H466" t="str">
        <f t="shared" si="30"/>
        <v>ŁOSIEWICZ MARIUSZ</v>
      </c>
      <c r="I466">
        <f t="shared" si="31"/>
        <v>1980</v>
      </c>
      <c r="J466" t="s">
        <v>36</v>
      </c>
      <c r="K466" t="s">
        <v>852</v>
      </c>
    </row>
    <row r="467" spans="1:11">
      <c r="A467" t="str">
        <f t="shared" si="28"/>
        <v>BESZTERDASEBASTIAN1975</v>
      </c>
      <c r="C467">
        <f t="shared" si="29"/>
        <v>466</v>
      </c>
      <c r="D467" t="s">
        <v>844</v>
      </c>
      <c r="E467" t="s">
        <v>843</v>
      </c>
      <c r="F467" t="s">
        <v>842</v>
      </c>
      <c r="G467">
        <v>1975</v>
      </c>
      <c r="H467" t="str">
        <f t="shared" si="30"/>
        <v>BESZTERDA SEBASTIAN</v>
      </c>
      <c r="I467">
        <f t="shared" si="31"/>
        <v>1975</v>
      </c>
      <c r="J467" t="s">
        <v>36</v>
      </c>
      <c r="K467" t="s">
        <v>852</v>
      </c>
    </row>
    <row r="468" spans="1:11">
      <c r="A468" t="str">
        <f t="shared" si="28"/>
        <v>WĄCHNICKIMARCIN1979</v>
      </c>
      <c r="C468">
        <f t="shared" si="29"/>
        <v>467</v>
      </c>
      <c r="D468" t="s">
        <v>838</v>
      </c>
      <c r="E468" t="s">
        <v>701</v>
      </c>
      <c r="F468">
        <v>0</v>
      </c>
      <c r="G468">
        <v>1979</v>
      </c>
      <c r="H468" t="str">
        <f t="shared" si="30"/>
        <v>WĄCHNICKI MARCIN</v>
      </c>
      <c r="I468">
        <f t="shared" si="31"/>
        <v>1979</v>
      </c>
      <c r="J468" t="s">
        <v>36</v>
      </c>
      <c r="K468" t="s">
        <v>852</v>
      </c>
    </row>
    <row r="469" spans="1:11">
      <c r="A469" t="str">
        <f t="shared" si="28"/>
        <v>BILORHENRYK1965</v>
      </c>
      <c r="C469">
        <f t="shared" si="29"/>
        <v>468</v>
      </c>
      <c r="D469" t="s">
        <v>851</v>
      </c>
      <c r="E469" t="s">
        <v>837</v>
      </c>
      <c r="F469">
        <v>0</v>
      </c>
      <c r="G469">
        <v>1965</v>
      </c>
      <c r="H469" t="str">
        <f t="shared" si="30"/>
        <v>BILOR HENRYK</v>
      </c>
      <c r="I469">
        <f t="shared" si="31"/>
        <v>1965</v>
      </c>
      <c r="J469" t="s">
        <v>36</v>
      </c>
      <c r="K469" t="s">
        <v>852</v>
      </c>
    </row>
    <row r="470" spans="1:11">
      <c r="A470" t="str">
        <f t="shared" si="28"/>
        <v>FURMANTOMASZ1979</v>
      </c>
      <c r="C470">
        <f t="shared" si="29"/>
        <v>469</v>
      </c>
      <c r="D470" t="s">
        <v>836</v>
      </c>
      <c r="E470" t="s">
        <v>699</v>
      </c>
      <c r="F470">
        <v>0</v>
      </c>
      <c r="G470">
        <v>1979</v>
      </c>
      <c r="H470" t="str">
        <f t="shared" si="30"/>
        <v>FURMAN TOMASZ</v>
      </c>
      <c r="I470">
        <f t="shared" si="31"/>
        <v>1979</v>
      </c>
      <c r="J470" t="s">
        <v>36</v>
      </c>
      <c r="K470" t="s">
        <v>852</v>
      </c>
    </row>
    <row r="471" spans="1:11">
      <c r="A471" t="str">
        <f t="shared" si="28"/>
        <v>KORZENIEWSKAMONIKA1993</v>
      </c>
      <c r="C471">
        <f t="shared" si="29"/>
        <v>470</v>
      </c>
      <c r="D471" t="s">
        <v>835</v>
      </c>
      <c r="E471" t="s">
        <v>834</v>
      </c>
      <c r="F471">
        <v>0</v>
      </c>
      <c r="G471">
        <v>1993</v>
      </c>
      <c r="H471" t="str">
        <f t="shared" si="30"/>
        <v>KORZENIEWSKA MONIKA</v>
      </c>
      <c r="I471">
        <f t="shared" si="31"/>
        <v>1993</v>
      </c>
      <c r="J471" t="s">
        <v>0</v>
      </c>
      <c r="K471" t="s">
        <v>852</v>
      </c>
    </row>
    <row r="472" spans="1:11">
      <c r="A472" t="str">
        <f t="shared" si="28"/>
        <v>KINOWSKAKATARZYNA1982</v>
      </c>
      <c r="C472">
        <f t="shared" si="29"/>
        <v>471</v>
      </c>
      <c r="D472" t="s">
        <v>841</v>
      </c>
      <c r="E472" t="s">
        <v>720</v>
      </c>
      <c r="F472">
        <v>0</v>
      </c>
      <c r="G472">
        <v>1982</v>
      </c>
      <c r="H472" t="str">
        <f t="shared" si="30"/>
        <v>KINOWSKA KATARZYNA</v>
      </c>
      <c r="I472">
        <f t="shared" si="31"/>
        <v>1982</v>
      </c>
      <c r="J472" t="s">
        <v>0</v>
      </c>
      <c r="K472" t="s">
        <v>852</v>
      </c>
    </row>
    <row r="473" spans="1:11">
      <c r="A473" t="str">
        <f t="shared" si="28"/>
        <v>KLUCZEK-KOLLARANNA1979</v>
      </c>
      <c r="C473">
        <f t="shared" si="29"/>
        <v>472</v>
      </c>
      <c r="D473" t="s">
        <v>840</v>
      </c>
      <c r="E473" t="s">
        <v>724</v>
      </c>
      <c r="F473" t="s">
        <v>839</v>
      </c>
      <c r="G473">
        <v>1979</v>
      </c>
      <c r="H473" t="str">
        <f t="shared" si="30"/>
        <v>KLUCZEK-KOLLAR ANNA</v>
      </c>
      <c r="I473">
        <f t="shared" si="31"/>
        <v>1979</v>
      </c>
      <c r="J473" t="s">
        <v>0</v>
      </c>
      <c r="K473" t="s">
        <v>852</v>
      </c>
    </row>
    <row r="474" spans="1:11">
      <c r="A474" t="str">
        <f t="shared" si="28"/>
        <v>BłaszczykDariusz1974</v>
      </c>
      <c r="C474">
        <f t="shared" si="29"/>
        <v>473</v>
      </c>
      <c r="D474" t="s">
        <v>189</v>
      </c>
      <c r="E474" t="s">
        <v>159</v>
      </c>
      <c r="G474">
        <v>1974</v>
      </c>
      <c r="H474" t="str">
        <f t="shared" si="30"/>
        <v>Błaszczyk Dariusz</v>
      </c>
      <c r="I474">
        <f t="shared" si="31"/>
        <v>1974</v>
      </c>
      <c r="J474" t="s">
        <v>36</v>
      </c>
      <c r="K474" t="s">
        <v>871</v>
      </c>
    </row>
    <row r="475" spans="1:11">
      <c r="A475" t="str">
        <f t="shared" si="28"/>
        <v>HalamusRobert1970</v>
      </c>
      <c r="C475">
        <f t="shared" si="29"/>
        <v>474</v>
      </c>
      <c r="D475" t="s">
        <v>853</v>
      </c>
      <c r="E475" t="s">
        <v>54</v>
      </c>
      <c r="G475">
        <v>1970</v>
      </c>
      <c r="H475" t="str">
        <f t="shared" si="30"/>
        <v>Halamus Robert</v>
      </c>
      <c r="I475">
        <f t="shared" si="31"/>
        <v>1970</v>
      </c>
      <c r="J475" t="s">
        <v>36</v>
      </c>
      <c r="K475" t="s">
        <v>871</v>
      </c>
    </row>
    <row r="476" spans="1:11">
      <c r="A476" t="str">
        <f t="shared" si="28"/>
        <v>SzymańskiPatryk1982</v>
      </c>
      <c r="C476">
        <f t="shared" si="29"/>
        <v>475</v>
      </c>
      <c r="D476" t="s">
        <v>443</v>
      </c>
      <c r="E476" t="s">
        <v>395</v>
      </c>
      <c r="G476">
        <v>1982</v>
      </c>
      <c r="H476" t="str">
        <f t="shared" si="30"/>
        <v>Szymański Patryk</v>
      </c>
      <c r="I476">
        <f t="shared" si="31"/>
        <v>1982</v>
      </c>
      <c r="J476" t="s">
        <v>36</v>
      </c>
      <c r="K476" t="s">
        <v>871</v>
      </c>
    </row>
    <row r="477" spans="1:11">
      <c r="A477" t="str">
        <f t="shared" si="28"/>
        <v>RudnickiMariusz1966</v>
      </c>
      <c r="C477">
        <f t="shared" si="29"/>
        <v>476</v>
      </c>
      <c r="D477" t="s">
        <v>854</v>
      </c>
      <c r="E477" t="s">
        <v>399</v>
      </c>
      <c r="G477">
        <v>1966</v>
      </c>
      <c r="H477" t="str">
        <f t="shared" si="30"/>
        <v>Rudnicki Mariusz</v>
      </c>
      <c r="I477">
        <f t="shared" si="31"/>
        <v>1966</v>
      </c>
      <c r="J477" t="s">
        <v>36</v>
      </c>
      <c r="K477" t="s">
        <v>871</v>
      </c>
    </row>
    <row r="478" spans="1:11">
      <c r="A478" t="str">
        <f t="shared" si="28"/>
        <v>KowalskiKrzysztof1963</v>
      </c>
      <c r="C478">
        <f t="shared" si="29"/>
        <v>477</v>
      </c>
      <c r="D478" t="s">
        <v>855</v>
      </c>
      <c r="E478" t="s">
        <v>26</v>
      </c>
      <c r="G478">
        <v>1963</v>
      </c>
      <c r="H478" t="str">
        <f t="shared" si="30"/>
        <v>Kowalski Krzysztof</v>
      </c>
      <c r="I478">
        <f t="shared" si="31"/>
        <v>1963</v>
      </c>
      <c r="J478" t="s">
        <v>36</v>
      </c>
      <c r="K478" t="s">
        <v>871</v>
      </c>
    </row>
    <row r="479" spans="1:11">
      <c r="A479" t="str">
        <f t="shared" si="28"/>
        <v>TomasiewiczRafał1985</v>
      </c>
      <c r="C479">
        <f t="shared" si="29"/>
        <v>478</v>
      </c>
      <c r="D479" t="s">
        <v>856</v>
      </c>
      <c r="E479" t="s">
        <v>50</v>
      </c>
      <c r="G479">
        <v>1985</v>
      </c>
      <c r="H479" t="str">
        <f t="shared" si="30"/>
        <v>Tomasiewicz Rafał</v>
      </c>
      <c r="I479">
        <f t="shared" si="31"/>
        <v>1985</v>
      </c>
      <c r="J479" t="s">
        <v>36</v>
      </c>
      <c r="K479" t="s">
        <v>871</v>
      </c>
    </row>
    <row r="480" spans="1:11">
      <c r="A480" t="str">
        <f t="shared" si="28"/>
        <v>PolcynPiotr1980</v>
      </c>
      <c r="C480">
        <f t="shared" si="29"/>
        <v>479</v>
      </c>
      <c r="D480" t="s">
        <v>857</v>
      </c>
      <c r="E480" t="s">
        <v>19</v>
      </c>
      <c r="G480">
        <v>1980</v>
      </c>
      <c r="H480" t="str">
        <f t="shared" si="30"/>
        <v>Polcyn Piotr</v>
      </c>
      <c r="I480">
        <f t="shared" si="31"/>
        <v>1980</v>
      </c>
      <c r="J480" t="s">
        <v>36</v>
      </c>
      <c r="K480" t="s">
        <v>871</v>
      </c>
    </row>
    <row r="481" spans="1:11">
      <c r="A481" t="str">
        <f t="shared" si="28"/>
        <v>TomczakJacek1982</v>
      </c>
      <c r="C481">
        <f t="shared" si="29"/>
        <v>480</v>
      </c>
      <c r="D481" t="s">
        <v>859</v>
      </c>
      <c r="E481" t="s">
        <v>25</v>
      </c>
      <c r="G481">
        <v>1982</v>
      </c>
      <c r="H481" t="str">
        <f t="shared" si="30"/>
        <v>Tomczak Jacek</v>
      </c>
      <c r="I481">
        <f t="shared" si="31"/>
        <v>1982</v>
      </c>
      <c r="J481" t="s">
        <v>36</v>
      </c>
      <c r="K481" t="s">
        <v>871</v>
      </c>
    </row>
    <row r="482" spans="1:11">
      <c r="A482" t="str">
        <f t="shared" si="28"/>
        <v>KowalickiPrzemysław1980</v>
      </c>
      <c r="C482">
        <f t="shared" si="29"/>
        <v>481</v>
      </c>
      <c r="D482" t="s">
        <v>861</v>
      </c>
      <c r="E482" t="s">
        <v>28</v>
      </c>
      <c r="G482">
        <v>1980</v>
      </c>
      <c r="H482" t="str">
        <f t="shared" si="30"/>
        <v>Kowalicki Przemysław</v>
      </c>
      <c r="I482">
        <f t="shared" si="31"/>
        <v>1980</v>
      </c>
      <c r="J482" t="s">
        <v>36</v>
      </c>
      <c r="K482" t="s">
        <v>871</v>
      </c>
    </row>
    <row r="483" spans="1:11">
      <c r="A483" t="str">
        <f t="shared" si="28"/>
        <v>GierszewskiAndrzej1983</v>
      </c>
      <c r="C483">
        <f t="shared" si="29"/>
        <v>482</v>
      </c>
      <c r="D483" t="s">
        <v>862</v>
      </c>
      <c r="E483" t="s">
        <v>30</v>
      </c>
      <c r="G483">
        <v>1983</v>
      </c>
      <c r="H483" t="str">
        <f t="shared" si="30"/>
        <v>Gierszewski Andrzej</v>
      </c>
      <c r="I483">
        <f t="shared" si="31"/>
        <v>1983</v>
      </c>
      <c r="J483" t="s">
        <v>36</v>
      </c>
      <c r="K483" t="s">
        <v>871</v>
      </c>
    </row>
    <row r="484" spans="1:11">
      <c r="A484" t="str">
        <f t="shared" si="28"/>
        <v>WulfGosia1977</v>
      </c>
      <c r="C484">
        <f t="shared" si="29"/>
        <v>483</v>
      </c>
      <c r="D484" t="s">
        <v>864</v>
      </c>
      <c r="E484" t="s">
        <v>863</v>
      </c>
      <c r="G484">
        <v>1977</v>
      </c>
      <c r="H484" t="str">
        <f t="shared" si="30"/>
        <v>Wulf Gosia</v>
      </c>
      <c r="I484">
        <f t="shared" si="31"/>
        <v>1977</v>
      </c>
      <c r="J484" t="s">
        <v>0</v>
      </c>
      <c r="K484" t="s">
        <v>871</v>
      </c>
    </row>
    <row r="485" spans="1:11">
      <c r="A485" t="str">
        <f t="shared" si="28"/>
        <v>TrafasJoanna1972</v>
      </c>
      <c r="C485">
        <f t="shared" si="29"/>
        <v>484</v>
      </c>
      <c r="D485" t="s">
        <v>865</v>
      </c>
      <c r="E485" t="s">
        <v>505</v>
      </c>
      <c r="G485">
        <v>1972</v>
      </c>
      <c r="H485" t="str">
        <f t="shared" si="30"/>
        <v>Trafas Joanna</v>
      </c>
      <c r="I485">
        <f t="shared" si="31"/>
        <v>1972</v>
      </c>
      <c r="J485" t="s">
        <v>0</v>
      </c>
      <c r="K485" t="s">
        <v>871</v>
      </c>
    </row>
    <row r="486" spans="1:11">
      <c r="A486" t="str">
        <f t="shared" si="28"/>
        <v>TyranowskaAnna1971</v>
      </c>
      <c r="C486">
        <f t="shared" si="29"/>
        <v>485</v>
      </c>
      <c r="D486" t="s">
        <v>866</v>
      </c>
      <c r="E486" t="s">
        <v>292</v>
      </c>
      <c r="G486">
        <v>1971</v>
      </c>
      <c r="H486" t="str">
        <f t="shared" si="30"/>
        <v>Tyranowska Anna</v>
      </c>
      <c r="I486">
        <f t="shared" si="31"/>
        <v>1971</v>
      </c>
      <c r="J486" t="s">
        <v>0</v>
      </c>
      <c r="K486" t="s">
        <v>871</v>
      </c>
    </row>
    <row r="487" spans="1:11">
      <c r="A487" t="str">
        <f t="shared" si="28"/>
        <v>SłomińskaAneta1971</v>
      </c>
      <c r="C487">
        <f t="shared" si="29"/>
        <v>486</v>
      </c>
      <c r="D487" t="s">
        <v>868</v>
      </c>
      <c r="E487" t="s">
        <v>867</v>
      </c>
      <c r="G487">
        <v>1971</v>
      </c>
      <c r="H487" t="str">
        <f t="shared" si="30"/>
        <v>Słomińska Aneta</v>
      </c>
      <c r="I487">
        <f t="shared" si="31"/>
        <v>1971</v>
      </c>
      <c r="J487" t="s">
        <v>0</v>
      </c>
      <c r="K487" t="s">
        <v>871</v>
      </c>
    </row>
    <row r="488" spans="1:11">
      <c r="A488" t="str">
        <f t="shared" si="28"/>
        <v>LipiakMarta1984</v>
      </c>
      <c r="C488">
        <f t="shared" si="29"/>
        <v>487</v>
      </c>
      <c r="D488" t="s">
        <v>870</v>
      </c>
      <c r="E488" t="s">
        <v>869</v>
      </c>
      <c r="G488">
        <v>1984</v>
      </c>
      <c r="H488" t="str">
        <f t="shared" si="30"/>
        <v>Lipiak Marta</v>
      </c>
      <c r="I488">
        <f t="shared" si="31"/>
        <v>1984</v>
      </c>
      <c r="J488" t="s">
        <v>0</v>
      </c>
      <c r="K488" t="s">
        <v>871</v>
      </c>
    </row>
    <row r="489" spans="1:11">
      <c r="A489" t="str">
        <f t="shared" si="28"/>
        <v>BeneszJoanna1979</v>
      </c>
      <c r="C489">
        <f t="shared" si="29"/>
        <v>488</v>
      </c>
      <c r="D489" t="s">
        <v>300</v>
      </c>
      <c r="E489" t="s">
        <v>505</v>
      </c>
      <c r="G489">
        <v>1979</v>
      </c>
      <c r="H489" t="str">
        <f t="shared" si="30"/>
        <v>Benesz Joanna</v>
      </c>
      <c r="I489">
        <f t="shared" si="31"/>
        <v>1979</v>
      </c>
      <c r="J489" t="s">
        <v>0</v>
      </c>
      <c r="K489" t="s">
        <v>871</v>
      </c>
    </row>
    <row r="490" spans="1:11">
      <c r="A490" t="str">
        <f t="shared" si="28"/>
        <v>PogorzelskaAleksandra1994</v>
      </c>
      <c r="C490">
        <f t="shared" si="29"/>
        <v>489</v>
      </c>
      <c r="D490" t="s">
        <v>858</v>
      </c>
      <c r="E490" t="s">
        <v>499</v>
      </c>
      <c r="G490">
        <v>1994</v>
      </c>
      <c r="H490" t="str">
        <f t="shared" si="30"/>
        <v>Pogorzelska Aleksandra</v>
      </c>
      <c r="I490">
        <f t="shared" si="31"/>
        <v>1994</v>
      </c>
      <c r="J490" t="s">
        <v>0</v>
      </c>
      <c r="K490" t="s">
        <v>871</v>
      </c>
    </row>
    <row r="491" spans="1:11">
      <c r="A491" t="str">
        <f t="shared" si="28"/>
        <v>WawrzyniakAnna1985</v>
      </c>
      <c r="C491">
        <f t="shared" si="29"/>
        <v>490</v>
      </c>
      <c r="D491" t="s">
        <v>860</v>
      </c>
      <c r="E491" t="s">
        <v>292</v>
      </c>
      <c r="G491">
        <v>1985</v>
      </c>
      <c r="H491" t="str">
        <f t="shared" si="30"/>
        <v>Wawrzyniak Anna</v>
      </c>
      <c r="I491">
        <f t="shared" si="31"/>
        <v>1985</v>
      </c>
      <c r="J491" t="s">
        <v>0</v>
      </c>
      <c r="K491" t="s">
        <v>871</v>
      </c>
    </row>
    <row r="492" spans="1:11">
      <c r="A492" t="str">
        <f t="shared" si="28"/>
        <v>AugustyniakRafał0</v>
      </c>
      <c r="C492">
        <f t="shared" si="29"/>
        <v>491</v>
      </c>
      <c r="D492" t="s">
        <v>899</v>
      </c>
      <c r="E492" t="s">
        <v>50</v>
      </c>
      <c r="F492">
        <v>0</v>
      </c>
      <c r="G492">
        <v>0</v>
      </c>
      <c r="H492" t="str">
        <f t="shared" si="30"/>
        <v>Augustyniak Rafał</v>
      </c>
      <c r="I492">
        <f t="shared" si="31"/>
        <v>0</v>
      </c>
      <c r="J492" t="s">
        <v>36</v>
      </c>
      <c r="K492" t="s">
        <v>901</v>
      </c>
    </row>
    <row r="493" spans="1:11">
      <c r="A493" t="str">
        <f t="shared" si="28"/>
        <v>DawidziakJarosław0</v>
      </c>
      <c r="C493">
        <f t="shared" si="29"/>
        <v>492</v>
      </c>
      <c r="D493" t="s">
        <v>898</v>
      </c>
      <c r="E493" t="s">
        <v>96</v>
      </c>
      <c r="F493" t="s">
        <v>891</v>
      </c>
      <c r="G493">
        <v>0</v>
      </c>
      <c r="H493" t="str">
        <f t="shared" si="30"/>
        <v>Dawidziak Jarosław</v>
      </c>
      <c r="I493">
        <f t="shared" si="31"/>
        <v>0</v>
      </c>
      <c r="J493" t="s">
        <v>36</v>
      </c>
      <c r="K493" t="s">
        <v>901</v>
      </c>
    </row>
    <row r="494" spans="1:11">
      <c r="A494" t="str">
        <f t="shared" si="28"/>
        <v>BaumgartMichał0</v>
      </c>
      <c r="C494">
        <f t="shared" si="29"/>
        <v>493</v>
      </c>
      <c r="D494" t="s">
        <v>895</v>
      </c>
      <c r="E494" t="s">
        <v>65</v>
      </c>
      <c r="F494" t="s">
        <v>893</v>
      </c>
      <c r="G494">
        <v>0</v>
      </c>
      <c r="H494" t="str">
        <f t="shared" si="30"/>
        <v>Baumgart Michał</v>
      </c>
      <c r="I494">
        <f t="shared" si="31"/>
        <v>0</v>
      </c>
      <c r="J494" t="s">
        <v>36</v>
      </c>
      <c r="K494" t="s">
        <v>901</v>
      </c>
    </row>
    <row r="495" spans="1:11">
      <c r="A495" t="str">
        <f t="shared" si="28"/>
        <v>ZłomańczukMichał1981</v>
      </c>
      <c r="C495">
        <f t="shared" si="29"/>
        <v>494</v>
      </c>
      <c r="D495" t="s">
        <v>894</v>
      </c>
      <c r="E495" t="s">
        <v>65</v>
      </c>
      <c r="F495" t="s">
        <v>893</v>
      </c>
      <c r="G495">
        <v>1981</v>
      </c>
      <c r="H495" t="str">
        <f t="shared" si="30"/>
        <v>Złomańczuk Michał</v>
      </c>
      <c r="I495">
        <f t="shared" si="31"/>
        <v>1981</v>
      </c>
      <c r="J495" t="s">
        <v>36</v>
      </c>
      <c r="K495" t="s">
        <v>901</v>
      </c>
    </row>
    <row r="496" spans="1:11">
      <c r="A496" t="str">
        <f t="shared" si="28"/>
        <v>WozińskiArtur0</v>
      </c>
      <c r="C496">
        <f t="shared" si="29"/>
        <v>495</v>
      </c>
      <c r="D496" t="s">
        <v>892</v>
      </c>
      <c r="E496" t="s">
        <v>56</v>
      </c>
      <c r="F496" t="s">
        <v>891</v>
      </c>
      <c r="G496">
        <v>0</v>
      </c>
      <c r="H496" t="str">
        <f t="shared" si="30"/>
        <v>Woziński Artur</v>
      </c>
      <c r="I496">
        <f t="shared" si="31"/>
        <v>0</v>
      </c>
      <c r="J496" t="s">
        <v>36</v>
      </c>
      <c r="K496" t="s">
        <v>901</v>
      </c>
    </row>
    <row r="497" spans="1:11">
      <c r="A497" t="str">
        <f t="shared" si="28"/>
        <v>FormanowskiAndrzej0</v>
      </c>
      <c r="C497">
        <f t="shared" si="29"/>
        <v>496</v>
      </c>
      <c r="D497" t="s">
        <v>87</v>
      </c>
      <c r="E497" t="s">
        <v>30</v>
      </c>
      <c r="F497" t="s">
        <v>891</v>
      </c>
      <c r="G497">
        <v>0</v>
      </c>
      <c r="H497" t="str">
        <f t="shared" si="30"/>
        <v>Formanowski Andrzej</v>
      </c>
      <c r="I497">
        <f t="shared" si="31"/>
        <v>0</v>
      </c>
      <c r="J497" t="s">
        <v>36</v>
      </c>
      <c r="K497" t="s">
        <v>901</v>
      </c>
    </row>
    <row r="498" spans="1:11">
      <c r="A498" t="str">
        <f t="shared" si="28"/>
        <v>KaczyńskiTomasz1985</v>
      </c>
      <c r="C498">
        <f t="shared" si="29"/>
        <v>497</v>
      </c>
      <c r="D498" t="s">
        <v>887</v>
      </c>
      <c r="E498" t="s">
        <v>53</v>
      </c>
      <c r="F498" t="s">
        <v>885</v>
      </c>
      <c r="G498">
        <v>1985</v>
      </c>
      <c r="H498" t="str">
        <f t="shared" si="30"/>
        <v>Kaczyński Tomasz</v>
      </c>
      <c r="I498">
        <f t="shared" si="31"/>
        <v>1985</v>
      </c>
      <c r="J498" t="s">
        <v>36</v>
      </c>
      <c r="K498" t="s">
        <v>901</v>
      </c>
    </row>
    <row r="499" spans="1:11">
      <c r="A499" t="str">
        <f t="shared" si="28"/>
        <v>DutkiewiczBartosz1983</v>
      </c>
      <c r="C499">
        <f t="shared" si="29"/>
        <v>498</v>
      </c>
      <c r="D499" t="s">
        <v>886</v>
      </c>
      <c r="E499" t="s">
        <v>51</v>
      </c>
      <c r="F499" t="s">
        <v>885</v>
      </c>
      <c r="G499">
        <v>1983</v>
      </c>
      <c r="H499" t="str">
        <f t="shared" si="30"/>
        <v>Dutkiewicz Bartosz</v>
      </c>
      <c r="I499">
        <f t="shared" si="31"/>
        <v>1983</v>
      </c>
      <c r="J499" t="s">
        <v>36</v>
      </c>
      <c r="K499" t="s">
        <v>901</v>
      </c>
    </row>
    <row r="500" spans="1:11">
      <c r="A500" t="str">
        <f t="shared" si="28"/>
        <v>CieślakRadek0</v>
      </c>
      <c r="C500">
        <f t="shared" si="29"/>
        <v>499</v>
      </c>
      <c r="D500" t="s">
        <v>882</v>
      </c>
      <c r="E500" t="s">
        <v>595</v>
      </c>
      <c r="F500" t="s">
        <v>881</v>
      </c>
      <c r="G500">
        <v>0</v>
      </c>
      <c r="H500" t="str">
        <f t="shared" si="30"/>
        <v>Cieślak Radek</v>
      </c>
      <c r="I500">
        <f t="shared" si="31"/>
        <v>0</v>
      </c>
      <c r="J500" t="s">
        <v>36</v>
      </c>
      <c r="K500" t="s">
        <v>901</v>
      </c>
    </row>
    <row r="501" spans="1:11">
      <c r="A501" t="str">
        <f t="shared" si="28"/>
        <v>KuchtaMariusz0</v>
      </c>
      <c r="C501">
        <f t="shared" si="29"/>
        <v>500</v>
      </c>
      <c r="D501" t="s">
        <v>510</v>
      </c>
      <c r="E501" t="s">
        <v>399</v>
      </c>
      <c r="F501" t="s">
        <v>879</v>
      </c>
      <c r="G501">
        <v>0</v>
      </c>
      <c r="H501" t="str">
        <f t="shared" si="30"/>
        <v>Kuchta Mariusz</v>
      </c>
      <c r="I501">
        <f t="shared" si="31"/>
        <v>0</v>
      </c>
      <c r="J501" t="s">
        <v>36</v>
      </c>
      <c r="K501" t="s">
        <v>901</v>
      </c>
    </row>
    <row r="502" spans="1:11">
      <c r="A502" t="str">
        <f t="shared" si="28"/>
        <v>PakulskiDaniel1972</v>
      </c>
      <c r="C502">
        <f t="shared" si="29"/>
        <v>501</v>
      </c>
      <c r="D502" t="s">
        <v>878</v>
      </c>
      <c r="E502" t="s">
        <v>154</v>
      </c>
      <c r="F502" t="s">
        <v>876</v>
      </c>
      <c r="G502">
        <v>1972</v>
      </c>
      <c r="H502" t="str">
        <f t="shared" si="30"/>
        <v>Pakulski Daniel</v>
      </c>
      <c r="I502">
        <f t="shared" si="31"/>
        <v>1972</v>
      </c>
      <c r="J502" t="s">
        <v>36</v>
      </c>
      <c r="K502" t="s">
        <v>901</v>
      </c>
    </row>
    <row r="503" spans="1:11">
      <c r="A503" t="str">
        <f t="shared" si="28"/>
        <v>PakulskaUrszula0</v>
      </c>
      <c r="C503">
        <f t="shared" si="29"/>
        <v>502</v>
      </c>
      <c r="D503" t="s">
        <v>877</v>
      </c>
      <c r="E503" t="s">
        <v>788</v>
      </c>
      <c r="F503" t="s">
        <v>876</v>
      </c>
      <c r="G503">
        <v>0</v>
      </c>
      <c r="H503" t="str">
        <f t="shared" si="30"/>
        <v>Pakulska Urszula</v>
      </c>
      <c r="I503">
        <f t="shared" si="31"/>
        <v>0</v>
      </c>
      <c r="J503" t="s">
        <v>0</v>
      </c>
      <c r="K503" t="s">
        <v>901</v>
      </c>
    </row>
    <row r="504" spans="1:11">
      <c r="A504" t="str">
        <f t="shared" si="28"/>
        <v>Zielińska-DawidziakMagdalena0</v>
      </c>
      <c r="C504">
        <f t="shared" si="29"/>
        <v>503</v>
      </c>
      <c r="D504" t="s">
        <v>897</v>
      </c>
      <c r="E504" t="s">
        <v>40</v>
      </c>
      <c r="F504" t="s">
        <v>891</v>
      </c>
      <c r="G504">
        <v>0</v>
      </c>
      <c r="H504" t="str">
        <f t="shared" si="30"/>
        <v>Zielińska-Dawidziak Magdalena</v>
      </c>
      <c r="I504">
        <f t="shared" si="31"/>
        <v>0</v>
      </c>
      <c r="J504" t="s">
        <v>0</v>
      </c>
      <c r="K504" t="s">
        <v>901</v>
      </c>
    </row>
    <row r="505" spans="1:11">
      <c r="A505" t="str">
        <f t="shared" si="28"/>
        <v>MazurMagdalena0</v>
      </c>
      <c r="C505">
        <f t="shared" si="29"/>
        <v>504</v>
      </c>
      <c r="D505" t="s">
        <v>488</v>
      </c>
      <c r="E505" t="s">
        <v>40</v>
      </c>
      <c r="F505" t="s">
        <v>896</v>
      </c>
      <c r="G505">
        <v>0</v>
      </c>
      <c r="H505" t="str">
        <f t="shared" si="30"/>
        <v>Mazur Magdalena</v>
      </c>
      <c r="I505">
        <f t="shared" si="31"/>
        <v>0</v>
      </c>
      <c r="J505" t="s">
        <v>0</v>
      </c>
      <c r="K505" t="s">
        <v>901</v>
      </c>
    </row>
    <row r="506" spans="1:11">
      <c r="A506" t="str">
        <f t="shared" si="28"/>
        <v>OlejnikMiłka0</v>
      </c>
      <c r="C506">
        <f t="shared" si="29"/>
        <v>505</v>
      </c>
      <c r="D506" t="s">
        <v>883</v>
      </c>
      <c r="E506" t="s">
        <v>884</v>
      </c>
      <c r="F506">
        <v>0</v>
      </c>
      <c r="G506">
        <v>0</v>
      </c>
      <c r="H506" t="str">
        <f t="shared" si="30"/>
        <v>Olejnik Miłka</v>
      </c>
      <c r="I506">
        <f t="shared" si="31"/>
        <v>0</v>
      </c>
      <c r="J506" t="s">
        <v>0</v>
      </c>
      <c r="K506" t="s">
        <v>901</v>
      </c>
    </row>
    <row r="507" spans="1:11">
      <c r="A507" t="str">
        <f t="shared" ref="A507:A570" si="32">D507&amp;E507&amp;G507</f>
        <v>Cieszkowska-KuchtaMagdalena0</v>
      </c>
      <c r="C507">
        <f t="shared" ref="C507:C570" si="33">C506+1</f>
        <v>506</v>
      </c>
      <c r="D507" t="s">
        <v>880</v>
      </c>
      <c r="E507" t="s">
        <v>40</v>
      </c>
      <c r="F507" t="s">
        <v>879</v>
      </c>
      <c r="G507">
        <v>0</v>
      </c>
      <c r="H507" t="str">
        <f t="shared" si="30"/>
        <v>Cieszkowska-Kuchta Magdalena</v>
      </c>
      <c r="I507">
        <f t="shared" si="31"/>
        <v>0</v>
      </c>
      <c r="J507" t="s">
        <v>0</v>
      </c>
      <c r="K507" t="s">
        <v>901</v>
      </c>
    </row>
    <row r="508" spans="1:11">
      <c r="A508" t="str">
        <f t="shared" si="32"/>
        <v>DudekKrzfysztof1983</v>
      </c>
      <c r="C508">
        <f t="shared" si="33"/>
        <v>507</v>
      </c>
      <c r="D508" t="s">
        <v>733</v>
      </c>
      <c r="E508" t="s">
        <v>873</v>
      </c>
      <c r="G508">
        <v>1983</v>
      </c>
      <c r="H508" t="str">
        <f t="shared" si="30"/>
        <v>Dudek Krzfysztof</v>
      </c>
      <c r="I508">
        <f t="shared" si="31"/>
        <v>1983</v>
      </c>
      <c r="J508" t="s">
        <v>36</v>
      </c>
      <c r="K508" t="s">
        <v>902</v>
      </c>
    </row>
    <row r="509" spans="1:11">
      <c r="A509" t="str">
        <f t="shared" si="32"/>
        <v>WalczynaDariusz1973</v>
      </c>
      <c r="C509">
        <f t="shared" si="33"/>
        <v>508</v>
      </c>
      <c r="D509" t="s">
        <v>874</v>
      </c>
      <c r="E509" t="s">
        <v>159</v>
      </c>
      <c r="G509">
        <v>1973</v>
      </c>
      <c r="H509" t="str">
        <f t="shared" si="30"/>
        <v>Walczyna Dariusz</v>
      </c>
      <c r="I509">
        <f t="shared" si="31"/>
        <v>1973</v>
      </c>
      <c r="J509" t="s">
        <v>36</v>
      </c>
      <c r="K509" t="s">
        <v>902</v>
      </c>
    </row>
    <row r="510" spans="1:11">
      <c r="A510" t="str">
        <f t="shared" si="32"/>
        <v>ZarzyckiPiotr1989</v>
      </c>
      <c r="C510">
        <f t="shared" si="33"/>
        <v>509</v>
      </c>
      <c r="D510" t="s">
        <v>872</v>
      </c>
      <c r="E510" t="s">
        <v>19</v>
      </c>
      <c r="G510">
        <v>1989</v>
      </c>
      <c r="H510" t="str">
        <f t="shared" si="30"/>
        <v>Zarzycki Piotr</v>
      </c>
      <c r="I510">
        <f t="shared" si="31"/>
        <v>1989</v>
      </c>
      <c r="J510" t="s">
        <v>36</v>
      </c>
      <c r="K510" t="s">
        <v>902</v>
      </c>
    </row>
    <row r="511" spans="1:11">
      <c r="A511" t="str">
        <f t="shared" si="32"/>
        <v>SzmytBarbara1986</v>
      </c>
      <c r="C511">
        <f t="shared" si="33"/>
        <v>510</v>
      </c>
      <c r="D511" t="s">
        <v>875</v>
      </c>
      <c r="E511" t="s">
        <v>425</v>
      </c>
      <c r="G511">
        <v>1986</v>
      </c>
      <c r="H511" t="str">
        <f t="shared" si="30"/>
        <v>Szmyt Barbara</v>
      </c>
      <c r="I511">
        <f t="shared" si="31"/>
        <v>1986</v>
      </c>
      <c r="J511" t="s">
        <v>0</v>
      </c>
      <c r="K511" t="s">
        <v>902</v>
      </c>
    </row>
    <row r="512" spans="1:11">
      <c r="A512" t="str">
        <f t="shared" si="32"/>
        <v>DudekKrzysztof1986</v>
      </c>
      <c r="C512">
        <f t="shared" si="33"/>
        <v>511</v>
      </c>
      <c r="D512" t="s">
        <v>733</v>
      </c>
      <c r="E512" t="s">
        <v>26</v>
      </c>
      <c r="F512" t="s">
        <v>929</v>
      </c>
      <c r="G512">
        <v>1986</v>
      </c>
      <c r="H512" t="str">
        <f t="shared" si="30"/>
        <v>Dudek Krzysztof</v>
      </c>
      <c r="I512">
        <f t="shared" si="31"/>
        <v>1986</v>
      </c>
      <c r="J512" t="s">
        <v>36</v>
      </c>
      <c r="K512" t="s">
        <v>950</v>
      </c>
    </row>
    <row r="513" spans="1:11">
      <c r="A513" t="str">
        <f t="shared" si="32"/>
        <v>DrewniakŁukasz1983</v>
      </c>
      <c r="C513">
        <f t="shared" si="33"/>
        <v>512</v>
      </c>
      <c r="D513" t="s">
        <v>930</v>
      </c>
      <c r="E513" t="s">
        <v>69</v>
      </c>
      <c r="F513" t="s">
        <v>931</v>
      </c>
      <c r="G513">
        <v>1983</v>
      </c>
      <c r="H513" t="str">
        <f t="shared" si="30"/>
        <v>Drewniak Łukasz</v>
      </c>
      <c r="I513">
        <f t="shared" si="31"/>
        <v>1983</v>
      </c>
      <c r="J513" t="s">
        <v>36</v>
      </c>
      <c r="K513" t="s">
        <v>950</v>
      </c>
    </row>
    <row r="514" spans="1:11">
      <c r="A514" t="str">
        <f t="shared" si="32"/>
        <v>BergierTomasz1972</v>
      </c>
      <c r="C514">
        <f t="shared" si="33"/>
        <v>513</v>
      </c>
      <c r="D514" t="s">
        <v>932</v>
      </c>
      <c r="E514" t="s">
        <v>53</v>
      </c>
      <c r="F514" t="s">
        <v>933</v>
      </c>
      <c r="G514">
        <v>1972</v>
      </c>
      <c r="H514" t="str">
        <f t="shared" si="30"/>
        <v>Bergier Tomasz</v>
      </c>
      <c r="I514">
        <f t="shared" si="31"/>
        <v>1972</v>
      </c>
      <c r="J514" t="s">
        <v>36</v>
      </c>
      <c r="K514" t="s">
        <v>950</v>
      </c>
    </row>
    <row r="515" spans="1:11">
      <c r="A515" t="str">
        <f t="shared" si="32"/>
        <v>WideraMaciej1975</v>
      </c>
      <c r="C515">
        <f t="shared" si="33"/>
        <v>514</v>
      </c>
      <c r="D515" t="s">
        <v>934</v>
      </c>
      <c r="E515" t="s">
        <v>76</v>
      </c>
      <c r="F515" t="s">
        <v>918</v>
      </c>
      <c r="G515">
        <v>1975</v>
      </c>
      <c r="H515" t="str">
        <f t="shared" ref="H515:H578" si="34">D515&amp;" "&amp;E515</f>
        <v>Widera Maciej</v>
      </c>
      <c r="I515">
        <f t="shared" ref="I515:I578" si="35">G515</f>
        <v>1975</v>
      </c>
      <c r="J515" t="s">
        <v>36</v>
      </c>
      <c r="K515" t="s">
        <v>950</v>
      </c>
    </row>
    <row r="516" spans="1:11">
      <c r="A516" t="str">
        <f t="shared" si="32"/>
        <v>PasiecznikWojciech1970</v>
      </c>
      <c r="C516">
        <f t="shared" si="33"/>
        <v>515</v>
      </c>
      <c r="D516" t="s">
        <v>935</v>
      </c>
      <c r="E516" t="s">
        <v>166</v>
      </c>
      <c r="F516" t="s">
        <v>936</v>
      </c>
      <c r="G516">
        <v>1970</v>
      </c>
      <c r="H516" t="str">
        <f t="shared" si="34"/>
        <v>Pasiecznik Wojciech</v>
      </c>
      <c r="I516">
        <f t="shared" si="35"/>
        <v>1970</v>
      </c>
      <c r="J516" t="s">
        <v>36</v>
      </c>
      <c r="K516" t="s">
        <v>950</v>
      </c>
    </row>
    <row r="517" spans="1:11">
      <c r="A517" t="str">
        <f t="shared" si="32"/>
        <v>JakubasPiotr1985</v>
      </c>
      <c r="C517">
        <f t="shared" si="33"/>
        <v>516</v>
      </c>
      <c r="D517" t="s">
        <v>731</v>
      </c>
      <c r="E517" t="s">
        <v>19</v>
      </c>
      <c r="F517">
        <v>0</v>
      </c>
      <c r="G517">
        <v>1985</v>
      </c>
      <c r="H517" t="str">
        <f t="shared" si="34"/>
        <v>Jakubas Piotr</v>
      </c>
      <c r="I517">
        <f t="shared" si="35"/>
        <v>1985</v>
      </c>
      <c r="J517" t="s">
        <v>36</v>
      </c>
      <c r="K517" t="s">
        <v>950</v>
      </c>
    </row>
    <row r="518" spans="1:11">
      <c r="A518" t="str">
        <f t="shared" si="32"/>
        <v>KsiążekMikołaj1985</v>
      </c>
      <c r="C518">
        <f t="shared" si="33"/>
        <v>517</v>
      </c>
      <c r="D518" t="s">
        <v>730</v>
      </c>
      <c r="E518" t="s">
        <v>447</v>
      </c>
      <c r="F518">
        <v>0</v>
      </c>
      <c r="G518">
        <v>1985</v>
      </c>
      <c r="H518" t="str">
        <f t="shared" si="34"/>
        <v>Książek Mikołaj</v>
      </c>
      <c r="I518">
        <f t="shared" si="35"/>
        <v>1985</v>
      </c>
      <c r="J518" t="s">
        <v>36</v>
      </c>
      <c r="K518" t="s">
        <v>950</v>
      </c>
    </row>
    <row r="519" spans="1:11">
      <c r="A519" t="str">
        <f t="shared" si="32"/>
        <v>TyszkowskiRoman1970</v>
      </c>
      <c r="C519">
        <f t="shared" si="33"/>
        <v>518</v>
      </c>
      <c r="D519" t="s">
        <v>251</v>
      </c>
      <c r="E519" t="s">
        <v>250</v>
      </c>
      <c r="F519">
        <v>0</v>
      </c>
      <c r="G519">
        <v>1970</v>
      </c>
      <c r="H519" t="str">
        <f t="shared" si="34"/>
        <v>Tyszkowski Roman</v>
      </c>
      <c r="I519">
        <f t="shared" si="35"/>
        <v>1970</v>
      </c>
      <c r="J519" t="s">
        <v>36</v>
      </c>
      <c r="K519" t="s">
        <v>950</v>
      </c>
    </row>
    <row r="520" spans="1:11">
      <c r="A520" t="str">
        <f t="shared" si="32"/>
        <v>OrszulskiMaciej1968</v>
      </c>
      <c r="C520">
        <f t="shared" si="33"/>
        <v>519</v>
      </c>
      <c r="D520" t="s">
        <v>937</v>
      </c>
      <c r="E520" t="s">
        <v>76</v>
      </c>
      <c r="F520">
        <v>0</v>
      </c>
      <c r="G520">
        <v>1968</v>
      </c>
      <c r="H520" t="str">
        <f t="shared" si="34"/>
        <v>Orszulski Maciej</v>
      </c>
      <c r="I520">
        <f t="shared" si="35"/>
        <v>1968</v>
      </c>
      <c r="J520" t="s">
        <v>36</v>
      </c>
      <c r="K520" t="s">
        <v>950</v>
      </c>
    </row>
    <row r="521" spans="1:11">
      <c r="A521" t="str">
        <f t="shared" si="32"/>
        <v>SzajnaAbu1972</v>
      </c>
      <c r="C521">
        <f t="shared" si="33"/>
        <v>520</v>
      </c>
      <c r="D521" t="s">
        <v>939</v>
      </c>
      <c r="E521" t="s">
        <v>938</v>
      </c>
      <c r="F521" t="s">
        <v>921</v>
      </c>
      <c r="G521">
        <v>1972</v>
      </c>
      <c r="H521" t="str">
        <f t="shared" si="34"/>
        <v>Szajna Abu</v>
      </c>
      <c r="I521">
        <f t="shared" si="35"/>
        <v>1972</v>
      </c>
      <c r="J521" t="s">
        <v>36</v>
      </c>
      <c r="K521" t="s">
        <v>950</v>
      </c>
    </row>
    <row r="522" spans="1:11">
      <c r="A522" t="str">
        <f t="shared" si="32"/>
        <v>MałodobryWojciech1959</v>
      </c>
      <c r="C522">
        <f t="shared" si="33"/>
        <v>521</v>
      </c>
      <c r="D522" t="s">
        <v>940</v>
      </c>
      <c r="E522" t="s">
        <v>166</v>
      </c>
      <c r="F522" t="s">
        <v>941</v>
      </c>
      <c r="G522">
        <v>1959</v>
      </c>
      <c r="H522" t="str">
        <f t="shared" si="34"/>
        <v>Małodobry Wojciech</v>
      </c>
      <c r="I522">
        <f t="shared" si="35"/>
        <v>1959</v>
      </c>
      <c r="J522" t="s">
        <v>36</v>
      </c>
      <c r="K522" t="s">
        <v>950</v>
      </c>
    </row>
    <row r="523" spans="1:11">
      <c r="A523" t="str">
        <f t="shared" si="32"/>
        <v>ZiachMariusz1973</v>
      </c>
      <c r="C523">
        <f t="shared" si="33"/>
        <v>522</v>
      </c>
      <c r="D523" t="s">
        <v>942</v>
      </c>
      <c r="E523" t="s">
        <v>399</v>
      </c>
      <c r="F523" t="s">
        <v>924</v>
      </c>
      <c r="G523">
        <v>1973</v>
      </c>
      <c r="H523" t="str">
        <f t="shared" si="34"/>
        <v>Ziach Mariusz</v>
      </c>
      <c r="I523">
        <f t="shared" si="35"/>
        <v>1973</v>
      </c>
      <c r="J523" t="s">
        <v>36</v>
      </c>
      <c r="K523" t="s">
        <v>950</v>
      </c>
    </row>
    <row r="524" spans="1:11">
      <c r="A524" t="str">
        <f t="shared" si="32"/>
        <v>ZielińskiPaweł1979</v>
      </c>
      <c r="C524">
        <f t="shared" si="33"/>
        <v>523</v>
      </c>
      <c r="D524" t="s">
        <v>39</v>
      </c>
      <c r="E524" t="s">
        <v>20</v>
      </c>
      <c r="F524" t="s">
        <v>943</v>
      </c>
      <c r="G524">
        <v>1979</v>
      </c>
      <c r="H524" t="str">
        <f t="shared" si="34"/>
        <v>Zieliński Paweł</v>
      </c>
      <c r="I524">
        <f t="shared" si="35"/>
        <v>1979</v>
      </c>
      <c r="J524" t="s">
        <v>36</v>
      </c>
      <c r="K524" t="s">
        <v>950</v>
      </c>
    </row>
    <row r="525" spans="1:11">
      <c r="A525" t="str">
        <f t="shared" si="32"/>
        <v>TurekDarek1967</v>
      </c>
      <c r="C525">
        <f t="shared" si="33"/>
        <v>524</v>
      </c>
      <c r="D525" t="s">
        <v>944</v>
      </c>
      <c r="E525" t="s">
        <v>190</v>
      </c>
      <c r="F525">
        <v>0</v>
      </c>
      <c r="G525">
        <v>1967</v>
      </c>
      <c r="H525" t="str">
        <f t="shared" si="34"/>
        <v>Turek Darek</v>
      </c>
      <c r="I525">
        <f t="shared" si="35"/>
        <v>1967</v>
      </c>
      <c r="J525" t="s">
        <v>36</v>
      </c>
      <c r="K525" t="s">
        <v>950</v>
      </c>
    </row>
    <row r="526" spans="1:11">
      <c r="A526" t="str">
        <f t="shared" si="32"/>
        <v>BrychMiłosz1998</v>
      </c>
      <c r="C526">
        <f t="shared" si="33"/>
        <v>525</v>
      </c>
      <c r="D526" t="s">
        <v>946</v>
      </c>
      <c r="E526" t="s">
        <v>945</v>
      </c>
      <c r="F526" t="s">
        <v>947</v>
      </c>
      <c r="G526">
        <v>1998</v>
      </c>
      <c r="H526" t="str">
        <f t="shared" si="34"/>
        <v>Brych Miłosz</v>
      </c>
      <c r="I526">
        <f t="shared" si="35"/>
        <v>1998</v>
      </c>
      <c r="J526" t="s">
        <v>36</v>
      </c>
      <c r="K526" t="s">
        <v>950</v>
      </c>
    </row>
    <row r="527" spans="1:11">
      <c r="A527" t="str">
        <f t="shared" si="32"/>
        <v>DyszyGrzegorz1997</v>
      </c>
      <c r="C527">
        <f t="shared" si="33"/>
        <v>526</v>
      </c>
      <c r="D527" t="s">
        <v>948</v>
      </c>
      <c r="E527" t="s">
        <v>23</v>
      </c>
      <c r="F527">
        <v>0</v>
      </c>
      <c r="G527">
        <v>1997</v>
      </c>
      <c r="H527" t="str">
        <f t="shared" si="34"/>
        <v>Dyszy Grzegorz</v>
      </c>
      <c r="I527">
        <f t="shared" si="35"/>
        <v>1997</v>
      </c>
      <c r="J527" t="s">
        <v>36</v>
      </c>
      <c r="K527" t="s">
        <v>950</v>
      </c>
    </row>
    <row r="528" spans="1:11">
      <c r="A528" t="str">
        <f t="shared" si="32"/>
        <v>MalawskiFilip1986</v>
      </c>
      <c r="C528">
        <f t="shared" si="33"/>
        <v>527</v>
      </c>
      <c r="D528" t="s">
        <v>949</v>
      </c>
      <c r="E528" t="s">
        <v>560</v>
      </c>
      <c r="F528" t="s">
        <v>928</v>
      </c>
      <c r="G528">
        <v>1986</v>
      </c>
      <c r="H528" t="str">
        <f t="shared" si="34"/>
        <v>Malawski Filip</v>
      </c>
      <c r="I528">
        <f t="shared" si="35"/>
        <v>1986</v>
      </c>
      <c r="J528" t="s">
        <v>36</v>
      </c>
      <c r="K528" t="s">
        <v>950</v>
      </c>
    </row>
    <row r="529" spans="1:11">
      <c r="A529" t="str">
        <f t="shared" si="32"/>
        <v>PatrzałekGrzegorz1979</v>
      </c>
      <c r="C529">
        <f t="shared" si="33"/>
        <v>528</v>
      </c>
      <c r="D529" t="s">
        <v>905</v>
      </c>
      <c r="E529" t="s">
        <v>23</v>
      </c>
      <c r="F529">
        <v>0</v>
      </c>
      <c r="G529">
        <v>1979</v>
      </c>
      <c r="H529" t="str">
        <f t="shared" si="34"/>
        <v>Patrzałek Grzegorz</v>
      </c>
      <c r="I529">
        <f t="shared" si="35"/>
        <v>1979</v>
      </c>
      <c r="J529" t="s">
        <v>36</v>
      </c>
      <c r="K529" t="s">
        <v>950</v>
      </c>
    </row>
    <row r="530" spans="1:11">
      <c r="A530" t="str">
        <f t="shared" si="32"/>
        <v>StachuraMagdalena1975</v>
      </c>
      <c r="C530">
        <f t="shared" si="33"/>
        <v>529</v>
      </c>
      <c r="D530" t="s">
        <v>917</v>
      </c>
      <c r="E530" t="s">
        <v>40</v>
      </c>
      <c r="F530" t="s">
        <v>918</v>
      </c>
      <c r="G530">
        <v>1975</v>
      </c>
      <c r="H530" t="str">
        <f t="shared" si="34"/>
        <v>Stachura Magdalena</v>
      </c>
      <c r="I530">
        <f t="shared" si="35"/>
        <v>1975</v>
      </c>
      <c r="J530" t="s">
        <v>0</v>
      </c>
      <c r="K530" t="s">
        <v>950</v>
      </c>
    </row>
    <row r="531" spans="1:11">
      <c r="A531" t="str">
        <f t="shared" si="32"/>
        <v>ChmielarzAzja1983</v>
      </c>
      <c r="C531">
        <f t="shared" si="33"/>
        <v>530</v>
      </c>
      <c r="D531" t="s">
        <v>920</v>
      </c>
      <c r="E531" t="s">
        <v>919</v>
      </c>
      <c r="F531" t="s">
        <v>921</v>
      </c>
      <c r="G531">
        <v>1983</v>
      </c>
      <c r="H531" t="str">
        <f t="shared" si="34"/>
        <v>Chmielarz Azja</v>
      </c>
      <c r="I531">
        <f t="shared" si="35"/>
        <v>1983</v>
      </c>
      <c r="J531" t="s">
        <v>0</v>
      </c>
      <c r="K531" t="s">
        <v>950</v>
      </c>
    </row>
    <row r="532" spans="1:11">
      <c r="A532" t="str">
        <f t="shared" si="32"/>
        <v>ZiętekSylwia1981</v>
      </c>
      <c r="C532">
        <f t="shared" si="33"/>
        <v>531</v>
      </c>
      <c r="D532" t="s">
        <v>923</v>
      </c>
      <c r="E532" t="s">
        <v>922</v>
      </c>
      <c r="F532" t="s">
        <v>924</v>
      </c>
      <c r="G532">
        <v>1981</v>
      </c>
      <c r="H532" t="str">
        <f t="shared" si="34"/>
        <v>Ziętek Sylwia</v>
      </c>
      <c r="I532">
        <f t="shared" si="35"/>
        <v>1981</v>
      </c>
      <c r="J532" t="s">
        <v>0</v>
      </c>
      <c r="K532" t="s">
        <v>950</v>
      </c>
    </row>
    <row r="533" spans="1:11">
      <c r="A533" t="str">
        <f t="shared" si="32"/>
        <v>LenczakKrysia1983</v>
      </c>
      <c r="C533">
        <f t="shared" si="33"/>
        <v>532</v>
      </c>
      <c r="D533" t="s">
        <v>926</v>
      </c>
      <c r="E533" t="s">
        <v>925</v>
      </c>
      <c r="F533">
        <v>0</v>
      </c>
      <c r="G533">
        <v>1983</v>
      </c>
      <c r="H533" t="str">
        <f t="shared" si="34"/>
        <v>Lenczak Krysia</v>
      </c>
      <c r="I533">
        <f t="shared" si="35"/>
        <v>1983</v>
      </c>
      <c r="J533" t="s">
        <v>0</v>
      </c>
      <c r="K533" t="s">
        <v>950</v>
      </c>
    </row>
    <row r="534" spans="1:11">
      <c r="A534" t="str">
        <f t="shared" si="32"/>
        <v>MalawskaKamila1991</v>
      </c>
      <c r="C534">
        <f t="shared" si="33"/>
        <v>533</v>
      </c>
      <c r="D534" t="s">
        <v>927</v>
      </c>
      <c r="E534" t="s">
        <v>214</v>
      </c>
      <c r="F534" t="s">
        <v>928</v>
      </c>
      <c r="G534">
        <v>1991</v>
      </c>
      <c r="H534" t="str">
        <f t="shared" si="34"/>
        <v>Malawska Kamila</v>
      </c>
      <c r="I534">
        <f t="shared" si="35"/>
        <v>1991</v>
      </c>
      <c r="J534" t="s">
        <v>0</v>
      </c>
      <c r="K534" t="s">
        <v>950</v>
      </c>
    </row>
    <row r="535" spans="1:11">
      <c r="A535" t="str">
        <f t="shared" si="32"/>
        <v>DudkoŁukasz1982</v>
      </c>
      <c r="C535">
        <f t="shared" si="33"/>
        <v>534</v>
      </c>
      <c r="D535" t="s">
        <v>958</v>
      </c>
      <c r="E535" t="s">
        <v>69</v>
      </c>
      <c r="G535">
        <v>1982</v>
      </c>
      <c r="H535" t="str">
        <f t="shared" si="34"/>
        <v>Dudko Łukasz</v>
      </c>
      <c r="I535">
        <f t="shared" si="35"/>
        <v>1982</v>
      </c>
      <c r="J535" t="s">
        <v>36</v>
      </c>
      <c r="K535" t="s">
        <v>62</v>
      </c>
    </row>
    <row r="536" spans="1:11">
      <c r="A536" t="str">
        <f t="shared" si="32"/>
        <v>ChmielRadomir1986</v>
      </c>
      <c r="C536">
        <f t="shared" si="33"/>
        <v>535</v>
      </c>
      <c r="D536" t="s">
        <v>956</v>
      </c>
      <c r="E536" t="s">
        <v>957</v>
      </c>
      <c r="G536">
        <v>1986</v>
      </c>
      <c r="H536" t="str">
        <f t="shared" si="34"/>
        <v>Chmiel Radomir</v>
      </c>
      <c r="I536">
        <f t="shared" si="35"/>
        <v>1986</v>
      </c>
      <c r="J536" t="s">
        <v>36</v>
      </c>
      <c r="K536" t="s">
        <v>62</v>
      </c>
    </row>
    <row r="537" spans="1:11">
      <c r="A537" t="str">
        <f t="shared" si="32"/>
        <v>ZakrzewskiMichał1984</v>
      </c>
      <c r="C537">
        <f t="shared" si="33"/>
        <v>536</v>
      </c>
      <c r="D537" t="s">
        <v>955</v>
      </c>
      <c r="E537" t="s">
        <v>65</v>
      </c>
      <c r="G537">
        <v>1984</v>
      </c>
      <c r="H537" t="str">
        <f t="shared" si="34"/>
        <v>Zakrzewski Michał</v>
      </c>
      <c r="I537">
        <f t="shared" si="35"/>
        <v>1984</v>
      </c>
      <c r="J537" t="s">
        <v>36</v>
      </c>
      <c r="K537" t="s">
        <v>62</v>
      </c>
    </row>
    <row r="538" spans="1:11">
      <c r="A538" t="str">
        <f t="shared" si="32"/>
        <v>KoźmińskiPaweł1973</v>
      </c>
      <c r="C538">
        <f t="shared" si="33"/>
        <v>537</v>
      </c>
      <c r="D538" t="s">
        <v>954</v>
      </c>
      <c r="E538" t="s">
        <v>20</v>
      </c>
      <c r="G538">
        <v>1973</v>
      </c>
      <c r="H538" t="str">
        <f t="shared" si="34"/>
        <v>Koźmiński Paweł</v>
      </c>
      <c r="I538">
        <f t="shared" si="35"/>
        <v>1973</v>
      </c>
      <c r="J538" t="s">
        <v>36</v>
      </c>
      <c r="K538" t="s">
        <v>62</v>
      </c>
    </row>
    <row r="539" spans="1:11">
      <c r="A539" t="str">
        <f t="shared" si="32"/>
        <v>KosiorekPaweł1976</v>
      </c>
      <c r="C539">
        <f t="shared" si="33"/>
        <v>538</v>
      </c>
      <c r="D539" t="s">
        <v>953</v>
      </c>
      <c r="E539" t="s">
        <v>20</v>
      </c>
      <c r="G539">
        <v>1976</v>
      </c>
      <c r="H539" t="str">
        <f t="shared" si="34"/>
        <v>Kosiorek Paweł</v>
      </c>
      <c r="I539">
        <f t="shared" si="35"/>
        <v>1976</v>
      </c>
      <c r="J539" t="s">
        <v>36</v>
      </c>
      <c r="K539" t="s">
        <v>62</v>
      </c>
    </row>
    <row r="540" spans="1:11">
      <c r="A540" t="str">
        <f t="shared" si="32"/>
        <v>NiegowskiArkadiusz1981</v>
      </c>
      <c r="C540">
        <f t="shared" si="33"/>
        <v>539</v>
      </c>
      <c r="D540" t="s">
        <v>952</v>
      </c>
      <c r="E540" t="s">
        <v>379</v>
      </c>
      <c r="G540">
        <v>1981</v>
      </c>
      <c r="H540" t="str">
        <f t="shared" si="34"/>
        <v>Niegowski Arkadiusz</v>
      </c>
      <c r="I540">
        <f t="shared" si="35"/>
        <v>1981</v>
      </c>
      <c r="J540" t="s">
        <v>36</v>
      </c>
      <c r="K540" t="s">
        <v>62</v>
      </c>
    </row>
    <row r="541" spans="1:11">
      <c r="A541" t="str">
        <f t="shared" si="32"/>
        <v>SmejdaOskar2000</v>
      </c>
      <c r="C541">
        <f t="shared" si="33"/>
        <v>540</v>
      </c>
      <c r="D541" t="s">
        <v>33</v>
      </c>
      <c r="E541" t="s">
        <v>951</v>
      </c>
      <c r="G541">
        <v>2000</v>
      </c>
      <c r="H541" t="str">
        <f t="shared" si="34"/>
        <v>Smejda Oskar</v>
      </c>
      <c r="I541">
        <f t="shared" si="35"/>
        <v>2000</v>
      </c>
      <c r="J541" t="s">
        <v>36</v>
      </c>
      <c r="K541" t="s">
        <v>62</v>
      </c>
    </row>
    <row r="542" spans="1:11">
      <c r="A542" t="str">
        <f t="shared" si="32"/>
        <v>KurekMarta1986</v>
      </c>
      <c r="C542">
        <f t="shared" si="33"/>
        <v>541</v>
      </c>
      <c r="D542" t="s">
        <v>985</v>
      </c>
      <c r="E542" t="s">
        <v>869</v>
      </c>
      <c r="F542">
        <v>0</v>
      </c>
      <c r="G542">
        <v>1986</v>
      </c>
      <c r="H542" t="str">
        <f t="shared" si="34"/>
        <v>Kurek Marta</v>
      </c>
      <c r="I542">
        <f t="shared" si="35"/>
        <v>1986</v>
      </c>
      <c r="J542" t="s">
        <v>0</v>
      </c>
      <c r="K542" t="s">
        <v>9</v>
      </c>
    </row>
    <row r="543" spans="1:11">
      <c r="A543" t="str">
        <f t="shared" si="32"/>
        <v>KlimszaKasia1976</v>
      </c>
      <c r="C543">
        <f t="shared" si="33"/>
        <v>542</v>
      </c>
      <c r="D543" t="s">
        <v>970</v>
      </c>
      <c r="E543" t="s">
        <v>971</v>
      </c>
      <c r="F543" t="s">
        <v>969</v>
      </c>
      <c r="G543">
        <v>1976</v>
      </c>
      <c r="H543" t="str">
        <f t="shared" si="34"/>
        <v>Klimsza Kasia</v>
      </c>
      <c r="I543">
        <f t="shared" si="35"/>
        <v>1976</v>
      </c>
      <c r="J543" t="s">
        <v>0</v>
      </c>
      <c r="K543" t="s">
        <v>9</v>
      </c>
    </row>
    <row r="544" spans="1:11">
      <c r="A544" t="str">
        <f t="shared" si="32"/>
        <v>NowińskaRenata1977</v>
      </c>
      <c r="C544">
        <f t="shared" si="33"/>
        <v>543</v>
      </c>
      <c r="D544" t="s">
        <v>963</v>
      </c>
      <c r="E544" t="s">
        <v>960</v>
      </c>
      <c r="F544" t="s">
        <v>765</v>
      </c>
      <c r="G544">
        <v>1977</v>
      </c>
      <c r="H544" t="str">
        <f t="shared" si="34"/>
        <v>Nowińska Renata</v>
      </c>
      <c r="I544">
        <f t="shared" si="35"/>
        <v>1977</v>
      </c>
      <c r="J544" t="s">
        <v>0</v>
      </c>
      <c r="K544" t="s">
        <v>9</v>
      </c>
    </row>
    <row r="545" spans="1:11">
      <c r="A545" t="str">
        <f t="shared" si="32"/>
        <v>RychlikAnna1983</v>
      </c>
      <c r="C545">
        <f t="shared" si="33"/>
        <v>544</v>
      </c>
      <c r="D545" t="s">
        <v>766</v>
      </c>
      <c r="E545" t="s">
        <v>292</v>
      </c>
      <c r="F545" t="s">
        <v>765</v>
      </c>
      <c r="G545">
        <v>1983</v>
      </c>
      <c r="H545" t="str">
        <f t="shared" si="34"/>
        <v>Rychlik Anna</v>
      </c>
      <c r="I545">
        <f t="shared" si="35"/>
        <v>1983</v>
      </c>
      <c r="J545" t="s">
        <v>0</v>
      </c>
      <c r="K545" t="s">
        <v>9</v>
      </c>
    </row>
    <row r="546" spans="1:11">
      <c r="A546" t="str">
        <f t="shared" si="32"/>
        <v>PońcMaciej1970</v>
      </c>
      <c r="C546">
        <f t="shared" si="33"/>
        <v>545</v>
      </c>
      <c r="D546" t="s">
        <v>990</v>
      </c>
      <c r="E546" t="s">
        <v>76</v>
      </c>
      <c r="F546" t="s">
        <v>565</v>
      </c>
      <c r="G546">
        <v>1970</v>
      </c>
      <c r="H546" t="str">
        <f t="shared" si="34"/>
        <v>Pońc Maciej</v>
      </c>
      <c r="I546">
        <f t="shared" si="35"/>
        <v>1970</v>
      </c>
      <c r="J546" t="s">
        <v>36</v>
      </c>
      <c r="K546" t="s">
        <v>9</v>
      </c>
    </row>
    <row r="547" spans="1:11">
      <c r="A547" t="str">
        <f t="shared" si="32"/>
        <v>GibiecSebastian1972</v>
      </c>
      <c r="C547">
        <f t="shared" si="33"/>
        <v>546</v>
      </c>
      <c r="D547" t="s">
        <v>989</v>
      </c>
      <c r="E547" t="s">
        <v>806</v>
      </c>
      <c r="F547" t="s">
        <v>305</v>
      </c>
      <c r="G547">
        <v>1972</v>
      </c>
      <c r="H547" t="str">
        <f t="shared" si="34"/>
        <v>Gibiec Sebastian</v>
      </c>
      <c r="I547">
        <f t="shared" si="35"/>
        <v>1972</v>
      </c>
      <c r="J547" t="s">
        <v>36</v>
      </c>
      <c r="K547" t="s">
        <v>9</v>
      </c>
    </row>
    <row r="548" spans="1:11">
      <c r="A548" t="str">
        <f t="shared" si="32"/>
        <v>JaśkiewiczPiotr1977</v>
      </c>
      <c r="C548">
        <f t="shared" si="33"/>
        <v>547</v>
      </c>
      <c r="D548" t="s">
        <v>988</v>
      </c>
      <c r="E548" t="s">
        <v>19</v>
      </c>
      <c r="F548" t="s">
        <v>828</v>
      </c>
      <c r="G548">
        <v>1977</v>
      </c>
      <c r="H548" t="str">
        <f t="shared" si="34"/>
        <v>Jaśkiewicz Piotr</v>
      </c>
      <c r="I548">
        <f t="shared" si="35"/>
        <v>1977</v>
      </c>
      <c r="J548" t="s">
        <v>36</v>
      </c>
      <c r="K548" t="s">
        <v>9</v>
      </c>
    </row>
    <row r="549" spans="1:11">
      <c r="A549" t="str">
        <f t="shared" si="32"/>
        <v>TrzmielewskiRoman1955</v>
      </c>
      <c r="C549">
        <f t="shared" si="33"/>
        <v>548</v>
      </c>
      <c r="D549" t="s">
        <v>987</v>
      </c>
      <c r="E549" t="s">
        <v>250</v>
      </c>
      <c r="F549" t="s">
        <v>986</v>
      </c>
      <c r="G549">
        <v>1955</v>
      </c>
      <c r="H549" t="str">
        <f t="shared" si="34"/>
        <v>Trzmielewski Roman</v>
      </c>
      <c r="I549">
        <f t="shared" si="35"/>
        <v>1955</v>
      </c>
      <c r="J549" t="s">
        <v>36</v>
      </c>
      <c r="K549" t="s">
        <v>9</v>
      </c>
    </row>
    <row r="550" spans="1:11">
      <c r="A550" t="str">
        <f t="shared" si="32"/>
        <v>OrszulskiMaciej1970</v>
      </c>
      <c r="C550">
        <f t="shared" si="33"/>
        <v>549</v>
      </c>
      <c r="D550" t="s">
        <v>937</v>
      </c>
      <c r="E550" t="s">
        <v>76</v>
      </c>
      <c r="F550">
        <v>0</v>
      </c>
      <c r="G550">
        <v>1970</v>
      </c>
      <c r="H550" t="str">
        <f t="shared" si="34"/>
        <v>Orszulski Maciej</v>
      </c>
      <c r="I550">
        <f t="shared" si="35"/>
        <v>1970</v>
      </c>
      <c r="J550" t="s">
        <v>36</v>
      </c>
      <c r="K550" t="s">
        <v>9</v>
      </c>
    </row>
    <row r="551" spans="1:11">
      <c r="A551" t="str">
        <f t="shared" si="32"/>
        <v>WalczakKarol1980</v>
      </c>
      <c r="C551">
        <f t="shared" si="33"/>
        <v>550</v>
      </c>
      <c r="D551" t="s">
        <v>984</v>
      </c>
      <c r="E551" t="s">
        <v>101</v>
      </c>
      <c r="F551">
        <v>0</v>
      </c>
      <c r="G551">
        <v>1980</v>
      </c>
      <c r="H551" t="str">
        <f t="shared" si="34"/>
        <v>Walczak Karol</v>
      </c>
      <c r="I551">
        <f t="shared" si="35"/>
        <v>1980</v>
      </c>
      <c r="J551" t="s">
        <v>36</v>
      </c>
      <c r="K551" t="s">
        <v>9</v>
      </c>
    </row>
    <row r="552" spans="1:11">
      <c r="A552" t="str">
        <f t="shared" si="32"/>
        <v>KubiakPaweł1992</v>
      </c>
      <c r="C552">
        <f t="shared" si="33"/>
        <v>551</v>
      </c>
      <c r="D552" t="s">
        <v>983</v>
      </c>
      <c r="E552" t="s">
        <v>20</v>
      </c>
      <c r="F552">
        <v>0</v>
      </c>
      <c r="G552">
        <v>1992</v>
      </c>
      <c r="H552" t="str">
        <f t="shared" si="34"/>
        <v>Kubiak Paweł</v>
      </c>
      <c r="I552">
        <f t="shared" si="35"/>
        <v>1992</v>
      </c>
      <c r="J552" t="s">
        <v>36</v>
      </c>
      <c r="K552" t="s">
        <v>9</v>
      </c>
    </row>
    <row r="553" spans="1:11">
      <c r="A553" t="str">
        <f t="shared" si="32"/>
        <v>NawrockiJacek1973</v>
      </c>
      <c r="C553">
        <f t="shared" si="33"/>
        <v>552</v>
      </c>
      <c r="D553" t="s">
        <v>982</v>
      </c>
      <c r="E553" t="s">
        <v>25</v>
      </c>
      <c r="F553">
        <v>0</v>
      </c>
      <c r="G553">
        <v>1973</v>
      </c>
      <c r="H553" t="str">
        <f t="shared" si="34"/>
        <v>Nawrocki Jacek</v>
      </c>
      <c r="I553">
        <f t="shared" si="35"/>
        <v>1973</v>
      </c>
      <c r="J553" t="s">
        <v>36</v>
      </c>
      <c r="K553" t="s">
        <v>9</v>
      </c>
    </row>
    <row r="554" spans="1:11">
      <c r="A554" t="str">
        <f t="shared" si="32"/>
        <v>TykaMarek1975</v>
      </c>
      <c r="C554">
        <f t="shared" si="33"/>
        <v>553</v>
      </c>
      <c r="D554" t="s">
        <v>981</v>
      </c>
      <c r="E554" t="s">
        <v>38</v>
      </c>
      <c r="F554">
        <v>0</v>
      </c>
      <c r="G554">
        <v>1975</v>
      </c>
      <c r="H554" t="str">
        <f t="shared" si="34"/>
        <v>Tyka Marek</v>
      </c>
      <c r="I554">
        <f t="shared" si="35"/>
        <v>1975</v>
      </c>
      <c r="J554" t="s">
        <v>36</v>
      </c>
      <c r="K554" t="s">
        <v>9</v>
      </c>
    </row>
    <row r="555" spans="1:11">
      <c r="A555" t="str">
        <f t="shared" si="32"/>
        <v>ZelentSławomir1981</v>
      </c>
      <c r="C555">
        <f t="shared" si="33"/>
        <v>554</v>
      </c>
      <c r="D555" t="s">
        <v>980</v>
      </c>
      <c r="E555" t="s">
        <v>98</v>
      </c>
      <c r="F555">
        <v>0</v>
      </c>
      <c r="G555">
        <v>1981</v>
      </c>
      <c r="H555" t="str">
        <f t="shared" si="34"/>
        <v>Zelent Sławomir</v>
      </c>
      <c r="I555">
        <f t="shared" si="35"/>
        <v>1981</v>
      </c>
      <c r="J555" t="s">
        <v>36</v>
      </c>
      <c r="K555" t="s">
        <v>9</v>
      </c>
    </row>
    <row r="556" spans="1:11">
      <c r="A556" t="str">
        <f t="shared" si="32"/>
        <v>MuchowiczMarcin1975</v>
      </c>
      <c r="C556">
        <f t="shared" si="33"/>
        <v>555</v>
      </c>
      <c r="D556" t="s">
        <v>979</v>
      </c>
      <c r="E556" t="s">
        <v>21</v>
      </c>
      <c r="F556" t="s">
        <v>976</v>
      </c>
      <c r="G556">
        <v>1975</v>
      </c>
      <c r="H556" t="str">
        <f t="shared" si="34"/>
        <v>Muchowicz Marcin</v>
      </c>
      <c r="I556">
        <f t="shared" si="35"/>
        <v>1975</v>
      </c>
      <c r="J556" t="s">
        <v>36</v>
      </c>
      <c r="K556" t="s">
        <v>9</v>
      </c>
    </row>
    <row r="557" spans="1:11">
      <c r="A557" t="str">
        <f t="shared" si="32"/>
        <v>MygaSylwester1975</v>
      </c>
      <c r="C557">
        <f t="shared" si="33"/>
        <v>556</v>
      </c>
      <c r="D557" s="9" t="s">
        <v>977</v>
      </c>
      <c r="E557" s="9" t="s">
        <v>978</v>
      </c>
      <c r="F557" s="9" t="s">
        <v>976</v>
      </c>
      <c r="G557" s="9">
        <v>1975</v>
      </c>
      <c r="H557" t="str">
        <f t="shared" si="34"/>
        <v>Myga Sylwester</v>
      </c>
      <c r="I557">
        <f t="shared" si="35"/>
        <v>1975</v>
      </c>
      <c r="J557" t="s">
        <v>36</v>
      </c>
      <c r="K557" t="s">
        <v>9</v>
      </c>
    </row>
    <row r="558" spans="1:11">
      <c r="A558" t="str">
        <f t="shared" si="32"/>
        <v>KucharczykSeweryn1979</v>
      </c>
      <c r="C558">
        <f t="shared" si="33"/>
        <v>557</v>
      </c>
      <c r="D558" s="9" t="s">
        <v>974</v>
      </c>
      <c r="E558" s="9" t="s">
        <v>975</v>
      </c>
      <c r="F558" s="9" t="s">
        <v>972</v>
      </c>
      <c r="G558" s="9">
        <v>1979</v>
      </c>
      <c r="H558" t="str">
        <f t="shared" si="34"/>
        <v>Kucharczyk Seweryn</v>
      </c>
      <c r="I558">
        <f t="shared" si="35"/>
        <v>1979</v>
      </c>
      <c r="J558" t="s">
        <v>36</v>
      </c>
      <c r="K558" t="s">
        <v>9</v>
      </c>
    </row>
    <row r="559" spans="1:11">
      <c r="A559" t="str">
        <f t="shared" si="32"/>
        <v>KapustkaWojciech1979</v>
      </c>
      <c r="C559">
        <f t="shared" si="33"/>
        <v>558</v>
      </c>
      <c r="D559" s="9" t="s">
        <v>973</v>
      </c>
      <c r="E559" s="9" t="s">
        <v>166</v>
      </c>
      <c r="F559" s="9" t="s">
        <v>972</v>
      </c>
      <c r="G559" s="9">
        <v>1979</v>
      </c>
      <c r="H559" t="str">
        <f t="shared" si="34"/>
        <v>Kapustka Wojciech</v>
      </c>
      <c r="I559">
        <f t="shared" si="35"/>
        <v>1979</v>
      </c>
      <c r="J559" t="s">
        <v>36</v>
      </c>
      <c r="K559" t="s">
        <v>9</v>
      </c>
    </row>
    <row r="560" spans="1:11">
      <c r="A560" t="str">
        <f t="shared" si="32"/>
        <v>KlimszaMichał1974</v>
      </c>
      <c r="C560">
        <f t="shared" si="33"/>
        <v>559</v>
      </c>
      <c r="D560" s="9" t="s">
        <v>970</v>
      </c>
      <c r="E560" s="9" t="s">
        <v>65</v>
      </c>
      <c r="F560" s="9" t="s">
        <v>969</v>
      </c>
      <c r="G560" s="9">
        <v>1974</v>
      </c>
      <c r="H560" t="str">
        <f t="shared" si="34"/>
        <v>Klimsza Michał</v>
      </c>
      <c r="I560">
        <f t="shared" si="35"/>
        <v>1974</v>
      </c>
      <c r="J560" t="s">
        <v>36</v>
      </c>
      <c r="K560" t="s">
        <v>9</v>
      </c>
    </row>
    <row r="561" spans="1:11">
      <c r="A561" t="str">
        <f t="shared" si="32"/>
        <v>PieniążekAndrzej1982</v>
      </c>
      <c r="C561">
        <f t="shared" si="33"/>
        <v>560</v>
      </c>
      <c r="D561" t="s">
        <v>968</v>
      </c>
      <c r="E561" t="s">
        <v>30</v>
      </c>
      <c r="F561" t="s">
        <v>967</v>
      </c>
      <c r="G561">
        <v>1982</v>
      </c>
      <c r="H561" t="str">
        <f t="shared" si="34"/>
        <v>Pieniążek Andrzej</v>
      </c>
      <c r="I561">
        <f t="shared" si="35"/>
        <v>1982</v>
      </c>
      <c r="J561" t="s">
        <v>36</v>
      </c>
      <c r="K561" t="s">
        <v>9</v>
      </c>
    </row>
    <row r="562" spans="1:11">
      <c r="A562" t="str">
        <f t="shared" si="32"/>
        <v>DybaŁukasz1983</v>
      </c>
      <c r="C562">
        <f t="shared" si="33"/>
        <v>561</v>
      </c>
      <c r="D562" t="s">
        <v>966</v>
      </c>
      <c r="E562" t="s">
        <v>69</v>
      </c>
      <c r="F562" t="s">
        <v>964</v>
      </c>
      <c r="G562">
        <v>1983</v>
      </c>
      <c r="H562" t="str">
        <f t="shared" si="34"/>
        <v>Dyba Łukasz</v>
      </c>
      <c r="I562">
        <f t="shared" si="35"/>
        <v>1983</v>
      </c>
      <c r="J562" t="s">
        <v>36</v>
      </c>
      <c r="K562" t="s">
        <v>9</v>
      </c>
    </row>
    <row r="563" spans="1:11">
      <c r="A563" t="str">
        <f t="shared" si="32"/>
        <v>GoławskiCezary1984</v>
      </c>
      <c r="C563">
        <f t="shared" si="33"/>
        <v>562</v>
      </c>
      <c r="D563" t="s">
        <v>965</v>
      </c>
      <c r="E563" t="s">
        <v>961</v>
      </c>
      <c r="F563" t="s">
        <v>964</v>
      </c>
      <c r="G563">
        <v>1984</v>
      </c>
      <c r="H563" t="str">
        <f t="shared" si="34"/>
        <v>Goławski Cezary</v>
      </c>
      <c r="I563">
        <f t="shared" si="35"/>
        <v>1984</v>
      </c>
      <c r="J563" t="s">
        <v>36</v>
      </c>
      <c r="K563" t="s">
        <v>9</v>
      </c>
    </row>
    <row r="564" spans="1:11">
      <c r="A564" t="str">
        <f t="shared" si="32"/>
        <v>HorabikPaweł1981</v>
      </c>
      <c r="C564">
        <f t="shared" si="33"/>
        <v>563</v>
      </c>
      <c r="D564" t="s">
        <v>962</v>
      </c>
      <c r="E564" t="s">
        <v>20</v>
      </c>
      <c r="F564">
        <v>0</v>
      </c>
      <c r="G564">
        <v>1981</v>
      </c>
      <c r="H564" t="str">
        <f t="shared" si="34"/>
        <v>Horabik Paweł</v>
      </c>
      <c r="I564">
        <f t="shared" si="35"/>
        <v>1981</v>
      </c>
      <c r="J564" t="s">
        <v>36</v>
      </c>
      <c r="K564" t="s">
        <v>9</v>
      </c>
    </row>
    <row r="565" spans="1:11">
      <c r="A565" t="str">
        <f t="shared" si="32"/>
        <v>PotockiRobert1974</v>
      </c>
      <c r="C565">
        <f t="shared" si="33"/>
        <v>564</v>
      </c>
      <c r="D565" t="s">
        <v>409</v>
      </c>
      <c r="E565" t="s">
        <v>54</v>
      </c>
      <c r="F565">
        <v>0</v>
      </c>
      <c r="G565">
        <v>1974</v>
      </c>
      <c r="H565" t="str">
        <f t="shared" si="34"/>
        <v>Potocki Robert</v>
      </c>
      <c r="I565">
        <f t="shared" si="35"/>
        <v>1974</v>
      </c>
      <c r="J565" t="s">
        <v>36</v>
      </c>
      <c r="K565" t="s">
        <v>1000</v>
      </c>
    </row>
    <row r="566" spans="1:11">
      <c r="A566" t="str">
        <f t="shared" si="32"/>
        <v>BabiańskiMikołaj1997</v>
      </c>
      <c r="C566">
        <f t="shared" si="33"/>
        <v>565</v>
      </c>
      <c r="D566" t="s">
        <v>998</v>
      </c>
      <c r="E566" t="s">
        <v>447</v>
      </c>
      <c r="F566" t="s">
        <v>997</v>
      </c>
      <c r="G566">
        <v>1997</v>
      </c>
      <c r="H566" t="str">
        <f t="shared" si="34"/>
        <v>Babiański Mikołaj</v>
      </c>
      <c r="I566">
        <f t="shared" si="35"/>
        <v>1997</v>
      </c>
      <c r="J566" t="s">
        <v>36</v>
      </c>
      <c r="K566" t="s">
        <v>1000</v>
      </c>
    </row>
    <row r="567" spans="1:11">
      <c r="A567" t="str">
        <f t="shared" si="32"/>
        <v>BielińskiMarcin1990</v>
      </c>
      <c r="C567">
        <f t="shared" si="33"/>
        <v>566</v>
      </c>
      <c r="D567" t="s">
        <v>999</v>
      </c>
      <c r="E567" t="s">
        <v>21</v>
      </c>
      <c r="F567" t="s">
        <v>997</v>
      </c>
      <c r="G567">
        <v>1990</v>
      </c>
      <c r="H567" t="str">
        <f t="shared" si="34"/>
        <v>Bieliński Marcin</v>
      </c>
      <c r="I567">
        <f t="shared" si="35"/>
        <v>1990</v>
      </c>
      <c r="J567" t="s">
        <v>36</v>
      </c>
      <c r="K567" t="s">
        <v>1000</v>
      </c>
    </row>
    <row r="568" spans="1:11">
      <c r="A568" t="str">
        <f t="shared" si="32"/>
        <v>BielińskiRoman1984</v>
      </c>
      <c r="C568">
        <f t="shared" si="33"/>
        <v>567</v>
      </c>
      <c r="D568" t="s">
        <v>999</v>
      </c>
      <c r="E568" t="s">
        <v>250</v>
      </c>
      <c r="F568" t="s">
        <v>997</v>
      </c>
      <c r="G568">
        <v>1984</v>
      </c>
      <c r="H568" t="str">
        <f t="shared" si="34"/>
        <v>Bieliński Roman</v>
      </c>
      <c r="I568">
        <f t="shared" si="35"/>
        <v>1984</v>
      </c>
      <c r="J568" t="s">
        <v>36</v>
      </c>
      <c r="K568" t="s">
        <v>1000</v>
      </c>
    </row>
    <row r="569" spans="1:11">
      <c r="A569" t="str">
        <f t="shared" si="32"/>
        <v>PerchelSławomir1986</v>
      </c>
      <c r="C569">
        <f t="shared" si="33"/>
        <v>568</v>
      </c>
      <c r="D569" t="s">
        <v>1001</v>
      </c>
      <c r="E569" t="s">
        <v>98</v>
      </c>
      <c r="G569">
        <v>1986</v>
      </c>
      <c r="H569" t="str">
        <f t="shared" si="34"/>
        <v>Perchel Sławomir</v>
      </c>
      <c r="I569">
        <f t="shared" si="35"/>
        <v>1986</v>
      </c>
      <c r="J569" t="s">
        <v>36</v>
      </c>
      <c r="K569" t="s">
        <v>1004</v>
      </c>
    </row>
    <row r="570" spans="1:11">
      <c r="A570" t="str">
        <f t="shared" si="32"/>
        <v>KAISERERNEST1977</v>
      </c>
      <c r="C570">
        <f t="shared" si="33"/>
        <v>569</v>
      </c>
      <c r="D570" t="s">
        <v>1002</v>
      </c>
      <c r="E570" t="s">
        <v>1003</v>
      </c>
      <c r="G570">
        <v>1977</v>
      </c>
      <c r="H570" t="str">
        <f t="shared" si="34"/>
        <v>KAISER ERNEST</v>
      </c>
      <c r="I570">
        <f t="shared" si="35"/>
        <v>1977</v>
      </c>
      <c r="J570" t="s">
        <v>36</v>
      </c>
      <c r="K570" t="s">
        <v>1004</v>
      </c>
    </row>
    <row r="571" spans="1:11">
      <c r="A571" t="str">
        <f t="shared" ref="A571:A634" si="36">D571&amp;E571&amp;G571</f>
        <v>ZielińskaJadwiga Barbara1972</v>
      </c>
      <c r="C571">
        <f t="shared" ref="C571:C634" si="37">C570+1</f>
        <v>570</v>
      </c>
      <c r="D571" t="s">
        <v>1044</v>
      </c>
      <c r="E571" t="s">
        <v>1043</v>
      </c>
      <c r="F571" t="s">
        <v>385</v>
      </c>
      <c r="G571">
        <v>1972</v>
      </c>
      <c r="H571" t="str">
        <f t="shared" si="34"/>
        <v>Zielińska Jadwiga Barbara</v>
      </c>
      <c r="I571">
        <f t="shared" si="35"/>
        <v>1972</v>
      </c>
      <c r="J571" t="s">
        <v>0</v>
      </c>
      <c r="K571" t="s">
        <v>1203</v>
      </c>
    </row>
    <row r="572" spans="1:11">
      <c r="A572" t="str">
        <f t="shared" si="36"/>
        <v>SzwarackaMałgorzata1988</v>
      </c>
      <c r="C572">
        <f t="shared" si="37"/>
        <v>571</v>
      </c>
      <c r="D572" t="s">
        <v>1039</v>
      </c>
      <c r="E572" t="s">
        <v>516</v>
      </c>
      <c r="F572" t="s">
        <v>845</v>
      </c>
      <c r="G572">
        <v>1988</v>
      </c>
      <c r="H572" t="str">
        <f t="shared" si="34"/>
        <v>Szwaracka Małgorzata</v>
      </c>
      <c r="I572">
        <f t="shared" si="35"/>
        <v>1988</v>
      </c>
      <c r="J572" t="s">
        <v>0</v>
      </c>
      <c r="K572" t="s">
        <v>1203</v>
      </c>
    </row>
    <row r="573" spans="1:11">
      <c r="A573" t="str">
        <f t="shared" si="36"/>
        <v>UrbanIzabela1979</v>
      </c>
      <c r="C573">
        <f t="shared" si="37"/>
        <v>572</v>
      </c>
      <c r="D573" t="s">
        <v>1037</v>
      </c>
      <c r="E573" t="s">
        <v>1038</v>
      </c>
      <c r="F573">
        <v>0</v>
      </c>
      <c r="G573">
        <v>1979</v>
      </c>
      <c r="H573" t="str">
        <f t="shared" si="34"/>
        <v>Urban Izabela</v>
      </c>
      <c r="I573">
        <f t="shared" si="35"/>
        <v>1979</v>
      </c>
      <c r="J573" t="s">
        <v>0</v>
      </c>
      <c r="K573" t="s">
        <v>1203</v>
      </c>
    </row>
    <row r="574" spans="1:11">
      <c r="A574" t="str">
        <f t="shared" si="36"/>
        <v>SzeligaJoanna1980</v>
      </c>
      <c r="C574">
        <f t="shared" si="37"/>
        <v>573</v>
      </c>
      <c r="D574" t="s">
        <v>1018</v>
      </c>
      <c r="E574" t="s">
        <v>505</v>
      </c>
      <c r="F574" t="s">
        <v>385</v>
      </c>
      <c r="G574">
        <v>1980</v>
      </c>
      <c r="H574" t="str">
        <f t="shared" si="34"/>
        <v>Szeliga Joanna</v>
      </c>
      <c r="I574">
        <f t="shared" si="35"/>
        <v>1980</v>
      </c>
      <c r="J574" t="s">
        <v>0</v>
      </c>
      <c r="K574" t="s">
        <v>1203</v>
      </c>
    </row>
    <row r="575" spans="1:11">
      <c r="A575" t="str">
        <f t="shared" si="36"/>
        <v>WróbelAnna1970</v>
      </c>
      <c r="C575">
        <f t="shared" si="37"/>
        <v>574</v>
      </c>
      <c r="D575" t="s">
        <v>675</v>
      </c>
      <c r="E575" t="s">
        <v>292</v>
      </c>
      <c r="F575" t="s">
        <v>1016</v>
      </c>
      <c r="G575">
        <v>1970</v>
      </c>
      <c r="H575" t="str">
        <f t="shared" si="34"/>
        <v>Wróbel Anna</v>
      </c>
      <c r="I575">
        <f t="shared" si="35"/>
        <v>1970</v>
      </c>
      <c r="J575" t="s">
        <v>0</v>
      </c>
      <c r="K575" t="s">
        <v>1203</v>
      </c>
    </row>
    <row r="576" spans="1:11">
      <c r="A576" t="str">
        <f t="shared" si="36"/>
        <v>RodziczWioletta1974</v>
      </c>
      <c r="C576">
        <f t="shared" si="37"/>
        <v>575</v>
      </c>
      <c r="D576" t="s">
        <v>1015</v>
      </c>
      <c r="E576" t="s">
        <v>1014</v>
      </c>
      <c r="F576" t="s">
        <v>385</v>
      </c>
      <c r="G576">
        <v>1974</v>
      </c>
      <c r="H576" t="str">
        <f t="shared" si="34"/>
        <v>Rodzicz Wioletta</v>
      </c>
      <c r="I576">
        <f t="shared" si="35"/>
        <v>1974</v>
      </c>
      <c r="J576" t="s">
        <v>0</v>
      </c>
      <c r="K576" t="s">
        <v>1203</v>
      </c>
    </row>
    <row r="577" spans="1:11">
      <c r="A577" t="str">
        <f t="shared" si="36"/>
        <v>LewińskaAgnieszka1983</v>
      </c>
      <c r="C577">
        <f t="shared" si="37"/>
        <v>576</v>
      </c>
      <c r="D577" t="s">
        <v>1193</v>
      </c>
      <c r="E577" t="s">
        <v>148</v>
      </c>
      <c r="F577">
        <v>0</v>
      </c>
      <c r="G577">
        <v>1983</v>
      </c>
      <c r="H577" t="str">
        <f t="shared" si="34"/>
        <v>Lewińska Agnieszka</v>
      </c>
      <c r="I577">
        <f t="shared" si="35"/>
        <v>1983</v>
      </c>
      <c r="J577" t="s">
        <v>0</v>
      </c>
      <c r="K577" t="s">
        <v>1204</v>
      </c>
    </row>
    <row r="578" spans="1:11">
      <c r="A578" t="str">
        <f t="shared" si="36"/>
        <v>MarcinkiewiczAlicja1987</v>
      </c>
      <c r="C578">
        <f t="shared" si="37"/>
        <v>577</v>
      </c>
      <c r="D578" t="s">
        <v>419</v>
      </c>
      <c r="E578" t="s">
        <v>651</v>
      </c>
      <c r="F578" t="s">
        <v>650</v>
      </c>
      <c r="G578">
        <v>1987</v>
      </c>
      <c r="H578" t="str">
        <f t="shared" si="34"/>
        <v>Marcinkiewicz Alicja</v>
      </c>
      <c r="I578">
        <f t="shared" si="35"/>
        <v>1987</v>
      </c>
      <c r="J578" t="s">
        <v>0</v>
      </c>
      <c r="K578" t="s">
        <v>1204</v>
      </c>
    </row>
    <row r="579" spans="1:11">
      <c r="A579" t="str">
        <f t="shared" si="36"/>
        <v>KrólAnna1987</v>
      </c>
      <c r="C579">
        <f t="shared" si="37"/>
        <v>578</v>
      </c>
      <c r="D579" t="s">
        <v>1142</v>
      </c>
      <c r="E579" t="s">
        <v>292</v>
      </c>
      <c r="F579" t="s">
        <v>1141</v>
      </c>
      <c r="G579">
        <v>1987</v>
      </c>
      <c r="H579" t="str">
        <f t="shared" ref="H579:H642" si="38">D579&amp;" "&amp;E579</f>
        <v>Król Anna</v>
      </c>
      <c r="I579">
        <f t="shared" ref="I579:I642" si="39">G579</f>
        <v>1987</v>
      </c>
      <c r="J579" t="s">
        <v>0</v>
      </c>
      <c r="K579" t="s">
        <v>1204</v>
      </c>
    </row>
    <row r="580" spans="1:11">
      <c r="A580" t="str">
        <f t="shared" si="36"/>
        <v>JażdżewskaJulita1980</v>
      </c>
      <c r="C580">
        <f t="shared" si="37"/>
        <v>579</v>
      </c>
      <c r="D580" t="s">
        <v>1123</v>
      </c>
      <c r="E580" t="s">
        <v>1122</v>
      </c>
      <c r="F580">
        <v>0</v>
      </c>
      <c r="G580">
        <v>1980</v>
      </c>
      <c r="H580" t="str">
        <f t="shared" si="38"/>
        <v>Jażdżewska Julita</v>
      </c>
      <c r="I580">
        <f t="shared" si="39"/>
        <v>1980</v>
      </c>
      <c r="J580" t="s">
        <v>0</v>
      </c>
      <c r="K580" t="s">
        <v>1204</v>
      </c>
    </row>
    <row r="581" spans="1:11">
      <c r="A581" t="str">
        <f t="shared" si="36"/>
        <v>ZabolewiczAgata1983</v>
      </c>
      <c r="C581">
        <f t="shared" si="37"/>
        <v>580</v>
      </c>
      <c r="D581" t="s">
        <v>1110</v>
      </c>
      <c r="E581" t="s">
        <v>247</v>
      </c>
      <c r="F581" t="s">
        <v>1104</v>
      </c>
      <c r="G581">
        <v>1983</v>
      </c>
      <c r="H581" t="str">
        <f t="shared" si="38"/>
        <v>Zabolewicz Agata</v>
      </c>
      <c r="I581">
        <f t="shared" si="39"/>
        <v>1983</v>
      </c>
      <c r="J581" t="s">
        <v>0</v>
      </c>
      <c r="K581" t="s">
        <v>1204</v>
      </c>
    </row>
    <row r="582" spans="1:11">
      <c r="A582" t="str">
        <f t="shared" si="36"/>
        <v>KasperskaJustyna1989</v>
      </c>
      <c r="C582">
        <f t="shared" si="37"/>
        <v>581</v>
      </c>
      <c r="D582" t="s">
        <v>1100</v>
      </c>
      <c r="E582" t="s">
        <v>1099</v>
      </c>
      <c r="F582" t="s">
        <v>1098</v>
      </c>
      <c r="G582">
        <v>1989</v>
      </c>
      <c r="H582" t="str">
        <f t="shared" si="38"/>
        <v>Kasperska Justyna</v>
      </c>
      <c r="I582">
        <f t="shared" si="39"/>
        <v>1989</v>
      </c>
      <c r="J582" t="s">
        <v>0</v>
      </c>
      <c r="K582" t="s">
        <v>1204</v>
      </c>
    </row>
    <row r="583" spans="1:11">
      <c r="A583" t="str">
        <f t="shared" si="36"/>
        <v>PogorzelskaAleksandra1978</v>
      </c>
      <c r="C583">
        <f t="shared" si="37"/>
        <v>582</v>
      </c>
      <c r="D583" t="s">
        <v>858</v>
      </c>
      <c r="E583" t="s">
        <v>499</v>
      </c>
      <c r="F583" t="s">
        <v>1085</v>
      </c>
      <c r="G583">
        <v>1978</v>
      </c>
      <c r="H583" t="str">
        <f t="shared" si="38"/>
        <v>Pogorzelska Aleksandra</v>
      </c>
      <c r="I583">
        <f t="shared" si="39"/>
        <v>1978</v>
      </c>
      <c r="J583" t="s">
        <v>0</v>
      </c>
      <c r="K583" t="s">
        <v>1204</v>
      </c>
    </row>
    <row r="584" spans="1:11">
      <c r="A584" t="str">
        <f t="shared" si="36"/>
        <v>PułkowskaAlicja1976</v>
      </c>
      <c r="C584">
        <f t="shared" si="37"/>
        <v>583</v>
      </c>
      <c r="D584" t="s">
        <v>1071</v>
      </c>
      <c r="E584" t="s">
        <v>651</v>
      </c>
      <c r="F584">
        <v>0</v>
      </c>
      <c r="G584">
        <v>1976</v>
      </c>
      <c r="H584" t="str">
        <f t="shared" si="38"/>
        <v>Pułkowska Alicja</v>
      </c>
      <c r="I584">
        <f t="shared" si="39"/>
        <v>1976</v>
      </c>
      <c r="J584" t="s">
        <v>0</v>
      </c>
      <c r="K584" t="s">
        <v>1204</v>
      </c>
    </row>
    <row r="585" spans="1:11">
      <c r="A585" t="str">
        <f t="shared" si="36"/>
        <v>BernaszukMonika1986</v>
      </c>
      <c r="C585">
        <f t="shared" si="37"/>
        <v>584</v>
      </c>
      <c r="D585" t="s">
        <v>1070</v>
      </c>
      <c r="E585" t="s">
        <v>223</v>
      </c>
      <c r="F585">
        <v>0</v>
      </c>
      <c r="G585">
        <v>1986</v>
      </c>
      <c r="H585" t="str">
        <f t="shared" si="38"/>
        <v>Bernaszuk Monika</v>
      </c>
      <c r="I585">
        <f t="shared" si="39"/>
        <v>1986</v>
      </c>
      <c r="J585" t="s">
        <v>0</v>
      </c>
      <c r="K585" t="s">
        <v>1204</v>
      </c>
    </row>
    <row r="586" spans="1:11">
      <c r="A586" t="str">
        <f t="shared" si="36"/>
        <v>BabiańskaZofia1999</v>
      </c>
      <c r="C586">
        <f t="shared" si="37"/>
        <v>585</v>
      </c>
      <c r="D586" t="s">
        <v>1067</v>
      </c>
      <c r="E586" t="s">
        <v>1066</v>
      </c>
      <c r="F586" t="s">
        <v>1065</v>
      </c>
      <c r="G586">
        <v>1999</v>
      </c>
      <c r="H586" t="str">
        <f t="shared" si="38"/>
        <v>Babiańska Zofia</v>
      </c>
      <c r="I586">
        <f t="shared" si="39"/>
        <v>1999</v>
      </c>
      <c r="J586" t="s">
        <v>0</v>
      </c>
      <c r="K586" t="s">
        <v>1204</v>
      </c>
    </row>
    <row r="587" spans="1:11">
      <c r="A587" t="str">
        <f t="shared" si="36"/>
        <v>KałużaMarta1988</v>
      </c>
      <c r="C587">
        <f t="shared" si="37"/>
        <v>586</v>
      </c>
      <c r="D587" t="s">
        <v>1061</v>
      </c>
      <c r="E587" t="s">
        <v>869</v>
      </c>
      <c r="F587" t="s">
        <v>1060</v>
      </c>
      <c r="G587">
        <v>1988</v>
      </c>
      <c r="H587" t="str">
        <f t="shared" si="38"/>
        <v>Kałuża Marta</v>
      </c>
      <c r="I587">
        <f t="shared" si="39"/>
        <v>1988</v>
      </c>
      <c r="J587" t="s">
        <v>0</v>
      </c>
      <c r="K587" t="s">
        <v>1204</v>
      </c>
    </row>
    <row r="588" spans="1:11">
      <c r="A588" t="str">
        <f t="shared" si="36"/>
        <v>TusińskiRadek1974</v>
      </c>
      <c r="C588">
        <f t="shared" si="37"/>
        <v>587</v>
      </c>
      <c r="D588" t="s">
        <v>1059</v>
      </c>
      <c r="E588" t="s">
        <v>595</v>
      </c>
      <c r="F588" t="s">
        <v>1058</v>
      </c>
      <c r="G588">
        <v>1974</v>
      </c>
      <c r="H588" t="str">
        <f t="shared" si="38"/>
        <v>Tusiński Radek</v>
      </c>
      <c r="I588">
        <f t="shared" si="39"/>
        <v>1974</v>
      </c>
      <c r="J588" t="s">
        <v>36</v>
      </c>
      <c r="K588" t="s">
        <v>1203</v>
      </c>
    </row>
    <row r="589" spans="1:11">
      <c r="A589" t="str">
        <f t="shared" si="36"/>
        <v>SmolaMarcin1975</v>
      </c>
      <c r="C589">
        <f t="shared" si="37"/>
        <v>588</v>
      </c>
      <c r="D589" t="s">
        <v>1057</v>
      </c>
      <c r="E589" t="s">
        <v>21</v>
      </c>
      <c r="F589" t="s">
        <v>385</v>
      </c>
      <c r="G589">
        <v>1975</v>
      </c>
      <c r="H589" t="str">
        <f t="shared" si="38"/>
        <v>Smola Marcin</v>
      </c>
      <c r="I589">
        <f t="shared" si="39"/>
        <v>1975</v>
      </c>
      <c r="J589" t="s">
        <v>36</v>
      </c>
      <c r="K589" t="s">
        <v>1203</v>
      </c>
    </row>
    <row r="590" spans="1:11">
      <c r="A590" t="str">
        <f t="shared" si="36"/>
        <v>ŻbikKrzysztof1977</v>
      </c>
      <c r="C590">
        <f t="shared" si="37"/>
        <v>589</v>
      </c>
      <c r="D590" t="s">
        <v>1056</v>
      </c>
      <c r="E590" t="s">
        <v>26</v>
      </c>
      <c r="F590" t="s">
        <v>1055</v>
      </c>
      <c r="G590">
        <v>1977</v>
      </c>
      <c r="H590" t="str">
        <f t="shared" si="38"/>
        <v>Żbik Krzysztof</v>
      </c>
      <c r="I590">
        <f t="shared" si="39"/>
        <v>1977</v>
      </c>
      <c r="J590" t="s">
        <v>36</v>
      </c>
      <c r="K590" t="s">
        <v>1203</v>
      </c>
    </row>
    <row r="591" spans="1:11">
      <c r="A591" t="str">
        <f t="shared" si="36"/>
        <v>DerkJan1981</v>
      </c>
      <c r="C591">
        <f t="shared" si="37"/>
        <v>590</v>
      </c>
      <c r="D591" t="s">
        <v>1054</v>
      </c>
      <c r="E591" t="s">
        <v>102</v>
      </c>
      <c r="F591">
        <v>0</v>
      </c>
      <c r="G591">
        <v>1981</v>
      </c>
      <c r="H591" t="str">
        <f t="shared" si="38"/>
        <v>Derk Jan</v>
      </c>
      <c r="I591">
        <f t="shared" si="39"/>
        <v>1981</v>
      </c>
      <c r="J591" t="s">
        <v>36</v>
      </c>
      <c r="K591" t="s">
        <v>1203</v>
      </c>
    </row>
    <row r="592" spans="1:11">
      <c r="A592" t="str">
        <f t="shared" si="36"/>
        <v>ŁaweckiDariusz1979</v>
      </c>
      <c r="C592">
        <f t="shared" si="37"/>
        <v>591</v>
      </c>
      <c r="D592" t="s">
        <v>1053</v>
      </c>
      <c r="E592" t="s">
        <v>159</v>
      </c>
      <c r="F592">
        <v>0</v>
      </c>
      <c r="G592">
        <v>1979</v>
      </c>
      <c r="H592" t="str">
        <f t="shared" si="38"/>
        <v>Ławecki Dariusz</v>
      </c>
      <c r="I592">
        <f t="shared" si="39"/>
        <v>1979</v>
      </c>
      <c r="J592" t="s">
        <v>36</v>
      </c>
      <c r="K592" t="s">
        <v>1203</v>
      </c>
    </row>
    <row r="593" spans="1:11">
      <c r="A593" t="str">
        <f t="shared" si="36"/>
        <v>NapiórkowskiSławomir1979</v>
      </c>
      <c r="C593">
        <f t="shared" si="37"/>
        <v>592</v>
      </c>
      <c r="D593" t="s">
        <v>1052</v>
      </c>
      <c r="E593" t="s">
        <v>98</v>
      </c>
      <c r="F593">
        <v>0</v>
      </c>
      <c r="G593">
        <v>1979</v>
      </c>
      <c r="H593" t="str">
        <f t="shared" si="38"/>
        <v>Napiórkowski Sławomir</v>
      </c>
      <c r="I593">
        <f t="shared" si="39"/>
        <v>1979</v>
      </c>
      <c r="J593" t="s">
        <v>36</v>
      </c>
      <c r="K593" t="s">
        <v>1203</v>
      </c>
    </row>
    <row r="594" spans="1:11">
      <c r="A594" t="str">
        <f t="shared" si="36"/>
        <v>RomejkoPiotr1985</v>
      </c>
      <c r="C594">
        <f t="shared" si="37"/>
        <v>593</v>
      </c>
      <c r="D594" t="s">
        <v>1051</v>
      </c>
      <c r="E594" t="s">
        <v>19</v>
      </c>
      <c r="F594" t="s">
        <v>1050</v>
      </c>
      <c r="G594">
        <v>1985</v>
      </c>
      <c r="H594" t="str">
        <f t="shared" si="38"/>
        <v>Romejko Piotr</v>
      </c>
      <c r="I594">
        <f t="shared" si="39"/>
        <v>1985</v>
      </c>
      <c r="J594" t="s">
        <v>36</v>
      </c>
      <c r="K594" t="s">
        <v>1203</v>
      </c>
    </row>
    <row r="595" spans="1:11">
      <c r="A595" t="str">
        <f t="shared" si="36"/>
        <v>DudakRoman1984</v>
      </c>
      <c r="C595">
        <f t="shared" si="37"/>
        <v>594</v>
      </c>
      <c r="D595" t="s">
        <v>1049</v>
      </c>
      <c r="E595" t="s">
        <v>250</v>
      </c>
      <c r="F595" t="s">
        <v>1045</v>
      </c>
      <c r="G595">
        <v>1984</v>
      </c>
      <c r="H595" t="str">
        <f t="shared" si="38"/>
        <v>Dudak Roman</v>
      </c>
      <c r="I595">
        <f t="shared" si="39"/>
        <v>1984</v>
      </c>
      <c r="J595" t="s">
        <v>36</v>
      </c>
      <c r="K595" t="s">
        <v>1203</v>
      </c>
    </row>
    <row r="596" spans="1:11">
      <c r="A596" t="str">
        <f t="shared" si="36"/>
        <v>BossyPaweŁ1976</v>
      </c>
      <c r="C596">
        <f t="shared" si="37"/>
        <v>595</v>
      </c>
      <c r="D596" t="s">
        <v>1048</v>
      </c>
      <c r="E596" t="s">
        <v>1047</v>
      </c>
      <c r="F596" t="s">
        <v>385</v>
      </c>
      <c r="G596">
        <v>1976</v>
      </c>
      <c r="H596" t="str">
        <f t="shared" si="38"/>
        <v>Bossy PaweŁ</v>
      </c>
      <c r="I596">
        <f t="shared" si="39"/>
        <v>1976</v>
      </c>
      <c r="J596" t="s">
        <v>36</v>
      </c>
      <c r="K596" t="s">
        <v>1203</v>
      </c>
    </row>
    <row r="597" spans="1:11">
      <c r="A597" t="str">
        <f t="shared" si="36"/>
        <v>PiaskowskiMichał1971</v>
      </c>
      <c r="C597">
        <f t="shared" si="37"/>
        <v>596</v>
      </c>
      <c r="D597" t="s">
        <v>1046</v>
      </c>
      <c r="E597" t="s">
        <v>65</v>
      </c>
      <c r="F597" t="s">
        <v>1045</v>
      </c>
      <c r="G597">
        <v>1971</v>
      </c>
      <c r="H597" t="str">
        <f t="shared" si="38"/>
        <v>Piaskowski Michał</v>
      </c>
      <c r="I597">
        <f t="shared" si="39"/>
        <v>1971</v>
      </c>
      <c r="J597" t="s">
        <v>36</v>
      </c>
      <c r="K597" t="s">
        <v>1203</v>
      </c>
    </row>
    <row r="598" spans="1:11">
      <c r="A598" t="str">
        <f t="shared" si="36"/>
        <v>WojciechowskiAdam1977</v>
      </c>
      <c r="C598">
        <f t="shared" si="37"/>
        <v>597</v>
      </c>
      <c r="D598" t="s">
        <v>316</v>
      </c>
      <c r="E598" t="s">
        <v>89</v>
      </c>
      <c r="F598" t="s">
        <v>1042</v>
      </c>
      <c r="G598">
        <v>1977</v>
      </c>
      <c r="H598" t="str">
        <f t="shared" si="38"/>
        <v>Wojciechowski Adam</v>
      </c>
      <c r="I598">
        <f t="shared" si="39"/>
        <v>1977</v>
      </c>
      <c r="J598" t="s">
        <v>36</v>
      </c>
      <c r="K598" t="s">
        <v>1203</v>
      </c>
    </row>
    <row r="599" spans="1:11">
      <c r="A599" t="str">
        <f t="shared" si="36"/>
        <v>BanasikSławomir1978</v>
      </c>
      <c r="C599">
        <f t="shared" si="37"/>
        <v>598</v>
      </c>
      <c r="D599" t="s">
        <v>904</v>
      </c>
      <c r="E599" t="s">
        <v>98</v>
      </c>
      <c r="F599" t="s">
        <v>1026</v>
      </c>
      <c r="G599">
        <v>1978</v>
      </c>
      <c r="H599" t="str">
        <f t="shared" si="38"/>
        <v>Banasik Sławomir</v>
      </c>
      <c r="I599">
        <f t="shared" si="39"/>
        <v>1978</v>
      </c>
      <c r="J599" t="s">
        <v>36</v>
      </c>
      <c r="K599" t="s">
        <v>1203</v>
      </c>
    </row>
    <row r="600" spans="1:11">
      <c r="A600" t="str">
        <f t="shared" si="36"/>
        <v>SulikowskiMariusz1970</v>
      </c>
      <c r="C600">
        <f t="shared" si="37"/>
        <v>599</v>
      </c>
      <c r="D600" t="s">
        <v>1041</v>
      </c>
      <c r="E600" t="s">
        <v>399</v>
      </c>
      <c r="F600" t="s">
        <v>1040</v>
      </c>
      <c r="G600">
        <v>1970</v>
      </c>
      <c r="H600" t="str">
        <f t="shared" si="38"/>
        <v>Sulikowski Mariusz</v>
      </c>
      <c r="I600">
        <f t="shared" si="39"/>
        <v>1970</v>
      </c>
      <c r="J600" t="s">
        <v>36</v>
      </c>
      <c r="K600" t="s">
        <v>1203</v>
      </c>
    </row>
    <row r="601" spans="1:11">
      <c r="A601" t="str">
        <f t="shared" si="36"/>
        <v>TomaszewskiMarcin1974</v>
      </c>
      <c r="C601">
        <f t="shared" si="37"/>
        <v>600</v>
      </c>
      <c r="D601" t="s">
        <v>524</v>
      </c>
      <c r="E601" t="s">
        <v>21</v>
      </c>
      <c r="F601">
        <v>0</v>
      </c>
      <c r="G601">
        <v>1974</v>
      </c>
      <c r="H601" t="str">
        <f t="shared" si="38"/>
        <v>Tomaszewski Marcin</v>
      </c>
      <c r="I601">
        <f t="shared" si="39"/>
        <v>1974</v>
      </c>
      <c r="J601" t="s">
        <v>36</v>
      </c>
      <c r="K601" t="s">
        <v>1203</v>
      </c>
    </row>
    <row r="602" spans="1:11">
      <c r="A602" t="str">
        <f t="shared" si="36"/>
        <v>UrbanMateusz1977</v>
      </c>
      <c r="C602">
        <f t="shared" si="37"/>
        <v>601</v>
      </c>
      <c r="D602" t="s">
        <v>1037</v>
      </c>
      <c r="E602" t="s">
        <v>97</v>
      </c>
      <c r="F602">
        <v>0</v>
      </c>
      <c r="G602">
        <v>1977</v>
      </c>
      <c r="H602" t="str">
        <f t="shared" si="38"/>
        <v>Urban Mateusz</v>
      </c>
      <c r="I602">
        <f t="shared" si="39"/>
        <v>1977</v>
      </c>
      <c r="J602" t="s">
        <v>36</v>
      </c>
      <c r="K602" t="s">
        <v>1203</v>
      </c>
    </row>
    <row r="603" spans="1:11">
      <c r="A603" t="str">
        <f t="shared" si="36"/>
        <v>KaszewskiMarek1975</v>
      </c>
      <c r="C603">
        <f t="shared" si="37"/>
        <v>602</v>
      </c>
      <c r="D603" t="s">
        <v>1036</v>
      </c>
      <c r="E603" t="s">
        <v>38</v>
      </c>
      <c r="F603" t="s">
        <v>1005</v>
      </c>
      <c r="G603">
        <v>1975</v>
      </c>
      <c r="H603" t="str">
        <f t="shared" si="38"/>
        <v>Kaszewski Marek</v>
      </c>
      <c r="I603">
        <f t="shared" si="39"/>
        <v>1975</v>
      </c>
      <c r="J603" t="s">
        <v>36</v>
      </c>
      <c r="K603" t="s">
        <v>1203</v>
      </c>
    </row>
    <row r="604" spans="1:11">
      <c r="A604" t="str">
        <f t="shared" si="36"/>
        <v>RybakWawrzyniec1979</v>
      </c>
      <c r="C604">
        <f t="shared" si="37"/>
        <v>603</v>
      </c>
      <c r="D604" t="s">
        <v>1035</v>
      </c>
      <c r="E604" t="s">
        <v>1034</v>
      </c>
      <c r="F604">
        <v>0</v>
      </c>
      <c r="G604">
        <v>1979</v>
      </c>
      <c r="H604" t="str">
        <f t="shared" si="38"/>
        <v>Rybak Wawrzyniec</v>
      </c>
      <c r="I604">
        <f t="shared" si="39"/>
        <v>1979</v>
      </c>
      <c r="J604" t="s">
        <v>36</v>
      </c>
      <c r="K604" t="s">
        <v>1203</v>
      </c>
    </row>
    <row r="605" spans="1:11">
      <c r="A605" t="str">
        <f t="shared" si="36"/>
        <v>KaniewskiMaciej1976</v>
      </c>
      <c r="C605">
        <f t="shared" si="37"/>
        <v>604</v>
      </c>
      <c r="D605" t="s">
        <v>1033</v>
      </c>
      <c r="E605" t="s">
        <v>76</v>
      </c>
      <c r="F605" t="s">
        <v>1032</v>
      </c>
      <c r="G605">
        <v>1976</v>
      </c>
      <c r="H605" t="str">
        <f t="shared" si="38"/>
        <v>Kaniewski Maciej</v>
      </c>
      <c r="I605">
        <f t="shared" si="39"/>
        <v>1976</v>
      </c>
      <c r="J605" t="s">
        <v>36</v>
      </c>
      <c r="K605" t="s">
        <v>1203</v>
      </c>
    </row>
    <row r="606" spans="1:11">
      <c r="A606" t="str">
        <f t="shared" si="36"/>
        <v>BramowiczRafał1983</v>
      </c>
      <c r="C606">
        <f t="shared" si="37"/>
        <v>605</v>
      </c>
      <c r="D606" t="s">
        <v>1031</v>
      </c>
      <c r="E606" t="s">
        <v>50</v>
      </c>
      <c r="F606" t="s">
        <v>1030</v>
      </c>
      <c r="G606">
        <v>1983</v>
      </c>
      <c r="H606" t="str">
        <f t="shared" si="38"/>
        <v>Bramowicz Rafał</v>
      </c>
      <c r="I606">
        <f t="shared" si="39"/>
        <v>1983</v>
      </c>
      <c r="J606" t="s">
        <v>36</v>
      </c>
      <c r="K606" t="s">
        <v>1203</v>
      </c>
    </row>
    <row r="607" spans="1:11">
      <c r="A607" t="str">
        <f t="shared" si="36"/>
        <v>WadowskiTomasz1979</v>
      </c>
      <c r="C607">
        <f t="shared" si="37"/>
        <v>606</v>
      </c>
      <c r="D607" t="s">
        <v>1029</v>
      </c>
      <c r="E607" t="s">
        <v>53</v>
      </c>
      <c r="F607" t="s">
        <v>1027</v>
      </c>
      <c r="G607">
        <v>1979</v>
      </c>
      <c r="H607" t="str">
        <f t="shared" si="38"/>
        <v>Wadowski Tomasz</v>
      </c>
      <c r="I607">
        <f t="shared" si="39"/>
        <v>1979</v>
      </c>
      <c r="J607" t="s">
        <v>36</v>
      </c>
      <c r="K607" t="s">
        <v>1203</v>
      </c>
    </row>
    <row r="608" spans="1:11">
      <c r="A608" t="str">
        <f t="shared" si="36"/>
        <v>KarwatowskiRobert1976</v>
      </c>
      <c r="C608">
        <f t="shared" si="37"/>
        <v>607</v>
      </c>
      <c r="D608" t="s">
        <v>1028</v>
      </c>
      <c r="E608" t="s">
        <v>54</v>
      </c>
      <c r="F608" t="s">
        <v>1027</v>
      </c>
      <c r="G608">
        <v>1976</v>
      </c>
      <c r="H608" t="str">
        <f t="shared" si="38"/>
        <v>Karwatowski Robert</v>
      </c>
      <c r="I608">
        <f t="shared" si="39"/>
        <v>1976</v>
      </c>
      <c r="J608" t="s">
        <v>36</v>
      </c>
      <c r="K608" t="s">
        <v>1203</v>
      </c>
    </row>
    <row r="609" spans="1:11">
      <c r="A609" t="str">
        <f t="shared" si="36"/>
        <v>CaspariSebastian1971</v>
      </c>
      <c r="C609">
        <f t="shared" si="37"/>
        <v>608</v>
      </c>
      <c r="D609" t="s">
        <v>1025</v>
      </c>
      <c r="E609" t="s">
        <v>806</v>
      </c>
      <c r="F609" t="s">
        <v>1024</v>
      </c>
      <c r="G609">
        <v>1971</v>
      </c>
      <c r="H609" t="str">
        <f t="shared" si="38"/>
        <v>Caspari Sebastian</v>
      </c>
      <c r="I609">
        <f t="shared" si="39"/>
        <v>1971</v>
      </c>
      <c r="J609" t="s">
        <v>36</v>
      </c>
      <c r="K609" t="s">
        <v>1203</v>
      </c>
    </row>
    <row r="610" spans="1:11">
      <c r="A610" t="str">
        <f t="shared" si="36"/>
        <v>BielskiMaciej1976</v>
      </c>
      <c r="C610">
        <f t="shared" si="37"/>
        <v>609</v>
      </c>
      <c r="D610" t="s">
        <v>1023</v>
      </c>
      <c r="E610" t="s">
        <v>76</v>
      </c>
      <c r="F610" t="s">
        <v>385</v>
      </c>
      <c r="G610">
        <v>1976</v>
      </c>
      <c r="H610" t="str">
        <f t="shared" si="38"/>
        <v>Bielski Maciej</v>
      </c>
      <c r="I610">
        <f t="shared" si="39"/>
        <v>1976</v>
      </c>
      <c r="J610" t="s">
        <v>36</v>
      </c>
      <c r="K610" t="s">
        <v>1203</v>
      </c>
    </row>
    <row r="611" spans="1:11">
      <c r="A611" t="str">
        <f t="shared" si="36"/>
        <v>KrawczakRafał1983</v>
      </c>
      <c r="C611">
        <f t="shared" si="37"/>
        <v>610</v>
      </c>
      <c r="D611" t="s">
        <v>1022</v>
      </c>
      <c r="E611" t="s">
        <v>50</v>
      </c>
      <c r="F611">
        <v>0</v>
      </c>
      <c r="G611">
        <v>1983</v>
      </c>
      <c r="H611" t="str">
        <f t="shared" si="38"/>
        <v>Krawczak Rafał</v>
      </c>
      <c r="I611">
        <f t="shared" si="39"/>
        <v>1983</v>
      </c>
      <c r="J611" t="s">
        <v>36</v>
      </c>
      <c r="K611" t="s">
        <v>1203</v>
      </c>
    </row>
    <row r="612" spans="1:11">
      <c r="A612" t="str">
        <f t="shared" si="36"/>
        <v>ŁupickiMarcin1979</v>
      </c>
      <c r="C612">
        <f t="shared" si="37"/>
        <v>611</v>
      </c>
      <c r="D612" t="s">
        <v>1021</v>
      </c>
      <c r="E612" t="s">
        <v>21</v>
      </c>
      <c r="F612">
        <v>0</v>
      </c>
      <c r="G612">
        <v>1979</v>
      </c>
      <c r="H612" t="str">
        <f t="shared" si="38"/>
        <v>Łupicki Marcin</v>
      </c>
      <c r="I612">
        <f t="shared" si="39"/>
        <v>1979</v>
      </c>
      <c r="J612" t="s">
        <v>36</v>
      </c>
      <c r="K612" t="s">
        <v>1203</v>
      </c>
    </row>
    <row r="613" spans="1:11">
      <c r="A613" t="str">
        <f t="shared" si="36"/>
        <v>WasilkowskiPiotr1962</v>
      </c>
      <c r="C613">
        <f t="shared" si="37"/>
        <v>612</v>
      </c>
      <c r="D613" t="s">
        <v>1020</v>
      </c>
      <c r="E613" t="s">
        <v>19</v>
      </c>
      <c r="F613">
        <v>0</v>
      </c>
      <c r="G613">
        <v>1962</v>
      </c>
      <c r="H613" t="str">
        <f t="shared" si="38"/>
        <v>Wasilkowski Piotr</v>
      </c>
      <c r="I613">
        <f t="shared" si="39"/>
        <v>1962</v>
      </c>
      <c r="J613" t="s">
        <v>36</v>
      </c>
      <c r="K613" t="s">
        <v>1203</v>
      </c>
    </row>
    <row r="614" spans="1:11">
      <c r="A614" t="str">
        <f t="shared" si="36"/>
        <v>KaczyńskiMirosław1961</v>
      </c>
      <c r="C614">
        <f t="shared" si="37"/>
        <v>613</v>
      </c>
      <c r="D614" t="s">
        <v>887</v>
      </c>
      <c r="E614" t="s">
        <v>408</v>
      </c>
      <c r="F614">
        <v>0</v>
      </c>
      <c r="G614">
        <v>1961</v>
      </c>
      <c r="H614" t="str">
        <f t="shared" si="38"/>
        <v>Kaczyński Mirosław</v>
      </c>
      <c r="I614">
        <f t="shared" si="39"/>
        <v>1961</v>
      </c>
      <c r="J614" t="s">
        <v>36</v>
      </c>
      <c r="K614" t="s">
        <v>1203</v>
      </c>
    </row>
    <row r="615" spans="1:11">
      <c r="A615" t="str">
        <f t="shared" si="36"/>
        <v>ZbigniewPiątkowski1958</v>
      </c>
      <c r="C615">
        <f t="shared" si="37"/>
        <v>614</v>
      </c>
      <c r="D615" t="s">
        <v>285</v>
      </c>
      <c r="E615" t="s">
        <v>376</v>
      </c>
      <c r="F615">
        <v>0</v>
      </c>
      <c r="G615">
        <v>1958</v>
      </c>
      <c r="H615" t="str">
        <f t="shared" si="38"/>
        <v>Zbigniew Piątkowski</v>
      </c>
      <c r="I615">
        <f t="shared" si="39"/>
        <v>1958</v>
      </c>
      <c r="J615" t="s">
        <v>36</v>
      </c>
      <c r="K615" t="s">
        <v>1203</v>
      </c>
    </row>
    <row r="616" spans="1:11">
      <c r="A616" t="str">
        <f t="shared" si="36"/>
        <v>LenckowskiRafał1982</v>
      </c>
      <c r="C616">
        <f t="shared" si="37"/>
        <v>615</v>
      </c>
      <c r="D616" t="s">
        <v>1019</v>
      </c>
      <c r="E616" t="s">
        <v>50</v>
      </c>
      <c r="F616" t="s">
        <v>385</v>
      </c>
      <c r="G616">
        <v>1982</v>
      </c>
      <c r="H616" t="str">
        <f t="shared" si="38"/>
        <v>Lenckowski Rafał</v>
      </c>
      <c r="I616">
        <f t="shared" si="39"/>
        <v>1982</v>
      </c>
      <c r="J616" t="s">
        <v>36</v>
      </c>
      <c r="K616" t="s">
        <v>1203</v>
      </c>
    </row>
    <row r="617" spans="1:11">
      <c r="A617" t="str">
        <f t="shared" si="36"/>
        <v>BernatowiczAdam1974</v>
      </c>
      <c r="C617">
        <f t="shared" si="37"/>
        <v>616</v>
      </c>
      <c r="D617" t="s">
        <v>1017</v>
      </c>
      <c r="E617" t="s">
        <v>89</v>
      </c>
      <c r="F617" t="s">
        <v>385</v>
      </c>
      <c r="G617">
        <v>1974</v>
      </c>
      <c r="H617" t="str">
        <f t="shared" si="38"/>
        <v>Bernatowicz Adam</v>
      </c>
      <c r="I617">
        <f t="shared" si="39"/>
        <v>1974</v>
      </c>
      <c r="J617" t="s">
        <v>36</v>
      </c>
      <c r="K617" t="s">
        <v>1203</v>
      </c>
    </row>
    <row r="618" spans="1:11">
      <c r="A618" t="str">
        <f t="shared" si="36"/>
        <v>WróbelDariusz1969</v>
      </c>
      <c r="C618">
        <f t="shared" si="37"/>
        <v>617</v>
      </c>
      <c r="D618" t="s">
        <v>675</v>
      </c>
      <c r="E618" t="s">
        <v>159</v>
      </c>
      <c r="F618" t="s">
        <v>1016</v>
      </c>
      <c r="G618">
        <v>1969</v>
      </c>
      <c r="H618" t="str">
        <f t="shared" si="38"/>
        <v>Wróbel Dariusz</v>
      </c>
      <c r="I618">
        <f t="shared" si="39"/>
        <v>1969</v>
      </c>
      <c r="J618" t="s">
        <v>36</v>
      </c>
      <c r="K618" t="s">
        <v>1203</v>
      </c>
    </row>
    <row r="619" spans="1:11">
      <c r="A619" t="str">
        <f t="shared" si="36"/>
        <v>SkalskiMarcin1979</v>
      </c>
      <c r="C619">
        <f t="shared" si="37"/>
        <v>618</v>
      </c>
      <c r="D619" t="s">
        <v>1013</v>
      </c>
      <c r="E619" t="s">
        <v>21</v>
      </c>
      <c r="F619">
        <v>0</v>
      </c>
      <c r="G619">
        <v>1979</v>
      </c>
      <c r="H619" t="str">
        <f t="shared" si="38"/>
        <v>Skalski Marcin</v>
      </c>
      <c r="I619">
        <f t="shared" si="39"/>
        <v>1979</v>
      </c>
      <c r="J619" t="s">
        <v>36</v>
      </c>
      <c r="K619" t="s">
        <v>1203</v>
      </c>
    </row>
    <row r="620" spans="1:11">
      <c r="A620" t="str">
        <f t="shared" si="36"/>
        <v>BelicaRobert1979</v>
      </c>
      <c r="C620">
        <f t="shared" si="37"/>
        <v>619</v>
      </c>
      <c r="D620" t="s">
        <v>1012</v>
      </c>
      <c r="E620" t="s">
        <v>54</v>
      </c>
      <c r="F620">
        <v>0</v>
      </c>
      <c r="G620">
        <v>1979</v>
      </c>
      <c r="H620" t="str">
        <f t="shared" si="38"/>
        <v>Belica Robert</v>
      </c>
      <c r="I620">
        <f t="shared" si="39"/>
        <v>1979</v>
      </c>
      <c r="J620" t="s">
        <v>36</v>
      </c>
      <c r="K620" t="s">
        <v>1203</v>
      </c>
    </row>
    <row r="621" spans="1:11">
      <c r="A621" t="str">
        <f t="shared" si="36"/>
        <v>TysarczykJacek1984</v>
      </c>
      <c r="C621">
        <f t="shared" si="37"/>
        <v>620</v>
      </c>
      <c r="D621" t="s">
        <v>1011</v>
      </c>
      <c r="E621" t="s">
        <v>25</v>
      </c>
      <c r="F621" t="s">
        <v>1010</v>
      </c>
      <c r="G621">
        <v>1984</v>
      </c>
      <c r="H621" t="str">
        <f t="shared" si="38"/>
        <v>Tysarczyk Jacek</v>
      </c>
      <c r="I621">
        <f t="shared" si="39"/>
        <v>1984</v>
      </c>
      <c r="J621" t="s">
        <v>36</v>
      </c>
      <c r="K621" t="s">
        <v>1203</v>
      </c>
    </row>
    <row r="622" spans="1:11">
      <c r="A622" t="str">
        <f t="shared" si="36"/>
        <v>MalinowskiTomasz1970</v>
      </c>
      <c r="C622">
        <f t="shared" si="37"/>
        <v>621</v>
      </c>
      <c r="D622" t="s">
        <v>1009</v>
      </c>
      <c r="E622" t="s">
        <v>53</v>
      </c>
      <c r="F622">
        <v>0</v>
      </c>
      <c r="G622">
        <v>1970</v>
      </c>
      <c r="H622" t="str">
        <f t="shared" si="38"/>
        <v>Malinowski Tomasz</v>
      </c>
      <c r="I622">
        <f t="shared" si="39"/>
        <v>1970</v>
      </c>
      <c r="J622" t="s">
        <v>36</v>
      </c>
      <c r="K622" t="s">
        <v>1203</v>
      </c>
    </row>
    <row r="623" spans="1:11">
      <c r="A623" t="str">
        <f t="shared" si="36"/>
        <v>KwiatkowskiKrzysztof Mirosław1969</v>
      </c>
      <c r="C623">
        <f t="shared" si="37"/>
        <v>622</v>
      </c>
      <c r="D623" t="s">
        <v>1008</v>
      </c>
      <c r="E623" t="s">
        <v>1007</v>
      </c>
      <c r="F623" t="s">
        <v>1006</v>
      </c>
      <c r="G623">
        <v>1969</v>
      </c>
      <c r="H623" t="str">
        <f t="shared" si="38"/>
        <v>Kwiatkowski Krzysztof Mirosław</v>
      </c>
      <c r="I623">
        <f t="shared" si="39"/>
        <v>1969</v>
      </c>
      <c r="J623" t="s">
        <v>36</v>
      </c>
      <c r="K623" t="s">
        <v>1203</v>
      </c>
    </row>
    <row r="624" spans="1:11">
      <c r="A624" t="str">
        <f t="shared" si="36"/>
        <v>OlejnikKrzysztof1975</v>
      </c>
      <c r="C624">
        <f t="shared" si="37"/>
        <v>623</v>
      </c>
      <c r="D624" t="s">
        <v>883</v>
      </c>
      <c r="E624" t="s">
        <v>26</v>
      </c>
      <c r="F624" t="s">
        <v>1005</v>
      </c>
      <c r="G624">
        <v>1975</v>
      </c>
      <c r="H624" t="str">
        <f t="shared" si="38"/>
        <v>Olejnik Krzysztof</v>
      </c>
      <c r="I624">
        <f t="shared" si="39"/>
        <v>1975</v>
      </c>
      <c r="J624" t="s">
        <v>36</v>
      </c>
      <c r="K624" t="s">
        <v>1203</v>
      </c>
    </row>
    <row r="625" spans="1:11">
      <c r="A625" t="str">
        <f t="shared" si="36"/>
        <v>JakubikPiotr1971</v>
      </c>
      <c r="C625">
        <f t="shared" si="37"/>
        <v>624</v>
      </c>
      <c r="D625" t="s">
        <v>1202</v>
      </c>
      <c r="E625" t="s">
        <v>19</v>
      </c>
      <c r="F625" t="s">
        <v>1201</v>
      </c>
      <c r="G625">
        <v>1971</v>
      </c>
      <c r="H625" t="str">
        <f t="shared" si="38"/>
        <v>Jakubik Piotr</v>
      </c>
      <c r="I625">
        <f t="shared" si="39"/>
        <v>1971</v>
      </c>
      <c r="J625" t="s">
        <v>36</v>
      </c>
      <c r="K625" t="s">
        <v>1204</v>
      </c>
    </row>
    <row r="626" spans="1:11">
      <c r="A626" t="str">
        <f t="shared" si="36"/>
        <v>KokocińskiTomasz1976</v>
      </c>
      <c r="C626">
        <f t="shared" si="37"/>
        <v>625</v>
      </c>
      <c r="D626" t="s">
        <v>1200</v>
      </c>
      <c r="E626" t="s">
        <v>53</v>
      </c>
      <c r="F626" t="s">
        <v>1199</v>
      </c>
      <c r="G626">
        <v>1976</v>
      </c>
      <c r="H626" t="str">
        <f t="shared" si="38"/>
        <v>Kokociński Tomasz</v>
      </c>
      <c r="I626">
        <f t="shared" si="39"/>
        <v>1976</v>
      </c>
      <c r="J626" t="s">
        <v>36</v>
      </c>
      <c r="K626" t="s">
        <v>1204</v>
      </c>
    </row>
    <row r="627" spans="1:11">
      <c r="A627" t="str">
        <f t="shared" si="36"/>
        <v>UsowskiMarcin1976</v>
      </c>
      <c r="C627">
        <f t="shared" si="37"/>
        <v>626</v>
      </c>
      <c r="D627" t="s">
        <v>1198</v>
      </c>
      <c r="E627" t="s">
        <v>21</v>
      </c>
      <c r="F627" t="s">
        <v>1197</v>
      </c>
      <c r="G627">
        <v>1976</v>
      </c>
      <c r="H627" t="str">
        <f t="shared" si="38"/>
        <v>Usowski Marcin</v>
      </c>
      <c r="I627">
        <f t="shared" si="39"/>
        <v>1976</v>
      </c>
      <c r="J627" t="s">
        <v>36</v>
      </c>
      <c r="K627" t="s">
        <v>1204</v>
      </c>
    </row>
    <row r="628" spans="1:11">
      <c r="A628" t="str">
        <f t="shared" si="36"/>
        <v>DorawaPaweł1976</v>
      </c>
      <c r="C628">
        <f t="shared" si="37"/>
        <v>627</v>
      </c>
      <c r="D628" t="s">
        <v>1196</v>
      </c>
      <c r="E628" t="s">
        <v>20</v>
      </c>
      <c r="F628">
        <v>0</v>
      </c>
      <c r="G628">
        <v>1976</v>
      </c>
      <c r="H628" t="str">
        <f t="shared" si="38"/>
        <v>Dorawa Paweł</v>
      </c>
      <c r="I628">
        <f t="shared" si="39"/>
        <v>1976</v>
      </c>
      <c r="J628" t="s">
        <v>36</v>
      </c>
      <c r="K628" t="s">
        <v>1204</v>
      </c>
    </row>
    <row r="629" spans="1:11">
      <c r="A629" t="str">
        <f t="shared" si="36"/>
        <v>WiśniewskiWłodzimierz1971</v>
      </c>
      <c r="C629">
        <f t="shared" si="37"/>
        <v>628</v>
      </c>
      <c r="D629" t="s">
        <v>104</v>
      </c>
      <c r="E629" t="s">
        <v>760</v>
      </c>
      <c r="F629" t="s">
        <v>1194</v>
      </c>
      <c r="G629">
        <v>1971</v>
      </c>
      <c r="H629" t="str">
        <f t="shared" si="38"/>
        <v>Wiśniewski Włodzimierz</v>
      </c>
      <c r="I629">
        <f t="shared" si="39"/>
        <v>1971</v>
      </c>
      <c r="J629" t="s">
        <v>36</v>
      </c>
      <c r="K629" t="s">
        <v>1204</v>
      </c>
    </row>
    <row r="630" spans="1:11">
      <c r="A630" t="str">
        <f t="shared" si="36"/>
        <v>LindemannAndrzej1977</v>
      </c>
      <c r="C630">
        <f t="shared" si="37"/>
        <v>629</v>
      </c>
      <c r="D630" t="s">
        <v>1195</v>
      </c>
      <c r="E630" t="s">
        <v>30</v>
      </c>
      <c r="F630" t="s">
        <v>1194</v>
      </c>
      <c r="G630">
        <v>1977</v>
      </c>
      <c r="H630" t="str">
        <f t="shared" si="38"/>
        <v>Lindemann Andrzej</v>
      </c>
      <c r="I630">
        <f t="shared" si="39"/>
        <v>1977</v>
      </c>
      <c r="J630" t="s">
        <v>36</v>
      </c>
      <c r="K630" t="s">
        <v>1204</v>
      </c>
    </row>
    <row r="631" spans="1:11">
      <c r="A631" t="str">
        <f t="shared" si="36"/>
        <v>JurakKacper1982</v>
      </c>
      <c r="C631">
        <f t="shared" si="37"/>
        <v>630</v>
      </c>
      <c r="D631" t="s">
        <v>1192</v>
      </c>
      <c r="E631" t="s">
        <v>555</v>
      </c>
      <c r="F631" t="s">
        <v>1191</v>
      </c>
      <c r="G631">
        <v>1982</v>
      </c>
      <c r="H631" t="str">
        <f t="shared" si="38"/>
        <v>Jurak Kacper</v>
      </c>
      <c r="I631">
        <f t="shared" si="39"/>
        <v>1982</v>
      </c>
      <c r="J631" t="s">
        <v>36</v>
      </c>
      <c r="K631" t="s">
        <v>1204</v>
      </c>
    </row>
    <row r="632" spans="1:11">
      <c r="A632" t="str">
        <f t="shared" si="36"/>
        <v>GałaPatryk1996</v>
      </c>
      <c r="C632">
        <f t="shared" si="37"/>
        <v>631</v>
      </c>
      <c r="D632" t="s">
        <v>1190</v>
      </c>
      <c r="E632" t="s">
        <v>395</v>
      </c>
      <c r="F632" t="s">
        <v>1188</v>
      </c>
      <c r="G632">
        <v>1996</v>
      </c>
      <c r="H632" t="str">
        <f t="shared" si="38"/>
        <v>Gała Patryk</v>
      </c>
      <c r="I632">
        <f t="shared" si="39"/>
        <v>1996</v>
      </c>
      <c r="J632" t="s">
        <v>36</v>
      </c>
      <c r="K632" t="s">
        <v>1204</v>
      </c>
    </row>
    <row r="633" spans="1:11">
      <c r="A633" t="str">
        <f t="shared" si="36"/>
        <v>SzpotPaweł1983</v>
      </c>
      <c r="C633">
        <f t="shared" si="37"/>
        <v>632</v>
      </c>
      <c r="D633" t="s">
        <v>1189</v>
      </c>
      <c r="E633" t="s">
        <v>20</v>
      </c>
      <c r="F633" t="s">
        <v>1188</v>
      </c>
      <c r="G633">
        <v>1983</v>
      </c>
      <c r="H633" t="str">
        <f t="shared" si="38"/>
        <v>Szpot Paweł</v>
      </c>
      <c r="I633">
        <f t="shared" si="39"/>
        <v>1983</v>
      </c>
      <c r="J633" t="s">
        <v>36</v>
      </c>
      <c r="K633" t="s">
        <v>1204</v>
      </c>
    </row>
    <row r="634" spans="1:11">
      <c r="A634" t="str">
        <f t="shared" si="36"/>
        <v>MillerJan1986</v>
      </c>
      <c r="C634">
        <f t="shared" si="37"/>
        <v>633</v>
      </c>
      <c r="D634" t="s">
        <v>1187</v>
      </c>
      <c r="E634" t="s">
        <v>102</v>
      </c>
      <c r="F634">
        <v>0</v>
      </c>
      <c r="G634">
        <v>1986</v>
      </c>
      <c r="H634" t="str">
        <f t="shared" si="38"/>
        <v>Miller Jan</v>
      </c>
      <c r="I634">
        <f t="shared" si="39"/>
        <v>1986</v>
      </c>
      <c r="J634" t="s">
        <v>36</v>
      </c>
      <c r="K634" t="s">
        <v>1204</v>
      </c>
    </row>
    <row r="635" spans="1:11">
      <c r="A635" t="str">
        <f t="shared" ref="A635:A698" si="40">D635&amp;E635&amp;G635</f>
        <v>KowalewskiJakub1975</v>
      </c>
      <c r="C635">
        <f t="shared" ref="C635:C698" si="41">C634+1</f>
        <v>634</v>
      </c>
      <c r="D635" t="s">
        <v>1186</v>
      </c>
      <c r="E635" t="s">
        <v>156</v>
      </c>
      <c r="F635">
        <v>0</v>
      </c>
      <c r="G635">
        <v>1975</v>
      </c>
      <c r="H635" t="str">
        <f t="shared" si="38"/>
        <v>Kowalewski Jakub</v>
      </c>
      <c r="I635">
        <f t="shared" si="39"/>
        <v>1975</v>
      </c>
      <c r="J635" t="s">
        <v>36</v>
      </c>
      <c r="K635" t="s">
        <v>1204</v>
      </c>
    </row>
    <row r="636" spans="1:11">
      <c r="A636" t="str">
        <f t="shared" si="40"/>
        <v>ŻadkowskiStanisław1997</v>
      </c>
      <c r="C636">
        <f t="shared" si="41"/>
        <v>635</v>
      </c>
      <c r="D636" t="s">
        <v>1185</v>
      </c>
      <c r="E636" t="s">
        <v>295</v>
      </c>
      <c r="F636">
        <v>0</v>
      </c>
      <c r="G636">
        <v>1997</v>
      </c>
      <c r="H636" t="str">
        <f t="shared" si="38"/>
        <v>Żadkowski Stanisław</v>
      </c>
      <c r="I636">
        <f t="shared" si="39"/>
        <v>1997</v>
      </c>
      <c r="J636" t="s">
        <v>36</v>
      </c>
      <c r="K636" t="s">
        <v>1204</v>
      </c>
    </row>
    <row r="637" spans="1:11">
      <c r="A637" t="str">
        <f t="shared" si="40"/>
        <v>ŻadkowskiMarcin1975</v>
      </c>
      <c r="C637">
        <f t="shared" si="41"/>
        <v>636</v>
      </c>
      <c r="D637" t="s">
        <v>1185</v>
      </c>
      <c r="E637" t="s">
        <v>21</v>
      </c>
      <c r="F637">
        <v>0</v>
      </c>
      <c r="G637">
        <v>1975</v>
      </c>
      <c r="H637" t="str">
        <f t="shared" si="38"/>
        <v>Żadkowski Marcin</v>
      </c>
      <c r="I637">
        <f t="shared" si="39"/>
        <v>1975</v>
      </c>
      <c r="J637" t="s">
        <v>36</v>
      </c>
      <c r="K637" t="s">
        <v>1204</v>
      </c>
    </row>
    <row r="638" spans="1:11">
      <c r="A638" t="str">
        <f t="shared" si="40"/>
        <v>RoszkowskiMichał1976</v>
      </c>
      <c r="C638">
        <f t="shared" si="41"/>
        <v>637</v>
      </c>
      <c r="D638" t="s">
        <v>1184</v>
      </c>
      <c r="E638" t="s">
        <v>65</v>
      </c>
      <c r="F638" t="s">
        <v>641</v>
      </c>
      <c r="G638">
        <v>1976</v>
      </c>
      <c r="H638" t="str">
        <f t="shared" si="38"/>
        <v>Roszkowski Michał</v>
      </c>
      <c r="I638">
        <f t="shared" si="39"/>
        <v>1976</v>
      </c>
      <c r="J638" t="s">
        <v>36</v>
      </c>
      <c r="K638" t="s">
        <v>1204</v>
      </c>
    </row>
    <row r="639" spans="1:11">
      <c r="A639" t="str">
        <f t="shared" si="40"/>
        <v>FerdekPrzemek1974</v>
      </c>
      <c r="C639">
        <f t="shared" si="41"/>
        <v>638</v>
      </c>
      <c r="D639" t="s">
        <v>642</v>
      </c>
      <c r="E639" t="s">
        <v>1183</v>
      </c>
      <c r="F639" t="s">
        <v>641</v>
      </c>
      <c r="G639">
        <v>1974</v>
      </c>
      <c r="H639" t="str">
        <f t="shared" si="38"/>
        <v>Ferdek Przemek</v>
      </c>
      <c r="I639">
        <f t="shared" si="39"/>
        <v>1974</v>
      </c>
      <c r="J639" t="s">
        <v>36</v>
      </c>
      <c r="K639" t="s">
        <v>1204</v>
      </c>
    </row>
    <row r="640" spans="1:11">
      <c r="A640" t="str">
        <f t="shared" si="40"/>
        <v>KuhnAdrian1977</v>
      </c>
      <c r="C640">
        <f t="shared" si="41"/>
        <v>639</v>
      </c>
      <c r="D640" t="s">
        <v>1182</v>
      </c>
      <c r="E640" t="s">
        <v>338</v>
      </c>
      <c r="F640" t="s">
        <v>1181</v>
      </c>
      <c r="G640">
        <v>1977</v>
      </c>
      <c r="H640" t="str">
        <f t="shared" si="38"/>
        <v>Kuhn Adrian</v>
      </c>
      <c r="I640">
        <f t="shared" si="39"/>
        <v>1977</v>
      </c>
      <c r="J640" t="s">
        <v>36</v>
      </c>
      <c r="K640" t="s">
        <v>1204</v>
      </c>
    </row>
    <row r="641" spans="1:11">
      <c r="A641" t="str">
        <f t="shared" si="40"/>
        <v>SzamrejWojciech1965</v>
      </c>
      <c r="C641">
        <f t="shared" si="41"/>
        <v>640</v>
      </c>
      <c r="D641" t="s">
        <v>1180</v>
      </c>
      <c r="E641" t="s">
        <v>166</v>
      </c>
      <c r="F641">
        <v>0</v>
      </c>
      <c r="G641">
        <v>1965</v>
      </c>
      <c r="H641" t="str">
        <f t="shared" si="38"/>
        <v>Szamrej Wojciech</v>
      </c>
      <c r="I641">
        <f t="shared" si="39"/>
        <v>1965</v>
      </c>
      <c r="J641" t="s">
        <v>36</v>
      </c>
      <c r="K641" t="s">
        <v>1204</v>
      </c>
    </row>
    <row r="642" spans="1:11">
      <c r="A642" t="str">
        <f t="shared" si="40"/>
        <v>GałaguzJacek1963</v>
      </c>
      <c r="C642">
        <f t="shared" si="41"/>
        <v>641</v>
      </c>
      <c r="D642" t="s">
        <v>1179</v>
      </c>
      <c r="E642" t="s">
        <v>25</v>
      </c>
      <c r="F642">
        <v>0</v>
      </c>
      <c r="G642">
        <v>1963</v>
      </c>
      <c r="H642" t="str">
        <f t="shared" si="38"/>
        <v>Gałaguz Jacek</v>
      </c>
      <c r="I642">
        <f t="shared" si="39"/>
        <v>1963</v>
      </c>
      <c r="J642" t="s">
        <v>36</v>
      </c>
      <c r="K642" t="s">
        <v>1204</v>
      </c>
    </row>
    <row r="643" spans="1:11">
      <c r="A643" t="str">
        <f t="shared" si="40"/>
        <v>JankowskiMariusz1968</v>
      </c>
      <c r="C643">
        <f t="shared" si="41"/>
        <v>642</v>
      </c>
      <c r="D643" t="s">
        <v>325</v>
      </c>
      <c r="E643" t="s">
        <v>399</v>
      </c>
      <c r="F643" t="s">
        <v>1178</v>
      </c>
      <c r="G643">
        <v>1968</v>
      </c>
      <c r="H643" t="str">
        <f t="shared" ref="H643:H706" si="42">D643&amp;" "&amp;E643</f>
        <v>Jankowski Mariusz</v>
      </c>
      <c r="I643">
        <f t="shared" ref="I643:I706" si="43">G643</f>
        <v>1968</v>
      </c>
      <c r="J643" t="s">
        <v>36</v>
      </c>
      <c r="K643" t="s">
        <v>1204</v>
      </c>
    </row>
    <row r="644" spans="1:11">
      <c r="A644" t="str">
        <f t="shared" si="40"/>
        <v>OdalanowskiMarcin Wojciech1981</v>
      </c>
      <c r="C644">
        <f t="shared" si="41"/>
        <v>643</v>
      </c>
      <c r="D644" t="s">
        <v>1177</v>
      </c>
      <c r="E644" t="s">
        <v>1176</v>
      </c>
      <c r="F644" t="s">
        <v>1175</v>
      </c>
      <c r="G644">
        <v>1981</v>
      </c>
      <c r="H644" t="str">
        <f t="shared" si="42"/>
        <v>Odalanowski Marcin Wojciech</v>
      </c>
      <c r="I644">
        <f t="shared" si="43"/>
        <v>1981</v>
      </c>
      <c r="J644" t="s">
        <v>36</v>
      </c>
      <c r="K644" t="s">
        <v>1204</v>
      </c>
    </row>
    <row r="645" spans="1:11">
      <c r="A645" t="str">
        <f t="shared" si="40"/>
        <v>TomczykMichał1985</v>
      </c>
      <c r="C645">
        <f t="shared" si="41"/>
        <v>644</v>
      </c>
      <c r="D645" t="s">
        <v>1174</v>
      </c>
      <c r="E645" t="s">
        <v>65</v>
      </c>
      <c r="F645" t="s">
        <v>1173</v>
      </c>
      <c r="G645">
        <v>1985</v>
      </c>
      <c r="H645" t="str">
        <f t="shared" si="42"/>
        <v>Tomczyk Michał</v>
      </c>
      <c r="I645">
        <f t="shared" si="43"/>
        <v>1985</v>
      </c>
      <c r="J645" t="s">
        <v>36</v>
      </c>
      <c r="K645" t="s">
        <v>1204</v>
      </c>
    </row>
    <row r="646" spans="1:11">
      <c r="A646" t="str">
        <f t="shared" si="40"/>
        <v>ImianowskiAndrzej1988</v>
      </c>
      <c r="C646">
        <f t="shared" si="41"/>
        <v>645</v>
      </c>
      <c r="D646" t="s">
        <v>1172</v>
      </c>
      <c r="E646" t="s">
        <v>30</v>
      </c>
      <c r="F646" t="s">
        <v>1145</v>
      </c>
      <c r="G646">
        <v>1988</v>
      </c>
      <c r="H646" t="str">
        <f t="shared" si="42"/>
        <v>Imianowski Andrzej</v>
      </c>
      <c r="I646">
        <f t="shared" si="43"/>
        <v>1988</v>
      </c>
      <c r="J646" t="s">
        <v>36</v>
      </c>
      <c r="K646" t="s">
        <v>1204</v>
      </c>
    </row>
    <row r="647" spans="1:11">
      <c r="A647" t="str">
        <f t="shared" si="40"/>
        <v>KudelaPaweł1979</v>
      </c>
      <c r="C647">
        <f t="shared" si="41"/>
        <v>646</v>
      </c>
      <c r="D647" t="s">
        <v>1171</v>
      </c>
      <c r="E647" t="s">
        <v>20</v>
      </c>
      <c r="F647">
        <v>0</v>
      </c>
      <c r="G647">
        <v>1979</v>
      </c>
      <c r="H647" t="str">
        <f t="shared" si="42"/>
        <v>Kudela Paweł</v>
      </c>
      <c r="I647">
        <f t="shared" si="43"/>
        <v>1979</v>
      </c>
      <c r="J647" t="s">
        <v>36</v>
      </c>
      <c r="K647" t="s">
        <v>1204</v>
      </c>
    </row>
    <row r="648" spans="1:11">
      <c r="A648" t="str">
        <f t="shared" si="40"/>
        <v>WulczyńskiZbigniew1969</v>
      </c>
      <c r="C648">
        <f t="shared" si="41"/>
        <v>647</v>
      </c>
      <c r="D648" t="s">
        <v>1170</v>
      </c>
      <c r="E648" t="s">
        <v>285</v>
      </c>
      <c r="F648" t="s">
        <v>1169</v>
      </c>
      <c r="G648">
        <v>1969</v>
      </c>
      <c r="H648" t="str">
        <f t="shared" si="42"/>
        <v>Wulczyński Zbigniew</v>
      </c>
      <c r="I648">
        <f t="shared" si="43"/>
        <v>1969</v>
      </c>
      <c r="J648" t="s">
        <v>36</v>
      </c>
      <c r="K648" t="s">
        <v>1204</v>
      </c>
    </row>
    <row r="649" spans="1:11">
      <c r="A649" t="str">
        <f t="shared" si="40"/>
        <v>GrodeckiPatryk1991</v>
      </c>
      <c r="C649">
        <f t="shared" si="41"/>
        <v>648</v>
      </c>
      <c r="D649" t="s">
        <v>573</v>
      </c>
      <c r="E649" t="s">
        <v>395</v>
      </c>
      <c r="F649" t="s">
        <v>1167</v>
      </c>
      <c r="G649">
        <v>1991</v>
      </c>
      <c r="H649" t="str">
        <f t="shared" si="42"/>
        <v>Grodecki Patryk</v>
      </c>
      <c r="I649">
        <f t="shared" si="43"/>
        <v>1991</v>
      </c>
      <c r="J649" t="s">
        <v>36</v>
      </c>
      <c r="K649" t="s">
        <v>1204</v>
      </c>
    </row>
    <row r="650" spans="1:11">
      <c r="A650" t="str">
        <f t="shared" si="40"/>
        <v>MroczekTomasz1991</v>
      </c>
      <c r="C650">
        <f t="shared" si="41"/>
        <v>649</v>
      </c>
      <c r="D650" t="s">
        <v>1168</v>
      </c>
      <c r="E650" t="s">
        <v>53</v>
      </c>
      <c r="F650" t="s">
        <v>1167</v>
      </c>
      <c r="G650">
        <v>1991</v>
      </c>
      <c r="H650" t="str">
        <f t="shared" si="42"/>
        <v>Mroczek Tomasz</v>
      </c>
      <c r="I650">
        <f t="shared" si="43"/>
        <v>1991</v>
      </c>
      <c r="J650" t="s">
        <v>36</v>
      </c>
      <c r="K650" t="s">
        <v>1204</v>
      </c>
    </row>
    <row r="651" spans="1:11">
      <c r="A651" t="str">
        <f t="shared" si="40"/>
        <v>KummerAdam1974</v>
      </c>
      <c r="C651">
        <f t="shared" si="41"/>
        <v>650</v>
      </c>
      <c r="D651" t="s">
        <v>1166</v>
      </c>
      <c r="E651" t="s">
        <v>89</v>
      </c>
      <c r="F651" t="s">
        <v>1159</v>
      </c>
      <c r="G651">
        <v>1974</v>
      </c>
      <c r="H651" t="str">
        <f t="shared" si="42"/>
        <v>Kummer Adam</v>
      </c>
      <c r="I651">
        <f t="shared" si="43"/>
        <v>1974</v>
      </c>
      <c r="J651" t="s">
        <v>36</v>
      </c>
      <c r="K651" t="s">
        <v>1204</v>
      </c>
    </row>
    <row r="652" spans="1:11">
      <c r="A652" t="str">
        <f t="shared" si="40"/>
        <v>UstianowskiPrzemko1983</v>
      </c>
      <c r="C652">
        <f t="shared" si="41"/>
        <v>651</v>
      </c>
      <c r="D652" t="s">
        <v>1165</v>
      </c>
      <c r="E652" t="s">
        <v>1164</v>
      </c>
      <c r="F652" t="s">
        <v>1159</v>
      </c>
      <c r="G652">
        <v>1983</v>
      </c>
      <c r="H652" t="str">
        <f t="shared" si="42"/>
        <v>Ustianowski Przemko</v>
      </c>
      <c r="I652">
        <f t="shared" si="43"/>
        <v>1983</v>
      </c>
      <c r="J652" t="s">
        <v>36</v>
      </c>
      <c r="K652" t="s">
        <v>1204</v>
      </c>
    </row>
    <row r="653" spans="1:11">
      <c r="A653" t="str">
        <f t="shared" si="40"/>
        <v>OlczakMarcin1981</v>
      </c>
      <c r="C653">
        <f t="shared" si="41"/>
        <v>652</v>
      </c>
      <c r="D653" t="s">
        <v>1163</v>
      </c>
      <c r="E653" t="s">
        <v>21</v>
      </c>
      <c r="F653" t="s">
        <v>1159</v>
      </c>
      <c r="G653">
        <v>1981</v>
      </c>
      <c r="H653" t="str">
        <f t="shared" si="42"/>
        <v>Olczak Marcin</v>
      </c>
      <c r="I653">
        <f t="shared" si="43"/>
        <v>1981</v>
      </c>
      <c r="J653" t="s">
        <v>36</v>
      </c>
      <c r="K653" t="s">
        <v>1204</v>
      </c>
    </row>
    <row r="654" spans="1:11">
      <c r="A654" t="str">
        <f t="shared" si="40"/>
        <v>MusielskiKamil1984</v>
      </c>
      <c r="C654">
        <f t="shared" si="41"/>
        <v>653</v>
      </c>
      <c r="D654" t="s">
        <v>1162</v>
      </c>
      <c r="E654" t="s">
        <v>208</v>
      </c>
      <c r="F654" t="s">
        <v>1159</v>
      </c>
      <c r="G654">
        <v>1984</v>
      </c>
      <c r="H654" t="str">
        <f t="shared" si="42"/>
        <v>Musielski Kamil</v>
      </c>
      <c r="I654">
        <f t="shared" si="43"/>
        <v>1984</v>
      </c>
      <c r="J654" t="s">
        <v>36</v>
      </c>
      <c r="K654" t="s">
        <v>1204</v>
      </c>
    </row>
    <row r="655" spans="1:11">
      <c r="A655" t="str">
        <f t="shared" si="40"/>
        <v>PopekMarcin1969</v>
      </c>
      <c r="C655">
        <f t="shared" si="41"/>
        <v>654</v>
      </c>
      <c r="D655" t="s">
        <v>1161</v>
      </c>
      <c r="E655" t="s">
        <v>21</v>
      </c>
      <c r="F655" t="s">
        <v>1159</v>
      </c>
      <c r="G655">
        <v>1969</v>
      </c>
      <c r="H655" t="str">
        <f t="shared" si="42"/>
        <v>Popek Marcin</v>
      </c>
      <c r="I655">
        <f t="shared" si="43"/>
        <v>1969</v>
      </c>
      <c r="J655" t="s">
        <v>36</v>
      </c>
      <c r="K655" t="s">
        <v>1204</v>
      </c>
    </row>
    <row r="656" spans="1:11">
      <c r="A656" t="str">
        <f t="shared" si="40"/>
        <v>JareckiMariusz1974</v>
      </c>
      <c r="C656">
        <f t="shared" si="41"/>
        <v>655</v>
      </c>
      <c r="D656" t="s">
        <v>1160</v>
      </c>
      <c r="E656" t="s">
        <v>399</v>
      </c>
      <c r="F656" t="s">
        <v>1159</v>
      </c>
      <c r="G656">
        <v>1974</v>
      </c>
      <c r="H656" t="str">
        <f t="shared" si="42"/>
        <v>Jarecki Mariusz</v>
      </c>
      <c r="I656">
        <f t="shared" si="43"/>
        <v>1974</v>
      </c>
      <c r="J656" t="s">
        <v>36</v>
      </c>
      <c r="K656" t="s">
        <v>1204</v>
      </c>
    </row>
    <row r="657" spans="1:11">
      <c r="A657" t="str">
        <f t="shared" si="40"/>
        <v>PrażanowskiMariusz1971</v>
      </c>
      <c r="C657">
        <f t="shared" si="41"/>
        <v>656</v>
      </c>
      <c r="D657" t="s">
        <v>1158</v>
      </c>
      <c r="E657" t="s">
        <v>399</v>
      </c>
      <c r="F657" t="s">
        <v>563</v>
      </c>
      <c r="G657">
        <v>1971</v>
      </c>
      <c r="H657" t="str">
        <f t="shared" si="42"/>
        <v>Prażanowski Mariusz</v>
      </c>
      <c r="I657">
        <f t="shared" si="43"/>
        <v>1971</v>
      </c>
      <c r="J657" t="s">
        <v>36</v>
      </c>
      <c r="K657" t="s">
        <v>1204</v>
      </c>
    </row>
    <row r="658" spans="1:11">
      <c r="A658" t="str">
        <f t="shared" si="40"/>
        <v>SzkudlarzMaciej1964</v>
      </c>
      <c r="C658">
        <f t="shared" si="41"/>
        <v>657</v>
      </c>
      <c r="D658" t="s">
        <v>1157</v>
      </c>
      <c r="E658" t="s">
        <v>76</v>
      </c>
      <c r="F658">
        <v>0</v>
      </c>
      <c r="G658">
        <v>1964</v>
      </c>
      <c r="H658" t="str">
        <f t="shared" si="42"/>
        <v>Szkudlarz Maciej</v>
      </c>
      <c r="I658">
        <f t="shared" si="43"/>
        <v>1964</v>
      </c>
      <c r="J658" t="s">
        <v>36</v>
      </c>
      <c r="K658" t="s">
        <v>1204</v>
      </c>
    </row>
    <row r="659" spans="1:11">
      <c r="A659" t="str">
        <f t="shared" si="40"/>
        <v>GolembkaKarol1971</v>
      </c>
      <c r="C659">
        <f t="shared" si="41"/>
        <v>658</v>
      </c>
      <c r="D659" t="s">
        <v>1156</v>
      </c>
      <c r="E659" t="s">
        <v>101</v>
      </c>
      <c r="F659" t="s">
        <v>101</v>
      </c>
      <c r="G659">
        <v>1971</v>
      </c>
      <c r="H659" t="str">
        <f t="shared" si="42"/>
        <v>Golembka Karol</v>
      </c>
      <c r="I659">
        <f t="shared" si="43"/>
        <v>1971</v>
      </c>
      <c r="J659" t="s">
        <v>36</v>
      </c>
      <c r="K659" t="s">
        <v>1204</v>
      </c>
    </row>
    <row r="660" spans="1:11">
      <c r="A660" t="str">
        <f t="shared" si="40"/>
        <v>SpruttaDamian1980</v>
      </c>
      <c r="C660">
        <f t="shared" si="41"/>
        <v>659</v>
      </c>
      <c r="D660" t="s">
        <v>1155</v>
      </c>
      <c r="E660" t="s">
        <v>298</v>
      </c>
      <c r="F660">
        <v>0</v>
      </c>
      <c r="G660">
        <v>1980</v>
      </c>
      <c r="H660" t="str">
        <f t="shared" si="42"/>
        <v>Sprutta Damian</v>
      </c>
      <c r="I660">
        <f t="shared" si="43"/>
        <v>1980</v>
      </c>
      <c r="J660" t="s">
        <v>36</v>
      </c>
      <c r="K660" t="s">
        <v>1204</v>
      </c>
    </row>
    <row r="661" spans="1:11">
      <c r="A661" t="str">
        <f t="shared" si="40"/>
        <v>PukaKamil1985</v>
      </c>
      <c r="C661">
        <f t="shared" si="41"/>
        <v>660</v>
      </c>
      <c r="D661" t="s">
        <v>726</v>
      </c>
      <c r="E661" t="s">
        <v>208</v>
      </c>
      <c r="F661" t="s">
        <v>1154</v>
      </c>
      <c r="G661">
        <v>1985</v>
      </c>
      <c r="H661" t="str">
        <f t="shared" si="42"/>
        <v>Puka Kamil</v>
      </c>
      <c r="I661">
        <f t="shared" si="43"/>
        <v>1985</v>
      </c>
      <c r="J661" t="s">
        <v>36</v>
      </c>
      <c r="K661" t="s">
        <v>1204</v>
      </c>
    </row>
    <row r="662" spans="1:11">
      <c r="A662" t="str">
        <f t="shared" si="40"/>
        <v>SudolskiWojciech1959</v>
      </c>
      <c r="C662">
        <f t="shared" si="41"/>
        <v>661</v>
      </c>
      <c r="D662" t="s">
        <v>1153</v>
      </c>
      <c r="E662" t="s">
        <v>166</v>
      </c>
      <c r="F662">
        <v>0</v>
      </c>
      <c r="G662">
        <v>1959</v>
      </c>
      <c r="H662" t="str">
        <f t="shared" si="42"/>
        <v>Sudolski Wojciech</v>
      </c>
      <c r="I662">
        <f t="shared" si="43"/>
        <v>1959</v>
      </c>
      <c r="J662" t="s">
        <v>36</v>
      </c>
      <c r="K662" t="s">
        <v>1204</v>
      </c>
    </row>
    <row r="663" spans="1:11">
      <c r="A663" t="str">
        <f t="shared" si="40"/>
        <v>MarcinkiewiczGrzegorz Henryk1986</v>
      </c>
      <c r="C663">
        <f t="shared" si="41"/>
        <v>662</v>
      </c>
      <c r="D663" t="s">
        <v>419</v>
      </c>
      <c r="E663" t="s">
        <v>1152</v>
      </c>
      <c r="F663" t="s">
        <v>650</v>
      </c>
      <c r="G663">
        <v>1986</v>
      </c>
      <c r="H663" t="str">
        <f t="shared" si="42"/>
        <v>Marcinkiewicz Grzegorz Henryk</v>
      </c>
      <c r="I663">
        <f t="shared" si="43"/>
        <v>1986</v>
      </c>
      <c r="J663" t="s">
        <v>36</v>
      </c>
      <c r="K663" t="s">
        <v>1204</v>
      </c>
    </row>
    <row r="664" spans="1:11">
      <c r="A664" t="str">
        <f t="shared" si="40"/>
        <v>ŚcibiszPaweł1985</v>
      </c>
      <c r="C664">
        <f t="shared" si="41"/>
        <v>663</v>
      </c>
      <c r="D664" t="s">
        <v>424</v>
      </c>
      <c r="E664" t="s">
        <v>20</v>
      </c>
      <c r="F664" t="s">
        <v>1151</v>
      </c>
      <c r="G664">
        <v>1985</v>
      </c>
      <c r="H664" t="str">
        <f t="shared" si="42"/>
        <v>Ścibisz Paweł</v>
      </c>
      <c r="I664">
        <f t="shared" si="43"/>
        <v>1985</v>
      </c>
      <c r="J664" t="s">
        <v>36</v>
      </c>
      <c r="K664" t="s">
        <v>1204</v>
      </c>
    </row>
    <row r="665" spans="1:11">
      <c r="A665" t="str">
        <f t="shared" si="40"/>
        <v>KrauzeMaciej1971</v>
      </c>
      <c r="C665">
        <f t="shared" si="41"/>
        <v>664</v>
      </c>
      <c r="D665" t="s">
        <v>1150</v>
      </c>
      <c r="E665" t="s">
        <v>76</v>
      </c>
      <c r="F665">
        <v>0</v>
      </c>
      <c r="G665">
        <v>1971</v>
      </c>
      <c r="H665" t="str">
        <f t="shared" si="42"/>
        <v>Krauze Maciej</v>
      </c>
      <c r="I665">
        <f t="shared" si="43"/>
        <v>1971</v>
      </c>
      <c r="J665" t="s">
        <v>36</v>
      </c>
      <c r="K665" t="s">
        <v>1204</v>
      </c>
    </row>
    <row r="666" spans="1:11">
      <c r="A666" t="str">
        <f t="shared" si="40"/>
        <v>CyganTomasz1987</v>
      </c>
      <c r="C666">
        <f t="shared" si="41"/>
        <v>665</v>
      </c>
      <c r="D666" t="s">
        <v>1149</v>
      </c>
      <c r="E666" t="s">
        <v>53</v>
      </c>
      <c r="F666" t="s">
        <v>1117</v>
      </c>
      <c r="G666">
        <v>1987</v>
      </c>
      <c r="H666" t="str">
        <f t="shared" si="42"/>
        <v>Cygan Tomasz</v>
      </c>
      <c r="I666">
        <f t="shared" si="43"/>
        <v>1987</v>
      </c>
      <c r="J666" t="s">
        <v>36</v>
      </c>
      <c r="K666" t="s">
        <v>1204</v>
      </c>
    </row>
    <row r="667" spans="1:11">
      <c r="A667" t="str">
        <f t="shared" si="40"/>
        <v>GojtowskiTomasz1987</v>
      </c>
      <c r="C667">
        <f t="shared" si="41"/>
        <v>666</v>
      </c>
      <c r="D667" t="s">
        <v>1148</v>
      </c>
      <c r="E667" t="s">
        <v>53</v>
      </c>
      <c r="F667" t="s">
        <v>1143</v>
      </c>
      <c r="G667">
        <v>1987</v>
      </c>
      <c r="H667" t="str">
        <f t="shared" si="42"/>
        <v>Gojtowski Tomasz</v>
      </c>
      <c r="I667">
        <f t="shared" si="43"/>
        <v>1987</v>
      </c>
      <c r="J667" t="s">
        <v>36</v>
      </c>
      <c r="K667" t="s">
        <v>1204</v>
      </c>
    </row>
    <row r="668" spans="1:11">
      <c r="A668" t="str">
        <f t="shared" si="40"/>
        <v>PaterekMaciej1976</v>
      </c>
      <c r="C668">
        <f t="shared" si="41"/>
        <v>667</v>
      </c>
      <c r="D668" t="s">
        <v>1147</v>
      </c>
      <c r="E668" t="s">
        <v>76</v>
      </c>
      <c r="F668">
        <v>0</v>
      </c>
      <c r="G668">
        <v>1976</v>
      </c>
      <c r="H668" t="str">
        <f t="shared" si="42"/>
        <v>Paterek Maciej</v>
      </c>
      <c r="I668">
        <f t="shared" si="43"/>
        <v>1976</v>
      </c>
      <c r="J668" t="s">
        <v>36</v>
      </c>
      <c r="K668" t="s">
        <v>1204</v>
      </c>
    </row>
    <row r="669" spans="1:11">
      <c r="A669" t="str">
        <f t="shared" si="40"/>
        <v>LeciejewskiMateusz1991</v>
      </c>
      <c r="C669">
        <f t="shared" si="41"/>
        <v>668</v>
      </c>
      <c r="D669" t="s">
        <v>1146</v>
      </c>
      <c r="E669" t="s">
        <v>97</v>
      </c>
      <c r="F669" t="s">
        <v>1145</v>
      </c>
      <c r="G669">
        <v>1991</v>
      </c>
      <c r="H669" t="str">
        <f t="shared" si="42"/>
        <v>Leciejewski Mateusz</v>
      </c>
      <c r="I669">
        <f t="shared" si="43"/>
        <v>1991</v>
      </c>
      <c r="J669" t="s">
        <v>36</v>
      </c>
      <c r="K669" t="s">
        <v>1204</v>
      </c>
    </row>
    <row r="670" spans="1:11">
      <c r="A670" t="str">
        <f t="shared" si="40"/>
        <v>GierszewskiFilip1989</v>
      </c>
      <c r="C670">
        <f t="shared" si="41"/>
        <v>669</v>
      </c>
      <c r="D670" t="s">
        <v>862</v>
      </c>
      <c r="E670" t="s">
        <v>560</v>
      </c>
      <c r="F670" t="s">
        <v>1117</v>
      </c>
      <c r="G670">
        <v>1989</v>
      </c>
      <c r="H670" t="str">
        <f t="shared" si="42"/>
        <v>Gierszewski Filip</v>
      </c>
      <c r="I670">
        <f t="shared" si="43"/>
        <v>1989</v>
      </c>
      <c r="J670" t="s">
        <v>36</v>
      </c>
      <c r="K670" t="s">
        <v>1204</v>
      </c>
    </row>
    <row r="671" spans="1:11">
      <c r="A671" t="str">
        <f t="shared" si="40"/>
        <v>StanisławskiKuba1985</v>
      </c>
      <c r="C671">
        <f t="shared" si="41"/>
        <v>670</v>
      </c>
      <c r="D671" t="s">
        <v>1101</v>
      </c>
      <c r="E671" t="s">
        <v>507</v>
      </c>
      <c r="F671" t="s">
        <v>1139</v>
      </c>
      <c r="G671">
        <v>1985</v>
      </c>
      <c r="H671" t="str">
        <f t="shared" si="42"/>
        <v>Stanisławski Kuba</v>
      </c>
      <c r="I671">
        <f t="shared" si="43"/>
        <v>1985</v>
      </c>
      <c r="J671" t="s">
        <v>36</v>
      </c>
      <c r="K671" t="s">
        <v>1204</v>
      </c>
    </row>
    <row r="672" spans="1:11">
      <c r="A672" t="str">
        <f t="shared" si="40"/>
        <v>DzidoKarol1986</v>
      </c>
      <c r="C672">
        <f t="shared" si="41"/>
        <v>671</v>
      </c>
      <c r="D672" t="s">
        <v>1144</v>
      </c>
      <c r="E672" t="s">
        <v>101</v>
      </c>
      <c r="F672" t="s">
        <v>1143</v>
      </c>
      <c r="G672">
        <v>1986</v>
      </c>
      <c r="H672" t="str">
        <f t="shared" si="42"/>
        <v>Dzido Karol</v>
      </c>
      <c r="I672">
        <f t="shared" si="43"/>
        <v>1986</v>
      </c>
      <c r="J672" t="s">
        <v>36</v>
      </c>
      <c r="K672" t="s">
        <v>1204</v>
      </c>
    </row>
    <row r="673" spans="1:11">
      <c r="A673" t="str">
        <f t="shared" si="40"/>
        <v>DalmerKarol1985</v>
      </c>
      <c r="C673">
        <f t="shared" si="41"/>
        <v>672</v>
      </c>
      <c r="D673" t="s">
        <v>1140</v>
      </c>
      <c r="E673" t="s">
        <v>101</v>
      </c>
      <c r="F673" t="s">
        <v>1139</v>
      </c>
      <c r="G673">
        <v>1985</v>
      </c>
      <c r="H673" t="str">
        <f t="shared" si="42"/>
        <v>Dalmer Karol</v>
      </c>
      <c r="I673">
        <f t="shared" si="43"/>
        <v>1985</v>
      </c>
      <c r="J673" t="s">
        <v>36</v>
      </c>
      <c r="K673" t="s">
        <v>1204</v>
      </c>
    </row>
    <row r="674" spans="1:11">
      <c r="A674" t="str">
        <f t="shared" si="40"/>
        <v>SawonKrzysztof1963</v>
      </c>
      <c r="C674">
        <f t="shared" si="41"/>
        <v>673</v>
      </c>
      <c r="D674" t="s">
        <v>1138</v>
      </c>
      <c r="E674" t="s">
        <v>26</v>
      </c>
      <c r="F674">
        <v>0</v>
      </c>
      <c r="G674">
        <v>1963</v>
      </c>
      <c r="H674" t="str">
        <f t="shared" si="42"/>
        <v>Sawon Krzysztof</v>
      </c>
      <c r="I674">
        <f t="shared" si="43"/>
        <v>1963</v>
      </c>
      <c r="J674" t="s">
        <v>36</v>
      </c>
      <c r="K674" t="s">
        <v>1204</v>
      </c>
    </row>
    <row r="675" spans="1:11">
      <c r="A675" t="str">
        <f t="shared" si="40"/>
        <v>WasilczukMichał1962</v>
      </c>
      <c r="C675">
        <f t="shared" si="41"/>
        <v>674</v>
      </c>
      <c r="D675" t="s">
        <v>1137</v>
      </c>
      <c r="E675" t="s">
        <v>65</v>
      </c>
      <c r="F675">
        <v>0</v>
      </c>
      <c r="G675">
        <v>1962</v>
      </c>
      <c r="H675" t="str">
        <f t="shared" si="42"/>
        <v>Wasilczuk Michał</v>
      </c>
      <c r="I675">
        <f t="shared" si="43"/>
        <v>1962</v>
      </c>
      <c r="J675" t="s">
        <v>36</v>
      </c>
      <c r="K675" t="s">
        <v>1204</v>
      </c>
    </row>
    <row r="676" spans="1:11">
      <c r="A676" t="str">
        <f t="shared" si="40"/>
        <v>LuksKrzysztof1978</v>
      </c>
      <c r="C676">
        <f t="shared" si="41"/>
        <v>675</v>
      </c>
      <c r="D676" t="s">
        <v>1136</v>
      </c>
      <c r="E676" t="s">
        <v>26</v>
      </c>
      <c r="F676">
        <v>0</v>
      </c>
      <c r="G676">
        <v>1978</v>
      </c>
      <c r="H676" t="str">
        <f t="shared" si="42"/>
        <v>Luks Krzysztof</v>
      </c>
      <c r="I676">
        <f t="shared" si="43"/>
        <v>1978</v>
      </c>
      <c r="J676" t="s">
        <v>36</v>
      </c>
      <c r="K676" t="s">
        <v>1204</v>
      </c>
    </row>
    <row r="677" spans="1:11">
      <c r="A677" t="str">
        <f t="shared" si="40"/>
        <v>KawczyńskiMateusz1983</v>
      </c>
      <c r="C677">
        <f t="shared" si="41"/>
        <v>676</v>
      </c>
      <c r="D677" t="s">
        <v>1135</v>
      </c>
      <c r="E677" t="s">
        <v>97</v>
      </c>
      <c r="F677">
        <v>0</v>
      </c>
      <c r="G677">
        <v>1983</v>
      </c>
      <c r="H677" t="str">
        <f t="shared" si="42"/>
        <v>Kawczyński Mateusz</v>
      </c>
      <c r="I677">
        <f t="shared" si="43"/>
        <v>1983</v>
      </c>
      <c r="J677" t="s">
        <v>36</v>
      </c>
      <c r="K677" t="s">
        <v>1204</v>
      </c>
    </row>
    <row r="678" spans="1:11">
      <c r="A678" t="str">
        <f t="shared" si="40"/>
        <v>MikitaJarosław1970</v>
      </c>
      <c r="C678">
        <f t="shared" si="41"/>
        <v>677</v>
      </c>
      <c r="D678" t="s">
        <v>1134</v>
      </c>
      <c r="E678" t="s">
        <v>96</v>
      </c>
      <c r="F678" t="s">
        <v>1133</v>
      </c>
      <c r="G678">
        <v>1970</v>
      </c>
      <c r="H678" t="str">
        <f t="shared" si="42"/>
        <v>Mikita Jarosław</v>
      </c>
      <c r="I678">
        <f t="shared" si="43"/>
        <v>1970</v>
      </c>
      <c r="J678" t="s">
        <v>36</v>
      </c>
      <c r="K678" t="s">
        <v>1204</v>
      </c>
    </row>
    <row r="679" spans="1:11">
      <c r="A679" t="str">
        <f t="shared" si="40"/>
        <v>WasiniewskiRobert1973</v>
      </c>
      <c r="C679">
        <f t="shared" si="41"/>
        <v>678</v>
      </c>
      <c r="D679" t="s">
        <v>1132</v>
      </c>
      <c r="E679" t="s">
        <v>54</v>
      </c>
      <c r="F679">
        <v>0</v>
      </c>
      <c r="G679">
        <v>1973</v>
      </c>
      <c r="H679" t="str">
        <f t="shared" si="42"/>
        <v>Wasiniewski Robert</v>
      </c>
      <c r="I679">
        <f t="shared" si="43"/>
        <v>1973</v>
      </c>
      <c r="J679" t="s">
        <v>36</v>
      </c>
      <c r="K679" t="s">
        <v>1204</v>
      </c>
    </row>
    <row r="680" spans="1:11">
      <c r="A680" t="str">
        <f t="shared" si="40"/>
        <v>AckermannKarol1983</v>
      </c>
      <c r="C680">
        <f t="shared" si="41"/>
        <v>679</v>
      </c>
      <c r="D680" t="s">
        <v>1131</v>
      </c>
      <c r="E680" t="s">
        <v>101</v>
      </c>
      <c r="F680">
        <v>0</v>
      </c>
      <c r="G680">
        <v>1983</v>
      </c>
      <c r="H680" t="str">
        <f t="shared" si="42"/>
        <v>Ackermann Karol</v>
      </c>
      <c r="I680">
        <f t="shared" si="43"/>
        <v>1983</v>
      </c>
      <c r="J680" t="s">
        <v>36</v>
      </c>
      <c r="K680" t="s">
        <v>1204</v>
      </c>
    </row>
    <row r="681" spans="1:11">
      <c r="A681" t="str">
        <f t="shared" si="40"/>
        <v>NowińskiAndrzej1976</v>
      </c>
      <c r="C681">
        <f t="shared" si="41"/>
        <v>680</v>
      </c>
      <c r="D681" t="s">
        <v>1130</v>
      </c>
      <c r="E681" t="s">
        <v>30</v>
      </c>
      <c r="F681" t="s">
        <v>1127</v>
      </c>
      <c r="G681">
        <v>1976</v>
      </c>
      <c r="H681" t="str">
        <f t="shared" si="42"/>
        <v>Nowiński Andrzej</v>
      </c>
      <c r="I681">
        <f t="shared" si="43"/>
        <v>1976</v>
      </c>
      <c r="J681" t="s">
        <v>36</v>
      </c>
      <c r="K681" t="s">
        <v>1204</v>
      </c>
    </row>
    <row r="682" spans="1:11">
      <c r="A682" t="str">
        <f t="shared" si="40"/>
        <v>SzurałaRobert Janusz1978</v>
      </c>
      <c r="C682">
        <f t="shared" si="41"/>
        <v>681</v>
      </c>
      <c r="D682" t="s">
        <v>1129</v>
      </c>
      <c r="E682" t="s">
        <v>1128</v>
      </c>
      <c r="F682" t="s">
        <v>1127</v>
      </c>
      <c r="G682">
        <v>1978</v>
      </c>
      <c r="H682" t="str">
        <f t="shared" si="42"/>
        <v>Szurała Robert Janusz</v>
      </c>
      <c r="I682">
        <f t="shared" si="43"/>
        <v>1978</v>
      </c>
      <c r="J682" t="s">
        <v>36</v>
      </c>
      <c r="K682" t="s">
        <v>1204</v>
      </c>
    </row>
    <row r="683" spans="1:11">
      <c r="A683" t="str">
        <f t="shared" si="40"/>
        <v>WinczewskiSzymon1985</v>
      </c>
      <c r="C683">
        <f t="shared" si="41"/>
        <v>682</v>
      </c>
      <c r="D683" t="s">
        <v>1126</v>
      </c>
      <c r="E683" t="s">
        <v>414</v>
      </c>
      <c r="F683">
        <v>0</v>
      </c>
      <c r="G683">
        <v>1985</v>
      </c>
      <c r="H683" t="str">
        <f t="shared" si="42"/>
        <v>Winczewski Szymon</v>
      </c>
      <c r="I683">
        <f t="shared" si="43"/>
        <v>1985</v>
      </c>
      <c r="J683" t="s">
        <v>36</v>
      </c>
      <c r="K683" t="s">
        <v>1204</v>
      </c>
    </row>
    <row r="684" spans="1:11">
      <c r="A684" t="str">
        <f t="shared" si="40"/>
        <v>ŚwiątkiewiczGrzegorz1964</v>
      </c>
      <c r="C684">
        <f t="shared" si="41"/>
        <v>683</v>
      </c>
      <c r="D684" t="s">
        <v>1125</v>
      </c>
      <c r="E684" t="s">
        <v>23</v>
      </c>
      <c r="F684">
        <v>0</v>
      </c>
      <c r="G684">
        <v>1964</v>
      </c>
      <c r="H684" t="str">
        <f t="shared" si="42"/>
        <v>Świątkiewicz Grzegorz</v>
      </c>
      <c r="I684">
        <f t="shared" si="43"/>
        <v>1964</v>
      </c>
      <c r="J684" t="s">
        <v>36</v>
      </c>
      <c r="K684" t="s">
        <v>1204</v>
      </c>
    </row>
    <row r="685" spans="1:11">
      <c r="A685" t="str">
        <f t="shared" si="40"/>
        <v>ŚwiątkiewiczJerzy1962</v>
      </c>
      <c r="C685">
        <f t="shared" si="41"/>
        <v>684</v>
      </c>
      <c r="D685" t="s">
        <v>1125</v>
      </c>
      <c r="E685" t="s">
        <v>225</v>
      </c>
      <c r="F685">
        <v>0</v>
      </c>
      <c r="G685">
        <v>1962</v>
      </c>
      <c r="H685" t="str">
        <f t="shared" si="42"/>
        <v>Świątkiewicz Jerzy</v>
      </c>
      <c r="I685">
        <f t="shared" si="43"/>
        <v>1962</v>
      </c>
      <c r="J685" t="s">
        <v>36</v>
      </c>
      <c r="K685" t="s">
        <v>1204</v>
      </c>
    </row>
    <row r="686" spans="1:11">
      <c r="A686" t="str">
        <f t="shared" si="40"/>
        <v>ChylakPaweł1984</v>
      </c>
      <c r="C686">
        <f t="shared" si="41"/>
        <v>685</v>
      </c>
      <c r="D686" t="s">
        <v>1124</v>
      </c>
      <c r="E686" t="s">
        <v>20</v>
      </c>
      <c r="F686">
        <v>0</v>
      </c>
      <c r="G686">
        <v>1984</v>
      </c>
      <c r="H686" t="str">
        <f t="shared" si="42"/>
        <v>Chylak Paweł</v>
      </c>
      <c r="I686">
        <f t="shared" si="43"/>
        <v>1984</v>
      </c>
      <c r="J686" t="s">
        <v>36</v>
      </c>
      <c r="K686" t="s">
        <v>1204</v>
      </c>
    </row>
    <row r="687" spans="1:11">
      <c r="A687" t="str">
        <f t="shared" si="40"/>
        <v>MalinowskiBartosz1979</v>
      </c>
      <c r="C687">
        <f t="shared" si="41"/>
        <v>686</v>
      </c>
      <c r="D687" t="s">
        <v>1009</v>
      </c>
      <c r="E687" t="s">
        <v>51</v>
      </c>
      <c r="F687" t="s">
        <v>1121</v>
      </c>
      <c r="G687">
        <v>1979</v>
      </c>
      <c r="H687" t="str">
        <f t="shared" si="42"/>
        <v>Malinowski Bartosz</v>
      </c>
      <c r="I687">
        <f t="shared" si="43"/>
        <v>1979</v>
      </c>
      <c r="J687" t="s">
        <v>36</v>
      </c>
      <c r="K687" t="s">
        <v>1204</v>
      </c>
    </row>
    <row r="688" spans="1:11">
      <c r="A688" t="str">
        <f t="shared" si="40"/>
        <v>SzucaZbigniew1974</v>
      </c>
      <c r="C688">
        <f t="shared" si="41"/>
        <v>687</v>
      </c>
      <c r="D688" t="s">
        <v>1120</v>
      </c>
      <c r="E688" t="s">
        <v>285</v>
      </c>
      <c r="F688">
        <v>0</v>
      </c>
      <c r="G688">
        <v>1974</v>
      </c>
      <c r="H688" t="str">
        <f t="shared" si="42"/>
        <v>Szuca Zbigniew</v>
      </c>
      <c r="I688">
        <f t="shared" si="43"/>
        <v>1974</v>
      </c>
      <c r="J688" t="s">
        <v>36</v>
      </c>
      <c r="K688" t="s">
        <v>1204</v>
      </c>
    </row>
    <row r="689" spans="1:11">
      <c r="A689" t="str">
        <f t="shared" si="40"/>
        <v>SkórskiWojciech1971</v>
      </c>
      <c r="C689">
        <f t="shared" si="41"/>
        <v>688</v>
      </c>
      <c r="D689" t="s">
        <v>1119</v>
      </c>
      <c r="E689" t="s">
        <v>166</v>
      </c>
      <c r="F689">
        <v>0</v>
      </c>
      <c r="G689">
        <v>1971</v>
      </c>
      <c r="H689" t="str">
        <f t="shared" si="42"/>
        <v>Skórski Wojciech</v>
      </c>
      <c r="I689">
        <f t="shared" si="43"/>
        <v>1971</v>
      </c>
      <c r="J689" t="s">
        <v>36</v>
      </c>
      <c r="K689" t="s">
        <v>1204</v>
      </c>
    </row>
    <row r="690" spans="1:11">
      <c r="A690" t="str">
        <f t="shared" si="40"/>
        <v>GrzybekRobert1989</v>
      </c>
      <c r="C690">
        <f t="shared" si="41"/>
        <v>689</v>
      </c>
      <c r="D690" t="s">
        <v>1118</v>
      </c>
      <c r="E690" t="s">
        <v>54</v>
      </c>
      <c r="F690" t="s">
        <v>1117</v>
      </c>
      <c r="G690">
        <v>1989</v>
      </c>
      <c r="H690" t="str">
        <f t="shared" si="42"/>
        <v>Grzybek Robert</v>
      </c>
      <c r="I690">
        <f t="shared" si="43"/>
        <v>1989</v>
      </c>
      <c r="J690" t="s">
        <v>36</v>
      </c>
      <c r="K690" t="s">
        <v>1204</v>
      </c>
    </row>
    <row r="691" spans="1:11">
      <c r="A691" t="str">
        <f t="shared" si="40"/>
        <v>GizelaMichał1980</v>
      </c>
      <c r="C691">
        <f t="shared" si="41"/>
        <v>690</v>
      </c>
      <c r="D691" t="s">
        <v>1116</v>
      </c>
      <c r="E691" t="s">
        <v>65</v>
      </c>
      <c r="F691">
        <v>0</v>
      </c>
      <c r="G691">
        <v>1980</v>
      </c>
      <c r="H691" t="str">
        <f t="shared" si="42"/>
        <v>Gizela Michał</v>
      </c>
      <c r="I691">
        <f t="shared" si="43"/>
        <v>1980</v>
      </c>
      <c r="J691" t="s">
        <v>36</v>
      </c>
      <c r="K691" t="s">
        <v>1204</v>
      </c>
    </row>
    <row r="692" spans="1:11">
      <c r="A692" t="str">
        <f t="shared" si="40"/>
        <v>MaciakKrzysztof1978</v>
      </c>
      <c r="C692">
        <f t="shared" si="41"/>
        <v>691</v>
      </c>
      <c r="D692" t="s">
        <v>1115</v>
      </c>
      <c r="E692" t="s">
        <v>26</v>
      </c>
      <c r="F692">
        <v>0</v>
      </c>
      <c r="G692">
        <v>1978</v>
      </c>
      <c r="H692" t="str">
        <f t="shared" si="42"/>
        <v>Maciak Krzysztof</v>
      </c>
      <c r="I692">
        <f t="shared" si="43"/>
        <v>1978</v>
      </c>
      <c r="J692" t="s">
        <v>36</v>
      </c>
      <c r="K692" t="s">
        <v>1204</v>
      </c>
    </row>
    <row r="693" spans="1:11">
      <c r="A693" t="str">
        <f t="shared" si="40"/>
        <v>KwiatkowskiMaciej Piotr1986</v>
      </c>
      <c r="C693">
        <f t="shared" si="41"/>
        <v>692</v>
      </c>
      <c r="D693" t="s">
        <v>1008</v>
      </c>
      <c r="E693" t="s">
        <v>1114</v>
      </c>
      <c r="F693" t="s">
        <v>641</v>
      </c>
      <c r="G693">
        <v>1986</v>
      </c>
      <c r="H693" t="str">
        <f t="shared" si="42"/>
        <v>Kwiatkowski Maciej Piotr</v>
      </c>
      <c r="I693">
        <f t="shared" si="43"/>
        <v>1986</v>
      </c>
      <c r="J693" t="s">
        <v>36</v>
      </c>
      <c r="K693" t="s">
        <v>1204</v>
      </c>
    </row>
    <row r="694" spans="1:11">
      <c r="A694" t="str">
        <f t="shared" si="40"/>
        <v>Łys - PisowackiAdam1986</v>
      </c>
      <c r="C694">
        <f t="shared" si="41"/>
        <v>693</v>
      </c>
      <c r="D694" t="s">
        <v>1113</v>
      </c>
      <c r="E694" t="s">
        <v>89</v>
      </c>
      <c r="F694" t="s">
        <v>1104</v>
      </c>
      <c r="G694">
        <v>1986</v>
      </c>
      <c r="H694" t="str">
        <f t="shared" si="42"/>
        <v>Łys - Pisowacki Adam</v>
      </c>
      <c r="I694">
        <f t="shared" si="43"/>
        <v>1986</v>
      </c>
      <c r="J694" t="s">
        <v>36</v>
      </c>
      <c r="K694" t="s">
        <v>1204</v>
      </c>
    </row>
    <row r="695" spans="1:11">
      <c r="A695" t="str">
        <f t="shared" si="40"/>
        <v>KulwikowskiMichał Aleksander1979</v>
      </c>
      <c r="C695">
        <f t="shared" si="41"/>
        <v>694</v>
      </c>
      <c r="D695" t="s">
        <v>1112</v>
      </c>
      <c r="E695" t="s">
        <v>1111</v>
      </c>
      <c r="F695" t="s">
        <v>1104</v>
      </c>
      <c r="G695">
        <v>1979</v>
      </c>
      <c r="H695" t="str">
        <f t="shared" si="42"/>
        <v>Kulwikowski Michał Aleksander</v>
      </c>
      <c r="I695">
        <f t="shared" si="43"/>
        <v>1979</v>
      </c>
      <c r="J695" t="s">
        <v>36</v>
      </c>
      <c r="K695" t="s">
        <v>1204</v>
      </c>
    </row>
    <row r="696" spans="1:11">
      <c r="A696" t="str">
        <f t="shared" si="40"/>
        <v>SzmaglińskiŁukasz1983</v>
      </c>
      <c r="C696">
        <f t="shared" si="41"/>
        <v>695</v>
      </c>
      <c r="D696" t="s">
        <v>1109</v>
      </c>
      <c r="E696" t="s">
        <v>69</v>
      </c>
      <c r="F696" t="s">
        <v>1093</v>
      </c>
      <c r="G696">
        <v>1983</v>
      </c>
      <c r="H696" t="str">
        <f t="shared" si="42"/>
        <v>Szmagliński Łukasz</v>
      </c>
      <c r="I696">
        <f t="shared" si="43"/>
        <v>1983</v>
      </c>
      <c r="J696" t="s">
        <v>36</v>
      </c>
      <c r="K696" t="s">
        <v>1204</v>
      </c>
    </row>
    <row r="697" spans="1:11">
      <c r="A697" t="str">
        <f t="shared" si="40"/>
        <v>MaroszekŁukasz1984</v>
      </c>
      <c r="C697">
        <f t="shared" si="41"/>
        <v>696</v>
      </c>
      <c r="D697" t="s">
        <v>1108</v>
      </c>
      <c r="E697" t="s">
        <v>69</v>
      </c>
      <c r="F697">
        <v>0</v>
      </c>
      <c r="G697">
        <v>1984</v>
      </c>
      <c r="H697" t="str">
        <f t="shared" si="42"/>
        <v>Maroszek Łukasz</v>
      </c>
      <c r="I697">
        <f t="shared" si="43"/>
        <v>1984</v>
      </c>
      <c r="J697" t="s">
        <v>36</v>
      </c>
      <c r="K697" t="s">
        <v>1204</v>
      </c>
    </row>
    <row r="698" spans="1:11">
      <c r="A698" t="str">
        <f t="shared" si="40"/>
        <v>PrażyńskiMichał1973</v>
      </c>
      <c r="C698">
        <f t="shared" si="41"/>
        <v>697</v>
      </c>
      <c r="D698" t="s">
        <v>1107</v>
      </c>
      <c r="E698" t="s">
        <v>65</v>
      </c>
      <c r="F698">
        <v>0</v>
      </c>
      <c r="G698">
        <v>1973</v>
      </c>
      <c r="H698" t="str">
        <f t="shared" si="42"/>
        <v>Prażyński Michał</v>
      </c>
      <c r="I698">
        <f t="shared" si="43"/>
        <v>1973</v>
      </c>
      <c r="J698" t="s">
        <v>36</v>
      </c>
      <c r="K698" t="s">
        <v>1204</v>
      </c>
    </row>
    <row r="699" spans="1:11">
      <c r="A699" t="str">
        <f t="shared" ref="A699:A752" si="44">D699&amp;E699&amp;G699</f>
        <v>CelejewskiCezary1980</v>
      </c>
      <c r="C699">
        <f t="shared" ref="C699:C752" si="45">C698+1</f>
        <v>698</v>
      </c>
      <c r="D699" t="s">
        <v>1106</v>
      </c>
      <c r="E699" t="s">
        <v>961</v>
      </c>
      <c r="F699">
        <v>0</v>
      </c>
      <c r="G699">
        <v>1980</v>
      </c>
      <c r="H699" t="str">
        <f t="shared" si="42"/>
        <v>Celejewski Cezary</v>
      </c>
      <c r="I699">
        <f t="shared" si="43"/>
        <v>1980</v>
      </c>
      <c r="J699" t="s">
        <v>36</v>
      </c>
      <c r="K699" t="s">
        <v>1204</v>
      </c>
    </row>
    <row r="700" spans="1:11">
      <c r="A700" t="str">
        <f t="shared" si="44"/>
        <v>GrudaKonrad1972</v>
      </c>
      <c r="C700">
        <f t="shared" si="45"/>
        <v>699</v>
      </c>
      <c r="D700" t="s">
        <v>1105</v>
      </c>
      <c r="E700" t="s">
        <v>74</v>
      </c>
      <c r="F700">
        <v>0</v>
      </c>
      <c r="G700">
        <v>1972</v>
      </c>
      <c r="H700" t="str">
        <f t="shared" si="42"/>
        <v>Gruda Konrad</v>
      </c>
      <c r="I700">
        <f t="shared" si="43"/>
        <v>1972</v>
      </c>
      <c r="J700" t="s">
        <v>36</v>
      </c>
      <c r="K700" t="s">
        <v>1204</v>
      </c>
    </row>
    <row r="701" spans="1:11">
      <c r="A701" t="str">
        <f t="shared" si="44"/>
        <v>KuprianSzymon1983</v>
      </c>
      <c r="C701">
        <f t="shared" si="45"/>
        <v>700</v>
      </c>
      <c r="D701" t="s">
        <v>1103</v>
      </c>
      <c r="E701" t="s">
        <v>414</v>
      </c>
      <c r="F701">
        <v>0</v>
      </c>
      <c r="G701">
        <v>1983</v>
      </c>
      <c r="H701" t="str">
        <f t="shared" si="42"/>
        <v>Kuprian Szymon</v>
      </c>
      <c r="I701">
        <f t="shared" si="43"/>
        <v>1983</v>
      </c>
      <c r="J701" t="s">
        <v>36</v>
      </c>
      <c r="K701" t="s">
        <v>1204</v>
      </c>
    </row>
    <row r="702" spans="1:11">
      <c r="A702" t="str">
        <f t="shared" si="44"/>
        <v>WejherSławomir1981</v>
      </c>
      <c r="C702">
        <f t="shared" si="45"/>
        <v>701</v>
      </c>
      <c r="D702" t="s">
        <v>1102</v>
      </c>
      <c r="E702" t="s">
        <v>98</v>
      </c>
      <c r="F702">
        <v>0</v>
      </c>
      <c r="G702">
        <v>1981</v>
      </c>
      <c r="H702" t="str">
        <f t="shared" si="42"/>
        <v>Wejher Sławomir</v>
      </c>
      <c r="I702">
        <f t="shared" si="43"/>
        <v>1981</v>
      </c>
      <c r="J702" t="s">
        <v>36</v>
      </c>
      <c r="K702" t="s">
        <v>1204</v>
      </c>
    </row>
    <row r="703" spans="1:11">
      <c r="A703" t="str">
        <f t="shared" si="44"/>
        <v>StanisławskiFilip1986</v>
      </c>
      <c r="C703">
        <f t="shared" si="45"/>
        <v>702</v>
      </c>
      <c r="D703" t="s">
        <v>1101</v>
      </c>
      <c r="E703" t="s">
        <v>560</v>
      </c>
      <c r="F703" t="s">
        <v>885</v>
      </c>
      <c r="G703">
        <v>1986</v>
      </c>
      <c r="H703" t="str">
        <f t="shared" si="42"/>
        <v>Stanisławski Filip</v>
      </c>
      <c r="I703">
        <f t="shared" si="43"/>
        <v>1986</v>
      </c>
      <c r="J703" t="s">
        <v>36</v>
      </c>
      <c r="K703" t="s">
        <v>1204</v>
      </c>
    </row>
    <row r="704" spans="1:11">
      <c r="A704" t="str">
        <f t="shared" si="44"/>
        <v>GlazikTomasz1982</v>
      </c>
      <c r="C704">
        <f t="shared" si="45"/>
        <v>703</v>
      </c>
      <c r="D704" t="s">
        <v>1097</v>
      </c>
      <c r="E704" t="s">
        <v>53</v>
      </c>
      <c r="F704" t="s">
        <v>1096</v>
      </c>
      <c r="G704">
        <v>1982</v>
      </c>
      <c r="H704" t="str">
        <f t="shared" si="42"/>
        <v>Glazik Tomasz</v>
      </c>
      <c r="I704">
        <f t="shared" si="43"/>
        <v>1982</v>
      </c>
      <c r="J704" t="s">
        <v>36</v>
      </c>
      <c r="K704" t="s">
        <v>1204</v>
      </c>
    </row>
    <row r="705" spans="1:11">
      <c r="A705" t="str">
        <f t="shared" si="44"/>
        <v>BasiakPaweł1981</v>
      </c>
      <c r="C705">
        <f t="shared" si="45"/>
        <v>704</v>
      </c>
      <c r="D705" t="s">
        <v>1095</v>
      </c>
      <c r="E705" t="s">
        <v>20</v>
      </c>
      <c r="F705" t="s">
        <v>1094</v>
      </c>
      <c r="G705">
        <v>1981</v>
      </c>
      <c r="H705" t="str">
        <f t="shared" si="42"/>
        <v>Basiak Paweł</v>
      </c>
      <c r="I705">
        <f t="shared" si="43"/>
        <v>1981</v>
      </c>
      <c r="J705" t="s">
        <v>36</v>
      </c>
      <c r="K705" t="s">
        <v>1204</v>
      </c>
    </row>
    <row r="706" spans="1:11">
      <c r="A706" t="str">
        <f t="shared" si="44"/>
        <v>SoboczynskiAdam1986</v>
      </c>
      <c r="C706">
        <f t="shared" si="45"/>
        <v>705</v>
      </c>
      <c r="D706" t="s">
        <v>1092</v>
      </c>
      <c r="E706" t="s">
        <v>89</v>
      </c>
      <c r="F706" t="s">
        <v>1091</v>
      </c>
      <c r="G706">
        <v>1986</v>
      </c>
      <c r="H706" t="str">
        <f t="shared" si="42"/>
        <v>Soboczynski Adam</v>
      </c>
      <c r="I706">
        <f t="shared" si="43"/>
        <v>1986</v>
      </c>
      <c r="J706" t="s">
        <v>36</v>
      </c>
      <c r="K706" t="s">
        <v>1204</v>
      </c>
    </row>
    <row r="707" spans="1:11">
      <c r="A707" t="str">
        <f t="shared" si="44"/>
        <v>GrygoPiotr1991</v>
      </c>
      <c r="C707">
        <f t="shared" si="45"/>
        <v>706</v>
      </c>
      <c r="D707" t="s">
        <v>1090</v>
      </c>
      <c r="E707" t="s">
        <v>19</v>
      </c>
      <c r="F707" t="s">
        <v>1089</v>
      </c>
      <c r="G707">
        <v>1991</v>
      </c>
      <c r="H707" t="str">
        <f t="shared" ref="H707:H752" si="46">D707&amp;" "&amp;E707</f>
        <v>Grygo Piotr</v>
      </c>
      <c r="I707">
        <f t="shared" ref="I707:I752" si="47">G707</f>
        <v>1991</v>
      </c>
      <c r="J707" t="s">
        <v>36</v>
      </c>
      <c r="K707" t="s">
        <v>1204</v>
      </c>
    </row>
    <row r="708" spans="1:11">
      <c r="A708" t="str">
        <f t="shared" si="44"/>
        <v>KoniecznyRobert Witold1991</v>
      </c>
      <c r="C708">
        <f t="shared" si="45"/>
        <v>707</v>
      </c>
      <c r="D708" t="s">
        <v>52</v>
      </c>
      <c r="E708" t="s">
        <v>1088</v>
      </c>
      <c r="F708" t="s">
        <v>1087</v>
      </c>
      <c r="G708">
        <v>1991</v>
      </c>
      <c r="H708" t="str">
        <f t="shared" si="46"/>
        <v>Konieczny Robert Witold</v>
      </c>
      <c r="I708">
        <f t="shared" si="47"/>
        <v>1991</v>
      </c>
      <c r="J708" t="s">
        <v>36</v>
      </c>
      <c r="K708" t="s">
        <v>1204</v>
      </c>
    </row>
    <row r="709" spans="1:11">
      <c r="A709" t="str">
        <f t="shared" si="44"/>
        <v>PogorzelskiWojciech1981</v>
      </c>
      <c r="C709">
        <f t="shared" si="45"/>
        <v>708</v>
      </c>
      <c r="D709" t="s">
        <v>1086</v>
      </c>
      <c r="E709" t="s">
        <v>166</v>
      </c>
      <c r="F709" t="s">
        <v>1085</v>
      </c>
      <c r="G709">
        <v>1981</v>
      </c>
      <c r="H709" t="str">
        <f t="shared" si="46"/>
        <v>Pogorzelski Wojciech</v>
      </c>
      <c r="I709">
        <f t="shared" si="47"/>
        <v>1981</v>
      </c>
      <c r="J709" t="s">
        <v>36</v>
      </c>
      <c r="K709" t="s">
        <v>1204</v>
      </c>
    </row>
    <row r="710" spans="1:11">
      <c r="A710" t="str">
        <f t="shared" si="44"/>
        <v>GołąbAleksander1978</v>
      </c>
      <c r="C710">
        <f t="shared" si="45"/>
        <v>709</v>
      </c>
      <c r="D710" t="s">
        <v>903</v>
      </c>
      <c r="E710" t="s">
        <v>109</v>
      </c>
      <c r="F710">
        <v>0</v>
      </c>
      <c r="G710">
        <v>1978</v>
      </c>
      <c r="H710" t="str">
        <f t="shared" si="46"/>
        <v>Gołąb Aleksander</v>
      </c>
      <c r="I710">
        <f t="shared" si="47"/>
        <v>1978</v>
      </c>
      <c r="J710" t="s">
        <v>36</v>
      </c>
      <c r="K710" t="s">
        <v>1204</v>
      </c>
    </row>
    <row r="711" spans="1:11">
      <c r="A711" t="str">
        <f t="shared" si="44"/>
        <v>ManistaPaweł1983</v>
      </c>
      <c r="C711">
        <f t="shared" si="45"/>
        <v>710</v>
      </c>
      <c r="D711" t="s">
        <v>1084</v>
      </c>
      <c r="E711" t="s">
        <v>20</v>
      </c>
      <c r="F711">
        <v>0</v>
      </c>
      <c r="G711">
        <v>1983</v>
      </c>
      <c r="H711" t="str">
        <f t="shared" si="46"/>
        <v>Manista Paweł</v>
      </c>
      <c r="I711">
        <f t="shared" si="47"/>
        <v>1983</v>
      </c>
      <c r="J711" t="s">
        <v>36</v>
      </c>
      <c r="K711" t="s">
        <v>1204</v>
      </c>
    </row>
    <row r="712" spans="1:11">
      <c r="A712" t="str">
        <f t="shared" si="44"/>
        <v>SorokaAdam1978</v>
      </c>
      <c r="C712">
        <f t="shared" si="45"/>
        <v>711</v>
      </c>
      <c r="D712" t="s">
        <v>1083</v>
      </c>
      <c r="E712" t="s">
        <v>89</v>
      </c>
      <c r="F712" t="s">
        <v>1082</v>
      </c>
      <c r="G712">
        <v>1978</v>
      </c>
      <c r="H712" t="str">
        <f t="shared" si="46"/>
        <v>Soroka Adam</v>
      </c>
      <c r="I712">
        <f t="shared" si="47"/>
        <v>1978</v>
      </c>
      <c r="J712" t="s">
        <v>36</v>
      </c>
      <c r="K712" t="s">
        <v>1204</v>
      </c>
    </row>
    <row r="713" spans="1:11">
      <c r="A713" t="str">
        <f t="shared" si="44"/>
        <v>DarmachŁukasz1983</v>
      </c>
      <c r="C713">
        <f t="shared" si="45"/>
        <v>712</v>
      </c>
      <c r="D713" t="s">
        <v>1081</v>
      </c>
      <c r="E713" t="s">
        <v>69</v>
      </c>
      <c r="F713">
        <v>0</v>
      </c>
      <c r="G713">
        <v>1983</v>
      </c>
      <c r="H713" t="str">
        <f t="shared" si="46"/>
        <v>Darmach Łukasz</v>
      </c>
      <c r="I713">
        <f t="shared" si="47"/>
        <v>1983</v>
      </c>
      <c r="J713" t="s">
        <v>36</v>
      </c>
      <c r="K713" t="s">
        <v>1204</v>
      </c>
    </row>
    <row r="714" spans="1:11">
      <c r="A714" t="str">
        <f t="shared" si="44"/>
        <v>JanczakŁukasz1981</v>
      </c>
      <c r="C714">
        <f t="shared" si="45"/>
        <v>713</v>
      </c>
      <c r="D714" t="s">
        <v>1080</v>
      </c>
      <c r="E714" t="s">
        <v>69</v>
      </c>
      <c r="F714">
        <v>0</v>
      </c>
      <c r="G714">
        <v>1981</v>
      </c>
      <c r="H714" t="str">
        <f t="shared" si="46"/>
        <v>Janczak Łukasz</v>
      </c>
      <c r="I714">
        <f t="shared" si="47"/>
        <v>1981</v>
      </c>
      <c r="J714" t="s">
        <v>36</v>
      </c>
      <c r="K714" t="s">
        <v>1204</v>
      </c>
    </row>
    <row r="715" spans="1:11">
      <c r="A715" t="str">
        <f t="shared" si="44"/>
        <v>OgrodnikPrzemysław1984</v>
      </c>
      <c r="C715">
        <f t="shared" si="45"/>
        <v>714</v>
      </c>
      <c r="D715" t="s">
        <v>1079</v>
      </c>
      <c r="E715" t="s">
        <v>28</v>
      </c>
      <c r="F715">
        <v>0</v>
      </c>
      <c r="G715">
        <v>1984</v>
      </c>
      <c r="H715" t="str">
        <f t="shared" si="46"/>
        <v>Ogrodnik Przemysław</v>
      </c>
      <c r="I715">
        <f t="shared" si="47"/>
        <v>1984</v>
      </c>
      <c r="J715" t="s">
        <v>36</v>
      </c>
      <c r="K715" t="s">
        <v>1204</v>
      </c>
    </row>
    <row r="716" spans="1:11">
      <c r="A716" t="str">
        <f t="shared" si="44"/>
        <v>WalaszKrzysztof1983</v>
      </c>
      <c r="C716">
        <f t="shared" si="45"/>
        <v>715</v>
      </c>
      <c r="D716" t="s">
        <v>1078</v>
      </c>
      <c r="E716" t="s">
        <v>26</v>
      </c>
      <c r="F716" t="s">
        <v>1077</v>
      </c>
      <c r="G716">
        <v>1983</v>
      </c>
      <c r="H716" t="str">
        <f t="shared" si="46"/>
        <v>Walasz Krzysztof</v>
      </c>
      <c r="I716">
        <f t="shared" si="47"/>
        <v>1983</v>
      </c>
      <c r="J716" t="s">
        <v>36</v>
      </c>
      <c r="K716" t="s">
        <v>1204</v>
      </c>
    </row>
    <row r="717" spans="1:11">
      <c r="A717" t="str">
        <f t="shared" si="44"/>
        <v>CzubalskiAndrzej1967</v>
      </c>
      <c r="C717">
        <f t="shared" si="45"/>
        <v>716</v>
      </c>
      <c r="D717" t="s">
        <v>1075</v>
      </c>
      <c r="E717" t="s">
        <v>30</v>
      </c>
      <c r="F717" t="s">
        <v>1076</v>
      </c>
      <c r="G717">
        <v>1967</v>
      </c>
      <c r="H717" t="str">
        <f t="shared" si="46"/>
        <v>Czubalski Andrzej</v>
      </c>
      <c r="I717">
        <f t="shared" si="47"/>
        <v>1967</v>
      </c>
      <c r="J717" t="s">
        <v>36</v>
      </c>
      <c r="K717" t="s">
        <v>1204</v>
      </c>
    </row>
    <row r="718" spans="1:11">
      <c r="A718" t="str">
        <f t="shared" si="44"/>
        <v>CzubalskiRafał2000</v>
      </c>
      <c r="C718">
        <f t="shared" si="45"/>
        <v>717</v>
      </c>
      <c r="D718" t="s">
        <v>1075</v>
      </c>
      <c r="E718" t="s">
        <v>50</v>
      </c>
      <c r="F718">
        <v>0</v>
      </c>
      <c r="G718">
        <v>2000</v>
      </c>
      <c r="H718" t="str">
        <f t="shared" si="46"/>
        <v>Czubalski Rafał</v>
      </c>
      <c r="I718">
        <f t="shared" si="47"/>
        <v>2000</v>
      </c>
      <c r="J718" t="s">
        <v>36</v>
      </c>
      <c r="K718" t="s">
        <v>1204</v>
      </c>
    </row>
    <row r="719" spans="1:11">
      <c r="A719" t="str">
        <f t="shared" si="44"/>
        <v>MechlińskiMateusz1983</v>
      </c>
      <c r="C719">
        <f t="shared" si="45"/>
        <v>718</v>
      </c>
      <c r="D719" t="s">
        <v>1074</v>
      </c>
      <c r="E719" t="s">
        <v>97</v>
      </c>
      <c r="F719">
        <v>0</v>
      </c>
      <c r="G719">
        <v>1983</v>
      </c>
      <c r="H719" t="str">
        <f t="shared" si="46"/>
        <v>Mechliński Mateusz</v>
      </c>
      <c r="I719">
        <f t="shared" si="47"/>
        <v>1983</v>
      </c>
      <c r="J719" t="s">
        <v>36</v>
      </c>
      <c r="K719" t="s">
        <v>1204</v>
      </c>
    </row>
    <row r="720" spans="1:11">
      <c r="A720" t="str">
        <f t="shared" si="44"/>
        <v>SzperlingPatryk1980</v>
      </c>
      <c r="C720">
        <f t="shared" si="45"/>
        <v>719</v>
      </c>
      <c r="D720" t="s">
        <v>1073</v>
      </c>
      <c r="E720" t="s">
        <v>395</v>
      </c>
      <c r="F720">
        <v>0</v>
      </c>
      <c r="G720">
        <v>1980</v>
      </c>
      <c r="H720" t="str">
        <f t="shared" si="46"/>
        <v>Szperling Patryk</v>
      </c>
      <c r="I720">
        <f t="shared" si="47"/>
        <v>1980</v>
      </c>
      <c r="J720" t="s">
        <v>36</v>
      </c>
      <c r="K720" t="s">
        <v>1204</v>
      </c>
    </row>
    <row r="721" spans="1:11">
      <c r="A721" t="str">
        <f t="shared" si="44"/>
        <v>OrleanTomasz1977</v>
      </c>
      <c r="C721">
        <f t="shared" si="45"/>
        <v>720</v>
      </c>
      <c r="D721" t="s">
        <v>1072</v>
      </c>
      <c r="E721" t="s">
        <v>53</v>
      </c>
      <c r="F721">
        <v>0</v>
      </c>
      <c r="G721">
        <v>1977</v>
      </c>
      <c r="H721" t="str">
        <f t="shared" si="46"/>
        <v>Orlean Tomasz</v>
      </c>
      <c r="I721">
        <f t="shared" si="47"/>
        <v>1977</v>
      </c>
      <c r="J721" t="s">
        <v>36</v>
      </c>
      <c r="K721" t="s">
        <v>1204</v>
      </c>
    </row>
    <row r="722" spans="1:11">
      <c r="A722" t="str">
        <f t="shared" si="44"/>
        <v>WalczykMarcin1978</v>
      </c>
      <c r="C722">
        <f t="shared" si="45"/>
        <v>721</v>
      </c>
      <c r="D722" t="s">
        <v>777</v>
      </c>
      <c r="E722" t="s">
        <v>21</v>
      </c>
      <c r="F722">
        <v>0</v>
      </c>
      <c r="G722">
        <v>1978</v>
      </c>
      <c r="H722" t="str">
        <f t="shared" si="46"/>
        <v>Walczyk Marcin</v>
      </c>
      <c r="I722">
        <f t="shared" si="47"/>
        <v>1978</v>
      </c>
      <c r="J722" t="s">
        <v>36</v>
      </c>
      <c r="K722" t="s">
        <v>1204</v>
      </c>
    </row>
    <row r="723" spans="1:11">
      <c r="A723" t="str">
        <f t="shared" si="44"/>
        <v>WójcikJuliusz2002</v>
      </c>
      <c r="C723">
        <f t="shared" si="45"/>
        <v>722</v>
      </c>
      <c r="D723" t="s">
        <v>1069</v>
      </c>
      <c r="E723" t="s">
        <v>527</v>
      </c>
      <c r="F723" t="s">
        <v>1068</v>
      </c>
      <c r="G723">
        <v>2002</v>
      </c>
      <c r="H723" t="str">
        <f t="shared" si="46"/>
        <v>Wójcik Juliusz</v>
      </c>
      <c r="I723">
        <f t="shared" si="47"/>
        <v>2002</v>
      </c>
      <c r="J723" t="s">
        <v>36</v>
      </c>
      <c r="K723" t="s">
        <v>1204</v>
      </c>
    </row>
    <row r="724" spans="1:11">
      <c r="A724" t="str">
        <f t="shared" si="44"/>
        <v>WójcikKrzysztof1972</v>
      </c>
      <c r="C724">
        <f t="shared" si="45"/>
        <v>723</v>
      </c>
      <c r="D724" t="s">
        <v>1069</v>
      </c>
      <c r="E724" t="s">
        <v>26</v>
      </c>
      <c r="F724" t="s">
        <v>1068</v>
      </c>
      <c r="G724">
        <v>1972</v>
      </c>
      <c r="H724" t="str">
        <f t="shared" si="46"/>
        <v>Wójcik Krzysztof</v>
      </c>
      <c r="I724">
        <f t="shared" si="47"/>
        <v>1972</v>
      </c>
      <c r="J724" t="s">
        <v>36</v>
      </c>
      <c r="K724" t="s">
        <v>1204</v>
      </c>
    </row>
    <row r="725" spans="1:11">
      <c r="A725" t="str">
        <f t="shared" si="44"/>
        <v>BabiańskiWojciech1961</v>
      </c>
      <c r="C725">
        <f t="shared" si="45"/>
        <v>724</v>
      </c>
      <c r="D725" t="s">
        <v>998</v>
      </c>
      <c r="E725" t="s">
        <v>166</v>
      </c>
      <c r="F725" t="s">
        <v>1065</v>
      </c>
      <c r="G725">
        <v>1961</v>
      </c>
      <c r="H725" t="str">
        <f t="shared" si="46"/>
        <v>Babiański Wojciech</v>
      </c>
      <c r="I725">
        <f t="shared" si="47"/>
        <v>1961</v>
      </c>
      <c r="J725" t="s">
        <v>36</v>
      </c>
      <c r="K725" t="s">
        <v>1204</v>
      </c>
    </row>
    <row r="726" spans="1:11">
      <c r="A726" t="str">
        <f t="shared" si="44"/>
        <v>StrugińskiKrzysztof1983</v>
      </c>
      <c r="C726">
        <f t="shared" si="45"/>
        <v>725</v>
      </c>
      <c r="D726" t="s">
        <v>1064</v>
      </c>
      <c r="E726" t="s">
        <v>26</v>
      </c>
      <c r="F726">
        <v>0</v>
      </c>
      <c r="G726">
        <v>1983</v>
      </c>
      <c r="H726" t="str">
        <f t="shared" si="46"/>
        <v>Strugiński Krzysztof</v>
      </c>
      <c r="I726">
        <f t="shared" si="47"/>
        <v>1983</v>
      </c>
      <c r="J726" t="s">
        <v>36</v>
      </c>
      <c r="K726" t="s">
        <v>1204</v>
      </c>
    </row>
    <row r="727" spans="1:11">
      <c r="A727" t="str">
        <f t="shared" si="44"/>
        <v>BurnyTomasz1988</v>
      </c>
      <c r="C727">
        <f t="shared" si="45"/>
        <v>726</v>
      </c>
      <c r="D727" t="s">
        <v>1063</v>
      </c>
      <c r="E727" t="s">
        <v>53</v>
      </c>
      <c r="F727" t="s">
        <v>1060</v>
      </c>
      <c r="G727">
        <v>1988</v>
      </c>
      <c r="H727" t="str">
        <f t="shared" si="46"/>
        <v>Burny Tomasz</v>
      </c>
      <c r="I727">
        <f t="shared" si="47"/>
        <v>1988</v>
      </c>
      <c r="J727" t="s">
        <v>36</v>
      </c>
      <c r="K727" t="s">
        <v>1204</v>
      </c>
    </row>
    <row r="728" spans="1:11">
      <c r="A728" t="str">
        <f t="shared" si="44"/>
        <v>PalusińskiMarcin1986</v>
      </c>
      <c r="C728">
        <f t="shared" si="45"/>
        <v>727</v>
      </c>
      <c r="D728" t="s">
        <v>1062</v>
      </c>
      <c r="E728" t="s">
        <v>21</v>
      </c>
      <c r="F728" t="s">
        <v>1060</v>
      </c>
      <c r="G728">
        <v>1986</v>
      </c>
      <c r="H728" t="str">
        <f t="shared" si="46"/>
        <v>Palusiński Marcin</v>
      </c>
      <c r="I728">
        <f t="shared" si="47"/>
        <v>1986</v>
      </c>
      <c r="J728" t="s">
        <v>36</v>
      </c>
      <c r="K728" t="s">
        <v>1204</v>
      </c>
    </row>
    <row r="729" spans="1:11">
      <c r="A729" t="str">
        <f t="shared" si="44"/>
        <v>KaussDawid1979</v>
      </c>
      <c r="C729">
        <f t="shared" si="45"/>
        <v>728</v>
      </c>
      <c r="D729" t="s">
        <v>1213</v>
      </c>
      <c r="E729" t="s">
        <v>483</v>
      </c>
      <c r="F729">
        <v>0</v>
      </c>
      <c r="G729">
        <v>1979</v>
      </c>
      <c r="H729" t="str">
        <f t="shared" si="46"/>
        <v>Kauss Dawid</v>
      </c>
      <c r="I729">
        <f t="shared" si="47"/>
        <v>1979</v>
      </c>
      <c r="J729" t="s">
        <v>36</v>
      </c>
      <c r="K729" t="s">
        <v>126</v>
      </c>
    </row>
    <row r="730" spans="1:11">
      <c r="A730" t="str">
        <f t="shared" si="44"/>
        <v>BożyczkoMariusz1973</v>
      </c>
      <c r="C730">
        <f t="shared" si="45"/>
        <v>729</v>
      </c>
      <c r="D730" t="s">
        <v>1214</v>
      </c>
      <c r="E730" t="s">
        <v>399</v>
      </c>
      <c r="F730" t="s">
        <v>1209</v>
      </c>
      <c r="G730">
        <v>1973</v>
      </c>
      <c r="H730" t="str">
        <f t="shared" si="46"/>
        <v>Bożyczko Mariusz</v>
      </c>
      <c r="I730">
        <f t="shared" si="47"/>
        <v>1973</v>
      </c>
      <c r="J730" t="s">
        <v>36</v>
      </c>
      <c r="K730" t="s">
        <v>126</v>
      </c>
    </row>
    <row r="731" spans="1:11">
      <c r="A731" t="str">
        <f t="shared" si="44"/>
        <v>SzotSławomir1971</v>
      </c>
      <c r="C731">
        <f t="shared" si="45"/>
        <v>730</v>
      </c>
      <c r="D731" t="s">
        <v>174</v>
      </c>
      <c r="E731" t="s">
        <v>98</v>
      </c>
      <c r="F731" t="s">
        <v>1210</v>
      </c>
      <c r="G731">
        <v>1971</v>
      </c>
      <c r="H731" t="str">
        <f t="shared" si="46"/>
        <v>Szot Sławomir</v>
      </c>
      <c r="I731">
        <f t="shared" si="47"/>
        <v>1971</v>
      </c>
      <c r="J731" t="s">
        <v>36</v>
      </c>
      <c r="K731" t="s">
        <v>126</v>
      </c>
    </row>
    <row r="732" spans="1:11">
      <c r="A732" t="str">
        <f t="shared" si="44"/>
        <v>SirockiAdam1983</v>
      </c>
      <c r="C732">
        <f t="shared" si="45"/>
        <v>731</v>
      </c>
      <c r="D732" t="s">
        <v>290</v>
      </c>
      <c r="E732" t="s">
        <v>89</v>
      </c>
      <c r="F732">
        <v>0</v>
      </c>
      <c r="G732">
        <v>1983</v>
      </c>
      <c r="H732" t="str">
        <f t="shared" si="46"/>
        <v>Sirocki Adam</v>
      </c>
      <c r="I732">
        <f t="shared" si="47"/>
        <v>1983</v>
      </c>
      <c r="J732" t="s">
        <v>36</v>
      </c>
      <c r="K732" t="s">
        <v>126</v>
      </c>
    </row>
    <row r="733" spans="1:11">
      <c r="A733" t="str">
        <f t="shared" si="44"/>
        <v>DudzińskiTomasz1974</v>
      </c>
      <c r="C733">
        <f t="shared" si="45"/>
        <v>732</v>
      </c>
      <c r="D733" t="s">
        <v>1215</v>
      </c>
      <c r="E733" t="s">
        <v>53</v>
      </c>
      <c r="F733" t="s">
        <v>1211</v>
      </c>
      <c r="G733">
        <v>1974</v>
      </c>
      <c r="H733" t="str">
        <f t="shared" si="46"/>
        <v>Dudziński Tomasz</v>
      </c>
      <c r="I733">
        <f t="shared" si="47"/>
        <v>1974</v>
      </c>
      <c r="J733" t="s">
        <v>36</v>
      </c>
      <c r="K733" t="s">
        <v>126</v>
      </c>
    </row>
    <row r="734" spans="1:11">
      <c r="A734" t="str">
        <f t="shared" si="44"/>
        <v>KrupkaTomasz1980</v>
      </c>
      <c r="C734">
        <f t="shared" si="45"/>
        <v>733</v>
      </c>
      <c r="D734" t="s">
        <v>1216</v>
      </c>
      <c r="E734" t="s">
        <v>53</v>
      </c>
      <c r="F734" t="s">
        <v>1211</v>
      </c>
      <c r="G734">
        <v>1980</v>
      </c>
      <c r="H734" t="str">
        <f t="shared" si="46"/>
        <v>Krupka Tomasz</v>
      </c>
      <c r="I734">
        <f t="shared" si="47"/>
        <v>1980</v>
      </c>
      <c r="J734" t="s">
        <v>36</v>
      </c>
      <c r="K734" t="s">
        <v>126</v>
      </c>
    </row>
    <row r="735" spans="1:11">
      <c r="A735" t="str">
        <f t="shared" si="44"/>
        <v>RychlewskiTomasz1973</v>
      </c>
      <c r="C735">
        <f t="shared" si="45"/>
        <v>734</v>
      </c>
      <c r="D735" t="s">
        <v>1217</v>
      </c>
      <c r="E735" t="s">
        <v>53</v>
      </c>
      <c r="F735" t="s">
        <v>1211</v>
      </c>
      <c r="G735">
        <v>1973</v>
      </c>
      <c r="H735" t="str">
        <f t="shared" si="46"/>
        <v>Rychlewski Tomasz</v>
      </c>
      <c r="I735">
        <f t="shared" si="47"/>
        <v>1973</v>
      </c>
      <c r="J735" t="s">
        <v>36</v>
      </c>
      <c r="K735" t="s">
        <v>126</v>
      </c>
    </row>
    <row r="736" spans="1:11">
      <c r="A736" t="str">
        <f t="shared" si="44"/>
        <v>CzyrkiewiczMarcin1977</v>
      </c>
      <c r="C736">
        <f t="shared" si="45"/>
        <v>735</v>
      </c>
      <c r="D736" t="s">
        <v>1218</v>
      </c>
      <c r="E736" t="s">
        <v>21</v>
      </c>
      <c r="F736" t="s">
        <v>1211</v>
      </c>
      <c r="G736">
        <v>1977</v>
      </c>
      <c r="H736" t="str">
        <f t="shared" si="46"/>
        <v>Czyrkiewicz Marcin</v>
      </c>
      <c r="I736">
        <f t="shared" si="47"/>
        <v>1977</v>
      </c>
      <c r="J736" t="s">
        <v>36</v>
      </c>
      <c r="K736" t="s">
        <v>126</v>
      </c>
    </row>
    <row r="737" spans="1:11">
      <c r="A737" t="str">
        <f t="shared" si="44"/>
        <v>RychlewskiAdrian2000</v>
      </c>
      <c r="C737">
        <f t="shared" si="45"/>
        <v>736</v>
      </c>
      <c r="D737" t="s">
        <v>1217</v>
      </c>
      <c r="E737" t="s">
        <v>338</v>
      </c>
      <c r="F737" t="s">
        <v>1211</v>
      </c>
      <c r="G737">
        <v>2000</v>
      </c>
      <c r="H737" t="str">
        <f t="shared" si="46"/>
        <v>Rychlewski Adrian</v>
      </c>
      <c r="I737">
        <f t="shared" si="47"/>
        <v>2000</v>
      </c>
      <c r="J737" t="s">
        <v>36</v>
      </c>
      <c r="K737" t="s">
        <v>126</v>
      </c>
    </row>
    <row r="738" spans="1:11">
      <c r="A738" t="str">
        <f t="shared" si="44"/>
        <v>SerkowskiPaweł?</v>
      </c>
      <c r="C738">
        <f t="shared" si="45"/>
        <v>737</v>
      </c>
      <c r="D738" t="s">
        <v>1219</v>
      </c>
      <c r="E738" t="s">
        <v>20</v>
      </c>
      <c r="F738" t="s">
        <v>1212</v>
      </c>
      <c r="G738" t="s">
        <v>1207</v>
      </c>
      <c r="H738" t="str">
        <f t="shared" si="46"/>
        <v>Serkowski Paweł</v>
      </c>
      <c r="I738" t="str">
        <f t="shared" si="47"/>
        <v>?</v>
      </c>
      <c r="J738" t="s">
        <v>36</v>
      </c>
      <c r="K738" t="s">
        <v>126</v>
      </c>
    </row>
    <row r="739" spans="1:11">
      <c r="A739" t="str">
        <f t="shared" si="44"/>
        <v>PłotkaKarol1994</v>
      </c>
      <c r="C739">
        <f t="shared" si="45"/>
        <v>738</v>
      </c>
      <c r="D739" t="s">
        <v>1220</v>
      </c>
      <c r="E739" t="s">
        <v>101</v>
      </c>
      <c r="F739" t="s">
        <v>1212</v>
      </c>
      <c r="G739">
        <v>1994</v>
      </c>
      <c r="H739" t="str">
        <f t="shared" si="46"/>
        <v>Płotka Karol</v>
      </c>
      <c r="I739">
        <f t="shared" si="47"/>
        <v>1994</v>
      </c>
      <c r="J739" t="s">
        <v>36</v>
      </c>
      <c r="K739" t="s">
        <v>126</v>
      </c>
    </row>
    <row r="740" spans="1:11">
      <c r="A740" t="str">
        <f t="shared" si="44"/>
        <v>JarosiewiczGosia1973</v>
      </c>
      <c r="C740">
        <f t="shared" si="45"/>
        <v>739</v>
      </c>
      <c r="D740" t="s">
        <v>593</v>
      </c>
      <c r="E740" t="s">
        <v>863</v>
      </c>
      <c r="F740">
        <v>0</v>
      </c>
      <c r="G740">
        <v>1973</v>
      </c>
      <c r="H740" t="str">
        <f t="shared" si="46"/>
        <v>Jarosiewicz Gosia</v>
      </c>
      <c r="I740">
        <f t="shared" si="47"/>
        <v>1973</v>
      </c>
      <c r="J740" t="s">
        <v>0</v>
      </c>
      <c r="K740" t="s">
        <v>126</v>
      </c>
    </row>
    <row r="741" spans="1:11">
      <c r="A741" t="str">
        <f t="shared" si="44"/>
        <v>MantyckiPaweł1979</v>
      </c>
      <c r="C741">
        <f t="shared" si="45"/>
        <v>740</v>
      </c>
      <c r="D741" t="s">
        <v>1230</v>
      </c>
      <c r="E741" t="s">
        <v>20</v>
      </c>
      <c r="F741" t="s">
        <v>1229</v>
      </c>
      <c r="G741">
        <v>1979</v>
      </c>
      <c r="H741" t="str">
        <f t="shared" si="46"/>
        <v>Mantycki Paweł</v>
      </c>
      <c r="I741">
        <f t="shared" si="47"/>
        <v>1979</v>
      </c>
      <c r="J741" t="s">
        <v>36</v>
      </c>
      <c r="K741" t="s">
        <v>1243</v>
      </c>
    </row>
    <row r="742" spans="1:11">
      <c r="A742" t="str">
        <f t="shared" si="44"/>
        <v>WielińskiPrzemysław1973</v>
      </c>
      <c r="C742">
        <f t="shared" si="45"/>
        <v>741</v>
      </c>
      <c r="D742" t="s">
        <v>1224</v>
      </c>
      <c r="E742" t="s">
        <v>28</v>
      </c>
      <c r="F742" t="s">
        <v>1223</v>
      </c>
      <c r="G742">
        <v>1973</v>
      </c>
      <c r="H742" t="str">
        <f t="shared" si="46"/>
        <v>Wieliński Przemysław</v>
      </c>
      <c r="I742">
        <f t="shared" si="47"/>
        <v>1973</v>
      </c>
      <c r="J742" t="s">
        <v>36</v>
      </c>
      <c r="K742" t="s">
        <v>1243</v>
      </c>
    </row>
    <row r="743" spans="1:11">
      <c r="A743" t="str">
        <f t="shared" si="44"/>
        <v>OrłowskiKonrad1974</v>
      </c>
      <c r="C743">
        <f t="shared" si="45"/>
        <v>742</v>
      </c>
      <c r="D743" t="s">
        <v>32</v>
      </c>
      <c r="E743" t="s">
        <v>74</v>
      </c>
      <c r="F743" t="s">
        <v>1223</v>
      </c>
      <c r="G743">
        <v>1974</v>
      </c>
      <c r="H743" t="str">
        <f t="shared" si="46"/>
        <v>Orłowski Konrad</v>
      </c>
      <c r="I743">
        <f t="shared" si="47"/>
        <v>1974</v>
      </c>
      <c r="J743" t="s">
        <v>36</v>
      </c>
      <c r="K743" t="s">
        <v>1243</v>
      </c>
    </row>
    <row r="744" spans="1:11">
      <c r="A744" t="str">
        <f t="shared" si="44"/>
        <v>SobieszczańskiBartłomiej1974</v>
      </c>
      <c r="C744">
        <f t="shared" si="45"/>
        <v>743</v>
      </c>
      <c r="D744" t="s">
        <v>1222</v>
      </c>
      <c r="E744" t="s">
        <v>288</v>
      </c>
      <c r="F744" t="s">
        <v>832</v>
      </c>
      <c r="G744">
        <v>1974</v>
      </c>
      <c r="H744" t="str">
        <f t="shared" si="46"/>
        <v>Sobieszczański Bartłomiej</v>
      </c>
      <c r="I744">
        <f t="shared" si="47"/>
        <v>1974</v>
      </c>
      <c r="J744" t="s">
        <v>36</v>
      </c>
      <c r="K744" t="s">
        <v>1243</v>
      </c>
    </row>
    <row r="745" spans="1:11">
      <c r="A745" t="str">
        <f t="shared" si="44"/>
        <v>KusajdaPaulina0</v>
      </c>
      <c r="C745">
        <f t="shared" si="45"/>
        <v>744</v>
      </c>
      <c r="D745" t="s">
        <v>1227</v>
      </c>
      <c r="E745" t="s">
        <v>1226</v>
      </c>
      <c r="F745" t="s">
        <v>1225</v>
      </c>
      <c r="G745">
        <v>0</v>
      </c>
      <c r="H745" t="str">
        <f t="shared" si="46"/>
        <v>Kusajda Paulina</v>
      </c>
      <c r="I745">
        <f t="shared" si="47"/>
        <v>0</v>
      </c>
      <c r="J745" t="s">
        <v>0</v>
      </c>
      <c r="K745" t="s">
        <v>1243</v>
      </c>
    </row>
    <row r="746" spans="1:11">
      <c r="A746" t="str">
        <f t="shared" si="44"/>
        <v>KowalZbigniew1977</v>
      </c>
      <c r="C746">
        <f t="shared" si="45"/>
        <v>745</v>
      </c>
      <c r="D746" t="s">
        <v>1239</v>
      </c>
      <c r="E746" t="s">
        <v>285</v>
      </c>
      <c r="F746" t="s">
        <v>1240</v>
      </c>
      <c r="G746">
        <v>1977</v>
      </c>
      <c r="H746" t="str">
        <f t="shared" si="46"/>
        <v>Kowal Zbigniew</v>
      </c>
      <c r="I746">
        <f t="shared" si="47"/>
        <v>1977</v>
      </c>
      <c r="J746" t="s">
        <v>36</v>
      </c>
      <c r="K746" t="s">
        <v>1244</v>
      </c>
    </row>
    <row r="747" spans="1:11">
      <c r="A747" t="str">
        <f t="shared" si="44"/>
        <v>TomczakWojciech1976</v>
      </c>
      <c r="C747">
        <f t="shared" si="45"/>
        <v>746</v>
      </c>
      <c r="D747" t="s">
        <v>859</v>
      </c>
      <c r="E747" t="s">
        <v>166</v>
      </c>
      <c r="F747" t="s">
        <v>832</v>
      </c>
      <c r="G747">
        <v>1976</v>
      </c>
      <c r="H747" t="str">
        <f t="shared" si="46"/>
        <v>Tomczak Wojciech</v>
      </c>
      <c r="I747">
        <f t="shared" si="47"/>
        <v>1976</v>
      </c>
      <c r="J747" t="s">
        <v>36</v>
      </c>
      <c r="K747" t="s">
        <v>1244</v>
      </c>
    </row>
    <row r="748" spans="1:11">
      <c r="A748" t="str">
        <f t="shared" si="44"/>
        <v>KaczorPiotr1977</v>
      </c>
      <c r="C748">
        <f t="shared" si="45"/>
        <v>747</v>
      </c>
      <c r="D748" t="s">
        <v>1237</v>
      </c>
      <c r="E748" t="s">
        <v>19</v>
      </c>
      <c r="F748" t="s">
        <v>1236</v>
      </c>
      <c r="G748">
        <v>1977</v>
      </c>
      <c r="H748" t="str">
        <f t="shared" si="46"/>
        <v>Kaczor Piotr</v>
      </c>
      <c r="I748">
        <f t="shared" si="47"/>
        <v>1977</v>
      </c>
      <c r="J748" t="s">
        <v>36</v>
      </c>
      <c r="K748" t="s">
        <v>1244</v>
      </c>
    </row>
    <row r="749" spans="1:11">
      <c r="A749" t="str">
        <f t="shared" si="44"/>
        <v>GulbinowiczAdam1967</v>
      </c>
      <c r="C749">
        <f t="shared" si="45"/>
        <v>748</v>
      </c>
      <c r="D749" t="s">
        <v>1235</v>
      </c>
      <c r="E749" t="s">
        <v>89</v>
      </c>
      <c r="F749" t="s">
        <v>1234</v>
      </c>
      <c r="G749">
        <v>1967</v>
      </c>
      <c r="H749" t="str">
        <f t="shared" si="46"/>
        <v>Gulbinowicz Adam</v>
      </c>
      <c r="I749">
        <f t="shared" si="47"/>
        <v>1967</v>
      </c>
      <c r="J749" t="s">
        <v>36</v>
      </c>
      <c r="K749" t="s">
        <v>1244</v>
      </c>
    </row>
    <row r="750" spans="1:11">
      <c r="A750" t="str">
        <f t="shared" si="44"/>
        <v>AdamskiJanusz1969</v>
      </c>
      <c r="C750">
        <f t="shared" si="45"/>
        <v>749</v>
      </c>
      <c r="D750" t="s">
        <v>1233</v>
      </c>
      <c r="E750" t="s">
        <v>1232</v>
      </c>
      <c r="F750" t="s">
        <v>1231</v>
      </c>
      <c r="G750">
        <v>1969</v>
      </c>
      <c r="H750" t="str">
        <f t="shared" si="46"/>
        <v>Adamski Janusz</v>
      </c>
      <c r="I750">
        <f t="shared" si="47"/>
        <v>1969</v>
      </c>
      <c r="J750" t="s">
        <v>36</v>
      </c>
      <c r="K750" t="s">
        <v>1244</v>
      </c>
    </row>
    <row r="751" spans="1:11">
      <c r="A751" t="str">
        <f t="shared" si="44"/>
        <v>NowackaElżbieta1976</v>
      </c>
      <c r="C751">
        <f t="shared" si="45"/>
        <v>750</v>
      </c>
      <c r="D751" t="s">
        <v>1242</v>
      </c>
      <c r="E751" t="s">
        <v>1241</v>
      </c>
      <c r="F751" t="s">
        <v>842</v>
      </c>
      <c r="G751" t="s">
        <v>306</v>
      </c>
      <c r="H751" t="str">
        <f t="shared" si="46"/>
        <v>Nowacka Elżbieta</v>
      </c>
      <c r="I751" t="str">
        <f t="shared" si="47"/>
        <v>1976</v>
      </c>
      <c r="J751" t="s">
        <v>0</v>
      </c>
      <c r="K751" t="s">
        <v>1244</v>
      </c>
    </row>
    <row r="752" spans="1:11">
      <c r="A752" t="str">
        <f t="shared" si="44"/>
        <v>KowalWiktoria2001</v>
      </c>
      <c r="C752">
        <f t="shared" si="45"/>
        <v>751</v>
      </c>
      <c r="D752" t="s">
        <v>1239</v>
      </c>
      <c r="E752" t="s">
        <v>1238</v>
      </c>
      <c r="F752" t="s">
        <v>677</v>
      </c>
      <c r="G752">
        <v>2001</v>
      </c>
      <c r="H752" t="str">
        <f t="shared" si="46"/>
        <v>Kowal Wiktoria</v>
      </c>
      <c r="I752">
        <f t="shared" si="47"/>
        <v>2001</v>
      </c>
      <c r="J752" t="s">
        <v>0</v>
      </c>
      <c r="K752" t="s">
        <v>1244</v>
      </c>
    </row>
  </sheetData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J37"/>
  <sheetViews>
    <sheetView showZeros="0" zoomScale="85" zoomScaleNormal="85" workbookViewId="0"/>
  </sheetViews>
  <sheetFormatPr defaultRowHeight="13.2"/>
  <cols>
    <col min="1" max="1" width="17.44140625" style="13" bestFit="1" customWidth="1"/>
    <col min="2" max="2" width="25.44140625" style="13" bestFit="1" customWidth="1"/>
    <col min="3" max="3" width="6.77734375" style="29" customWidth="1"/>
    <col min="4" max="4" width="7.77734375" style="29" bestFit="1" customWidth="1"/>
    <col min="5" max="5" width="7.109375" style="29" bestFit="1" customWidth="1"/>
    <col min="6" max="6" width="7.6640625" style="29" bestFit="1" customWidth="1"/>
    <col min="7" max="7" width="8" style="29" bestFit="1" customWidth="1"/>
    <col min="8" max="8" width="7.33203125" style="234" bestFit="1" customWidth="1"/>
    <col min="9" max="9" width="7.88671875" style="29" bestFit="1" customWidth="1"/>
    <col min="10" max="10" width="8.88671875" style="13"/>
    <col min="11" max="11" width="18.109375" style="13" bestFit="1" customWidth="1"/>
    <col min="12" max="12" width="6.6640625" style="13" bestFit="1" customWidth="1"/>
    <col min="13" max="13" width="7.77734375" style="13" bestFit="1" customWidth="1"/>
    <col min="14" max="14" width="7.109375" style="13" bestFit="1" customWidth="1"/>
    <col min="15" max="15" width="7.6640625" style="13" bestFit="1" customWidth="1"/>
    <col min="16" max="16" width="8" style="13" bestFit="1" customWidth="1"/>
    <col min="17" max="17" width="7.33203125" style="13" bestFit="1" customWidth="1"/>
    <col min="18" max="18" width="7.88671875" style="13" bestFit="1" customWidth="1"/>
    <col min="19" max="19" width="8.88671875" style="13"/>
    <col min="20" max="20" width="18.109375" style="13" bestFit="1" customWidth="1"/>
    <col min="21" max="21" width="6.6640625" style="13" bestFit="1" customWidth="1"/>
    <col min="22" max="22" width="7.77734375" style="13" bestFit="1" customWidth="1"/>
    <col min="23" max="23" width="7.109375" style="13" bestFit="1" customWidth="1"/>
    <col min="24" max="24" width="7.6640625" style="13" bestFit="1" customWidth="1"/>
    <col min="25" max="25" width="8" style="13" bestFit="1" customWidth="1"/>
    <col min="26" max="26" width="7.33203125" style="13" bestFit="1" customWidth="1"/>
    <col min="27" max="27" width="7.88671875" style="13" bestFit="1" customWidth="1"/>
    <col min="28" max="16384" width="8.88671875" style="13"/>
  </cols>
  <sheetData>
    <row r="1" spans="1:36">
      <c r="A1" s="47" t="s">
        <v>991</v>
      </c>
      <c r="J1" s="47" t="s">
        <v>992</v>
      </c>
      <c r="L1" s="29"/>
      <c r="M1" s="29"/>
      <c r="N1" s="29"/>
      <c r="O1" s="29"/>
      <c r="P1" s="29"/>
      <c r="Q1" s="29"/>
      <c r="R1" s="29"/>
      <c r="S1" s="47" t="s">
        <v>993</v>
      </c>
      <c r="U1" s="29"/>
      <c r="V1" s="29"/>
      <c r="W1" s="29"/>
      <c r="X1" s="29"/>
      <c r="Y1" s="29"/>
      <c r="Z1" s="29"/>
      <c r="AA1" s="29"/>
      <c r="AB1" s="47" t="s">
        <v>996</v>
      </c>
      <c r="AD1" s="29"/>
      <c r="AE1" s="29"/>
      <c r="AF1" s="29"/>
      <c r="AG1" s="29"/>
      <c r="AH1" s="29"/>
      <c r="AI1" s="29"/>
      <c r="AJ1" s="29"/>
    </row>
    <row r="2" spans="1:36" ht="12.6" customHeight="1">
      <c r="B2" s="13" t="s">
        <v>47</v>
      </c>
      <c r="K2" s="13" t="s">
        <v>47</v>
      </c>
      <c r="L2" s="29"/>
      <c r="M2" s="29"/>
      <c r="N2" s="29"/>
      <c r="O2" s="29"/>
      <c r="P2" s="29"/>
      <c r="Q2" s="29"/>
      <c r="R2" s="29"/>
      <c r="T2" s="13" t="s">
        <v>47</v>
      </c>
      <c r="U2" s="29"/>
      <c r="V2" s="29"/>
      <c r="W2" s="29"/>
      <c r="X2" s="29"/>
      <c r="Y2" s="29"/>
      <c r="Z2" s="29"/>
      <c r="AA2" s="29"/>
      <c r="AC2" s="13" t="s">
        <v>47</v>
      </c>
      <c r="AD2" s="29"/>
      <c r="AE2" s="29"/>
      <c r="AF2" s="29"/>
      <c r="AG2" s="29"/>
      <c r="AH2" s="29"/>
      <c r="AI2" s="29"/>
      <c r="AJ2" s="29"/>
    </row>
    <row r="3" spans="1:36">
      <c r="C3" s="29" t="s">
        <v>913</v>
      </c>
      <c r="D3" s="29" t="s">
        <v>909</v>
      </c>
      <c r="E3" s="29" t="s">
        <v>907</v>
      </c>
      <c r="F3" s="29" t="s">
        <v>908</v>
      </c>
      <c r="G3" s="29" t="s">
        <v>910</v>
      </c>
      <c r="H3" s="272" t="s">
        <v>911</v>
      </c>
      <c r="I3" s="29" t="s">
        <v>912</v>
      </c>
      <c r="L3" s="29" t="s">
        <v>913</v>
      </c>
      <c r="M3" s="29" t="s">
        <v>909</v>
      </c>
      <c r="N3" s="29" t="s">
        <v>907</v>
      </c>
      <c r="O3" s="29" t="s">
        <v>908</v>
      </c>
      <c r="P3" s="29" t="s">
        <v>910</v>
      </c>
      <c r="Q3" s="29" t="s">
        <v>911</v>
      </c>
      <c r="R3" s="29" t="s">
        <v>912</v>
      </c>
      <c r="U3" s="29" t="s">
        <v>913</v>
      </c>
      <c r="V3" s="29" t="s">
        <v>909</v>
      </c>
      <c r="W3" s="29" t="s">
        <v>907</v>
      </c>
      <c r="X3" s="29" t="s">
        <v>908</v>
      </c>
      <c r="Y3" s="29" t="s">
        <v>910</v>
      </c>
      <c r="Z3" s="29" t="s">
        <v>911</v>
      </c>
      <c r="AA3" s="29" t="s">
        <v>912</v>
      </c>
      <c r="AD3" s="29" t="s">
        <v>913</v>
      </c>
      <c r="AE3" s="29" t="s">
        <v>909</v>
      </c>
      <c r="AF3" s="29" t="s">
        <v>907</v>
      </c>
      <c r="AG3" s="29" t="s">
        <v>908</v>
      </c>
      <c r="AH3" s="29" t="s">
        <v>910</v>
      </c>
      <c r="AI3" s="29" t="s">
        <v>911</v>
      </c>
      <c r="AJ3" s="29" t="s">
        <v>912</v>
      </c>
    </row>
    <row r="4" spans="1:36">
      <c r="B4" s="13" t="s">
        <v>4</v>
      </c>
      <c r="C4" s="29">
        <f>D4+G4</f>
        <v>46</v>
      </c>
      <c r="D4" s="29">
        <f>E4+F4</f>
        <v>5</v>
      </c>
      <c r="E4" s="29">
        <f>COUNT('PPM K'!F:F)-1</f>
        <v>5</v>
      </c>
      <c r="F4" s="49">
        <v>0</v>
      </c>
      <c r="G4" s="29">
        <f>H4+I4</f>
        <v>41</v>
      </c>
      <c r="H4" s="234">
        <f>COUNT('PPM M'!F:F)-1</f>
        <v>41</v>
      </c>
      <c r="I4" s="49">
        <v>0</v>
      </c>
      <c r="K4" s="13" t="s">
        <v>4</v>
      </c>
      <c r="L4" s="29">
        <f>M4+P4</f>
        <v>27</v>
      </c>
      <c r="M4" s="29">
        <f>N4+O4</f>
        <v>4</v>
      </c>
      <c r="N4" s="29">
        <f>COUNTIFS('PPM K'!$F:$F,"&gt;=0",'PPM K'!$AQ:$AQ,"&gt;=6")</f>
        <v>4</v>
      </c>
      <c r="O4" s="49">
        <v>0</v>
      </c>
      <c r="P4" s="29">
        <f>Q4+R4</f>
        <v>23</v>
      </c>
      <c r="Q4" s="29">
        <f>COUNTIFS('PPM M'!$F:$F,"&gt;=0",'PPM M'!$AQ:$AQ,"&gt;=6")</f>
        <v>23</v>
      </c>
      <c r="R4" s="49">
        <v>0</v>
      </c>
      <c r="T4" s="13" t="s">
        <v>4</v>
      </c>
      <c r="U4" s="30">
        <f>V4+Y4</f>
        <v>16195.72596811055</v>
      </c>
      <c r="V4" s="30">
        <f>W4+X4</f>
        <v>2579.7914082633624</v>
      </c>
      <c r="W4" s="30">
        <f>SUMIF('PPM K'!$F:$F,"&gt;=0",'PPM K'!$E:$E)</f>
        <v>2579.7914082633624</v>
      </c>
      <c r="X4" s="49">
        <v>0</v>
      </c>
      <c r="Y4" s="30">
        <f>Z4+AA4</f>
        <v>13615.934559847188</v>
      </c>
      <c r="Z4" s="30">
        <f>SUMIF('PPM M'!$F:$F,"&gt;=0",'PPM M'!$E:$E)</f>
        <v>13615.934559847188</v>
      </c>
      <c r="AA4" s="49">
        <v>0</v>
      </c>
      <c r="AC4" s="13" t="s">
        <v>4</v>
      </c>
      <c r="AD4" s="30">
        <f>AE4+AH4</f>
        <v>216.5</v>
      </c>
      <c r="AE4" s="30">
        <f>AF4+AG4</f>
        <v>28</v>
      </c>
      <c r="AF4" s="30">
        <f>SUMIF('PPM K'!$F:$F,"&gt;=0",'PPM K'!$AQ:$AQ)</f>
        <v>28</v>
      </c>
      <c r="AG4" s="49">
        <v>0</v>
      </c>
      <c r="AH4" s="30">
        <f>AI4+AJ4</f>
        <v>188.5</v>
      </c>
      <c r="AI4" s="30">
        <f>SUMIF('PPM M'!$F:$F,"&gt;=0",'PPM M'!$AQ:$AQ)</f>
        <v>188.5</v>
      </c>
      <c r="AJ4" s="49">
        <v>0</v>
      </c>
    </row>
    <row r="5" spans="1:36">
      <c r="B5" s="13" t="s">
        <v>37</v>
      </c>
      <c r="C5" s="29">
        <f t="shared" ref="C5:C19" si="0">D5+G5</f>
        <v>53</v>
      </c>
      <c r="D5" s="29">
        <f t="shared" ref="D5:D19" si="1">E5+F5</f>
        <v>11</v>
      </c>
      <c r="E5" s="29">
        <f>COUNT('PPM K'!G:G)-1</f>
        <v>11</v>
      </c>
      <c r="F5" s="49">
        <v>0</v>
      </c>
      <c r="G5" s="29">
        <f t="shared" ref="G5:G19" si="2">H5+I5</f>
        <v>42</v>
      </c>
      <c r="H5" s="234">
        <f>COUNT('PPM M'!G:G)-1</f>
        <v>42</v>
      </c>
      <c r="I5" s="49">
        <v>0</v>
      </c>
      <c r="K5" s="13" t="s">
        <v>37</v>
      </c>
      <c r="L5" s="29">
        <f t="shared" ref="L5:L19" si="3">M5+P5</f>
        <v>17</v>
      </c>
      <c r="M5" s="29">
        <f t="shared" ref="M5:M19" si="4">N5+O5</f>
        <v>3</v>
      </c>
      <c r="N5" s="29">
        <f>COUNTIFS('PPM K'!$G:$G,"&gt;=0",'PPM K'!$AQ:$AQ,"&gt;=6")</f>
        <v>3</v>
      </c>
      <c r="O5" s="49">
        <v>0</v>
      </c>
      <c r="P5" s="29">
        <f t="shared" ref="P5:P19" si="5">Q5+R5</f>
        <v>14</v>
      </c>
      <c r="Q5" s="29">
        <f>COUNTIFS('PPM M'!$G:$G,"&gt;=0",'PPM M'!$AQ:$AQ,"&gt;=6")</f>
        <v>14</v>
      </c>
      <c r="R5" s="49">
        <v>0</v>
      </c>
      <c r="T5" s="13" t="s">
        <v>37</v>
      </c>
      <c r="U5" s="30">
        <f t="shared" ref="U5:U19" si="6">V5+Y5</f>
        <v>13097.287336226005</v>
      </c>
      <c r="V5" s="30">
        <f t="shared" ref="V5:V19" si="7">W5+X5</f>
        <v>2879.6345528343531</v>
      </c>
      <c r="W5" s="30">
        <f>SUMIF('PPM K'!$G:$G,"&gt;=0",'PPM K'!$E:$E)</f>
        <v>2879.6345528343531</v>
      </c>
      <c r="X5" s="49">
        <v>0</v>
      </c>
      <c r="Y5" s="30">
        <f t="shared" ref="Y5:Y19" si="8">Z5+AA5</f>
        <v>10217.652783391652</v>
      </c>
      <c r="Z5" s="30">
        <f>SUMIF('PPM M'!$G:$G,"&gt;=0",'PPM M'!$E:$E)</f>
        <v>10217.652783391652</v>
      </c>
      <c r="AA5" s="49">
        <v>0</v>
      </c>
      <c r="AC5" s="13" t="s">
        <v>37</v>
      </c>
      <c r="AD5" s="30">
        <f t="shared" ref="AD5:AD19" si="9">AE5+AH5</f>
        <v>180.5</v>
      </c>
      <c r="AE5" s="30">
        <f t="shared" ref="AE5:AE19" si="10">AF5+AG5</f>
        <v>34</v>
      </c>
      <c r="AF5" s="30">
        <f>SUMIF('PPM K'!$G:$G,"&gt;=0",'PPM K'!$AQ:$AQ)</f>
        <v>34</v>
      </c>
      <c r="AG5" s="49">
        <v>0</v>
      </c>
      <c r="AH5" s="30">
        <f t="shared" ref="AH5:AH19" si="11">AI5+AJ5</f>
        <v>146.5</v>
      </c>
      <c r="AI5" s="30">
        <f>SUMIF('PPM M'!$G:$G,"&gt;=0",'PPM M'!$AQ:$AQ)</f>
        <v>146.5</v>
      </c>
      <c r="AJ5" s="49">
        <v>0</v>
      </c>
    </row>
    <row r="6" spans="1:36">
      <c r="B6" s="13" t="s">
        <v>1271</v>
      </c>
      <c r="C6" s="29">
        <f t="shared" si="0"/>
        <v>258</v>
      </c>
      <c r="D6" s="29">
        <f t="shared" si="1"/>
        <v>22</v>
      </c>
      <c r="E6" s="29">
        <f>COUNT('PPM K'!H:H)-1</f>
        <v>6</v>
      </c>
      <c r="F6" s="253">
        <f>COUNT('PPM K'!AC:AC)-1</f>
        <v>16</v>
      </c>
      <c r="G6" s="29">
        <f t="shared" si="2"/>
        <v>236</v>
      </c>
      <c r="H6" s="234">
        <f>COUNT('PPM M'!H:H)-1</f>
        <v>85</v>
      </c>
      <c r="I6" s="253">
        <f>COUNT('PPM M'!AC:AC)-1</f>
        <v>151</v>
      </c>
      <c r="K6" s="13" t="s">
        <v>1271</v>
      </c>
      <c r="L6" s="29">
        <f t="shared" si="3"/>
        <v>19</v>
      </c>
      <c r="M6" s="29">
        <f t="shared" si="4"/>
        <v>2</v>
      </c>
      <c r="N6" s="29">
        <f>COUNTIFS('PPM K'!$H:$H,"&gt;=0",'PPM K'!$AQ:$AQ,"&gt;=6")</f>
        <v>2</v>
      </c>
      <c r="O6" s="29">
        <f>COUNTIFS('PPM K'!$AC:$AC,"&gt;=0",'PPM K'!$AQ:$AQ,"&gt;=6")</f>
        <v>0</v>
      </c>
      <c r="P6" s="29">
        <f t="shared" si="5"/>
        <v>17</v>
      </c>
      <c r="Q6" s="29">
        <f>COUNTIFS('PPM M'!$H:$H,"&gt;=0",'PPM M'!$AQ:$AQ,"&gt;=6")</f>
        <v>13</v>
      </c>
      <c r="R6" s="29">
        <f>COUNTIFS('PPM M'!$AC:$AC,"&gt;=0",'PPM M'!$AQ:$AQ,"&gt;=6")</f>
        <v>4</v>
      </c>
      <c r="T6" s="13" t="s">
        <v>1271</v>
      </c>
      <c r="U6" s="30">
        <f t="shared" si="6"/>
        <v>22908.392580056512</v>
      </c>
      <c r="V6" s="30">
        <f t="shared" si="7"/>
        <v>2374.9402866740948</v>
      </c>
      <c r="W6" s="30">
        <f>SUMIF('PPM K'!$H:$H,"&gt;=0",'PPM K'!$E:$E)</f>
        <v>1461.3738018787376</v>
      </c>
      <c r="X6" s="30">
        <f>SUMIF('PPM K'!$AC:$AC,"&gt;=0",'PPM K'!$E:$E)</f>
        <v>913.56648479535716</v>
      </c>
      <c r="Y6" s="30">
        <f t="shared" si="8"/>
        <v>20533.452293382416</v>
      </c>
      <c r="Z6" s="30">
        <f>SUMIF('PPM M'!$H:$H,"&gt;=0",'PPM M'!$E:$E)</f>
        <v>14342.833647860447</v>
      </c>
      <c r="AA6" s="30">
        <f>SUMIF('PPM M'!$AC:$AC,"&gt;=0",'PPM M'!$E:$E)</f>
        <v>6190.6186455219677</v>
      </c>
      <c r="AC6" s="13" t="s">
        <v>1271</v>
      </c>
      <c r="AD6" s="30">
        <f t="shared" si="9"/>
        <v>437.5</v>
      </c>
      <c r="AE6" s="30">
        <f t="shared" si="10"/>
        <v>33.5</v>
      </c>
      <c r="AF6" s="30">
        <f>SUMIF('PPM K'!$H:$H,"&gt;=0",'PPM K'!$AQ:$AQ)</f>
        <v>18</v>
      </c>
      <c r="AG6" s="30">
        <f>SUMIF('PPM K'!$AC:$AC,"&gt;=0",'PPM K'!$AQ:$AQ)</f>
        <v>15.5</v>
      </c>
      <c r="AH6" s="30">
        <f t="shared" si="11"/>
        <v>404</v>
      </c>
      <c r="AI6" s="30">
        <f>SUMIF('PPM M'!$H:$H,"&gt;=0",'PPM M'!$AQ:$AQ)</f>
        <v>242</v>
      </c>
      <c r="AJ6" s="30">
        <f>SUMIF('PPM M'!$AC:$AC,"&gt;=0",'PPM M'!$AQ:$AQ)</f>
        <v>162</v>
      </c>
    </row>
    <row r="7" spans="1:36">
      <c r="B7" s="13" t="s">
        <v>61</v>
      </c>
      <c r="C7" s="29">
        <f t="shared" si="0"/>
        <v>38</v>
      </c>
      <c r="D7" s="29">
        <f t="shared" si="1"/>
        <v>6</v>
      </c>
      <c r="E7" s="29">
        <f>COUNT('PPM K'!I:I)-1</f>
        <v>6</v>
      </c>
      <c r="F7" s="49">
        <v>0</v>
      </c>
      <c r="G7" s="29">
        <f t="shared" si="2"/>
        <v>32</v>
      </c>
      <c r="H7" s="234">
        <f>COUNT('PPM M'!I:I)-1</f>
        <v>32</v>
      </c>
      <c r="I7" s="49">
        <v>0</v>
      </c>
      <c r="K7" s="13" t="s">
        <v>61</v>
      </c>
      <c r="L7" s="29">
        <f t="shared" si="3"/>
        <v>17</v>
      </c>
      <c r="M7" s="29">
        <f t="shared" si="4"/>
        <v>2</v>
      </c>
      <c r="N7" s="29">
        <f>COUNTIFS('PPM K'!$I:$I,"&gt;=0",'PPM K'!$AQ:$AQ,"&gt;=6")</f>
        <v>2</v>
      </c>
      <c r="O7" s="49">
        <v>0</v>
      </c>
      <c r="P7" s="29">
        <f t="shared" si="5"/>
        <v>15</v>
      </c>
      <c r="Q7" s="29">
        <f>COUNTIFS('PPM M'!$I:$I,"&gt;=0",'PPM M'!$AQ:$AQ,"&gt;=6")</f>
        <v>15</v>
      </c>
      <c r="R7" s="49">
        <v>0</v>
      </c>
      <c r="T7" s="13" t="s">
        <v>61</v>
      </c>
      <c r="U7" s="30">
        <f t="shared" si="6"/>
        <v>11797.966402548154</v>
      </c>
      <c r="V7" s="30">
        <f t="shared" si="7"/>
        <v>1680.620389898512</v>
      </c>
      <c r="W7" s="30">
        <f>SUMIF('PPM K'!$I:$I,"&gt;=0",'PPM K'!$E:$E)</f>
        <v>1680.620389898512</v>
      </c>
      <c r="X7" s="49">
        <v>0</v>
      </c>
      <c r="Y7" s="30">
        <f t="shared" si="8"/>
        <v>10117.346012649643</v>
      </c>
      <c r="Z7" s="30">
        <f>SUMIF('PPM M'!$I:$I,"&gt;=0",'PPM M'!$E:$E)</f>
        <v>10117.346012649643</v>
      </c>
      <c r="AA7" s="49">
        <v>0</v>
      </c>
      <c r="AC7" s="13" t="s">
        <v>61</v>
      </c>
      <c r="AD7" s="30">
        <f t="shared" si="9"/>
        <v>160</v>
      </c>
      <c r="AE7" s="30">
        <f t="shared" si="10"/>
        <v>21.5</v>
      </c>
      <c r="AF7" s="30">
        <f>SUMIF('PPM K'!$I:$I,"&gt;=0",'PPM K'!$AQ:$AQ)</f>
        <v>21.5</v>
      </c>
      <c r="AG7" s="49">
        <v>0</v>
      </c>
      <c r="AH7" s="30">
        <f t="shared" si="11"/>
        <v>138.5</v>
      </c>
      <c r="AI7" s="30">
        <f>SUMIF('PPM M'!$I:$I,"&gt;=0",'PPM M'!$AQ:$AQ)</f>
        <v>138.5</v>
      </c>
      <c r="AJ7" s="49">
        <v>0</v>
      </c>
    </row>
    <row r="8" spans="1:36">
      <c r="B8" s="13" t="s">
        <v>41</v>
      </c>
      <c r="C8" s="29">
        <f t="shared" si="0"/>
        <v>53</v>
      </c>
      <c r="D8" s="29">
        <f t="shared" si="1"/>
        <v>9</v>
      </c>
      <c r="E8" s="29">
        <f>COUNT('PPM K'!J:J)-1</f>
        <v>9</v>
      </c>
      <c r="F8" s="49">
        <v>0</v>
      </c>
      <c r="G8" s="29">
        <f t="shared" si="2"/>
        <v>44</v>
      </c>
      <c r="H8" s="234">
        <f>COUNT('PPM M'!J:J)-1</f>
        <v>44</v>
      </c>
      <c r="I8" s="49">
        <v>0</v>
      </c>
      <c r="K8" s="13" t="s">
        <v>41</v>
      </c>
      <c r="L8" s="29">
        <f t="shared" si="3"/>
        <v>27</v>
      </c>
      <c r="M8" s="29">
        <f t="shared" si="4"/>
        <v>5</v>
      </c>
      <c r="N8" s="29">
        <f>COUNTIFS('PPM K'!$J:$J,"&gt;=0",'PPM K'!$AQ:$AQ,"&gt;=6")</f>
        <v>5</v>
      </c>
      <c r="O8" s="49">
        <v>0</v>
      </c>
      <c r="P8" s="29">
        <f t="shared" si="5"/>
        <v>22</v>
      </c>
      <c r="Q8" s="29">
        <f>COUNTIFS('PPM M'!$J:$J,"&gt;=0",'PPM M'!$AQ:$AQ,"&gt;=6")</f>
        <v>22</v>
      </c>
      <c r="R8" s="49">
        <v>0</v>
      </c>
      <c r="T8" s="13" t="s">
        <v>41</v>
      </c>
      <c r="U8" s="48">
        <f t="shared" si="6"/>
        <v>17838.634756318508</v>
      </c>
      <c r="V8" s="30">
        <f t="shared" si="7"/>
        <v>3402.7091038269318</v>
      </c>
      <c r="W8" s="30">
        <f>SUMIF('PPM K'!$J:$J,"&gt;=0",'PPM K'!$E:$E)</f>
        <v>3402.7091038269318</v>
      </c>
      <c r="X8" s="49">
        <v>0</v>
      </c>
      <c r="Y8" s="30">
        <f t="shared" si="8"/>
        <v>14435.925652491576</v>
      </c>
      <c r="Z8" s="30">
        <f>SUMIF('PPM M'!$J:$J,"&gt;=0",'PPM M'!$E:$E)</f>
        <v>14435.925652491576</v>
      </c>
      <c r="AA8" s="49">
        <v>0</v>
      </c>
      <c r="AC8" s="13" t="s">
        <v>41</v>
      </c>
      <c r="AD8" s="48">
        <f t="shared" si="9"/>
        <v>233.5</v>
      </c>
      <c r="AE8" s="30">
        <f t="shared" si="10"/>
        <v>38</v>
      </c>
      <c r="AF8" s="30">
        <f>SUMIF('PPM K'!$J:$J,"&gt;=0",'PPM K'!$AQ:$AQ)</f>
        <v>38</v>
      </c>
      <c r="AG8" s="49">
        <v>0</v>
      </c>
      <c r="AH8" s="30">
        <f t="shared" si="11"/>
        <v>195.5</v>
      </c>
      <c r="AI8" s="30">
        <f>SUMIF('PPM M'!$J:$J,"&gt;=0",'PPM M'!$AQ:$AQ)</f>
        <v>195.5</v>
      </c>
      <c r="AJ8" s="49">
        <v>0</v>
      </c>
    </row>
    <row r="9" spans="1:36">
      <c r="B9" s="13" t="s">
        <v>3</v>
      </c>
      <c r="C9" s="29">
        <f t="shared" si="0"/>
        <v>60</v>
      </c>
      <c r="D9" s="29">
        <f t="shared" si="1"/>
        <v>11</v>
      </c>
      <c r="E9" s="29">
        <f>COUNT('PPM K'!K:K)-1</f>
        <v>11</v>
      </c>
      <c r="F9" s="49">
        <v>0</v>
      </c>
      <c r="G9" s="29">
        <f t="shared" si="2"/>
        <v>49</v>
      </c>
      <c r="H9" s="234">
        <f>COUNT('PPM M'!K:K)-1</f>
        <v>49</v>
      </c>
      <c r="I9" s="49">
        <v>0</v>
      </c>
      <c r="K9" s="13" t="s">
        <v>3</v>
      </c>
      <c r="L9" s="29">
        <f t="shared" si="3"/>
        <v>27</v>
      </c>
      <c r="M9" s="29">
        <f t="shared" si="4"/>
        <v>5</v>
      </c>
      <c r="N9" s="29">
        <f>COUNTIFS('PPM K'!$K:$K,"&gt;=0",'PPM K'!$AQ:$AQ,"&gt;=6")</f>
        <v>5</v>
      </c>
      <c r="O9" s="49">
        <v>0</v>
      </c>
      <c r="P9" s="29">
        <f t="shared" si="5"/>
        <v>22</v>
      </c>
      <c r="Q9" s="29">
        <f>COUNTIFS('PPM M'!$K:$K,"&gt;=0",'PPM M'!$AQ:$AQ,"&gt;=6")</f>
        <v>22</v>
      </c>
      <c r="R9" s="49">
        <v>0</v>
      </c>
      <c r="T9" s="13" t="s">
        <v>3</v>
      </c>
      <c r="U9" s="30">
        <f t="shared" si="6"/>
        <v>17996.048119464711</v>
      </c>
      <c r="V9" s="30">
        <f t="shared" si="7"/>
        <v>3656.2077462609318</v>
      </c>
      <c r="W9" s="30">
        <f>SUMIF('PPM K'!$K:$K,"&gt;=0",'PPM K'!$E:$E)</f>
        <v>3656.2077462609318</v>
      </c>
      <c r="X9" s="49">
        <v>0</v>
      </c>
      <c r="Y9" s="30">
        <f t="shared" si="8"/>
        <v>14339.84037320378</v>
      </c>
      <c r="Z9" s="30">
        <f>SUMIF('PPM M'!$K:$K,"&gt;=0",'PPM M'!$E:$E)</f>
        <v>14339.84037320378</v>
      </c>
      <c r="AA9" s="49">
        <v>0</v>
      </c>
      <c r="AC9" s="13" t="s">
        <v>3</v>
      </c>
      <c r="AD9" s="30">
        <f t="shared" si="9"/>
        <v>241</v>
      </c>
      <c r="AE9" s="30">
        <f t="shared" si="10"/>
        <v>43.5</v>
      </c>
      <c r="AF9" s="30">
        <f>SUMIF('PPM K'!$K:$K,"&gt;=0",'PPM K'!$AQ:$AQ)</f>
        <v>43.5</v>
      </c>
      <c r="AG9" s="49">
        <v>0</v>
      </c>
      <c r="AH9" s="30">
        <f t="shared" si="11"/>
        <v>197.5</v>
      </c>
      <c r="AI9" s="30">
        <f>SUMIF('PPM M'!$K:$K,"&gt;=0",'PPM M'!$AQ:$AQ)</f>
        <v>197.5</v>
      </c>
      <c r="AJ9" s="49">
        <v>0</v>
      </c>
    </row>
    <row r="10" spans="1:36">
      <c r="B10" s="481" t="s">
        <v>797</v>
      </c>
      <c r="C10" s="29">
        <f t="shared" si="0"/>
        <v>36</v>
      </c>
      <c r="D10" s="29">
        <f t="shared" si="1"/>
        <v>5</v>
      </c>
      <c r="E10" s="29">
        <f>COUNT('PPM K'!L:L)-1</f>
        <v>3</v>
      </c>
      <c r="F10" s="253">
        <f>COUNT('PPM K'!AG:AG)-1</f>
        <v>2</v>
      </c>
      <c r="G10" s="29">
        <f t="shared" si="2"/>
        <v>31</v>
      </c>
      <c r="H10" s="234">
        <f>COUNT('PPM M'!L:L)-1</f>
        <v>18</v>
      </c>
      <c r="I10" s="253">
        <f>COUNT('PPM M'!AG:AG)-1</f>
        <v>13</v>
      </c>
      <c r="K10" s="13" t="s">
        <v>797</v>
      </c>
      <c r="L10" s="29">
        <f t="shared" si="3"/>
        <v>19</v>
      </c>
      <c r="M10" s="29">
        <f t="shared" si="4"/>
        <v>3</v>
      </c>
      <c r="N10" s="29">
        <f>COUNTIFS('PPM K'!$L:$L,"&gt;=0",'PPM K'!$AQ:$AQ,"&gt;=6")</f>
        <v>3</v>
      </c>
      <c r="O10" s="29">
        <f>COUNTIFS('PPM K'!$AG:$AG,"&gt;=0",'PPM K'!$AQ:$AQ,"&gt;=6")</f>
        <v>0</v>
      </c>
      <c r="P10" s="29">
        <f t="shared" si="5"/>
        <v>16</v>
      </c>
      <c r="Q10" s="29">
        <f>COUNTIFS('PPM M'!$L:$L,"&gt;=0",'PPM M'!$AQ:$AQ,"&gt;=6")</f>
        <v>12</v>
      </c>
      <c r="R10" s="29">
        <f>COUNTIFS('PPM M'!$AG:$AG,"&gt;=0",'PPM M'!$AQ:$AQ,"&gt;=6")</f>
        <v>4</v>
      </c>
      <c r="T10" s="13" t="s">
        <v>797</v>
      </c>
      <c r="U10" s="30">
        <f t="shared" si="6"/>
        <v>12956.365950424657</v>
      </c>
      <c r="V10" s="30">
        <f t="shared" si="7"/>
        <v>2289.5849631344104</v>
      </c>
      <c r="W10" s="30">
        <f>SUMIF('PPM K'!$L:$L,"&gt;=0",'PPM K'!$E:$E)</f>
        <v>1688.1279024313972</v>
      </c>
      <c r="X10" s="30">
        <f>SUMIF('PPM K'!$AG:$AG,"&gt;=0",'PPM K'!$E:$E)</f>
        <v>601.45706070301321</v>
      </c>
      <c r="Y10" s="30">
        <f t="shared" si="8"/>
        <v>10666.780987290247</v>
      </c>
      <c r="Z10" s="30">
        <f>SUMIF('PPM M'!$L:$L,"&gt;=0",'PPM M'!$E:$E)</f>
        <v>7294.2825894481311</v>
      </c>
      <c r="AA10" s="30">
        <f>SUMIF('PPM M'!$AG:$AG,"&gt;=0",'PPM M'!$E:$E)</f>
        <v>3372.4983978421169</v>
      </c>
      <c r="AC10" s="13" t="s">
        <v>797</v>
      </c>
      <c r="AD10" s="30">
        <f t="shared" si="9"/>
        <v>168.5</v>
      </c>
      <c r="AE10" s="30">
        <f t="shared" si="10"/>
        <v>25</v>
      </c>
      <c r="AF10" s="30">
        <f>SUMIF('PPM K'!$L:$L,"&gt;=0",'PPM K'!$AQ:$AQ)</f>
        <v>18</v>
      </c>
      <c r="AG10" s="30">
        <f>SUMIF('PPM K'!$AG:$AG,"&gt;=0",'PPM K'!$AQ:$AQ)</f>
        <v>7</v>
      </c>
      <c r="AH10" s="30">
        <f t="shared" si="11"/>
        <v>143.5</v>
      </c>
      <c r="AI10" s="30">
        <f>SUMIF('PPM M'!$L:$L,"&gt;=0",'PPM M'!$AQ:$AQ)</f>
        <v>94</v>
      </c>
      <c r="AJ10" s="30">
        <f>SUMIF('PPM M'!$AG:$AG,"&gt;=0",'PPM M'!$AQ:$AQ)</f>
        <v>49.5</v>
      </c>
    </row>
    <row r="11" spans="1:36">
      <c r="B11" s="13" t="s">
        <v>1</v>
      </c>
      <c r="C11" s="29">
        <f t="shared" si="0"/>
        <v>78</v>
      </c>
      <c r="D11" s="29">
        <f t="shared" si="1"/>
        <v>14</v>
      </c>
      <c r="E11" s="29">
        <f>COUNT('PPM K'!M:M)-1</f>
        <v>14</v>
      </c>
      <c r="F11" s="49">
        <v>0</v>
      </c>
      <c r="G11" s="29">
        <f t="shared" si="2"/>
        <v>64</v>
      </c>
      <c r="H11" s="234">
        <f>COUNT('PPM M'!M:M)-1</f>
        <v>64</v>
      </c>
      <c r="I11" s="49">
        <v>0</v>
      </c>
      <c r="K11" s="13" t="s">
        <v>1</v>
      </c>
      <c r="L11" s="29">
        <f t="shared" si="3"/>
        <v>18</v>
      </c>
      <c r="M11" s="29">
        <f t="shared" si="4"/>
        <v>2</v>
      </c>
      <c r="N11" s="29">
        <f>COUNTIFS('PPM K'!$M:$M,"&gt;=0",'PPM K'!$AQ:$AQ,"&gt;=6")</f>
        <v>2</v>
      </c>
      <c r="O11" s="49">
        <v>0</v>
      </c>
      <c r="P11" s="29">
        <f t="shared" si="5"/>
        <v>16</v>
      </c>
      <c r="Q11" s="29">
        <f>COUNTIFS('PPM M'!$M:$M,"&gt;=0",'PPM M'!$AQ:$AQ,"&gt;=6")</f>
        <v>16</v>
      </c>
      <c r="R11" s="49">
        <v>0</v>
      </c>
      <c r="T11" s="13" t="s">
        <v>1</v>
      </c>
      <c r="U11" s="30">
        <f t="shared" si="6"/>
        <v>15522.711994615123</v>
      </c>
      <c r="V11" s="30">
        <f t="shared" si="7"/>
        <v>2143.8574984656298</v>
      </c>
      <c r="W11" s="30">
        <f>SUMIF('PPM K'!$M:$M,"&gt;=0",'PPM K'!$E:$E)</f>
        <v>2143.8574984656298</v>
      </c>
      <c r="X11" s="49">
        <v>0</v>
      </c>
      <c r="Y11" s="30">
        <f t="shared" si="8"/>
        <v>13378.854496149494</v>
      </c>
      <c r="Z11" s="30">
        <f>SUMIF('PPM M'!$M:$M,"&gt;=0",'PPM M'!$E:$E)</f>
        <v>13378.854496149494</v>
      </c>
      <c r="AA11" s="49">
        <v>0</v>
      </c>
      <c r="AC11" s="13" t="s">
        <v>1</v>
      </c>
      <c r="AD11" s="30">
        <f t="shared" si="9"/>
        <v>227.5</v>
      </c>
      <c r="AE11" s="30">
        <f t="shared" si="10"/>
        <v>30</v>
      </c>
      <c r="AF11" s="30">
        <f>SUMIF('PPM K'!$M:$M,"&gt;=0",'PPM K'!$AQ:$AQ)</f>
        <v>30</v>
      </c>
      <c r="AG11" s="49">
        <v>0</v>
      </c>
      <c r="AH11" s="30">
        <f t="shared" si="11"/>
        <v>197.5</v>
      </c>
      <c r="AI11" s="30">
        <f>SUMIF('PPM M'!$M:$M,"&gt;=0",'PPM M'!$AQ:$AQ)</f>
        <v>197.5</v>
      </c>
      <c r="AJ11" s="49">
        <v>0</v>
      </c>
    </row>
    <row r="12" spans="1:36">
      <c r="B12" s="13" t="s">
        <v>42</v>
      </c>
      <c r="C12" s="29">
        <f t="shared" si="0"/>
        <v>38</v>
      </c>
      <c r="D12" s="29">
        <f t="shared" si="1"/>
        <v>7</v>
      </c>
      <c r="E12" s="29">
        <f>COUNT('PPM K'!N:N)-1</f>
        <v>7</v>
      </c>
      <c r="F12" s="49">
        <v>0</v>
      </c>
      <c r="G12" s="29">
        <f t="shared" si="2"/>
        <v>31</v>
      </c>
      <c r="H12" s="234">
        <f>COUNT('PPM M'!N:N)-1</f>
        <v>31</v>
      </c>
      <c r="I12" s="49">
        <v>0</v>
      </c>
      <c r="K12" s="13" t="s">
        <v>42</v>
      </c>
      <c r="L12" s="29">
        <f t="shared" si="3"/>
        <v>13</v>
      </c>
      <c r="M12" s="29">
        <f t="shared" si="4"/>
        <v>1</v>
      </c>
      <c r="N12" s="29">
        <f>COUNTIFS('PPM K'!$N:$N,"&gt;=0",'PPM K'!$AQ:$AQ,"&gt;=6")</f>
        <v>1</v>
      </c>
      <c r="O12" s="49">
        <v>0</v>
      </c>
      <c r="P12" s="29">
        <f t="shared" si="5"/>
        <v>12</v>
      </c>
      <c r="Q12" s="29">
        <f>COUNTIFS('PPM M'!$N:$N,"&gt;=0",'PPM M'!$AQ:$AQ,"&gt;=6")</f>
        <v>12</v>
      </c>
      <c r="R12" s="49">
        <v>0</v>
      </c>
      <c r="T12" s="13" t="s">
        <v>42</v>
      </c>
      <c r="U12" s="30">
        <f t="shared" si="6"/>
        <v>10752.254075316214</v>
      </c>
      <c r="V12" s="30">
        <f t="shared" si="7"/>
        <v>1698.9002846016504</v>
      </c>
      <c r="W12" s="30">
        <f>SUMIF('PPM K'!$N:$N,"&gt;=0",'PPM K'!$E:$E)</f>
        <v>1698.9002846016504</v>
      </c>
      <c r="X12" s="49">
        <v>0</v>
      </c>
      <c r="Y12" s="30">
        <f t="shared" si="8"/>
        <v>9053.3537907145637</v>
      </c>
      <c r="Z12" s="30">
        <f>SUMIF('PPM M'!$N:$N,"&gt;=0",'PPM M'!$E:$E)</f>
        <v>9053.3537907145637</v>
      </c>
      <c r="AA12" s="49">
        <v>0</v>
      </c>
      <c r="AC12" s="13" t="s">
        <v>42</v>
      </c>
      <c r="AD12" s="30">
        <f t="shared" si="9"/>
        <v>149.5</v>
      </c>
      <c r="AE12" s="30">
        <f t="shared" si="10"/>
        <v>20.5</v>
      </c>
      <c r="AF12" s="30">
        <f>SUMIF('PPM K'!$N:$N,"&gt;=0",'PPM K'!$AQ:$AQ)</f>
        <v>20.5</v>
      </c>
      <c r="AG12" s="49">
        <v>0</v>
      </c>
      <c r="AH12" s="30">
        <f t="shared" si="11"/>
        <v>129</v>
      </c>
      <c r="AI12" s="30">
        <f>SUMIF('PPM M'!$N:$N,"&gt;=0",'PPM M'!$AQ:$AQ)</f>
        <v>129</v>
      </c>
      <c r="AJ12" s="49">
        <v>0</v>
      </c>
    </row>
    <row r="13" spans="1:36">
      <c r="A13" s="483" t="s">
        <v>2920</v>
      </c>
      <c r="B13" s="484" t="s">
        <v>1272</v>
      </c>
      <c r="C13" s="29">
        <f t="shared" si="0"/>
        <v>37</v>
      </c>
      <c r="D13" s="29">
        <f t="shared" si="1"/>
        <v>4</v>
      </c>
      <c r="E13" s="29">
        <f>COUNT('PPM K'!O:O)-1</f>
        <v>1</v>
      </c>
      <c r="F13" s="253">
        <f>COUNT('PPM K'!AJ:AJ)-1</f>
        <v>3</v>
      </c>
      <c r="G13" s="29">
        <f t="shared" si="2"/>
        <v>33</v>
      </c>
      <c r="H13" s="234">
        <f>COUNT('PPM M'!O:O)-1</f>
        <v>15</v>
      </c>
      <c r="I13" s="253">
        <f>COUNT('PPM M'!AJ:AJ)-1</f>
        <v>18</v>
      </c>
      <c r="K13" s="13" t="s">
        <v>1272</v>
      </c>
      <c r="L13" s="29">
        <f t="shared" si="3"/>
        <v>12</v>
      </c>
      <c r="M13" s="29">
        <f t="shared" si="4"/>
        <v>1</v>
      </c>
      <c r="N13" s="29">
        <f>COUNTIFS('PPM K'!$O:$O,"&gt;=0",'PPM K'!$AQ:$AQ,"&gt;=6")</f>
        <v>1</v>
      </c>
      <c r="O13" s="29">
        <f>COUNTIFS('PPM K'!$AJ:$AJ,"&gt;=0",'PPM K'!$AQ:$AQ,"&gt;=6")</f>
        <v>0</v>
      </c>
      <c r="P13" s="29">
        <f t="shared" si="5"/>
        <v>11</v>
      </c>
      <c r="Q13" s="29">
        <f>COUNTIFS('PPM M'!$O:$O,"&gt;=0",'PPM M'!$AQ:$AQ,"&gt;=6")</f>
        <v>10</v>
      </c>
      <c r="R13" s="29">
        <f>COUNTIFS('PPM M'!$AJ:$AJ,"&gt;=0",'PPM M'!$AQ:$AQ,"&gt;=6")</f>
        <v>1</v>
      </c>
      <c r="T13" s="13" t="s">
        <v>1272</v>
      </c>
      <c r="U13" s="30">
        <f t="shared" si="6"/>
        <v>8453.4467034269856</v>
      </c>
      <c r="V13" s="30">
        <f t="shared" si="7"/>
        <v>778.11922753988244</v>
      </c>
      <c r="W13" s="30">
        <f>SUMIF('PPM K'!$O:$O,"&gt;=0",'PPM K'!$E:$E)</f>
        <v>600</v>
      </c>
      <c r="X13" s="30">
        <f>SUMIF('PPM K'!$AJ:$AJ,"&gt;=0",'PPM K'!$E:$E)</f>
        <v>178.11922753988244</v>
      </c>
      <c r="Y13" s="30">
        <f t="shared" si="8"/>
        <v>7675.3274758871039</v>
      </c>
      <c r="Z13" s="30">
        <f>SUMIF('PPM M'!$O:$O,"&gt;=0",'PPM M'!$E:$E)</f>
        <v>6082.3653926710995</v>
      </c>
      <c r="AA13" s="30">
        <f>SUMIF('PPM M'!$AJ:$AJ,"&gt;=0",'PPM M'!$E:$E)</f>
        <v>1592.9620832160042</v>
      </c>
      <c r="AC13" s="13" t="s">
        <v>1272</v>
      </c>
      <c r="AD13" s="30">
        <f t="shared" si="9"/>
        <v>106.5</v>
      </c>
      <c r="AE13" s="30">
        <f t="shared" si="10"/>
        <v>8.5</v>
      </c>
      <c r="AF13" s="30">
        <f>SUMIF('PPM K'!$O:$O,"&gt;=0",'PPM K'!$AQ:$AQ)</f>
        <v>6</v>
      </c>
      <c r="AG13" s="30">
        <f>SUMIF('PPM K'!$AJ:$AJ,"&gt;=0",'PPM K'!$AQ:$AQ)</f>
        <v>2.5</v>
      </c>
      <c r="AH13" s="30">
        <f t="shared" si="11"/>
        <v>98</v>
      </c>
      <c r="AI13" s="30">
        <f>SUMIF('PPM M'!$O:$O,"&gt;=0",'PPM M'!$AQ:$AQ)</f>
        <v>75.5</v>
      </c>
      <c r="AJ13" s="30">
        <f>SUMIF('PPM M'!$AJ:$AJ,"&gt;=0",'PPM M'!$AQ:$AQ)</f>
        <v>22.5</v>
      </c>
    </row>
    <row r="14" spans="1:36">
      <c r="B14" s="13" t="s">
        <v>115</v>
      </c>
      <c r="C14" s="29">
        <f t="shared" si="0"/>
        <v>69</v>
      </c>
      <c r="D14" s="29">
        <f t="shared" si="1"/>
        <v>13</v>
      </c>
      <c r="E14" s="29">
        <f>COUNT('PPM K'!P:P)-1</f>
        <v>13</v>
      </c>
      <c r="F14" s="49">
        <v>0</v>
      </c>
      <c r="G14" s="29">
        <f t="shared" si="2"/>
        <v>56</v>
      </c>
      <c r="H14" s="234">
        <f>COUNT('PPM M'!P:P)-1</f>
        <v>56</v>
      </c>
      <c r="I14" s="49">
        <v>0</v>
      </c>
      <c r="K14" s="13" t="s">
        <v>115</v>
      </c>
      <c r="L14" s="29">
        <f t="shared" si="3"/>
        <v>18</v>
      </c>
      <c r="M14" s="29">
        <f t="shared" si="4"/>
        <v>2</v>
      </c>
      <c r="N14" s="29">
        <f>COUNTIFS('PPM K'!$P:$P,"&gt;=0",'PPM K'!$AQ:$AQ,"&gt;=6")</f>
        <v>2</v>
      </c>
      <c r="O14" s="49">
        <v>0</v>
      </c>
      <c r="P14" s="29">
        <f t="shared" si="5"/>
        <v>16</v>
      </c>
      <c r="Q14" s="29">
        <f>COUNTIFS('PPM M'!$P:$P,"&gt;=0",'PPM M'!$AQ:$AQ,"&gt;=6")</f>
        <v>16</v>
      </c>
      <c r="R14" s="49">
        <v>0</v>
      </c>
      <c r="T14" s="13" t="s">
        <v>115</v>
      </c>
      <c r="U14" s="30">
        <f t="shared" si="6"/>
        <v>14580.802476535067</v>
      </c>
      <c r="V14" s="30">
        <f t="shared" si="7"/>
        <v>2256.5017175228936</v>
      </c>
      <c r="W14" s="30">
        <f>SUMIF('PPM K'!$P:$P,"&gt;=0",'PPM K'!$E:$E)</f>
        <v>2256.5017175228936</v>
      </c>
      <c r="X14" s="49">
        <v>0</v>
      </c>
      <c r="Y14" s="30">
        <f t="shared" si="8"/>
        <v>12324.300759012174</v>
      </c>
      <c r="Z14" s="30">
        <f>SUMIF('PPM M'!$P:$P,"&gt;=0",'PPM M'!$E:$E)</f>
        <v>12324.300759012174</v>
      </c>
      <c r="AA14" s="49">
        <v>0</v>
      </c>
      <c r="AC14" s="13" t="s">
        <v>115</v>
      </c>
      <c r="AD14" s="30">
        <f t="shared" si="9"/>
        <v>213.5</v>
      </c>
      <c r="AE14" s="30">
        <f t="shared" si="10"/>
        <v>28</v>
      </c>
      <c r="AF14" s="30">
        <f>SUMIF('PPM K'!$P:$P,"&gt;=0",'PPM K'!$AQ:$AQ)</f>
        <v>28</v>
      </c>
      <c r="AG14" s="49">
        <v>0</v>
      </c>
      <c r="AH14" s="30">
        <f t="shared" ref="AH14" si="12">AI14+AJ14</f>
        <v>185.5</v>
      </c>
      <c r="AI14" s="30">
        <f>SUMIF('PPM M'!$P:$P,"&gt;=0",'PPM M'!$AQ:$AQ)</f>
        <v>185.5</v>
      </c>
      <c r="AJ14" s="49">
        <v>0</v>
      </c>
    </row>
    <row r="15" spans="1:36">
      <c r="B15" s="481" t="s">
        <v>62</v>
      </c>
      <c r="C15" s="29">
        <f t="shared" si="0"/>
        <v>36</v>
      </c>
      <c r="D15" s="29">
        <f t="shared" si="1"/>
        <v>3</v>
      </c>
      <c r="E15" s="29">
        <f>COUNT('PPM K'!Q:Q)-1</f>
        <v>3</v>
      </c>
      <c r="F15" s="49">
        <v>0</v>
      </c>
      <c r="G15" s="29">
        <f t="shared" si="2"/>
        <v>33</v>
      </c>
      <c r="H15" s="234">
        <f>COUNT('PPM M'!Q:Q)-1</f>
        <v>33</v>
      </c>
      <c r="I15" s="49">
        <v>0</v>
      </c>
      <c r="K15" s="13" t="s">
        <v>62</v>
      </c>
      <c r="L15" s="29">
        <f t="shared" si="3"/>
        <v>14</v>
      </c>
      <c r="M15" s="29">
        <f t="shared" si="4"/>
        <v>2</v>
      </c>
      <c r="N15" s="29">
        <f>COUNTIFS('PPM K'!$Q:$Q,"&gt;=0",'PPM K'!$AQ:$AQ,"&gt;=6")</f>
        <v>2</v>
      </c>
      <c r="O15" s="49">
        <v>0</v>
      </c>
      <c r="P15" s="29">
        <f t="shared" si="5"/>
        <v>12</v>
      </c>
      <c r="Q15" s="29">
        <f>COUNTIFS('PPM M'!$Q:$Q,"&gt;=0",'PPM M'!$AQ:$AQ,"&gt;=6")</f>
        <v>12</v>
      </c>
      <c r="R15" s="49">
        <v>0</v>
      </c>
      <c r="T15" s="13" t="s">
        <v>62</v>
      </c>
      <c r="U15" s="30">
        <f t="shared" si="6"/>
        <v>8888.5413063153901</v>
      </c>
      <c r="V15" s="30">
        <f t="shared" si="7"/>
        <v>1377.9337309434336</v>
      </c>
      <c r="W15" s="30">
        <f>SUMIF('PPM K'!$Q:$Q,"&gt;=0",'PPM K'!$E:$E)</f>
        <v>1377.9337309434336</v>
      </c>
      <c r="X15" s="49">
        <v>0</v>
      </c>
      <c r="Y15" s="30">
        <f t="shared" si="8"/>
        <v>7510.607575371956</v>
      </c>
      <c r="Z15" s="30">
        <f>SUMIF('PPM M'!$Q:$Q,"&gt;=0",'PPM M'!$E:$E)</f>
        <v>7510.607575371956</v>
      </c>
      <c r="AA15" s="49">
        <v>0</v>
      </c>
      <c r="AC15" s="13" t="s">
        <v>62</v>
      </c>
      <c r="AD15" s="30">
        <f t="shared" si="9"/>
        <v>123.5</v>
      </c>
      <c r="AE15" s="30">
        <f t="shared" si="10"/>
        <v>16.5</v>
      </c>
      <c r="AF15" s="30">
        <f>SUMIF('PPM K'!$Q:$Q,"&gt;=0",'PPM K'!$AQ:$AQ)</f>
        <v>16.5</v>
      </c>
      <c r="AG15" s="49">
        <v>0</v>
      </c>
      <c r="AH15" s="30">
        <f t="shared" si="11"/>
        <v>107</v>
      </c>
      <c r="AI15" s="30">
        <f>SUMIF('PPM M'!$Q:$Q,"&gt;=0",'PPM M'!$AQ:$AQ)</f>
        <v>107</v>
      </c>
      <c r="AJ15" s="49">
        <v>0</v>
      </c>
    </row>
    <row r="16" spans="1:36">
      <c r="A16" s="483" t="s">
        <v>2922</v>
      </c>
      <c r="B16" s="13" t="s">
        <v>9</v>
      </c>
      <c r="C16" s="29">
        <f t="shared" si="0"/>
        <v>35</v>
      </c>
      <c r="D16" s="29">
        <f t="shared" si="1"/>
        <v>4</v>
      </c>
      <c r="E16" s="29">
        <f>COUNT('PPM K'!R:R)-1</f>
        <v>4</v>
      </c>
      <c r="F16" s="49">
        <v>0</v>
      </c>
      <c r="G16" s="29">
        <f t="shared" si="2"/>
        <v>31</v>
      </c>
      <c r="H16" s="234">
        <f>COUNT('PPM M'!R:R)-1</f>
        <v>31</v>
      </c>
      <c r="I16" s="49">
        <v>0</v>
      </c>
      <c r="K16" s="13" t="s">
        <v>9</v>
      </c>
      <c r="L16" s="29">
        <f t="shared" si="3"/>
        <v>11</v>
      </c>
      <c r="M16" s="29">
        <f t="shared" si="4"/>
        <v>0</v>
      </c>
      <c r="N16" s="29">
        <f>COUNTIFS('PPM K'!$R:$R,"&gt;=0",'PPM K'!$AQ:$AQ,"&gt;=6")</f>
        <v>0</v>
      </c>
      <c r="O16" s="49">
        <v>0</v>
      </c>
      <c r="P16" s="29">
        <f t="shared" si="5"/>
        <v>11</v>
      </c>
      <c r="Q16" s="29">
        <f>COUNTIFS('PPM M'!$R:$R,"&gt;=0",'PPM M'!$AQ:$AQ,"&gt;=6")</f>
        <v>11</v>
      </c>
      <c r="R16" s="49">
        <v>0</v>
      </c>
      <c r="T16" s="13" t="s">
        <v>9</v>
      </c>
      <c r="U16" s="30">
        <f t="shared" si="6"/>
        <v>8639.8219985439264</v>
      </c>
      <c r="V16" s="30">
        <f t="shared" si="7"/>
        <v>570.58002452605069</v>
      </c>
      <c r="W16" s="30">
        <f>SUMIF('PPM K'!$R:$R,"&gt;=0",'PPM K'!$E:$E)</f>
        <v>570.58002452605069</v>
      </c>
      <c r="X16" s="49">
        <v>0</v>
      </c>
      <c r="Y16" s="30">
        <f t="shared" si="8"/>
        <v>8069.2419740178757</v>
      </c>
      <c r="Z16" s="30">
        <f>SUMIF('PPM M'!$R:$R,"&gt;=0",'PPM M'!$E:$E)</f>
        <v>8069.2419740178757</v>
      </c>
      <c r="AA16" s="49">
        <v>0</v>
      </c>
      <c r="AC16" s="13" t="s">
        <v>9</v>
      </c>
      <c r="AD16" s="48">
        <f t="shared" si="9"/>
        <v>112</v>
      </c>
      <c r="AE16" s="30">
        <f t="shared" si="10"/>
        <v>7</v>
      </c>
      <c r="AF16" s="30">
        <f>SUMIF('PPM K'!$R:$R,"&gt;=0",'PPM K'!$AQ:$AQ)</f>
        <v>7</v>
      </c>
      <c r="AG16" s="49">
        <v>0</v>
      </c>
      <c r="AH16" s="30">
        <f t="shared" si="11"/>
        <v>105</v>
      </c>
      <c r="AI16" s="30">
        <f>SUMIF('PPM M'!$R:$R,"&gt;=0",'PPM M'!$AQ:$AQ)</f>
        <v>105</v>
      </c>
      <c r="AJ16" s="49">
        <v>0</v>
      </c>
    </row>
    <row r="17" spans="1:36">
      <c r="B17" s="13" t="s">
        <v>1258</v>
      </c>
      <c r="C17" s="29">
        <f t="shared" si="0"/>
        <v>44</v>
      </c>
      <c r="D17" s="29">
        <f t="shared" si="1"/>
        <v>2</v>
      </c>
      <c r="E17" s="29">
        <f>COUNT('PPM K'!S:S)-1</f>
        <v>2</v>
      </c>
      <c r="F17" s="49">
        <v>0</v>
      </c>
      <c r="G17" s="29">
        <f t="shared" si="2"/>
        <v>42</v>
      </c>
      <c r="H17" s="234">
        <f>COUNT('PPM M'!S:S)-1</f>
        <v>42</v>
      </c>
      <c r="I17" s="49">
        <v>0</v>
      </c>
      <c r="K17" s="13" t="s">
        <v>1258</v>
      </c>
      <c r="L17" s="29">
        <f t="shared" si="3"/>
        <v>20</v>
      </c>
      <c r="M17" s="29">
        <f t="shared" si="4"/>
        <v>1</v>
      </c>
      <c r="N17" s="29">
        <f>COUNTIFS('PPM K'!$S:$S,"&gt;=0",'PPM K'!$AQ:$AQ,"&gt;=6")</f>
        <v>1</v>
      </c>
      <c r="O17" s="49">
        <v>0</v>
      </c>
      <c r="P17" s="29">
        <f t="shared" si="5"/>
        <v>19</v>
      </c>
      <c r="Q17" s="29">
        <f>COUNTIFS('PPM M'!$S:$S,"&gt;=0",'PPM M'!$AQ:$AQ,"&gt;=6")</f>
        <v>19</v>
      </c>
      <c r="R17" s="49">
        <v>0</v>
      </c>
      <c r="T17" s="13" t="s">
        <v>1258</v>
      </c>
      <c r="U17" s="48">
        <f t="shared" si="6"/>
        <v>13826.641376150539</v>
      </c>
      <c r="V17" s="30">
        <f t="shared" si="7"/>
        <v>926.20522014799656</v>
      </c>
      <c r="W17" s="30">
        <f>SUMIF('PPM K'!$S:$S,"&gt;=0",'PPM K'!$E:$E)</f>
        <v>926.20522014799656</v>
      </c>
      <c r="X17" s="49">
        <v>0</v>
      </c>
      <c r="Y17" s="30">
        <f t="shared" si="8"/>
        <v>12900.436156002543</v>
      </c>
      <c r="Z17" s="30">
        <f>SUMIF('PPM M'!$S:$S,"&gt;=0",'PPM M'!$E:$E)</f>
        <v>12900.436156002543</v>
      </c>
      <c r="AA17" s="49">
        <v>0</v>
      </c>
      <c r="AC17" s="13" t="s">
        <v>1258</v>
      </c>
      <c r="AD17" s="30">
        <f t="shared" si="9"/>
        <v>180.5</v>
      </c>
      <c r="AE17" s="30">
        <f t="shared" si="10"/>
        <v>10</v>
      </c>
      <c r="AF17" s="30">
        <f>SUMIF('PPM K'!$S:$S,"&gt;=0",'PPM K'!$AQ:$AQ)</f>
        <v>10</v>
      </c>
      <c r="AG17" s="49">
        <v>0</v>
      </c>
      <c r="AH17" s="30">
        <f t="shared" si="11"/>
        <v>170.5</v>
      </c>
      <c r="AI17" s="30">
        <f>SUMIF('PPM M'!$S:$S,"&gt;=0",'PPM M'!$AQ:$AQ)</f>
        <v>170.5</v>
      </c>
      <c r="AJ17" s="49">
        <v>0</v>
      </c>
    </row>
    <row r="18" spans="1:36">
      <c r="B18" s="13" t="s">
        <v>1273</v>
      </c>
      <c r="C18" s="29">
        <f t="shared" si="0"/>
        <v>275</v>
      </c>
      <c r="D18" s="29">
        <f t="shared" si="1"/>
        <v>28</v>
      </c>
      <c r="E18" s="29">
        <f>COUNT('PPM K'!T:T)-1</f>
        <v>11</v>
      </c>
      <c r="F18" s="253">
        <f>COUNT('PPM K'!AN:AN)-1</f>
        <v>17</v>
      </c>
      <c r="G18" s="29">
        <f t="shared" si="2"/>
        <v>247</v>
      </c>
      <c r="H18" s="234">
        <f>COUNT('PPM M'!T:T)-1</f>
        <v>91</v>
      </c>
      <c r="I18" s="253">
        <f>COUNT('PPM M'!AN:AN)-1</f>
        <v>156</v>
      </c>
      <c r="K18" s="13" t="s">
        <v>1273</v>
      </c>
      <c r="L18" s="29">
        <f t="shared" si="3"/>
        <v>25</v>
      </c>
      <c r="M18" s="29">
        <f t="shared" si="4"/>
        <v>3</v>
      </c>
      <c r="N18" s="29">
        <f>COUNTIFS('PPM K'!$T:$T,"&gt;=0",'PPM K'!$AQ:$AQ,"&gt;=6")</f>
        <v>3</v>
      </c>
      <c r="O18" s="29">
        <f>COUNTIFS('PPM K'!$AN:$AN,"&gt;=0",'PPM K'!$AQ:$AQ,"&gt;=6")</f>
        <v>0</v>
      </c>
      <c r="P18" s="29">
        <f t="shared" ref="P18" si="13">Q18+R18</f>
        <v>22</v>
      </c>
      <c r="Q18" s="29">
        <f>COUNTIFS('PPM M'!$T:$T,"&gt;=0",'PPM M'!$AQ:$AQ,"&gt;=6")</f>
        <v>20</v>
      </c>
      <c r="R18" s="29">
        <f>COUNTIFS('PPM M'!$AN:$AN,"&gt;=0",'PPM M'!$AQ:$AQ,"&gt;=6")</f>
        <v>2</v>
      </c>
      <c r="T18" s="13" t="s">
        <v>1273</v>
      </c>
      <c r="U18" s="30">
        <f t="shared" si="6"/>
        <v>25655.189369705673</v>
      </c>
      <c r="V18" s="30">
        <f t="shared" si="7"/>
        <v>3741.6523732140922</v>
      </c>
      <c r="W18" s="30">
        <f>SUMIF('PPM K'!$T:$T,"&gt;=0",'PPM K'!$E:$E)</f>
        <v>2415.3242404856892</v>
      </c>
      <c r="X18" s="30">
        <f>SUMIF('PPM K'!$AN:$AN,"&gt;=0",'PPM K'!$E:$E)</f>
        <v>1326.3281327284033</v>
      </c>
      <c r="Y18" s="30">
        <f t="shared" si="8"/>
        <v>21913.536996491581</v>
      </c>
      <c r="Z18" s="30">
        <f>SUMIF('PPM M'!$T:$T,"&gt;=0",'PPM M'!$E:$E)</f>
        <v>16150.395389414974</v>
      </c>
      <c r="AA18" s="30">
        <f>SUMIF('PPM M'!$AN:$AN,"&gt;=0",'PPM M'!$E:$E)</f>
        <v>5763.1416070766072</v>
      </c>
      <c r="AC18" s="13" t="s">
        <v>1273</v>
      </c>
      <c r="AD18" s="30">
        <f t="shared" si="9"/>
        <v>468</v>
      </c>
      <c r="AE18" s="30">
        <f t="shared" si="10"/>
        <v>49.5</v>
      </c>
      <c r="AF18" s="30">
        <f>SUMIF('PPM K'!$T:$T,"&gt;=0",'PPM K'!$AQ:$AQ)</f>
        <v>31</v>
      </c>
      <c r="AG18" s="30">
        <f>SUMIF('PPM K'!$AN:$AN,"&gt;=0",'PPM K'!$AQ:$AQ)</f>
        <v>18.5</v>
      </c>
      <c r="AH18" s="30">
        <f t="shared" ref="AH18" si="14">AI18+AJ18</f>
        <v>418.5</v>
      </c>
      <c r="AI18" s="30">
        <f>SUMIF('PPM M'!$T:$T,"&gt;=0",'PPM M'!$AQ:$AQ)</f>
        <v>263.5</v>
      </c>
      <c r="AJ18" s="30">
        <f>SUMIF('PPM M'!$AN:$AN,"&gt;=0",'PPM M'!$AQ:$AQ)</f>
        <v>155</v>
      </c>
    </row>
    <row r="19" spans="1:36">
      <c r="B19" s="13" t="s">
        <v>906</v>
      </c>
      <c r="C19" s="29">
        <f t="shared" ref="C19" si="15">D19+G19</f>
        <v>40</v>
      </c>
      <c r="D19" s="29">
        <f t="shared" ref="D19" si="16">E19+F19</f>
        <v>3</v>
      </c>
      <c r="E19" s="29">
        <f>COUNT('PPM K'!U:U)-1</f>
        <v>2</v>
      </c>
      <c r="F19" s="253">
        <f>COUNT('PPM K'!AP:AP)-1</f>
        <v>1</v>
      </c>
      <c r="G19" s="29">
        <f t="shared" ref="G19" si="17">H19+I19</f>
        <v>37</v>
      </c>
      <c r="H19" s="253">
        <f>COUNT('PPM M'!U:U)-1</f>
        <v>28</v>
      </c>
      <c r="I19" s="253">
        <f>COUNT('PPM M'!AP:AP)-1</f>
        <v>9</v>
      </c>
      <c r="K19" s="13" t="s">
        <v>906</v>
      </c>
      <c r="L19" s="29">
        <f t="shared" ref="L19" si="18">M19+P19</f>
        <v>14</v>
      </c>
      <c r="M19" s="29">
        <f t="shared" ref="M19" si="19">N19+O19</f>
        <v>0</v>
      </c>
      <c r="N19" s="29">
        <f>COUNTIFS('PPM K'!$U:$U,"&gt;=0",'PPM K'!$AQ:$AQ,"&gt;=6")</f>
        <v>0</v>
      </c>
      <c r="O19" s="29">
        <f>COUNTIFS('PPM K'!$AP:$AP,"&gt;=0",'PPM K'!$AQ:$AQ,"&gt;=6")</f>
        <v>0</v>
      </c>
      <c r="P19" s="29">
        <f t="shared" ref="P19" si="20">Q19+R19</f>
        <v>14</v>
      </c>
      <c r="Q19" s="29">
        <f>COUNTIFS('PPM M'!$U:$U,"&gt;=0",'PPM M'!$AQ:$AQ,"&gt;=6")</f>
        <v>14</v>
      </c>
      <c r="R19" s="29">
        <f>COUNTIFS('PPM M'!$AP:$AP,"&gt;=0",'PPM M'!$AQ:$AQ,"&gt;=6")</f>
        <v>0</v>
      </c>
      <c r="T19" s="13" t="s">
        <v>906</v>
      </c>
      <c r="U19" s="30">
        <f t="shared" si="6"/>
        <v>9973.2896786777455</v>
      </c>
      <c r="V19" s="30">
        <f t="shared" si="7"/>
        <v>418.22555275818445</v>
      </c>
      <c r="W19" s="30">
        <f>SUMIF('PPM K'!$U:$U,"&gt;=0",'PPM K'!$E:$E)</f>
        <v>242.08135106609103</v>
      </c>
      <c r="X19" s="30">
        <f>SUMIF('PPM K'!$AP:$AP,"&gt;=0",'PPM K'!$E:$E)</f>
        <v>176.14420169209342</v>
      </c>
      <c r="Y19" s="30">
        <f t="shared" si="8"/>
        <v>9555.0641259195618</v>
      </c>
      <c r="Z19" s="30">
        <f>SUMIF('PPM M'!$U:$U,"&gt;=0",'PPM M'!$E:$E)</f>
        <v>8568.5379691727267</v>
      </c>
      <c r="AA19" s="30">
        <f>SUMIF('PPM M'!$AP:$AP,"&gt;=0",'PPM M'!$E:$E)</f>
        <v>986.52615674683602</v>
      </c>
      <c r="AC19" s="13" t="s">
        <v>906</v>
      </c>
      <c r="AD19" s="30">
        <f t="shared" ref="AD19" si="21">AE19+AH19</f>
        <v>140.5</v>
      </c>
      <c r="AE19" s="30">
        <f t="shared" ref="AE19" si="22">AF19+AG19</f>
        <v>6</v>
      </c>
      <c r="AF19" s="30">
        <f>SUMIF('PPM K'!$U:$U,"&gt;=0",'PPM K'!$AQ:$AQ)</f>
        <v>4</v>
      </c>
      <c r="AG19" s="30">
        <f>SUMIF('PPM K'!$AP:$AP,"&gt;=0",'PPM K'!$AQ:$AQ)</f>
        <v>2</v>
      </c>
      <c r="AH19" s="30">
        <f t="shared" ref="AH19" si="23">AI19+AJ19</f>
        <v>134.5</v>
      </c>
      <c r="AI19" s="30">
        <f>SUMIF('PPM M'!$U:$U,"&gt;=0",'PPM M'!$AQ:$AQ)</f>
        <v>117</v>
      </c>
      <c r="AJ19" s="30">
        <f>SUMIF('PPM M'!$AP:$AP,"&gt;=0",'PPM M'!$AQ:$AQ)</f>
        <v>17.5</v>
      </c>
    </row>
    <row r="20" spans="1:36">
      <c r="L20" s="29"/>
      <c r="M20" s="29"/>
      <c r="N20" s="29"/>
      <c r="O20" s="29"/>
      <c r="P20" s="29"/>
      <c r="Q20" s="29"/>
      <c r="R20" s="29"/>
      <c r="U20" s="30"/>
      <c r="V20" s="30"/>
      <c r="W20" s="30"/>
      <c r="X20" s="30"/>
      <c r="Y20" s="30"/>
      <c r="Z20" s="30"/>
      <c r="AA20" s="30"/>
      <c r="AD20" s="30"/>
      <c r="AE20" s="30"/>
      <c r="AF20" s="30"/>
      <c r="AG20" s="30"/>
      <c r="AH20" s="30"/>
      <c r="AI20" s="30"/>
      <c r="AJ20" s="30"/>
    </row>
    <row r="21" spans="1:36">
      <c r="L21" s="29"/>
      <c r="M21" s="29"/>
      <c r="N21" s="29"/>
      <c r="O21" s="29"/>
      <c r="P21" s="29"/>
      <c r="Q21" s="29"/>
      <c r="R21" s="29"/>
      <c r="U21" s="30"/>
      <c r="V21" s="30"/>
      <c r="W21" s="30"/>
      <c r="X21" s="30"/>
      <c r="Y21" s="30"/>
      <c r="Z21" s="30"/>
      <c r="AA21" s="30"/>
      <c r="AD21" s="30"/>
      <c r="AE21" s="30"/>
      <c r="AF21" s="30"/>
      <c r="AG21" s="30"/>
      <c r="AH21" s="30"/>
      <c r="AI21" s="30"/>
      <c r="AJ21" s="30"/>
    </row>
    <row r="22" spans="1:36">
      <c r="B22" s="13" t="s">
        <v>914</v>
      </c>
      <c r="K22" s="13" t="s">
        <v>914</v>
      </c>
      <c r="L22" s="29"/>
      <c r="M22" s="29"/>
      <c r="N22" s="29"/>
      <c r="O22" s="29"/>
      <c r="P22" s="29"/>
      <c r="Q22" s="29"/>
      <c r="R22" s="29"/>
      <c r="T22" s="13" t="s">
        <v>914</v>
      </c>
      <c r="U22" s="30"/>
      <c r="V22" s="30"/>
      <c r="W22" s="30"/>
      <c r="X22" s="30"/>
      <c r="Y22" s="30"/>
      <c r="Z22" s="30"/>
      <c r="AA22" s="30"/>
      <c r="AC22" s="13" t="s">
        <v>914</v>
      </c>
      <c r="AD22" s="30"/>
      <c r="AE22" s="30"/>
      <c r="AF22" s="30"/>
      <c r="AG22" s="30"/>
      <c r="AH22" s="30"/>
      <c r="AI22" s="30"/>
      <c r="AJ22" s="30"/>
    </row>
    <row r="23" spans="1:36">
      <c r="C23" s="29" t="s">
        <v>913</v>
      </c>
      <c r="D23" s="29" t="s">
        <v>909</v>
      </c>
      <c r="E23" s="29" t="s">
        <v>907</v>
      </c>
      <c r="F23" s="29" t="s">
        <v>908</v>
      </c>
      <c r="G23" s="29" t="s">
        <v>910</v>
      </c>
      <c r="H23" s="272" t="s">
        <v>911</v>
      </c>
      <c r="I23" s="29" t="s">
        <v>912</v>
      </c>
      <c r="L23" s="29" t="s">
        <v>913</v>
      </c>
      <c r="M23" s="29" t="s">
        <v>909</v>
      </c>
      <c r="N23" s="29" t="s">
        <v>907</v>
      </c>
      <c r="O23" s="29" t="s">
        <v>908</v>
      </c>
      <c r="P23" s="29" t="s">
        <v>910</v>
      </c>
      <c r="Q23" s="29" t="s">
        <v>911</v>
      </c>
      <c r="R23" s="29" t="s">
        <v>912</v>
      </c>
      <c r="U23" s="30" t="s">
        <v>913</v>
      </c>
      <c r="V23" s="30" t="s">
        <v>909</v>
      </c>
      <c r="W23" s="30" t="s">
        <v>907</v>
      </c>
      <c r="X23" s="30" t="s">
        <v>908</v>
      </c>
      <c r="Y23" s="30" t="s">
        <v>910</v>
      </c>
      <c r="Z23" s="30" t="s">
        <v>911</v>
      </c>
      <c r="AA23" s="30" t="s">
        <v>912</v>
      </c>
      <c r="AD23" s="30" t="s">
        <v>913</v>
      </c>
      <c r="AE23" s="30" t="s">
        <v>909</v>
      </c>
      <c r="AF23" s="30" t="s">
        <v>907</v>
      </c>
      <c r="AG23" s="30" t="s">
        <v>908</v>
      </c>
      <c r="AH23" s="30" t="s">
        <v>910</v>
      </c>
      <c r="AI23" s="30" t="s">
        <v>911</v>
      </c>
      <c r="AJ23" s="30" t="s">
        <v>912</v>
      </c>
    </row>
    <row r="24" spans="1:36">
      <c r="A24" s="13">
        <v>0</v>
      </c>
      <c r="B24" s="13" t="s">
        <v>1245</v>
      </c>
      <c r="C24" s="29">
        <f>D24+G24</f>
        <v>20</v>
      </c>
      <c r="D24" s="29">
        <f>E24+F24</f>
        <v>0</v>
      </c>
      <c r="E24" s="29">
        <f>COUNT('PPM K'!X:X)-1</f>
        <v>0</v>
      </c>
      <c r="F24" s="49">
        <v>0</v>
      </c>
      <c r="G24" s="29">
        <f>H24+I24</f>
        <v>20</v>
      </c>
      <c r="H24" s="234">
        <f>COUNT('PPM M'!X:X)-1</f>
        <v>20</v>
      </c>
      <c r="I24" s="49">
        <v>0</v>
      </c>
      <c r="K24" s="13" t="s">
        <v>1245</v>
      </c>
      <c r="L24" s="29">
        <f>M24+P24</f>
        <v>10</v>
      </c>
      <c r="M24" s="29">
        <f>N24+O24</f>
        <v>0</v>
      </c>
      <c r="N24" s="29">
        <f>COUNTIFS('PPM K'!$X:$X,"&gt;=0",'PPM K'!$AQ:$AQ,"&gt;=6")</f>
        <v>0</v>
      </c>
      <c r="O24" s="49">
        <v>0</v>
      </c>
      <c r="P24" s="29">
        <f>Q24+R24</f>
        <v>10</v>
      </c>
      <c r="Q24" s="29">
        <f>COUNTIFS('PPM M'!$X:$X,"&gt;=0",'PPM M'!$AQ:$AQ,"&gt;=6")</f>
        <v>10</v>
      </c>
      <c r="R24" s="49">
        <v>0</v>
      </c>
      <c r="T24" s="13" t="s">
        <v>1245</v>
      </c>
      <c r="U24" s="30">
        <f>V24+Y24</f>
        <v>7074.2311854155141</v>
      </c>
      <c r="V24" s="30">
        <f>W24+X24</f>
        <v>0</v>
      </c>
      <c r="W24" s="30">
        <f>SUMIF('PPM K'!$X:$X,"&gt;=0",'PPM K'!$E:$E)</f>
        <v>0</v>
      </c>
      <c r="X24" s="49">
        <v>0</v>
      </c>
      <c r="Y24" s="30">
        <f>Z24+AA24</f>
        <v>7074.2311854155141</v>
      </c>
      <c r="Z24" s="30">
        <f>SUMIF('PPM M'!$X:$X,"&gt;=0",'PPM M'!$E:$E)</f>
        <v>7074.2311854155141</v>
      </c>
      <c r="AA24" s="49">
        <v>0</v>
      </c>
      <c r="AC24" s="13" t="s">
        <v>1245</v>
      </c>
      <c r="AD24" s="30">
        <f>AE24+AH24</f>
        <v>94</v>
      </c>
      <c r="AE24" s="30">
        <f>AF24+AG24</f>
        <v>0</v>
      </c>
      <c r="AF24" s="30">
        <f>SUMIF('PPM K'!$X:$X,"&gt;=0",'PPM K'!$AQ:$AQ)</f>
        <v>0</v>
      </c>
      <c r="AG24" s="49">
        <v>0</v>
      </c>
      <c r="AH24" s="30">
        <f>AI24+AJ24</f>
        <v>94</v>
      </c>
      <c r="AI24" s="30">
        <f>SUMIF('PPM M'!$X:$X,"&gt;=0",'PPM M'!$AQ:$AQ)</f>
        <v>94</v>
      </c>
      <c r="AJ24" s="49">
        <v>0</v>
      </c>
    </row>
    <row r="25" spans="1:36">
      <c r="A25" s="13">
        <v>1</v>
      </c>
      <c r="B25" s="13" t="s">
        <v>1255</v>
      </c>
      <c r="C25" s="29">
        <f t="shared" ref="C25:C31" si="24">D25+G25</f>
        <v>25</v>
      </c>
      <c r="D25" s="29">
        <f t="shared" ref="D25:D31" si="25">E25+F25</f>
        <v>2</v>
      </c>
      <c r="E25" s="29">
        <f>COUNT('PPM K'!Y:Y)-1</f>
        <v>2</v>
      </c>
      <c r="F25" s="49">
        <v>0</v>
      </c>
      <c r="G25" s="29">
        <f t="shared" ref="G25:G32" si="26">H25+I25</f>
        <v>23</v>
      </c>
      <c r="H25" s="234">
        <f>COUNT('PPM M'!Y:Y)-1</f>
        <v>23</v>
      </c>
      <c r="I25" s="49">
        <v>0</v>
      </c>
      <c r="K25" s="13" t="s">
        <v>1255</v>
      </c>
      <c r="L25" s="29">
        <f t="shared" ref="L25:L33" si="27">M25+P25</f>
        <v>9</v>
      </c>
      <c r="M25" s="29">
        <f t="shared" ref="M25:M33" si="28">N25+O25</f>
        <v>1</v>
      </c>
      <c r="N25" s="29">
        <f>COUNTIFS('PPM K'!$Y:$Y,"&gt;=0",'PPM K'!$AQ:$AQ,"&gt;=6")</f>
        <v>1</v>
      </c>
      <c r="O25" s="49">
        <v>0</v>
      </c>
      <c r="P25" s="29">
        <f t="shared" ref="P25:P33" si="29">Q25+R25</f>
        <v>8</v>
      </c>
      <c r="Q25" s="29">
        <f>COUNTIFS('PPM M'!$Y:$Y,"&gt;=0",'PPM M'!$AQ:$AQ,"&gt;=6")</f>
        <v>8</v>
      </c>
      <c r="R25" s="49">
        <v>0</v>
      </c>
      <c r="T25" s="13" t="s">
        <v>1255</v>
      </c>
      <c r="U25" s="30">
        <f t="shared" ref="U25:U32" si="30">V25+Y25</f>
        <v>7675.2204402099787</v>
      </c>
      <c r="V25" s="30">
        <f t="shared" ref="V25:V31" si="31">W25+X25</f>
        <v>680.60500628449995</v>
      </c>
      <c r="W25" s="30">
        <f>SUMIF('PPM K'!$Y:$Y,"&gt;=0",'PPM K'!$E:$E)</f>
        <v>680.60500628449995</v>
      </c>
      <c r="X25" s="49">
        <v>0</v>
      </c>
      <c r="Y25" s="30">
        <f t="shared" ref="Y25:Y32" si="32">Z25+AA25</f>
        <v>6994.615433925479</v>
      </c>
      <c r="Z25" s="30">
        <f>SUMIF('PPM M'!$Y:$Y,"&gt;=0",'PPM M'!$E:$E)</f>
        <v>6994.615433925479</v>
      </c>
      <c r="AA25" s="49">
        <v>0</v>
      </c>
      <c r="AC25" s="13" t="s">
        <v>1255</v>
      </c>
      <c r="AD25" s="30">
        <f t="shared" ref="AD25:AD31" si="33">AE25+AH25</f>
        <v>101</v>
      </c>
      <c r="AE25" s="30">
        <f t="shared" ref="AE25:AE31" si="34">AF25+AG25</f>
        <v>7</v>
      </c>
      <c r="AF25" s="30">
        <f>SUMIF('PPM K'!$Y:$Y,"&gt;=0",'PPM K'!$AQ:$AQ)</f>
        <v>7</v>
      </c>
      <c r="AG25" s="49">
        <v>0</v>
      </c>
      <c r="AH25" s="30">
        <f t="shared" ref="AH25:AH31" si="35">AI25+AJ25</f>
        <v>94</v>
      </c>
      <c r="AI25" s="30">
        <f>SUMIF('PPM M'!$Y:$Y,"&gt;=0",'PPM M'!$AQ:$AQ)</f>
        <v>94</v>
      </c>
      <c r="AJ25" s="49">
        <v>0</v>
      </c>
    </row>
    <row r="26" spans="1:36">
      <c r="A26" s="13">
        <v>1</v>
      </c>
      <c r="B26" s="13" t="s">
        <v>143</v>
      </c>
      <c r="C26" s="29">
        <f t="shared" si="24"/>
        <v>32</v>
      </c>
      <c r="D26" s="29">
        <f t="shared" si="25"/>
        <v>8</v>
      </c>
      <c r="E26" s="29">
        <f>COUNT('PPM K'!Z:Z)-1</f>
        <v>8</v>
      </c>
      <c r="F26" s="49">
        <v>0</v>
      </c>
      <c r="G26" s="29">
        <f t="shared" si="26"/>
        <v>24</v>
      </c>
      <c r="H26" s="234">
        <f>COUNT('PPM M'!Z:Z)-1</f>
        <v>24</v>
      </c>
      <c r="I26" s="49">
        <v>0</v>
      </c>
      <c r="K26" s="13" t="s">
        <v>143</v>
      </c>
      <c r="L26" s="29">
        <f t="shared" si="27"/>
        <v>8</v>
      </c>
      <c r="M26" s="29">
        <f t="shared" si="28"/>
        <v>1</v>
      </c>
      <c r="N26" s="29">
        <f>COUNTIFS('PPM K'!$Z:$Z,"&gt;=0",'PPM K'!$AQ:$AQ,"&gt;=6")</f>
        <v>1</v>
      </c>
      <c r="O26" s="49">
        <v>0</v>
      </c>
      <c r="P26" s="29">
        <f t="shared" si="29"/>
        <v>7</v>
      </c>
      <c r="Q26" s="29">
        <f>COUNTIFS('PPM M'!$Z:$Z,"&gt;=0",'PPM M'!$AQ:$AQ,"&gt;=6")</f>
        <v>7</v>
      </c>
      <c r="R26" s="49">
        <v>0</v>
      </c>
      <c r="T26" s="13" t="s">
        <v>143</v>
      </c>
      <c r="U26" s="30">
        <f t="shared" si="30"/>
        <v>6562.3218389340054</v>
      </c>
      <c r="V26" s="30">
        <f t="shared" si="31"/>
        <v>1510.5842792535389</v>
      </c>
      <c r="W26" s="30">
        <f>SUMIF('PPM K'!$Z:$Z,"&gt;=0",'PPM K'!$E:$E)</f>
        <v>1510.5842792535389</v>
      </c>
      <c r="X26" s="49">
        <v>0</v>
      </c>
      <c r="Y26" s="30">
        <f t="shared" si="32"/>
        <v>5051.7375596804668</v>
      </c>
      <c r="Z26" s="30">
        <f>SUMIF('PPM M'!$Z:$Z,"&gt;=0",'PPM M'!$E:$E)</f>
        <v>5051.7375596804668</v>
      </c>
      <c r="AA26" s="49">
        <v>0</v>
      </c>
      <c r="AC26" s="13" t="s">
        <v>143</v>
      </c>
      <c r="AD26" s="30">
        <f t="shared" si="33"/>
        <v>88.5</v>
      </c>
      <c r="AE26" s="30">
        <f t="shared" si="34"/>
        <v>21</v>
      </c>
      <c r="AF26" s="30">
        <f>SUMIF('PPM K'!$Z:$Z,"&gt;=0",'PPM K'!$AQ:$AQ)</f>
        <v>21</v>
      </c>
      <c r="AG26" s="49">
        <v>0</v>
      </c>
      <c r="AH26" s="30">
        <f t="shared" si="35"/>
        <v>67.5</v>
      </c>
      <c r="AI26" s="30">
        <f>SUMIF('PPM M'!$Z:$Z,"&gt;=0",'PPM M'!$AQ:$AQ)</f>
        <v>67.5</v>
      </c>
      <c r="AJ26" s="49">
        <v>0</v>
      </c>
    </row>
    <row r="27" spans="1:36">
      <c r="A27" s="482" t="s">
        <v>2919</v>
      </c>
      <c r="B27" s="13" t="s">
        <v>994</v>
      </c>
      <c r="C27" s="29">
        <f t="shared" si="24"/>
        <v>55</v>
      </c>
      <c r="D27" s="29">
        <f t="shared" si="25"/>
        <v>5</v>
      </c>
      <c r="E27" s="29">
        <f>COUNT('PPM K'!AA:AA)-1</f>
        <v>5</v>
      </c>
      <c r="F27" s="49">
        <v>0</v>
      </c>
      <c r="G27" s="29">
        <f t="shared" si="26"/>
        <v>50</v>
      </c>
      <c r="H27" s="234">
        <f>COUNT('PPM M'!AA:AA)-1</f>
        <v>50</v>
      </c>
      <c r="I27" s="49">
        <v>0</v>
      </c>
      <c r="K27" s="13" t="s">
        <v>994</v>
      </c>
      <c r="L27" s="29">
        <f t="shared" si="27"/>
        <v>19</v>
      </c>
      <c r="M27" s="29">
        <f t="shared" si="28"/>
        <v>2</v>
      </c>
      <c r="N27" s="29">
        <f>COUNTIFS('PPM K'!$AA:$AA,"&gt;=0",'PPM K'!$AQ:$AQ,"&gt;=6")</f>
        <v>2</v>
      </c>
      <c r="O27" s="49">
        <v>0</v>
      </c>
      <c r="P27" s="29">
        <f t="shared" si="29"/>
        <v>17</v>
      </c>
      <c r="Q27" s="29">
        <f>COUNTIFS('PPM M'!$AA:$AA,"&gt;=0",'PPM M'!$AQ:$AQ,"&gt;=6")</f>
        <v>17</v>
      </c>
      <c r="R27" s="49">
        <v>0</v>
      </c>
      <c r="T27" s="13" t="s">
        <v>994</v>
      </c>
      <c r="U27" s="30">
        <f t="shared" si="30"/>
        <v>13444.044431503251</v>
      </c>
      <c r="V27" s="30">
        <f t="shared" si="31"/>
        <v>1470.4973602133302</v>
      </c>
      <c r="W27" s="30">
        <f>SUMIF('PPM K'!$AA:$AA,"&gt;=0",'PPM K'!$E:$E)</f>
        <v>1470.4973602133302</v>
      </c>
      <c r="X27" s="49">
        <v>0</v>
      </c>
      <c r="Y27" s="30">
        <f t="shared" si="32"/>
        <v>11973.54707128992</v>
      </c>
      <c r="Z27" s="30">
        <f>SUMIF('PPM M'!$AA:$AA,"&gt;=0",'PPM M'!$E:$E)</f>
        <v>11973.54707128992</v>
      </c>
      <c r="AA27" s="49">
        <v>0</v>
      </c>
      <c r="AC27" s="13" t="s">
        <v>994</v>
      </c>
      <c r="AD27" s="30">
        <f t="shared" si="33"/>
        <v>178</v>
      </c>
      <c r="AE27" s="30">
        <f t="shared" si="34"/>
        <v>16</v>
      </c>
      <c r="AF27" s="30">
        <f>SUMIF('PPM K'!$AA:$AA,"&gt;=0",'PPM K'!$AQ:$AQ)</f>
        <v>16</v>
      </c>
      <c r="AG27" s="49">
        <v>0</v>
      </c>
      <c r="AH27" s="30">
        <f t="shared" si="35"/>
        <v>162</v>
      </c>
      <c r="AI27" s="30">
        <f>SUMIF('PPM M'!$AA:$AA,"&gt;=0",'PPM M'!$AQ:$AQ)</f>
        <v>162</v>
      </c>
      <c r="AJ27" s="49">
        <v>0</v>
      </c>
    </row>
    <row r="28" spans="1:36">
      <c r="A28" s="13">
        <v>0</v>
      </c>
      <c r="B28" s="13" t="s">
        <v>1254</v>
      </c>
      <c r="C28" s="29">
        <f t="shared" si="24"/>
        <v>30</v>
      </c>
      <c r="D28" s="29">
        <f t="shared" si="25"/>
        <v>5</v>
      </c>
      <c r="E28" s="29">
        <f>COUNT('PPM K'!AB:AB)-1</f>
        <v>5</v>
      </c>
      <c r="F28" s="49">
        <v>0</v>
      </c>
      <c r="G28" s="29">
        <f t="shared" si="26"/>
        <v>25</v>
      </c>
      <c r="H28" s="234">
        <f>COUNT('PPM M'!AB:AB)-1</f>
        <v>25</v>
      </c>
      <c r="I28" s="49">
        <v>0</v>
      </c>
      <c r="K28" s="13" t="s">
        <v>1254</v>
      </c>
      <c r="L28" s="29">
        <f t="shared" si="27"/>
        <v>3</v>
      </c>
      <c r="M28" s="29">
        <f t="shared" si="28"/>
        <v>0</v>
      </c>
      <c r="N28" s="29">
        <f>COUNTIFS('PPM K'!$AB:$AB,"&gt;=0",'PPM K'!$AQ:$AQ,"&gt;=6")</f>
        <v>0</v>
      </c>
      <c r="O28" s="49">
        <v>0</v>
      </c>
      <c r="P28" s="29">
        <f t="shared" si="29"/>
        <v>3</v>
      </c>
      <c r="Q28" s="29">
        <f>COUNTIFS('PPM M'!$AB:$AB,"&gt;=0",'PPM M'!$AQ:$AQ,"&gt;=6")</f>
        <v>3</v>
      </c>
      <c r="R28" s="49">
        <v>0</v>
      </c>
      <c r="T28" s="13" t="s">
        <v>1254</v>
      </c>
      <c r="U28" s="30">
        <f t="shared" si="30"/>
        <v>4035.1854853015034</v>
      </c>
      <c r="V28" s="30">
        <f t="shared" si="31"/>
        <v>552.94222909718656</v>
      </c>
      <c r="W28" s="30">
        <f>SUMIF('PPM K'!$AB:$AB,"&gt;=0",'PPM K'!$E:$E)</f>
        <v>552.94222909718656</v>
      </c>
      <c r="X28" s="49">
        <v>0</v>
      </c>
      <c r="Y28" s="30">
        <f t="shared" si="32"/>
        <v>3482.2432562043168</v>
      </c>
      <c r="Z28" s="30">
        <f>SUMIF('PPM M'!$AB:$AB,"&gt;=0",'PPM M'!$E:$E)</f>
        <v>3482.2432562043168</v>
      </c>
      <c r="AA28" s="49">
        <v>0</v>
      </c>
      <c r="AC28" s="13" t="s">
        <v>1254</v>
      </c>
      <c r="AD28" s="30">
        <f t="shared" si="33"/>
        <v>62</v>
      </c>
      <c r="AE28" s="30">
        <f t="shared" si="34"/>
        <v>7</v>
      </c>
      <c r="AF28" s="30">
        <f>SUMIF('PPM K'!$AB:$AB,"&gt;=0",'PPM K'!$AQ:$AQ)</f>
        <v>7</v>
      </c>
      <c r="AG28" s="49">
        <v>0</v>
      </c>
      <c r="AH28" s="30">
        <f t="shared" si="35"/>
        <v>55</v>
      </c>
      <c r="AI28" s="30">
        <f>SUMIF('PPM M'!$AB:$AB,"&gt;=0",'PPM M'!$AQ:$AQ)</f>
        <v>55</v>
      </c>
      <c r="AJ28" s="49">
        <v>0</v>
      </c>
    </row>
    <row r="29" spans="1:36">
      <c r="A29" s="13">
        <v>0</v>
      </c>
      <c r="B29" s="13" t="s">
        <v>1252</v>
      </c>
      <c r="C29" s="29">
        <f t="shared" si="24"/>
        <v>33</v>
      </c>
      <c r="D29" s="29">
        <f t="shared" si="25"/>
        <v>1</v>
      </c>
      <c r="E29" s="253">
        <f>COUNT('PPM K'!AD:AD)-1</f>
        <v>1</v>
      </c>
      <c r="F29" s="49">
        <v>0</v>
      </c>
      <c r="G29" s="29">
        <f t="shared" si="26"/>
        <v>32</v>
      </c>
      <c r="H29" s="253">
        <f>COUNT('PPM M'!AD:AD)-1</f>
        <v>25</v>
      </c>
      <c r="I29" s="49">
        <v>7</v>
      </c>
      <c r="K29" s="13" t="s">
        <v>1252</v>
      </c>
      <c r="L29" s="29">
        <f t="shared" si="27"/>
        <v>13</v>
      </c>
      <c r="M29" s="29">
        <f t="shared" si="28"/>
        <v>1</v>
      </c>
      <c r="N29" s="29">
        <f>COUNTIFS('PPM K'!$AD:$AD,"&gt;=0",'PPM K'!$AQ:$AQ,"&gt;=6")</f>
        <v>1</v>
      </c>
      <c r="O29" s="49"/>
      <c r="P29" s="29">
        <f t="shared" si="29"/>
        <v>12</v>
      </c>
      <c r="Q29" s="29">
        <f>COUNTIFS('PPM M'!$AD:$AD,"&gt;=0",'PPM M'!$AQ:$AQ,"&gt;=6")</f>
        <v>12</v>
      </c>
      <c r="R29" s="49"/>
      <c r="T29" s="13" t="s">
        <v>1252</v>
      </c>
      <c r="U29" s="30">
        <f t="shared" si="30"/>
        <v>9271.7446993936082</v>
      </c>
      <c r="V29" s="30">
        <f t="shared" si="31"/>
        <v>536.25085157264243</v>
      </c>
      <c r="W29" s="30">
        <f>SUMIF('PPM K'!$AD:$AD,"&gt;=0",'PPM K'!$E:$E)</f>
        <v>536.25085157264243</v>
      </c>
      <c r="X29" s="49"/>
      <c r="Y29" s="30">
        <f t="shared" si="32"/>
        <v>8735.493847820966</v>
      </c>
      <c r="Z29" s="30">
        <f>SUMIF('PPM M'!$AD:$AD,"&gt;=0",'PPM M'!$E:$E)</f>
        <v>8735.493847820966</v>
      </c>
      <c r="AA29" s="49"/>
      <c r="AC29" s="13" t="s">
        <v>1252</v>
      </c>
      <c r="AD29" s="30">
        <f t="shared" si="33"/>
        <v>122</v>
      </c>
      <c r="AE29" s="30">
        <f t="shared" si="34"/>
        <v>6</v>
      </c>
      <c r="AF29" s="30">
        <f>SUMIF('PPM K'!$AD:$AD,"&gt;=0",'PPM K'!$AQ:$AQ)</f>
        <v>6</v>
      </c>
      <c r="AG29" s="49"/>
      <c r="AH29" s="30">
        <f t="shared" si="35"/>
        <v>116</v>
      </c>
      <c r="AI29" s="30">
        <f>SUMIF('PPM M'!$AD:$AD,"&gt;=0",'PPM M'!$AQ:$AQ)</f>
        <v>116</v>
      </c>
      <c r="AJ29" s="49"/>
    </row>
    <row r="30" spans="1:36">
      <c r="A30" s="13">
        <v>1</v>
      </c>
      <c r="B30" s="13" t="s">
        <v>684</v>
      </c>
      <c r="C30" s="29">
        <f t="shared" si="24"/>
        <v>21</v>
      </c>
      <c r="D30" s="29">
        <f t="shared" si="25"/>
        <v>3</v>
      </c>
      <c r="E30" s="253">
        <f>COUNT('PPM K'!AE:AE)-1</f>
        <v>3</v>
      </c>
      <c r="F30" s="49"/>
      <c r="G30" s="29">
        <f t="shared" si="26"/>
        <v>18</v>
      </c>
      <c r="H30" s="253">
        <f>COUNT('PPM M'!AE:AE)-1</f>
        <v>18</v>
      </c>
      <c r="I30" s="49"/>
      <c r="K30" s="13" t="s">
        <v>684</v>
      </c>
      <c r="L30" s="29">
        <f t="shared" si="27"/>
        <v>1</v>
      </c>
      <c r="M30" s="29">
        <f t="shared" si="28"/>
        <v>0</v>
      </c>
      <c r="N30" s="29">
        <f>COUNTIFS('PPM K'!$AE:$AE,"&gt;=0",'PPM K'!$AQ:$AQ,"&gt;=6")</f>
        <v>0</v>
      </c>
      <c r="O30" s="49"/>
      <c r="P30" s="29">
        <f t="shared" si="29"/>
        <v>1</v>
      </c>
      <c r="Q30" s="29">
        <f>COUNTIFS('PPM M'!$AE:$AE,"&gt;=0",'PPM M'!$AQ:$AQ,"&gt;=6")</f>
        <v>1</v>
      </c>
      <c r="R30" s="49"/>
      <c r="T30" s="13" t="s">
        <v>684</v>
      </c>
      <c r="U30" s="30">
        <f t="shared" si="30"/>
        <v>1624.7342367849922</v>
      </c>
      <c r="V30" s="30">
        <f t="shared" si="31"/>
        <v>115.103668261563</v>
      </c>
      <c r="W30" s="30">
        <f>SUMIF('PPM K'!$AE:$AE,"&gt;=0",'PPM K'!$E:$E)</f>
        <v>115.103668261563</v>
      </c>
      <c r="X30" s="49"/>
      <c r="Y30" s="30">
        <f t="shared" si="32"/>
        <v>1509.6305685234292</v>
      </c>
      <c r="Z30" s="30">
        <f>SUMIF('PPM M'!$AE:$AE,"&gt;=0",'PPM M'!$E:$E)</f>
        <v>1509.6305685234292</v>
      </c>
      <c r="AA30" s="49"/>
      <c r="AC30" s="13" t="s">
        <v>684</v>
      </c>
      <c r="AD30" s="30">
        <f t="shared" si="33"/>
        <v>24.5</v>
      </c>
      <c r="AE30" s="30">
        <f t="shared" si="34"/>
        <v>2.5</v>
      </c>
      <c r="AF30" s="30">
        <f>SUMIF('PPM K'!$AE:$AE,"&gt;=0",'PPM K'!$AQ:$AQ)</f>
        <v>2.5</v>
      </c>
      <c r="AG30" s="49"/>
      <c r="AH30" s="30">
        <f t="shared" si="35"/>
        <v>22</v>
      </c>
      <c r="AI30" s="30">
        <f>SUMIF('PPM M'!$AE:$AE,"&gt;=0",'PPM M'!$AQ:$AQ)</f>
        <v>22</v>
      </c>
      <c r="AJ30" s="49"/>
    </row>
    <row r="31" spans="1:36">
      <c r="A31" s="482" t="s">
        <v>2923</v>
      </c>
      <c r="B31" s="13" t="s">
        <v>1251</v>
      </c>
      <c r="C31" s="29">
        <f t="shared" si="24"/>
        <v>43</v>
      </c>
      <c r="D31" s="29">
        <f t="shared" si="25"/>
        <v>6</v>
      </c>
      <c r="E31" s="29">
        <f>COUNT('PPM K'!AF:AF)-1</f>
        <v>6</v>
      </c>
      <c r="F31" s="49">
        <v>0</v>
      </c>
      <c r="G31" s="29">
        <f t="shared" si="26"/>
        <v>37</v>
      </c>
      <c r="H31" s="253">
        <f>COUNT('PPM M'!AF:AF)-1</f>
        <v>37</v>
      </c>
      <c r="I31" s="49">
        <v>0</v>
      </c>
      <c r="K31" s="13" t="s">
        <v>1251</v>
      </c>
      <c r="L31" s="29">
        <f t="shared" si="27"/>
        <v>13</v>
      </c>
      <c r="M31" s="29">
        <f t="shared" si="28"/>
        <v>2</v>
      </c>
      <c r="N31" s="29">
        <f>COUNTIFS('PPM K'!$AF:$AF,"&gt;=0",'PPM K'!$AQ:$AQ,"&gt;=6")</f>
        <v>2</v>
      </c>
      <c r="O31" s="49">
        <v>0</v>
      </c>
      <c r="P31" s="29">
        <f t="shared" si="29"/>
        <v>11</v>
      </c>
      <c r="Q31" s="29">
        <f>COUNTIFS('PPM M'!$AF:$AF,"&gt;=0",'PPM M'!$AQ:$AQ,"&gt;=6")</f>
        <v>11</v>
      </c>
      <c r="R31" s="49">
        <v>0</v>
      </c>
      <c r="T31" s="13" t="s">
        <v>1251</v>
      </c>
      <c r="U31" s="30">
        <f t="shared" si="30"/>
        <v>10723.332752377219</v>
      </c>
      <c r="V31" s="30">
        <f t="shared" si="31"/>
        <v>2061.911036620937</v>
      </c>
      <c r="W31" s="30">
        <f>SUMIF('PPM K'!$AF:$AF,"&gt;=0",'PPM K'!$E:$E)</f>
        <v>2061.911036620937</v>
      </c>
      <c r="X31" s="49">
        <v>0</v>
      </c>
      <c r="Y31" s="30">
        <f t="shared" si="32"/>
        <v>8661.4217157562816</v>
      </c>
      <c r="Z31" s="30">
        <f>SUMIF('PPM M'!$AF:$AF,"&gt;=0",'PPM M'!$E:$E)</f>
        <v>8661.4217157562816</v>
      </c>
      <c r="AA31" s="49">
        <v>0</v>
      </c>
      <c r="AC31" s="13" t="s">
        <v>1251</v>
      </c>
      <c r="AD31" s="30">
        <f t="shared" si="33"/>
        <v>151</v>
      </c>
      <c r="AE31" s="30">
        <f t="shared" si="34"/>
        <v>22.5</v>
      </c>
      <c r="AF31" s="30">
        <f>SUMIF('PPM K'!$AF:$AF,"&gt;=0",'PPM K'!$AQ:$AQ)</f>
        <v>22.5</v>
      </c>
      <c r="AG31" s="49">
        <v>0</v>
      </c>
      <c r="AH31" s="30">
        <f t="shared" si="35"/>
        <v>128.5</v>
      </c>
      <c r="AI31" s="30">
        <f>SUMIF('PPM M'!$AF:$AF,"&gt;=0",'PPM M'!$AQ:$AQ)</f>
        <v>128.5</v>
      </c>
      <c r="AJ31" s="49">
        <v>0</v>
      </c>
    </row>
    <row r="32" spans="1:36">
      <c r="A32" s="13">
        <v>1</v>
      </c>
      <c r="B32" s="13" t="s">
        <v>128</v>
      </c>
      <c r="C32" s="29">
        <f t="shared" ref="C32" si="36">D32+G32</f>
        <v>25</v>
      </c>
      <c r="D32" s="29">
        <f t="shared" ref="D32" si="37">E32+F32</f>
        <v>3</v>
      </c>
      <c r="E32" s="29">
        <f>COUNT('PPM K'!AH:AH)-1</f>
        <v>3</v>
      </c>
      <c r="F32" s="49">
        <v>0</v>
      </c>
      <c r="G32" s="29">
        <f t="shared" si="26"/>
        <v>22</v>
      </c>
      <c r="H32" s="253">
        <f>COUNT('PPM M'!AH:AH)-1</f>
        <v>22</v>
      </c>
      <c r="I32" s="49">
        <v>0</v>
      </c>
      <c r="K32" s="13" t="s">
        <v>128</v>
      </c>
      <c r="L32" s="29">
        <f t="shared" ref="L32" si="38">M32+P32</f>
        <v>7</v>
      </c>
      <c r="M32" s="29">
        <f t="shared" ref="M32" si="39">N32+O32</f>
        <v>1</v>
      </c>
      <c r="N32" s="29">
        <f>COUNTIFS('PPM K'!$AH:$AH,"&gt;=0",'PPM K'!$AQ:$AQ,"&gt;=6")</f>
        <v>1</v>
      </c>
      <c r="O32" s="49">
        <v>0</v>
      </c>
      <c r="P32" s="29">
        <f t="shared" si="29"/>
        <v>6</v>
      </c>
      <c r="Q32" s="29">
        <f>COUNTIFS('PPM M'!$AH:$AH,"&gt;=0",'PPM M'!$AQ:$AQ,"&gt;=6")</f>
        <v>6</v>
      </c>
      <c r="R32" s="49">
        <v>0</v>
      </c>
      <c r="T32" s="13" t="s">
        <v>128</v>
      </c>
      <c r="U32" s="30">
        <f t="shared" si="30"/>
        <v>6829.6041141574788</v>
      </c>
      <c r="V32" s="30">
        <f t="shared" ref="V32" si="40">W32+X32</f>
        <v>1280.4314270504856</v>
      </c>
      <c r="W32" s="30">
        <f>SUMIF('PPM K'!$AH:$AH,"&gt;=0",'PPM K'!$E:$E)</f>
        <v>1280.4314270504856</v>
      </c>
      <c r="X32" s="49">
        <v>0</v>
      </c>
      <c r="Y32" s="30">
        <f t="shared" si="32"/>
        <v>5549.1726871069932</v>
      </c>
      <c r="Z32" s="30">
        <f>SUMIF('PPM M'!$AH:$AH,"&gt;=0",'PPM M'!$E:$E)</f>
        <v>5549.1726871069932</v>
      </c>
      <c r="AA32" s="49">
        <v>0</v>
      </c>
      <c r="AC32" s="13" t="s">
        <v>128</v>
      </c>
      <c r="AD32" s="30">
        <f t="shared" ref="AD32" si="41">AE32+AH32</f>
        <v>84</v>
      </c>
      <c r="AE32" s="30">
        <f t="shared" ref="AE32" si="42">AF32+AG32</f>
        <v>14</v>
      </c>
      <c r="AF32" s="30">
        <f>SUMIF('PPM K'!$AH:$AH,"&gt;=0",'PPM K'!$AQ:$AQ)</f>
        <v>14</v>
      </c>
      <c r="AG32" s="49">
        <v>0</v>
      </c>
      <c r="AH32" s="30">
        <f t="shared" ref="AH32" si="43">AI32+AJ32</f>
        <v>70</v>
      </c>
      <c r="AI32" s="30">
        <f>SUMIF('PPM M'!$AH:$AH,"&gt;=0",'PPM M'!$AQ:$AQ)</f>
        <v>70</v>
      </c>
      <c r="AJ32" s="49">
        <v>0</v>
      </c>
    </row>
    <row r="33" spans="1:36">
      <c r="A33" s="481" t="s">
        <v>2921</v>
      </c>
      <c r="B33" s="13" t="s">
        <v>871</v>
      </c>
      <c r="C33" s="29">
        <f t="shared" ref="C33" si="44">D33+G33</f>
        <v>52</v>
      </c>
      <c r="D33" s="29">
        <f t="shared" ref="D33" si="45">E33+F33</f>
        <v>10</v>
      </c>
      <c r="E33" s="29">
        <f>COUNT('PPM K'!AI:AI)-1</f>
        <v>3</v>
      </c>
      <c r="F33" s="49">
        <v>7</v>
      </c>
      <c r="G33" s="29">
        <f t="shared" ref="G33:G34" si="46">H33+I33</f>
        <v>42</v>
      </c>
      <c r="H33" s="253">
        <f>COUNT('PPM M'!AI:AI)-1</f>
        <v>30</v>
      </c>
      <c r="I33" s="49">
        <v>12</v>
      </c>
      <c r="K33" s="13" t="s">
        <v>871</v>
      </c>
      <c r="L33" s="29">
        <f t="shared" si="27"/>
        <v>13</v>
      </c>
      <c r="M33" s="29">
        <f t="shared" si="28"/>
        <v>0</v>
      </c>
      <c r="N33" s="29">
        <f>COUNTIFS('PPM K'!$AI:$AI,"&gt;=0",'PPM K'!$AQ:$AQ,"&gt;=6")</f>
        <v>0</v>
      </c>
      <c r="O33" s="49">
        <v>0</v>
      </c>
      <c r="P33" s="29">
        <f t="shared" si="29"/>
        <v>13</v>
      </c>
      <c r="Q33" s="29">
        <f>COUNTIFS('PPM M'!$AI:$AI,"&gt;=0",'PPM M'!$AQ:$AQ,"&gt;=6")</f>
        <v>13</v>
      </c>
      <c r="R33" s="49">
        <v>0</v>
      </c>
      <c r="T33" s="13" t="s">
        <v>871</v>
      </c>
      <c r="U33" s="30">
        <f t="shared" ref="U33" si="47">V33+Y33</f>
        <v>9633.4968173790876</v>
      </c>
      <c r="V33" s="30">
        <f t="shared" ref="V33" si="48">W33+X33</f>
        <v>716.66143760100226</v>
      </c>
      <c r="W33" s="30">
        <f>SUMIF('PPM K'!$AI:$AI,"&gt;=0",'PPM K'!$E:$E)</f>
        <v>716.66143760100226</v>
      </c>
      <c r="X33" s="49">
        <v>0</v>
      </c>
      <c r="Y33" s="30">
        <f t="shared" ref="Y33" si="49">Z33+AA33</f>
        <v>8916.8353797780856</v>
      </c>
      <c r="Z33" s="30">
        <f>SUMIF('PPM M'!$AI:$AI,"&gt;=0",'PPM M'!$E:$E)</f>
        <v>8916.8353797780856</v>
      </c>
      <c r="AA33" s="49">
        <v>0</v>
      </c>
      <c r="AC33" s="13" t="s">
        <v>871</v>
      </c>
      <c r="AD33" s="30">
        <f t="shared" ref="AD33" si="50">AE33+AH33</f>
        <v>127.5</v>
      </c>
      <c r="AE33" s="30">
        <f t="shared" ref="AE33" si="51">AF33+AG33</f>
        <v>8.5</v>
      </c>
      <c r="AF33" s="30">
        <f>SUMIF('PPM K'!$AI:$AI,"&gt;=0",'PPM K'!$AQ:$AQ)</f>
        <v>8.5</v>
      </c>
      <c r="AG33" s="49">
        <v>0</v>
      </c>
      <c r="AH33" s="30">
        <f t="shared" ref="AH33" si="52">AI33+AJ33</f>
        <v>119</v>
      </c>
      <c r="AI33" s="30">
        <f>SUMIF('PPM M'!$AI:$AI,"&gt;=0",'PPM M'!$AQ:$AQ)</f>
        <v>119</v>
      </c>
      <c r="AJ33" s="49">
        <v>0</v>
      </c>
    </row>
    <row r="34" spans="1:36">
      <c r="A34" s="13">
        <v>1</v>
      </c>
      <c r="B34" s="13" t="s">
        <v>1249</v>
      </c>
      <c r="C34" s="29">
        <f t="shared" ref="C34" si="53">D34+G34</f>
        <v>26</v>
      </c>
      <c r="D34" s="29">
        <f t="shared" ref="D34" si="54">E34+F34</f>
        <v>0</v>
      </c>
      <c r="E34" s="421">
        <f>COUNT('PPM K'!AK:AK)-1</f>
        <v>0</v>
      </c>
      <c r="F34" s="49">
        <v>0</v>
      </c>
      <c r="G34" s="29">
        <f t="shared" si="46"/>
        <v>26</v>
      </c>
      <c r="H34" s="253">
        <f>COUNT('PPM M'!AK:AK)-1</f>
        <v>26</v>
      </c>
      <c r="I34" s="49">
        <v>0</v>
      </c>
      <c r="K34" s="13" t="s">
        <v>1249</v>
      </c>
      <c r="L34" s="29">
        <f t="shared" ref="L34" si="55">M34+P34</f>
        <v>8</v>
      </c>
      <c r="M34" s="29">
        <f t="shared" ref="M34" si="56">N34+O34</f>
        <v>0</v>
      </c>
      <c r="N34" s="29">
        <f>COUNTIFS('PPM K'!$AK:$AK,"&gt;=0",'PPM K'!$AQ:$AQ,"&gt;=6")</f>
        <v>0</v>
      </c>
      <c r="O34" s="49">
        <v>0</v>
      </c>
      <c r="P34" s="29">
        <f t="shared" ref="P34" si="57">Q34+R34</f>
        <v>8</v>
      </c>
      <c r="Q34" s="29">
        <f>COUNTIFS('PPM M'!$AK:$AK,"&gt;=0",'PPM M'!$AQ:$AQ,"&gt;=6")</f>
        <v>8</v>
      </c>
      <c r="R34" s="49">
        <v>0</v>
      </c>
      <c r="T34" s="13" t="s">
        <v>1249</v>
      </c>
      <c r="U34" s="30">
        <f t="shared" ref="U34" si="58">V34+Y34</f>
        <v>7264.9766009097902</v>
      </c>
      <c r="V34" s="30">
        <f t="shared" ref="V34" si="59">W34+X34</f>
        <v>0</v>
      </c>
      <c r="W34" s="30">
        <f>SUMIF('PPM K'!$AK:$AK,"&gt;=0",'PPM K'!$E:$E)</f>
        <v>0</v>
      </c>
      <c r="X34" s="49">
        <v>0</v>
      </c>
      <c r="Y34" s="30">
        <f t="shared" ref="Y34" si="60">Z34+AA34</f>
        <v>7264.9766009097902</v>
      </c>
      <c r="Z34" s="30">
        <f>SUMIF('PPM M'!$AK:$AK,"&gt;=0",'PPM M'!$E:$E)</f>
        <v>7264.9766009097902</v>
      </c>
      <c r="AA34" s="49">
        <v>0</v>
      </c>
      <c r="AC34" s="13" t="s">
        <v>1249</v>
      </c>
      <c r="AD34" s="30">
        <f t="shared" ref="AD34" si="61">AE34+AH34</f>
        <v>99.5</v>
      </c>
      <c r="AE34" s="30">
        <f t="shared" ref="AE34" si="62">AF34+AG34</f>
        <v>0</v>
      </c>
      <c r="AF34" s="30">
        <f>SUMIF('PPM K'!$AK:$AK,"&gt;=0",'PPM K'!$AQ:$AQ)</f>
        <v>0</v>
      </c>
      <c r="AG34" s="49">
        <v>0</v>
      </c>
      <c r="AH34" s="30">
        <f t="shared" ref="AH34" si="63">AI34+AJ34</f>
        <v>99.5</v>
      </c>
      <c r="AI34" s="30">
        <f>SUMIF('PPM M'!$AK:$AK,"&gt;=0",'PPM M'!$AQ:$AQ)</f>
        <v>99.5</v>
      </c>
      <c r="AJ34" s="49">
        <v>0</v>
      </c>
    </row>
    <row r="35" spans="1:36">
      <c r="A35" s="13">
        <v>0</v>
      </c>
      <c r="B35" s="13" t="s">
        <v>1248</v>
      </c>
      <c r="C35" s="29">
        <f t="shared" ref="C35:C36" si="64">D35+G35</f>
        <v>20</v>
      </c>
      <c r="D35" s="29">
        <f t="shared" ref="D35:D36" si="65">E35+F35</f>
        <v>4</v>
      </c>
      <c r="E35" s="29">
        <f>COUNT('PPM K'!AL:AL)-1</f>
        <v>4</v>
      </c>
      <c r="F35" s="49">
        <v>0</v>
      </c>
      <c r="G35" s="29">
        <f t="shared" ref="G35:G36" si="66">H35+I35</f>
        <v>16</v>
      </c>
      <c r="H35" s="253">
        <f>COUNT('PPM M'!AL:AL)-1</f>
        <v>16</v>
      </c>
      <c r="I35" s="49">
        <v>0</v>
      </c>
      <c r="K35" s="13" t="s">
        <v>1248</v>
      </c>
      <c r="L35" s="29">
        <f t="shared" ref="L35:L36" si="67">M35+P35</f>
        <v>5</v>
      </c>
      <c r="M35" s="29">
        <f t="shared" ref="M35:M36" si="68">N35+O35</f>
        <v>1</v>
      </c>
      <c r="N35" s="29">
        <f>COUNTIFS('PPM K'!$AL:$AL,"&gt;=0",'PPM K'!$AQ:$AQ,"&gt;=6")</f>
        <v>1</v>
      </c>
      <c r="O35" s="49">
        <v>0</v>
      </c>
      <c r="P35" s="29">
        <f t="shared" ref="P35:P36" si="69">Q35+R35</f>
        <v>4</v>
      </c>
      <c r="Q35" s="29">
        <f>COUNTIFS('PPM M'!$AL:$AL,"&gt;=0",'PPM M'!$AQ:$AQ,"&gt;=6")</f>
        <v>4</v>
      </c>
      <c r="R35" s="49">
        <v>0</v>
      </c>
      <c r="T35" s="13" t="s">
        <v>1248</v>
      </c>
      <c r="U35" s="30">
        <f t="shared" ref="U35:U36" si="70">V35+Y35</f>
        <v>4086.9123388420985</v>
      </c>
      <c r="V35" s="30">
        <f t="shared" ref="V35:V36" si="71">W35+X35</f>
        <v>1031.0273777583782</v>
      </c>
      <c r="W35" s="30">
        <f>SUMIF('PPM K'!$AL:$AL,"&gt;=0",'PPM K'!$E:$E)</f>
        <v>1031.0273777583782</v>
      </c>
      <c r="X35" s="49">
        <v>0</v>
      </c>
      <c r="Y35" s="30">
        <f t="shared" ref="Y35:Y36" si="72">Z35+AA35</f>
        <v>3055.8849610837201</v>
      </c>
      <c r="Z35" s="30">
        <f>SUMIF('PPM M'!$AL:$AL,"&gt;=0",'PPM M'!$E:$E)</f>
        <v>3055.8849610837201</v>
      </c>
      <c r="AA35" s="49">
        <v>0</v>
      </c>
      <c r="AC35" s="13" t="s">
        <v>1248</v>
      </c>
      <c r="AD35" s="30">
        <f t="shared" ref="AD35:AD36" si="73">AE35+AH35</f>
        <v>50.5</v>
      </c>
      <c r="AE35" s="30">
        <f t="shared" ref="AE35:AE36" si="74">AF35+AG35</f>
        <v>11.5</v>
      </c>
      <c r="AF35" s="30">
        <f>SUMIF('PPM K'!$AL:$AL,"&gt;=0",'PPM K'!$AQ:$AQ)</f>
        <v>11.5</v>
      </c>
      <c r="AG35" s="49">
        <v>0</v>
      </c>
      <c r="AH35" s="30">
        <f t="shared" ref="AH35:AH36" si="75">AI35+AJ35</f>
        <v>39</v>
      </c>
      <c r="AI35" s="30">
        <f>SUMIF('PPM M'!$AL:$AL,"&gt;=0",'PPM M'!$AQ:$AQ)</f>
        <v>39</v>
      </c>
      <c r="AJ35" s="49">
        <v>0</v>
      </c>
    </row>
    <row r="36" spans="1:36">
      <c r="A36" s="13">
        <v>0</v>
      </c>
      <c r="B36" s="13" t="s">
        <v>1247</v>
      </c>
      <c r="C36" s="29">
        <f t="shared" si="64"/>
        <v>18</v>
      </c>
      <c r="D36" s="29">
        <f t="shared" si="65"/>
        <v>4</v>
      </c>
      <c r="E36" s="29">
        <f>COUNT('PPM K'!AM:AM)-1</f>
        <v>4</v>
      </c>
      <c r="F36" s="49">
        <v>0</v>
      </c>
      <c r="G36" s="29">
        <f t="shared" si="66"/>
        <v>14</v>
      </c>
      <c r="H36" s="253">
        <f>COUNT('PPM M'!AM:AM)-1</f>
        <v>14</v>
      </c>
      <c r="I36" s="49">
        <v>0</v>
      </c>
      <c r="K36" s="13" t="s">
        <v>1247</v>
      </c>
      <c r="L36" s="29">
        <f t="shared" si="67"/>
        <v>7</v>
      </c>
      <c r="M36" s="29">
        <f t="shared" si="68"/>
        <v>1</v>
      </c>
      <c r="N36" s="29">
        <f>COUNTIFS('PPM K'!$AM:$AM,"&gt;=0",'PPM K'!$AQ:$AQ,"&gt;=6")</f>
        <v>1</v>
      </c>
      <c r="O36" s="49">
        <v>0</v>
      </c>
      <c r="P36" s="29">
        <f t="shared" si="69"/>
        <v>6</v>
      </c>
      <c r="Q36" s="29">
        <f>COUNTIFS('PPM M'!$AM:$AM,"&gt;=0",'PPM M'!$AQ:$AQ,"&gt;=6")</f>
        <v>6</v>
      </c>
      <c r="R36" s="49">
        <v>0</v>
      </c>
      <c r="T36" s="13" t="s">
        <v>1247</v>
      </c>
      <c r="U36" s="30">
        <f t="shared" si="70"/>
        <v>4240.6883641308796</v>
      </c>
      <c r="V36" s="30">
        <f t="shared" si="71"/>
        <v>715.78947368421063</v>
      </c>
      <c r="W36" s="30">
        <f>SUMIF('PPM K'!$AM:$AM,"&gt;=0",'PPM K'!$E:$E)</f>
        <v>715.78947368421063</v>
      </c>
      <c r="X36" s="49">
        <v>0</v>
      </c>
      <c r="Y36" s="30">
        <f t="shared" si="72"/>
        <v>3524.8988904466692</v>
      </c>
      <c r="Z36" s="30">
        <f>SUMIF('PPM M'!$AM:$AM,"&gt;=0",'PPM M'!$E:$E)</f>
        <v>3524.8988904466692</v>
      </c>
      <c r="AA36" s="49">
        <v>0</v>
      </c>
      <c r="AC36" s="13" t="s">
        <v>1247</v>
      </c>
      <c r="AD36" s="30">
        <f t="shared" si="73"/>
        <v>53</v>
      </c>
      <c r="AE36" s="30">
        <f t="shared" si="74"/>
        <v>7.5</v>
      </c>
      <c r="AF36" s="30">
        <f>SUMIF('PPM K'!$AM:$AM,"&gt;=0",'PPM K'!$AQ:$AQ)</f>
        <v>7.5</v>
      </c>
      <c r="AG36" s="49">
        <v>0</v>
      </c>
      <c r="AH36" s="30">
        <f t="shared" si="75"/>
        <v>45.5</v>
      </c>
      <c r="AI36" s="30">
        <f>SUMIF('PPM M'!$AM:$AM,"&gt;=0",'PPM M'!$AQ:$AQ)</f>
        <v>45.5</v>
      </c>
      <c r="AJ36" s="49">
        <v>0</v>
      </c>
    </row>
    <row r="37" spans="1:36">
      <c r="A37" s="482">
        <v>1</v>
      </c>
      <c r="B37" s="482" t="s">
        <v>129</v>
      </c>
      <c r="C37" s="29">
        <f t="shared" ref="C37" si="76">D37+G37</f>
        <v>37</v>
      </c>
      <c r="D37" s="29">
        <f t="shared" ref="D37" si="77">E37+F37</f>
        <v>2</v>
      </c>
      <c r="E37" s="29">
        <f>COUNT('PPM K'!AO:AO)-1</f>
        <v>2</v>
      </c>
      <c r="F37" s="49">
        <v>0</v>
      </c>
      <c r="G37" s="29">
        <f t="shared" ref="G37" si="78">H37+I37</f>
        <v>35</v>
      </c>
      <c r="H37" s="253">
        <f>COUNT('PPM M'!AO:AO)-1</f>
        <v>35</v>
      </c>
      <c r="I37" s="49">
        <v>0</v>
      </c>
      <c r="K37" s="13" t="s">
        <v>129</v>
      </c>
      <c r="L37" s="29">
        <f t="shared" ref="L37" si="79">M37+P37</f>
        <v>22</v>
      </c>
      <c r="M37" s="29">
        <f t="shared" ref="M37" si="80">N37+O37</f>
        <v>1</v>
      </c>
      <c r="N37" s="29">
        <f>COUNTIFS('PPM K'!$AO:$AO,"&gt;=0",'PPM K'!$AQ:$AQ,"&gt;=6")</f>
        <v>1</v>
      </c>
      <c r="O37" s="49">
        <v>0</v>
      </c>
      <c r="P37" s="29">
        <f t="shared" ref="P37" si="81">Q37+R37</f>
        <v>21</v>
      </c>
      <c r="Q37" s="29">
        <f>COUNTIFS('PPM M'!$AO:$AO,"&gt;=0",'PPM M'!$AQ:$AQ,"&gt;=6")</f>
        <v>21</v>
      </c>
      <c r="R37" s="49">
        <v>0</v>
      </c>
      <c r="T37" s="13" t="s">
        <v>129</v>
      </c>
      <c r="U37" s="30">
        <f t="shared" ref="U37" si="82">V37+Y37</f>
        <v>12863.80033234461</v>
      </c>
      <c r="V37" s="30">
        <f t="shared" ref="V37" si="83">W37+X37</f>
        <v>548.43198705598809</v>
      </c>
      <c r="W37" s="30">
        <f>SUMIF('PPM K'!$AO:$AO,"&gt;=0",'PPM K'!$E:$E)</f>
        <v>548.43198705598809</v>
      </c>
      <c r="X37" s="49">
        <v>0</v>
      </c>
      <c r="Y37" s="30">
        <f t="shared" ref="Y37" si="84">Z37+AA37</f>
        <v>12315.368345288622</v>
      </c>
      <c r="Z37" s="30">
        <f>SUMIF('PPM M'!$AO:$AO,"&gt;=0",'PPM M'!$E:$E)</f>
        <v>12315.368345288622</v>
      </c>
      <c r="AA37" s="49">
        <v>0</v>
      </c>
      <c r="AC37" s="13" t="s">
        <v>129</v>
      </c>
      <c r="AD37" s="30">
        <f t="shared" ref="AD37" si="85">AE37+AH37</f>
        <v>165.5</v>
      </c>
      <c r="AE37" s="30">
        <f t="shared" ref="AE37" si="86">AF37+AG37</f>
        <v>6.5</v>
      </c>
      <c r="AF37" s="30">
        <f>SUMIF('PPM K'!$AO:$AO,"&gt;=0",'PPM K'!$AQ:$AQ)</f>
        <v>6.5</v>
      </c>
      <c r="AG37" s="49">
        <v>0</v>
      </c>
      <c r="AH37" s="30">
        <f t="shared" ref="AH37" si="87">AI37+AJ37</f>
        <v>159</v>
      </c>
      <c r="AI37" s="30">
        <f>SUMIF('PPM M'!$AO:$AO,"&gt;=0",'PPM M'!$AQ:$AQ)</f>
        <v>159</v>
      </c>
      <c r="AJ37" s="49">
        <v>0</v>
      </c>
    </row>
  </sheetData>
  <pageMargins left="0.7" right="0.7" top="0.75" bottom="0.75" header="0.3" footer="0.3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6"/>
  <sheetViews>
    <sheetView workbookViewId="0">
      <selection activeCell="B37" sqref="B37"/>
    </sheetView>
  </sheetViews>
  <sheetFormatPr defaultRowHeight="13.2"/>
  <cols>
    <col min="1" max="1" width="30.33203125" bestFit="1" customWidth="1"/>
    <col min="2" max="2" width="8.88671875" style="32"/>
  </cols>
  <sheetData>
    <row r="2" spans="1:2">
      <c r="A2" t="s">
        <v>4</v>
      </c>
      <c r="B2" s="32">
        <f>'ZdZ M'!K2</f>
        <v>0.23750000000000002</v>
      </c>
    </row>
    <row r="3" spans="1:2">
      <c r="A3" t="s">
        <v>37</v>
      </c>
      <c r="B3" s="32">
        <f>'Roza M'!J2</f>
        <v>0.19431712962962966</v>
      </c>
    </row>
    <row r="4" spans="1:2">
      <c r="A4" t="s">
        <v>1256</v>
      </c>
      <c r="B4" s="32">
        <f>'H53 200 M'!M6</f>
        <v>0.49881944444444443</v>
      </c>
    </row>
    <row r="5" spans="1:2">
      <c r="A5" t="s">
        <v>61</v>
      </c>
      <c r="B5" s="32">
        <f>'Dymno M'!L4</f>
        <v>0.47689814814814813</v>
      </c>
    </row>
    <row r="6" spans="1:2">
      <c r="A6" t="s">
        <v>41</v>
      </c>
      <c r="B6" s="32">
        <f>'Dukty M'!N2</f>
        <v>0.34574074074074074</v>
      </c>
    </row>
    <row r="7" spans="1:2">
      <c r="A7" t="s">
        <v>3</v>
      </c>
      <c r="B7" s="32">
        <f>'Tropy M'!O4</f>
        <v>0.29666666666666669</v>
      </c>
    </row>
    <row r="8" spans="1:2">
      <c r="A8" t="s">
        <v>5</v>
      </c>
      <c r="B8" s="32">
        <f>'Grassor TR300 M'!O3/60/24</f>
        <v>0.98888888888888893</v>
      </c>
    </row>
    <row r="9" spans="1:2">
      <c r="A9" t="s">
        <v>1</v>
      </c>
      <c r="B9" s="32">
        <f>'BO M'!G2</f>
        <v>0.24078703703703705</v>
      </c>
    </row>
    <row r="10" spans="1:2">
      <c r="A10" t="s">
        <v>42</v>
      </c>
      <c r="B10" s="32">
        <f>'Konwalie M'!I3</f>
        <v>0.27083299999999999</v>
      </c>
    </row>
    <row r="11" spans="1:2">
      <c r="A11" t="s">
        <v>1257</v>
      </c>
      <c r="B11" s="32">
        <f>'Sudecka 150 M'!J3</f>
        <v>0.44444444444444448</v>
      </c>
    </row>
    <row r="12" spans="1:2">
      <c r="A12" t="s">
        <v>115</v>
      </c>
      <c r="B12" s="32">
        <f>'Korno M'!BP2</f>
        <v>0.44293981481481504</v>
      </c>
    </row>
    <row r="13" spans="1:2">
      <c r="A13" t="s">
        <v>62</v>
      </c>
      <c r="B13" s="32">
        <f>'Abentojra M'!H4</f>
        <v>0.33212962962962961</v>
      </c>
    </row>
    <row r="14" spans="1:2">
      <c r="A14" t="s">
        <v>9</v>
      </c>
      <c r="B14" s="32">
        <f>'Mordownik M'!J6</f>
        <v>0.43402777777777773</v>
      </c>
    </row>
    <row r="15" spans="1:2">
      <c r="A15" t="s">
        <v>1258</v>
      </c>
      <c r="B15" s="32">
        <f>'XIV Szago M'!AW4</f>
        <v>0.24253472222222217</v>
      </c>
    </row>
    <row r="16" spans="1:2">
      <c r="A16" t="s">
        <v>1259</v>
      </c>
      <c r="B16" s="32">
        <f>'H54 TR200 M'!M6</f>
        <v>0.56468750000000001</v>
      </c>
    </row>
    <row r="17" spans="1:2">
      <c r="A17" t="s">
        <v>10</v>
      </c>
      <c r="B17" s="32">
        <f>'NM TR200 M'!O5</f>
        <v>0.63958333333721384</v>
      </c>
    </row>
    <row r="18" spans="1:2">
      <c r="A18" t="s">
        <v>1245</v>
      </c>
      <c r="B18" s="32">
        <f>'Liczyrzepa - zima M'!K2</f>
        <v>0.3743055555555555</v>
      </c>
    </row>
    <row r="19" spans="1:2">
      <c r="A19" t="s">
        <v>1255</v>
      </c>
      <c r="B19" s="32">
        <f>'XIII Szago M'!AZ4</f>
        <v>0.28888888888888892</v>
      </c>
    </row>
    <row r="20" spans="1:2">
      <c r="A20" t="s">
        <v>143</v>
      </c>
      <c r="B20" s="32">
        <f>'Wiosenne 360 M'!J2</f>
        <v>0.20311342592592593</v>
      </c>
    </row>
    <row r="21" spans="1:2">
      <c r="A21" t="s">
        <v>994</v>
      </c>
      <c r="B21" s="32">
        <f>'NMnO M'!L4/60/24</f>
        <v>0.42499999999999999</v>
      </c>
    </row>
    <row r="22" spans="1:2">
      <c r="A22" t="s">
        <v>1254</v>
      </c>
      <c r="B22" s="32">
        <f>'Wertepy M'!G2</f>
        <v>0.24513888888888888</v>
      </c>
    </row>
    <row r="23" spans="1:2">
      <c r="A23" t="s">
        <v>1253</v>
      </c>
      <c r="B23" s="32">
        <f>'H53 100 M'!M6</f>
        <v>0.33164351851851853</v>
      </c>
    </row>
    <row r="24" spans="1:2">
      <c r="A24" t="s">
        <v>1252</v>
      </c>
      <c r="B24" s="32">
        <f>'Liczyrzepa - wiosna M'!J2</f>
        <v>0.49236111111111108</v>
      </c>
    </row>
    <row r="25" spans="1:2">
      <c r="A25" t="s">
        <v>684</v>
      </c>
      <c r="B25" s="32">
        <f>'Harce M'!F2/60/24</f>
        <v>0.32708333333333334</v>
      </c>
    </row>
    <row r="26" spans="1:2">
      <c r="A26" t="s">
        <v>1251</v>
      </c>
      <c r="B26" s="32">
        <f>'XII z Kompasem M'!H2</f>
        <v>0.28055555555555556</v>
      </c>
    </row>
    <row r="27" spans="1:2">
      <c r="A27" t="s">
        <v>6</v>
      </c>
      <c r="B27" s="32">
        <f>'Grassor TR150 M'!O3/24/60</f>
        <v>0.64583333333333337</v>
      </c>
    </row>
    <row r="28" spans="1:2">
      <c r="A28" t="s">
        <v>128</v>
      </c>
      <c r="B28" s="32">
        <f>'Pazur Gryfa M'!N2</f>
        <v>0.26111111111111113</v>
      </c>
    </row>
    <row r="29" spans="1:2">
      <c r="A29" t="s">
        <v>7</v>
      </c>
      <c r="B29" s="32">
        <f>'Szaga M'!G2</f>
        <v>0.36180555555555555</v>
      </c>
    </row>
    <row r="30" spans="1:2">
      <c r="A30" t="s">
        <v>1250</v>
      </c>
      <c r="B30" s="32">
        <f>'Sudecka 100 K'!J3</f>
        <v>0.37638888888888899</v>
      </c>
    </row>
    <row r="31" spans="1:2">
      <c r="A31" t="s">
        <v>1249</v>
      </c>
      <c r="B31" s="32">
        <f>'XIII z Kompasem M'!H2</f>
        <v>0.24305555555555555</v>
      </c>
    </row>
    <row r="32" spans="1:2">
      <c r="A32" t="s">
        <v>1248</v>
      </c>
      <c r="B32" s="32">
        <f>'Waligóra M'!G2</f>
        <v>0.38771990740740742</v>
      </c>
    </row>
    <row r="33" spans="1:2">
      <c r="A33" t="s">
        <v>1247</v>
      </c>
      <c r="B33" s="32">
        <f>'Jesienne 360 M'!H2</f>
        <v>0.33124999999999999</v>
      </c>
    </row>
    <row r="34" spans="1:2">
      <c r="A34" t="s">
        <v>1246</v>
      </c>
      <c r="B34" s="32">
        <f>'H54 TR100 M'!M6</f>
        <v>0.30062499999999998</v>
      </c>
    </row>
    <row r="35" spans="1:2">
      <c r="A35" t="s">
        <v>129</v>
      </c>
      <c r="B35" s="32">
        <f>'Azymut M'!H2</f>
        <v>0.24236111111111108</v>
      </c>
    </row>
    <row r="36" spans="1:2">
      <c r="A36" t="s">
        <v>11</v>
      </c>
      <c r="B36" s="32">
        <f>'NM TR100 M'!O5</f>
        <v>0.4180555555576575</v>
      </c>
    </row>
  </sheetData>
  <conditionalFormatting sqref="B2:B17">
    <cfRule type="aboveAverage" dxfId="3" priority="5"/>
  </conditionalFormatting>
  <conditionalFormatting sqref="B18:B36">
    <cfRule type="aboveAverage" dxfId="2" priority="6"/>
  </conditionalFormatting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B32"/>
  <sheetViews>
    <sheetView workbookViewId="0">
      <selection activeCell="B6" sqref="B6"/>
    </sheetView>
  </sheetViews>
  <sheetFormatPr defaultRowHeight="13.2"/>
  <cols>
    <col min="1" max="1" width="30.33203125" bestFit="1" customWidth="1"/>
    <col min="2" max="2" width="8.88671875" style="32"/>
  </cols>
  <sheetData>
    <row r="2" spans="1:2">
      <c r="A2" t="s">
        <v>37</v>
      </c>
      <c r="B2" s="32">
        <v>0.33547453703703706</v>
      </c>
    </row>
    <row r="3" spans="1:2">
      <c r="A3" t="s">
        <v>4</v>
      </c>
      <c r="B3" s="32">
        <v>0.26944444444444449</v>
      </c>
    </row>
    <row r="4" spans="1:2">
      <c r="A4" t="s">
        <v>120</v>
      </c>
      <c r="B4" s="32">
        <v>0.49136574074074074</v>
      </c>
    </row>
    <row r="5" spans="1:2">
      <c r="A5" t="s">
        <v>61</v>
      </c>
      <c r="B5" s="32">
        <v>0.45162037037037034</v>
      </c>
    </row>
    <row r="6" spans="1:2">
      <c r="A6" t="s">
        <v>121</v>
      </c>
      <c r="B6" s="32">
        <v>0.2638888888888889</v>
      </c>
    </row>
    <row r="7" spans="1:2">
      <c r="A7" t="s">
        <v>41</v>
      </c>
      <c r="B7" s="32">
        <v>0.36689814814814814</v>
      </c>
    </row>
    <row r="8" spans="1:2">
      <c r="A8" t="s">
        <v>3</v>
      </c>
      <c r="B8" s="32">
        <v>0.31495370370370374</v>
      </c>
    </row>
    <row r="9" spans="1:2">
      <c r="A9" t="s">
        <v>5</v>
      </c>
      <c r="B9" s="32">
        <v>0.99305555555474712</v>
      </c>
    </row>
    <row r="10" spans="1:2">
      <c r="A10" t="s">
        <v>1</v>
      </c>
      <c r="B10" s="32">
        <v>0.29572916666666665</v>
      </c>
    </row>
    <row r="11" spans="1:2">
      <c r="A11" t="s">
        <v>7</v>
      </c>
      <c r="B11" s="32">
        <v>0.3972222222222222</v>
      </c>
    </row>
    <row r="12" spans="1:2">
      <c r="A12" t="s">
        <v>42</v>
      </c>
      <c r="B12" s="32" t="s">
        <v>900</v>
      </c>
    </row>
    <row r="13" spans="1:2">
      <c r="A13" t="s">
        <v>115</v>
      </c>
      <c r="B13" s="32">
        <v>0.41413194444444451</v>
      </c>
    </row>
    <row r="14" spans="1:2">
      <c r="A14" t="s">
        <v>62</v>
      </c>
      <c r="B14" s="32" t="s">
        <v>959</v>
      </c>
    </row>
    <row r="15" spans="1:2">
      <c r="A15" t="s">
        <v>9</v>
      </c>
      <c r="B15" s="32">
        <v>0.26108796296296283</v>
      </c>
    </row>
    <row r="16" spans="1:2">
      <c r="A16" t="s">
        <v>122</v>
      </c>
      <c r="B16" s="32">
        <v>0.27708333333333335</v>
      </c>
    </row>
    <row r="17" spans="1:2">
      <c r="A17" t="s">
        <v>123</v>
      </c>
      <c r="B17" s="32">
        <v>0.42866898148148147</v>
      </c>
    </row>
    <row r="18" spans="1:2">
      <c r="A18" t="s">
        <v>126</v>
      </c>
      <c r="B18" s="32">
        <v>0.25935185185185222</v>
      </c>
    </row>
    <row r="19" spans="1:2">
      <c r="A19" t="s">
        <v>10</v>
      </c>
      <c r="B19" s="32">
        <v>0.60277777777810115</v>
      </c>
    </row>
    <row r="20" spans="1:2">
      <c r="A20" t="s">
        <v>143</v>
      </c>
      <c r="B20" s="32">
        <v>0.2369444444444444</v>
      </c>
    </row>
    <row r="21" spans="1:2">
      <c r="A21" t="s">
        <v>125</v>
      </c>
      <c r="B21" s="32">
        <v>0.50069444444444433</v>
      </c>
    </row>
    <row r="22" spans="1:2">
      <c r="A22" t="s">
        <v>127</v>
      </c>
      <c r="B22" s="32">
        <v>0.25756944444444446</v>
      </c>
    </row>
    <row r="23" spans="1:2">
      <c r="A23" t="s">
        <v>124</v>
      </c>
      <c r="B23" s="32">
        <v>0.27398148148148149</v>
      </c>
    </row>
    <row r="24" spans="1:2">
      <c r="A24" t="s">
        <v>684</v>
      </c>
      <c r="B24" s="32">
        <v>0.34027777777777773</v>
      </c>
    </row>
    <row r="25" spans="1:2">
      <c r="A25" t="s">
        <v>6</v>
      </c>
      <c r="B25" s="32">
        <v>0.62152777777373558</v>
      </c>
    </row>
    <row r="26" spans="1:2">
      <c r="A26" t="s">
        <v>128</v>
      </c>
      <c r="B26" s="32">
        <v>0.33716435185185151</v>
      </c>
    </row>
    <row r="27" spans="1:2">
      <c r="A27" t="s">
        <v>8</v>
      </c>
      <c r="B27" s="32">
        <v>0.22083333333333333</v>
      </c>
    </row>
    <row r="28" spans="1:2">
      <c r="A28" t="s">
        <v>130</v>
      </c>
      <c r="B28" s="32">
        <v>0.44722222222222219</v>
      </c>
    </row>
    <row r="29" spans="1:2">
      <c r="A29" t="s">
        <v>63</v>
      </c>
      <c r="B29" s="32">
        <v>0.41875000000000001</v>
      </c>
    </row>
    <row r="30" spans="1:2">
      <c r="A30" t="s">
        <v>1206</v>
      </c>
      <c r="B30" s="32">
        <v>0.24641203703703704</v>
      </c>
    </row>
    <row r="31" spans="1:2">
      <c r="A31" t="s">
        <v>129</v>
      </c>
      <c r="B31" s="32">
        <v>0.20416666666666669</v>
      </c>
    </row>
    <row r="32" spans="1:2">
      <c r="A32" t="s">
        <v>11</v>
      </c>
      <c r="B32" s="32">
        <v>0.44374999999854481</v>
      </c>
    </row>
  </sheetData>
  <conditionalFormatting sqref="B2:B19">
    <cfRule type="aboveAverage" dxfId="1" priority="2"/>
  </conditionalFormatting>
  <conditionalFormatting sqref="B20:B32">
    <cfRule type="aboveAverage" dxfId="0" priority="1"/>
  </conditionalFormatting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DU21"/>
  <sheetViews>
    <sheetView zoomScale="90" zoomScaleNormal="90" workbookViewId="0"/>
  </sheetViews>
  <sheetFormatPr defaultRowHeight="13.8"/>
  <cols>
    <col min="1" max="1" width="8.88671875" style="91"/>
    <col min="2" max="2" width="14.33203125" style="91" customWidth="1"/>
    <col min="3" max="3" width="8.88671875" style="91"/>
    <col min="4" max="49" width="5.109375" style="91" customWidth="1"/>
    <col min="50" max="53" width="8.88671875" style="91"/>
    <col min="54" max="54" width="0" style="91" hidden="1" customWidth="1"/>
    <col min="55" max="55" width="8.88671875" style="91"/>
    <col min="56" max="110" width="0" style="91" hidden="1" customWidth="1"/>
    <col min="111" max="16384" width="8.88671875" style="91"/>
  </cols>
  <sheetData>
    <row r="1" spans="2:125" ht="70.5" customHeight="1" thickBot="1">
      <c r="B1" s="485" t="s">
        <v>1430</v>
      </c>
      <c r="C1" s="485"/>
      <c r="D1" s="485"/>
      <c r="E1" s="485"/>
      <c r="F1" s="485"/>
      <c r="G1" s="485"/>
      <c r="H1" s="485"/>
      <c r="I1" s="485"/>
      <c r="J1" s="485"/>
      <c r="K1" s="485"/>
      <c r="L1" s="485"/>
      <c r="M1" s="485"/>
      <c r="N1" s="485"/>
      <c r="O1" s="485"/>
      <c r="P1" s="485"/>
      <c r="Q1" s="485"/>
      <c r="R1" s="485"/>
      <c r="S1" s="485"/>
      <c r="T1" s="485"/>
      <c r="U1" s="485"/>
      <c r="V1" s="485"/>
      <c r="W1" s="485"/>
      <c r="X1" s="485"/>
      <c r="Y1" s="485"/>
      <c r="Z1" s="485"/>
      <c r="AA1" s="485"/>
      <c r="AB1" s="485"/>
      <c r="AC1" s="485"/>
      <c r="AD1" s="485"/>
      <c r="AE1" s="485"/>
      <c r="AF1" s="485"/>
      <c r="AG1" s="485"/>
      <c r="AH1" s="485"/>
      <c r="AI1" s="485"/>
      <c r="AJ1" s="485"/>
      <c r="AK1" s="485"/>
      <c r="AL1" s="485"/>
      <c r="AM1" s="485"/>
      <c r="AN1" s="485"/>
      <c r="AO1" s="485"/>
      <c r="AP1" s="485"/>
      <c r="AQ1" s="485"/>
      <c r="AR1" s="485"/>
      <c r="AS1" s="485"/>
      <c r="AT1" s="485"/>
      <c r="AU1" s="485"/>
      <c r="AV1" s="485"/>
      <c r="AW1" s="485"/>
      <c r="AX1" s="485"/>
      <c r="AY1" s="485"/>
      <c r="AZ1" s="485"/>
      <c r="BA1" s="485"/>
      <c r="BB1" s="485"/>
      <c r="BC1" s="171"/>
      <c r="BD1" s="171"/>
      <c r="BI1" s="171" t="s">
        <v>1426</v>
      </c>
      <c r="BJ1" s="185">
        <v>0.33333333333333331</v>
      </c>
    </row>
    <row r="2" spans="2:125">
      <c r="B2" s="183" t="s">
        <v>1424</v>
      </c>
      <c r="C2" s="183" t="s">
        <v>1423</v>
      </c>
      <c r="D2" s="486" t="s">
        <v>1422</v>
      </c>
      <c r="E2" s="487"/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487"/>
      <c r="AM2" s="487"/>
      <c r="AN2" s="487"/>
      <c r="AO2" s="487"/>
      <c r="AP2" s="487"/>
      <c r="AQ2" s="487"/>
      <c r="AR2" s="487"/>
      <c r="AS2" s="487"/>
      <c r="AT2" s="487"/>
      <c r="AU2" s="487"/>
      <c r="AV2" s="487"/>
      <c r="AW2" s="488"/>
      <c r="AX2" s="489" t="s">
        <v>1421</v>
      </c>
      <c r="AY2" s="491" t="s">
        <v>1420</v>
      </c>
      <c r="AZ2" s="492"/>
      <c r="BA2" s="493" t="s">
        <v>1419</v>
      </c>
      <c r="BB2" s="182"/>
      <c r="BC2" s="203"/>
      <c r="BD2" s="160"/>
      <c r="BE2" s="171" t="s">
        <v>1418</v>
      </c>
      <c r="BF2" s="171" t="s">
        <v>1418</v>
      </c>
      <c r="BG2" s="171" t="s">
        <v>44</v>
      </c>
      <c r="BH2" s="173" t="s">
        <v>44</v>
      </c>
      <c r="BI2" s="171" t="s">
        <v>1417</v>
      </c>
      <c r="BJ2" s="171">
        <v>540</v>
      </c>
      <c r="BL2" s="498" t="s">
        <v>1416</v>
      </c>
      <c r="BM2" s="498"/>
      <c r="BN2" s="498"/>
      <c r="BO2" s="498"/>
      <c r="BP2" s="498"/>
      <c r="BQ2" s="498"/>
      <c r="BR2" s="498"/>
      <c r="BS2" s="498"/>
      <c r="BT2" s="498"/>
      <c r="BU2" s="498"/>
      <c r="BV2" s="498"/>
      <c r="BW2" s="498"/>
      <c r="BX2" s="498"/>
      <c r="BY2" s="498"/>
      <c r="BZ2" s="498"/>
      <c r="CA2" s="498"/>
      <c r="CB2" s="498"/>
      <c r="CC2" s="498"/>
      <c r="CD2" s="498"/>
      <c r="CE2" s="498"/>
      <c r="CF2" s="498"/>
      <c r="CG2" s="498"/>
      <c r="CH2" s="498"/>
      <c r="CI2" s="498"/>
      <c r="CJ2" s="99"/>
      <c r="CK2" s="99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181" t="s">
        <v>1415</v>
      </c>
      <c r="DJ2" s="15"/>
      <c r="DK2" s="15"/>
      <c r="DL2" s="9"/>
      <c r="DM2" s="9"/>
      <c r="DN2" s="9"/>
      <c r="DO2" s="9"/>
      <c r="DP2" s="9"/>
      <c r="DQ2" s="9"/>
      <c r="DR2" s="9"/>
      <c r="DS2" s="9"/>
      <c r="DT2" s="9"/>
      <c r="DU2" s="9"/>
    </row>
    <row r="3" spans="2:125" ht="14.4" thickBot="1">
      <c r="B3" s="179"/>
      <c r="C3" s="178" t="s">
        <v>1414</v>
      </c>
      <c r="D3" s="497" t="s">
        <v>1413</v>
      </c>
      <c r="E3" s="497"/>
      <c r="F3" s="499" t="s">
        <v>1412</v>
      </c>
      <c r="G3" s="496"/>
      <c r="H3" s="495" t="s">
        <v>1411</v>
      </c>
      <c r="I3" s="496"/>
      <c r="J3" s="495" t="s">
        <v>1410</v>
      </c>
      <c r="K3" s="500"/>
      <c r="L3" s="497" t="s">
        <v>1409</v>
      </c>
      <c r="M3" s="497"/>
      <c r="N3" s="495" t="s">
        <v>1408</v>
      </c>
      <c r="O3" s="496"/>
      <c r="P3" s="497" t="s">
        <v>1407</v>
      </c>
      <c r="Q3" s="497"/>
      <c r="R3" s="495" t="s">
        <v>1406</v>
      </c>
      <c r="S3" s="496"/>
      <c r="T3" s="495" t="s">
        <v>1405</v>
      </c>
      <c r="U3" s="496"/>
      <c r="V3" s="495" t="s">
        <v>1404</v>
      </c>
      <c r="W3" s="496"/>
      <c r="X3" s="495" t="s">
        <v>1403</v>
      </c>
      <c r="Y3" s="496"/>
      <c r="Z3" s="495" t="s">
        <v>1402</v>
      </c>
      <c r="AA3" s="496"/>
      <c r="AB3" s="495" t="s">
        <v>1401</v>
      </c>
      <c r="AC3" s="496"/>
      <c r="AD3" s="495" t="s">
        <v>1400</v>
      </c>
      <c r="AE3" s="496"/>
      <c r="AF3" s="495" t="s">
        <v>1399</v>
      </c>
      <c r="AG3" s="496"/>
      <c r="AH3" s="495" t="s">
        <v>1398</v>
      </c>
      <c r="AI3" s="496"/>
      <c r="AJ3" s="495" t="s">
        <v>1397</v>
      </c>
      <c r="AK3" s="496"/>
      <c r="AL3" s="495" t="s">
        <v>1396</v>
      </c>
      <c r="AM3" s="496"/>
      <c r="AN3" s="495" t="s">
        <v>1395</v>
      </c>
      <c r="AO3" s="496"/>
      <c r="AP3" s="495" t="s">
        <v>1394</v>
      </c>
      <c r="AQ3" s="496"/>
      <c r="AR3" s="495" t="s">
        <v>1393</v>
      </c>
      <c r="AS3" s="496"/>
      <c r="AT3" s="495" t="s">
        <v>1392</v>
      </c>
      <c r="AU3" s="496"/>
      <c r="AV3" s="497" t="s">
        <v>1391</v>
      </c>
      <c r="AW3" s="496"/>
      <c r="AX3" s="490"/>
      <c r="AY3" s="177" t="s">
        <v>1390</v>
      </c>
      <c r="AZ3" s="176" t="s">
        <v>1389</v>
      </c>
      <c r="BA3" s="494"/>
      <c r="BB3" s="175" t="s">
        <v>152</v>
      </c>
      <c r="BC3" s="202" t="s">
        <v>152</v>
      </c>
      <c r="BD3" s="201"/>
      <c r="BE3" s="173" t="s">
        <v>1388</v>
      </c>
      <c r="BF3" s="171" t="s">
        <v>1387</v>
      </c>
      <c r="BG3" s="173" t="s">
        <v>1386</v>
      </c>
      <c r="BH3" s="173" t="s">
        <v>1385</v>
      </c>
      <c r="BI3" s="172" t="s">
        <v>1384</v>
      </c>
      <c r="BJ3" s="171">
        <v>30</v>
      </c>
      <c r="BL3" s="99" t="s">
        <v>1383</v>
      </c>
      <c r="BM3" s="99"/>
      <c r="BN3" s="99" t="s">
        <v>1382</v>
      </c>
      <c r="BO3" s="99"/>
      <c r="BP3" s="99" t="s">
        <v>1381</v>
      </c>
      <c r="BQ3" s="99"/>
      <c r="BR3" s="99" t="s">
        <v>1380</v>
      </c>
      <c r="BS3" s="99"/>
      <c r="BT3" s="99" t="s">
        <v>1379</v>
      </c>
      <c r="BU3" s="99"/>
      <c r="BV3" s="99" t="s">
        <v>1378</v>
      </c>
      <c r="BW3" s="99"/>
      <c r="BX3" s="99" t="s">
        <v>1377</v>
      </c>
      <c r="BY3" s="99"/>
      <c r="BZ3" s="99" t="s">
        <v>1376</v>
      </c>
      <c r="CA3" s="99"/>
      <c r="CB3" s="99" t="s">
        <v>1375</v>
      </c>
      <c r="CC3" s="99"/>
      <c r="CD3" s="99" t="s">
        <v>1374</v>
      </c>
      <c r="CE3" s="99"/>
      <c r="CF3" s="99" t="s">
        <v>1373</v>
      </c>
      <c r="CG3" s="99"/>
      <c r="CH3" s="99" t="s">
        <v>1372</v>
      </c>
      <c r="CI3" s="99"/>
      <c r="CJ3" s="99" t="s">
        <v>1371</v>
      </c>
      <c r="CK3" s="99"/>
      <c r="CL3" s="99" t="s">
        <v>1370</v>
      </c>
      <c r="CM3" s="99"/>
      <c r="CN3" s="99" t="s">
        <v>1369</v>
      </c>
      <c r="CO3" s="99"/>
      <c r="CP3" s="99" t="s">
        <v>1368</v>
      </c>
      <c r="CQ3" s="99"/>
      <c r="CR3" s="99" t="s">
        <v>1367</v>
      </c>
      <c r="CS3" s="99"/>
      <c r="CT3" s="99" t="s">
        <v>1366</v>
      </c>
      <c r="CU3" s="99"/>
      <c r="CV3" s="99" t="s">
        <v>1365</v>
      </c>
      <c r="CW3" s="99"/>
      <c r="CX3" s="99" t="s">
        <v>1364</v>
      </c>
      <c r="CY3" s="99"/>
      <c r="CZ3" s="99" t="s">
        <v>1363</v>
      </c>
      <c r="DA3" s="99"/>
      <c r="DB3" s="99" t="s">
        <v>1362</v>
      </c>
      <c r="DC3" s="99"/>
      <c r="DD3" s="99" t="s">
        <v>1361</v>
      </c>
      <c r="DE3" s="99"/>
      <c r="DF3" s="170" t="s">
        <v>1352</v>
      </c>
      <c r="DJ3" s="15" t="s">
        <v>77</v>
      </c>
      <c r="DK3" s="15" t="s">
        <v>78</v>
      </c>
      <c r="DL3" s="9" t="s">
        <v>105</v>
      </c>
      <c r="DM3" s="9" t="s">
        <v>106</v>
      </c>
      <c r="DN3" s="9" t="s">
        <v>81</v>
      </c>
      <c r="DO3" s="9" t="s">
        <v>79</v>
      </c>
      <c r="DP3" s="9" t="s">
        <v>47</v>
      </c>
      <c r="DQ3" s="9" t="s">
        <v>1310</v>
      </c>
      <c r="DR3" s="9" t="s">
        <v>44</v>
      </c>
      <c r="DS3" s="9" t="s">
        <v>45</v>
      </c>
      <c r="DT3" s="9" t="s">
        <v>35</v>
      </c>
      <c r="DU3" s="9" t="s">
        <v>46</v>
      </c>
    </row>
    <row r="4" spans="2:125" ht="26.4">
      <c r="B4" s="200" t="s">
        <v>1429</v>
      </c>
      <c r="C4" s="135"/>
      <c r="D4" s="140" t="s">
        <v>1352</v>
      </c>
      <c r="E4" s="133">
        <v>1</v>
      </c>
      <c r="F4" s="139" t="s">
        <v>1352</v>
      </c>
      <c r="G4" s="133">
        <v>1</v>
      </c>
      <c r="H4" s="140" t="s">
        <v>1352</v>
      </c>
      <c r="I4" s="131">
        <v>1</v>
      </c>
      <c r="J4" s="140" t="s">
        <v>1352</v>
      </c>
      <c r="K4" s="133">
        <v>2</v>
      </c>
      <c r="L4" s="139" t="s">
        <v>1352</v>
      </c>
      <c r="M4" s="133">
        <v>2</v>
      </c>
      <c r="N4" s="139" t="s">
        <v>1352</v>
      </c>
      <c r="O4" s="133">
        <v>2</v>
      </c>
      <c r="P4" s="140" t="s">
        <v>1352</v>
      </c>
      <c r="Q4" s="133">
        <v>2</v>
      </c>
      <c r="R4" s="139"/>
      <c r="S4" s="131">
        <v>0</v>
      </c>
      <c r="T4" s="140"/>
      <c r="U4" s="133">
        <v>0</v>
      </c>
      <c r="V4" s="139"/>
      <c r="W4" s="131">
        <v>0</v>
      </c>
      <c r="X4" s="140"/>
      <c r="Y4" s="133">
        <v>0</v>
      </c>
      <c r="Z4" s="139"/>
      <c r="AA4" s="131">
        <v>0</v>
      </c>
      <c r="AB4" s="140" t="s">
        <v>1352</v>
      </c>
      <c r="AC4" s="133">
        <v>3</v>
      </c>
      <c r="AD4" s="139" t="s">
        <v>1352</v>
      </c>
      <c r="AE4" s="131">
        <v>4</v>
      </c>
      <c r="AF4" s="140" t="s">
        <v>1352</v>
      </c>
      <c r="AG4" s="133">
        <v>4</v>
      </c>
      <c r="AH4" s="139" t="s">
        <v>1352</v>
      </c>
      <c r="AI4" s="131">
        <v>4</v>
      </c>
      <c r="AJ4" s="140" t="s">
        <v>1352</v>
      </c>
      <c r="AK4" s="133">
        <v>4</v>
      </c>
      <c r="AL4" s="139" t="s">
        <v>1352</v>
      </c>
      <c r="AM4" s="131">
        <v>4</v>
      </c>
      <c r="AN4" s="134" t="s">
        <v>1352</v>
      </c>
      <c r="AO4" s="133">
        <v>3</v>
      </c>
      <c r="AP4" s="132" t="s">
        <v>1352</v>
      </c>
      <c r="AQ4" s="131">
        <v>3</v>
      </c>
      <c r="AR4" s="134" t="s">
        <v>1352</v>
      </c>
      <c r="AS4" s="133">
        <v>3</v>
      </c>
      <c r="AT4" s="132" t="s">
        <v>1352</v>
      </c>
      <c r="AU4" s="131">
        <v>3</v>
      </c>
      <c r="AV4" s="134"/>
      <c r="AW4" s="133">
        <v>0</v>
      </c>
      <c r="AX4" s="199">
        <f>E4+G4+I4+K4+M4+O4+Q4+S4+U4+W4+Y4+AA4+AC4+AE4+AG4+AI4+AK4+AM4+AO4+AQ4+AS4+AU4+AW4</f>
        <v>46</v>
      </c>
      <c r="AY4" s="127">
        <v>0.38473379629629628</v>
      </c>
      <c r="AZ4" s="138">
        <v>15</v>
      </c>
      <c r="BA4" s="125">
        <f>AX4-AZ4</f>
        <v>31</v>
      </c>
      <c r="BB4" s="124">
        <f>RANK(BA4,$BA$4:$BA$5,0)</f>
        <v>1</v>
      </c>
      <c r="BC4" s="124">
        <f>RANK(BA4,$BA$4:$BA$5,0)+COUNTIF($BA$4:BA4,BA4)-1</f>
        <v>1</v>
      </c>
      <c r="BE4" s="94">
        <v>0.33333333333333331</v>
      </c>
      <c r="BF4" s="94">
        <v>0.65696759259259252</v>
      </c>
      <c r="BG4" s="94">
        <f t="shared" ref="BG4:BG5" si="0">BF4-BE4</f>
        <v>0.3236342592592592</v>
      </c>
      <c r="BH4" s="93">
        <f t="shared" ref="BH4:BH5" si="1">HOUR(BG4)*60+MINUTE(BG4)</f>
        <v>466</v>
      </c>
      <c r="BI4" s="92">
        <f t="shared" ref="BI4:BI5" si="2">BJ$2-BH4</f>
        <v>74</v>
      </c>
      <c r="BM4" s="97">
        <f>LEN(D4)-LEN(SUBSTITUTE(D4,DF$3,""))</f>
        <v>1</v>
      </c>
      <c r="BN4" s="97"/>
      <c r="BO4" s="97">
        <f>LEN(F4)-LEN(SUBSTITUTE(F4,DF$3,""))</f>
        <v>1</v>
      </c>
      <c r="BQ4" s="97">
        <f>LEN(H4)-LEN(SUBSTITUTE(H4,DF$3,""))</f>
        <v>1</v>
      </c>
      <c r="BR4" s="97"/>
      <c r="BS4" s="97">
        <f>LEN(J4)-LEN(SUBSTITUTE(J4,DF$3,""))</f>
        <v>1</v>
      </c>
      <c r="BU4" s="97">
        <f>LEN(L4)-LEN(SUBSTITUTE(L4,DF$3,""))</f>
        <v>1</v>
      </c>
      <c r="BW4" s="97">
        <f>LEN(N4)-LEN(SUBSTITUTE(N4,DF$3,""))</f>
        <v>1</v>
      </c>
      <c r="BY4" s="97">
        <f>LEN(P4)-LEN(SUBSTITUTE(P4,DF$3,""))</f>
        <v>1</v>
      </c>
      <c r="CA4" s="97">
        <f>LEN(R4)-LEN(SUBSTITUTE(R4,DF$3,""))</f>
        <v>0</v>
      </c>
      <c r="CC4" s="97">
        <f>LEN(T4)-LEN(SUBSTITUTE(T4,DF$3,""))</f>
        <v>0</v>
      </c>
      <c r="CD4" s="97"/>
      <c r="CE4" s="97">
        <f>LEN(V4)-LEN(SUBSTITUTE(V4,DF$3,""))</f>
        <v>0</v>
      </c>
      <c r="CF4" s="97"/>
      <c r="CG4" s="97">
        <f>LEN(X4)-LEN(SUBSTITUTE(X4,DF$3,""))</f>
        <v>0</v>
      </c>
      <c r="CH4" s="97"/>
      <c r="CI4" s="97">
        <f>LEN(Z4)-LEN(SUBSTITUTE(Z4,DF$3,""))</f>
        <v>0</v>
      </c>
      <c r="CJ4" s="97"/>
      <c r="CK4" s="97">
        <f>LEN(AB4)-LEN(SUBSTITUTE(AB4,DF$3,""))</f>
        <v>1</v>
      </c>
      <c r="CL4" s="97"/>
      <c r="CM4" s="97">
        <f>LEN(AD4)-LEN(SUBSTITUTE(AD4,DF$3,""))</f>
        <v>1</v>
      </c>
      <c r="CN4" s="97"/>
      <c r="CO4" s="97">
        <f>LEN(AF4)-LEN(SUBSTITUTE(AF4,DF$3,""))</f>
        <v>1</v>
      </c>
      <c r="CP4" s="97"/>
      <c r="CQ4" s="97">
        <f>LEN(AH4)-LEN(SUBSTITUTE(AH4,DF$3,""))</f>
        <v>1</v>
      </c>
      <c r="CR4" s="97"/>
      <c r="CS4" s="97">
        <f>LEN(AJ4)-LEN(SUBSTITUTE(AJ4,DF$3,""))</f>
        <v>1</v>
      </c>
      <c r="CT4" s="97"/>
      <c r="CU4" s="97">
        <f>LEN(AL4)-LEN(SUBSTITUTE(AL4,DF$3,""))</f>
        <v>1</v>
      </c>
      <c r="CV4" s="97"/>
      <c r="CW4" s="97">
        <f>LEN(AN4)-LEN(SUBSTITUTE(AN4,DF$3,""))</f>
        <v>1</v>
      </c>
      <c r="CX4" s="97"/>
      <c r="CY4" s="97">
        <f>LEN(AP4)-LEN(SUBSTITUTE(AP4,DF$3,""))</f>
        <v>1</v>
      </c>
      <c r="CZ4" s="97"/>
      <c r="DA4" s="97">
        <f>LEN(AR4)-LEN(SUBSTITUTE(AR4,DF$3,""))</f>
        <v>1</v>
      </c>
      <c r="DB4" s="97"/>
      <c r="DC4" s="97">
        <f>LEN(AT4)-LEN(SUBSTITUTE(AT4,DF$3,""))</f>
        <v>1</v>
      </c>
      <c r="DD4" s="97"/>
      <c r="DE4" s="97">
        <f>LEN(AV4)-LEN(SUBSTITUTE(AV4,DF$3,""))</f>
        <v>0</v>
      </c>
      <c r="DJ4" s="15">
        <f>VLOOKUP(DK4,id!$A:$C,3,0)</f>
        <v>106</v>
      </c>
      <c r="DK4" s="15" t="str">
        <f>DL4&amp;DM4&amp;DO4</f>
        <v>KinowskaKatarzyna1982</v>
      </c>
      <c r="DL4" s="9" t="s">
        <v>1478</v>
      </c>
      <c r="DM4" s="9" t="s">
        <v>786</v>
      </c>
      <c r="DN4" s="9"/>
      <c r="DO4" s="9">
        <v>1982</v>
      </c>
      <c r="DP4" s="9">
        <v>50</v>
      </c>
      <c r="DQ4" s="9">
        <f>BA4/'XIII Szago M'!BB4*50</f>
        <v>27.678571428571431</v>
      </c>
      <c r="DR4" s="9"/>
      <c r="DS4" s="9"/>
      <c r="DT4" s="9"/>
      <c r="DU4" s="9"/>
    </row>
    <row r="5" spans="2:125" ht="27" thickBot="1">
      <c r="B5" s="198" t="s">
        <v>1428</v>
      </c>
      <c r="C5" s="197"/>
      <c r="D5" s="196" t="s">
        <v>1352</v>
      </c>
      <c r="E5" s="191">
        <v>1</v>
      </c>
      <c r="F5" s="195" t="s">
        <v>1352</v>
      </c>
      <c r="G5" s="191">
        <v>1</v>
      </c>
      <c r="H5" s="196" t="s">
        <v>1352</v>
      </c>
      <c r="I5" s="193">
        <v>1</v>
      </c>
      <c r="J5" s="196" t="s">
        <v>1352</v>
      </c>
      <c r="K5" s="191">
        <v>2</v>
      </c>
      <c r="L5" s="195" t="s">
        <v>1352</v>
      </c>
      <c r="M5" s="191">
        <v>2</v>
      </c>
      <c r="N5" s="195" t="s">
        <v>1352</v>
      </c>
      <c r="O5" s="191">
        <v>2</v>
      </c>
      <c r="P5" s="196" t="s">
        <v>1352</v>
      </c>
      <c r="Q5" s="191">
        <v>2</v>
      </c>
      <c r="R5" s="195"/>
      <c r="S5" s="193">
        <v>0</v>
      </c>
      <c r="T5" s="196"/>
      <c r="U5" s="191">
        <v>0</v>
      </c>
      <c r="V5" s="195"/>
      <c r="W5" s="193">
        <v>0</v>
      </c>
      <c r="X5" s="196"/>
      <c r="Y5" s="191">
        <v>0</v>
      </c>
      <c r="Z5" s="195"/>
      <c r="AA5" s="193">
        <v>0</v>
      </c>
      <c r="AB5" s="196" t="s">
        <v>1352</v>
      </c>
      <c r="AC5" s="191">
        <v>3</v>
      </c>
      <c r="AD5" s="195" t="s">
        <v>1352</v>
      </c>
      <c r="AE5" s="193">
        <v>4</v>
      </c>
      <c r="AF5" s="196" t="s">
        <v>1352</v>
      </c>
      <c r="AG5" s="191">
        <v>4</v>
      </c>
      <c r="AH5" s="195" t="s">
        <v>1352</v>
      </c>
      <c r="AI5" s="193">
        <v>4</v>
      </c>
      <c r="AJ5" s="196" t="s">
        <v>1352</v>
      </c>
      <c r="AK5" s="191">
        <v>4</v>
      </c>
      <c r="AL5" s="195" t="s">
        <v>1352</v>
      </c>
      <c r="AM5" s="193">
        <v>4</v>
      </c>
      <c r="AN5" s="192" t="s">
        <v>1352</v>
      </c>
      <c r="AO5" s="191">
        <v>3</v>
      </c>
      <c r="AP5" s="194" t="s">
        <v>1352</v>
      </c>
      <c r="AQ5" s="193">
        <v>3</v>
      </c>
      <c r="AR5" s="192" t="s">
        <v>1352</v>
      </c>
      <c r="AS5" s="191">
        <v>3</v>
      </c>
      <c r="AT5" s="194" t="s">
        <v>1352</v>
      </c>
      <c r="AU5" s="193">
        <v>3</v>
      </c>
      <c r="AV5" s="192"/>
      <c r="AW5" s="191">
        <v>0</v>
      </c>
      <c r="AX5" s="190">
        <f>E5+G5+I5+K5+M5+O5+Q5+S5+U5+W5+Y5+AA5+AC5+AE5+AG5+AI5+AK5+AM5+AO5+AQ5+AS5+AU5+AW5</f>
        <v>46</v>
      </c>
      <c r="AY5" s="189">
        <v>0.38473379629629628</v>
      </c>
      <c r="AZ5" s="188">
        <v>15</v>
      </c>
      <c r="BA5" s="187">
        <f>AX5-AZ5</f>
        <v>31</v>
      </c>
      <c r="BB5" s="186">
        <f>RANK(BA5,$BA$4:$BA$5,0)</f>
        <v>1</v>
      </c>
      <c r="BC5" s="186">
        <v>1</v>
      </c>
      <c r="BE5" s="94">
        <v>0.33333333333333331</v>
      </c>
      <c r="BF5" s="94">
        <v>0.65696759259259252</v>
      </c>
      <c r="BG5" s="94">
        <f t="shared" si="0"/>
        <v>0.3236342592592592</v>
      </c>
      <c r="BH5" s="93">
        <f t="shared" si="1"/>
        <v>466</v>
      </c>
      <c r="BI5" s="92">
        <f t="shared" si="2"/>
        <v>74</v>
      </c>
      <c r="BM5" s="97">
        <f>LEN(D5)-LEN(SUBSTITUTE(D5,DF$3,""))</f>
        <v>1</v>
      </c>
      <c r="BN5" s="97"/>
      <c r="BO5" s="97">
        <f>LEN(F5)-LEN(SUBSTITUTE(F5,DF$3,""))</f>
        <v>1</v>
      </c>
      <c r="BQ5" s="97">
        <f>LEN(H5)-LEN(SUBSTITUTE(H5,DF$3,""))</f>
        <v>1</v>
      </c>
      <c r="BR5" s="97"/>
      <c r="BS5" s="97">
        <f>LEN(J5)-LEN(SUBSTITUTE(J5,DF$3,""))</f>
        <v>1</v>
      </c>
      <c r="BU5" s="97">
        <f>LEN(L5)-LEN(SUBSTITUTE(L5,DF$3,""))</f>
        <v>1</v>
      </c>
      <c r="BW5" s="97">
        <f>LEN(N5)-LEN(SUBSTITUTE(N5,DF$3,""))</f>
        <v>1</v>
      </c>
      <c r="BY5" s="97">
        <f>LEN(P5)-LEN(SUBSTITUTE(P5,DF$3,""))</f>
        <v>1</v>
      </c>
      <c r="CA5" s="97">
        <f>LEN(R5)-LEN(SUBSTITUTE(R5,DF$3,""))</f>
        <v>0</v>
      </c>
      <c r="CC5" s="97">
        <f>LEN(T5)-LEN(SUBSTITUTE(T5,DF$3,""))</f>
        <v>0</v>
      </c>
      <c r="CD5" s="97"/>
      <c r="CE5" s="97">
        <f>LEN(V5)-LEN(SUBSTITUTE(V5,DF$3,""))</f>
        <v>0</v>
      </c>
      <c r="CF5" s="97"/>
      <c r="CG5" s="97">
        <f>LEN(X5)-LEN(SUBSTITUTE(X5,DF$3,""))</f>
        <v>0</v>
      </c>
      <c r="CH5" s="97"/>
      <c r="CI5" s="97">
        <f>LEN(Z5)-LEN(SUBSTITUTE(Z5,DF$3,""))</f>
        <v>0</v>
      </c>
      <c r="CJ5" s="97"/>
      <c r="CK5" s="97">
        <f>LEN(AB5)-LEN(SUBSTITUTE(AB5,DF$3,""))</f>
        <v>1</v>
      </c>
      <c r="CL5" s="97"/>
      <c r="CM5" s="97">
        <f>LEN(AD5)-LEN(SUBSTITUTE(AD5,DF$3,""))</f>
        <v>1</v>
      </c>
      <c r="CN5" s="97"/>
      <c r="CO5" s="97">
        <f>LEN(AF5)-LEN(SUBSTITUTE(AF5,DF$3,""))</f>
        <v>1</v>
      </c>
      <c r="CP5" s="97"/>
      <c r="CQ5" s="97">
        <f>LEN(AH5)-LEN(SUBSTITUTE(AH5,DF$3,""))</f>
        <v>1</v>
      </c>
      <c r="CR5" s="97"/>
      <c r="CS5" s="97">
        <f>LEN(AJ5)-LEN(SUBSTITUTE(AJ5,DF$3,""))</f>
        <v>1</v>
      </c>
      <c r="CT5" s="97"/>
      <c r="CU5" s="97">
        <f>LEN(AL5)-LEN(SUBSTITUTE(AL5,DF$3,""))</f>
        <v>1</v>
      </c>
      <c r="CV5" s="97"/>
      <c r="CW5" s="97">
        <f>LEN(AN5)-LEN(SUBSTITUTE(AN5,DF$3,""))</f>
        <v>1</v>
      </c>
      <c r="CX5" s="97"/>
      <c r="CY5" s="97">
        <f>LEN(AP5)-LEN(SUBSTITUTE(AP5,DF$3,""))</f>
        <v>1</v>
      </c>
      <c r="CZ5" s="97"/>
      <c r="DA5" s="97">
        <f>LEN(AR5)-LEN(SUBSTITUTE(AR5,DF$3,""))</f>
        <v>1</v>
      </c>
      <c r="DB5" s="97"/>
      <c r="DC5" s="97">
        <f>LEN(AT5)-LEN(SUBSTITUTE(AT5,DF$3,""))</f>
        <v>1</v>
      </c>
      <c r="DD5" s="97"/>
      <c r="DE5" s="97">
        <f>LEN(AV5)-LEN(SUBSTITUTE(AV5,DF$3,""))</f>
        <v>0</v>
      </c>
      <c r="DJ5" s="15">
        <f>VLOOKUP(DK5,id!$A:$C,3,0)</f>
        <v>60</v>
      </c>
      <c r="DK5" s="15" t="str">
        <f>DL5&amp;DM5&amp;DO5</f>
        <v>TruszkowskaKamila1980</v>
      </c>
      <c r="DL5" s="9" t="s">
        <v>213</v>
      </c>
      <c r="DM5" s="9" t="s">
        <v>214</v>
      </c>
      <c r="DN5" s="9"/>
      <c r="DO5" s="9">
        <v>1980</v>
      </c>
      <c r="DP5" s="9">
        <f t="shared" ref="DP5" si="3">DP4*IF(DT5&lt;1,DT5,IF(DU5&lt;1,DU5,IF(DS5&lt;1,DS5,IF(DR5&lt;1,DR5,1))))</f>
        <v>50</v>
      </c>
      <c r="DQ5" s="9">
        <f>DQ4*IF(DT5&lt;1,DT5,IF(DU5&lt;1,DU5,IF(DS5&lt;1,DS5,IF(DR5&lt;1,DR5,1))))</f>
        <v>27.678571428571431</v>
      </c>
      <c r="DR5" s="9">
        <f>AZ4/AZ5</f>
        <v>1</v>
      </c>
      <c r="DS5" s="9">
        <v>1</v>
      </c>
      <c r="DT5" s="9">
        <f>BB5/BB4</f>
        <v>1</v>
      </c>
      <c r="DU5" s="9">
        <f t="shared" ref="DU5" si="4">DS5^0.2</f>
        <v>1</v>
      </c>
    </row>
    <row r="6" spans="2:125">
      <c r="AZ6" s="92"/>
      <c r="BE6" s="94"/>
      <c r="BF6" s="94"/>
      <c r="BG6" s="94"/>
      <c r="BH6" s="93"/>
      <c r="BI6" s="92"/>
      <c r="DJ6" s="15"/>
      <c r="DK6" s="15"/>
      <c r="DL6" s="9"/>
      <c r="DM6" s="9"/>
      <c r="DN6" s="9"/>
      <c r="DO6" s="9"/>
      <c r="DP6" s="9"/>
      <c r="DQ6" s="9"/>
      <c r="DR6" s="9"/>
      <c r="DS6" s="9"/>
      <c r="DT6" s="9"/>
      <c r="DU6" s="9"/>
    </row>
    <row r="7" spans="2:125">
      <c r="AZ7" s="92"/>
      <c r="BE7" s="94"/>
      <c r="BF7" s="94"/>
      <c r="BG7" s="94"/>
      <c r="BH7" s="93"/>
      <c r="BI7" s="92"/>
      <c r="DJ7" s="15"/>
      <c r="DK7" s="15"/>
      <c r="DL7" s="9"/>
      <c r="DM7" s="9"/>
      <c r="DN7" s="9"/>
      <c r="DO7" s="9"/>
      <c r="DP7" s="9"/>
      <c r="DQ7" s="9"/>
      <c r="DR7" s="9"/>
      <c r="DS7" s="9"/>
      <c r="DT7" s="9"/>
      <c r="DU7" s="9"/>
    </row>
    <row r="8" spans="2:125">
      <c r="AZ8" s="92"/>
      <c r="BE8" s="94"/>
      <c r="BF8" s="94"/>
      <c r="BG8" s="94"/>
      <c r="BH8" s="93"/>
      <c r="BI8" s="92"/>
      <c r="DJ8" s="15"/>
      <c r="DK8" s="15"/>
      <c r="DL8" s="9"/>
      <c r="DM8" s="9"/>
      <c r="DN8" s="9"/>
      <c r="DO8" s="9"/>
      <c r="DP8" s="9"/>
      <c r="DQ8" s="9"/>
      <c r="DR8" s="9"/>
      <c r="DS8" s="9"/>
      <c r="DT8" s="9"/>
      <c r="DU8" s="9"/>
    </row>
    <row r="9" spans="2:125">
      <c r="AZ9" s="92"/>
      <c r="BE9" s="94"/>
      <c r="BF9" s="94"/>
      <c r="BG9" s="94"/>
      <c r="BH9" s="93"/>
      <c r="BI9" s="92"/>
      <c r="DJ9" s="15"/>
      <c r="DK9" s="15"/>
      <c r="DL9" s="9"/>
      <c r="DM9" s="9"/>
      <c r="DN9" s="9"/>
      <c r="DO9" s="9"/>
      <c r="DP9" s="9"/>
      <c r="DQ9" s="9"/>
      <c r="DR9" s="9"/>
      <c r="DS9" s="9"/>
      <c r="DT9" s="9"/>
      <c r="DU9" s="9"/>
    </row>
    <row r="10" spans="2:125">
      <c r="AZ10" s="92"/>
      <c r="BE10" s="94"/>
      <c r="BF10" s="94"/>
      <c r="BG10" s="94"/>
      <c r="BH10" s="93"/>
      <c r="BI10" s="92"/>
      <c r="DJ10" s="15"/>
      <c r="DK10" s="15"/>
      <c r="DL10" s="9"/>
      <c r="DM10" s="9"/>
      <c r="DN10" s="9"/>
      <c r="DO10" s="9"/>
      <c r="DP10" s="9"/>
      <c r="DQ10" s="9"/>
      <c r="DR10" s="9"/>
      <c r="DS10" s="9"/>
      <c r="DT10" s="9"/>
      <c r="DU10" s="9"/>
    </row>
    <row r="11" spans="2:125">
      <c r="AZ11" s="92"/>
      <c r="BE11" s="94"/>
      <c r="BF11" s="94"/>
      <c r="BG11" s="94"/>
      <c r="BH11" s="93"/>
      <c r="BI11" s="92"/>
      <c r="DJ11" s="15"/>
      <c r="DK11" s="15"/>
      <c r="DL11" s="9"/>
      <c r="DM11" s="9"/>
      <c r="DN11" s="9"/>
      <c r="DO11" s="9"/>
      <c r="DP11" s="9"/>
      <c r="DQ11" s="9"/>
      <c r="DR11" s="9"/>
      <c r="DS11" s="9"/>
      <c r="DT11" s="9"/>
      <c r="DU11" s="9"/>
    </row>
    <row r="12" spans="2:125">
      <c r="AZ12" s="92"/>
      <c r="BE12" s="94"/>
      <c r="BF12" s="94"/>
      <c r="BG12" s="94"/>
      <c r="BH12" s="93"/>
      <c r="BI12" s="92"/>
      <c r="DJ12" s="15"/>
      <c r="DK12" s="15"/>
      <c r="DL12" s="9"/>
      <c r="DM12" s="9"/>
      <c r="DN12" s="9"/>
      <c r="DO12" s="9"/>
      <c r="DP12" s="9"/>
      <c r="DQ12" s="9"/>
      <c r="DR12" s="9"/>
      <c r="DS12" s="9"/>
      <c r="DT12" s="9"/>
      <c r="DU12" s="9"/>
    </row>
    <row r="13" spans="2:125">
      <c r="AZ13" s="92"/>
      <c r="BE13" s="94"/>
      <c r="BF13" s="94"/>
      <c r="BG13" s="94"/>
      <c r="BH13" s="93"/>
      <c r="BI13" s="92"/>
    </row>
    <row r="14" spans="2:125">
      <c r="AZ14" s="92"/>
      <c r="BE14" s="94"/>
      <c r="BF14" s="94"/>
      <c r="BG14" s="94"/>
      <c r="BH14" s="93"/>
      <c r="BI14" s="92"/>
    </row>
    <row r="15" spans="2:125">
      <c r="AZ15" s="92"/>
      <c r="BE15" s="94"/>
      <c r="BF15" s="94"/>
      <c r="BG15" s="94"/>
      <c r="BH15" s="93"/>
      <c r="BI15" s="92"/>
    </row>
    <row r="16" spans="2:125">
      <c r="AZ16" s="92"/>
      <c r="BE16" s="94"/>
      <c r="BF16" s="94"/>
      <c r="BG16" s="94"/>
      <c r="BH16" s="93"/>
      <c r="BI16" s="92"/>
    </row>
    <row r="17" spans="52:61">
      <c r="AZ17" s="92"/>
      <c r="BE17" s="94"/>
      <c r="BF17" s="94"/>
      <c r="BG17" s="94"/>
      <c r="BH17" s="93"/>
      <c r="BI17" s="92"/>
    </row>
    <row r="18" spans="52:61">
      <c r="AZ18" s="92"/>
    </row>
    <row r="19" spans="52:61">
      <c r="AZ19" s="92"/>
    </row>
    <row r="20" spans="52:61">
      <c r="AZ20" s="92"/>
    </row>
    <row r="21" spans="52:61">
      <c r="AZ21" s="92"/>
    </row>
  </sheetData>
  <mergeCells count="29">
    <mergeCell ref="BL2:CI2"/>
    <mergeCell ref="D3:E3"/>
    <mergeCell ref="F3:G3"/>
    <mergeCell ref="H3:I3"/>
    <mergeCell ref="J3:K3"/>
    <mergeCell ref="AF3:AG3"/>
    <mergeCell ref="AV3:AW3"/>
    <mergeCell ref="AJ3:AK3"/>
    <mergeCell ref="AL3:AM3"/>
    <mergeCell ref="AN3:AO3"/>
    <mergeCell ref="AP3:AQ3"/>
    <mergeCell ref="AR3:AS3"/>
    <mergeCell ref="AT3:AU3"/>
    <mergeCell ref="B1:BB1"/>
    <mergeCell ref="D2:AW2"/>
    <mergeCell ref="AX2:AX3"/>
    <mergeCell ref="AY2:AZ2"/>
    <mergeCell ref="BA2:BA3"/>
    <mergeCell ref="AH3:AI3"/>
    <mergeCell ref="L3:M3"/>
    <mergeCell ref="Z3:AA3"/>
    <mergeCell ref="AB3:AC3"/>
    <mergeCell ref="AD3:AE3"/>
    <mergeCell ref="N3:O3"/>
    <mergeCell ref="P3:Q3"/>
    <mergeCell ref="R3:S3"/>
    <mergeCell ref="T3:U3"/>
    <mergeCell ref="V3:W3"/>
    <mergeCell ref="X3:Y3"/>
  </mergeCells>
  <conditionalFormatting sqref="BI4:BI17">
    <cfRule type="cellIs" dxfId="11" priority="1" operator="lessThan">
      <formula>0</formula>
    </cfRule>
  </conditionalFormatting>
  <pageMargins left="0.7" right="0.7" top="0.75" bottom="0.75" header="0.3" footer="0.3"/>
  <pageSetup paperSize="270" orientation="landscape" horizontalDpi="30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U55"/>
  <sheetViews>
    <sheetView zoomScale="90" zoomScaleNormal="90" workbookViewId="0">
      <selection sqref="A1:BE1"/>
    </sheetView>
  </sheetViews>
  <sheetFormatPr defaultRowHeight="13.8"/>
  <cols>
    <col min="1" max="1" width="6.109375" style="91" customWidth="1"/>
    <col min="2" max="3" width="16.6640625" style="91" customWidth="1"/>
    <col min="4" max="4" width="15.109375" style="91" customWidth="1"/>
    <col min="5" max="50" width="5.109375" style="91" customWidth="1"/>
    <col min="51" max="52" width="8.88671875" style="91"/>
    <col min="53" max="53" width="7.88671875" style="92" customWidth="1"/>
    <col min="54" max="54" width="8" style="91" customWidth="1"/>
    <col min="55" max="55" width="8.88671875" style="91" customWidth="1"/>
    <col min="56" max="56" width="9.33203125" style="91" customWidth="1"/>
    <col min="57" max="57" width="12.33203125" style="91" customWidth="1"/>
    <col min="58" max="58" width="12.33203125" style="91" hidden="1" customWidth="1"/>
    <col min="59" max="65" width="8.88671875" style="91" hidden="1" customWidth="1"/>
    <col min="66" max="111" width="5.109375" style="91" hidden="1" customWidth="1"/>
    <col min="112" max="112" width="8.88671875" style="91" hidden="1" customWidth="1"/>
    <col min="113" max="16384" width="8.88671875" style="91"/>
  </cols>
  <sheetData>
    <row r="1" spans="1:125" ht="49.2" customHeight="1" thickBot="1">
      <c r="A1" s="503" t="s">
        <v>1427</v>
      </c>
      <c r="B1" s="503"/>
      <c r="C1" s="503"/>
      <c r="D1" s="503"/>
      <c r="E1" s="503"/>
      <c r="F1" s="503"/>
      <c r="G1" s="503"/>
      <c r="H1" s="503"/>
      <c r="I1" s="503"/>
      <c r="J1" s="503"/>
      <c r="K1" s="503"/>
      <c r="L1" s="503"/>
      <c r="M1" s="503"/>
      <c r="N1" s="503"/>
      <c r="O1" s="503"/>
      <c r="P1" s="503"/>
      <c r="Q1" s="503"/>
      <c r="R1" s="503"/>
      <c r="S1" s="503"/>
      <c r="T1" s="503"/>
      <c r="U1" s="503"/>
      <c r="V1" s="503"/>
      <c r="W1" s="503"/>
      <c r="X1" s="503"/>
      <c r="Y1" s="503"/>
      <c r="Z1" s="503"/>
      <c r="AA1" s="503"/>
      <c r="AB1" s="503"/>
      <c r="AC1" s="503"/>
      <c r="AD1" s="503"/>
      <c r="AE1" s="503"/>
      <c r="AF1" s="503"/>
      <c r="AG1" s="503"/>
      <c r="AH1" s="503"/>
      <c r="AI1" s="503"/>
      <c r="AJ1" s="503"/>
      <c r="AK1" s="503"/>
      <c r="AL1" s="503"/>
      <c r="AM1" s="503"/>
      <c r="AN1" s="503"/>
      <c r="AO1" s="503"/>
      <c r="AP1" s="503"/>
      <c r="AQ1" s="503"/>
      <c r="AR1" s="503"/>
      <c r="AS1" s="503"/>
      <c r="AT1" s="503"/>
      <c r="AU1" s="503"/>
      <c r="AV1" s="503"/>
      <c r="AW1" s="503"/>
      <c r="AX1" s="503"/>
      <c r="AY1" s="503"/>
      <c r="AZ1" s="503"/>
      <c r="BA1" s="503"/>
      <c r="BB1" s="503"/>
      <c r="BC1" s="503"/>
      <c r="BD1" s="503"/>
      <c r="BE1" s="503"/>
      <c r="BF1" s="171"/>
      <c r="BK1" s="171" t="s">
        <v>1426</v>
      </c>
      <c r="BL1" s="185">
        <v>0.33333333333333331</v>
      </c>
    </row>
    <row r="2" spans="1:125">
      <c r="A2" s="184" t="s">
        <v>1425</v>
      </c>
      <c r="B2" s="183" t="s">
        <v>1424</v>
      </c>
      <c r="C2" s="183"/>
      <c r="D2" s="183" t="s">
        <v>1423</v>
      </c>
      <c r="E2" s="486" t="s">
        <v>1422</v>
      </c>
      <c r="F2" s="487"/>
      <c r="G2" s="487"/>
      <c r="H2" s="487"/>
      <c r="I2" s="487"/>
      <c r="J2" s="487"/>
      <c r="K2" s="487"/>
      <c r="L2" s="487"/>
      <c r="M2" s="487"/>
      <c r="N2" s="487"/>
      <c r="O2" s="487"/>
      <c r="P2" s="487"/>
      <c r="Q2" s="487"/>
      <c r="R2" s="487"/>
      <c r="S2" s="487"/>
      <c r="T2" s="487"/>
      <c r="U2" s="487"/>
      <c r="V2" s="487"/>
      <c r="W2" s="487"/>
      <c r="X2" s="487"/>
      <c r="Y2" s="487"/>
      <c r="Z2" s="487"/>
      <c r="AA2" s="487"/>
      <c r="AB2" s="487"/>
      <c r="AC2" s="487"/>
      <c r="AD2" s="487"/>
      <c r="AE2" s="487"/>
      <c r="AF2" s="487"/>
      <c r="AG2" s="487"/>
      <c r="AH2" s="487"/>
      <c r="AI2" s="487"/>
      <c r="AJ2" s="487"/>
      <c r="AK2" s="487"/>
      <c r="AL2" s="487"/>
      <c r="AM2" s="487"/>
      <c r="AN2" s="487"/>
      <c r="AO2" s="487"/>
      <c r="AP2" s="487"/>
      <c r="AQ2" s="487"/>
      <c r="AR2" s="487"/>
      <c r="AS2" s="487"/>
      <c r="AT2" s="487"/>
      <c r="AU2" s="487"/>
      <c r="AV2" s="487"/>
      <c r="AW2" s="487"/>
      <c r="AX2" s="488"/>
      <c r="AY2" s="489" t="s">
        <v>1421</v>
      </c>
      <c r="AZ2" s="491" t="s">
        <v>1420</v>
      </c>
      <c r="BA2" s="492"/>
      <c r="BB2" s="493" t="s">
        <v>1419</v>
      </c>
      <c r="BC2" s="182"/>
      <c r="BD2" s="504" t="s">
        <v>152</v>
      </c>
      <c r="BE2" s="501" t="s">
        <v>1277</v>
      </c>
      <c r="BF2" s="174"/>
      <c r="BG2" s="171" t="s">
        <v>1418</v>
      </c>
      <c r="BH2" s="171" t="s">
        <v>1418</v>
      </c>
      <c r="BI2" s="171" t="s">
        <v>44</v>
      </c>
      <c r="BJ2" s="173" t="s">
        <v>44</v>
      </c>
      <c r="BK2" s="171" t="s">
        <v>1417</v>
      </c>
      <c r="BL2" s="171">
        <v>540</v>
      </c>
      <c r="BN2" s="498" t="s">
        <v>1416</v>
      </c>
      <c r="BO2" s="498"/>
      <c r="BP2" s="498"/>
      <c r="BQ2" s="498"/>
      <c r="BR2" s="498"/>
      <c r="BS2" s="498"/>
      <c r="BT2" s="498"/>
      <c r="BU2" s="498"/>
      <c r="BV2" s="498"/>
      <c r="BW2" s="498"/>
      <c r="BX2" s="498"/>
      <c r="BY2" s="498"/>
      <c r="BZ2" s="498"/>
      <c r="CA2" s="498"/>
      <c r="CB2" s="498"/>
      <c r="CC2" s="498"/>
      <c r="CD2" s="498"/>
      <c r="CE2" s="498"/>
      <c r="CF2" s="498"/>
      <c r="CG2" s="498"/>
      <c r="CH2" s="498"/>
      <c r="CI2" s="498"/>
      <c r="CJ2" s="498"/>
      <c r="CK2" s="498"/>
      <c r="CL2" s="99"/>
      <c r="CM2" s="99"/>
      <c r="CN2" s="99"/>
      <c r="CO2" s="99"/>
      <c r="CP2" s="99"/>
      <c r="CQ2" s="99"/>
      <c r="CR2" s="99"/>
      <c r="CS2" s="99"/>
      <c r="CT2" s="99"/>
      <c r="CU2" s="99"/>
      <c r="CV2" s="99"/>
      <c r="CW2" s="99"/>
      <c r="CX2" s="99"/>
      <c r="CY2" s="99"/>
      <c r="CZ2" s="99"/>
      <c r="DA2" s="99"/>
      <c r="DB2" s="99"/>
      <c r="DC2" s="99"/>
      <c r="DD2" s="99"/>
      <c r="DE2" s="99"/>
      <c r="DF2" s="99"/>
      <c r="DG2" s="99"/>
      <c r="DH2" s="181" t="s">
        <v>1415</v>
      </c>
    </row>
    <row r="3" spans="1:125" ht="14.4" thickBot="1">
      <c r="A3" s="180"/>
      <c r="B3" s="179"/>
      <c r="C3" s="179"/>
      <c r="D3" s="178" t="s">
        <v>1414</v>
      </c>
      <c r="E3" s="497" t="s">
        <v>1413</v>
      </c>
      <c r="F3" s="497"/>
      <c r="G3" s="499" t="s">
        <v>1412</v>
      </c>
      <c r="H3" s="496"/>
      <c r="I3" s="495" t="s">
        <v>1411</v>
      </c>
      <c r="J3" s="496"/>
      <c r="K3" s="495" t="s">
        <v>1410</v>
      </c>
      <c r="L3" s="500"/>
      <c r="M3" s="497" t="s">
        <v>1409</v>
      </c>
      <c r="N3" s="497"/>
      <c r="O3" s="495" t="s">
        <v>1408</v>
      </c>
      <c r="P3" s="496"/>
      <c r="Q3" s="497" t="s">
        <v>1407</v>
      </c>
      <c r="R3" s="497"/>
      <c r="S3" s="495" t="s">
        <v>1406</v>
      </c>
      <c r="T3" s="496"/>
      <c r="U3" s="495" t="s">
        <v>1405</v>
      </c>
      <c r="V3" s="496"/>
      <c r="W3" s="495" t="s">
        <v>1404</v>
      </c>
      <c r="X3" s="496"/>
      <c r="Y3" s="495" t="s">
        <v>1403</v>
      </c>
      <c r="Z3" s="496"/>
      <c r="AA3" s="495" t="s">
        <v>1402</v>
      </c>
      <c r="AB3" s="496"/>
      <c r="AC3" s="495" t="s">
        <v>1401</v>
      </c>
      <c r="AD3" s="496"/>
      <c r="AE3" s="495" t="s">
        <v>1400</v>
      </c>
      <c r="AF3" s="496"/>
      <c r="AG3" s="495" t="s">
        <v>1399</v>
      </c>
      <c r="AH3" s="496"/>
      <c r="AI3" s="495" t="s">
        <v>1398</v>
      </c>
      <c r="AJ3" s="496"/>
      <c r="AK3" s="495" t="s">
        <v>1397</v>
      </c>
      <c r="AL3" s="496"/>
      <c r="AM3" s="495" t="s">
        <v>1396</v>
      </c>
      <c r="AN3" s="496"/>
      <c r="AO3" s="495" t="s">
        <v>1395</v>
      </c>
      <c r="AP3" s="496"/>
      <c r="AQ3" s="495" t="s">
        <v>1394</v>
      </c>
      <c r="AR3" s="496"/>
      <c r="AS3" s="495" t="s">
        <v>1393</v>
      </c>
      <c r="AT3" s="496"/>
      <c r="AU3" s="495" t="s">
        <v>1392</v>
      </c>
      <c r="AV3" s="496"/>
      <c r="AW3" s="497" t="s">
        <v>1391</v>
      </c>
      <c r="AX3" s="496"/>
      <c r="AY3" s="490"/>
      <c r="AZ3" s="177" t="s">
        <v>1390</v>
      </c>
      <c r="BA3" s="176" t="s">
        <v>1389</v>
      </c>
      <c r="BB3" s="494"/>
      <c r="BC3" s="175" t="s">
        <v>152</v>
      </c>
      <c r="BD3" s="505"/>
      <c r="BE3" s="502"/>
      <c r="BF3" s="174"/>
      <c r="BG3" s="173" t="s">
        <v>1388</v>
      </c>
      <c r="BH3" s="171" t="s">
        <v>1387</v>
      </c>
      <c r="BI3" s="173" t="s">
        <v>1386</v>
      </c>
      <c r="BJ3" s="173" t="s">
        <v>1385</v>
      </c>
      <c r="BK3" s="172" t="s">
        <v>1384</v>
      </c>
      <c r="BL3" s="171">
        <v>30</v>
      </c>
      <c r="BN3" s="99" t="s">
        <v>1383</v>
      </c>
      <c r="BO3" s="99"/>
      <c r="BP3" s="99" t="s">
        <v>1382</v>
      </c>
      <c r="BQ3" s="99"/>
      <c r="BR3" s="99" t="s">
        <v>1381</v>
      </c>
      <c r="BS3" s="99"/>
      <c r="BT3" s="99" t="s">
        <v>1380</v>
      </c>
      <c r="BU3" s="99"/>
      <c r="BV3" s="99" t="s">
        <v>1379</v>
      </c>
      <c r="BW3" s="99"/>
      <c r="BX3" s="99" t="s">
        <v>1378</v>
      </c>
      <c r="BY3" s="99"/>
      <c r="BZ3" s="99" t="s">
        <v>1377</v>
      </c>
      <c r="CA3" s="99"/>
      <c r="CB3" s="99" t="s">
        <v>1376</v>
      </c>
      <c r="CC3" s="99"/>
      <c r="CD3" s="99" t="s">
        <v>1375</v>
      </c>
      <c r="CE3" s="99"/>
      <c r="CF3" s="99" t="s">
        <v>1374</v>
      </c>
      <c r="CG3" s="99"/>
      <c r="CH3" s="99" t="s">
        <v>1373</v>
      </c>
      <c r="CI3" s="99"/>
      <c r="CJ3" s="99" t="s">
        <v>1372</v>
      </c>
      <c r="CK3" s="99"/>
      <c r="CL3" s="99" t="s">
        <v>1371</v>
      </c>
      <c r="CM3" s="99"/>
      <c r="CN3" s="99" t="s">
        <v>1370</v>
      </c>
      <c r="CO3" s="99"/>
      <c r="CP3" s="99" t="s">
        <v>1369</v>
      </c>
      <c r="CQ3" s="99"/>
      <c r="CR3" s="99" t="s">
        <v>1368</v>
      </c>
      <c r="CS3" s="99"/>
      <c r="CT3" s="99" t="s">
        <v>1367</v>
      </c>
      <c r="CU3" s="99"/>
      <c r="CV3" s="99" t="s">
        <v>1366</v>
      </c>
      <c r="CW3" s="99"/>
      <c r="CX3" s="99" t="s">
        <v>1365</v>
      </c>
      <c r="CY3" s="99"/>
      <c r="CZ3" s="99" t="s">
        <v>1364</v>
      </c>
      <c r="DA3" s="99"/>
      <c r="DB3" s="99" t="s">
        <v>1363</v>
      </c>
      <c r="DC3" s="99"/>
      <c r="DD3" s="99" t="s">
        <v>1362</v>
      </c>
      <c r="DE3" s="99"/>
      <c r="DF3" s="99" t="s">
        <v>1361</v>
      </c>
      <c r="DG3" s="99"/>
      <c r="DH3" s="170" t="s">
        <v>1352</v>
      </c>
      <c r="DJ3" s="15" t="s">
        <v>77</v>
      </c>
      <c r="DK3" s="15" t="s">
        <v>78</v>
      </c>
      <c r="DL3" s="9" t="s">
        <v>105</v>
      </c>
      <c r="DM3" s="9" t="s">
        <v>106</v>
      </c>
      <c r="DN3" s="9" t="s">
        <v>81</v>
      </c>
      <c r="DO3" s="9" t="s">
        <v>79</v>
      </c>
      <c r="DP3" s="9" t="s">
        <v>47</v>
      </c>
      <c r="DQ3" s="9"/>
      <c r="DR3" s="9" t="s">
        <v>44</v>
      </c>
      <c r="DS3" s="9" t="s">
        <v>45</v>
      </c>
      <c r="DT3" s="9" t="s">
        <v>35</v>
      </c>
      <c r="DU3" s="9" t="s">
        <v>46</v>
      </c>
    </row>
    <row r="4" spans="1:125" ht="26.1" customHeight="1">
      <c r="A4" s="141">
        <v>12</v>
      </c>
      <c r="B4" s="136" t="s">
        <v>20</v>
      </c>
      <c r="C4" s="162" t="s">
        <v>283</v>
      </c>
      <c r="D4" s="154" t="s">
        <v>1360</v>
      </c>
      <c r="E4" s="169" t="s">
        <v>1352</v>
      </c>
      <c r="F4" s="147">
        <f t="shared" ref="F4:F26" si="0">BO4*BN$4</f>
        <v>1</v>
      </c>
      <c r="G4" s="168" t="s">
        <v>1352</v>
      </c>
      <c r="H4" s="147">
        <f t="shared" ref="H4:H26" si="1">BQ4*BP$4</f>
        <v>1</v>
      </c>
      <c r="I4" s="155" t="s">
        <v>1352</v>
      </c>
      <c r="J4" s="146">
        <f t="shared" ref="J4:J26" si="2">BS4*BR$4</f>
        <v>1</v>
      </c>
      <c r="K4" s="141" t="s">
        <v>1352</v>
      </c>
      <c r="L4" s="167">
        <f t="shared" ref="L4:L26" si="3">BU4*BT$4</f>
        <v>2</v>
      </c>
      <c r="M4" s="158" t="s">
        <v>1352</v>
      </c>
      <c r="N4" s="150">
        <f t="shared" ref="N4:N26" si="4">BW4*BV$4</f>
        <v>2</v>
      </c>
      <c r="O4" s="155" t="s">
        <v>1352</v>
      </c>
      <c r="P4" s="146">
        <f t="shared" ref="P4:P26" si="5">BY4*BX$4</f>
        <v>2</v>
      </c>
      <c r="Q4" s="158" t="s">
        <v>1352</v>
      </c>
      <c r="R4" s="150">
        <f t="shared" ref="R4:R26" si="6">CA4*BZ$4</f>
        <v>2</v>
      </c>
      <c r="S4" s="155" t="s">
        <v>1352</v>
      </c>
      <c r="T4" s="146">
        <f t="shared" ref="T4:T26" si="7">CC4*CB$4</f>
        <v>2</v>
      </c>
      <c r="U4" s="155" t="s">
        <v>1352</v>
      </c>
      <c r="V4" s="146">
        <f t="shared" ref="V4:V26" si="8">CE4*CD$4</f>
        <v>2</v>
      </c>
      <c r="W4" s="155" t="s">
        <v>1352</v>
      </c>
      <c r="X4" s="146">
        <f t="shared" ref="X4:X26" si="9">CG4*CF$4</f>
        <v>1</v>
      </c>
      <c r="Y4" s="155" t="s">
        <v>1352</v>
      </c>
      <c r="Z4" s="146">
        <f t="shared" ref="Z4:Z26" si="10">CI4*CH$4</f>
        <v>1</v>
      </c>
      <c r="AA4" s="155" t="s">
        <v>1352</v>
      </c>
      <c r="AB4" s="146">
        <f t="shared" ref="AB4:AB26" si="11">CK4*CJ$4</f>
        <v>1</v>
      </c>
      <c r="AC4" s="147" t="s">
        <v>1352</v>
      </c>
      <c r="AD4" s="167">
        <f t="shared" ref="AD4:AD26" si="12">CM4*CL$4</f>
        <v>3</v>
      </c>
      <c r="AE4" s="147" t="s">
        <v>1352</v>
      </c>
      <c r="AF4" s="167">
        <f t="shared" ref="AF4:AF26" si="13">CO4*CN$4</f>
        <v>4</v>
      </c>
      <c r="AG4" s="147" t="s">
        <v>1352</v>
      </c>
      <c r="AH4" s="167">
        <f t="shared" ref="AH4:AH26" si="14">CQ4*CP$4</f>
        <v>4</v>
      </c>
      <c r="AI4" s="147" t="s">
        <v>1352</v>
      </c>
      <c r="AJ4" s="167">
        <f t="shared" ref="AJ4:AJ26" si="15">CS4*CR$4</f>
        <v>4</v>
      </c>
      <c r="AK4" s="147" t="s">
        <v>1352</v>
      </c>
      <c r="AL4" s="167">
        <f t="shared" ref="AL4:AL26" si="16">CU4*CT$4</f>
        <v>4</v>
      </c>
      <c r="AM4" s="147" t="s">
        <v>1352</v>
      </c>
      <c r="AN4" s="167">
        <f t="shared" ref="AN4:AN26" si="17">CW4*CV$4</f>
        <v>4</v>
      </c>
      <c r="AO4" s="147" t="s">
        <v>1352</v>
      </c>
      <c r="AP4" s="167">
        <f t="shared" ref="AP4:AP26" si="18">CY4*CX$4</f>
        <v>3</v>
      </c>
      <c r="AQ4" s="147" t="s">
        <v>1352</v>
      </c>
      <c r="AR4" s="167">
        <f t="shared" ref="AR4:AR26" si="19">DA4*CZ$4</f>
        <v>3</v>
      </c>
      <c r="AS4" s="147" t="s">
        <v>1352</v>
      </c>
      <c r="AT4" s="167">
        <f t="shared" ref="AT4:AT26" si="20">DC4*DB$4</f>
        <v>3</v>
      </c>
      <c r="AU4" s="147" t="s">
        <v>1352</v>
      </c>
      <c r="AV4" s="167">
        <f t="shared" ref="AV4:AV26" si="21">DE4*DD$4</f>
        <v>3</v>
      </c>
      <c r="AW4" s="147" t="s">
        <v>1352</v>
      </c>
      <c r="AX4" s="167">
        <f t="shared" ref="AX4:AX26" si="22">DG4*DF$4</f>
        <v>3</v>
      </c>
      <c r="AY4" s="166">
        <f t="shared" ref="AY4:AY26" si="23">F4+H4+J4+L4+N4+P4+R4+T4+V4+X4+Z4+AB4+AD4+AF4+AH4+AJ4+AL4+AN4+AP4+AR4+AT4+AV4+AX4</f>
        <v>56</v>
      </c>
      <c r="AZ4" s="127">
        <v>0.28888888888888892</v>
      </c>
      <c r="BA4" s="165"/>
      <c r="BB4" s="155">
        <f t="shared" ref="BB4:BB26" si="24">AY4-BA4</f>
        <v>56</v>
      </c>
      <c r="BC4" s="124">
        <f t="shared" ref="BC4:BC26" si="25">RANK(BB4,$BB$4:$BB$43,0)</f>
        <v>1</v>
      </c>
      <c r="BD4" s="123">
        <v>1</v>
      </c>
      <c r="BE4" s="164">
        <v>1979</v>
      </c>
      <c r="BF4" s="98"/>
      <c r="BG4" s="94">
        <v>0.33333333333333331</v>
      </c>
      <c r="BH4" s="94"/>
      <c r="BI4" s="94">
        <f t="shared" ref="BI4:BI26" si="26">BH4-BG4</f>
        <v>-0.33333333333333331</v>
      </c>
      <c r="BJ4" s="93" t="e">
        <f t="shared" ref="BJ4:BJ26" si="27">HOUR(BI4)*60+MINUTE(BI4)</f>
        <v>#NUM!</v>
      </c>
      <c r="BK4" s="92" t="e">
        <f t="shared" ref="BK4:BK26" si="28">BL$2-BJ4</f>
        <v>#NUM!</v>
      </c>
      <c r="BN4" s="99">
        <v>1</v>
      </c>
      <c r="BO4" s="97">
        <f t="shared" ref="BO4:BO26" si="29">LEN(E4)-LEN(SUBSTITUTE(E4,DH$3,""))</f>
        <v>1</v>
      </c>
      <c r="BP4" s="97">
        <v>1</v>
      </c>
      <c r="BQ4" s="97">
        <f t="shared" ref="BQ4:BQ26" si="30">LEN(G4)-LEN(SUBSTITUTE(G4,DH$3,""))</f>
        <v>1</v>
      </c>
      <c r="BR4" s="99">
        <v>1</v>
      </c>
      <c r="BS4" s="97">
        <f t="shared" ref="BS4:BS26" si="31">LEN(I4)-LEN(SUBSTITUTE(I4,DH$3,""))</f>
        <v>1</v>
      </c>
      <c r="BT4" s="97">
        <v>2</v>
      </c>
      <c r="BU4" s="97">
        <f t="shared" ref="BU4:BU26" si="32">LEN(K4)-LEN(SUBSTITUTE(K4,DH$3,""))</f>
        <v>1</v>
      </c>
      <c r="BV4" s="99">
        <v>2</v>
      </c>
      <c r="BW4" s="97">
        <f t="shared" ref="BW4:BW26" si="33">LEN(M4)-LEN(SUBSTITUTE(M4,DH$3,""))</f>
        <v>1</v>
      </c>
      <c r="BX4" s="99">
        <v>2</v>
      </c>
      <c r="BY4" s="97">
        <f t="shared" ref="BY4:BY26" si="34">LEN(O4)-LEN(SUBSTITUTE(O4,DH$3,""))</f>
        <v>1</v>
      </c>
      <c r="BZ4" s="99">
        <v>2</v>
      </c>
      <c r="CA4" s="97">
        <f t="shared" ref="CA4:CA26" si="35">LEN(Q4)-LEN(SUBSTITUTE(Q4,DH$3,""))</f>
        <v>1</v>
      </c>
      <c r="CB4" s="99">
        <v>2</v>
      </c>
      <c r="CC4" s="97">
        <f t="shared" ref="CC4:CC26" si="36">LEN(S4)-LEN(SUBSTITUTE(S4,DH$3,""))</f>
        <v>1</v>
      </c>
      <c r="CD4" s="99">
        <v>2</v>
      </c>
      <c r="CE4" s="97">
        <f t="shared" ref="CE4:CE26" si="37">LEN(U4)-LEN(SUBSTITUTE(U4,DH$3,""))</f>
        <v>1</v>
      </c>
      <c r="CF4" s="99">
        <v>1</v>
      </c>
      <c r="CG4" s="97">
        <f t="shared" ref="CG4:CG26" si="38">LEN(W4)-LEN(SUBSTITUTE(W4,DH$3,""))</f>
        <v>1</v>
      </c>
      <c r="CH4" s="99">
        <v>1</v>
      </c>
      <c r="CI4" s="97">
        <f t="shared" ref="CI4:CI26" si="39">LEN(Y4)-LEN(SUBSTITUTE(Y4,DH$3,""))</f>
        <v>1</v>
      </c>
      <c r="CJ4" s="99">
        <v>1</v>
      </c>
      <c r="CK4" s="97">
        <f t="shared" ref="CK4:CK26" si="40">LEN(AA4)-LEN(SUBSTITUTE(AA4,DH$3,""))</f>
        <v>1</v>
      </c>
      <c r="CL4" s="97">
        <v>3</v>
      </c>
      <c r="CM4" s="97">
        <f t="shared" ref="CM4:CM26" si="41">LEN(AC4)-LEN(SUBSTITUTE(AC4,DH$3,""))</f>
        <v>1</v>
      </c>
      <c r="CN4" s="97">
        <v>4</v>
      </c>
      <c r="CO4" s="97">
        <f t="shared" ref="CO4:CO26" si="42">LEN(AE4)-LEN(SUBSTITUTE(AE4,DH$3,""))</f>
        <v>1</v>
      </c>
      <c r="CP4" s="97">
        <v>4</v>
      </c>
      <c r="CQ4" s="97">
        <f t="shared" ref="CQ4:CQ26" si="43">LEN(AG4)-LEN(SUBSTITUTE(AG4,DH$3,""))</f>
        <v>1</v>
      </c>
      <c r="CR4" s="97">
        <v>4</v>
      </c>
      <c r="CS4" s="97">
        <f t="shared" ref="CS4:CS26" si="44">LEN(AI4)-LEN(SUBSTITUTE(AI4,DH$3,""))</f>
        <v>1</v>
      </c>
      <c r="CT4" s="97">
        <v>4</v>
      </c>
      <c r="CU4" s="97">
        <f t="shared" ref="CU4:CU26" si="45">LEN(AK4)-LEN(SUBSTITUTE(AK4,DH$3,""))</f>
        <v>1</v>
      </c>
      <c r="CV4" s="97">
        <v>4</v>
      </c>
      <c r="CW4" s="97">
        <f t="shared" ref="CW4:CW26" si="46">LEN(AM4)-LEN(SUBSTITUTE(AM4,DH$3,""))</f>
        <v>1</v>
      </c>
      <c r="CX4" s="97">
        <v>3</v>
      </c>
      <c r="CY4" s="97">
        <f t="shared" ref="CY4:CY26" si="47">LEN(AO4)-LEN(SUBSTITUTE(AO4,DH$3,""))</f>
        <v>1</v>
      </c>
      <c r="CZ4" s="97">
        <v>3</v>
      </c>
      <c r="DA4" s="97">
        <f t="shared" ref="DA4:DA26" si="48">LEN(AQ4)-LEN(SUBSTITUTE(AQ4,DH$3,""))</f>
        <v>1</v>
      </c>
      <c r="DB4" s="97">
        <v>3</v>
      </c>
      <c r="DC4" s="97">
        <f t="shared" ref="DC4:DC26" si="49">LEN(AS4)-LEN(SUBSTITUTE(AS4,DH$3,""))</f>
        <v>1</v>
      </c>
      <c r="DD4" s="97">
        <v>3</v>
      </c>
      <c r="DE4" s="97">
        <f t="shared" ref="DE4:DE43" si="50">LEN(AU4)-LEN(SUBSTITUTE(AU4,DH$3,""))</f>
        <v>1</v>
      </c>
      <c r="DF4" s="97">
        <v>3</v>
      </c>
      <c r="DG4" s="97">
        <f t="shared" ref="DG4:DG43" si="51">LEN(AW4)-LEN(SUBSTITUTE(AW4,DH$3,""))</f>
        <v>1</v>
      </c>
      <c r="DH4" s="160"/>
      <c r="DJ4" s="15">
        <f>VLOOKUP(DK4,id!$A:$C,3,0)</f>
        <v>21</v>
      </c>
      <c r="DK4" s="15" t="str">
        <f>DL4&amp;DM4&amp;DO4</f>
        <v>BrudłoPaweł1979</v>
      </c>
      <c r="DL4" s="9" t="str">
        <f t="shared" ref="DL4:DL26" si="52">C4</f>
        <v>Brudło</v>
      </c>
      <c r="DM4" s="9" t="str">
        <f t="shared" ref="DM4:DM26" si="53">B4</f>
        <v>Paweł</v>
      </c>
      <c r="DN4" s="9" t="str">
        <f>D4</f>
        <v>Ba-Bi</v>
      </c>
      <c r="DO4" s="9">
        <f>BE4</f>
        <v>1979</v>
      </c>
      <c r="DP4" s="9">
        <v>50</v>
      </c>
      <c r="DQ4" s="9"/>
      <c r="DR4" s="9"/>
      <c r="DS4" s="9"/>
      <c r="DT4" s="9"/>
      <c r="DU4" s="9"/>
    </row>
    <row r="5" spans="1:125" ht="26.1" customHeight="1">
      <c r="A5" s="137">
        <v>33</v>
      </c>
      <c r="B5" s="162" t="s">
        <v>38</v>
      </c>
      <c r="C5" s="162" t="s">
        <v>180</v>
      </c>
      <c r="D5" s="154" t="s">
        <v>407</v>
      </c>
      <c r="E5" s="153" t="s">
        <v>1352</v>
      </c>
      <c r="F5" s="147">
        <f t="shared" si="0"/>
        <v>1</v>
      </c>
      <c r="G5" s="140" t="s">
        <v>1352</v>
      </c>
      <c r="H5" s="147">
        <f t="shared" si="1"/>
        <v>1</v>
      </c>
      <c r="I5" s="149" t="s">
        <v>1352</v>
      </c>
      <c r="J5" s="146">
        <f t="shared" si="2"/>
        <v>1</v>
      </c>
      <c r="K5" s="152" t="s">
        <v>1352</v>
      </c>
      <c r="L5" s="133">
        <f t="shared" si="3"/>
        <v>2</v>
      </c>
      <c r="M5" s="151" t="s">
        <v>1352</v>
      </c>
      <c r="N5" s="150">
        <f t="shared" si="4"/>
        <v>2</v>
      </c>
      <c r="O5" s="149" t="s">
        <v>1352</v>
      </c>
      <c r="P5" s="146">
        <f t="shared" si="5"/>
        <v>2</v>
      </c>
      <c r="Q5" s="151" t="s">
        <v>1352</v>
      </c>
      <c r="R5" s="150">
        <f t="shared" si="6"/>
        <v>2</v>
      </c>
      <c r="S5" s="149" t="s">
        <v>1352</v>
      </c>
      <c r="T5" s="146">
        <f t="shared" si="7"/>
        <v>2</v>
      </c>
      <c r="U5" s="149" t="s">
        <v>1352</v>
      </c>
      <c r="V5" s="146">
        <f t="shared" si="8"/>
        <v>2</v>
      </c>
      <c r="W5" s="149" t="s">
        <v>1352</v>
      </c>
      <c r="X5" s="146">
        <f t="shared" si="9"/>
        <v>1</v>
      </c>
      <c r="Y5" s="149" t="s">
        <v>1352</v>
      </c>
      <c r="Z5" s="146">
        <f t="shared" si="10"/>
        <v>1</v>
      </c>
      <c r="AA5" s="149" t="s">
        <v>1352</v>
      </c>
      <c r="AB5" s="146">
        <f t="shared" si="11"/>
        <v>1</v>
      </c>
      <c r="AC5" s="148" t="s">
        <v>1352</v>
      </c>
      <c r="AD5" s="146">
        <f t="shared" si="12"/>
        <v>3</v>
      </c>
      <c r="AE5" s="148" t="s">
        <v>1352</v>
      </c>
      <c r="AF5" s="146">
        <f t="shared" si="13"/>
        <v>4</v>
      </c>
      <c r="AG5" s="148" t="s">
        <v>1352</v>
      </c>
      <c r="AH5" s="146">
        <f t="shared" si="14"/>
        <v>4</v>
      </c>
      <c r="AI5" s="148" t="s">
        <v>1352</v>
      </c>
      <c r="AJ5" s="146">
        <f t="shared" si="15"/>
        <v>4</v>
      </c>
      <c r="AK5" s="148" t="s">
        <v>1352</v>
      </c>
      <c r="AL5" s="146">
        <f t="shared" si="16"/>
        <v>4</v>
      </c>
      <c r="AM5" s="148" t="s">
        <v>1352</v>
      </c>
      <c r="AN5" s="146">
        <f t="shared" si="17"/>
        <v>4</v>
      </c>
      <c r="AO5" s="147" t="s">
        <v>1352</v>
      </c>
      <c r="AP5" s="146">
        <f t="shared" si="18"/>
        <v>3</v>
      </c>
      <c r="AQ5" s="147" t="s">
        <v>1352</v>
      </c>
      <c r="AR5" s="146">
        <f t="shared" si="19"/>
        <v>3</v>
      </c>
      <c r="AS5" s="147" t="s">
        <v>1352</v>
      </c>
      <c r="AT5" s="146">
        <f t="shared" si="20"/>
        <v>3</v>
      </c>
      <c r="AU5" s="147" t="s">
        <v>1352</v>
      </c>
      <c r="AV5" s="146">
        <f t="shared" si="21"/>
        <v>3</v>
      </c>
      <c r="AW5" s="147" t="s">
        <v>1352</v>
      </c>
      <c r="AX5" s="146">
        <f t="shared" si="22"/>
        <v>3</v>
      </c>
      <c r="AY5" s="128">
        <f t="shared" si="23"/>
        <v>56</v>
      </c>
      <c r="AZ5" s="127">
        <v>0.32363425925925926</v>
      </c>
      <c r="BA5" s="145"/>
      <c r="BB5" s="155">
        <f t="shared" si="24"/>
        <v>56</v>
      </c>
      <c r="BC5" s="124">
        <f t="shared" si="25"/>
        <v>1</v>
      </c>
      <c r="BD5" s="123">
        <v>2</v>
      </c>
      <c r="BE5" s="144">
        <v>1968</v>
      </c>
      <c r="BF5" s="98"/>
      <c r="BG5" s="94">
        <v>0.33333333333333331</v>
      </c>
      <c r="BH5" s="94"/>
      <c r="BI5" s="94">
        <f t="shared" si="26"/>
        <v>-0.33333333333333331</v>
      </c>
      <c r="BJ5" s="93" t="e">
        <f t="shared" si="27"/>
        <v>#NUM!</v>
      </c>
      <c r="BK5" s="92" t="e">
        <f t="shared" si="28"/>
        <v>#NUM!</v>
      </c>
      <c r="BO5" s="97">
        <f t="shared" si="29"/>
        <v>1</v>
      </c>
      <c r="BP5" s="97"/>
      <c r="BQ5" s="97">
        <f t="shared" si="30"/>
        <v>1</v>
      </c>
      <c r="BS5" s="97">
        <f t="shared" si="31"/>
        <v>1</v>
      </c>
      <c r="BT5" s="97"/>
      <c r="BU5" s="97">
        <f t="shared" si="32"/>
        <v>1</v>
      </c>
      <c r="BW5" s="97">
        <f t="shared" si="33"/>
        <v>1</v>
      </c>
      <c r="BY5" s="97">
        <f t="shared" si="34"/>
        <v>1</v>
      </c>
      <c r="CA5" s="97">
        <f t="shared" si="35"/>
        <v>1</v>
      </c>
      <c r="CC5" s="97">
        <f t="shared" si="36"/>
        <v>1</v>
      </c>
      <c r="CE5" s="97">
        <f t="shared" si="37"/>
        <v>1</v>
      </c>
      <c r="CF5" s="97"/>
      <c r="CG5" s="97">
        <f t="shared" si="38"/>
        <v>1</v>
      </c>
      <c r="CH5" s="97"/>
      <c r="CI5" s="97">
        <f t="shared" si="39"/>
        <v>1</v>
      </c>
      <c r="CJ5" s="97"/>
      <c r="CK5" s="97">
        <f t="shared" si="40"/>
        <v>1</v>
      </c>
      <c r="CL5" s="97"/>
      <c r="CM5" s="97">
        <f t="shared" si="41"/>
        <v>1</v>
      </c>
      <c r="CN5" s="97"/>
      <c r="CO5" s="97">
        <f t="shared" si="42"/>
        <v>1</v>
      </c>
      <c r="CP5" s="97"/>
      <c r="CQ5" s="97">
        <f t="shared" si="43"/>
        <v>1</v>
      </c>
      <c r="CR5" s="97"/>
      <c r="CS5" s="97">
        <f t="shared" si="44"/>
        <v>1</v>
      </c>
      <c r="CT5" s="97"/>
      <c r="CU5" s="97">
        <f t="shared" si="45"/>
        <v>1</v>
      </c>
      <c r="CV5" s="97"/>
      <c r="CW5" s="97">
        <f t="shared" si="46"/>
        <v>1</v>
      </c>
      <c r="CX5" s="97"/>
      <c r="CY5" s="97">
        <f t="shared" si="47"/>
        <v>1</v>
      </c>
      <c r="CZ5" s="97"/>
      <c r="DA5" s="97">
        <f t="shared" si="48"/>
        <v>1</v>
      </c>
      <c r="DB5" s="97"/>
      <c r="DC5" s="97">
        <f t="shared" si="49"/>
        <v>1</v>
      </c>
      <c r="DD5" s="97"/>
      <c r="DE5" s="97">
        <f t="shared" si="50"/>
        <v>1</v>
      </c>
      <c r="DF5" s="97"/>
      <c r="DG5" s="97">
        <f t="shared" si="51"/>
        <v>1</v>
      </c>
      <c r="DJ5" s="15">
        <f>VLOOKUP(DK5,id!$A:$C,3,0)</f>
        <v>23</v>
      </c>
      <c r="DK5" s="15" t="str">
        <f>DL5&amp;DM5&amp;DO5</f>
        <v>PachulskiMarek1968</v>
      </c>
      <c r="DL5" s="9" t="str">
        <f t="shared" si="52"/>
        <v>Pachulski</v>
      </c>
      <c r="DM5" s="9" t="str">
        <f t="shared" si="53"/>
        <v>Marek</v>
      </c>
      <c r="DN5" s="9" t="str">
        <f>D5</f>
        <v>GREY WOLF</v>
      </c>
      <c r="DO5" s="9">
        <f>BE5</f>
        <v>1968</v>
      </c>
      <c r="DP5" s="9">
        <f t="shared" ref="DP5" si="54">DP4*IF(DT5&lt;1,DT5,IF(DU5&lt;1,DU5,IF(DS5&lt;1,DS5,IF(DR5&lt;1,DR5,1))))</f>
        <v>44.632000572205136</v>
      </c>
      <c r="DQ5" s="9"/>
      <c r="DR5" s="9">
        <f>AZ4/AZ5</f>
        <v>0.89264001144410277</v>
      </c>
      <c r="DS5" s="9">
        <v>1</v>
      </c>
      <c r="DT5" s="9">
        <f>BB5/BB4</f>
        <v>1</v>
      </c>
      <c r="DU5" s="9">
        <f t="shared" ref="DU5" si="55">DS5^0.2</f>
        <v>1</v>
      </c>
    </row>
    <row r="6" spans="1:125" ht="26.1" customHeight="1">
      <c r="A6" s="141">
        <v>34</v>
      </c>
      <c r="B6" s="136" t="s">
        <v>29</v>
      </c>
      <c r="C6" s="162" t="s">
        <v>180</v>
      </c>
      <c r="D6" s="154" t="s">
        <v>1359</v>
      </c>
      <c r="E6" s="153" t="s">
        <v>1352</v>
      </c>
      <c r="F6" s="147">
        <f t="shared" si="0"/>
        <v>1</v>
      </c>
      <c r="G6" s="140" t="s">
        <v>1352</v>
      </c>
      <c r="H6" s="147">
        <f t="shared" si="1"/>
        <v>1</v>
      </c>
      <c r="I6" s="149" t="s">
        <v>1352</v>
      </c>
      <c r="J6" s="146">
        <f t="shared" si="2"/>
        <v>1</v>
      </c>
      <c r="K6" s="152" t="s">
        <v>1352</v>
      </c>
      <c r="L6" s="133">
        <f t="shared" si="3"/>
        <v>2</v>
      </c>
      <c r="M6" s="151" t="s">
        <v>1352</v>
      </c>
      <c r="N6" s="150">
        <f t="shared" si="4"/>
        <v>2</v>
      </c>
      <c r="O6" s="149" t="s">
        <v>1352</v>
      </c>
      <c r="P6" s="146">
        <f t="shared" si="5"/>
        <v>2</v>
      </c>
      <c r="Q6" s="151" t="s">
        <v>1352</v>
      </c>
      <c r="R6" s="150">
        <f t="shared" si="6"/>
        <v>2</v>
      </c>
      <c r="S6" s="149" t="s">
        <v>1352</v>
      </c>
      <c r="T6" s="146">
        <f t="shared" si="7"/>
        <v>2</v>
      </c>
      <c r="U6" s="149" t="s">
        <v>1352</v>
      </c>
      <c r="V6" s="146">
        <f t="shared" si="8"/>
        <v>2</v>
      </c>
      <c r="W6" s="149" t="s">
        <v>1352</v>
      </c>
      <c r="X6" s="146">
        <f t="shared" si="9"/>
        <v>1</v>
      </c>
      <c r="Y6" s="149" t="s">
        <v>1352</v>
      </c>
      <c r="Z6" s="146">
        <f t="shared" si="10"/>
        <v>1</v>
      </c>
      <c r="AA6" s="149" t="s">
        <v>1352</v>
      </c>
      <c r="AB6" s="146">
        <f t="shared" si="11"/>
        <v>1</v>
      </c>
      <c r="AC6" s="148" t="s">
        <v>1352</v>
      </c>
      <c r="AD6" s="146">
        <f t="shared" si="12"/>
        <v>3</v>
      </c>
      <c r="AE6" s="148" t="s">
        <v>1352</v>
      </c>
      <c r="AF6" s="146">
        <f t="shared" si="13"/>
        <v>4</v>
      </c>
      <c r="AG6" s="148" t="s">
        <v>1352</v>
      </c>
      <c r="AH6" s="146">
        <f t="shared" si="14"/>
        <v>4</v>
      </c>
      <c r="AI6" s="148" t="s">
        <v>1352</v>
      </c>
      <c r="AJ6" s="146">
        <f t="shared" si="15"/>
        <v>4</v>
      </c>
      <c r="AK6" s="148" t="s">
        <v>1352</v>
      </c>
      <c r="AL6" s="146">
        <f t="shared" si="16"/>
        <v>4</v>
      </c>
      <c r="AM6" s="148" t="s">
        <v>1352</v>
      </c>
      <c r="AN6" s="146">
        <f t="shared" si="17"/>
        <v>4</v>
      </c>
      <c r="AO6" s="147" t="s">
        <v>1352</v>
      </c>
      <c r="AP6" s="146">
        <f t="shared" si="18"/>
        <v>3</v>
      </c>
      <c r="AQ6" s="147" t="s">
        <v>1352</v>
      </c>
      <c r="AR6" s="146">
        <f t="shared" si="19"/>
        <v>3</v>
      </c>
      <c r="AS6" s="147" t="s">
        <v>1352</v>
      </c>
      <c r="AT6" s="146">
        <f t="shared" si="20"/>
        <v>3</v>
      </c>
      <c r="AU6" s="147" t="s">
        <v>1352</v>
      </c>
      <c r="AV6" s="146">
        <f t="shared" si="21"/>
        <v>3</v>
      </c>
      <c r="AW6" s="147" t="s">
        <v>1352</v>
      </c>
      <c r="AX6" s="146">
        <f t="shared" si="22"/>
        <v>3</v>
      </c>
      <c r="AY6" s="128">
        <f t="shared" si="23"/>
        <v>56</v>
      </c>
      <c r="AZ6" s="127">
        <v>0.32363425925925926</v>
      </c>
      <c r="BA6" s="145"/>
      <c r="BB6" s="155">
        <f t="shared" si="24"/>
        <v>56</v>
      </c>
      <c r="BC6" s="124">
        <f t="shared" si="25"/>
        <v>1</v>
      </c>
      <c r="BD6" s="123">
        <v>2</v>
      </c>
      <c r="BE6" s="144">
        <v>1967</v>
      </c>
      <c r="BF6" s="98"/>
      <c r="BG6" s="94">
        <v>0.33333333333333331</v>
      </c>
      <c r="BH6" s="94"/>
      <c r="BI6" s="94">
        <f t="shared" si="26"/>
        <v>-0.33333333333333331</v>
      </c>
      <c r="BJ6" s="93" t="e">
        <f t="shared" si="27"/>
        <v>#NUM!</v>
      </c>
      <c r="BK6" s="92" t="e">
        <f t="shared" si="28"/>
        <v>#NUM!</v>
      </c>
      <c r="BO6" s="97">
        <f t="shared" si="29"/>
        <v>1</v>
      </c>
      <c r="BP6" s="97"/>
      <c r="BQ6" s="97">
        <f t="shared" si="30"/>
        <v>1</v>
      </c>
      <c r="BS6" s="97">
        <f t="shared" si="31"/>
        <v>1</v>
      </c>
      <c r="BT6" s="97"/>
      <c r="BU6" s="97">
        <f t="shared" si="32"/>
        <v>1</v>
      </c>
      <c r="BW6" s="97">
        <f t="shared" si="33"/>
        <v>1</v>
      </c>
      <c r="BY6" s="97">
        <f t="shared" si="34"/>
        <v>1</v>
      </c>
      <c r="CA6" s="97">
        <f t="shared" si="35"/>
        <v>1</v>
      </c>
      <c r="CC6" s="97">
        <f t="shared" si="36"/>
        <v>1</v>
      </c>
      <c r="CE6" s="97">
        <f t="shared" si="37"/>
        <v>1</v>
      </c>
      <c r="CF6" s="97"/>
      <c r="CG6" s="97">
        <f t="shared" si="38"/>
        <v>1</v>
      </c>
      <c r="CH6" s="97"/>
      <c r="CI6" s="97">
        <f t="shared" si="39"/>
        <v>1</v>
      </c>
      <c r="CJ6" s="97"/>
      <c r="CK6" s="97">
        <f t="shared" si="40"/>
        <v>1</v>
      </c>
      <c r="CL6" s="97"/>
      <c r="CM6" s="97">
        <f t="shared" si="41"/>
        <v>1</v>
      </c>
      <c r="CN6" s="97"/>
      <c r="CO6" s="97">
        <f t="shared" si="42"/>
        <v>1</v>
      </c>
      <c r="CP6" s="97"/>
      <c r="CQ6" s="97">
        <f t="shared" si="43"/>
        <v>1</v>
      </c>
      <c r="CR6" s="97"/>
      <c r="CS6" s="97">
        <f t="shared" si="44"/>
        <v>1</v>
      </c>
      <c r="CT6" s="97"/>
      <c r="CU6" s="97">
        <f t="shared" si="45"/>
        <v>1</v>
      </c>
      <c r="CV6" s="97"/>
      <c r="CW6" s="97">
        <f t="shared" si="46"/>
        <v>1</v>
      </c>
      <c r="CX6" s="97"/>
      <c r="CY6" s="97">
        <f t="shared" si="47"/>
        <v>1</v>
      </c>
      <c r="CZ6" s="97"/>
      <c r="DA6" s="97">
        <f t="shared" si="48"/>
        <v>1</v>
      </c>
      <c r="DB6" s="97"/>
      <c r="DC6" s="97">
        <f t="shared" si="49"/>
        <v>1</v>
      </c>
      <c r="DD6" s="97"/>
      <c r="DE6" s="97">
        <f t="shared" si="50"/>
        <v>1</v>
      </c>
      <c r="DF6" s="97"/>
      <c r="DG6" s="97">
        <f t="shared" si="51"/>
        <v>1</v>
      </c>
      <c r="DJ6" s="15">
        <f>VLOOKUP(DK6,id!$A:$C,3,0)</f>
        <v>24</v>
      </c>
      <c r="DK6" s="15" t="str">
        <f t="shared" ref="DK6:DK26" si="56">DL6&amp;DM6&amp;DO6</f>
        <v>PachulskiLeszek1967</v>
      </c>
      <c r="DL6" s="9" t="str">
        <f t="shared" si="52"/>
        <v>Pachulski</v>
      </c>
      <c r="DM6" s="9" t="str">
        <f t="shared" si="53"/>
        <v>Leszek</v>
      </c>
      <c r="DN6" s="9" t="str">
        <f t="shared" ref="DN6:DN26" si="57">D6</f>
        <v>OPRYCHY</v>
      </c>
      <c r="DO6" s="9">
        <f t="shared" ref="DO6:DO26" si="58">BE6</f>
        <v>1967</v>
      </c>
      <c r="DP6" s="9">
        <f t="shared" ref="DP6:DP26" si="59">DP5*IF(DT6&lt;1,DT6,IF(DU6&lt;1,DU6,IF(DS6&lt;1,DS6,IF(DR6&lt;1,DR6,1))))</f>
        <v>44.632000572205136</v>
      </c>
      <c r="DQ6" s="9"/>
      <c r="DR6" s="9">
        <f t="shared" ref="DR6:DR26" si="60">AZ5/AZ6</f>
        <v>1</v>
      </c>
      <c r="DS6" s="9">
        <v>1</v>
      </c>
      <c r="DT6" s="9">
        <f t="shared" ref="DT6:DT26" si="61">BB6/BB5</f>
        <v>1</v>
      </c>
      <c r="DU6" s="9">
        <f t="shared" ref="DU6:DU26" si="62">DS6^0.2</f>
        <v>1</v>
      </c>
    </row>
    <row r="7" spans="1:125" ht="26.1" customHeight="1">
      <c r="A7" s="137">
        <v>7</v>
      </c>
      <c r="B7" s="136" t="s">
        <v>25</v>
      </c>
      <c r="C7" s="162" t="s">
        <v>24</v>
      </c>
      <c r="D7" s="163" t="s">
        <v>256</v>
      </c>
      <c r="E7" s="159" t="s">
        <v>1352</v>
      </c>
      <c r="F7" s="147">
        <f t="shared" si="0"/>
        <v>1</v>
      </c>
      <c r="G7" s="134" t="s">
        <v>1352</v>
      </c>
      <c r="H7" s="147">
        <f t="shared" si="1"/>
        <v>1</v>
      </c>
      <c r="I7" s="155" t="s">
        <v>1352</v>
      </c>
      <c r="J7" s="146">
        <f t="shared" si="2"/>
        <v>1</v>
      </c>
      <c r="K7" s="141" t="s">
        <v>1352</v>
      </c>
      <c r="L7" s="133">
        <f t="shared" si="3"/>
        <v>2</v>
      </c>
      <c r="M7" s="158" t="s">
        <v>1352</v>
      </c>
      <c r="N7" s="150">
        <f t="shared" si="4"/>
        <v>2</v>
      </c>
      <c r="O7" s="155" t="s">
        <v>1352</v>
      </c>
      <c r="P7" s="146">
        <f t="shared" si="5"/>
        <v>2</v>
      </c>
      <c r="Q7" s="158" t="s">
        <v>1352</v>
      </c>
      <c r="R7" s="150">
        <f t="shared" si="6"/>
        <v>2</v>
      </c>
      <c r="S7" s="155" t="s">
        <v>1352</v>
      </c>
      <c r="T7" s="146">
        <f t="shared" si="7"/>
        <v>2</v>
      </c>
      <c r="U7" s="155" t="s">
        <v>1352</v>
      </c>
      <c r="V7" s="146">
        <f t="shared" si="8"/>
        <v>2</v>
      </c>
      <c r="W7" s="155" t="s">
        <v>1352</v>
      </c>
      <c r="X7" s="146">
        <f t="shared" si="9"/>
        <v>1</v>
      </c>
      <c r="Y7" s="155" t="s">
        <v>1352</v>
      </c>
      <c r="Z7" s="146">
        <f t="shared" si="10"/>
        <v>1</v>
      </c>
      <c r="AA7" s="155" t="s">
        <v>1352</v>
      </c>
      <c r="AB7" s="146">
        <f t="shared" si="11"/>
        <v>1</v>
      </c>
      <c r="AC7" s="147" t="s">
        <v>1352</v>
      </c>
      <c r="AD7" s="146">
        <f t="shared" si="12"/>
        <v>3</v>
      </c>
      <c r="AE7" s="147" t="s">
        <v>1352</v>
      </c>
      <c r="AF7" s="146">
        <f t="shared" si="13"/>
        <v>4</v>
      </c>
      <c r="AG7" s="147" t="s">
        <v>1352</v>
      </c>
      <c r="AH7" s="146">
        <f t="shared" si="14"/>
        <v>4</v>
      </c>
      <c r="AI7" s="147" t="s">
        <v>1352</v>
      </c>
      <c r="AJ7" s="146">
        <f t="shared" si="15"/>
        <v>4</v>
      </c>
      <c r="AK7" s="147" t="s">
        <v>1352</v>
      </c>
      <c r="AL7" s="146">
        <f t="shared" si="16"/>
        <v>4</v>
      </c>
      <c r="AM7" s="147" t="s">
        <v>1352</v>
      </c>
      <c r="AN7" s="146">
        <f t="shared" si="17"/>
        <v>4</v>
      </c>
      <c r="AO7" s="147" t="s">
        <v>1352</v>
      </c>
      <c r="AP7" s="146">
        <f t="shared" si="18"/>
        <v>3</v>
      </c>
      <c r="AQ7" s="147" t="s">
        <v>1352</v>
      </c>
      <c r="AR7" s="146">
        <f t="shared" si="19"/>
        <v>3</v>
      </c>
      <c r="AS7" s="147" t="s">
        <v>1352</v>
      </c>
      <c r="AT7" s="146">
        <f t="shared" si="20"/>
        <v>3</v>
      </c>
      <c r="AU7" s="147" t="s">
        <v>1352</v>
      </c>
      <c r="AV7" s="146">
        <f t="shared" si="21"/>
        <v>3</v>
      </c>
      <c r="AW7" s="147" t="s">
        <v>1352</v>
      </c>
      <c r="AX7" s="146">
        <f t="shared" si="22"/>
        <v>3</v>
      </c>
      <c r="AY7" s="128">
        <f t="shared" si="23"/>
        <v>56</v>
      </c>
      <c r="AZ7" s="127">
        <v>0.35712962962962963</v>
      </c>
      <c r="BA7" s="157"/>
      <c r="BB7" s="155">
        <f t="shared" si="24"/>
        <v>56</v>
      </c>
      <c r="BC7" s="124">
        <f t="shared" si="25"/>
        <v>1</v>
      </c>
      <c r="BD7" s="123">
        <v>4</v>
      </c>
      <c r="BE7" s="144">
        <v>1973</v>
      </c>
      <c r="BF7" s="98"/>
      <c r="BG7" s="94">
        <v>0.33333333333333331</v>
      </c>
      <c r="BH7" s="94"/>
      <c r="BI7" s="94">
        <f t="shared" si="26"/>
        <v>-0.33333333333333331</v>
      </c>
      <c r="BJ7" s="93" t="e">
        <f t="shared" si="27"/>
        <v>#NUM!</v>
      </c>
      <c r="BK7" s="92" t="e">
        <f t="shared" si="28"/>
        <v>#NUM!</v>
      </c>
      <c r="BO7" s="97">
        <f t="shared" si="29"/>
        <v>1</v>
      </c>
      <c r="BP7" s="97"/>
      <c r="BQ7" s="97">
        <f t="shared" si="30"/>
        <v>1</v>
      </c>
      <c r="BS7" s="97">
        <f t="shared" si="31"/>
        <v>1</v>
      </c>
      <c r="BT7" s="97"/>
      <c r="BU7" s="97">
        <f t="shared" si="32"/>
        <v>1</v>
      </c>
      <c r="BW7" s="97">
        <f t="shared" si="33"/>
        <v>1</v>
      </c>
      <c r="BY7" s="97">
        <f t="shared" si="34"/>
        <v>1</v>
      </c>
      <c r="CA7" s="97">
        <f t="shared" si="35"/>
        <v>1</v>
      </c>
      <c r="CC7" s="97">
        <f t="shared" si="36"/>
        <v>1</v>
      </c>
      <c r="CE7" s="97">
        <f t="shared" si="37"/>
        <v>1</v>
      </c>
      <c r="CF7" s="97"/>
      <c r="CG7" s="97">
        <f t="shared" si="38"/>
        <v>1</v>
      </c>
      <c r="CH7" s="97"/>
      <c r="CI7" s="97">
        <f t="shared" si="39"/>
        <v>1</v>
      </c>
      <c r="CJ7" s="97"/>
      <c r="CK7" s="97">
        <f t="shared" si="40"/>
        <v>1</v>
      </c>
      <c r="CL7" s="97"/>
      <c r="CM7" s="97">
        <f t="shared" si="41"/>
        <v>1</v>
      </c>
      <c r="CN7" s="97"/>
      <c r="CO7" s="97">
        <f t="shared" si="42"/>
        <v>1</v>
      </c>
      <c r="CP7" s="97"/>
      <c r="CQ7" s="97">
        <f t="shared" si="43"/>
        <v>1</v>
      </c>
      <c r="CR7" s="97"/>
      <c r="CS7" s="97">
        <f t="shared" si="44"/>
        <v>1</v>
      </c>
      <c r="CT7" s="97"/>
      <c r="CU7" s="97">
        <f t="shared" si="45"/>
        <v>1</v>
      </c>
      <c r="CV7" s="97"/>
      <c r="CW7" s="97">
        <f t="shared" si="46"/>
        <v>1</v>
      </c>
      <c r="CX7" s="97"/>
      <c r="CY7" s="97">
        <f t="shared" si="47"/>
        <v>1</v>
      </c>
      <c r="CZ7" s="97"/>
      <c r="DA7" s="97">
        <f t="shared" si="48"/>
        <v>1</v>
      </c>
      <c r="DB7" s="97"/>
      <c r="DC7" s="97">
        <f t="shared" si="49"/>
        <v>1</v>
      </c>
      <c r="DD7" s="97"/>
      <c r="DE7" s="97">
        <f t="shared" si="50"/>
        <v>1</v>
      </c>
      <c r="DF7" s="97"/>
      <c r="DG7" s="97">
        <f t="shared" si="51"/>
        <v>1</v>
      </c>
      <c r="DJ7" s="15">
        <f>VLOOKUP(DK7,id!$A:$C,3,0)</f>
        <v>93</v>
      </c>
      <c r="DK7" s="15" t="str">
        <f t="shared" si="56"/>
        <v>NowickiJacek1973</v>
      </c>
      <c r="DL7" s="9" t="str">
        <f t="shared" si="52"/>
        <v>Nowicki</v>
      </c>
      <c r="DM7" s="9" t="str">
        <f t="shared" si="53"/>
        <v>Jacek</v>
      </c>
      <c r="DN7" s="9" t="str">
        <f t="shared" si="57"/>
        <v>podrozerowerowe.info</v>
      </c>
      <c r="DO7" s="9">
        <f t="shared" si="58"/>
        <v>1973</v>
      </c>
      <c r="DP7" s="9">
        <f t="shared" si="59"/>
        <v>40.445942442312678</v>
      </c>
      <c r="DQ7" s="9"/>
      <c r="DR7" s="9">
        <f t="shared" si="60"/>
        <v>0.90620948924034228</v>
      </c>
      <c r="DS7" s="9">
        <v>1</v>
      </c>
      <c r="DT7" s="9">
        <f t="shared" si="61"/>
        <v>1</v>
      </c>
      <c r="DU7" s="9">
        <f t="shared" si="62"/>
        <v>1</v>
      </c>
    </row>
    <row r="8" spans="1:125" ht="26.1" customHeight="1">
      <c r="A8" s="141">
        <v>17</v>
      </c>
      <c r="B8" s="136" t="s">
        <v>250</v>
      </c>
      <c r="C8" s="162" t="s">
        <v>281</v>
      </c>
      <c r="D8" s="154"/>
      <c r="E8" s="153" t="s">
        <v>1352</v>
      </c>
      <c r="F8" s="147">
        <f t="shared" si="0"/>
        <v>1</v>
      </c>
      <c r="G8" s="140" t="s">
        <v>1352</v>
      </c>
      <c r="H8" s="147">
        <f t="shared" si="1"/>
        <v>1</v>
      </c>
      <c r="I8" s="149" t="s">
        <v>1352</v>
      </c>
      <c r="J8" s="146">
        <f t="shared" si="2"/>
        <v>1</v>
      </c>
      <c r="K8" s="152" t="s">
        <v>1352</v>
      </c>
      <c r="L8" s="133">
        <f t="shared" si="3"/>
        <v>2</v>
      </c>
      <c r="M8" s="151" t="s">
        <v>1352</v>
      </c>
      <c r="N8" s="150">
        <f t="shared" si="4"/>
        <v>2</v>
      </c>
      <c r="O8" s="149" t="s">
        <v>1352</v>
      </c>
      <c r="P8" s="146">
        <f t="shared" si="5"/>
        <v>2</v>
      </c>
      <c r="Q8" s="151" t="s">
        <v>1352</v>
      </c>
      <c r="R8" s="150">
        <f t="shared" si="6"/>
        <v>2</v>
      </c>
      <c r="S8" s="149" t="s">
        <v>1352</v>
      </c>
      <c r="T8" s="146">
        <f t="shared" si="7"/>
        <v>2</v>
      </c>
      <c r="U8" s="149" t="s">
        <v>1352</v>
      </c>
      <c r="V8" s="146">
        <f t="shared" si="8"/>
        <v>2</v>
      </c>
      <c r="W8" s="149" t="s">
        <v>1352</v>
      </c>
      <c r="X8" s="146">
        <f t="shared" si="9"/>
        <v>1</v>
      </c>
      <c r="Y8" s="149" t="s">
        <v>1352</v>
      </c>
      <c r="Z8" s="146">
        <f t="shared" si="10"/>
        <v>1</v>
      </c>
      <c r="AA8" s="149" t="s">
        <v>1352</v>
      </c>
      <c r="AB8" s="146">
        <f t="shared" si="11"/>
        <v>1</v>
      </c>
      <c r="AC8" s="148" t="s">
        <v>1352</v>
      </c>
      <c r="AD8" s="146">
        <f t="shared" si="12"/>
        <v>3</v>
      </c>
      <c r="AE8" s="148" t="s">
        <v>1352</v>
      </c>
      <c r="AF8" s="146">
        <f t="shared" si="13"/>
        <v>4</v>
      </c>
      <c r="AG8" s="148" t="s">
        <v>1352</v>
      </c>
      <c r="AH8" s="146">
        <f t="shared" si="14"/>
        <v>4</v>
      </c>
      <c r="AI8" s="148" t="s">
        <v>1352</v>
      </c>
      <c r="AJ8" s="146">
        <f t="shared" si="15"/>
        <v>4</v>
      </c>
      <c r="AK8" s="148" t="s">
        <v>1352</v>
      </c>
      <c r="AL8" s="146">
        <f t="shared" si="16"/>
        <v>4</v>
      </c>
      <c r="AM8" s="148" t="s">
        <v>1352</v>
      </c>
      <c r="AN8" s="146">
        <f t="shared" si="17"/>
        <v>4</v>
      </c>
      <c r="AO8" s="147" t="s">
        <v>1352</v>
      </c>
      <c r="AP8" s="146">
        <f t="shared" si="18"/>
        <v>3</v>
      </c>
      <c r="AQ8" s="147" t="s">
        <v>1352</v>
      </c>
      <c r="AR8" s="146">
        <f t="shared" si="19"/>
        <v>3</v>
      </c>
      <c r="AS8" s="147" t="s">
        <v>1352</v>
      </c>
      <c r="AT8" s="146">
        <f t="shared" si="20"/>
        <v>3</v>
      </c>
      <c r="AU8" s="147" t="s">
        <v>1352</v>
      </c>
      <c r="AV8" s="146">
        <f t="shared" si="21"/>
        <v>3</v>
      </c>
      <c r="AW8" s="147" t="s">
        <v>1352</v>
      </c>
      <c r="AX8" s="146">
        <f t="shared" si="22"/>
        <v>3</v>
      </c>
      <c r="AY8" s="128">
        <f t="shared" si="23"/>
        <v>56</v>
      </c>
      <c r="AZ8" s="127">
        <v>0.35900462962962965</v>
      </c>
      <c r="BA8" s="145"/>
      <c r="BB8" s="155">
        <f t="shared" si="24"/>
        <v>56</v>
      </c>
      <c r="BC8" s="124">
        <f t="shared" si="25"/>
        <v>1</v>
      </c>
      <c r="BD8" s="123">
        <f>RANK(BB8,$BB$4:$BB$8,0)+COUNTIF($BB$4:BB8,BB8)-1</f>
        <v>5</v>
      </c>
      <c r="BE8" s="144">
        <v>1963</v>
      </c>
      <c r="BF8" s="98"/>
      <c r="BG8" s="94">
        <v>0.33333333333333331</v>
      </c>
      <c r="BH8" s="94"/>
      <c r="BI8" s="94">
        <f t="shared" si="26"/>
        <v>-0.33333333333333331</v>
      </c>
      <c r="BJ8" s="93" t="e">
        <f t="shared" si="27"/>
        <v>#NUM!</v>
      </c>
      <c r="BK8" s="92" t="e">
        <f t="shared" si="28"/>
        <v>#NUM!</v>
      </c>
      <c r="BO8" s="97">
        <f t="shared" si="29"/>
        <v>1</v>
      </c>
      <c r="BP8" s="97"/>
      <c r="BQ8" s="97">
        <f t="shared" si="30"/>
        <v>1</v>
      </c>
      <c r="BS8" s="97">
        <f t="shared" si="31"/>
        <v>1</v>
      </c>
      <c r="BT8" s="97"/>
      <c r="BU8" s="97">
        <f t="shared" si="32"/>
        <v>1</v>
      </c>
      <c r="BW8" s="97">
        <f t="shared" si="33"/>
        <v>1</v>
      </c>
      <c r="BY8" s="97">
        <f t="shared" si="34"/>
        <v>1</v>
      </c>
      <c r="CA8" s="97">
        <f t="shared" si="35"/>
        <v>1</v>
      </c>
      <c r="CC8" s="97">
        <f t="shared" si="36"/>
        <v>1</v>
      </c>
      <c r="CE8" s="97">
        <f t="shared" si="37"/>
        <v>1</v>
      </c>
      <c r="CF8" s="97"/>
      <c r="CG8" s="97">
        <f t="shared" si="38"/>
        <v>1</v>
      </c>
      <c r="CH8" s="97"/>
      <c r="CI8" s="97">
        <f t="shared" si="39"/>
        <v>1</v>
      </c>
      <c r="CJ8" s="97"/>
      <c r="CK8" s="97">
        <f t="shared" si="40"/>
        <v>1</v>
      </c>
      <c r="CL8" s="97"/>
      <c r="CM8" s="97">
        <f t="shared" si="41"/>
        <v>1</v>
      </c>
      <c r="CN8" s="97"/>
      <c r="CO8" s="97">
        <f t="shared" si="42"/>
        <v>1</v>
      </c>
      <c r="CP8" s="97"/>
      <c r="CQ8" s="97">
        <f t="shared" si="43"/>
        <v>1</v>
      </c>
      <c r="CR8" s="97"/>
      <c r="CS8" s="97">
        <f t="shared" si="44"/>
        <v>1</v>
      </c>
      <c r="CT8" s="97"/>
      <c r="CU8" s="97">
        <f t="shared" si="45"/>
        <v>1</v>
      </c>
      <c r="CV8" s="97"/>
      <c r="CW8" s="97">
        <f t="shared" si="46"/>
        <v>1</v>
      </c>
      <c r="CX8" s="97"/>
      <c r="CY8" s="97">
        <f t="shared" si="47"/>
        <v>1</v>
      </c>
      <c r="CZ8" s="97"/>
      <c r="DA8" s="97">
        <f t="shared" si="48"/>
        <v>1</v>
      </c>
      <c r="DB8" s="97"/>
      <c r="DC8" s="97">
        <f t="shared" si="49"/>
        <v>1</v>
      </c>
      <c r="DD8" s="97"/>
      <c r="DE8" s="97">
        <f t="shared" si="50"/>
        <v>1</v>
      </c>
      <c r="DF8" s="97"/>
      <c r="DG8" s="97">
        <f t="shared" si="51"/>
        <v>1</v>
      </c>
      <c r="DJ8" s="15">
        <f>VLOOKUP(DK8,id!$A:$C,3,0)</f>
        <v>4</v>
      </c>
      <c r="DK8" s="15" t="str">
        <f t="shared" si="56"/>
        <v>KrólikowskiRoman1963</v>
      </c>
      <c r="DL8" s="9" t="str">
        <f t="shared" si="52"/>
        <v>Królikowski</v>
      </c>
      <c r="DM8" s="9" t="str">
        <f t="shared" si="53"/>
        <v>Roman</v>
      </c>
      <c r="DN8" s="9">
        <f t="shared" si="57"/>
        <v>0</v>
      </c>
      <c r="DO8" s="9">
        <f t="shared" si="58"/>
        <v>1963</v>
      </c>
      <c r="DP8" s="9">
        <f t="shared" si="59"/>
        <v>40.234702430846603</v>
      </c>
      <c r="DQ8" s="9"/>
      <c r="DR8" s="9">
        <f t="shared" si="60"/>
        <v>0.99477722612676511</v>
      </c>
      <c r="DS8" s="9">
        <v>1</v>
      </c>
      <c r="DT8" s="9">
        <f t="shared" si="61"/>
        <v>1</v>
      </c>
      <c r="DU8" s="9">
        <f t="shared" si="62"/>
        <v>1</v>
      </c>
    </row>
    <row r="9" spans="1:125" ht="26.1" customHeight="1">
      <c r="A9" s="137">
        <v>20</v>
      </c>
      <c r="B9" s="136" t="s">
        <v>21</v>
      </c>
      <c r="C9" s="162" t="s">
        <v>12</v>
      </c>
      <c r="D9" s="154" t="s">
        <v>1358</v>
      </c>
      <c r="E9" s="153" t="s">
        <v>1352</v>
      </c>
      <c r="F9" s="147">
        <f t="shared" si="0"/>
        <v>1</v>
      </c>
      <c r="G9" s="140" t="s">
        <v>1352</v>
      </c>
      <c r="H9" s="147">
        <f t="shared" si="1"/>
        <v>1</v>
      </c>
      <c r="I9" s="149" t="s">
        <v>1352</v>
      </c>
      <c r="J9" s="146">
        <f t="shared" si="2"/>
        <v>1</v>
      </c>
      <c r="K9" s="152" t="s">
        <v>1352</v>
      </c>
      <c r="L9" s="133">
        <f t="shared" si="3"/>
        <v>2</v>
      </c>
      <c r="M9" s="151" t="s">
        <v>1352</v>
      </c>
      <c r="N9" s="150">
        <f t="shared" si="4"/>
        <v>2</v>
      </c>
      <c r="O9" s="149" t="s">
        <v>1352</v>
      </c>
      <c r="P9" s="146">
        <f t="shared" si="5"/>
        <v>2</v>
      </c>
      <c r="Q9" s="151" t="s">
        <v>1352</v>
      </c>
      <c r="R9" s="150">
        <f t="shared" si="6"/>
        <v>2</v>
      </c>
      <c r="S9" s="149" t="s">
        <v>1352</v>
      </c>
      <c r="T9" s="146">
        <f t="shared" si="7"/>
        <v>2</v>
      </c>
      <c r="U9" s="149" t="s">
        <v>1352</v>
      </c>
      <c r="V9" s="146">
        <f t="shared" si="8"/>
        <v>2</v>
      </c>
      <c r="W9" s="149"/>
      <c r="X9" s="146">
        <f t="shared" si="9"/>
        <v>0</v>
      </c>
      <c r="Y9" s="149" t="s">
        <v>1352</v>
      </c>
      <c r="Z9" s="146">
        <f t="shared" si="10"/>
        <v>1</v>
      </c>
      <c r="AA9" s="149" t="s">
        <v>1352</v>
      </c>
      <c r="AB9" s="146">
        <f t="shared" si="11"/>
        <v>1</v>
      </c>
      <c r="AC9" s="148" t="s">
        <v>1352</v>
      </c>
      <c r="AD9" s="146">
        <f t="shared" si="12"/>
        <v>3</v>
      </c>
      <c r="AE9" s="148" t="s">
        <v>1352</v>
      </c>
      <c r="AF9" s="146">
        <f t="shared" si="13"/>
        <v>4</v>
      </c>
      <c r="AG9" s="148" t="s">
        <v>1352</v>
      </c>
      <c r="AH9" s="146">
        <f t="shared" si="14"/>
        <v>4</v>
      </c>
      <c r="AI9" s="148" t="s">
        <v>1352</v>
      </c>
      <c r="AJ9" s="146">
        <f t="shared" si="15"/>
        <v>4</v>
      </c>
      <c r="AK9" s="148" t="s">
        <v>1352</v>
      </c>
      <c r="AL9" s="146">
        <f t="shared" si="16"/>
        <v>4</v>
      </c>
      <c r="AM9" s="148" t="s">
        <v>1352</v>
      </c>
      <c r="AN9" s="146">
        <f t="shared" si="17"/>
        <v>4</v>
      </c>
      <c r="AO9" s="147" t="s">
        <v>1352</v>
      </c>
      <c r="AP9" s="146">
        <f t="shared" si="18"/>
        <v>3</v>
      </c>
      <c r="AQ9" s="147" t="s">
        <v>1352</v>
      </c>
      <c r="AR9" s="146">
        <f t="shared" si="19"/>
        <v>3</v>
      </c>
      <c r="AS9" s="147" t="s">
        <v>1352</v>
      </c>
      <c r="AT9" s="146">
        <f t="shared" si="20"/>
        <v>3</v>
      </c>
      <c r="AU9" s="147" t="s">
        <v>1352</v>
      </c>
      <c r="AV9" s="146">
        <f t="shared" si="21"/>
        <v>3</v>
      </c>
      <c r="AW9" s="147" t="s">
        <v>1352</v>
      </c>
      <c r="AX9" s="146">
        <f t="shared" si="22"/>
        <v>3</v>
      </c>
      <c r="AY9" s="128">
        <f t="shared" si="23"/>
        <v>55</v>
      </c>
      <c r="AZ9" s="127">
        <v>0.36825231481481485</v>
      </c>
      <c r="BA9" s="145"/>
      <c r="BB9" s="155">
        <f t="shared" si="24"/>
        <v>55</v>
      </c>
      <c r="BC9" s="124">
        <f t="shared" si="25"/>
        <v>6</v>
      </c>
      <c r="BD9" s="123">
        <f>RANK(BB9,$BB$4:$BB$43,0)+COUNTIF($BB$4:BB9,BB9)-1</f>
        <v>6</v>
      </c>
      <c r="BE9" s="144">
        <v>1978</v>
      </c>
      <c r="BF9" s="98"/>
      <c r="BG9" s="94">
        <v>0.33333333333333331</v>
      </c>
      <c r="BH9" s="94"/>
      <c r="BI9" s="94">
        <f t="shared" si="26"/>
        <v>-0.33333333333333331</v>
      </c>
      <c r="BJ9" s="93" t="e">
        <f t="shared" si="27"/>
        <v>#NUM!</v>
      </c>
      <c r="BK9" s="92" t="e">
        <f t="shared" si="28"/>
        <v>#NUM!</v>
      </c>
      <c r="BO9" s="97">
        <f t="shared" si="29"/>
        <v>1</v>
      </c>
      <c r="BP9" s="97"/>
      <c r="BQ9" s="97">
        <f t="shared" si="30"/>
        <v>1</v>
      </c>
      <c r="BS9" s="97">
        <f t="shared" si="31"/>
        <v>1</v>
      </c>
      <c r="BT9" s="97"/>
      <c r="BU9" s="97">
        <f t="shared" si="32"/>
        <v>1</v>
      </c>
      <c r="BW9" s="97">
        <f t="shared" si="33"/>
        <v>1</v>
      </c>
      <c r="BY9" s="97">
        <f t="shared" si="34"/>
        <v>1</v>
      </c>
      <c r="CA9" s="97">
        <f t="shared" si="35"/>
        <v>1</v>
      </c>
      <c r="CC9" s="97">
        <f t="shared" si="36"/>
        <v>1</v>
      </c>
      <c r="CE9" s="97">
        <f t="shared" si="37"/>
        <v>1</v>
      </c>
      <c r="CF9" s="97"/>
      <c r="CG9" s="97">
        <f t="shared" si="38"/>
        <v>0</v>
      </c>
      <c r="CH9" s="97"/>
      <c r="CI9" s="97">
        <f t="shared" si="39"/>
        <v>1</v>
      </c>
      <c r="CJ9" s="97"/>
      <c r="CK9" s="97">
        <f t="shared" si="40"/>
        <v>1</v>
      </c>
      <c r="CL9" s="97"/>
      <c r="CM9" s="97">
        <f t="shared" si="41"/>
        <v>1</v>
      </c>
      <c r="CN9" s="97"/>
      <c r="CO9" s="97">
        <f t="shared" si="42"/>
        <v>1</v>
      </c>
      <c r="CP9" s="97"/>
      <c r="CQ9" s="97">
        <f t="shared" si="43"/>
        <v>1</v>
      </c>
      <c r="CR9" s="97"/>
      <c r="CS9" s="97">
        <f t="shared" si="44"/>
        <v>1</v>
      </c>
      <c r="CT9" s="97"/>
      <c r="CU9" s="97">
        <f t="shared" si="45"/>
        <v>1</v>
      </c>
      <c r="CV9" s="97"/>
      <c r="CW9" s="97">
        <f t="shared" si="46"/>
        <v>1</v>
      </c>
      <c r="CX9" s="97"/>
      <c r="CY9" s="97">
        <f t="shared" si="47"/>
        <v>1</v>
      </c>
      <c r="CZ9" s="97"/>
      <c r="DA9" s="97">
        <f t="shared" si="48"/>
        <v>1</v>
      </c>
      <c r="DB9" s="97"/>
      <c r="DC9" s="97">
        <f t="shared" si="49"/>
        <v>1</v>
      </c>
      <c r="DD9" s="97"/>
      <c r="DE9" s="97">
        <f t="shared" si="50"/>
        <v>1</v>
      </c>
      <c r="DF9" s="97"/>
      <c r="DG9" s="97">
        <f t="shared" si="51"/>
        <v>1</v>
      </c>
      <c r="DJ9" s="15">
        <f>VLOOKUP(DK9,id!$A:$C,3,0)</f>
        <v>94</v>
      </c>
      <c r="DK9" s="15" t="str">
        <f t="shared" si="56"/>
        <v>OwczarskiMarcin1978</v>
      </c>
      <c r="DL9" s="9" t="str">
        <f t="shared" si="52"/>
        <v>Owczarski</v>
      </c>
      <c r="DM9" s="9" t="str">
        <f t="shared" si="53"/>
        <v>Marcin</v>
      </c>
      <c r="DN9" s="9" t="str">
        <f t="shared" si="57"/>
        <v>Boryteam</v>
      </c>
      <c r="DO9" s="9">
        <f t="shared" si="58"/>
        <v>1978</v>
      </c>
      <c r="DP9" s="9">
        <f t="shared" si="59"/>
        <v>39.516225601724344</v>
      </c>
      <c r="DQ9" s="9"/>
      <c r="DR9" s="9">
        <f t="shared" si="60"/>
        <v>0.97488763868372252</v>
      </c>
      <c r="DS9" s="9">
        <v>1</v>
      </c>
      <c r="DT9" s="9">
        <f t="shared" si="61"/>
        <v>0.9821428571428571</v>
      </c>
      <c r="DU9" s="9">
        <f t="shared" si="62"/>
        <v>1</v>
      </c>
    </row>
    <row r="10" spans="1:125" ht="26.1" customHeight="1">
      <c r="A10" s="141">
        <v>35</v>
      </c>
      <c r="B10" s="136" t="s">
        <v>53</v>
      </c>
      <c r="C10" s="162" t="s">
        <v>275</v>
      </c>
      <c r="D10" s="162" t="s">
        <v>1357</v>
      </c>
      <c r="E10" s="153"/>
      <c r="F10" s="147">
        <f t="shared" si="0"/>
        <v>0</v>
      </c>
      <c r="G10" s="140" t="s">
        <v>1352</v>
      </c>
      <c r="H10" s="147">
        <f t="shared" si="1"/>
        <v>1</v>
      </c>
      <c r="I10" s="149" t="s">
        <v>1352</v>
      </c>
      <c r="J10" s="146">
        <f t="shared" si="2"/>
        <v>1</v>
      </c>
      <c r="K10" s="152" t="s">
        <v>1352</v>
      </c>
      <c r="L10" s="133">
        <f t="shared" si="3"/>
        <v>2</v>
      </c>
      <c r="M10" s="151" t="s">
        <v>1352</v>
      </c>
      <c r="N10" s="150">
        <f t="shared" si="4"/>
        <v>2</v>
      </c>
      <c r="O10" s="149" t="s">
        <v>1352</v>
      </c>
      <c r="P10" s="146">
        <f t="shared" si="5"/>
        <v>2</v>
      </c>
      <c r="Q10" s="151" t="s">
        <v>1352</v>
      </c>
      <c r="R10" s="150">
        <f t="shared" si="6"/>
        <v>2</v>
      </c>
      <c r="S10" s="149" t="s">
        <v>1352</v>
      </c>
      <c r="T10" s="146">
        <f t="shared" si="7"/>
        <v>2</v>
      </c>
      <c r="U10" s="149" t="s">
        <v>1352</v>
      </c>
      <c r="V10" s="146">
        <f t="shared" si="8"/>
        <v>2</v>
      </c>
      <c r="W10" s="149" t="s">
        <v>1352</v>
      </c>
      <c r="X10" s="146">
        <f t="shared" si="9"/>
        <v>1</v>
      </c>
      <c r="Y10" s="149" t="s">
        <v>1352</v>
      </c>
      <c r="Z10" s="146">
        <f t="shared" si="10"/>
        <v>1</v>
      </c>
      <c r="AA10" s="149" t="s">
        <v>1352</v>
      </c>
      <c r="AB10" s="146">
        <f t="shared" si="11"/>
        <v>1</v>
      </c>
      <c r="AC10" s="148" t="s">
        <v>1352</v>
      </c>
      <c r="AD10" s="146">
        <f t="shared" si="12"/>
        <v>3</v>
      </c>
      <c r="AE10" s="148" t="s">
        <v>1352</v>
      </c>
      <c r="AF10" s="146">
        <f t="shared" si="13"/>
        <v>4</v>
      </c>
      <c r="AG10" s="148" t="s">
        <v>1352</v>
      </c>
      <c r="AH10" s="146">
        <f t="shared" si="14"/>
        <v>4</v>
      </c>
      <c r="AI10" s="148" t="s">
        <v>1352</v>
      </c>
      <c r="AJ10" s="146">
        <f t="shared" si="15"/>
        <v>4</v>
      </c>
      <c r="AK10" s="148" t="s">
        <v>1352</v>
      </c>
      <c r="AL10" s="146">
        <f t="shared" si="16"/>
        <v>4</v>
      </c>
      <c r="AM10" s="148" t="s">
        <v>1352</v>
      </c>
      <c r="AN10" s="146">
        <f t="shared" si="17"/>
        <v>4</v>
      </c>
      <c r="AO10" s="147" t="s">
        <v>1352</v>
      </c>
      <c r="AP10" s="146">
        <f t="shared" si="18"/>
        <v>3</v>
      </c>
      <c r="AQ10" s="147" t="s">
        <v>1352</v>
      </c>
      <c r="AR10" s="146">
        <f t="shared" si="19"/>
        <v>3</v>
      </c>
      <c r="AS10" s="147" t="s">
        <v>1352</v>
      </c>
      <c r="AT10" s="146">
        <f t="shared" si="20"/>
        <v>3</v>
      </c>
      <c r="AU10" s="147" t="s">
        <v>1352</v>
      </c>
      <c r="AV10" s="146">
        <f t="shared" si="21"/>
        <v>3</v>
      </c>
      <c r="AW10" s="147" t="s">
        <v>1352</v>
      </c>
      <c r="AX10" s="146">
        <f t="shared" si="22"/>
        <v>3</v>
      </c>
      <c r="AY10" s="128">
        <f t="shared" si="23"/>
        <v>55</v>
      </c>
      <c r="AZ10" s="127">
        <v>0.37343750000000003</v>
      </c>
      <c r="BA10" s="145"/>
      <c r="BB10" s="155">
        <f t="shared" si="24"/>
        <v>55</v>
      </c>
      <c r="BC10" s="124">
        <f t="shared" si="25"/>
        <v>6</v>
      </c>
      <c r="BD10" s="123">
        <f>RANK(BB10,$BB$4:$BB$43,0)+COUNTIF($BB$4:BB10,BB10)-1</f>
        <v>7</v>
      </c>
      <c r="BE10" s="144">
        <v>1982</v>
      </c>
      <c r="BF10" s="98"/>
      <c r="BG10" s="94">
        <v>0.33333333333333331</v>
      </c>
      <c r="BH10" s="94">
        <v>0.69046296296296295</v>
      </c>
      <c r="BI10" s="94">
        <f t="shared" si="26"/>
        <v>0.35712962962962963</v>
      </c>
      <c r="BJ10" s="93">
        <f t="shared" si="27"/>
        <v>514</v>
      </c>
      <c r="BK10" s="161">
        <f t="shared" si="28"/>
        <v>26</v>
      </c>
      <c r="BO10" s="97">
        <f t="shared" si="29"/>
        <v>0</v>
      </c>
      <c r="BP10" s="97"/>
      <c r="BQ10" s="97">
        <f t="shared" si="30"/>
        <v>1</v>
      </c>
      <c r="BS10" s="97">
        <f t="shared" si="31"/>
        <v>1</v>
      </c>
      <c r="BT10" s="97"/>
      <c r="BU10" s="97">
        <f t="shared" si="32"/>
        <v>1</v>
      </c>
      <c r="BW10" s="97">
        <f t="shared" si="33"/>
        <v>1</v>
      </c>
      <c r="BY10" s="97">
        <f t="shared" si="34"/>
        <v>1</v>
      </c>
      <c r="CA10" s="97">
        <f t="shared" si="35"/>
        <v>1</v>
      </c>
      <c r="CC10" s="97">
        <f t="shared" si="36"/>
        <v>1</v>
      </c>
      <c r="CE10" s="97">
        <f t="shared" si="37"/>
        <v>1</v>
      </c>
      <c r="CF10" s="97"/>
      <c r="CG10" s="97">
        <f t="shared" si="38"/>
        <v>1</v>
      </c>
      <c r="CH10" s="97"/>
      <c r="CI10" s="97">
        <f t="shared" si="39"/>
        <v>1</v>
      </c>
      <c r="CJ10" s="97"/>
      <c r="CK10" s="97">
        <f t="shared" si="40"/>
        <v>1</v>
      </c>
      <c r="CL10" s="97"/>
      <c r="CM10" s="97">
        <f t="shared" si="41"/>
        <v>1</v>
      </c>
      <c r="CN10" s="97"/>
      <c r="CO10" s="97">
        <f t="shared" si="42"/>
        <v>1</v>
      </c>
      <c r="CP10" s="97"/>
      <c r="CQ10" s="97">
        <f t="shared" si="43"/>
        <v>1</v>
      </c>
      <c r="CR10" s="97"/>
      <c r="CS10" s="97">
        <f t="shared" si="44"/>
        <v>1</v>
      </c>
      <c r="CT10" s="97"/>
      <c r="CU10" s="97">
        <f t="shared" si="45"/>
        <v>1</v>
      </c>
      <c r="CV10" s="97"/>
      <c r="CW10" s="97">
        <f t="shared" si="46"/>
        <v>1</v>
      </c>
      <c r="CX10" s="97"/>
      <c r="CY10" s="97">
        <f t="shared" si="47"/>
        <v>1</v>
      </c>
      <c r="CZ10" s="97"/>
      <c r="DA10" s="97">
        <f t="shared" si="48"/>
        <v>1</v>
      </c>
      <c r="DB10" s="97"/>
      <c r="DC10" s="97">
        <f t="shared" si="49"/>
        <v>1</v>
      </c>
      <c r="DD10" s="97"/>
      <c r="DE10" s="97">
        <f t="shared" si="50"/>
        <v>1</v>
      </c>
      <c r="DF10" s="97"/>
      <c r="DG10" s="97">
        <f t="shared" si="51"/>
        <v>1</v>
      </c>
      <c r="DJ10" s="15">
        <f>VLOOKUP(DK10,id!$A:$C,3,0)</f>
        <v>2</v>
      </c>
      <c r="DK10" s="15" t="str">
        <f t="shared" si="56"/>
        <v>ZadwornyTomasz1982</v>
      </c>
      <c r="DL10" s="9" t="str">
        <f t="shared" si="52"/>
        <v>Zadworny</v>
      </c>
      <c r="DM10" s="9" t="str">
        <f t="shared" si="53"/>
        <v>Tomasz</v>
      </c>
      <c r="DN10" s="9" t="str">
        <f t="shared" si="57"/>
        <v>Posprzątaj po swoim psie</v>
      </c>
      <c r="DO10" s="9">
        <f t="shared" si="58"/>
        <v>1982</v>
      </c>
      <c r="DP10" s="9">
        <f t="shared" si="59"/>
        <v>38.967542227493055</v>
      </c>
      <c r="DQ10" s="9"/>
      <c r="DR10" s="9">
        <f t="shared" si="60"/>
        <v>0.98611498527816521</v>
      </c>
      <c r="DS10" s="9">
        <v>1</v>
      </c>
      <c r="DT10" s="9">
        <f t="shared" si="61"/>
        <v>1</v>
      </c>
      <c r="DU10" s="9">
        <f t="shared" si="62"/>
        <v>1</v>
      </c>
    </row>
    <row r="11" spans="1:125" ht="26.1" customHeight="1">
      <c r="A11" s="137">
        <v>11</v>
      </c>
      <c r="B11" s="136" t="s">
        <v>166</v>
      </c>
      <c r="C11" s="162" t="s">
        <v>153</v>
      </c>
      <c r="D11" s="154" t="s">
        <v>1356</v>
      </c>
      <c r="E11" s="159" t="s">
        <v>1352</v>
      </c>
      <c r="F11" s="147">
        <f t="shared" si="0"/>
        <v>1</v>
      </c>
      <c r="G11" s="134" t="s">
        <v>1352</v>
      </c>
      <c r="H11" s="147">
        <f t="shared" si="1"/>
        <v>1</v>
      </c>
      <c r="I11" s="155" t="s">
        <v>1352</v>
      </c>
      <c r="J11" s="146">
        <f t="shared" si="2"/>
        <v>1</v>
      </c>
      <c r="K11" s="141" t="s">
        <v>1352</v>
      </c>
      <c r="L11" s="133">
        <f t="shared" si="3"/>
        <v>2</v>
      </c>
      <c r="M11" s="158" t="s">
        <v>1352</v>
      </c>
      <c r="N11" s="150">
        <f t="shared" si="4"/>
        <v>2</v>
      </c>
      <c r="O11" s="155" t="s">
        <v>1352</v>
      </c>
      <c r="P11" s="146">
        <f t="shared" si="5"/>
        <v>2</v>
      </c>
      <c r="Q11" s="158" t="s">
        <v>1352</v>
      </c>
      <c r="R11" s="150">
        <f t="shared" si="6"/>
        <v>2</v>
      </c>
      <c r="S11" s="155" t="s">
        <v>1352</v>
      </c>
      <c r="T11" s="146">
        <f t="shared" si="7"/>
        <v>2</v>
      </c>
      <c r="U11" s="155" t="s">
        <v>1352</v>
      </c>
      <c r="V11" s="146">
        <f t="shared" si="8"/>
        <v>2</v>
      </c>
      <c r="W11" s="155"/>
      <c r="X11" s="146">
        <f t="shared" si="9"/>
        <v>0</v>
      </c>
      <c r="Y11" s="155"/>
      <c r="Z11" s="146">
        <f t="shared" si="10"/>
        <v>0</v>
      </c>
      <c r="AA11" s="155" t="s">
        <v>1352</v>
      </c>
      <c r="AB11" s="146">
        <f t="shared" si="11"/>
        <v>1</v>
      </c>
      <c r="AC11" s="147" t="s">
        <v>1352</v>
      </c>
      <c r="AD11" s="146">
        <f t="shared" si="12"/>
        <v>3</v>
      </c>
      <c r="AE11" s="147" t="s">
        <v>1352</v>
      </c>
      <c r="AF11" s="146">
        <f t="shared" si="13"/>
        <v>4</v>
      </c>
      <c r="AG11" s="147" t="s">
        <v>1352</v>
      </c>
      <c r="AH11" s="146">
        <f t="shared" si="14"/>
        <v>4</v>
      </c>
      <c r="AI11" s="147" t="s">
        <v>1352</v>
      </c>
      <c r="AJ11" s="146">
        <f t="shared" si="15"/>
        <v>4</v>
      </c>
      <c r="AK11" s="147" t="s">
        <v>1352</v>
      </c>
      <c r="AL11" s="146">
        <f t="shared" si="16"/>
        <v>4</v>
      </c>
      <c r="AM11" s="147" t="s">
        <v>1352</v>
      </c>
      <c r="AN11" s="146">
        <f t="shared" si="17"/>
        <v>4</v>
      </c>
      <c r="AO11" s="147" t="s">
        <v>1352</v>
      </c>
      <c r="AP11" s="146">
        <f t="shared" si="18"/>
        <v>3</v>
      </c>
      <c r="AQ11" s="147" t="s">
        <v>1352</v>
      </c>
      <c r="AR11" s="146">
        <f t="shared" si="19"/>
        <v>3</v>
      </c>
      <c r="AS11" s="147" t="s">
        <v>1352</v>
      </c>
      <c r="AT11" s="146">
        <f t="shared" si="20"/>
        <v>3</v>
      </c>
      <c r="AU11" s="147" t="s">
        <v>1352</v>
      </c>
      <c r="AV11" s="146">
        <f t="shared" si="21"/>
        <v>3</v>
      </c>
      <c r="AW11" s="147" t="s">
        <v>1352</v>
      </c>
      <c r="AX11" s="146">
        <f t="shared" si="22"/>
        <v>3</v>
      </c>
      <c r="AY11" s="128">
        <f t="shared" si="23"/>
        <v>54</v>
      </c>
      <c r="AZ11" s="127">
        <v>0.36753472222222222</v>
      </c>
      <c r="BA11" s="157"/>
      <c r="BB11" s="155">
        <f t="shared" si="24"/>
        <v>54</v>
      </c>
      <c r="BC11" s="124">
        <f t="shared" si="25"/>
        <v>8</v>
      </c>
      <c r="BD11" s="123">
        <f>RANK(BB11,$BB$4:$BB$43,0)+COUNTIF($BB$4:BB11,BB11)-1</f>
        <v>8</v>
      </c>
      <c r="BE11" s="144">
        <v>1977</v>
      </c>
      <c r="BF11" s="98"/>
      <c r="BG11" s="94">
        <v>0.33333333333333331</v>
      </c>
      <c r="BH11" s="94"/>
      <c r="BI11" s="94">
        <f t="shared" si="26"/>
        <v>-0.33333333333333331</v>
      </c>
      <c r="BJ11" s="93" t="e">
        <f t="shared" si="27"/>
        <v>#NUM!</v>
      </c>
      <c r="BK11" s="92" t="e">
        <f t="shared" si="28"/>
        <v>#NUM!</v>
      </c>
      <c r="BO11" s="97">
        <f t="shared" si="29"/>
        <v>1</v>
      </c>
      <c r="BP11" s="97"/>
      <c r="BQ11" s="97">
        <f t="shared" si="30"/>
        <v>1</v>
      </c>
      <c r="BS11" s="97">
        <f t="shared" si="31"/>
        <v>1</v>
      </c>
      <c r="BT11" s="97"/>
      <c r="BU11" s="97">
        <f t="shared" si="32"/>
        <v>1</v>
      </c>
      <c r="BW11" s="97">
        <f t="shared" si="33"/>
        <v>1</v>
      </c>
      <c r="BY11" s="97">
        <f t="shared" si="34"/>
        <v>1</v>
      </c>
      <c r="CA11" s="97">
        <f t="shared" si="35"/>
        <v>1</v>
      </c>
      <c r="CC11" s="97">
        <f t="shared" si="36"/>
        <v>1</v>
      </c>
      <c r="CE11" s="97">
        <f t="shared" si="37"/>
        <v>1</v>
      </c>
      <c r="CF11" s="97"/>
      <c r="CG11" s="97">
        <f t="shared" si="38"/>
        <v>0</v>
      </c>
      <c r="CH11" s="97"/>
      <c r="CI11" s="97">
        <f t="shared" si="39"/>
        <v>0</v>
      </c>
      <c r="CJ11" s="97"/>
      <c r="CK11" s="97">
        <f t="shared" si="40"/>
        <v>1</v>
      </c>
      <c r="CL11" s="97"/>
      <c r="CM11" s="97">
        <f t="shared" si="41"/>
        <v>1</v>
      </c>
      <c r="CN11" s="97"/>
      <c r="CO11" s="97">
        <f t="shared" si="42"/>
        <v>1</v>
      </c>
      <c r="CP11" s="97"/>
      <c r="CQ11" s="97">
        <f t="shared" si="43"/>
        <v>1</v>
      </c>
      <c r="CR11" s="97"/>
      <c r="CS11" s="97">
        <f t="shared" si="44"/>
        <v>1</v>
      </c>
      <c r="CT11" s="97"/>
      <c r="CU11" s="97">
        <f t="shared" si="45"/>
        <v>1</v>
      </c>
      <c r="CV11" s="97"/>
      <c r="CW11" s="97">
        <f t="shared" si="46"/>
        <v>1</v>
      </c>
      <c r="CX11" s="97"/>
      <c r="CY11" s="97">
        <f t="shared" si="47"/>
        <v>1</v>
      </c>
      <c r="CZ11" s="97"/>
      <c r="DA11" s="97">
        <f t="shared" si="48"/>
        <v>1</v>
      </c>
      <c r="DB11" s="97"/>
      <c r="DC11" s="97">
        <f t="shared" si="49"/>
        <v>1</v>
      </c>
      <c r="DD11" s="97"/>
      <c r="DE11" s="97">
        <f t="shared" si="50"/>
        <v>1</v>
      </c>
      <c r="DF11" s="97"/>
      <c r="DG11" s="97">
        <f t="shared" si="51"/>
        <v>1</v>
      </c>
      <c r="DJ11" s="15">
        <f>VLOOKUP(DK11,id!$A:$C,3,0)</f>
        <v>95</v>
      </c>
      <c r="DK11" s="15" t="str">
        <f t="shared" si="56"/>
        <v>PiwakowskiWojciech1977</v>
      </c>
      <c r="DL11" s="9" t="str">
        <f t="shared" si="52"/>
        <v>Piwakowski</v>
      </c>
      <c r="DM11" s="9" t="str">
        <f t="shared" si="53"/>
        <v>Wojciech</v>
      </c>
      <c r="DN11" s="9" t="str">
        <f t="shared" si="57"/>
        <v>PKO Harpagan</v>
      </c>
      <c r="DO11" s="9">
        <f t="shared" si="58"/>
        <v>1977</v>
      </c>
      <c r="DP11" s="9">
        <f t="shared" si="59"/>
        <v>38.259041459720457</v>
      </c>
      <c r="DQ11" s="9"/>
      <c r="DR11" s="9">
        <f t="shared" si="60"/>
        <v>1.0160604629192254</v>
      </c>
      <c r="DS11" s="9">
        <v>1</v>
      </c>
      <c r="DT11" s="9">
        <f t="shared" si="61"/>
        <v>0.98181818181818181</v>
      </c>
      <c r="DU11" s="9">
        <f t="shared" si="62"/>
        <v>1</v>
      </c>
    </row>
    <row r="12" spans="1:125" ht="26.1" customHeight="1">
      <c r="A12" s="141">
        <v>10</v>
      </c>
      <c r="B12" s="136" t="s">
        <v>399</v>
      </c>
      <c r="C12" s="162" t="s">
        <v>1476</v>
      </c>
      <c r="D12" s="154" t="s">
        <v>845</v>
      </c>
      <c r="E12" s="159" t="s">
        <v>1352</v>
      </c>
      <c r="F12" s="147">
        <f t="shared" si="0"/>
        <v>1</v>
      </c>
      <c r="G12" s="134" t="s">
        <v>1352</v>
      </c>
      <c r="H12" s="147">
        <f t="shared" si="1"/>
        <v>1</v>
      </c>
      <c r="I12" s="155" t="s">
        <v>1352</v>
      </c>
      <c r="J12" s="146">
        <f t="shared" si="2"/>
        <v>1</v>
      </c>
      <c r="K12" s="141" t="s">
        <v>1352</v>
      </c>
      <c r="L12" s="133">
        <f t="shared" si="3"/>
        <v>2</v>
      </c>
      <c r="M12" s="158" t="s">
        <v>1352</v>
      </c>
      <c r="N12" s="150">
        <f t="shared" si="4"/>
        <v>2</v>
      </c>
      <c r="O12" s="155" t="s">
        <v>1352</v>
      </c>
      <c r="P12" s="146">
        <f t="shared" si="5"/>
        <v>2</v>
      </c>
      <c r="Q12" s="158" t="s">
        <v>1352</v>
      </c>
      <c r="R12" s="150">
        <f t="shared" si="6"/>
        <v>2</v>
      </c>
      <c r="S12" s="155" t="s">
        <v>1352</v>
      </c>
      <c r="T12" s="146">
        <f t="shared" si="7"/>
        <v>2</v>
      </c>
      <c r="U12" s="155" t="s">
        <v>1352</v>
      </c>
      <c r="V12" s="146">
        <f t="shared" si="8"/>
        <v>2</v>
      </c>
      <c r="W12" s="155"/>
      <c r="X12" s="146">
        <f t="shared" si="9"/>
        <v>0</v>
      </c>
      <c r="Y12" s="155"/>
      <c r="Z12" s="146">
        <f t="shared" si="10"/>
        <v>0</v>
      </c>
      <c r="AA12" s="155"/>
      <c r="AB12" s="146">
        <f t="shared" si="11"/>
        <v>0</v>
      </c>
      <c r="AC12" s="147" t="s">
        <v>1352</v>
      </c>
      <c r="AD12" s="146">
        <f t="shared" si="12"/>
        <v>3</v>
      </c>
      <c r="AE12" s="147" t="s">
        <v>1352</v>
      </c>
      <c r="AF12" s="146">
        <f t="shared" si="13"/>
        <v>4</v>
      </c>
      <c r="AG12" s="147" t="s">
        <v>1352</v>
      </c>
      <c r="AH12" s="146">
        <f t="shared" si="14"/>
        <v>4</v>
      </c>
      <c r="AI12" s="147" t="s">
        <v>1352</v>
      </c>
      <c r="AJ12" s="146">
        <f t="shared" si="15"/>
        <v>4</v>
      </c>
      <c r="AK12" s="147" t="s">
        <v>1352</v>
      </c>
      <c r="AL12" s="146">
        <f t="shared" si="16"/>
        <v>4</v>
      </c>
      <c r="AM12" s="147" t="s">
        <v>1352</v>
      </c>
      <c r="AN12" s="146">
        <f t="shared" si="17"/>
        <v>4</v>
      </c>
      <c r="AO12" s="147" t="s">
        <v>1352</v>
      </c>
      <c r="AP12" s="146">
        <f t="shared" si="18"/>
        <v>3</v>
      </c>
      <c r="AQ12" s="147" t="s">
        <v>1352</v>
      </c>
      <c r="AR12" s="146">
        <f t="shared" si="19"/>
        <v>3</v>
      </c>
      <c r="AS12" s="147" t="s">
        <v>1352</v>
      </c>
      <c r="AT12" s="146">
        <f t="shared" si="20"/>
        <v>3</v>
      </c>
      <c r="AU12" s="147" t="s">
        <v>1352</v>
      </c>
      <c r="AV12" s="146">
        <f t="shared" si="21"/>
        <v>3</v>
      </c>
      <c r="AW12" s="147" t="s">
        <v>1352</v>
      </c>
      <c r="AX12" s="146">
        <f t="shared" si="22"/>
        <v>3</v>
      </c>
      <c r="AY12" s="128">
        <f t="shared" si="23"/>
        <v>53</v>
      </c>
      <c r="AZ12" s="127">
        <v>0.375</v>
      </c>
      <c r="BA12" s="157"/>
      <c r="BB12" s="155">
        <f t="shared" si="24"/>
        <v>53</v>
      </c>
      <c r="BC12" s="124">
        <f t="shared" si="25"/>
        <v>9</v>
      </c>
      <c r="BD12" s="123">
        <f>RANK(BB12,$BB$4:$BB$43,0)+COUNTIF($BB$4:BB12,BB12)-1</f>
        <v>9</v>
      </c>
      <c r="BE12" s="144">
        <v>1980</v>
      </c>
      <c r="BF12" s="98"/>
      <c r="BG12" s="94">
        <v>0.33333333333333331</v>
      </c>
      <c r="BH12" s="94"/>
      <c r="BI12" s="94">
        <f t="shared" si="26"/>
        <v>-0.33333333333333331</v>
      </c>
      <c r="BJ12" s="93" t="e">
        <f t="shared" si="27"/>
        <v>#NUM!</v>
      </c>
      <c r="BK12" s="92" t="e">
        <f t="shared" si="28"/>
        <v>#NUM!</v>
      </c>
      <c r="BO12" s="97">
        <f t="shared" si="29"/>
        <v>1</v>
      </c>
      <c r="BP12" s="97"/>
      <c r="BQ12" s="97">
        <f t="shared" si="30"/>
        <v>1</v>
      </c>
      <c r="BS12" s="97">
        <f t="shared" si="31"/>
        <v>1</v>
      </c>
      <c r="BT12" s="97"/>
      <c r="BU12" s="97">
        <f t="shared" si="32"/>
        <v>1</v>
      </c>
      <c r="BW12" s="97">
        <f t="shared" si="33"/>
        <v>1</v>
      </c>
      <c r="BY12" s="97">
        <f t="shared" si="34"/>
        <v>1</v>
      </c>
      <c r="CA12" s="97">
        <f t="shared" si="35"/>
        <v>1</v>
      </c>
      <c r="CC12" s="97">
        <f t="shared" si="36"/>
        <v>1</v>
      </c>
      <c r="CE12" s="97">
        <f t="shared" si="37"/>
        <v>1</v>
      </c>
      <c r="CF12" s="97"/>
      <c r="CG12" s="97">
        <f t="shared" si="38"/>
        <v>0</v>
      </c>
      <c r="CH12" s="97"/>
      <c r="CI12" s="97">
        <f t="shared" si="39"/>
        <v>0</v>
      </c>
      <c r="CJ12" s="97"/>
      <c r="CK12" s="97">
        <f t="shared" si="40"/>
        <v>0</v>
      </c>
      <c r="CL12" s="97"/>
      <c r="CM12" s="97">
        <f t="shared" si="41"/>
        <v>1</v>
      </c>
      <c r="CN12" s="97"/>
      <c r="CO12" s="97">
        <f t="shared" si="42"/>
        <v>1</v>
      </c>
      <c r="CP12" s="97"/>
      <c r="CQ12" s="97">
        <f t="shared" si="43"/>
        <v>1</v>
      </c>
      <c r="CR12" s="97"/>
      <c r="CS12" s="97">
        <f t="shared" si="44"/>
        <v>1</v>
      </c>
      <c r="CT12" s="97"/>
      <c r="CU12" s="97">
        <f t="shared" si="45"/>
        <v>1</v>
      </c>
      <c r="CV12" s="97"/>
      <c r="CW12" s="97">
        <f t="shared" si="46"/>
        <v>1</v>
      </c>
      <c r="CX12" s="97"/>
      <c r="CY12" s="97">
        <f t="shared" si="47"/>
        <v>1</v>
      </c>
      <c r="CZ12" s="97"/>
      <c r="DA12" s="97">
        <f t="shared" si="48"/>
        <v>1</v>
      </c>
      <c r="DB12" s="97"/>
      <c r="DC12" s="97">
        <f t="shared" si="49"/>
        <v>1</v>
      </c>
      <c r="DD12" s="97"/>
      <c r="DE12" s="97">
        <f t="shared" si="50"/>
        <v>1</v>
      </c>
      <c r="DF12" s="97"/>
      <c r="DG12" s="97">
        <f t="shared" si="51"/>
        <v>1</v>
      </c>
      <c r="DH12" s="160"/>
      <c r="DJ12" s="15">
        <f>VLOOKUP(DK12,id!$A:$C,3,0)</f>
        <v>96</v>
      </c>
      <c r="DK12" s="15" t="str">
        <f t="shared" si="56"/>
        <v>ŁosiewiczMariusz1980</v>
      </c>
      <c r="DL12" s="9" t="str">
        <f t="shared" si="52"/>
        <v>Łosiewicz</v>
      </c>
      <c r="DM12" s="9" t="str">
        <f t="shared" si="53"/>
        <v>Mariusz</v>
      </c>
      <c r="DN12" s="9" t="str">
        <f t="shared" si="57"/>
        <v>Morenka Team</v>
      </c>
      <c r="DO12" s="9">
        <f t="shared" si="58"/>
        <v>1980</v>
      </c>
      <c r="DP12" s="9">
        <f t="shared" si="59"/>
        <v>37.550540691947859</v>
      </c>
      <c r="DQ12" s="9"/>
      <c r="DR12" s="9">
        <f t="shared" si="60"/>
        <v>0.98009259259259263</v>
      </c>
      <c r="DS12" s="9">
        <v>1</v>
      </c>
      <c r="DT12" s="9">
        <f t="shared" si="61"/>
        <v>0.98148148148148151</v>
      </c>
      <c r="DU12" s="9">
        <f t="shared" si="62"/>
        <v>1</v>
      </c>
    </row>
    <row r="13" spans="1:125" ht="26.1" customHeight="1">
      <c r="A13" s="137">
        <v>27</v>
      </c>
      <c r="B13" s="136" t="s">
        <v>408</v>
      </c>
      <c r="C13" s="162" t="s">
        <v>409</v>
      </c>
      <c r="D13" s="154" t="s">
        <v>359</v>
      </c>
      <c r="E13" s="153" t="s">
        <v>1352</v>
      </c>
      <c r="F13" s="147">
        <f t="shared" si="0"/>
        <v>1</v>
      </c>
      <c r="G13" s="140" t="s">
        <v>1352</v>
      </c>
      <c r="H13" s="147">
        <f t="shared" si="1"/>
        <v>1</v>
      </c>
      <c r="I13" s="149" t="s">
        <v>1352</v>
      </c>
      <c r="J13" s="146">
        <f t="shared" si="2"/>
        <v>1</v>
      </c>
      <c r="K13" s="152" t="s">
        <v>1352</v>
      </c>
      <c r="L13" s="133">
        <f t="shared" si="3"/>
        <v>2</v>
      </c>
      <c r="M13" s="151" t="s">
        <v>1352</v>
      </c>
      <c r="N13" s="150">
        <f t="shared" si="4"/>
        <v>2</v>
      </c>
      <c r="O13" s="149" t="s">
        <v>1352</v>
      </c>
      <c r="P13" s="146">
        <f t="shared" si="5"/>
        <v>2</v>
      </c>
      <c r="Q13" s="151" t="s">
        <v>1352</v>
      </c>
      <c r="R13" s="150">
        <f t="shared" si="6"/>
        <v>2</v>
      </c>
      <c r="S13" s="149" t="s">
        <v>1352</v>
      </c>
      <c r="T13" s="146">
        <f t="shared" si="7"/>
        <v>2</v>
      </c>
      <c r="U13" s="149" t="s">
        <v>1352</v>
      </c>
      <c r="V13" s="146">
        <f t="shared" si="8"/>
        <v>2</v>
      </c>
      <c r="W13" s="149" t="s">
        <v>1352</v>
      </c>
      <c r="X13" s="146">
        <f t="shared" si="9"/>
        <v>1</v>
      </c>
      <c r="Y13" s="149" t="s">
        <v>1352</v>
      </c>
      <c r="Z13" s="146">
        <f t="shared" si="10"/>
        <v>1</v>
      </c>
      <c r="AA13" s="149"/>
      <c r="AB13" s="146">
        <f t="shared" si="11"/>
        <v>0</v>
      </c>
      <c r="AC13" s="148" t="s">
        <v>1352</v>
      </c>
      <c r="AD13" s="146">
        <f t="shared" si="12"/>
        <v>3</v>
      </c>
      <c r="AE13" s="148" t="s">
        <v>1352</v>
      </c>
      <c r="AF13" s="146">
        <f t="shared" si="13"/>
        <v>4</v>
      </c>
      <c r="AG13" s="148" t="s">
        <v>1352</v>
      </c>
      <c r="AH13" s="146">
        <f t="shared" si="14"/>
        <v>4</v>
      </c>
      <c r="AI13" s="148" t="s">
        <v>1352</v>
      </c>
      <c r="AJ13" s="146">
        <f t="shared" si="15"/>
        <v>4</v>
      </c>
      <c r="AK13" s="148" t="s">
        <v>1352</v>
      </c>
      <c r="AL13" s="146">
        <f t="shared" si="16"/>
        <v>4</v>
      </c>
      <c r="AM13" s="148" t="s">
        <v>1352</v>
      </c>
      <c r="AN13" s="146">
        <f t="shared" si="17"/>
        <v>4</v>
      </c>
      <c r="AO13" s="147" t="s">
        <v>1352</v>
      </c>
      <c r="AP13" s="146">
        <f t="shared" si="18"/>
        <v>3</v>
      </c>
      <c r="AQ13" s="147" t="s">
        <v>1352</v>
      </c>
      <c r="AR13" s="146">
        <f t="shared" si="19"/>
        <v>3</v>
      </c>
      <c r="AS13" s="147" t="s">
        <v>1352</v>
      </c>
      <c r="AT13" s="146">
        <f t="shared" si="20"/>
        <v>3</v>
      </c>
      <c r="AU13" s="147" t="s">
        <v>1352</v>
      </c>
      <c r="AV13" s="146">
        <f t="shared" si="21"/>
        <v>3</v>
      </c>
      <c r="AW13" s="147" t="s">
        <v>1352</v>
      </c>
      <c r="AX13" s="146">
        <f t="shared" si="22"/>
        <v>3</v>
      </c>
      <c r="AY13" s="128">
        <f t="shared" si="23"/>
        <v>55</v>
      </c>
      <c r="AZ13" s="127">
        <v>0.37604166666666666</v>
      </c>
      <c r="BA13" s="156">
        <v>2</v>
      </c>
      <c r="BB13" s="155">
        <f t="shared" si="24"/>
        <v>53</v>
      </c>
      <c r="BC13" s="124">
        <f t="shared" si="25"/>
        <v>9</v>
      </c>
      <c r="BD13" s="123">
        <f>RANK(BB13,$BB$4:$BB$43,0)+COUNTIF($BB$4:BB13,BB13)-1</f>
        <v>10</v>
      </c>
      <c r="BE13" s="144">
        <v>1969</v>
      </c>
      <c r="BF13" s="98"/>
      <c r="BG13" s="94">
        <v>0.33333333333333331</v>
      </c>
      <c r="BH13" s="94"/>
      <c r="BI13" s="94">
        <f t="shared" si="26"/>
        <v>-0.33333333333333331</v>
      </c>
      <c r="BJ13" s="93" t="e">
        <f t="shared" si="27"/>
        <v>#NUM!</v>
      </c>
      <c r="BK13" s="92" t="e">
        <f t="shared" si="28"/>
        <v>#NUM!</v>
      </c>
      <c r="BO13" s="97">
        <f t="shared" si="29"/>
        <v>1</v>
      </c>
      <c r="BP13" s="97"/>
      <c r="BQ13" s="97">
        <f t="shared" si="30"/>
        <v>1</v>
      </c>
      <c r="BS13" s="97">
        <f t="shared" si="31"/>
        <v>1</v>
      </c>
      <c r="BT13" s="97"/>
      <c r="BU13" s="97">
        <f t="shared" si="32"/>
        <v>1</v>
      </c>
      <c r="BW13" s="97">
        <f t="shared" si="33"/>
        <v>1</v>
      </c>
      <c r="BY13" s="97">
        <f t="shared" si="34"/>
        <v>1</v>
      </c>
      <c r="CA13" s="97">
        <f t="shared" si="35"/>
        <v>1</v>
      </c>
      <c r="CC13" s="97">
        <f t="shared" si="36"/>
        <v>1</v>
      </c>
      <c r="CE13" s="97">
        <f t="shared" si="37"/>
        <v>1</v>
      </c>
      <c r="CF13" s="97"/>
      <c r="CG13" s="97">
        <f t="shared" si="38"/>
        <v>1</v>
      </c>
      <c r="CH13" s="97"/>
      <c r="CI13" s="97">
        <f t="shared" si="39"/>
        <v>1</v>
      </c>
      <c r="CJ13" s="97"/>
      <c r="CK13" s="97">
        <f t="shared" si="40"/>
        <v>0</v>
      </c>
      <c r="CL13" s="97"/>
      <c r="CM13" s="97">
        <f t="shared" si="41"/>
        <v>1</v>
      </c>
      <c r="CN13" s="97"/>
      <c r="CO13" s="97">
        <f t="shared" si="42"/>
        <v>1</v>
      </c>
      <c r="CP13" s="97"/>
      <c r="CQ13" s="97">
        <f t="shared" si="43"/>
        <v>1</v>
      </c>
      <c r="CR13" s="97"/>
      <c r="CS13" s="97">
        <f t="shared" si="44"/>
        <v>1</v>
      </c>
      <c r="CT13" s="97"/>
      <c r="CU13" s="97">
        <f t="shared" si="45"/>
        <v>1</v>
      </c>
      <c r="CV13" s="97"/>
      <c r="CW13" s="97">
        <f t="shared" si="46"/>
        <v>1</v>
      </c>
      <c r="CX13" s="97"/>
      <c r="CY13" s="97">
        <f t="shared" si="47"/>
        <v>1</v>
      </c>
      <c r="CZ13" s="97"/>
      <c r="DA13" s="97">
        <f t="shared" si="48"/>
        <v>1</v>
      </c>
      <c r="DB13" s="97"/>
      <c r="DC13" s="97">
        <f t="shared" si="49"/>
        <v>1</v>
      </c>
      <c r="DD13" s="97"/>
      <c r="DE13" s="97">
        <f t="shared" si="50"/>
        <v>1</v>
      </c>
      <c r="DF13" s="97"/>
      <c r="DG13" s="97">
        <f t="shared" si="51"/>
        <v>1</v>
      </c>
      <c r="DJ13" s="15">
        <f>VLOOKUP(DK13,id!$A:$C,3,0)</f>
        <v>97</v>
      </c>
      <c r="DK13" s="15" t="str">
        <f t="shared" si="56"/>
        <v>PotockiMirosław1969</v>
      </c>
      <c r="DL13" s="9" t="str">
        <f t="shared" si="52"/>
        <v>Potocki</v>
      </c>
      <c r="DM13" s="9" t="str">
        <f t="shared" si="53"/>
        <v>Mirosław</v>
      </c>
      <c r="DN13" s="9" t="str">
        <f t="shared" si="57"/>
        <v>Grey Wolf</v>
      </c>
      <c r="DO13" s="9">
        <f t="shared" si="58"/>
        <v>1969</v>
      </c>
      <c r="DP13" s="9">
        <f t="shared" si="59"/>
        <v>37.446522573687616</v>
      </c>
      <c r="DQ13" s="9"/>
      <c r="DR13" s="9">
        <f t="shared" si="60"/>
        <v>0.99722991689750695</v>
      </c>
      <c r="DS13" s="9">
        <v>1</v>
      </c>
      <c r="DT13" s="9">
        <f t="shared" si="61"/>
        <v>1</v>
      </c>
      <c r="DU13" s="9">
        <f t="shared" si="62"/>
        <v>1</v>
      </c>
    </row>
    <row r="14" spans="1:125" ht="26.1" customHeight="1">
      <c r="A14" s="141">
        <v>32</v>
      </c>
      <c r="B14" s="136" t="s">
        <v>23</v>
      </c>
      <c r="C14" s="162" t="s">
        <v>103</v>
      </c>
      <c r="D14" s="154" t="s">
        <v>210</v>
      </c>
      <c r="E14" s="153" t="s">
        <v>1352</v>
      </c>
      <c r="F14" s="147">
        <f t="shared" si="0"/>
        <v>1</v>
      </c>
      <c r="G14" s="140" t="s">
        <v>1352</v>
      </c>
      <c r="H14" s="147">
        <f t="shared" si="1"/>
        <v>1</v>
      </c>
      <c r="I14" s="149" t="s">
        <v>1352</v>
      </c>
      <c r="J14" s="146">
        <f t="shared" si="2"/>
        <v>1</v>
      </c>
      <c r="K14" s="152" t="s">
        <v>1352</v>
      </c>
      <c r="L14" s="133">
        <f t="shared" si="3"/>
        <v>2</v>
      </c>
      <c r="M14" s="151" t="s">
        <v>1352</v>
      </c>
      <c r="N14" s="150">
        <f t="shared" si="4"/>
        <v>2</v>
      </c>
      <c r="O14" s="149" t="s">
        <v>1352</v>
      </c>
      <c r="P14" s="146">
        <f t="shared" si="5"/>
        <v>2</v>
      </c>
      <c r="Q14" s="151" t="s">
        <v>1352</v>
      </c>
      <c r="R14" s="150">
        <f t="shared" si="6"/>
        <v>2</v>
      </c>
      <c r="S14" s="149" t="s">
        <v>1352</v>
      </c>
      <c r="T14" s="146">
        <f t="shared" si="7"/>
        <v>2</v>
      </c>
      <c r="U14" s="149"/>
      <c r="V14" s="146">
        <f t="shared" si="8"/>
        <v>0</v>
      </c>
      <c r="W14" s="149"/>
      <c r="X14" s="146">
        <f t="shared" si="9"/>
        <v>0</v>
      </c>
      <c r="Y14" s="149"/>
      <c r="Z14" s="146">
        <f t="shared" si="10"/>
        <v>0</v>
      </c>
      <c r="AA14" s="149" t="s">
        <v>1352</v>
      </c>
      <c r="AB14" s="146">
        <f t="shared" si="11"/>
        <v>1</v>
      </c>
      <c r="AC14" s="148" t="s">
        <v>1352</v>
      </c>
      <c r="AD14" s="146">
        <f t="shared" si="12"/>
        <v>3</v>
      </c>
      <c r="AE14" s="148" t="s">
        <v>1352</v>
      </c>
      <c r="AF14" s="146">
        <f t="shared" si="13"/>
        <v>4</v>
      </c>
      <c r="AG14" s="148" t="s">
        <v>1352</v>
      </c>
      <c r="AH14" s="146">
        <f t="shared" si="14"/>
        <v>4</v>
      </c>
      <c r="AI14" s="148" t="s">
        <v>1352</v>
      </c>
      <c r="AJ14" s="146">
        <f t="shared" si="15"/>
        <v>4</v>
      </c>
      <c r="AK14" s="148" t="s">
        <v>1352</v>
      </c>
      <c r="AL14" s="146">
        <f t="shared" si="16"/>
        <v>4</v>
      </c>
      <c r="AM14" s="148" t="s">
        <v>1352</v>
      </c>
      <c r="AN14" s="146">
        <f t="shared" si="17"/>
        <v>4</v>
      </c>
      <c r="AO14" s="147" t="s">
        <v>1352</v>
      </c>
      <c r="AP14" s="146">
        <f t="shared" si="18"/>
        <v>3</v>
      </c>
      <c r="AQ14" s="147" t="s">
        <v>1352</v>
      </c>
      <c r="AR14" s="146">
        <f t="shared" si="19"/>
        <v>3</v>
      </c>
      <c r="AS14" s="147" t="s">
        <v>1352</v>
      </c>
      <c r="AT14" s="146">
        <f t="shared" si="20"/>
        <v>3</v>
      </c>
      <c r="AU14" s="147" t="s">
        <v>1352</v>
      </c>
      <c r="AV14" s="146">
        <f t="shared" si="21"/>
        <v>3</v>
      </c>
      <c r="AW14" s="147" t="s">
        <v>1352</v>
      </c>
      <c r="AX14" s="146">
        <f t="shared" si="22"/>
        <v>3</v>
      </c>
      <c r="AY14" s="128">
        <f t="shared" si="23"/>
        <v>52</v>
      </c>
      <c r="AZ14" s="127">
        <v>0.35791666666666666</v>
      </c>
      <c r="BA14" s="145"/>
      <c r="BB14" s="155">
        <f t="shared" si="24"/>
        <v>52</v>
      </c>
      <c r="BC14" s="124">
        <f t="shared" si="25"/>
        <v>11</v>
      </c>
      <c r="BD14" s="123">
        <f>RANK(BB14,$BB$4:$BB$43,0)+COUNTIF($BB$4:BB14,BB14)-1</f>
        <v>11</v>
      </c>
      <c r="BE14" s="144">
        <v>1977</v>
      </c>
      <c r="BF14" s="98"/>
      <c r="BG14" s="94">
        <v>0.33333333333333331</v>
      </c>
      <c r="BH14" s="94"/>
      <c r="BI14" s="94">
        <f t="shared" si="26"/>
        <v>-0.33333333333333331</v>
      </c>
      <c r="BJ14" s="93" t="e">
        <f t="shared" si="27"/>
        <v>#NUM!</v>
      </c>
      <c r="BK14" s="92" t="e">
        <f t="shared" si="28"/>
        <v>#NUM!</v>
      </c>
      <c r="BO14" s="97">
        <f t="shared" si="29"/>
        <v>1</v>
      </c>
      <c r="BP14" s="97"/>
      <c r="BQ14" s="97">
        <f t="shared" si="30"/>
        <v>1</v>
      </c>
      <c r="BS14" s="97">
        <f t="shared" si="31"/>
        <v>1</v>
      </c>
      <c r="BT14" s="97"/>
      <c r="BU14" s="97">
        <f t="shared" si="32"/>
        <v>1</v>
      </c>
      <c r="BW14" s="97">
        <f t="shared" si="33"/>
        <v>1</v>
      </c>
      <c r="BY14" s="97">
        <f t="shared" si="34"/>
        <v>1</v>
      </c>
      <c r="CA14" s="97">
        <f t="shared" si="35"/>
        <v>1</v>
      </c>
      <c r="CC14" s="97">
        <f t="shared" si="36"/>
        <v>1</v>
      </c>
      <c r="CE14" s="97">
        <f t="shared" si="37"/>
        <v>0</v>
      </c>
      <c r="CF14" s="97"/>
      <c r="CG14" s="97">
        <f t="shared" si="38"/>
        <v>0</v>
      </c>
      <c r="CH14" s="97"/>
      <c r="CI14" s="97">
        <f t="shared" si="39"/>
        <v>0</v>
      </c>
      <c r="CJ14" s="97"/>
      <c r="CK14" s="97">
        <f t="shared" si="40"/>
        <v>1</v>
      </c>
      <c r="CL14" s="97"/>
      <c r="CM14" s="97">
        <f t="shared" si="41"/>
        <v>1</v>
      </c>
      <c r="CN14" s="97"/>
      <c r="CO14" s="97">
        <f t="shared" si="42"/>
        <v>1</v>
      </c>
      <c r="CP14" s="97"/>
      <c r="CQ14" s="97">
        <f t="shared" si="43"/>
        <v>1</v>
      </c>
      <c r="CR14" s="97"/>
      <c r="CS14" s="97">
        <f t="shared" si="44"/>
        <v>1</v>
      </c>
      <c r="CT14" s="97"/>
      <c r="CU14" s="97">
        <f t="shared" si="45"/>
        <v>1</v>
      </c>
      <c r="CV14" s="97"/>
      <c r="CW14" s="97">
        <f t="shared" si="46"/>
        <v>1</v>
      </c>
      <c r="CX14" s="97"/>
      <c r="CY14" s="97">
        <f t="shared" si="47"/>
        <v>1</v>
      </c>
      <c r="CZ14" s="97"/>
      <c r="DA14" s="97">
        <f t="shared" si="48"/>
        <v>1</v>
      </c>
      <c r="DB14" s="97"/>
      <c r="DC14" s="97">
        <f t="shared" si="49"/>
        <v>1</v>
      </c>
      <c r="DD14" s="97"/>
      <c r="DE14" s="97">
        <f t="shared" si="50"/>
        <v>1</v>
      </c>
      <c r="DF14" s="97"/>
      <c r="DG14" s="97">
        <f t="shared" si="51"/>
        <v>1</v>
      </c>
      <c r="DJ14" s="15">
        <f>VLOOKUP(DK14,id!$A:$C,3,0)</f>
        <v>98</v>
      </c>
      <c r="DK14" s="15" t="str">
        <f t="shared" si="56"/>
        <v>GrabowskiGrzegorz1977</v>
      </c>
      <c r="DL14" s="9" t="str">
        <f t="shared" si="52"/>
        <v>Grabowski</v>
      </c>
      <c r="DM14" s="9" t="str">
        <f t="shared" si="53"/>
        <v>Grzegorz</v>
      </c>
      <c r="DN14" s="9" t="str">
        <f t="shared" si="57"/>
        <v>Wheelie Garage</v>
      </c>
      <c r="DO14" s="9">
        <f t="shared" si="58"/>
        <v>1977</v>
      </c>
      <c r="DP14" s="9">
        <f t="shared" si="59"/>
        <v>36.739984411919927</v>
      </c>
      <c r="DQ14" s="9"/>
      <c r="DR14" s="9">
        <f t="shared" si="60"/>
        <v>1.050640279394645</v>
      </c>
      <c r="DS14" s="9">
        <v>1</v>
      </c>
      <c r="DT14" s="9">
        <f t="shared" si="61"/>
        <v>0.98113207547169812</v>
      </c>
      <c r="DU14" s="9">
        <f t="shared" si="62"/>
        <v>1</v>
      </c>
    </row>
    <row r="15" spans="1:125" ht="26.1" customHeight="1">
      <c r="A15" s="137">
        <v>8</v>
      </c>
      <c r="B15" s="136" t="s">
        <v>156</v>
      </c>
      <c r="C15" s="162" t="s">
        <v>195</v>
      </c>
      <c r="D15" s="154"/>
      <c r="E15" s="159" t="s">
        <v>1352</v>
      </c>
      <c r="F15" s="147">
        <f t="shared" si="0"/>
        <v>1</v>
      </c>
      <c r="G15" s="134" t="s">
        <v>1352</v>
      </c>
      <c r="H15" s="147">
        <f t="shared" si="1"/>
        <v>1</v>
      </c>
      <c r="I15" s="155" t="s">
        <v>1352</v>
      </c>
      <c r="J15" s="146">
        <f t="shared" si="2"/>
        <v>1</v>
      </c>
      <c r="K15" s="141" t="s">
        <v>1352</v>
      </c>
      <c r="L15" s="133">
        <f t="shared" si="3"/>
        <v>2</v>
      </c>
      <c r="M15" s="158" t="s">
        <v>1352</v>
      </c>
      <c r="N15" s="150">
        <f t="shared" si="4"/>
        <v>2</v>
      </c>
      <c r="O15" s="155" t="s">
        <v>1352</v>
      </c>
      <c r="P15" s="146">
        <f t="shared" si="5"/>
        <v>2</v>
      </c>
      <c r="Q15" s="158" t="s">
        <v>1352</v>
      </c>
      <c r="R15" s="150">
        <f t="shared" si="6"/>
        <v>2</v>
      </c>
      <c r="S15" s="155" t="s">
        <v>1352</v>
      </c>
      <c r="T15" s="146">
        <f t="shared" si="7"/>
        <v>2</v>
      </c>
      <c r="U15" s="155" t="s">
        <v>1352</v>
      </c>
      <c r="V15" s="146">
        <f t="shared" si="8"/>
        <v>2</v>
      </c>
      <c r="W15" s="155"/>
      <c r="X15" s="146">
        <f t="shared" si="9"/>
        <v>0</v>
      </c>
      <c r="Y15" s="155"/>
      <c r="Z15" s="146">
        <f t="shared" si="10"/>
        <v>0</v>
      </c>
      <c r="AA15" s="155"/>
      <c r="AB15" s="146">
        <f t="shared" si="11"/>
        <v>0</v>
      </c>
      <c r="AC15" s="147" t="s">
        <v>1352</v>
      </c>
      <c r="AD15" s="146">
        <f t="shared" si="12"/>
        <v>3</v>
      </c>
      <c r="AE15" s="147" t="s">
        <v>1352</v>
      </c>
      <c r="AF15" s="146">
        <f t="shared" si="13"/>
        <v>4</v>
      </c>
      <c r="AG15" s="147" t="s">
        <v>1352</v>
      </c>
      <c r="AH15" s="146">
        <f t="shared" si="14"/>
        <v>4</v>
      </c>
      <c r="AI15" s="147" t="s">
        <v>1352</v>
      </c>
      <c r="AJ15" s="146">
        <f t="shared" si="15"/>
        <v>4</v>
      </c>
      <c r="AK15" s="147" t="s">
        <v>1352</v>
      </c>
      <c r="AL15" s="146">
        <f t="shared" si="16"/>
        <v>4</v>
      </c>
      <c r="AM15" s="147" t="s">
        <v>1352</v>
      </c>
      <c r="AN15" s="146">
        <f t="shared" si="17"/>
        <v>4</v>
      </c>
      <c r="AO15" s="147" t="s">
        <v>1352</v>
      </c>
      <c r="AP15" s="146">
        <f t="shared" si="18"/>
        <v>3</v>
      </c>
      <c r="AQ15" s="147" t="s">
        <v>1352</v>
      </c>
      <c r="AR15" s="146">
        <f t="shared" si="19"/>
        <v>3</v>
      </c>
      <c r="AS15" s="147" t="s">
        <v>1352</v>
      </c>
      <c r="AT15" s="146">
        <f t="shared" si="20"/>
        <v>3</v>
      </c>
      <c r="AU15" s="147"/>
      <c r="AV15" s="146">
        <f t="shared" si="21"/>
        <v>0</v>
      </c>
      <c r="AW15" s="147" t="s">
        <v>1352</v>
      </c>
      <c r="AX15" s="146">
        <f t="shared" si="22"/>
        <v>3</v>
      </c>
      <c r="AY15" s="128">
        <f t="shared" si="23"/>
        <v>50</v>
      </c>
      <c r="AZ15" s="127">
        <v>0.36065972222222226</v>
      </c>
      <c r="BA15" s="157"/>
      <c r="BB15" s="155">
        <f t="shared" si="24"/>
        <v>50</v>
      </c>
      <c r="BC15" s="124">
        <f t="shared" si="25"/>
        <v>12</v>
      </c>
      <c r="BD15" s="123">
        <f>RANK(BB15,$BB$4:$BB$43,0)+COUNTIF($BB$4:BB15,BB15)-1</f>
        <v>12</v>
      </c>
      <c r="BE15" s="144">
        <v>1983</v>
      </c>
      <c r="BF15" s="98"/>
      <c r="BG15" s="94">
        <v>0.33333333333333331</v>
      </c>
      <c r="BH15" s="94">
        <v>0.62222222222222223</v>
      </c>
      <c r="BI15" s="94">
        <f t="shared" si="26"/>
        <v>0.28888888888888892</v>
      </c>
      <c r="BJ15" s="93">
        <f t="shared" si="27"/>
        <v>416</v>
      </c>
      <c r="BK15" s="92">
        <f t="shared" si="28"/>
        <v>124</v>
      </c>
      <c r="BO15" s="97">
        <f t="shared" si="29"/>
        <v>1</v>
      </c>
      <c r="BP15" s="97"/>
      <c r="BQ15" s="97">
        <f t="shared" si="30"/>
        <v>1</v>
      </c>
      <c r="BS15" s="97">
        <f t="shared" si="31"/>
        <v>1</v>
      </c>
      <c r="BT15" s="97"/>
      <c r="BU15" s="97">
        <f t="shared" si="32"/>
        <v>1</v>
      </c>
      <c r="BW15" s="97">
        <f t="shared" si="33"/>
        <v>1</v>
      </c>
      <c r="BY15" s="97">
        <f t="shared" si="34"/>
        <v>1</v>
      </c>
      <c r="CA15" s="97">
        <f t="shared" si="35"/>
        <v>1</v>
      </c>
      <c r="CC15" s="97">
        <f t="shared" si="36"/>
        <v>1</v>
      </c>
      <c r="CE15" s="97">
        <f t="shared" si="37"/>
        <v>1</v>
      </c>
      <c r="CF15" s="97"/>
      <c r="CG15" s="97">
        <f t="shared" si="38"/>
        <v>0</v>
      </c>
      <c r="CH15" s="97"/>
      <c r="CI15" s="97">
        <f t="shared" si="39"/>
        <v>0</v>
      </c>
      <c r="CJ15" s="97"/>
      <c r="CK15" s="97">
        <f t="shared" si="40"/>
        <v>0</v>
      </c>
      <c r="CL15" s="97"/>
      <c r="CM15" s="97">
        <f t="shared" si="41"/>
        <v>1</v>
      </c>
      <c r="CN15" s="97"/>
      <c r="CO15" s="97">
        <f t="shared" si="42"/>
        <v>1</v>
      </c>
      <c r="CP15" s="97"/>
      <c r="CQ15" s="97">
        <f t="shared" si="43"/>
        <v>1</v>
      </c>
      <c r="CR15" s="97"/>
      <c r="CS15" s="97">
        <f t="shared" si="44"/>
        <v>1</v>
      </c>
      <c r="CT15" s="97"/>
      <c r="CU15" s="97">
        <f t="shared" si="45"/>
        <v>1</v>
      </c>
      <c r="CV15" s="97"/>
      <c r="CW15" s="97">
        <f t="shared" si="46"/>
        <v>1</v>
      </c>
      <c r="CX15" s="97"/>
      <c r="CY15" s="97">
        <f t="shared" si="47"/>
        <v>1</v>
      </c>
      <c r="CZ15" s="97"/>
      <c r="DA15" s="97">
        <f t="shared" si="48"/>
        <v>1</v>
      </c>
      <c r="DB15" s="97"/>
      <c r="DC15" s="97">
        <f t="shared" si="49"/>
        <v>1</v>
      </c>
      <c r="DD15" s="97"/>
      <c r="DE15" s="97">
        <f t="shared" si="50"/>
        <v>0</v>
      </c>
      <c r="DF15" s="97"/>
      <c r="DG15" s="97">
        <f t="shared" si="51"/>
        <v>1</v>
      </c>
      <c r="DJ15" s="15">
        <f>VLOOKUP(DK15,id!$A:$C,3,0)</f>
        <v>25</v>
      </c>
      <c r="DK15" s="15" t="str">
        <f t="shared" si="56"/>
        <v>SzumańskiJakub1983</v>
      </c>
      <c r="DL15" s="9" t="str">
        <f t="shared" si="52"/>
        <v>Szumański</v>
      </c>
      <c r="DM15" s="9" t="str">
        <f t="shared" si="53"/>
        <v>Jakub</v>
      </c>
      <c r="DN15" s="9">
        <f t="shared" si="57"/>
        <v>0</v>
      </c>
      <c r="DO15" s="9">
        <f t="shared" si="58"/>
        <v>1983</v>
      </c>
      <c r="DP15" s="9">
        <f t="shared" si="59"/>
        <v>35.326908088384549</v>
      </c>
      <c r="DQ15" s="9"/>
      <c r="DR15" s="9">
        <f t="shared" si="60"/>
        <v>0.99239433907769314</v>
      </c>
      <c r="DS15" s="9">
        <v>1</v>
      </c>
      <c r="DT15" s="9">
        <f t="shared" si="61"/>
        <v>0.96153846153846156</v>
      </c>
      <c r="DU15" s="9">
        <f t="shared" si="62"/>
        <v>1</v>
      </c>
    </row>
    <row r="16" spans="1:125" ht="26.1" customHeight="1">
      <c r="A16" s="141">
        <v>31</v>
      </c>
      <c r="B16" s="136" t="s">
        <v>53</v>
      </c>
      <c r="C16" s="162" t="s">
        <v>325</v>
      </c>
      <c r="D16" s="154" t="s">
        <v>173</v>
      </c>
      <c r="E16" s="153" t="s">
        <v>1352</v>
      </c>
      <c r="F16" s="147">
        <f t="shared" si="0"/>
        <v>1</v>
      </c>
      <c r="G16" s="140" t="s">
        <v>1352</v>
      </c>
      <c r="H16" s="147">
        <f t="shared" si="1"/>
        <v>1</v>
      </c>
      <c r="I16" s="149" t="s">
        <v>1352</v>
      </c>
      <c r="J16" s="146">
        <f t="shared" si="2"/>
        <v>1</v>
      </c>
      <c r="K16" s="152" t="s">
        <v>1352</v>
      </c>
      <c r="L16" s="133">
        <f t="shared" si="3"/>
        <v>2</v>
      </c>
      <c r="M16" s="151" t="s">
        <v>1352</v>
      </c>
      <c r="N16" s="150">
        <f t="shared" si="4"/>
        <v>2</v>
      </c>
      <c r="O16" s="149" t="s">
        <v>1352</v>
      </c>
      <c r="P16" s="146">
        <f t="shared" si="5"/>
        <v>2</v>
      </c>
      <c r="Q16" s="151" t="s">
        <v>1352</v>
      </c>
      <c r="R16" s="150">
        <f t="shared" si="6"/>
        <v>2</v>
      </c>
      <c r="S16" s="149" t="s">
        <v>1352</v>
      </c>
      <c r="T16" s="146">
        <f t="shared" si="7"/>
        <v>2</v>
      </c>
      <c r="U16" s="149" t="s">
        <v>1352</v>
      </c>
      <c r="V16" s="146">
        <f t="shared" si="8"/>
        <v>2</v>
      </c>
      <c r="W16" s="149" t="s">
        <v>1352</v>
      </c>
      <c r="X16" s="146">
        <f t="shared" si="9"/>
        <v>1</v>
      </c>
      <c r="Y16" s="149" t="s">
        <v>1352</v>
      </c>
      <c r="Z16" s="146">
        <f t="shared" si="10"/>
        <v>1</v>
      </c>
      <c r="AA16" s="149"/>
      <c r="AB16" s="146">
        <f t="shared" si="11"/>
        <v>0</v>
      </c>
      <c r="AC16" s="148" t="s">
        <v>1352</v>
      </c>
      <c r="AD16" s="146">
        <f t="shared" si="12"/>
        <v>3</v>
      </c>
      <c r="AE16" s="148" t="s">
        <v>1352</v>
      </c>
      <c r="AF16" s="146">
        <f t="shared" si="13"/>
        <v>4</v>
      </c>
      <c r="AG16" s="148" t="s">
        <v>1352</v>
      </c>
      <c r="AH16" s="146">
        <f t="shared" si="14"/>
        <v>4</v>
      </c>
      <c r="AI16" s="148" t="s">
        <v>1352</v>
      </c>
      <c r="AJ16" s="146">
        <f t="shared" si="15"/>
        <v>4</v>
      </c>
      <c r="AK16" s="148" t="s">
        <v>1352</v>
      </c>
      <c r="AL16" s="146">
        <f t="shared" si="16"/>
        <v>4</v>
      </c>
      <c r="AM16" s="148" t="s">
        <v>1352</v>
      </c>
      <c r="AN16" s="146">
        <f t="shared" si="17"/>
        <v>4</v>
      </c>
      <c r="AO16" s="147" t="s">
        <v>1352</v>
      </c>
      <c r="AP16" s="146">
        <f t="shared" si="18"/>
        <v>3</v>
      </c>
      <c r="AQ16" s="147" t="s">
        <v>1352</v>
      </c>
      <c r="AR16" s="146">
        <f t="shared" si="19"/>
        <v>3</v>
      </c>
      <c r="AS16" s="147" t="s">
        <v>1352</v>
      </c>
      <c r="AT16" s="146">
        <f t="shared" si="20"/>
        <v>3</v>
      </c>
      <c r="AU16" s="147" t="s">
        <v>1352</v>
      </c>
      <c r="AV16" s="146">
        <f t="shared" si="21"/>
        <v>3</v>
      </c>
      <c r="AW16" s="147" t="s">
        <v>1352</v>
      </c>
      <c r="AX16" s="146">
        <f t="shared" si="22"/>
        <v>3</v>
      </c>
      <c r="AY16" s="128">
        <f t="shared" si="23"/>
        <v>55</v>
      </c>
      <c r="AZ16" s="127">
        <v>0.37858796296296293</v>
      </c>
      <c r="BA16" s="156">
        <v>6</v>
      </c>
      <c r="BB16" s="155">
        <f t="shared" si="24"/>
        <v>49</v>
      </c>
      <c r="BC16" s="124">
        <f t="shared" si="25"/>
        <v>13</v>
      </c>
      <c r="BD16" s="123">
        <f>RANK(BB16,$BB$4:$BB$43,0)+COUNTIF($BB$4:BB16,BB16)-1</f>
        <v>13</v>
      </c>
      <c r="BE16" s="144">
        <v>1967</v>
      </c>
      <c r="BF16" s="98"/>
      <c r="BG16" s="94">
        <v>0.33333333333333331</v>
      </c>
      <c r="BH16" s="94"/>
      <c r="BI16" s="94">
        <f t="shared" si="26"/>
        <v>-0.33333333333333331</v>
      </c>
      <c r="BJ16" s="93" t="e">
        <f t="shared" si="27"/>
        <v>#NUM!</v>
      </c>
      <c r="BK16" s="92" t="e">
        <f t="shared" si="28"/>
        <v>#NUM!</v>
      </c>
      <c r="BO16" s="97">
        <f t="shared" si="29"/>
        <v>1</v>
      </c>
      <c r="BP16" s="97"/>
      <c r="BQ16" s="97">
        <f t="shared" si="30"/>
        <v>1</v>
      </c>
      <c r="BS16" s="97">
        <f t="shared" si="31"/>
        <v>1</v>
      </c>
      <c r="BT16" s="97"/>
      <c r="BU16" s="97">
        <f t="shared" si="32"/>
        <v>1</v>
      </c>
      <c r="BW16" s="97">
        <f t="shared" si="33"/>
        <v>1</v>
      </c>
      <c r="BY16" s="97">
        <f t="shared" si="34"/>
        <v>1</v>
      </c>
      <c r="CA16" s="97">
        <f t="shared" si="35"/>
        <v>1</v>
      </c>
      <c r="CC16" s="97">
        <f t="shared" si="36"/>
        <v>1</v>
      </c>
      <c r="CE16" s="97">
        <f t="shared" si="37"/>
        <v>1</v>
      </c>
      <c r="CF16" s="97"/>
      <c r="CG16" s="97">
        <f t="shared" si="38"/>
        <v>1</v>
      </c>
      <c r="CH16" s="97"/>
      <c r="CI16" s="97">
        <f t="shared" si="39"/>
        <v>1</v>
      </c>
      <c r="CJ16" s="97"/>
      <c r="CK16" s="97">
        <f t="shared" si="40"/>
        <v>0</v>
      </c>
      <c r="CL16" s="97"/>
      <c r="CM16" s="97">
        <f t="shared" si="41"/>
        <v>1</v>
      </c>
      <c r="CN16" s="97"/>
      <c r="CO16" s="97">
        <f t="shared" si="42"/>
        <v>1</v>
      </c>
      <c r="CP16" s="97"/>
      <c r="CQ16" s="97">
        <f t="shared" si="43"/>
        <v>1</v>
      </c>
      <c r="CR16" s="97"/>
      <c r="CS16" s="97">
        <f t="shared" si="44"/>
        <v>1</v>
      </c>
      <c r="CT16" s="97"/>
      <c r="CU16" s="97">
        <f t="shared" si="45"/>
        <v>1</v>
      </c>
      <c r="CV16" s="97"/>
      <c r="CW16" s="97">
        <f t="shared" si="46"/>
        <v>1</v>
      </c>
      <c r="CX16" s="97"/>
      <c r="CY16" s="97">
        <f t="shared" si="47"/>
        <v>1</v>
      </c>
      <c r="CZ16" s="97"/>
      <c r="DA16" s="97">
        <f t="shared" si="48"/>
        <v>1</v>
      </c>
      <c r="DB16" s="97"/>
      <c r="DC16" s="97">
        <f t="shared" si="49"/>
        <v>1</v>
      </c>
      <c r="DD16" s="97"/>
      <c r="DE16" s="97">
        <f t="shared" si="50"/>
        <v>1</v>
      </c>
      <c r="DF16" s="97"/>
      <c r="DG16" s="97">
        <f t="shared" si="51"/>
        <v>1</v>
      </c>
      <c r="DJ16" s="15">
        <f>VLOOKUP(DK16,id!$A:$C,3,0)</f>
        <v>99</v>
      </c>
      <c r="DK16" s="15" t="str">
        <f t="shared" si="56"/>
        <v>JankowskiTomasz1967</v>
      </c>
      <c r="DL16" s="9" t="str">
        <f t="shared" si="52"/>
        <v>Jankowski</v>
      </c>
      <c r="DM16" s="9" t="str">
        <f t="shared" si="53"/>
        <v>Tomasz</v>
      </c>
      <c r="DN16" s="9" t="str">
        <f t="shared" si="57"/>
        <v>GR3miasto</v>
      </c>
      <c r="DO16" s="9">
        <f t="shared" si="58"/>
        <v>1967</v>
      </c>
      <c r="DP16" s="9">
        <f t="shared" si="59"/>
        <v>34.62036992661686</v>
      </c>
      <c r="DQ16" s="9"/>
      <c r="DR16" s="9">
        <f t="shared" si="60"/>
        <v>0.95264445123815367</v>
      </c>
      <c r="DS16" s="9">
        <v>1</v>
      </c>
      <c r="DT16" s="9">
        <f t="shared" si="61"/>
        <v>0.98</v>
      </c>
      <c r="DU16" s="9">
        <f t="shared" si="62"/>
        <v>1</v>
      </c>
    </row>
    <row r="17" spans="1:125" ht="26.1" customHeight="1">
      <c r="A17" s="137">
        <v>4</v>
      </c>
      <c r="B17" s="136" t="s">
        <v>74</v>
      </c>
      <c r="C17" s="162" t="s">
        <v>155</v>
      </c>
      <c r="D17" s="154" t="s">
        <v>1296</v>
      </c>
      <c r="E17" s="159" t="s">
        <v>1352</v>
      </c>
      <c r="F17" s="147">
        <f t="shared" si="0"/>
        <v>1</v>
      </c>
      <c r="G17" s="134" t="s">
        <v>1352</v>
      </c>
      <c r="H17" s="147">
        <f t="shared" si="1"/>
        <v>1</v>
      </c>
      <c r="I17" s="155" t="s">
        <v>1352</v>
      </c>
      <c r="J17" s="146">
        <f t="shared" si="2"/>
        <v>1</v>
      </c>
      <c r="K17" s="141" t="s">
        <v>1352</v>
      </c>
      <c r="L17" s="133">
        <f t="shared" si="3"/>
        <v>2</v>
      </c>
      <c r="M17" s="158" t="s">
        <v>1352</v>
      </c>
      <c r="N17" s="150">
        <f t="shared" si="4"/>
        <v>2</v>
      </c>
      <c r="O17" s="155" t="s">
        <v>1352</v>
      </c>
      <c r="P17" s="146">
        <f t="shared" si="5"/>
        <v>2</v>
      </c>
      <c r="Q17" s="158" t="s">
        <v>1352</v>
      </c>
      <c r="R17" s="150">
        <f t="shared" si="6"/>
        <v>2</v>
      </c>
      <c r="S17" s="155" t="s">
        <v>1352</v>
      </c>
      <c r="T17" s="146">
        <f t="shared" si="7"/>
        <v>2</v>
      </c>
      <c r="U17" s="155" t="s">
        <v>1352</v>
      </c>
      <c r="V17" s="146">
        <f t="shared" si="8"/>
        <v>2</v>
      </c>
      <c r="W17" s="155" t="s">
        <v>1352</v>
      </c>
      <c r="X17" s="146">
        <f t="shared" si="9"/>
        <v>1</v>
      </c>
      <c r="Y17" s="155"/>
      <c r="Z17" s="146">
        <f t="shared" si="10"/>
        <v>0</v>
      </c>
      <c r="AA17" s="155"/>
      <c r="AB17" s="146">
        <f t="shared" si="11"/>
        <v>0</v>
      </c>
      <c r="AC17" s="147" t="s">
        <v>1352</v>
      </c>
      <c r="AD17" s="146">
        <f t="shared" si="12"/>
        <v>3</v>
      </c>
      <c r="AE17" s="147" t="s">
        <v>1352</v>
      </c>
      <c r="AF17" s="146">
        <f t="shared" si="13"/>
        <v>4</v>
      </c>
      <c r="AG17" s="147" t="s">
        <v>1352</v>
      </c>
      <c r="AH17" s="146">
        <f t="shared" si="14"/>
        <v>4</v>
      </c>
      <c r="AI17" s="147" t="s">
        <v>1352</v>
      </c>
      <c r="AJ17" s="146">
        <f t="shared" si="15"/>
        <v>4</v>
      </c>
      <c r="AK17" s="147" t="s">
        <v>1352</v>
      </c>
      <c r="AL17" s="146">
        <f t="shared" si="16"/>
        <v>4</v>
      </c>
      <c r="AM17" s="147" t="s">
        <v>1352</v>
      </c>
      <c r="AN17" s="146">
        <f t="shared" si="17"/>
        <v>4</v>
      </c>
      <c r="AO17" s="147" t="s">
        <v>1352</v>
      </c>
      <c r="AP17" s="146">
        <f t="shared" si="18"/>
        <v>3</v>
      </c>
      <c r="AQ17" s="147"/>
      <c r="AR17" s="146">
        <f t="shared" si="19"/>
        <v>0</v>
      </c>
      <c r="AS17" s="147" t="s">
        <v>1352</v>
      </c>
      <c r="AT17" s="146">
        <f t="shared" si="20"/>
        <v>3</v>
      </c>
      <c r="AU17" s="147"/>
      <c r="AV17" s="146">
        <f t="shared" si="21"/>
        <v>0</v>
      </c>
      <c r="AW17" s="147" t="s">
        <v>1352</v>
      </c>
      <c r="AX17" s="146">
        <f t="shared" si="22"/>
        <v>3</v>
      </c>
      <c r="AY17" s="128">
        <f t="shared" si="23"/>
        <v>48</v>
      </c>
      <c r="AZ17" s="127">
        <v>0.36401620370370374</v>
      </c>
      <c r="BA17" s="157"/>
      <c r="BB17" s="155">
        <f t="shared" si="24"/>
        <v>48</v>
      </c>
      <c r="BC17" s="124">
        <f t="shared" si="25"/>
        <v>14</v>
      </c>
      <c r="BD17" s="123">
        <f>RANK(BB17,$BB$4:$BB$43,0)+COUNTIF($BB$4:BB17,BB17)-1</f>
        <v>14</v>
      </c>
      <c r="BE17" s="144">
        <v>1980</v>
      </c>
      <c r="BF17" s="98"/>
      <c r="BG17" s="94">
        <v>0.33333333333333331</v>
      </c>
      <c r="BH17" s="94"/>
      <c r="BI17" s="94">
        <f t="shared" si="26"/>
        <v>-0.33333333333333331</v>
      </c>
      <c r="BJ17" s="93" t="e">
        <f t="shared" si="27"/>
        <v>#NUM!</v>
      </c>
      <c r="BK17" s="92" t="e">
        <f t="shared" si="28"/>
        <v>#NUM!</v>
      </c>
      <c r="BO17" s="97">
        <f t="shared" si="29"/>
        <v>1</v>
      </c>
      <c r="BP17" s="97"/>
      <c r="BQ17" s="97">
        <f t="shared" si="30"/>
        <v>1</v>
      </c>
      <c r="BS17" s="97">
        <f t="shared" si="31"/>
        <v>1</v>
      </c>
      <c r="BT17" s="97"/>
      <c r="BU17" s="97">
        <f t="shared" si="32"/>
        <v>1</v>
      </c>
      <c r="BW17" s="97">
        <f t="shared" si="33"/>
        <v>1</v>
      </c>
      <c r="BY17" s="97">
        <f t="shared" si="34"/>
        <v>1</v>
      </c>
      <c r="CA17" s="97">
        <f t="shared" si="35"/>
        <v>1</v>
      </c>
      <c r="CC17" s="97">
        <f t="shared" si="36"/>
        <v>1</v>
      </c>
      <c r="CE17" s="97">
        <f t="shared" si="37"/>
        <v>1</v>
      </c>
      <c r="CF17" s="97"/>
      <c r="CG17" s="97">
        <f t="shared" si="38"/>
        <v>1</v>
      </c>
      <c r="CH17" s="97"/>
      <c r="CI17" s="97">
        <f t="shared" si="39"/>
        <v>0</v>
      </c>
      <c r="CJ17" s="97"/>
      <c r="CK17" s="97">
        <f t="shared" si="40"/>
        <v>0</v>
      </c>
      <c r="CL17" s="97"/>
      <c r="CM17" s="97">
        <f t="shared" si="41"/>
        <v>1</v>
      </c>
      <c r="CN17" s="97"/>
      <c r="CO17" s="97">
        <f t="shared" si="42"/>
        <v>1</v>
      </c>
      <c r="CP17" s="97"/>
      <c r="CQ17" s="97">
        <f t="shared" si="43"/>
        <v>1</v>
      </c>
      <c r="CR17" s="97"/>
      <c r="CS17" s="97">
        <f t="shared" si="44"/>
        <v>1</v>
      </c>
      <c r="CT17" s="97"/>
      <c r="CU17" s="97">
        <f t="shared" si="45"/>
        <v>1</v>
      </c>
      <c r="CV17" s="97"/>
      <c r="CW17" s="97">
        <f t="shared" si="46"/>
        <v>1</v>
      </c>
      <c r="CX17" s="97"/>
      <c r="CY17" s="97">
        <f t="shared" si="47"/>
        <v>1</v>
      </c>
      <c r="CZ17" s="97"/>
      <c r="DA17" s="97">
        <f t="shared" si="48"/>
        <v>0</v>
      </c>
      <c r="DB17" s="97"/>
      <c r="DC17" s="97">
        <f t="shared" si="49"/>
        <v>1</v>
      </c>
      <c r="DD17" s="97"/>
      <c r="DE17" s="97">
        <f t="shared" si="50"/>
        <v>0</v>
      </c>
      <c r="DF17" s="97"/>
      <c r="DG17" s="97">
        <f t="shared" si="51"/>
        <v>1</v>
      </c>
      <c r="DJ17" s="15">
        <f>VLOOKUP(DK17,id!$A:$C,3,0)</f>
        <v>37</v>
      </c>
      <c r="DK17" s="15" t="str">
        <f t="shared" si="56"/>
        <v>JaskólskiKonrad1980</v>
      </c>
      <c r="DL17" s="9" t="str">
        <f t="shared" si="52"/>
        <v>Jaskólski</v>
      </c>
      <c r="DM17" s="9" t="str">
        <f t="shared" si="53"/>
        <v>Konrad</v>
      </c>
      <c r="DN17" s="9" t="str">
        <f t="shared" si="57"/>
        <v>Forrest Gaps</v>
      </c>
      <c r="DO17" s="9">
        <f t="shared" si="58"/>
        <v>1980</v>
      </c>
      <c r="DP17" s="9">
        <f t="shared" si="59"/>
        <v>33.913831764849171</v>
      </c>
      <c r="DQ17" s="9"/>
      <c r="DR17" s="9">
        <f t="shared" si="60"/>
        <v>1.0400305236717431</v>
      </c>
      <c r="DS17" s="9">
        <v>1</v>
      </c>
      <c r="DT17" s="9">
        <f t="shared" si="61"/>
        <v>0.97959183673469385</v>
      </c>
      <c r="DU17" s="9">
        <f t="shared" si="62"/>
        <v>1</v>
      </c>
    </row>
    <row r="18" spans="1:125" ht="26.1" customHeight="1">
      <c r="A18" s="141">
        <v>19</v>
      </c>
      <c r="B18" s="136" t="s">
        <v>38</v>
      </c>
      <c r="C18" s="162" t="s">
        <v>100</v>
      </c>
      <c r="D18" s="154" t="s">
        <v>173</v>
      </c>
      <c r="E18" s="153" t="s">
        <v>1352</v>
      </c>
      <c r="F18" s="147">
        <f t="shared" si="0"/>
        <v>1</v>
      </c>
      <c r="G18" s="140" t="s">
        <v>1352</v>
      </c>
      <c r="H18" s="147">
        <f t="shared" si="1"/>
        <v>1</v>
      </c>
      <c r="I18" s="149" t="s">
        <v>1352</v>
      </c>
      <c r="J18" s="146">
        <f t="shared" si="2"/>
        <v>1</v>
      </c>
      <c r="K18" s="152" t="s">
        <v>1352</v>
      </c>
      <c r="L18" s="133">
        <f t="shared" si="3"/>
        <v>2</v>
      </c>
      <c r="M18" s="151" t="s">
        <v>1352</v>
      </c>
      <c r="N18" s="150">
        <f t="shared" si="4"/>
        <v>2</v>
      </c>
      <c r="O18" s="149" t="s">
        <v>1352</v>
      </c>
      <c r="P18" s="146">
        <f t="shared" si="5"/>
        <v>2</v>
      </c>
      <c r="Q18" s="151" t="s">
        <v>1352</v>
      </c>
      <c r="R18" s="150">
        <f t="shared" si="6"/>
        <v>2</v>
      </c>
      <c r="S18" s="149"/>
      <c r="T18" s="146">
        <f t="shared" si="7"/>
        <v>0</v>
      </c>
      <c r="U18" s="149"/>
      <c r="V18" s="146">
        <f t="shared" si="8"/>
        <v>0</v>
      </c>
      <c r="W18" s="149"/>
      <c r="X18" s="146">
        <f t="shared" si="9"/>
        <v>0</v>
      </c>
      <c r="Y18" s="149"/>
      <c r="Z18" s="146">
        <f t="shared" si="10"/>
        <v>0</v>
      </c>
      <c r="AA18" s="149"/>
      <c r="AB18" s="146">
        <f t="shared" si="11"/>
        <v>0</v>
      </c>
      <c r="AC18" s="148" t="s">
        <v>1352</v>
      </c>
      <c r="AD18" s="146">
        <f t="shared" si="12"/>
        <v>3</v>
      </c>
      <c r="AE18" s="148" t="s">
        <v>1352</v>
      </c>
      <c r="AF18" s="146">
        <f t="shared" si="13"/>
        <v>4</v>
      </c>
      <c r="AG18" s="148" t="s">
        <v>1352</v>
      </c>
      <c r="AH18" s="146">
        <f t="shared" si="14"/>
        <v>4</v>
      </c>
      <c r="AI18" s="148" t="s">
        <v>1352</v>
      </c>
      <c r="AJ18" s="146">
        <f t="shared" si="15"/>
        <v>4</v>
      </c>
      <c r="AK18" s="148" t="s">
        <v>1352</v>
      </c>
      <c r="AL18" s="146">
        <f t="shared" si="16"/>
        <v>4</v>
      </c>
      <c r="AM18" s="148" t="s">
        <v>1352</v>
      </c>
      <c r="AN18" s="146">
        <f t="shared" si="17"/>
        <v>4</v>
      </c>
      <c r="AO18" s="147" t="s">
        <v>1352</v>
      </c>
      <c r="AP18" s="146">
        <f t="shared" si="18"/>
        <v>3</v>
      </c>
      <c r="AQ18" s="147" t="s">
        <v>1352</v>
      </c>
      <c r="AR18" s="146">
        <f t="shared" si="19"/>
        <v>3</v>
      </c>
      <c r="AS18" s="147" t="s">
        <v>1352</v>
      </c>
      <c r="AT18" s="146">
        <f t="shared" si="20"/>
        <v>3</v>
      </c>
      <c r="AU18" s="147" t="s">
        <v>1352</v>
      </c>
      <c r="AV18" s="146">
        <f t="shared" si="21"/>
        <v>3</v>
      </c>
      <c r="AW18" s="147" t="s">
        <v>1352</v>
      </c>
      <c r="AX18" s="146">
        <f t="shared" si="22"/>
        <v>3</v>
      </c>
      <c r="AY18" s="128">
        <f t="shared" si="23"/>
        <v>49</v>
      </c>
      <c r="AZ18" s="127">
        <v>0.37659722222222225</v>
      </c>
      <c r="BA18" s="156">
        <v>3</v>
      </c>
      <c r="BB18" s="155">
        <f t="shared" si="24"/>
        <v>46</v>
      </c>
      <c r="BC18" s="124">
        <f t="shared" si="25"/>
        <v>15</v>
      </c>
      <c r="BD18" s="123">
        <f>RANK(BB18,$BB$4:$BB$43,0)+COUNTIF($BB$4:BB18,BB18)-1</f>
        <v>15</v>
      </c>
      <c r="BE18" s="144">
        <v>1978</v>
      </c>
      <c r="BF18" s="98"/>
      <c r="BG18" s="94">
        <v>0.33333333333333331</v>
      </c>
      <c r="BH18" s="94"/>
      <c r="BI18" s="94">
        <f t="shared" si="26"/>
        <v>-0.33333333333333331</v>
      </c>
      <c r="BJ18" s="93" t="e">
        <f t="shared" si="27"/>
        <v>#NUM!</v>
      </c>
      <c r="BK18" s="92" t="e">
        <f t="shared" si="28"/>
        <v>#NUM!</v>
      </c>
      <c r="BO18" s="97">
        <f t="shared" si="29"/>
        <v>1</v>
      </c>
      <c r="BP18" s="97"/>
      <c r="BQ18" s="97">
        <f t="shared" si="30"/>
        <v>1</v>
      </c>
      <c r="BS18" s="97">
        <f t="shared" si="31"/>
        <v>1</v>
      </c>
      <c r="BT18" s="97"/>
      <c r="BU18" s="97">
        <f t="shared" si="32"/>
        <v>1</v>
      </c>
      <c r="BW18" s="97">
        <f t="shared" si="33"/>
        <v>1</v>
      </c>
      <c r="BY18" s="97">
        <f t="shared" si="34"/>
        <v>1</v>
      </c>
      <c r="CA18" s="97">
        <f t="shared" si="35"/>
        <v>1</v>
      </c>
      <c r="CC18" s="97">
        <f t="shared" si="36"/>
        <v>0</v>
      </c>
      <c r="CE18" s="97">
        <f t="shared" si="37"/>
        <v>0</v>
      </c>
      <c r="CF18" s="97"/>
      <c r="CG18" s="97">
        <f t="shared" si="38"/>
        <v>0</v>
      </c>
      <c r="CH18" s="97"/>
      <c r="CI18" s="97">
        <f t="shared" si="39"/>
        <v>0</v>
      </c>
      <c r="CJ18" s="97"/>
      <c r="CK18" s="97">
        <f t="shared" si="40"/>
        <v>0</v>
      </c>
      <c r="CL18" s="97"/>
      <c r="CM18" s="97">
        <f t="shared" si="41"/>
        <v>1</v>
      </c>
      <c r="CN18" s="97"/>
      <c r="CO18" s="97">
        <f t="shared" si="42"/>
        <v>1</v>
      </c>
      <c r="CP18" s="97"/>
      <c r="CQ18" s="97">
        <f t="shared" si="43"/>
        <v>1</v>
      </c>
      <c r="CR18" s="97"/>
      <c r="CS18" s="97">
        <f t="shared" si="44"/>
        <v>1</v>
      </c>
      <c r="CT18" s="97"/>
      <c r="CU18" s="97">
        <f t="shared" si="45"/>
        <v>1</v>
      </c>
      <c r="CV18" s="97"/>
      <c r="CW18" s="97">
        <f t="shared" si="46"/>
        <v>1</v>
      </c>
      <c r="CX18" s="97"/>
      <c r="CY18" s="97">
        <f t="shared" si="47"/>
        <v>1</v>
      </c>
      <c r="CZ18" s="97"/>
      <c r="DA18" s="97">
        <f t="shared" si="48"/>
        <v>1</v>
      </c>
      <c r="DB18" s="97"/>
      <c r="DC18" s="97">
        <f t="shared" si="49"/>
        <v>1</v>
      </c>
      <c r="DD18" s="97"/>
      <c r="DE18" s="97">
        <f t="shared" si="50"/>
        <v>1</v>
      </c>
      <c r="DF18" s="97"/>
      <c r="DG18" s="97">
        <f t="shared" si="51"/>
        <v>1</v>
      </c>
      <c r="DJ18" s="15">
        <f>VLOOKUP(DK18,id!$A:$C,3,0)</f>
        <v>10</v>
      </c>
      <c r="DK18" s="15" t="str">
        <f t="shared" si="56"/>
        <v>SadowskiMarek1978</v>
      </c>
      <c r="DL18" s="9" t="str">
        <f t="shared" si="52"/>
        <v>Sadowski</v>
      </c>
      <c r="DM18" s="9" t="str">
        <f t="shared" si="53"/>
        <v>Marek</v>
      </c>
      <c r="DN18" s="9" t="str">
        <f t="shared" si="57"/>
        <v>GR3miasto</v>
      </c>
      <c r="DO18" s="9">
        <f t="shared" si="58"/>
        <v>1978</v>
      </c>
      <c r="DP18" s="9">
        <f t="shared" si="59"/>
        <v>32.500755441313792</v>
      </c>
      <c r="DQ18" s="9"/>
      <c r="DR18" s="9">
        <f t="shared" si="60"/>
        <v>0.96659290675517862</v>
      </c>
      <c r="DS18" s="9">
        <v>1</v>
      </c>
      <c r="DT18" s="9">
        <f t="shared" si="61"/>
        <v>0.95833333333333337</v>
      </c>
      <c r="DU18" s="9">
        <f t="shared" si="62"/>
        <v>1</v>
      </c>
    </row>
    <row r="19" spans="1:125" ht="35.4" customHeight="1">
      <c r="A19" s="137">
        <v>28</v>
      </c>
      <c r="B19" s="136" t="s">
        <v>21</v>
      </c>
      <c r="C19" s="162" t="s">
        <v>333</v>
      </c>
      <c r="D19" s="154" t="s">
        <v>1355</v>
      </c>
      <c r="E19" s="153"/>
      <c r="F19" s="147">
        <f t="shared" si="0"/>
        <v>0</v>
      </c>
      <c r="G19" s="140"/>
      <c r="H19" s="147">
        <f t="shared" si="1"/>
        <v>0</v>
      </c>
      <c r="I19" s="149" t="s">
        <v>1352</v>
      </c>
      <c r="J19" s="146">
        <f t="shared" si="2"/>
        <v>1</v>
      </c>
      <c r="K19" s="152"/>
      <c r="L19" s="133">
        <f t="shared" si="3"/>
        <v>0</v>
      </c>
      <c r="M19" s="151"/>
      <c r="N19" s="150">
        <f t="shared" si="4"/>
        <v>0</v>
      </c>
      <c r="O19" s="149" t="s">
        <v>1352</v>
      </c>
      <c r="P19" s="146">
        <f t="shared" si="5"/>
        <v>2</v>
      </c>
      <c r="Q19" s="151" t="s">
        <v>1352</v>
      </c>
      <c r="R19" s="150">
        <f t="shared" si="6"/>
        <v>2</v>
      </c>
      <c r="S19" s="149"/>
      <c r="T19" s="146">
        <f t="shared" si="7"/>
        <v>0</v>
      </c>
      <c r="U19" s="149" t="s">
        <v>1352</v>
      </c>
      <c r="V19" s="146">
        <f t="shared" si="8"/>
        <v>2</v>
      </c>
      <c r="W19" s="149" t="s">
        <v>1352</v>
      </c>
      <c r="X19" s="146">
        <f t="shared" si="9"/>
        <v>1</v>
      </c>
      <c r="Y19" s="149" t="s">
        <v>1352</v>
      </c>
      <c r="Z19" s="146">
        <f t="shared" si="10"/>
        <v>1</v>
      </c>
      <c r="AA19" s="149"/>
      <c r="AB19" s="146">
        <f t="shared" si="11"/>
        <v>0</v>
      </c>
      <c r="AC19" s="148" t="s">
        <v>1352</v>
      </c>
      <c r="AD19" s="146">
        <f t="shared" si="12"/>
        <v>3</v>
      </c>
      <c r="AE19" s="148" t="s">
        <v>1352</v>
      </c>
      <c r="AF19" s="146">
        <f t="shared" si="13"/>
        <v>4</v>
      </c>
      <c r="AG19" s="148" t="s">
        <v>1352</v>
      </c>
      <c r="AH19" s="146">
        <f t="shared" si="14"/>
        <v>4</v>
      </c>
      <c r="AI19" s="148" t="s">
        <v>1352</v>
      </c>
      <c r="AJ19" s="146">
        <f t="shared" si="15"/>
        <v>4</v>
      </c>
      <c r="AK19" s="148" t="s">
        <v>1352</v>
      </c>
      <c r="AL19" s="146">
        <f t="shared" si="16"/>
        <v>4</v>
      </c>
      <c r="AM19" s="148" t="s">
        <v>1352</v>
      </c>
      <c r="AN19" s="146">
        <f t="shared" si="17"/>
        <v>4</v>
      </c>
      <c r="AO19" s="147" t="s">
        <v>1352</v>
      </c>
      <c r="AP19" s="146">
        <f t="shared" si="18"/>
        <v>3</v>
      </c>
      <c r="AQ19" s="147" t="s">
        <v>1352</v>
      </c>
      <c r="AR19" s="146">
        <f t="shared" si="19"/>
        <v>3</v>
      </c>
      <c r="AS19" s="147" t="s">
        <v>1352</v>
      </c>
      <c r="AT19" s="146">
        <f t="shared" si="20"/>
        <v>3</v>
      </c>
      <c r="AU19" s="147"/>
      <c r="AV19" s="146">
        <f t="shared" si="21"/>
        <v>0</v>
      </c>
      <c r="AW19" s="147" t="s">
        <v>1352</v>
      </c>
      <c r="AX19" s="146">
        <f t="shared" si="22"/>
        <v>3</v>
      </c>
      <c r="AY19" s="128">
        <f t="shared" si="23"/>
        <v>44</v>
      </c>
      <c r="AZ19" s="127">
        <v>0.37146990740740743</v>
      </c>
      <c r="BA19" s="145"/>
      <c r="BB19" s="125">
        <f t="shared" si="24"/>
        <v>44</v>
      </c>
      <c r="BC19" s="124">
        <f t="shared" si="25"/>
        <v>16</v>
      </c>
      <c r="BD19" s="123">
        <f>RANK(BB19,$BB$4:$BB$43,0)+COUNTIF($BB$4:BB19,BB19)-1</f>
        <v>16</v>
      </c>
      <c r="BE19" s="144">
        <v>1980</v>
      </c>
      <c r="BF19" s="98"/>
      <c r="BG19" s="94">
        <v>0.33333333333333331</v>
      </c>
      <c r="BH19" s="94"/>
      <c r="BI19" s="94">
        <f t="shared" si="26"/>
        <v>-0.33333333333333331</v>
      </c>
      <c r="BJ19" s="93" t="e">
        <f t="shared" si="27"/>
        <v>#NUM!</v>
      </c>
      <c r="BK19" s="92" t="e">
        <f t="shared" si="28"/>
        <v>#NUM!</v>
      </c>
      <c r="BO19" s="97">
        <f t="shared" si="29"/>
        <v>0</v>
      </c>
      <c r="BP19" s="97"/>
      <c r="BQ19" s="97">
        <f t="shared" si="30"/>
        <v>0</v>
      </c>
      <c r="BS19" s="97">
        <f t="shared" si="31"/>
        <v>1</v>
      </c>
      <c r="BT19" s="97"/>
      <c r="BU19" s="97">
        <f t="shared" si="32"/>
        <v>0</v>
      </c>
      <c r="BW19" s="97">
        <f t="shared" si="33"/>
        <v>0</v>
      </c>
      <c r="BY19" s="97">
        <f t="shared" si="34"/>
        <v>1</v>
      </c>
      <c r="CA19" s="97">
        <f t="shared" si="35"/>
        <v>1</v>
      </c>
      <c r="CC19" s="97">
        <f t="shared" si="36"/>
        <v>0</v>
      </c>
      <c r="CE19" s="97">
        <f t="shared" si="37"/>
        <v>1</v>
      </c>
      <c r="CF19" s="97"/>
      <c r="CG19" s="97">
        <f t="shared" si="38"/>
        <v>1</v>
      </c>
      <c r="CH19" s="97"/>
      <c r="CI19" s="97">
        <f t="shared" si="39"/>
        <v>1</v>
      </c>
      <c r="CJ19" s="97"/>
      <c r="CK19" s="97">
        <f t="shared" si="40"/>
        <v>0</v>
      </c>
      <c r="CL19" s="97"/>
      <c r="CM19" s="97">
        <f t="shared" si="41"/>
        <v>1</v>
      </c>
      <c r="CN19" s="97"/>
      <c r="CO19" s="97">
        <f t="shared" si="42"/>
        <v>1</v>
      </c>
      <c r="CP19" s="97"/>
      <c r="CQ19" s="97">
        <f t="shared" si="43"/>
        <v>1</v>
      </c>
      <c r="CR19" s="97"/>
      <c r="CS19" s="97">
        <f t="shared" si="44"/>
        <v>1</v>
      </c>
      <c r="CT19" s="97"/>
      <c r="CU19" s="97">
        <f t="shared" si="45"/>
        <v>1</v>
      </c>
      <c r="CV19" s="97"/>
      <c r="CW19" s="97">
        <f t="shared" si="46"/>
        <v>1</v>
      </c>
      <c r="CX19" s="97"/>
      <c r="CY19" s="97">
        <f t="shared" si="47"/>
        <v>1</v>
      </c>
      <c r="CZ19" s="97"/>
      <c r="DA19" s="97">
        <f t="shared" si="48"/>
        <v>1</v>
      </c>
      <c r="DB19" s="97"/>
      <c r="DC19" s="97">
        <f t="shared" si="49"/>
        <v>1</v>
      </c>
      <c r="DD19" s="97"/>
      <c r="DE19" s="97">
        <f t="shared" si="50"/>
        <v>0</v>
      </c>
      <c r="DF19" s="97"/>
      <c r="DG19" s="97">
        <f t="shared" si="51"/>
        <v>1</v>
      </c>
      <c r="DJ19" s="15">
        <f>VLOOKUP(DK19,id!$A:$C,3,0)</f>
        <v>100</v>
      </c>
      <c r="DK19" s="15" t="str">
        <f t="shared" si="56"/>
        <v>RóżakMarcin1980</v>
      </c>
      <c r="DL19" s="9" t="str">
        <f t="shared" si="52"/>
        <v>Różak</v>
      </c>
      <c r="DM19" s="9" t="str">
        <f t="shared" si="53"/>
        <v>Marcin</v>
      </c>
      <c r="DN19" s="9" t="str">
        <f t="shared" si="57"/>
        <v>Zespół Niespokojnych Nóg</v>
      </c>
      <c r="DO19" s="9">
        <f t="shared" si="58"/>
        <v>1980</v>
      </c>
      <c r="DP19" s="9">
        <f t="shared" si="59"/>
        <v>31.087679117778411</v>
      </c>
      <c r="DQ19" s="9"/>
      <c r="DR19" s="9">
        <f t="shared" si="60"/>
        <v>1.013802773017604</v>
      </c>
      <c r="DS19" s="9">
        <v>1</v>
      </c>
      <c r="DT19" s="9">
        <f t="shared" si="61"/>
        <v>0.95652173913043481</v>
      </c>
      <c r="DU19" s="9">
        <f t="shared" si="62"/>
        <v>1</v>
      </c>
    </row>
    <row r="20" spans="1:125" ht="26.1" customHeight="1">
      <c r="A20" s="141">
        <v>29</v>
      </c>
      <c r="B20" s="136" t="s">
        <v>96</v>
      </c>
      <c r="C20" s="136" t="s">
        <v>335</v>
      </c>
      <c r="D20" s="135" t="s">
        <v>1354</v>
      </c>
      <c r="E20" s="140"/>
      <c r="F20" s="133">
        <f t="shared" si="0"/>
        <v>0</v>
      </c>
      <c r="G20" s="139"/>
      <c r="H20" s="133">
        <f t="shared" si="1"/>
        <v>0</v>
      </c>
      <c r="I20" s="140" t="s">
        <v>1352</v>
      </c>
      <c r="J20" s="131">
        <f t="shared" si="2"/>
        <v>1</v>
      </c>
      <c r="K20" s="140"/>
      <c r="L20" s="133">
        <f t="shared" si="3"/>
        <v>0</v>
      </c>
      <c r="M20" s="139"/>
      <c r="N20" s="133">
        <f t="shared" si="4"/>
        <v>0</v>
      </c>
      <c r="O20" s="139" t="s">
        <v>1352</v>
      </c>
      <c r="P20" s="133">
        <f t="shared" si="5"/>
        <v>2</v>
      </c>
      <c r="Q20" s="140" t="s">
        <v>1352</v>
      </c>
      <c r="R20" s="133">
        <f t="shared" si="6"/>
        <v>2</v>
      </c>
      <c r="S20" s="139"/>
      <c r="T20" s="131">
        <f t="shared" si="7"/>
        <v>0</v>
      </c>
      <c r="U20" s="140" t="s">
        <v>1352</v>
      </c>
      <c r="V20" s="133">
        <f t="shared" si="8"/>
        <v>2</v>
      </c>
      <c r="W20" s="139" t="s">
        <v>1352</v>
      </c>
      <c r="X20" s="131">
        <f t="shared" si="9"/>
        <v>1</v>
      </c>
      <c r="Y20" s="140" t="s">
        <v>1352</v>
      </c>
      <c r="Z20" s="133">
        <f t="shared" si="10"/>
        <v>1</v>
      </c>
      <c r="AA20" s="139"/>
      <c r="AB20" s="131">
        <f t="shared" si="11"/>
        <v>0</v>
      </c>
      <c r="AC20" s="140" t="s">
        <v>1352</v>
      </c>
      <c r="AD20" s="133">
        <f t="shared" si="12"/>
        <v>3</v>
      </c>
      <c r="AE20" s="139" t="s">
        <v>1352</v>
      </c>
      <c r="AF20" s="131">
        <f t="shared" si="13"/>
        <v>4</v>
      </c>
      <c r="AG20" s="140" t="s">
        <v>1352</v>
      </c>
      <c r="AH20" s="133">
        <f t="shared" si="14"/>
        <v>4</v>
      </c>
      <c r="AI20" s="139" t="s">
        <v>1352</v>
      </c>
      <c r="AJ20" s="131">
        <f t="shared" si="15"/>
        <v>4</v>
      </c>
      <c r="AK20" s="140" t="s">
        <v>1352</v>
      </c>
      <c r="AL20" s="133">
        <f t="shared" si="16"/>
        <v>4</v>
      </c>
      <c r="AM20" s="139" t="s">
        <v>1352</v>
      </c>
      <c r="AN20" s="131">
        <f t="shared" si="17"/>
        <v>4</v>
      </c>
      <c r="AO20" s="134" t="s">
        <v>1352</v>
      </c>
      <c r="AP20" s="133">
        <f t="shared" si="18"/>
        <v>3</v>
      </c>
      <c r="AQ20" s="132" t="s">
        <v>1352</v>
      </c>
      <c r="AR20" s="131">
        <f t="shared" si="19"/>
        <v>3</v>
      </c>
      <c r="AS20" s="134" t="s">
        <v>1352</v>
      </c>
      <c r="AT20" s="133">
        <f t="shared" si="20"/>
        <v>3</v>
      </c>
      <c r="AU20" s="132"/>
      <c r="AV20" s="131">
        <f t="shared" si="21"/>
        <v>0</v>
      </c>
      <c r="AW20" s="134" t="s">
        <v>1352</v>
      </c>
      <c r="AX20" s="133">
        <f t="shared" si="22"/>
        <v>3</v>
      </c>
      <c r="AY20" s="128">
        <f t="shared" si="23"/>
        <v>44</v>
      </c>
      <c r="AZ20" s="127">
        <v>0.37146990740740743</v>
      </c>
      <c r="BA20" s="142"/>
      <c r="BB20" s="125">
        <f t="shared" si="24"/>
        <v>44</v>
      </c>
      <c r="BC20" s="124">
        <f t="shared" si="25"/>
        <v>16</v>
      </c>
      <c r="BD20" s="123">
        <v>16</v>
      </c>
      <c r="BE20" s="122">
        <v>1982</v>
      </c>
      <c r="BF20" s="107"/>
      <c r="BG20" s="94">
        <v>0.33333333333333331</v>
      </c>
      <c r="BH20" s="94">
        <v>0.69233796296296291</v>
      </c>
      <c r="BI20" s="94">
        <f t="shared" si="26"/>
        <v>0.35900462962962959</v>
      </c>
      <c r="BJ20" s="93">
        <f t="shared" si="27"/>
        <v>516</v>
      </c>
      <c r="BK20" s="92">
        <f t="shared" si="28"/>
        <v>24</v>
      </c>
      <c r="BO20" s="97">
        <f t="shared" si="29"/>
        <v>0</v>
      </c>
      <c r="BP20" s="97"/>
      <c r="BQ20" s="97">
        <f t="shared" si="30"/>
        <v>0</v>
      </c>
      <c r="BS20" s="97">
        <f t="shared" si="31"/>
        <v>1</v>
      </c>
      <c r="BT20" s="97"/>
      <c r="BU20" s="97">
        <f t="shared" si="32"/>
        <v>0</v>
      </c>
      <c r="BW20" s="97">
        <f t="shared" si="33"/>
        <v>0</v>
      </c>
      <c r="BY20" s="97">
        <f t="shared" si="34"/>
        <v>1</v>
      </c>
      <c r="CA20" s="97">
        <f t="shared" si="35"/>
        <v>1</v>
      </c>
      <c r="CC20" s="97">
        <f t="shared" si="36"/>
        <v>0</v>
      </c>
      <c r="CE20" s="97">
        <f t="shared" si="37"/>
        <v>1</v>
      </c>
      <c r="CF20" s="97"/>
      <c r="CG20" s="97">
        <f t="shared" si="38"/>
        <v>1</v>
      </c>
      <c r="CH20" s="97"/>
      <c r="CI20" s="97">
        <f t="shared" si="39"/>
        <v>1</v>
      </c>
      <c r="CJ20" s="97"/>
      <c r="CK20" s="97">
        <f t="shared" si="40"/>
        <v>0</v>
      </c>
      <c r="CL20" s="97"/>
      <c r="CM20" s="97">
        <f t="shared" si="41"/>
        <v>1</v>
      </c>
      <c r="CN20" s="97"/>
      <c r="CO20" s="97">
        <f t="shared" si="42"/>
        <v>1</v>
      </c>
      <c r="CP20" s="97"/>
      <c r="CQ20" s="97">
        <f t="shared" si="43"/>
        <v>1</v>
      </c>
      <c r="CR20" s="97"/>
      <c r="CS20" s="97">
        <f t="shared" si="44"/>
        <v>1</v>
      </c>
      <c r="CT20" s="97"/>
      <c r="CU20" s="97">
        <f t="shared" si="45"/>
        <v>1</v>
      </c>
      <c r="CV20" s="97"/>
      <c r="CW20" s="97">
        <f t="shared" si="46"/>
        <v>1</v>
      </c>
      <c r="CX20" s="97"/>
      <c r="CY20" s="97">
        <f t="shared" si="47"/>
        <v>1</v>
      </c>
      <c r="CZ20" s="97"/>
      <c r="DA20" s="97">
        <f t="shared" si="48"/>
        <v>1</v>
      </c>
      <c r="DB20" s="97"/>
      <c r="DC20" s="97">
        <f t="shared" si="49"/>
        <v>1</v>
      </c>
      <c r="DD20" s="97"/>
      <c r="DE20" s="97">
        <f t="shared" si="50"/>
        <v>0</v>
      </c>
      <c r="DF20" s="97"/>
      <c r="DG20" s="97">
        <f t="shared" si="51"/>
        <v>1</v>
      </c>
      <c r="DJ20" s="15">
        <f>VLOOKUP(DK20,id!$A:$C,3,0)</f>
        <v>101</v>
      </c>
      <c r="DK20" s="15" t="str">
        <f t="shared" si="56"/>
        <v>PotyrałaJarosław1982</v>
      </c>
      <c r="DL20" s="9" t="str">
        <f t="shared" si="52"/>
        <v>Potyrała</v>
      </c>
      <c r="DM20" s="9" t="str">
        <f t="shared" si="53"/>
        <v>Jarosław</v>
      </c>
      <c r="DN20" s="9" t="str">
        <f t="shared" si="57"/>
        <v>ZNN</v>
      </c>
      <c r="DO20" s="9">
        <f t="shared" si="58"/>
        <v>1982</v>
      </c>
      <c r="DP20" s="9">
        <f t="shared" si="59"/>
        <v>31.087679117778411</v>
      </c>
      <c r="DQ20" s="9"/>
      <c r="DR20" s="9">
        <f t="shared" si="60"/>
        <v>1</v>
      </c>
      <c r="DS20" s="9">
        <v>1</v>
      </c>
      <c r="DT20" s="9">
        <f t="shared" si="61"/>
        <v>1</v>
      </c>
      <c r="DU20" s="9">
        <f t="shared" si="62"/>
        <v>1</v>
      </c>
    </row>
    <row r="21" spans="1:125" ht="26.1" customHeight="1">
      <c r="A21" s="137">
        <v>23</v>
      </c>
      <c r="B21" s="136" t="s">
        <v>69</v>
      </c>
      <c r="C21" s="136" t="s">
        <v>596</v>
      </c>
      <c r="D21" s="135"/>
      <c r="E21" s="140" t="s">
        <v>1352</v>
      </c>
      <c r="F21" s="133">
        <f t="shared" si="0"/>
        <v>1</v>
      </c>
      <c r="G21" s="139" t="s">
        <v>1352</v>
      </c>
      <c r="H21" s="133">
        <f t="shared" si="1"/>
        <v>1</v>
      </c>
      <c r="I21" s="140" t="s">
        <v>1352</v>
      </c>
      <c r="J21" s="131">
        <f t="shared" si="2"/>
        <v>1</v>
      </c>
      <c r="K21" s="140" t="s">
        <v>1352</v>
      </c>
      <c r="L21" s="133">
        <f t="shared" si="3"/>
        <v>2</v>
      </c>
      <c r="M21" s="139"/>
      <c r="N21" s="133">
        <f t="shared" si="4"/>
        <v>0</v>
      </c>
      <c r="O21" s="139" t="s">
        <v>1352</v>
      </c>
      <c r="P21" s="133">
        <f t="shared" si="5"/>
        <v>2</v>
      </c>
      <c r="Q21" s="140" t="s">
        <v>1352</v>
      </c>
      <c r="R21" s="133">
        <f t="shared" si="6"/>
        <v>2</v>
      </c>
      <c r="S21" s="139" t="s">
        <v>1352</v>
      </c>
      <c r="T21" s="131">
        <f t="shared" si="7"/>
        <v>2</v>
      </c>
      <c r="U21" s="140"/>
      <c r="V21" s="133">
        <f t="shared" si="8"/>
        <v>0</v>
      </c>
      <c r="W21" s="139"/>
      <c r="X21" s="131">
        <f t="shared" si="9"/>
        <v>0</v>
      </c>
      <c r="Y21" s="140" t="s">
        <v>1352</v>
      </c>
      <c r="Z21" s="133">
        <f t="shared" si="10"/>
        <v>1</v>
      </c>
      <c r="AA21" s="139"/>
      <c r="AB21" s="131">
        <f t="shared" si="11"/>
        <v>0</v>
      </c>
      <c r="AC21" s="140" t="s">
        <v>1352</v>
      </c>
      <c r="AD21" s="133">
        <f t="shared" si="12"/>
        <v>3</v>
      </c>
      <c r="AE21" s="139" t="s">
        <v>1352</v>
      </c>
      <c r="AF21" s="131">
        <f t="shared" si="13"/>
        <v>4</v>
      </c>
      <c r="AG21" s="140" t="s">
        <v>1352</v>
      </c>
      <c r="AH21" s="133">
        <f t="shared" si="14"/>
        <v>4</v>
      </c>
      <c r="AI21" s="139" t="s">
        <v>1352</v>
      </c>
      <c r="AJ21" s="131">
        <f t="shared" si="15"/>
        <v>4</v>
      </c>
      <c r="AK21" s="140" t="s">
        <v>1352</v>
      </c>
      <c r="AL21" s="133">
        <f t="shared" si="16"/>
        <v>4</v>
      </c>
      <c r="AM21" s="139"/>
      <c r="AN21" s="131">
        <f t="shared" si="17"/>
        <v>0</v>
      </c>
      <c r="AO21" s="134" t="s">
        <v>1352</v>
      </c>
      <c r="AP21" s="133">
        <f t="shared" si="18"/>
        <v>3</v>
      </c>
      <c r="AQ21" s="132" t="s">
        <v>1352</v>
      </c>
      <c r="AR21" s="131">
        <f t="shared" si="19"/>
        <v>3</v>
      </c>
      <c r="AS21" s="134"/>
      <c r="AT21" s="133">
        <f t="shared" si="20"/>
        <v>0</v>
      </c>
      <c r="AU21" s="132" t="s">
        <v>1352</v>
      </c>
      <c r="AV21" s="131">
        <f t="shared" si="21"/>
        <v>3</v>
      </c>
      <c r="AW21" s="134" t="s">
        <v>1352</v>
      </c>
      <c r="AX21" s="133">
        <f t="shared" si="22"/>
        <v>3</v>
      </c>
      <c r="AY21" s="128">
        <f t="shared" si="23"/>
        <v>43</v>
      </c>
      <c r="AZ21" s="127">
        <v>0.36384259259259261</v>
      </c>
      <c r="BA21" s="142"/>
      <c r="BB21" s="125">
        <f t="shared" si="24"/>
        <v>43</v>
      </c>
      <c r="BC21" s="124">
        <f t="shared" si="25"/>
        <v>18</v>
      </c>
      <c r="BD21" s="123">
        <f>RANK(BB21,$BB$4:$BB$43,0)+COUNTIF($BB$4:BB21,BB21)-1</f>
        <v>18</v>
      </c>
      <c r="BE21" s="122">
        <v>1979</v>
      </c>
      <c r="BF21" s="107"/>
      <c r="BG21" s="94">
        <v>0.33333333333333331</v>
      </c>
      <c r="BH21" s="94"/>
      <c r="BI21" s="94">
        <f t="shared" si="26"/>
        <v>-0.33333333333333331</v>
      </c>
      <c r="BJ21" s="93" t="e">
        <f t="shared" si="27"/>
        <v>#NUM!</v>
      </c>
      <c r="BK21" s="92" t="e">
        <f t="shared" si="28"/>
        <v>#NUM!</v>
      </c>
      <c r="BO21" s="97">
        <f t="shared" si="29"/>
        <v>1</v>
      </c>
      <c r="BP21" s="97"/>
      <c r="BQ21" s="97">
        <f t="shared" si="30"/>
        <v>1</v>
      </c>
      <c r="BS21" s="97">
        <f t="shared" si="31"/>
        <v>1</v>
      </c>
      <c r="BT21" s="97"/>
      <c r="BU21" s="97">
        <f t="shared" si="32"/>
        <v>1</v>
      </c>
      <c r="BW21" s="97">
        <f t="shared" si="33"/>
        <v>0</v>
      </c>
      <c r="BY21" s="97">
        <f t="shared" si="34"/>
        <v>1</v>
      </c>
      <c r="CA21" s="97">
        <f t="shared" si="35"/>
        <v>1</v>
      </c>
      <c r="CC21" s="97">
        <f t="shared" si="36"/>
        <v>1</v>
      </c>
      <c r="CE21" s="97">
        <f t="shared" si="37"/>
        <v>0</v>
      </c>
      <c r="CF21" s="97"/>
      <c r="CG21" s="97">
        <f t="shared" si="38"/>
        <v>0</v>
      </c>
      <c r="CH21" s="97"/>
      <c r="CI21" s="97">
        <f t="shared" si="39"/>
        <v>1</v>
      </c>
      <c r="CJ21" s="97"/>
      <c r="CK21" s="97">
        <f t="shared" si="40"/>
        <v>0</v>
      </c>
      <c r="CL21" s="97"/>
      <c r="CM21" s="97">
        <f t="shared" si="41"/>
        <v>1</v>
      </c>
      <c r="CN21" s="97"/>
      <c r="CO21" s="97">
        <f t="shared" si="42"/>
        <v>1</v>
      </c>
      <c r="CP21" s="97"/>
      <c r="CQ21" s="97">
        <f t="shared" si="43"/>
        <v>1</v>
      </c>
      <c r="CR21" s="97"/>
      <c r="CS21" s="97">
        <f t="shared" si="44"/>
        <v>1</v>
      </c>
      <c r="CT21" s="97"/>
      <c r="CU21" s="97">
        <f t="shared" si="45"/>
        <v>1</v>
      </c>
      <c r="CV21" s="97"/>
      <c r="CW21" s="97">
        <f t="shared" si="46"/>
        <v>0</v>
      </c>
      <c r="CX21" s="97"/>
      <c r="CY21" s="97">
        <f t="shared" si="47"/>
        <v>1</v>
      </c>
      <c r="CZ21" s="97"/>
      <c r="DA21" s="97">
        <f t="shared" si="48"/>
        <v>1</v>
      </c>
      <c r="DB21" s="97"/>
      <c r="DC21" s="97">
        <f t="shared" si="49"/>
        <v>0</v>
      </c>
      <c r="DD21" s="97"/>
      <c r="DE21" s="97">
        <f t="shared" si="50"/>
        <v>1</v>
      </c>
      <c r="DF21" s="97"/>
      <c r="DG21" s="97">
        <f t="shared" si="51"/>
        <v>1</v>
      </c>
      <c r="DJ21" s="15">
        <f>VLOOKUP(DK21,id!$A:$C,3,0)</f>
        <v>102</v>
      </c>
      <c r="DK21" s="15" t="str">
        <f t="shared" si="56"/>
        <v>BallerstadtŁukasz1979</v>
      </c>
      <c r="DL21" s="9" t="str">
        <f t="shared" si="52"/>
        <v>Ballerstadt</v>
      </c>
      <c r="DM21" s="9" t="str">
        <f t="shared" si="53"/>
        <v>Łukasz</v>
      </c>
      <c r="DN21" s="9">
        <f t="shared" si="57"/>
        <v>0</v>
      </c>
      <c r="DO21" s="9">
        <f t="shared" si="58"/>
        <v>1979</v>
      </c>
      <c r="DP21" s="9">
        <f t="shared" si="59"/>
        <v>30.381140956010722</v>
      </c>
      <c r="DQ21" s="9"/>
      <c r="DR21" s="9">
        <f t="shared" si="60"/>
        <v>1.0209632268736482</v>
      </c>
      <c r="DS21" s="9">
        <v>1</v>
      </c>
      <c r="DT21" s="9">
        <f t="shared" si="61"/>
        <v>0.97727272727272729</v>
      </c>
      <c r="DU21" s="9">
        <f t="shared" si="62"/>
        <v>1</v>
      </c>
    </row>
    <row r="22" spans="1:125" ht="26.1" customHeight="1">
      <c r="A22" s="141">
        <v>24</v>
      </c>
      <c r="B22" s="136" t="s">
        <v>381</v>
      </c>
      <c r="C22" s="103" t="s">
        <v>598</v>
      </c>
      <c r="D22" s="143"/>
      <c r="E22" s="140" t="s">
        <v>1352</v>
      </c>
      <c r="F22" s="133">
        <f t="shared" si="0"/>
        <v>1</v>
      </c>
      <c r="G22" s="139" t="s">
        <v>1352</v>
      </c>
      <c r="H22" s="133">
        <f t="shared" si="1"/>
        <v>1</v>
      </c>
      <c r="I22" s="140" t="s">
        <v>1352</v>
      </c>
      <c r="J22" s="131">
        <f t="shared" si="2"/>
        <v>1</v>
      </c>
      <c r="K22" s="140" t="s">
        <v>1352</v>
      </c>
      <c r="L22" s="133">
        <f t="shared" si="3"/>
        <v>2</v>
      </c>
      <c r="M22" s="139"/>
      <c r="N22" s="133">
        <f t="shared" si="4"/>
        <v>0</v>
      </c>
      <c r="O22" s="139" t="s">
        <v>1352</v>
      </c>
      <c r="P22" s="133">
        <f t="shared" si="5"/>
        <v>2</v>
      </c>
      <c r="Q22" s="140" t="s">
        <v>1352</v>
      </c>
      <c r="R22" s="133">
        <f t="shared" si="6"/>
        <v>2</v>
      </c>
      <c r="S22" s="139" t="s">
        <v>1352</v>
      </c>
      <c r="T22" s="131">
        <f t="shared" si="7"/>
        <v>2</v>
      </c>
      <c r="U22" s="140"/>
      <c r="V22" s="133">
        <f t="shared" si="8"/>
        <v>0</v>
      </c>
      <c r="W22" s="139"/>
      <c r="X22" s="131">
        <f t="shared" si="9"/>
        <v>0</v>
      </c>
      <c r="Y22" s="140" t="s">
        <v>1352</v>
      </c>
      <c r="Z22" s="133">
        <f t="shared" si="10"/>
        <v>1</v>
      </c>
      <c r="AA22" s="139"/>
      <c r="AB22" s="131">
        <f t="shared" si="11"/>
        <v>0</v>
      </c>
      <c r="AC22" s="140" t="s">
        <v>1352</v>
      </c>
      <c r="AD22" s="133">
        <f t="shared" si="12"/>
        <v>3</v>
      </c>
      <c r="AE22" s="139" t="s">
        <v>1352</v>
      </c>
      <c r="AF22" s="131">
        <f t="shared" si="13"/>
        <v>4</v>
      </c>
      <c r="AG22" s="140" t="s">
        <v>1352</v>
      </c>
      <c r="AH22" s="133">
        <f t="shared" si="14"/>
        <v>4</v>
      </c>
      <c r="AI22" s="139" t="s">
        <v>1352</v>
      </c>
      <c r="AJ22" s="131">
        <f t="shared" si="15"/>
        <v>4</v>
      </c>
      <c r="AK22" s="140" t="s">
        <v>1352</v>
      </c>
      <c r="AL22" s="133">
        <f t="shared" si="16"/>
        <v>4</v>
      </c>
      <c r="AM22" s="139"/>
      <c r="AN22" s="131">
        <f t="shared" si="17"/>
        <v>0</v>
      </c>
      <c r="AO22" s="134" t="s">
        <v>1352</v>
      </c>
      <c r="AP22" s="133">
        <f t="shared" si="18"/>
        <v>3</v>
      </c>
      <c r="AQ22" s="132" t="s">
        <v>1352</v>
      </c>
      <c r="AR22" s="131">
        <f t="shared" si="19"/>
        <v>3</v>
      </c>
      <c r="AS22" s="134"/>
      <c r="AT22" s="133">
        <f t="shared" si="20"/>
        <v>0</v>
      </c>
      <c r="AU22" s="132" t="s">
        <v>1352</v>
      </c>
      <c r="AV22" s="131">
        <f t="shared" si="21"/>
        <v>3</v>
      </c>
      <c r="AW22" s="134" t="s">
        <v>1352</v>
      </c>
      <c r="AX22" s="133">
        <f t="shared" si="22"/>
        <v>3</v>
      </c>
      <c r="AY22" s="128">
        <f t="shared" si="23"/>
        <v>43</v>
      </c>
      <c r="AZ22" s="127">
        <v>0.36424768518518519</v>
      </c>
      <c r="BA22" s="142"/>
      <c r="BB22" s="125">
        <f t="shared" si="24"/>
        <v>43</v>
      </c>
      <c r="BC22" s="124">
        <f t="shared" si="25"/>
        <v>18</v>
      </c>
      <c r="BD22" s="123">
        <f>RANK(BB22,$BB$4:$BB$43,0)+COUNTIF($BB$4:BB22,BB22)-1</f>
        <v>19</v>
      </c>
      <c r="BE22" s="122">
        <v>1984</v>
      </c>
      <c r="BF22" s="107"/>
      <c r="BG22" s="94">
        <v>0.33333333333333331</v>
      </c>
      <c r="BH22" s="94"/>
      <c r="BI22" s="94">
        <f t="shared" si="26"/>
        <v>-0.33333333333333331</v>
      </c>
      <c r="BJ22" s="93" t="e">
        <f t="shared" si="27"/>
        <v>#NUM!</v>
      </c>
      <c r="BK22" s="92" t="e">
        <f t="shared" si="28"/>
        <v>#NUM!</v>
      </c>
      <c r="BO22" s="97">
        <f t="shared" si="29"/>
        <v>1</v>
      </c>
      <c r="BP22" s="97"/>
      <c r="BQ22" s="97">
        <f t="shared" si="30"/>
        <v>1</v>
      </c>
      <c r="BS22" s="97">
        <f t="shared" si="31"/>
        <v>1</v>
      </c>
      <c r="BT22" s="97"/>
      <c r="BU22" s="97">
        <f t="shared" si="32"/>
        <v>1</v>
      </c>
      <c r="BW22" s="97">
        <f t="shared" si="33"/>
        <v>0</v>
      </c>
      <c r="BY22" s="97">
        <f t="shared" si="34"/>
        <v>1</v>
      </c>
      <c r="CA22" s="97">
        <f t="shared" si="35"/>
        <v>1</v>
      </c>
      <c r="CC22" s="97">
        <f t="shared" si="36"/>
        <v>1</v>
      </c>
      <c r="CE22" s="97">
        <f t="shared" si="37"/>
        <v>0</v>
      </c>
      <c r="CF22" s="97"/>
      <c r="CG22" s="97">
        <f t="shared" si="38"/>
        <v>0</v>
      </c>
      <c r="CH22" s="97"/>
      <c r="CI22" s="97">
        <f t="shared" si="39"/>
        <v>1</v>
      </c>
      <c r="CJ22" s="97"/>
      <c r="CK22" s="97">
        <f t="shared" si="40"/>
        <v>0</v>
      </c>
      <c r="CL22" s="97"/>
      <c r="CM22" s="97">
        <f t="shared" si="41"/>
        <v>1</v>
      </c>
      <c r="CN22" s="97"/>
      <c r="CO22" s="97">
        <f t="shared" si="42"/>
        <v>1</v>
      </c>
      <c r="CP22" s="97"/>
      <c r="CQ22" s="97">
        <f t="shared" si="43"/>
        <v>1</v>
      </c>
      <c r="CR22" s="97"/>
      <c r="CS22" s="97">
        <f t="shared" si="44"/>
        <v>1</v>
      </c>
      <c r="CT22" s="97"/>
      <c r="CU22" s="97">
        <f t="shared" si="45"/>
        <v>1</v>
      </c>
      <c r="CV22" s="97"/>
      <c r="CW22" s="97">
        <f t="shared" si="46"/>
        <v>0</v>
      </c>
      <c r="CX22" s="97"/>
      <c r="CY22" s="97">
        <f t="shared" si="47"/>
        <v>1</v>
      </c>
      <c r="CZ22" s="97"/>
      <c r="DA22" s="97">
        <f t="shared" si="48"/>
        <v>1</v>
      </c>
      <c r="DB22" s="97"/>
      <c r="DC22" s="97">
        <f t="shared" si="49"/>
        <v>0</v>
      </c>
      <c r="DD22" s="97"/>
      <c r="DE22" s="97">
        <f t="shared" si="50"/>
        <v>1</v>
      </c>
      <c r="DF22" s="97"/>
      <c r="DG22" s="97">
        <f t="shared" si="51"/>
        <v>1</v>
      </c>
      <c r="DJ22" s="15">
        <f>VLOOKUP(DK22,id!$A:$C,3,0)</f>
        <v>103</v>
      </c>
      <c r="DK22" s="15" t="str">
        <f t="shared" si="56"/>
        <v>PolewkoWaldemar1984</v>
      </c>
      <c r="DL22" s="9" t="str">
        <f t="shared" si="52"/>
        <v>Polewko</v>
      </c>
      <c r="DM22" s="9" t="str">
        <f t="shared" si="53"/>
        <v>Waldemar</v>
      </c>
      <c r="DN22" s="9">
        <f t="shared" si="57"/>
        <v>0</v>
      </c>
      <c r="DO22" s="9">
        <f t="shared" si="58"/>
        <v>1984</v>
      </c>
      <c r="DP22" s="9">
        <f t="shared" si="59"/>
        <v>30.34735302637835</v>
      </c>
      <c r="DQ22" s="9"/>
      <c r="DR22" s="9">
        <f t="shared" si="60"/>
        <v>0.99888786501858862</v>
      </c>
      <c r="DS22" s="9">
        <v>1</v>
      </c>
      <c r="DT22" s="9">
        <f t="shared" si="61"/>
        <v>1</v>
      </c>
      <c r="DU22" s="9">
        <f t="shared" si="62"/>
        <v>1</v>
      </c>
    </row>
    <row r="23" spans="1:125" ht="26.1" customHeight="1">
      <c r="A23" s="137">
        <v>21</v>
      </c>
      <c r="B23" s="136" t="s">
        <v>166</v>
      </c>
      <c r="C23" s="136" t="s">
        <v>597</v>
      </c>
      <c r="D23" s="135"/>
      <c r="E23" s="140" t="s">
        <v>1352</v>
      </c>
      <c r="F23" s="133">
        <f t="shared" si="0"/>
        <v>1</v>
      </c>
      <c r="G23" s="139" t="s">
        <v>1352</v>
      </c>
      <c r="H23" s="133">
        <f t="shared" si="1"/>
        <v>1</v>
      </c>
      <c r="I23" s="140" t="s">
        <v>1352</v>
      </c>
      <c r="J23" s="131">
        <f t="shared" si="2"/>
        <v>1</v>
      </c>
      <c r="K23" s="140" t="s">
        <v>1352</v>
      </c>
      <c r="L23" s="133">
        <f t="shared" si="3"/>
        <v>2</v>
      </c>
      <c r="M23" s="139"/>
      <c r="N23" s="133">
        <f t="shared" si="4"/>
        <v>0</v>
      </c>
      <c r="O23" s="139" t="s">
        <v>1352</v>
      </c>
      <c r="P23" s="133">
        <f t="shared" si="5"/>
        <v>2</v>
      </c>
      <c r="Q23" s="140" t="s">
        <v>1352</v>
      </c>
      <c r="R23" s="133">
        <f t="shared" si="6"/>
        <v>2</v>
      </c>
      <c r="S23" s="139" t="s">
        <v>1352</v>
      </c>
      <c r="T23" s="131">
        <f t="shared" si="7"/>
        <v>2</v>
      </c>
      <c r="U23" s="140"/>
      <c r="V23" s="133">
        <f t="shared" si="8"/>
        <v>0</v>
      </c>
      <c r="W23" s="139"/>
      <c r="X23" s="131">
        <f t="shared" si="9"/>
        <v>0</v>
      </c>
      <c r="Y23" s="140" t="s">
        <v>1352</v>
      </c>
      <c r="Z23" s="133">
        <f t="shared" si="10"/>
        <v>1</v>
      </c>
      <c r="AA23" s="139"/>
      <c r="AB23" s="131">
        <f t="shared" si="11"/>
        <v>0</v>
      </c>
      <c r="AC23" s="140" t="s">
        <v>1352</v>
      </c>
      <c r="AD23" s="133">
        <f t="shared" si="12"/>
        <v>3</v>
      </c>
      <c r="AE23" s="139" t="s">
        <v>1352</v>
      </c>
      <c r="AF23" s="131">
        <f t="shared" si="13"/>
        <v>4</v>
      </c>
      <c r="AG23" s="140" t="s">
        <v>1352</v>
      </c>
      <c r="AH23" s="133">
        <f t="shared" si="14"/>
        <v>4</v>
      </c>
      <c r="AI23" s="139" t="s">
        <v>1352</v>
      </c>
      <c r="AJ23" s="131">
        <f t="shared" si="15"/>
        <v>4</v>
      </c>
      <c r="AK23" s="140" t="s">
        <v>1352</v>
      </c>
      <c r="AL23" s="133">
        <f t="shared" si="16"/>
        <v>4</v>
      </c>
      <c r="AM23" s="139"/>
      <c r="AN23" s="131">
        <f t="shared" si="17"/>
        <v>0</v>
      </c>
      <c r="AO23" s="134" t="s">
        <v>1352</v>
      </c>
      <c r="AP23" s="133">
        <f t="shared" si="18"/>
        <v>3</v>
      </c>
      <c r="AQ23" s="132" t="s">
        <v>1352</v>
      </c>
      <c r="AR23" s="131">
        <f t="shared" si="19"/>
        <v>3</v>
      </c>
      <c r="AS23" s="134"/>
      <c r="AT23" s="133">
        <f t="shared" si="20"/>
        <v>0</v>
      </c>
      <c r="AU23" s="132" t="s">
        <v>1352</v>
      </c>
      <c r="AV23" s="131">
        <f t="shared" si="21"/>
        <v>3</v>
      </c>
      <c r="AW23" s="134" t="s">
        <v>1352</v>
      </c>
      <c r="AX23" s="133">
        <f t="shared" si="22"/>
        <v>3</v>
      </c>
      <c r="AY23" s="128">
        <f t="shared" si="23"/>
        <v>43</v>
      </c>
      <c r="AZ23" s="127">
        <v>0.3669560185185185</v>
      </c>
      <c r="BA23" s="142"/>
      <c r="BB23" s="125">
        <f t="shared" si="24"/>
        <v>43</v>
      </c>
      <c r="BC23" s="124">
        <f t="shared" si="25"/>
        <v>18</v>
      </c>
      <c r="BD23" s="123">
        <f>RANK(BB23,$BB$4:$BB$43,0)+COUNTIF($BB$4:BB23,BB23)-1</f>
        <v>20</v>
      </c>
      <c r="BE23" s="122">
        <v>1975</v>
      </c>
      <c r="BF23" s="107"/>
      <c r="BG23" s="94">
        <v>0.33333333333333331</v>
      </c>
      <c r="BH23" s="94"/>
      <c r="BI23" s="94">
        <f t="shared" si="26"/>
        <v>-0.33333333333333331</v>
      </c>
      <c r="BJ23" s="93" t="e">
        <f t="shared" si="27"/>
        <v>#NUM!</v>
      </c>
      <c r="BK23" s="92" t="e">
        <f t="shared" si="28"/>
        <v>#NUM!</v>
      </c>
      <c r="BO23" s="97">
        <f t="shared" si="29"/>
        <v>1</v>
      </c>
      <c r="BP23" s="97"/>
      <c r="BQ23" s="97">
        <f t="shared" si="30"/>
        <v>1</v>
      </c>
      <c r="BS23" s="97">
        <f t="shared" si="31"/>
        <v>1</v>
      </c>
      <c r="BT23" s="97"/>
      <c r="BU23" s="97">
        <f t="shared" si="32"/>
        <v>1</v>
      </c>
      <c r="BW23" s="97">
        <f t="shared" si="33"/>
        <v>0</v>
      </c>
      <c r="BY23" s="97">
        <f t="shared" si="34"/>
        <v>1</v>
      </c>
      <c r="CA23" s="97">
        <f t="shared" si="35"/>
        <v>1</v>
      </c>
      <c r="CC23" s="97">
        <f t="shared" si="36"/>
        <v>1</v>
      </c>
      <c r="CE23" s="97">
        <f t="shared" si="37"/>
        <v>0</v>
      </c>
      <c r="CF23" s="97"/>
      <c r="CG23" s="97">
        <f t="shared" si="38"/>
        <v>0</v>
      </c>
      <c r="CH23" s="97"/>
      <c r="CI23" s="97">
        <f t="shared" si="39"/>
        <v>1</v>
      </c>
      <c r="CJ23" s="97"/>
      <c r="CK23" s="97">
        <f t="shared" si="40"/>
        <v>0</v>
      </c>
      <c r="CL23" s="97"/>
      <c r="CM23" s="97">
        <f t="shared" si="41"/>
        <v>1</v>
      </c>
      <c r="CN23" s="97"/>
      <c r="CO23" s="97">
        <f t="shared" si="42"/>
        <v>1</v>
      </c>
      <c r="CP23" s="97"/>
      <c r="CQ23" s="97">
        <f t="shared" si="43"/>
        <v>1</v>
      </c>
      <c r="CR23" s="97"/>
      <c r="CS23" s="97">
        <f t="shared" si="44"/>
        <v>1</v>
      </c>
      <c r="CT23" s="97"/>
      <c r="CU23" s="97">
        <f t="shared" si="45"/>
        <v>1</v>
      </c>
      <c r="CV23" s="97"/>
      <c r="CW23" s="97">
        <f t="shared" si="46"/>
        <v>0</v>
      </c>
      <c r="CX23" s="97"/>
      <c r="CY23" s="97">
        <f t="shared" si="47"/>
        <v>1</v>
      </c>
      <c r="CZ23" s="97"/>
      <c r="DA23" s="97">
        <f t="shared" si="48"/>
        <v>1</v>
      </c>
      <c r="DB23" s="97"/>
      <c r="DC23" s="97">
        <f t="shared" si="49"/>
        <v>0</v>
      </c>
      <c r="DD23" s="97"/>
      <c r="DE23" s="97">
        <f t="shared" si="50"/>
        <v>1</v>
      </c>
      <c r="DF23" s="97"/>
      <c r="DG23" s="97">
        <f t="shared" si="51"/>
        <v>1</v>
      </c>
      <c r="DJ23" s="15">
        <f>VLOOKUP(DK23,id!$A:$C,3,0)</f>
        <v>104</v>
      </c>
      <c r="DK23" s="15" t="str">
        <f t="shared" si="56"/>
        <v>BróżWojciech1975</v>
      </c>
      <c r="DL23" s="9" t="str">
        <f t="shared" si="52"/>
        <v>Bróż</v>
      </c>
      <c r="DM23" s="9" t="str">
        <f t="shared" si="53"/>
        <v>Wojciech</v>
      </c>
      <c r="DN23" s="9">
        <f t="shared" si="57"/>
        <v>0</v>
      </c>
      <c r="DO23" s="9">
        <f t="shared" si="58"/>
        <v>1975</v>
      </c>
      <c r="DP23" s="9">
        <f t="shared" si="59"/>
        <v>30.123373193286646</v>
      </c>
      <c r="DQ23" s="9"/>
      <c r="DR23" s="9">
        <f t="shared" si="60"/>
        <v>0.99261946065289397</v>
      </c>
      <c r="DS23" s="9">
        <v>1</v>
      </c>
      <c r="DT23" s="9">
        <f t="shared" si="61"/>
        <v>1</v>
      </c>
      <c r="DU23" s="9">
        <f t="shared" si="62"/>
        <v>1</v>
      </c>
    </row>
    <row r="24" spans="1:125" ht="26.1" customHeight="1">
      <c r="A24" s="141">
        <v>22</v>
      </c>
      <c r="B24" s="136" t="s">
        <v>109</v>
      </c>
      <c r="C24" s="136" t="s">
        <v>108</v>
      </c>
      <c r="D24" s="135" t="s">
        <v>1353</v>
      </c>
      <c r="E24" s="140" t="s">
        <v>1352</v>
      </c>
      <c r="F24" s="133">
        <f t="shared" si="0"/>
        <v>1</v>
      </c>
      <c r="G24" s="139" t="s">
        <v>1352</v>
      </c>
      <c r="H24" s="133">
        <f t="shared" si="1"/>
        <v>1</v>
      </c>
      <c r="I24" s="140" t="s">
        <v>1352</v>
      </c>
      <c r="J24" s="131">
        <f t="shared" si="2"/>
        <v>1</v>
      </c>
      <c r="K24" s="140" t="s">
        <v>1352</v>
      </c>
      <c r="L24" s="133">
        <f t="shared" si="3"/>
        <v>2</v>
      </c>
      <c r="M24" s="139" t="s">
        <v>1352</v>
      </c>
      <c r="N24" s="133">
        <f t="shared" si="4"/>
        <v>2</v>
      </c>
      <c r="O24" s="139" t="s">
        <v>1352</v>
      </c>
      <c r="P24" s="133">
        <f t="shared" si="5"/>
        <v>2</v>
      </c>
      <c r="Q24" s="140" t="s">
        <v>1352</v>
      </c>
      <c r="R24" s="133">
        <f t="shared" si="6"/>
        <v>2</v>
      </c>
      <c r="S24" s="139"/>
      <c r="T24" s="131">
        <f t="shared" si="7"/>
        <v>0</v>
      </c>
      <c r="U24" s="140"/>
      <c r="V24" s="133">
        <f t="shared" si="8"/>
        <v>0</v>
      </c>
      <c r="W24" s="139"/>
      <c r="X24" s="131">
        <f t="shared" si="9"/>
        <v>0</v>
      </c>
      <c r="Y24" s="140"/>
      <c r="Z24" s="133">
        <f t="shared" si="10"/>
        <v>0</v>
      </c>
      <c r="AA24" s="139"/>
      <c r="AB24" s="131">
        <f t="shared" si="11"/>
        <v>0</v>
      </c>
      <c r="AC24" s="140" t="s">
        <v>1352</v>
      </c>
      <c r="AD24" s="133">
        <f t="shared" si="12"/>
        <v>3</v>
      </c>
      <c r="AE24" s="139" t="s">
        <v>1352</v>
      </c>
      <c r="AF24" s="131">
        <f t="shared" si="13"/>
        <v>4</v>
      </c>
      <c r="AG24" s="140" t="s">
        <v>1352</v>
      </c>
      <c r="AH24" s="133">
        <f t="shared" si="14"/>
        <v>4</v>
      </c>
      <c r="AI24" s="139" t="s">
        <v>1352</v>
      </c>
      <c r="AJ24" s="131">
        <f t="shared" si="15"/>
        <v>4</v>
      </c>
      <c r="AK24" s="140" t="s">
        <v>1352</v>
      </c>
      <c r="AL24" s="133">
        <f t="shared" si="16"/>
        <v>4</v>
      </c>
      <c r="AM24" s="139" t="s">
        <v>1352</v>
      </c>
      <c r="AN24" s="131">
        <f t="shared" si="17"/>
        <v>4</v>
      </c>
      <c r="AO24" s="134" t="s">
        <v>1352</v>
      </c>
      <c r="AP24" s="133">
        <f t="shared" si="18"/>
        <v>3</v>
      </c>
      <c r="AQ24" s="132" t="s">
        <v>1352</v>
      </c>
      <c r="AR24" s="131">
        <f t="shared" si="19"/>
        <v>3</v>
      </c>
      <c r="AS24" s="134" t="s">
        <v>1352</v>
      </c>
      <c r="AT24" s="133">
        <f t="shared" si="20"/>
        <v>3</v>
      </c>
      <c r="AU24" s="132" t="s">
        <v>1352</v>
      </c>
      <c r="AV24" s="131">
        <f t="shared" si="21"/>
        <v>3</v>
      </c>
      <c r="AW24" s="134" t="s">
        <v>1352</v>
      </c>
      <c r="AX24" s="133">
        <f t="shared" si="22"/>
        <v>3</v>
      </c>
      <c r="AY24" s="128">
        <f t="shared" si="23"/>
        <v>49</v>
      </c>
      <c r="AZ24" s="127">
        <v>0.3805324074074074</v>
      </c>
      <c r="BA24" s="138">
        <v>8</v>
      </c>
      <c r="BB24" s="125">
        <f t="shared" si="24"/>
        <v>41</v>
      </c>
      <c r="BC24" s="124">
        <f t="shared" si="25"/>
        <v>21</v>
      </c>
      <c r="BD24" s="123">
        <f>RANK(BB24,$BB$4:$BB$43,0)+COUNTIF($BB$4:BB24,BB24)-1</f>
        <v>21</v>
      </c>
      <c r="BE24" s="122">
        <v>1988</v>
      </c>
      <c r="BF24" s="107"/>
      <c r="BG24" s="94">
        <v>0.33333333333333331</v>
      </c>
      <c r="BH24" s="94"/>
      <c r="BI24" s="94">
        <f t="shared" si="26"/>
        <v>-0.33333333333333331</v>
      </c>
      <c r="BJ24" s="93" t="e">
        <f t="shared" si="27"/>
        <v>#NUM!</v>
      </c>
      <c r="BK24" s="92" t="e">
        <f t="shared" si="28"/>
        <v>#NUM!</v>
      </c>
      <c r="BO24" s="97">
        <f t="shared" si="29"/>
        <v>1</v>
      </c>
      <c r="BP24" s="97"/>
      <c r="BQ24" s="97">
        <f t="shared" si="30"/>
        <v>1</v>
      </c>
      <c r="BS24" s="97">
        <f t="shared" si="31"/>
        <v>1</v>
      </c>
      <c r="BT24" s="97"/>
      <c r="BU24" s="97">
        <f t="shared" si="32"/>
        <v>1</v>
      </c>
      <c r="BW24" s="97">
        <f t="shared" si="33"/>
        <v>1</v>
      </c>
      <c r="BY24" s="97">
        <f t="shared" si="34"/>
        <v>1</v>
      </c>
      <c r="CA24" s="97">
        <f t="shared" si="35"/>
        <v>1</v>
      </c>
      <c r="CC24" s="97">
        <f t="shared" si="36"/>
        <v>0</v>
      </c>
      <c r="CE24" s="97">
        <f t="shared" si="37"/>
        <v>0</v>
      </c>
      <c r="CF24" s="97"/>
      <c r="CG24" s="97">
        <f t="shared" si="38"/>
        <v>0</v>
      </c>
      <c r="CH24" s="97"/>
      <c r="CI24" s="97">
        <f t="shared" si="39"/>
        <v>0</v>
      </c>
      <c r="CJ24" s="97"/>
      <c r="CK24" s="97">
        <f t="shared" si="40"/>
        <v>0</v>
      </c>
      <c r="CL24" s="97"/>
      <c r="CM24" s="97">
        <f t="shared" si="41"/>
        <v>1</v>
      </c>
      <c r="CN24" s="97"/>
      <c r="CO24" s="97">
        <f t="shared" si="42"/>
        <v>1</v>
      </c>
      <c r="CP24" s="97"/>
      <c r="CQ24" s="97">
        <f t="shared" si="43"/>
        <v>1</v>
      </c>
      <c r="CR24" s="97"/>
      <c r="CS24" s="97">
        <f t="shared" si="44"/>
        <v>1</v>
      </c>
      <c r="CT24" s="97"/>
      <c r="CU24" s="97">
        <f t="shared" si="45"/>
        <v>1</v>
      </c>
      <c r="CV24" s="97"/>
      <c r="CW24" s="97">
        <f t="shared" si="46"/>
        <v>1</v>
      </c>
      <c r="CX24" s="97"/>
      <c r="CY24" s="97">
        <f t="shared" si="47"/>
        <v>1</v>
      </c>
      <c r="CZ24" s="97"/>
      <c r="DA24" s="97">
        <f t="shared" si="48"/>
        <v>1</v>
      </c>
      <c r="DB24" s="97"/>
      <c r="DC24" s="97">
        <f t="shared" si="49"/>
        <v>1</v>
      </c>
      <c r="DD24" s="97"/>
      <c r="DE24" s="97">
        <f t="shared" si="50"/>
        <v>1</v>
      </c>
      <c r="DF24" s="97"/>
      <c r="DG24" s="97">
        <f t="shared" si="51"/>
        <v>1</v>
      </c>
      <c r="DJ24" s="15">
        <f>VLOOKUP(DK24,id!$A:$C,3,0)</f>
        <v>41</v>
      </c>
      <c r="DK24" s="15" t="str">
        <f t="shared" si="56"/>
        <v>GłomskiAleksander1988</v>
      </c>
      <c r="DL24" s="9" t="str">
        <f t="shared" si="52"/>
        <v>Głomski</v>
      </c>
      <c r="DM24" s="9" t="str">
        <f t="shared" si="53"/>
        <v>Aleksander</v>
      </c>
      <c r="DN24" s="9" t="str">
        <f t="shared" si="57"/>
        <v>Tup Tuś Kizia</v>
      </c>
      <c r="DO24" s="9">
        <f t="shared" si="58"/>
        <v>1988</v>
      </c>
      <c r="DP24" s="9">
        <f t="shared" si="59"/>
        <v>28.7222860680175</v>
      </c>
      <c r="DQ24" s="9"/>
      <c r="DR24" s="9">
        <f t="shared" si="60"/>
        <v>0.96432264736297824</v>
      </c>
      <c r="DS24" s="9">
        <v>1</v>
      </c>
      <c r="DT24" s="9">
        <f t="shared" si="61"/>
        <v>0.95348837209302328</v>
      </c>
      <c r="DU24" s="9">
        <f t="shared" si="62"/>
        <v>1</v>
      </c>
    </row>
    <row r="25" spans="1:125" ht="26.1" customHeight="1">
      <c r="A25" s="137">
        <v>16</v>
      </c>
      <c r="B25" s="136" t="s">
        <v>98</v>
      </c>
      <c r="C25" s="136" t="s">
        <v>99</v>
      </c>
      <c r="D25" s="135"/>
      <c r="E25" s="134" t="s">
        <v>1352</v>
      </c>
      <c r="F25" s="133">
        <f t="shared" si="0"/>
        <v>1</v>
      </c>
      <c r="G25" s="132" t="s">
        <v>1352</v>
      </c>
      <c r="H25" s="133">
        <f t="shared" si="1"/>
        <v>1</v>
      </c>
      <c r="I25" s="134" t="s">
        <v>1352</v>
      </c>
      <c r="J25" s="131">
        <f t="shared" si="2"/>
        <v>1</v>
      </c>
      <c r="K25" s="134" t="s">
        <v>1352</v>
      </c>
      <c r="L25" s="133">
        <f t="shared" si="3"/>
        <v>2</v>
      </c>
      <c r="M25" s="132" t="s">
        <v>1352</v>
      </c>
      <c r="N25" s="133">
        <f t="shared" si="4"/>
        <v>2</v>
      </c>
      <c r="O25" s="132" t="s">
        <v>1352</v>
      </c>
      <c r="P25" s="133">
        <f t="shared" si="5"/>
        <v>2</v>
      </c>
      <c r="Q25" s="134" t="s">
        <v>1352</v>
      </c>
      <c r="R25" s="133">
        <f t="shared" si="6"/>
        <v>2</v>
      </c>
      <c r="S25" s="132"/>
      <c r="T25" s="131">
        <f t="shared" si="7"/>
        <v>0</v>
      </c>
      <c r="U25" s="134"/>
      <c r="V25" s="133">
        <f t="shared" si="8"/>
        <v>0</v>
      </c>
      <c r="W25" s="132"/>
      <c r="X25" s="131">
        <f t="shared" si="9"/>
        <v>0</v>
      </c>
      <c r="Y25" s="134"/>
      <c r="Z25" s="133">
        <f t="shared" si="10"/>
        <v>0</v>
      </c>
      <c r="AA25" s="132"/>
      <c r="AB25" s="131">
        <f t="shared" si="11"/>
        <v>0</v>
      </c>
      <c r="AC25" s="134" t="s">
        <v>1352</v>
      </c>
      <c r="AD25" s="133">
        <f t="shared" si="12"/>
        <v>3</v>
      </c>
      <c r="AE25" s="132" t="s">
        <v>1352</v>
      </c>
      <c r="AF25" s="131">
        <f t="shared" si="13"/>
        <v>4</v>
      </c>
      <c r="AG25" s="134" t="s">
        <v>1352</v>
      </c>
      <c r="AH25" s="133">
        <f t="shared" si="14"/>
        <v>4</v>
      </c>
      <c r="AI25" s="132" t="s">
        <v>1352</v>
      </c>
      <c r="AJ25" s="131">
        <f t="shared" si="15"/>
        <v>4</v>
      </c>
      <c r="AK25" s="134" t="s">
        <v>1352</v>
      </c>
      <c r="AL25" s="133">
        <f t="shared" si="16"/>
        <v>4</v>
      </c>
      <c r="AM25" s="132" t="s">
        <v>1352</v>
      </c>
      <c r="AN25" s="131">
        <f t="shared" si="17"/>
        <v>4</v>
      </c>
      <c r="AO25" s="134"/>
      <c r="AP25" s="133">
        <f t="shared" si="18"/>
        <v>0</v>
      </c>
      <c r="AQ25" s="132"/>
      <c r="AR25" s="131">
        <f t="shared" si="19"/>
        <v>0</v>
      </c>
      <c r="AS25" s="134"/>
      <c r="AT25" s="133">
        <f t="shared" si="20"/>
        <v>0</v>
      </c>
      <c r="AU25" s="132" t="s">
        <v>1352</v>
      </c>
      <c r="AV25" s="131">
        <f t="shared" si="21"/>
        <v>3</v>
      </c>
      <c r="AW25" s="130" t="s">
        <v>1352</v>
      </c>
      <c r="AX25" s="129">
        <f t="shared" si="22"/>
        <v>3</v>
      </c>
      <c r="AY25" s="128">
        <f t="shared" si="23"/>
        <v>40</v>
      </c>
      <c r="AZ25" s="127">
        <v>0.375</v>
      </c>
      <c r="BA25" s="126"/>
      <c r="BB25" s="125">
        <f t="shared" si="24"/>
        <v>40</v>
      </c>
      <c r="BC25" s="124">
        <f t="shared" si="25"/>
        <v>22</v>
      </c>
      <c r="BD25" s="123">
        <f>RANK(BB25,$BB$4:$BB$43,0)+COUNTIF($BB$4:BB25,BB25)-1</f>
        <v>22</v>
      </c>
      <c r="BE25" s="122">
        <v>1974</v>
      </c>
      <c r="BF25" s="107"/>
      <c r="BG25" s="94">
        <v>0.33333333333333331</v>
      </c>
      <c r="BH25" s="94">
        <v>0.70158564814814817</v>
      </c>
      <c r="BI25" s="94">
        <f t="shared" si="26"/>
        <v>0.36825231481481485</v>
      </c>
      <c r="BJ25" s="93">
        <f t="shared" si="27"/>
        <v>530</v>
      </c>
      <c r="BK25" s="92">
        <f t="shared" si="28"/>
        <v>10</v>
      </c>
      <c r="BO25" s="97">
        <f t="shared" si="29"/>
        <v>1</v>
      </c>
      <c r="BP25" s="97"/>
      <c r="BQ25" s="97">
        <f t="shared" si="30"/>
        <v>1</v>
      </c>
      <c r="BS25" s="97">
        <f t="shared" si="31"/>
        <v>1</v>
      </c>
      <c r="BT25" s="97"/>
      <c r="BU25" s="97">
        <f t="shared" si="32"/>
        <v>1</v>
      </c>
      <c r="BW25" s="97">
        <f t="shared" si="33"/>
        <v>1</v>
      </c>
      <c r="BY25" s="97">
        <f t="shared" si="34"/>
        <v>1</v>
      </c>
      <c r="CA25" s="97">
        <f t="shared" si="35"/>
        <v>1</v>
      </c>
      <c r="CC25" s="97">
        <f t="shared" si="36"/>
        <v>0</v>
      </c>
      <c r="CE25" s="97">
        <f t="shared" si="37"/>
        <v>0</v>
      </c>
      <c r="CF25" s="97"/>
      <c r="CG25" s="97">
        <f t="shared" si="38"/>
        <v>0</v>
      </c>
      <c r="CH25" s="97"/>
      <c r="CI25" s="97">
        <f t="shared" si="39"/>
        <v>0</v>
      </c>
      <c r="CJ25" s="97"/>
      <c r="CK25" s="97">
        <f t="shared" si="40"/>
        <v>0</v>
      </c>
      <c r="CL25" s="97"/>
      <c r="CM25" s="97">
        <f t="shared" si="41"/>
        <v>1</v>
      </c>
      <c r="CN25" s="97"/>
      <c r="CO25" s="97">
        <f t="shared" si="42"/>
        <v>1</v>
      </c>
      <c r="CP25" s="97"/>
      <c r="CQ25" s="97">
        <f t="shared" si="43"/>
        <v>1</v>
      </c>
      <c r="CR25" s="97"/>
      <c r="CS25" s="97">
        <f t="shared" si="44"/>
        <v>1</v>
      </c>
      <c r="CT25" s="97"/>
      <c r="CU25" s="97">
        <f t="shared" si="45"/>
        <v>1</v>
      </c>
      <c r="CV25" s="97"/>
      <c r="CW25" s="97">
        <f t="shared" si="46"/>
        <v>1</v>
      </c>
      <c r="CX25" s="97"/>
      <c r="CY25" s="97">
        <f t="shared" si="47"/>
        <v>0</v>
      </c>
      <c r="CZ25" s="97"/>
      <c r="DA25" s="97">
        <f t="shared" si="48"/>
        <v>0</v>
      </c>
      <c r="DB25" s="97"/>
      <c r="DC25" s="97">
        <f t="shared" si="49"/>
        <v>0</v>
      </c>
      <c r="DD25" s="97"/>
      <c r="DE25" s="97">
        <f t="shared" si="50"/>
        <v>1</v>
      </c>
      <c r="DF25" s="97"/>
      <c r="DG25" s="97">
        <f t="shared" si="51"/>
        <v>1</v>
      </c>
      <c r="DJ25" s="15">
        <f>VLOOKUP(DK25,id!$A:$C,3,0)</f>
        <v>55</v>
      </c>
      <c r="DK25" s="15" t="str">
        <f t="shared" si="56"/>
        <v>MakowiecSławomir1974</v>
      </c>
      <c r="DL25" s="9" t="str">
        <f t="shared" si="52"/>
        <v>Makowiec</v>
      </c>
      <c r="DM25" s="9" t="str">
        <f t="shared" si="53"/>
        <v>Sławomir</v>
      </c>
      <c r="DN25" s="9">
        <f t="shared" si="57"/>
        <v>0</v>
      </c>
      <c r="DO25" s="9">
        <f t="shared" si="58"/>
        <v>1974</v>
      </c>
      <c r="DP25" s="9">
        <f t="shared" si="59"/>
        <v>28.021742505382925</v>
      </c>
      <c r="DQ25" s="9"/>
      <c r="DR25" s="9">
        <f t="shared" si="60"/>
        <v>1.0147530864197531</v>
      </c>
      <c r="DS25" s="9">
        <v>1</v>
      </c>
      <c r="DT25" s="9">
        <f t="shared" si="61"/>
        <v>0.97560975609756095</v>
      </c>
      <c r="DU25" s="9">
        <f t="shared" si="62"/>
        <v>1</v>
      </c>
    </row>
    <row r="26" spans="1:125" ht="26.1" customHeight="1" thickBot="1">
      <c r="A26" s="121">
        <v>3</v>
      </c>
      <c r="B26" s="120" t="s">
        <v>19</v>
      </c>
      <c r="C26" s="120" t="s">
        <v>157</v>
      </c>
      <c r="D26" s="119" t="s">
        <v>199</v>
      </c>
      <c r="E26" s="116"/>
      <c r="F26" s="115">
        <f t="shared" si="0"/>
        <v>0</v>
      </c>
      <c r="G26" s="118"/>
      <c r="H26" s="115">
        <f t="shared" si="1"/>
        <v>0</v>
      </c>
      <c r="I26" s="116"/>
      <c r="J26" s="117">
        <f t="shared" si="2"/>
        <v>0</v>
      </c>
      <c r="K26" s="116"/>
      <c r="L26" s="115">
        <f t="shared" si="3"/>
        <v>0</v>
      </c>
      <c r="M26" s="118" t="s">
        <v>1352</v>
      </c>
      <c r="N26" s="115">
        <f t="shared" si="4"/>
        <v>2</v>
      </c>
      <c r="O26" s="118"/>
      <c r="P26" s="115">
        <f t="shared" si="5"/>
        <v>0</v>
      </c>
      <c r="Q26" s="116" t="s">
        <v>1352</v>
      </c>
      <c r="R26" s="115">
        <f t="shared" si="6"/>
        <v>2</v>
      </c>
      <c r="S26" s="118" t="s">
        <v>1352</v>
      </c>
      <c r="T26" s="117">
        <f t="shared" si="7"/>
        <v>2</v>
      </c>
      <c r="U26" s="116" t="s">
        <v>1352</v>
      </c>
      <c r="V26" s="115">
        <f t="shared" si="8"/>
        <v>2</v>
      </c>
      <c r="W26" s="118" t="s">
        <v>1352</v>
      </c>
      <c r="X26" s="117">
        <f t="shared" si="9"/>
        <v>1</v>
      </c>
      <c r="Y26" s="116" t="s">
        <v>1352</v>
      </c>
      <c r="Z26" s="115">
        <f t="shared" si="10"/>
        <v>1</v>
      </c>
      <c r="AA26" s="118" t="s">
        <v>1352</v>
      </c>
      <c r="AB26" s="117">
        <f t="shared" si="11"/>
        <v>1</v>
      </c>
      <c r="AC26" s="116"/>
      <c r="AD26" s="115">
        <f t="shared" si="12"/>
        <v>0</v>
      </c>
      <c r="AE26" s="118"/>
      <c r="AF26" s="117">
        <f t="shared" si="13"/>
        <v>0</v>
      </c>
      <c r="AG26" s="116" t="s">
        <v>1352</v>
      </c>
      <c r="AH26" s="115">
        <f t="shared" si="14"/>
        <v>4</v>
      </c>
      <c r="AI26" s="118" t="s">
        <v>1352</v>
      </c>
      <c r="AJ26" s="117">
        <f t="shared" si="15"/>
        <v>4</v>
      </c>
      <c r="AK26" s="116" t="s">
        <v>1352</v>
      </c>
      <c r="AL26" s="115">
        <f t="shared" si="16"/>
        <v>4</v>
      </c>
      <c r="AM26" s="118" t="s">
        <v>1352</v>
      </c>
      <c r="AN26" s="117">
        <f t="shared" si="17"/>
        <v>4</v>
      </c>
      <c r="AO26" s="116" t="s">
        <v>1352</v>
      </c>
      <c r="AP26" s="115">
        <f t="shared" si="18"/>
        <v>3</v>
      </c>
      <c r="AQ26" s="118" t="s">
        <v>1352</v>
      </c>
      <c r="AR26" s="117">
        <f t="shared" si="19"/>
        <v>3</v>
      </c>
      <c r="AS26" s="116" t="s">
        <v>1352</v>
      </c>
      <c r="AT26" s="115">
        <f t="shared" si="20"/>
        <v>3</v>
      </c>
      <c r="AU26" s="118" t="s">
        <v>1352</v>
      </c>
      <c r="AV26" s="117">
        <f t="shared" si="21"/>
        <v>3</v>
      </c>
      <c r="AW26" s="116" t="s">
        <v>1352</v>
      </c>
      <c r="AX26" s="115">
        <f t="shared" si="22"/>
        <v>3</v>
      </c>
      <c r="AY26" s="114">
        <f t="shared" si="23"/>
        <v>42</v>
      </c>
      <c r="AZ26" s="113">
        <v>0.40335648148148145</v>
      </c>
      <c r="BA26" s="112">
        <v>41</v>
      </c>
      <c r="BB26" s="111">
        <f t="shared" si="24"/>
        <v>1</v>
      </c>
      <c r="BC26" s="110">
        <f t="shared" si="25"/>
        <v>23</v>
      </c>
      <c r="BD26" s="109">
        <f>RANK(BB26,$BB$4:$BB$43,0)+COUNTIF($BB$4:BB26,BB26)-1</f>
        <v>23</v>
      </c>
      <c r="BE26" s="108">
        <v>1976</v>
      </c>
      <c r="BF26" s="107"/>
      <c r="BG26" s="94">
        <v>0.33333333333333331</v>
      </c>
      <c r="BH26" s="94"/>
      <c r="BI26" s="94">
        <f t="shared" si="26"/>
        <v>-0.33333333333333331</v>
      </c>
      <c r="BJ26" s="93" t="e">
        <f t="shared" si="27"/>
        <v>#NUM!</v>
      </c>
      <c r="BK26" s="92" t="e">
        <f t="shared" si="28"/>
        <v>#NUM!</v>
      </c>
      <c r="BO26" s="97">
        <f t="shared" si="29"/>
        <v>0</v>
      </c>
      <c r="BP26" s="97"/>
      <c r="BQ26" s="97">
        <f t="shared" si="30"/>
        <v>0</v>
      </c>
      <c r="BS26" s="97">
        <f t="shared" si="31"/>
        <v>0</v>
      </c>
      <c r="BT26" s="97"/>
      <c r="BU26" s="97">
        <f t="shared" si="32"/>
        <v>0</v>
      </c>
      <c r="BW26" s="97">
        <f t="shared" si="33"/>
        <v>1</v>
      </c>
      <c r="BY26" s="97">
        <f t="shared" si="34"/>
        <v>0</v>
      </c>
      <c r="CA26" s="97">
        <f t="shared" si="35"/>
        <v>1</v>
      </c>
      <c r="CC26" s="97">
        <f t="shared" si="36"/>
        <v>1</v>
      </c>
      <c r="CE26" s="97">
        <f t="shared" si="37"/>
        <v>1</v>
      </c>
      <c r="CF26" s="97"/>
      <c r="CG26" s="97">
        <f t="shared" si="38"/>
        <v>1</v>
      </c>
      <c r="CH26" s="97"/>
      <c r="CI26" s="97">
        <f t="shared" si="39"/>
        <v>1</v>
      </c>
      <c r="CJ26" s="97"/>
      <c r="CK26" s="97">
        <f t="shared" si="40"/>
        <v>1</v>
      </c>
      <c r="CL26" s="97"/>
      <c r="CM26" s="97">
        <f t="shared" si="41"/>
        <v>0</v>
      </c>
      <c r="CN26" s="97"/>
      <c r="CO26" s="97">
        <f t="shared" si="42"/>
        <v>0</v>
      </c>
      <c r="CP26" s="97"/>
      <c r="CQ26" s="97">
        <f t="shared" si="43"/>
        <v>1</v>
      </c>
      <c r="CR26" s="97"/>
      <c r="CS26" s="97">
        <f t="shared" si="44"/>
        <v>1</v>
      </c>
      <c r="CT26" s="97"/>
      <c r="CU26" s="97">
        <f t="shared" si="45"/>
        <v>1</v>
      </c>
      <c r="CV26" s="97"/>
      <c r="CW26" s="97">
        <f t="shared" si="46"/>
        <v>1</v>
      </c>
      <c r="CX26" s="97"/>
      <c r="CY26" s="97">
        <f t="shared" si="47"/>
        <v>1</v>
      </c>
      <c r="CZ26" s="97"/>
      <c r="DA26" s="97">
        <f t="shared" si="48"/>
        <v>1</v>
      </c>
      <c r="DB26" s="97"/>
      <c r="DC26" s="97">
        <f t="shared" si="49"/>
        <v>1</v>
      </c>
      <c r="DD26" s="97"/>
      <c r="DE26" s="97">
        <f t="shared" si="50"/>
        <v>1</v>
      </c>
      <c r="DF26" s="97"/>
      <c r="DG26" s="97">
        <f t="shared" si="51"/>
        <v>1</v>
      </c>
      <c r="DJ26" s="15">
        <f>VLOOKUP(DK26,id!$A:$C,3,0)</f>
        <v>105</v>
      </c>
      <c r="DK26" s="15" t="str">
        <f t="shared" si="56"/>
        <v>JóźwiukPiotr1976</v>
      </c>
      <c r="DL26" s="9" t="str">
        <f t="shared" si="52"/>
        <v>Jóźwiuk</v>
      </c>
      <c r="DM26" s="9" t="str">
        <f t="shared" si="53"/>
        <v>Piotr</v>
      </c>
      <c r="DN26" s="9" t="str">
        <f t="shared" si="57"/>
        <v>Brotherhood of Moonshine</v>
      </c>
      <c r="DO26" s="9">
        <f t="shared" si="58"/>
        <v>1976</v>
      </c>
      <c r="DP26" s="9">
        <f t="shared" si="59"/>
        <v>0.70054356263457318</v>
      </c>
      <c r="DQ26" s="9"/>
      <c r="DR26" s="9">
        <f t="shared" si="60"/>
        <v>0.9296987087517935</v>
      </c>
      <c r="DS26" s="9">
        <v>1</v>
      </c>
      <c r="DT26" s="9">
        <f t="shared" si="61"/>
        <v>2.5000000000000001E-2</v>
      </c>
      <c r="DU26" s="9">
        <f t="shared" si="62"/>
        <v>1</v>
      </c>
    </row>
    <row r="27" spans="1:125" ht="26.1" customHeight="1">
      <c r="A27" s="99"/>
      <c r="B27" s="103"/>
      <c r="C27" s="103"/>
      <c r="D27" s="104"/>
      <c r="E27" s="99"/>
      <c r="F27" s="99"/>
      <c r="G27" s="99"/>
      <c r="H27" s="99"/>
      <c r="I27" s="99"/>
      <c r="J27" s="99"/>
      <c r="K27" s="99"/>
      <c r="L27" s="99"/>
      <c r="M27" s="99"/>
      <c r="N27" s="99"/>
      <c r="O27" s="99"/>
      <c r="P27" s="99"/>
      <c r="Q27" s="99"/>
      <c r="R27" s="99"/>
      <c r="S27" s="99"/>
      <c r="T27" s="99"/>
      <c r="U27" s="99"/>
      <c r="V27" s="99"/>
      <c r="W27" s="99"/>
      <c r="X27" s="99"/>
      <c r="Y27" s="99"/>
      <c r="Z27" s="99"/>
      <c r="AA27" s="99"/>
      <c r="AB27" s="99"/>
      <c r="AC27" s="99"/>
      <c r="AD27" s="99"/>
      <c r="AE27" s="99"/>
      <c r="AF27" s="99"/>
      <c r="AG27" s="99"/>
      <c r="AH27" s="99"/>
      <c r="AI27" s="99"/>
      <c r="AJ27" s="99"/>
      <c r="AK27" s="99"/>
      <c r="AL27" s="99"/>
      <c r="AM27" s="99"/>
      <c r="AN27" s="99"/>
      <c r="AO27" s="99"/>
      <c r="AP27" s="99"/>
      <c r="AQ27" s="99"/>
      <c r="AR27" s="99"/>
      <c r="AS27" s="99"/>
      <c r="AT27" s="99"/>
      <c r="AU27" s="99"/>
      <c r="AV27" s="99"/>
      <c r="AW27" s="99"/>
      <c r="AX27" s="99"/>
      <c r="AY27" s="99"/>
      <c r="AZ27" s="100"/>
      <c r="BA27" s="105"/>
      <c r="BB27" s="99"/>
      <c r="BC27" s="98"/>
      <c r="BD27" s="98"/>
      <c r="BE27" s="95"/>
      <c r="BF27" s="95"/>
      <c r="BG27" s="94"/>
      <c r="BH27" s="94"/>
      <c r="BI27" s="94"/>
      <c r="BJ27" s="93"/>
      <c r="BK27" s="92"/>
      <c r="BO27" s="97"/>
      <c r="BP27" s="97"/>
      <c r="BQ27" s="97"/>
      <c r="BS27" s="97"/>
      <c r="BT27" s="97"/>
      <c r="BU27" s="97"/>
      <c r="BW27" s="97"/>
      <c r="BY27" s="97"/>
      <c r="CA27" s="97"/>
      <c r="CC27" s="97"/>
      <c r="CE27" s="97"/>
      <c r="CF27" s="97"/>
      <c r="CG27" s="97"/>
      <c r="CH27" s="97"/>
      <c r="CI27" s="97"/>
      <c r="CJ27" s="97"/>
      <c r="CK27" s="97"/>
      <c r="CL27" s="97"/>
      <c r="CM27" s="97"/>
      <c r="CN27" s="97"/>
      <c r="CO27" s="97"/>
      <c r="CP27" s="97"/>
      <c r="CQ27" s="97"/>
      <c r="CR27" s="97"/>
      <c r="CS27" s="97"/>
      <c r="CT27" s="97"/>
      <c r="CU27" s="97"/>
      <c r="CV27" s="97"/>
      <c r="CW27" s="97"/>
      <c r="CX27" s="97"/>
      <c r="CY27" s="97"/>
      <c r="CZ27" s="97"/>
      <c r="DA27" s="97"/>
      <c r="DB27" s="97"/>
      <c r="DC27" s="97"/>
      <c r="DD27" s="97"/>
      <c r="DE27" s="97">
        <f t="shared" si="50"/>
        <v>0</v>
      </c>
      <c r="DF27" s="97"/>
      <c r="DG27" s="97">
        <f t="shared" si="51"/>
        <v>0</v>
      </c>
    </row>
    <row r="28" spans="1:125">
      <c r="A28" s="99"/>
      <c r="B28" s="103"/>
      <c r="C28" s="103"/>
      <c r="D28" s="104"/>
      <c r="E28" s="99"/>
      <c r="F28" s="99"/>
      <c r="G28" s="99"/>
      <c r="H28" s="99"/>
      <c r="I28" s="99"/>
      <c r="J28" s="99"/>
      <c r="K28" s="99"/>
      <c r="L28" s="99"/>
      <c r="M28" s="99"/>
      <c r="N28" s="99"/>
      <c r="O28" s="99"/>
      <c r="P28" s="99"/>
      <c r="Q28" s="99"/>
      <c r="R28" s="99"/>
      <c r="S28" s="99"/>
      <c r="T28" s="99"/>
      <c r="U28" s="99"/>
      <c r="V28" s="99"/>
      <c r="W28" s="99"/>
      <c r="X28" s="99"/>
      <c r="Y28" s="99"/>
      <c r="Z28" s="99"/>
      <c r="AA28" s="99"/>
      <c r="AB28" s="99"/>
      <c r="AC28" s="99"/>
      <c r="AD28" s="99"/>
      <c r="AE28" s="99"/>
      <c r="AF28" s="99"/>
      <c r="AG28" s="99"/>
      <c r="AH28" s="99"/>
      <c r="AI28" s="99"/>
      <c r="AJ28" s="99"/>
      <c r="AK28" s="99"/>
      <c r="AL28" s="99"/>
      <c r="AM28" s="99"/>
      <c r="AN28" s="99"/>
      <c r="AO28" s="99"/>
      <c r="AP28" s="99"/>
      <c r="AQ28" s="99"/>
      <c r="AR28" s="99"/>
      <c r="AS28" s="99"/>
      <c r="AT28" s="99"/>
      <c r="AU28" s="99"/>
      <c r="AV28" s="99"/>
      <c r="AW28" s="99"/>
      <c r="AX28" s="99"/>
      <c r="AY28" s="99"/>
      <c r="AZ28" s="100"/>
      <c r="BA28" s="105"/>
      <c r="BB28" s="99"/>
      <c r="BC28" s="98"/>
      <c r="BD28" s="98"/>
      <c r="BE28" s="95"/>
      <c r="BF28" s="95"/>
      <c r="BG28" s="94"/>
      <c r="BH28" s="94"/>
      <c r="BI28" s="94"/>
      <c r="BJ28" s="93"/>
      <c r="BK28" s="92"/>
      <c r="BO28" s="97"/>
      <c r="BP28" s="97"/>
      <c r="BQ28" s="97"/>
      <c r="BS28" s="97"/>
      <c r="BT28" s="97"/>
      <c r="BU28" s="97"/>
      <c r="BW28" s="97"/>
      <c r="BY28" s="97"/>
      <c r="CA28" s="97"/>
      <c r="CC28" s="97"/>
      <c r="CE28" s="97"/>
      <c r="CF28" s="97"/>
      <c r="CG28" s="97"/>
      <c r="CH28" s="97"/>
      <c r="CI28" s="97"/>
      <c r="CJ28" s="97"/>
      <c r="CK28" s="97"/>
      <c r="CL28" s="97"/>
      <c r="CM28" s="97"/>
      <c r="CN28" s="97"/>
      <c r="CO28" s="97"/>
      <c r="CP28" s="97"/>
      <c r="CQ28" s="97"/>
      <c r="CR28" s="97"/>
      <c r="CS28" s="97"/>
      <c r="CT28" s="97"/>
      <c r="CU28" s="97"/>
      <c r="CV28" s="97"/>
      <c r="CW28" s="97"/>
      <c r="CX28" s="97"/>
      <c r="CY28" s="97"/>
      <c r="CZ28" s="97"/>
      <c r="DA28" s="97"/>
      <c r="DB28" s="97"/>
      <c r="DC28" s="97"/>
      <c r="DD28" s="97"/>
      <c r="DE28" s="97">
        <f t="shared" si="50"/>
        <v>0</v>
      </c>
      <c r="DF28" s="97"/>
      <c r="DG28" s="97">
        <f t="shared" si="51"/>
        <v>0</v>
      </c>
    </row>
    <row r="29" spans="1:125" ht="28.5" customHeight="1">
      <c r="A29" s="99"/>
      <c r="B29" s="103"/>
      <c r="C29" s="103"/>
      <c r="D29" s="104"/>
      <c r="E29" s="99"/>
      <c r="F29" s="99"/>
      <c r="G29" s="99"/>
      <c r="H29" s="99"/>
      <c r="I29" s="99"/>
      <c r="J29" s="99"/>
      <c r="K29" s="99"/>
      <c r="L29" s="99"/>
      <c r="M29" s="99"/>
      <c r="N29" s="99"/>
      <c r="O29" s="99"/>
      <c r="P29" s="99"/>
      <c r="Q29" s="99"/>
      <c r="R29" s="99"/>
      <c r="S29" s="99"/>
      <c r="T29" s="99"/>
      <c r="U29" s="99"/>
      <c r="V29" s="99"/>
      <c r="W29" s="99"/>
      <c r="X29" s="99"/>
      <c r="Y29" s="99"/>
      <c r="Z29" s="99"/>
      <c r="AA29" s="99"/>
      <c r="AB29" s="99"/>
      <c r="AC29" s="99"/>
      <c r="AD29" s="99"/>
      <c r="AE29" s="99"/>
      <c r="AF29" s="99"/>
      <c r="AG29" s="99"/>
      <c r="AH29" s="99"/>
      <c r="AI29" s="99"/>
      <c r="AJ29" s="99"/>
      <c r="AK29" s="99"/>
      <c r="AL29" s="99"/>
      <c r="AM29" s="99"/>
      <c r="AN29" s="99"/>
      <c r="AO29" s="99"/>
      <c r="AP29" s="99"/>
      <c r="AQ29" s="99"/>
      <c r="AR29" s="99"/>
      <c r="AS29" s="99"/>
      <c r="AT29" s="99"/>
      <c r="AU29" s="99"/>
      <c r="AV29" s="99"/>
      <c r="AW29" s="99"/>
      <c r="AX29" s="99"/>
      <c r="AY29" s="99"/>
      <c r="AZ29" s="100"/>
      <c r="BA29" s="106"/>
      <c r="BB29" s="99"/>
      <c r="BC29" s="98"/>
      <c r="BD29" s="98"/>
      <c r="BE29" s="95"/>
      <c r="BF29" s="95"/>
      <c r="BG29" s="94"/>
      <c r="BH29" s="94"/>
      <c r="BI29" s="94"/>
      <c r="BJ29" s="93"/>
      <c r="BK29" s="92"/>
      <c r="BO29" s="97"/>
      <c r="BP29" s="97"/>
      <c r="BQ29" s="97"/>
      <c r="BS29" s="97"/>
      <c r="BT29" s="97"/>
      <c r="BU29" s="97"/>
      <c r="BW29" s="97"/>
      <c r="BY29" s="97"/>
      <c r="CA29" s="97"/>
      <c r="CC29" s="97"/>
      <c r="CE29" s="97"/>
      <c r="CF29" s="97"/>
      <c r="CG29" s="97"/>
      <c r="CH29" s="97"/>
      <c r="CI29" s="97"/>
      <c r="CJ29" s="97"/>
      <c r="CK29" s="97"/>
      <c r="CL29" s="97"/>
      <c r="CM29" s="97"/>
      <c r="CN29" s="97"/>
      <c r="CO29" s="97"/>
      <c r="CP29" s="97"/>
      <c r="CQ29" s="97"/>
      <c r="CR29" s="97"/>
      <c r="CS29" s="97"/>
      <c r="CT29" s="97"/>
      <c r="CU29" s="97"/>
      <c r="CV29" s="97"/>
      <c r="CW29" s="97"/>
      <c r="CX29" s="97"/>
      <c r="CY29" s="97"/>
      <c r="CZ29" s="97"/>
      <c r="DA29" s="97"/>
      <c r="DB29" s="97"/>
      <c r="DC29" s="97"/>
      <c r="DD29" s="97"/>
      <c r="DE29" s="97">
        <f t="shared" si="50"/>
        <v>0</v>
      </c>
      <c r="DF29" s="97"/>
      <c r="DG29" s="97">
        <f t="shared" si="51"/>
        <v>0</v>
      </c>
    </row>
    <row r="30" spans="1:125" ht="29.25" customHeight="1">
      <c r="A30" s="99"/>
      <c r="B30" s="103"/>
      <c r="C30" s="103"/>
      <c r="D30" s="104"/>
      <c r="E30" s="99"/>
      <c r="F30" s="99"/>
      <c r="G30" s="99"/>
      <c r="H30" s="99"/>
      <c r="I30" s="99"/>
      <c r="J30" s="99"/>
      <c r="K30" s="99"/>
      <c r="L30" s="99"/>
      <c r="M30" s="99"/>
      <c r="N30" s="99"/>
      <c r="O30" s="99"/>
      <c r="P30" s="99"/>
      <c r="Q30" s="99"/>
      <c r="R30" s="99"/>
      <c r="S30" s="99"/>
      <c r="T30" s="99"/>
      <c r="U30" s="99"/>
      <c r="V30" s="99"/>
      <c r="W30" s="99"/>
      <c r="X30" s="99"/>
      <c r="Y30" s="99"/>
      <c r="Z30" s="99"/>
      <c r="AA30" s="99"/>
      <c r="AB30" s="99"/>
      <c r="AC30" s="99"/>
      <c r="AD30" s="99"/>
      <c r="AE30" s="99"/>
      <c r="AF30" s="99"/>
      <c r="AG30" s="99"/>
      <c r="AH30" s="99"/>
      <c r="AI30" s="99"/>
      <c r="AJ30" s="99"/>
      <c r="AK30" s="99"/>
      <c r="AL30" s="99"/>
      <c r="AM30" s="99"/>
      <c r="AN30" s="99"/>
      <c r="AO30" s="99"/>
      <c r="AP30" s="99"/>
      <c r="AQ30" s="99"/>
      <c r="AR30" s="99"/>
      <c r="AS30" s="99"/>
      <c r="AT30" s="99"/>
      <c r="AU30" s="99"/>
      <c r="AV30" s="99"/>
      <c r="AW30" s="99"/>
      <c r="AX30" s="99"/>
      <c r="AY30" s="99"/>
      <c r="AZ30" s="100"/>
      <c r="BA30" s="105"/>
      <c r="BB30" s="99"/>
      <c r="BC30" s="98"/>
      <c r="BD30" s="98"/>
      <c r="BE30" s="95"/>
      <c r="BF30" s="95"/>
      <c r="BG30" s="94"/>
      <c r="BH30" s="94"/>
      <c r="BI30" s="94"/>
      <c r="BJ30" s="93"/>
      <c r="BK30" s="92"/>
      <c r="BO30" s="97"/>
      <c r="BP30" s="97"/>
      <c r="BQ30" s="97"/>
      <c r="BS30" s="97"/>
      <c r="BT30" s="97"/>
      <c r="BU30" s="97"/>
      <c r="BW30" s="97"/>
      <c r="BY30" s="97"/>
      <c r="CA30" s="97"/>
      <c r="CC30" s="97"/>
      <c r="CE30" s="97"/>
      <c r="CF30" s="97"/>
      <c r="CG30" s="97"/>
      <c r="CH30" s="97"/>
      <c r="CI30" s="97"/>
      <c r="CJ30" s="97"/>
      <c r="CK30" s="97"/>
      <c r="CL30" s="97"/>
      <c r="CM30" s="97"/>
      <c r="CN30" s="97"/>
      <c r="CO30" s="97"/>
      <c r="CP30" s="97"/>
      <c r="CQ30" s="97"/>
      <c r="CR30" s="97"/>
      <c r="CS30" s="97"/>
      <c r="CT30" s="97"/>
      <c r="CU30" s="97"/>
      <c r="CV30" s="97"/>
      <c r="CW30" s="97"/>
      <c r="CX30" s="97"/>
      <c r="CY30" s="97"/>
      <c r="CZ30" s="97"/>
      <c r="DA30" s="97"/>
      <c r="DB30" s="97"/>
      <c r="DC30" s="97"/>
      <c r="DD30" s="97"/>
      <c r="DE30" s="97">
        <f t="shared" si="50"/>
        <v>0</v>
      </c>
      <c r="DF30" s="97"/>
      <c r="DG30" s="97">
        <f t="shared" si="51"/>
        <v>0</v>
      </c>
    </row>
    <row r="31" spans="1:125">
      <c r="A31" s="99"/>
      <c r="B31" s="103"/>
      <c r="C31" s="103"/>
      <c r="D31" s="104"/>
      <c r="E31" s="99"/>
      <c r="F31" s="99"/>
      <c r="G31" s="99"/>
      <c r="H31" s="99"/>
      <c r="I31" s="99"/>
      <c r="J31" s="99"/>
      <c r="K31" s="99"/>
      <c r="L31" s="99"/>
      <c r="M31" s="99"/>
      <c r="N31" s="99"/>
      <c r="O31" s="99"/>
      <c r="P31" s="99"/>
      <c r="Q31" s="99"/>
      <c r="R31" s="99"/>
      <c r="S31" s="99"/>
      <c r="T31" s="99"/>
      <c r="U31" s="99"/>
      <c r="V31" s="99"/>
      <c r="W31" s="99"/>
      <c r="X31" s="99"/>
      <c r="Y31" s="99"/>
      <c r="Z31" s="99"/>
      <c r="AA31" s="99"/>
      <c r="AB31" s="99"/>
      <c r="AC31" s="99"/>
      <c r="AD31" s="99"/>
      <c r="AE31" s="99"/>
      <c r="AF31" s="99"/>
      <c r="AG31" s="99"/>
      <c r="AH31" s="99"/>
      <c r="AI31" s="99"/>
      <c r="AJ31" s="99"/>
      <c r="AK31" s="99"/>
      <c r="AL31" s="99"/>
      <c r="AM31" s="99"/>
      <c r="AN31" s="99"/>
      <c r="AO31" s="99"/>
      <c r="AP31" s="99"/>
      <c r="AQ31" s="99"/>
      <c r="AR31" s="99"/>
      <c r="AS31" s="99"/>
      <c r="AT31" s="99"/>
      <c r="AU31" s="99"/>
      <c r="AV31" s="99"/>
      <c r="AW31" s="99"/>
      <c r="AX31" s="99"/>
      <c r="AY31" s="99"/>
      <c r="AZ31" s="100"/>
      <c r="BA31" s="105"/>
      <c r="BB31" s="99"/>
      <c r="BC31" s="98"/>
      <c r="BD31" s="98"/>
      <c r="BE31" s="95"/>
      <c r="BF31" s="95"/>
      <c r="BG31" s="94"/>
      <c r="BH31" s="94"/>
      <c r="BI31" s="94"/>
      <c r="BJ31" s="93"/>
      <c r="BK31" s="92"/>
      <c r="BO31" s="97"/>
      <c r="BP31" s="97"/>
      <c r="BQ31" s="97"/>
      <c r="BS31" s="97"/>
      <c r="BT31" s="97"/>
      <c r="BU31" s="97"/>
      <c r="BW31" s="97"/>
      <c r="BY31" s="97"/>
      <c r="CA31" s="97"/>
      <c r="CC31" s="97"/>
      <c r="CE31" s="97"/>
      <c r="CF31" s="97"/>
      <c r="CG31" s="97"/>
      <c r="CH31" s="97"/>
      <c r="CI31" s="97"/>
      <c r="CJ31" s="97"/>
      <c r="CK31" s="97"/>
      <c r="CL31" s="97"/>
      <c r="CM31" s="97"/>
      <c r="CN31" s="97"/>
      <c r="CO31" s="97"/>
      <c r="CP31" s="97"/>
      <c r="CQ31" s="97"/>
      <c r="CR31" s="97"/>
      <c r="CS31" s="97"/>
      <c r="CT31" s="97"/>
      <c r="CU31" s="97"/>
      <c r="CV31" s="97"/>
      <c r="CW31" s="97"/>
      <c r="CX31" s="97"/>
      <c r="CY31" s="97"/>
      <c r="CZ31" s="97"/>
      <c r="DA31" s="97"/>
      <c r="DB31" s="97"/>
      <c r="DC31" s="97"/>
      <c r="DD31" s="97"/>
      <c r="DE31" s="97">
        <f t="shared" si="50"/>
        <v>0</v>
      </c>
      <c r="DF31" s="97"/>
      <c r="DG31" s="97">
        <f t="shared" si="51"/>
        <v>0</v>
      </c>
    </row>
    <row r="32" spans="1:125">
      <c r="A32" s="99"/>
      <c r="B32" s="103"/>
      <c r="C32" s="103"/>
      <c r="D32" s="104"/>
      <c r="E32" s="99"/>
      <c r="F32" s="99"/>
      <c r="G32" s="99"/>
      <c r="H32" s="99"/>
      <c r="I32" s="99"/>
      <c r="J32" s="99"/>
      <c r="K32" s="99"/>
      <c r="L32" s="99"/>
      <c r="M32" s="99"/>
      <c r="N32" s="99"/>
      <c r="O32" s="99"/>
      <c r="P32" s="99"/>
      <c r="Q32" s="99"/>
      <c r="R32" s="99"/>
      <c r="S32" s="99"/>
      <c r="T32" s="99"/>
      <c r="U32" s="99"/>
      <c r="V32" s="99"/>
      <c r="W32" s="99"/>
      <c r="X32" s="99"/>
      <c r="Y32" s="99"/>
      <c r="Z32" s="99"/>
      <c r="AA32" s="99"/>
      <c r="AB32" s="99"/>
      <c r="AC32" s="99"/>
      <c r="AD32" s="99"/>
      <c r="AE32" s="99"/>
      <c r="AF32" s="99"/>
      <c r="AG32" s="99"/>
      <c r="AH32" s="99"/>
      <c r="AI32" s="99"/>
      <c r="AJ32" s="99"/>
      <c r="AK32" s="99"/>
      <c r="AL32" s="99"/>
      <c r="AM32" s="99"/>
      <c r="AN32" s="99"/>
      <c r="AO32" s="99"/>
      <c r="AP32" s="99"/>
      <c r="AQ32" s="99"/>
      <c r="AR32" s="99"/>
      <c r="AS32" s="99"/>
      <c r="AT32" s="99"/>
      <c r="AU32" s="99"/>
      <c r="AV32" s="99"/>
      <c r="AW32" s="99"/>
      <c r="AX32" s="99"/>
      <c r="AY32" s="99"/>
      <c r="AZ32" s="100"/>
      <c r="BA32" s="105"/>
      <c r="BB32" s="99"/>
      <c r="BC32" s="98"/>
      <c r="BD32" s="98"/>
      <c r="BE32" s="95"/>
      <c r="BF32" s="95"/>
      <c r="BG32" s="94"/>
      <c r="BH32" s="94"/>
      <c r="BI32" s="94"/>
      <c r="BJ32" s="93"/>
      <c r="BK32" s="92"/>
      <c r="BO32" s="97"/>
      <c r="BP32" s="97"/>
      <c r="BQ32" s="97"/>
      <c r="BS32" s="97"/>
      <c r="BT32" s="97"/>
      <c r="BU32" s="97"/>
      <c r="BW32" s="97"/>
      <c r="BY32" s="97"/>
      <c r="CA32" s="97"/>
      <c r="CC32" s="97"/>
      <c r="CE32" s="97"/>
      <c r="CF32" s="97"/>
      <c r="CG32" s="97"/>
      <c r="CH32" s="97"/>
      <c r="CI32" s="97"/>
      <c r="CJ32" s="97"/>
      <c r="CK32" s="97"/>
      <c r="CL32" s="97"/>
      <c r="CM32" s="97"/>
      <c r="CN32" s="97"/>
      <c r="CO32" s="97"/>
      <c r="CP32" s="97"/>
      <c r="CQ32" s="97"/>
      <c r="CR32" s="97"/>
      <c r="CS32" s="97"/>
      <c r="CT32" s="97"/>
      <c r="CU32" s="97"/>
      <c r="CV32" s="97"/>
      <c r="CW32" s="97"/>
      <c r="CX32" s="97"/>
      <c r="CY32" s="97"/>
      <c r="CZ32" s="97"/>
      <c r="DA32" s="97"/>
      <c r="DB32" s="97"/>
      <c r="DC32" s="97"/>
      <c r="DD32" s="97"/>
      <c r="DE32" s="97">
        <f t="shared" si="50"/>
        <v>0</v>
      </c>
      <c r="DF32" s="97"/>
      <c r="DG32" s="97">
        <f t="shared" si="51"/>
        <v>0</v>
      </c>
    </row>
    <row r="33" spans="1:111" ht="30" customHeight="1">
      <c r="A33" s="99"/>
      <c r="B33" s="103"/>
      <c r="C33" s="103"/>
      <c r="D33" s="104"/>
      <c r="E33" s="99"/>
      <c r="F33" s="99"/>
      <c r="G33" s="99"/>
      <c r="H33" s="99"/>
      <c r="I33" s="99"/>
      <c r="J33" s="99"/>
      <c r="K33" s="99"/>
      <c r="L33" s="99"/>
      <c r="M33" s="99"/>
      <c r="N33" s="99"/>
      <c r="O33" s="99"/>
      <c r="P33" s="99"/>
      <c r="Q33" s="99"/>
      <c r="R33" s="99"/>
      <c r="S33" s="99"/>
      <c r="T33" s="99"/>
      <c r="U33" s="99"/>
      <c r="V33" s="99"/>
      <c r="W33" s="99"/>
      <c r="X33" s="99"/>
      <c r="Y33" s="99"/>
      <c r="Z33" s="99"/>
      <c r="AA33" s="99"/>
      <c r="AB33" s="99"/>
      <c r="AC33" s="99"/>
      <c r="AD33" s="99"/>
      <c r="AE33" s="99"/>
      <c r="AF33" s="99"/>
      <c r="AG33" s="99"/>
      <c r="AH33" s="99"/>
      <c r="AI33" s="99"/>
      <c r="AJ33" s="99"/>
      <c r="AK33" s="99"/>
      <c r="AL33" s="99"/>
      <c r="AM33" s="99"/>
      <c r="AN33" s="99"/>
      <c r="AO33" s="99"/>
      <c r="AP33" s="99"/>
      <c r="AQ33" s="99"/>
      <c r="AR33" s="99"/>
      <c r="AS33" s="99"/>
      <c r="AT33" s="99"/>
      <c r="AU33" s="99"/>
      <c r="AV33" s="99"/>
      <c r="AW33" s="99"/>
      <c r="AX33" s="99"/>
      <c r="AY33" s="99"/>
      <c r="AZ33" s="100"/>
      <c r="BA33" s="105"/>
      <c r="BB33" s="99"/>
      <c r="BC33" s="98"/>
      <c r="BD33" s="98"/>
      <c r="BE33" s="95"/>
      <c r="BF33" s="95"/>
      <c r="BG33" s="94"/>
      <c r="BH33" s="94"/>
      <c r="BI33" s="94"/>
      <c r="BJ33" s="93"/>
      <c r="BK33" s="92"/>
      <c r="BO33" s="97"/>
      <c r="BP33" s="97"/>
      <c r="BQ33" s="97"/>
      <c r="BS33" s="97"/>
      <c r="BT33" s="97"/>
      <c r="BU33" s="97"/>
      <c r="BW33" s="97"/>
      <c r="BY33" s="97"/>
      <c r="CA33" s="97"/>
      <c r="CC33" s="97"/>
      <c r="CE33" s="97"/>
      <c r="CF33" s="97"/>
      <c r="CG33" s="97"/>
      <c r="CH33" s="97"/>
      <c r="CI33" s="97"/>
      <c r="CJ33" s="97"/>
      <c r="CK33" s="97"/>
      <c r="CL33" s="97"/>
      <c r="CM33" s="97"/>
      <c r="CN33" s="97"/>
      <c r="CO33" s="97"/>
      <c r="CP33" s="97"/>
      <c r="CQ33" s="97"/>
      <c r="CR33" s="97"/>
      <c r="CS33" s="97"/>
      <c r="CT33" s="97"/>
      <c r="CU33" s="97"/>
      <c r="CV33" s="97"/>
      <c r="CW33" s="97"/>
      <c r="CX33" s="97"/>
      <c r="CY33" s="97"/>
      <c r="CZ33" s="97"/>
      <c r="DA33" s="97"/>
      <c r="DB33" s="97"/>
      <c r="DC33" s="97"/>
      <c r="DD33" s="97"/>
      <c r="DE33" s="97">
        <f t="shared" si="50"/>
        <v>0</v>
      </c>
      <c r="DF33" s="97"/>
      <c r="DG33" s="97">
        <f t="shared" si="51"/>
        <v>0</v>
      </c>
    </row>
    <row r="34" spans="1:111" ht="39.75" customHeight="1">
      <c r="A34" s="99"/>
      <c r="B34" s="103"/>
      <c r="C34" s="103"/>
      <c r="D34" s="104"/>
      <c r="E34" s="99"/>
      <c r="F34" s="99"/>
      <c r="G34" s="99"/>
      <c r="H34" s="99"/>
      <c r="I34" s="99"/>
      <c r="J34" s="99"/>
      <c r="K34" s="99"/>
      <c r="L34" s="99"/>
      <c r="M34" s="99"/>
      <c r="N34" s="99"/>
      <c r="O34" s="99"/>
      <c r="P34" s="99"/>
      <c r="Q34" s="99"/>
      <c r="R34" s="99"/>
      <c r="S34" s="99"/>
      <c r="T34" s="99"/>
      <c r="U34" s="99"/>
      <c r="V34" s="99"/>
      <c r="W34" s="99"/>
      <c r="X34" s="99"/>
      <c r="Y34" s="99"/>
      <c r="Z34" s="99"/>
      <c r="AA34" s="99"/>
      <c r="AB34" s="99"/>
      <c r="AC34" s="99"/>
      <c r="AD34" s="99"/>
      <c r="AE34" s="99"/>
      <c r="AF34" s="99"/>
      <c r="AG34" s="99"/>
      <c r="AH34" s="99"/>
      <c r="AI34" s="99"/>
      <c r="AJ34" s="99"/>
      <c r="AK34" s="99"/>
      <c r="AL34" s="99"/>
      <c r="AM34" s="99"/>
      <c r="AN34" s="99"/>
      <c r="AO34" s="99"/>
      <c r="AP34" s="99"/>
      <c r="AQ34" s="99"/>
      <c r="AR34" s="99"/>
      <c r="AS34" s="99"/>
      <c r="AT34" s="99"/>
      <c r="AU34" s="99"/>
      <c r="AV34" s="99"/>
      <c r="AW34" s="99"/>
      <c r="AX34" s="99"/>
      <c r="AY34" s="99"/>
      <c r="AZ34" s="100"/>
      <c r="BA34" s="105"/>
      <c r="BB34" s="99"/>
      <c r="BC34" s="98"/>
      <c r="BD34" s="98"/>
      <c r="BE34" s="95"/>
      <c r="BF34" s="95"/>
      <c r="BG34" s="94"/>
      <c r="BH34" s="94"/>
      <c r="BI34" s="94"/>
      <c r="BJ34" s="93"/>
      <c r="BK34" s="92"/>
      <c r="BO34" s="97"/>
      <c r="BP34" s="97"/>
      <c r="BQ34" s="97"/>
      <c r="BS34" s="97"/>
      <c r="BT34" s="97"/>
      <c r="BU34" s="97"/>
      <c r="BW34" s="97"/>
      <c r="BY34" s="97"/>
      <c r="CA34" s="97"/>
      <c r="CC34" s="97"/>
      <c r="CE34" s="97"/>
      <c r="CF34" s="97"/>
      <c r="CG34" s="97"/>
      <c r="CH34" s="97"/>
      <c r="CI34" s="97"/>
      <c r="CJ34" s="97"/>
      <c r="CK34" s="97"/>
      <c r="CL34" s="97"/>
      <c r="CM34" s="97"/>
      <c r="CN34" s="97"/>
      <c r="CO34" s="97"/>
      <c r="CP34" s="97"/>
      <c r="CQ34" s="97"/>
      <c r="CR34" s="97"/>
      <c r="CS34" s="97"/>
      <c r="CT34" s="97"/>
      <c r="CU34" s="97"/>
      <c r="CV34" s="97"/>
      <c r="CW34" s="97"/>
      <c r="CX34" s="97"/>
      <c r="CY34" s="97"/>
      <c r="CZ34" s="97"/>
      <c r="DA34" s="97"/>
      <c r="DB34" s="97"/>
      <c r="DC34" s="97"/>
      <c r="DD34" s="97"/>
      <c r="DE34" s="97">
        <f t="shared" si="50"/>
        <v>0</v>
      </c>
      <c r="DF34" s="97"/>
      <c r="DG34" s="97">
        <f t="shared" si="51"/>
        <v>0</v>
      </c>
    </row>
    <row r="35" spans="1:111" ht="29.25" customHeight="1">
      <c r="A35" s="99"/>
      <c r="B35" s="103"/>
      <c r="C35" s="103"/>
      <c r="D35" s="104"/>
      <c r="E35" s="101"/>
      <c r="F35" s="99"/>
      <c r="G35" s="101"/>
      <c r="H35" s="99"/>
      <c r="I35" s="101"/>
      <c r="J35" s="99"/>
      <c r="K35" s="101"/>
      <c r="L35" s="99"/>
      <c r="M35" s="101"/>
      <c r="N35" s="99"/>
      <c r="O35" s="101"/>
      <c r="P35" s="99"/>
      <c r="Q35" s="101"/>
      <c r="R35" s="99"/>
      <c r="S35" s="101"/>
      <c r="T35" s="99"/>
      <c r="U35" s="101"/>
      <c r="V35" s="99"/>
      <c r="W35" s="101"/>
      <c r="X35" s="99"/>
      <c r="Y35" s="101"/>
      <c r="Z35" s="99"/>
      <c r="AA35" s="101"/>
      <c r="AB35" s="99"/>
      <c r="AC35" s="101"/>
      <c r="AD35" s="99"/>
      <c r="AE35" s="101"/>
      <c r="AF35" s="99"/>
      <c r="AG35" s="101"/>
      <c r="AH35" s="99"/>
      <c r="AI35" s="101"/>
      <c r="AJ35" s="99"/>
      <c r="AK35" s="101"/>
      <c r="AL35" s="99"/>
      <c r="AM35" s="101"/>
      <c r="AN35" s="99"/>
      <c r="AO35" s="99"/>
      <c r="AP35" s="99"/>
      <c r="AQ35" s="99"/>
      <c r="AR35" s="99"/>
      <c r="AS35" s="99"/>
      <c r="AT35" s="99"/>
      <c r="AU35" s="99"/>
      <c r="AV35" s="99"/>
      <c r="AW35" s="99"/>
      <c r="AX35" s="99"/>
      <c r="AY35" s="99"/>
      <c r="AZ35" s="100"/>
      <c r="BA35" s="96"/>
      <c r="BB35" s="99"/>
      <c r="BC35" s="98"/>
      <c r="BD35" s="98"/>
      <c r="BE35" s="95"/>
      <c r="BF35" s="95"/>
      <c r="BG35" s="94"/>
      <c r="BH35" s="94"/>
      <c r="BI35" s="94"/>
      <c r="BJ35" s="93"/>
      <c r="BK35" s="92"/>
      <c r="BO35" s="97"/>
      <c r="BP35" s="97"/>
      <c r="BQ35" s="97"/>
      <c r="BS35" s="97"/>
      <c r="BT35" s="97"/>
      <c r="BU35" s="97"/>
      <c r="BW35" s="97"/>
      <c r="BY35" s="97"/>
      <c r="CA35" s="97"/>
      <c r="CC35" s="97"/>
      <c r="CE35" s="97"/>
      <c r="CF35" s="97"/>
      <c r="CG35" s="97"/>
      <c r="CH35" s="97"/>
      <c r="CI35" s="97"/>
      <c r="CJ35" s="97"/>
      <c r="CK35" s="97"/>
      <c r="CL35" s="97"/>
      <c r="CM35" s="97"/>
      <c r="CN35" s="97"/>
      <c r="CO35" s="97"/>
      <c r="CP35" s="97"/>
      <c r="CQ35" s="97"/>
      <c r="CR35" s="97"/>
      <c r="CS35" s="97"/>
      <c r="CT35" s="97"/>
      <c r="CU35" s="97"/>
      <c r="CV35" s="97"/>
      <c r="CW35" s="97"/>
      <c r="CX35" s="97"/>
      <c r="CY35" s="97"/>
      <c r="CZ35" s="97"/>
      <c r="DA35" s="97"/>
      <c r="DB35" s="97"/>
      <c r="DC35" s="97"/>
      <c r="DD35" s="97"/>
      <c r="DE35" s="97">
        <f t="shared" si="50"/>
        <v>0</v>
      </c>
      <c r="DF35" s="97"/>
      <c r="DG35" s="97">
        <f t="shared" si="51"/>
        <v>0</v>
      </c>
    </row>
    <row r="36" spans="1:111">
      <c r="A36" s="99"/>
      <c r="B36" s="103"/>
      <c r="C36" s="103"/>
      <c r="D36" s="104"/>
      <c r="E36" s="101"/>
      <c r="F36" s="99"/>
      <c r="G36" s="101"/>
      <c r="H36" s="99"/>
      <c r="I36" s="101"/>
      <c r="J36" s="99"/>
      <c r="K36" s="101"/>
      <c r="L36" s="99"/>
      <c r="M36" s="101"/>
      <c r="N36" s="99"/>
      <c r="O36" s="101"/>
      <c r="P36" s="99"/>
      <c r="Q36" s="101"/>
      <c r="R36" s="99"/>
      <c r="S36" s="101"/>
      <c r="T36" s="99"/>
      <c r="U36" s="101"/>
      <c r="V36" s="99"/>
      <c r="W36" s="101"/>
      <c r="X36" s="99"/>
      <c r="Y36" s="101"/>
      <c r="Z36" s="99"/>
      <c r="AA36" s="101"/>
      <c r="AB36" s="99"/>
      <c r="AC36" s="101"/>
      <c r="AD36" s="99"/>
      <c r="AE36" s="101"/>
      <c r="AF36" s="99"/>
      <c r="AG36" s="101"/>
      <c r="AH36" s="99"/>
      <c r="AI36" s="101"/>
      <c r="AJ36" s="99"/>
      <c r="AK36" s="101"/>
      <c r="AL36" s="99"/>
      <c r="AM36" s="101"/>
      <c r="AN36" s="99"/>
      <c r="AO36" s="99"/>
      <c r="AP36" s="99"/>
      <c r="AQ36" s="99"/>
      <c r="AR36" s="99"/>
      <c r="AS36" s="99"/>
      <c r="AT36" s="99"/>
      <c r="AU36" s="99"/>
      <c r="AV36" s="99"/>
      <c r="AW36" s="99"/>
      <c r="AX36" s="99"/>
      <c r="AY36" s="99"/>
      <c r="AZ36" s="100"/>
      <c r="BA36" s="96"/>
      <c r="BB36" s="99"/>
      <c r="BC36" s="98"/>
      <c r="BD36" s="98"/>
      <c r="BE36" s="95"/>
      <c r="BF36" s="95"/>
      <c r="BG36" s="94"/>
      <c r="BH36" s="94"/>
      <c r="BI36" s="94"/>
      <c r="BJ36" s="93"/>
      <c r="BK36" s="92"/>
      <c r="BO36" s="97"/>
      <c r="BP36" s="97"/>
      <c r="BQ36" s="97"/>
      <c r="BS36" s="97"/>
      <c r="BT36" s="97"/>
      <c r="BU36" s="97"/>
      <c r="BW36" s="97"/>
      <c r="BY36" s="97"/>
      <c r="CA36" s="97"/>
      <c r="CC36" s="97"/>
      <c r="CE36" s="97"/>
      <c r="CF36" s="97"/>
      <c r="CG36" s="97"/>
      <c r="CH36" s="97"/>
      <c r="CI36" s="97"/>
      <c r="CJ36" s="97"/>
      <c r="CK36" s="97"/>
      <c r="CL36" s="97"/>
      <c r="CM36" s="97"/>
      <c r="CN36" s="97"/>
      <c r="CO36" s="97"/>
      <c r="CP36" s="97"/>
      <c r="CQ36" s="97"/>
      <c r="CR36" s="97"/>
      <c r="CS36" s="97"/>
      <c r="CT36" s="97"/>
      <c r="CU36" s="97"/>
      <c r="CV36" s="97"/>
      <c r="CW36" s="97"/>
      <c r="CX36" s="97"/>
      <c r="CY36" s="97"/>
      <c r="CZ36" s="97"/>
      <c r="DA36" s="97"/>
      <c r="DB36" s="97"/>
      <c r="DC36" s="97"/>
      <c r="DD36" s="97"/>
      <c r="DE36" s="97">
        <f t="shared" si="50"/>
        <v>0</v>
      </c>
      <c r="DF36" s="97"/>
      <c r="DG36" s="97">
        <f t="shared" si="51"/>
        <v>0</v>
      </c>
    </row>
    <row r="37" spans="1:111" ht="28.5" customHeight="1">
      <c r="A37" s="99"/>
      <c r="B37" s="103"/>
      <c r="C37" s="103"/>
      <c r="D37" s="104"/>
      <c r="E37" s="101"/>
      <c r="F37" s="99"/>
      <c r="G37" s="101"/>
      <c r="H37" s="99"/>
      <c r="I37" s="101"/>
      <c r="J37" s="99"/>
      <c r="K37" s="101"/>
      <c r="L37" s="99"/>
      <c r="M37" s="101"/>
      <c r="N37" s="99"/>
      <c r="O37" s="101"/>
      <c r="P37" s="99"/>
      <c r="Q37" s="101"/>
      <c r="R37" s="99"/>
      <c r="S37" s="101"/>
      <c r="T37" s="99"/>
      <c r="U37" s="101"/>
      <c r="V37" s="99"/>
      <c r="W37" s="101"/>
      <c r="X37" s="99"/>
      <c r="Y37" s="101"/>
      <c r="Z37" s="99"/>
      <c r="AA37" s="101"/>
      <c r="AB37" s="99"/>
      <c r="AC37" s="101"/>
      <c r="AD37" s="99"/>
      <c r="AE37" s="101"/>
      <c r="AF37" s="99"/>
      <c r="AG37" s="101"/>
      <c r="AH37" s="99"/>
      <c r="AI37" s="101"/>
      <c r="AJ37" s="99"/>
      <c r="AK37" s="101"/>
      <c r="AL37" s="99"/>
      <c r="AM37" s="101"/>
      <c r="AN37" s="99"/>
      <c r="AO37" s="99"/>
      <c r="AP37" s="99"/>
      <c r="AQ37" s="99"/>
      <c r="AR37" s="99"/>
      <c r="AS37" s="99"/>
      <c r="AT37" s="99"/>
      <c r="AU37" s="99"/>
      <c r="AV37" s="99"/>
      <c r="AW37" s="99"/>
      <c r="AX37" s="99"/>
      <c r="AY37" s="99"/>
      <c r="AZ37" s="100"/>
      <c r="BA37" s="96"/>
      <c r="BB37" s="99"/>
      <c r="BC37" s="98"/>
      <c r="BD37" s="98"/>
      <c r="BE37" s="95"/>
      <c r="BF37" s="95"/>
      <c r="BG37" s="94"/>
      <c r="BH37" s="94"/>
      <c r="BI37" s="94"/>
      <c r="BJ37" s="93"/>
      <c r="BK37" s="92"/>
      <c r="BO37" s="97"/>
      <c r="BP37" s="97"/>
      <c r="BQ37" s="97"/>
      <c r="BS37" s="97"/>
      <c r="BT37" s="97"/>
      <c r="BU37" s="97"/>
      <c r="BW37" s="97"/>
      <c r="BY37" s="97"/>
      <c r="CA37" s="97"/>
      <c r="CC37" s="97"/>
      <c r="CE37" s="97"/>
      <c r="CF37" s="97"/>
      <c r="CG37" s="97"/>
      <c r="CH37" s="97"/>
      <c r="CI37" s="97"/>
      <c r="CJ37" s="97"/>
      <c r="CK37" s="97"/>
      <c r="CL37" s="97"/>
      <c r="CM37" s="97"/>
      <c r="CN37" s="97"/>
      <c r="CO37" s="97"/>
      <c r="CP37" s="97"/>
      <c r="CQ37" s="97"/>
      <c r="CR37" s="97"/>
      <c r="CS37" s="97"/>
      <c r="CT37" s="97"/>
      <c r="CU37" s="97"/>
      <c r="CV37" s="97"/>
      <c r="CW37" s="97"/>
      <c r="CX37" s="97"/>
      <c r="CY37" s="97"/>
      <c r="CZ37" s="97"/>
      <c r="DA37" s="97"/>
      <c r="DB37" s="97"/>
      <c r="DC37" s="97"/>
      <c r="DD37" s="97"/>
      <c r="DE37" s="97">
        <f t="shared" si="50"/>
        <v>0</v>
      </c>
      <c r="DF37" s="97"/>
      <c r="DG37" s="97">
        <f t="shared" si="51"/>
        <v>0</v>
      </c>
    </row>
    <row r="38" spans="1:111" ht="30.75" customHeight="1">
      <c r="A38" s="99"/>
      <c r="B38" s="103"/>
      <c r="C38" s="103"/>
      <c r="D38" s="104"/>
      <c r="E38" s="101"/>
      <c r="F38" s="99"/>
      <c r="G38" s="101"/>
      <c r="H38" s="99"/>
      <c r="I38" s="101"/>
      <c r="J38" s="99"/>
      <c r="K38" s="101"/>
      <c r="L38" s="99"/>
      <c r="M38" s="101"/>
      <c r="N38" s="99"/>
      <c r="O38" s="101"/>
      <c r="P38" s="99"/>
      <c r="Q38" s="101"/>
      <c r="R38" s="99"/>
      <c r="S38" s="101"/>
      <c r="T38" s="99"/>
      <c r="U38" s="101"/>
      <c r="V38" s="99"/>
      <c r="W38" s="101"/>
      <c r="X38" s="99"/>
      <c r="Y38" s="101"/>
      <c r="Z38" s="99"/>
      <c r="AA38" s="101"/>
      <c r="AB38" s="99"/>
      <c r="AC38" s="101"/>
      <c r="AD38" s="99"/>
      <c r="AE38" s="101"/>
      <c r="AF38" s="99"/>
      <c r="AG38" s="101"/>
      <c r="AH38" s="99"/>
      <c r="AI38" s="101"/>
      <c r="AJ38" s="99"/>
      <c r="AK38" s="101"/>
      <c r="AL38" s="99"/>
      <c r="AM38" s="101"/>
      <c r="AN38" s="99"/>
      <c r="AO38" s="99"/>
      <c r="AP38" s="99"/>
      <c r="AQ38" s="99"/>
      <c r="AR38" s="99"/>
      <c r="AS38" s="99"/>
      <c r="AT38" s="99"/>
      <c r="AU38" s="99"/>
      <c r="AV38" s="99"/>
      <c r="AW38" s="99"/>
      <c r="AX38" s="99"/>
      <c r="AY38" s="99"/>
      <c r="AZ38" s="100"/>
      <c r="BA38" s="96"/>
      <c r="BB38" s="99"/>
      <c r="BC38" s="98"/>
      <c r="BD38" s="98"/>
      <c r="BE38" s="95"/>
      <c r="BF38" s="95"/>
      <c r="BG38" s="94"/>
      <c r="BH38" s="94"/>
      <c r="BI38" s="94"/>
      <c r="BJ38" s="93"/>
      <c r="BK38" s="92"/>
      <c r="BO38" s="97"/>
      <c r="BP38" s="97"/>
      <c r="BQ38" s="97"/>
      <c r="BS38" s="97"/>
      <c r="BT38" s="97"/>
      <c r="BU38" s="97"/>
      <c r="BW38" s="97"/>
      <c r="BY38" s="97"/>
      <c r="CA38" s="97"/>
      <c r="CC38" s="97"/>
      <c r="CE38" s="97"/>
      <c r="CF38" s="97"/>
      <c r="CG38" s="97"/>
      <c r="CH38" s="97"/>
      <c r="CI38" s="97"/>
      <c r="CJ38" s="97"/>
      <c r="CK38" s="97"/>
      <c r="CL38" s="97"/>
      <c r="CM38" s="97"/>
      <c r="CN38" s="97"/>
      <c r="CO38" s="97"/>
      <c r="CP38" s="97"/>
      <c r="CQ38" s="97"/>
      <c r="CR38" s="97"/>
      <c r="CS38" s="97"/>
      <c r="CT38" s="97"/>
      <c r="CU38" s="97"/>
      <c r="CV38" s="97"/>
      <c r="CW38" s="97"/>
      <c r="CX38" s="97"/>
      <c r="CY38" s="97"/>
      <c r="CZ38" s="97"/>
      <c r="DA38" s="97"/>
      <c r="DB38" s="97"/>
      <c r="DC38" s="97"/>
      <c r="DD38" s="97"/>
      <c r="DE38" s="97">
        <f t="shared" si="50"/>
        <v>0</v>
      </c>
      <c r="DF38" s="97"/>
      <c r="DG38" s="97">
        <f t="shared" si="51"/>
        <v>0</v>
      </c>
    </row>
    <row r="39" spans="1:111">
      <c r="A39" s="99"/>
      <c r="B39" s="103"/>
      <c r="C39" s="103"/>
      <c r="D39" s="103"/>
      <c r="E39" s="101"/>
      <c r="F39" s="99"/>
      <c r="G39" s="101"/>
      <c r="H39" s="99"/>
      <c r="I39" s="101"/>
      <c r="J39" s="99"/>
      <c r="K39" s="101"/>
      <c r="L39" s="99"/>
      <c r="M39" s="101"/>
      <c r="N39" s="99"/>
      <c r="O39" s="101"/>
      <c r="P39" s="99"/>
      <c r="Q39" s="101"/>
      <c r="R39" s="99"/>
      <c r="S39" s="101"/>
      <c r="T39" s="99"/>
      <c r="U39" s="101"/>
      <c r="V39" s="99"/>
      <c r="W39" s="101"/>
      <c r="X39" s="99"/>
      <c r="Y39" s="101"/>
      <c r="Z39" s="99"/>
      <c r="AA39" s="101"/>
      <c r="AB39" s="99"/>
      <c r="AC39" s="101"/>
      <c r="AD39" s="99"/>
      <c r="AE39" s="101"/>
      <c r="AF39" s="99"/>
      <c r="AG39" s="101"/>
      <c r="AH39" s="99"/>
      <c r="AI39" s="101"/>
      <c r="AJ39" s="99"/>
      <c r="AK39" s="101"/>
      <c r="AL39" s="99"/>
      <c r="AM39" s="101"/>
      <c r="AN39" s="99"/>
      <c r="AO39" s="99"/>
      <c r="AP39" s="99"/>
      <c r="AQ39" s="99"/>
      <c r="AR39" s="99"/>
      <c r="AS39" s="99"/>
      <c r="AT39" s="99"/>
      <c r="AU39" s="99"/>
      <c r="AV39" s="99"/>
      <c r="AW39" s="99"/>
      <c r="AX39" s="99"/>
      <c r="AY39" s="99"/>
      <c r="AZ39" s="100"/>
      <c r="BA39" s="96"/>
      <c r="BB39" s="99"/>
      <c r="BC39" s="98"/>
      <c r="BD39" s="98"/>
      <c r="BE39" s="95"/>
      <c r="BF39" s="95"/>
      <c r="BG39" s="94"/>
      <c r="BH39" s="94"/>
      <c r="BI39" s="94"/>
      <c r="BJ39" s="93"/>
      <c r="BK39" s="92"/>
      <c r="BO39" s="97"/>
      <c r="BP39" s="97"/>
      <c r="BQ39" s="97"/>
      <c r="BS39" s="97"/>
      <c r="BT39" s="97"/>
      <c r="BU39" s="97"/>
      <c r="BW39" s="97"/>
      <c r="BY39" s="97"/>
      <c r="CA39" s="97"/>
      <c r="CC39" s="97"/>
      <c r="CE39" s="97"/>
      <c r="CF39" s="97"/>
      <c r="CG39" s="97"/>
      <c r="CH39" s="97"/>
      <c r="CI39" s="97"/>
      <c r="CJ39" s="97"/>
      <c r="CK39" s="97"/>
      <c r="CL39" s="97"/>
      <c r="CM39" s="97"/>
      <c r="CN39" s="97"/>
      <c r="CO39" s="97"/>
      <c r="CP39" s="97"/>
      <c r="CQ39" s="97"/>
      <c r="CR39" s="97"/>
      <c r="CS39" s="97"/>
      <c r="CT39" s="97"/>
      <c r="CU39" s="97"/>
      <c r="CV39" s="97"/>
      <c r="CW39" s="97"/>
      <c r="CX39" s="97"/>
      <c r="CY39" s="97"/>
      <c r="CZ39" s="97"/>
      <c r="DA39" s="97"/>
      <c r="DB39" s="97"/>
      <c r="DC39" s="97"/>
      <c r="DD39" s="97"/>
      <c r="DE39" s="97">
        <f t="shared" si="50"/>
        <v>0</v>
      </c>
      <c r="DF39" s="97"/>
      <c r="DG39" s="97">
        <f t="shared" si="51"/>
        <v>0</v>
      </c>
    </row>
    <row r="40" spans="1:111">
      <c r="A40" s="99"/>
      <c r="B40" s="102"/>
      <c r="C40" s="102"/>
      <c r="D40" s="95"/>
      <c r="E40" s="101"/>
      <c r="F40" s="99"/>
      <c r="G40" s="101"/>
      <c r="H40" s="99"/>
      <c r="I40" s="101"/>
      <c r="J40" s="99"/>
      <c r="K40" s="101"/>
      <c r="L40" s="99"/>
      <c r="M40" s="101"/>
      <c r="N40" s="99"/>
      <c r="O40" s="101"/>
      <c r="P40" s="99"/>
      <c r="Q40" s="101"/>
      <c r="R40" s="99"/>
      <c r="S40" s="101"/>
      <c r="T40" s="99"/>
      <c r="U40" s="101"/>
      <c r="V40" s="99"/>
      <c r="W40" s="101"/>
      <c r="X40" s="99"/>
      <c r="Y40" s="101"/>
      <c r="Z40" s="99"/>
      <c r="AA40" s="101"/>
      <c r="AB40" s="99"/>
      <c r="AC40" s="101"/>
      <c r="AD40" s="99"/>
      <c r="AE40" s="101"/>
      <c r="AF40" s="99"/>
      <c r="AG40" s="101"/>
      <c r="AH40" s="99"/>
      <c r="AI40" s="101"/>
      <c r="AJ40" s="99"/>
      <c r="AK40" s="101"/>
      <c r="AL40" s="99"/>
      <c r="AM40" s="101"/>
      <c r="AN40" s="99"/>
      <c r="AO40" s="99"/>
      <c r="AP40" s="99"/>
      <c r="AQ40" s="99"/>
      <c r="AR40" s="99"/>
      <c r="AS40" s="99"/>
      <c r="AT40" s="99"/>
      <c r="AU40" s="99"/>
      <c r="AV40" s="99"/>
      <c r="AW40" s="99"/>
      <c r="AX40" s="99"/>
      <c r="AY40" s="99"/>
      <c r="AZ40" s="100"/>
      <c r="BA40" s="96"/>
      <c r="BB40" s="99"/>
      <c r="BC40" s="98"/>
      <c r="BD40" s="98"/>
      <c r="BE40" s="95"/>
      <c r="BF40" s="95"/>
      <c r="BG40" s="94"/>
      <c r="BH40" s="94"/>
      <c r="BI40" s="94"/>
      <c r="BJ40" s="93"/>
      <c r="BK40" s="92"/>
      <c r="BO40" s="97"/>
      <c r="BP40" s="97"/>
      <c r="BQ40" s="97"/>
      <c r="BS40" s="97"/>
      <c r="BT40" s="97"/>
      <c r="BU40" s="97"/>
      <c r="BW40" s="97"/>
      <c r="BY40" s="97"/>
      <c r="CA40" s="97"/>
      <c r="CC40" s="97"/>
      <c r="CE40" s="97"/>
      <c r="CF40" s="97"/>
      <c r="CG40" s="97"/>
      <c r="CH40" s="97"/>
      <c r="CI40" s="97"/>
      <c r="CJ40" s="97"/>
      <c r="CK40" s="97"/>
      <c r="CL40" s="97"/>
      <c r="CM40" s="97"/>
      <c r="CN40" s="97"/>
      <c r="CO40" s="97"/>
      <c r="CP40" s="97"/>
      <c r="CQ40" s="97"/>
      <c r="CR40" s="97"/>
      <c r="CS40" s="97"/>
      <c r="CT40" s="97"/>
      <c r="CU40" s="97"/>
      <c r="CV40" s="97"/>
      <c r="CW40" s="97"/>
      <c r="CX40" s="97"/>
      <c r="CY40" s="97"/>
      <c r="CZ40" s="97"/>
      <c r="DA40" s="97"/>
      <c r="DB40" s="97"/>
      <c r="DC40" s="97"/>
      <c r="DD40" s="97"/>
      <c r="DE40" s="97">
        <f t="shared" si="50"/>
        <v>0</v>
      </c>
      <c r="DF40" s="97"/>
      <c r="DG40" s="97">
        <f t="shared" si="51"/>
        <v>0</v>
      </c>
    </row>
    <row r="41" spans="1:111">
      <c r="A41" s="99"/>
      <c r="B41" s="102"/>
      <c r="C41" s="102"/>
      <c r="D41" s="95"/>
      <c r="E41" s="101"/>
      <c r="F41" s="99"/>
      <c r="G41" s="101"/>
      <c r="H41" s="99"/>
      <c r="I41" s="101"/>
      <c r="J41" s="99"/>
      <c r="K41" s="101"/>
      <c r="L41" s="99"/>
      <c r="M41" s="101"/>
      <c r="N41" s="99"/>
      <c r="O41" s="101"/>
      <c r="P41" s="99"/>
      <c r="Q41" s="101"/>
      <c r="R41" s="99"/>
      <c r="S41" s="101"/>
      <c r="T41" s="99"/>
      <c r="U41" s="101"/>
      <c r="V41" s="99"/>
      <c r="W41" s="101"/>
      <c r="X41" s="99"/>
      <c r="Y41" s="101"/>
      <c r="Z41" s="99"/>
      <c r="AA41" s="101"/>
      <c r="AB41" s="99"/>
      <c r="AC41" s="101"/>
      <c r="AD41" s="99"/>
      <c r="AE41" s="101"/>
      <c r="AF41" s="99"/>
      <c r="AG41" s="101"/>
      <c r="AH41" s="99"/>
      <c r="AI41" s="101"/>
      <c r="AJ41" s="99"/>
      <c r="AK41" s="101"/>
      <c r="AL41" s="99"/>
      <c r="AM41" s="101"/>
      <c r="AN41" s="99"/>
      <c r="AO41" s="99"/>
      <c r="AP41" s="99"/>
      <c r="AQ41" s="99"/>
      <c r="AR41" s="99"/>
      <c r="AS41" s="99"/>
      <c r="AT41" s="99"/>
      <c r="AU41" s="99"/>
      <c r="AV41" s="99"/>
      <c r="AW41" s="99"/>
      <c r="AX41" s="99"/>
      <c r="AY41" s="99"/>
      <c r="AZ41" s="100"/>
      <c r="BA41" s="96"/>
      <c r="BB41" s="99"/>
      <c r="BC41" s="98"/>
      <c r="BD41" s="98"/>
      <c r="BE41" s="95"/>
      <c r="BF41" s="95"/>
      <c r="BG41" s="94"/>
      <c r="BH41" s="94"/>
      <c r="BI41" s="94"/>
      <c r="BJ41" s="93"/>
      <c r="BK41" s="92"/>
      <c r="BO41" s="97"/>
      <c r="BP41" s="97"/>
      <c r="BQ41" s="97"/>
      <c r="BS41" s="97"/>
      <c r="BT41" s="97"/>
      <c r="BU41" s="97"/>
      <c r="BW41" s="97"/>
      <c r="BY41" s="97"/>
      <c r="CA41" s="97"/>
      <c r="CC41" s="97"/>
      <c r="CE41" s="97"/>
      <c r="CF41" s="97"/>
      <c r="CG41" s="97"/>
      <c r="CH41" s="97"/>
      <c r="CI41" s="97"/>
      <c r="CJ41" s="97"/>
      <c r="CK41" s="97"/>
      <c r="CL41" s="97"/>
      <c r="CM41" s="97"/>
      <c r="CN41" s="97"/>
      <c r="CO41" s="97"/>
      <c r="CP41" s="97"/>
      <c r="CQ41" s="97"/>
      <c r="CR41" s="97"/>
      <c r="CS41" s="97"/>
      <c r="CT41" s="97"/>
      <c r="CU41" s="97"/>
      <c r="CV41" s="97"/>
      <c r="CW41" s="97"/>
      <c r="CX41" s="97"/>
      <c r="CY41" s="97"/>
      <c r="CZ41" s="97"/>
      <c r="DA41" s="97"/>
      <c r="DB41" s="97"/>
      <c r="DC41" s="97"/>
      <c r="DD41" s="97"/>
      <c r="DE41" s="97">
        <f t="shared" si="50"/>
        <v>0</v>
      </c>
      <c r="DF41" s="97"/>
      <c r="DG41" s="97">
        <f t="shared" si="51"/>
        <v>0</v>
      </c>
    </row>
    <row r="42" spans="1:111">
      <c r="A42" s="99"/>
      <c r="B42" s="102"/>
      <c r="C42" s="102"/>
      <c r="D42" s="95"/>
      <c r="E42" s="101"/>
      <c r="F42" s="99"/>
      <c r="G42" s="101"/>
      <c r="H42" s="99"/>
      <c r="I42" s="101"/>
      <c r="J42" s="99"/>
      <c r="K42" s="101"/>
      <c r="L42" s="99"/>
      <c r="M42" s="101"/>
      <c r="N42" s="99"/>
      <c r="O42" s="101"/>
      <c r="P42" s="99"/>
      <c r="Q42" s="101"/>
      <c r="R42" s="99"/>
      <c r="S42" s="101"/>
      <c r="T42" s="99"/>
      <c r="U42" s="101"/>
      <c r="V42" s="99"/>
      <c r="W42" s="101"/>
      <c r="X42" s="99"/>
      <c r="Y42" s="101"/>
      <c r="Z42" s="99"/>
      <c r="AA42" s="101"/>
      <c r="AB42" s="99"/>
      <c r="AC42" s="101"/>
      <c r="AD42" s="99"/>
      <c r="AE42" s="101"/>
      <c r="AF42" s="99"/>
      <c r="AG42" s="101"/>
      <c r="AH42" s="99"/>
      <c r="AI42" s="101"/>
      <c r="AJ42" s="99"/>
      <c r="AK42" s="101"/>
      <c r="AL42" s="99"/>
      <c r="AM42" s="101"/>
      <c r="AN42" s="99"/>
      <c r="AO42" s="99"/>
      <c r="AP42" s="99"/>
      <c r="AQ42" s="99"/>
      <c r="AR42" s="99"/>
      <c r="AS42" s="99"/>
      <c r="AT42" s="99"/>
      <c r="AU42" s="99"/>
      <c r="AV42" s="99"/>
      <c r="AW42" s="99"/>
      <c r="AX42" s="99"/>
      <c r="AY42" s="99"/>
      <c r="AZ42" s="100"/>
      <c r="BA42" s="96"/>
      <c r="BB42" s="99"/>
      <c r="BC42" s="98"/>
      <c r="BD42" s="98"/>
      <c r="BE42" s="95"/>
      <c r="BF42" s="95"/>
      <c r="BG42" s="94"/>
      <c r="BH42" s="94"/>
      <c r="BI42" s="94"/>
      <c r="BJ42" s="93"/>
      <c r="BK42" s="92"/>
      <c r="BO42" s="97"/>
      <c r="BP42" s="97"/>
      <c r="BQ42" s="97"/>
      <c r="BS42" s="97"/>
      <c r="BT42" s="97"/>
      <c r="BU42" s="97"/>
      <c r="BW42" s="97"/>
      <c r="BY42" s="97"/>
      <c r="CA42" s="97"/>
      <c r="CC42" s="97"/>
      <c r="CE42" s="97"/>
      <c r="CF42" s="97"/>
      <c r="CG42" s="97"/>
      <c r="CH42" s="97"/>
      <c r="CI42" s="97"/>
      <c r="CJ42" s="97"/>
      <c r="CK42" s="97"/>
      <c r="CL42" s="97"/>
      <c r="CM42" s="97"/>
      <c r="CN42" s="97"/>
      <c r="CO42" s="97"/>
      <c r="CP42" s="97"/>
      <c r="CQ42" s="97"/>
      <c r="CR42" s="97"/>
      <c r="CS42" s="97"/>
      <c r="CT42" s="97"/>
      <c r="CU42" s="97"/>
      <c r="CV42" s="97"/>
      <c r="CW42" s="97"/>
      <c r="CX42" s="97"/>
      <c r="CY42" s="97"/>
      <c r="CZ42" s="97"/>
      <c r="DA42" s="97"/>
      <c r="DB42" s="97"/>
      <c r="DC42" s="97"/>
      <c r="DD42" s="97"/>
      <c r="DE42" s="97">
        <f t="shared" si="50"/>
        <v>0</v>
      </c>
      <c r="DF42" s="97"/>
      <c r="DG42" s="97">
        <f t="shared" si="51"/>
        <v>0</v>
      </c>
    </row>
    <row r="43" spans="1:111">
      <c r="A43" s="99"/>
      <c r="B43" s="102"/>
      <c r="C43" s="102"/>
      <c r="D43" s="95"/>
      <c r="E43" s="101"/>
      <c r="F43" s="99"/>
      <c r="G43" s="101"/>
      <c r="H43" s="99"/>
      <c r="I43" s="101"/>
      <c r="J43" s="99"/>
      <c r="K43" s="101"/>
      <c r="L43" s="99"/>
      <c r="M43" s="101"/>
      <c r="N43" s="99"/>
      <c r="O43" s="101"/>
      <c r="P43" s="99"/>
      <c r="Q43" s="101"/>
      <c r="R43" s="99"/>
      <c r="S43" s="101"/>
      <c r="T43" s="99"/>
      <c r="U43" s="101"/>
      <c r="V43" s="99"/>
      <c r="W43" s="101"/>
      <c r="X43" s="99"/>
      <c r="Y43" s="101"/>
      <c r="Z43" s="99"/>
      <c r="AA43" s="101"/>
      <c r="AB43" s="99"/>
      <c r="AC43" s="101"/>
      <c r="AD43" s="99"/>
      <c r="AE43" s="101"/>
      <c r="AF43" s="99"/>
      <c r="AG43" s="101"/>
      <c r="AH43" s="99"/>
      <c r="AI43" s="101"/>
      <c r="AJ43" s="99"/>
      <c r="AK43" s="101"/>
      <c r="AL43" s="99"/>
      <c r="AM43" s="101"/>
      <c r="AN43" s="99"/>
      <c r="AO43" s="99"/>
      <c r="AP43" s="99"/>
      <c r="AQ43" s="99"/>
      <c r="AR43" s="99"/>
      <c r="AS43" s="99"/>
      <c r="AT43" s="99"/>
      <c r="AU43" s="99"/>
      <c r="AV43" s="99"/>
      <c r="AW43" s="99"/>
      <c r="AX43" s="99"/>
      <c r="AY43" s="99"/>
      <c r="AZ43" s="100"/>
      <c r="BA43" s="96"/>
      <c r="BB43" s="99"/>
      <c r="BC43" s="98"/>
      <c r="BD43" s="98"/>
      <c r="BE43" s="95"/>
      <c r="BF43" s="95"/>
      <c r="BG43" s="94"/>
      <c r="BH43" s="94"/>
      <c r="BI43" s="94"/>
      <c r="BJ43" s="93"/>
      <c r="BK43" s="92"/>
      <c r="BO43" s="97"/>
      <c r="BP43" s="97"/>
      <c r="BQ43" s="97"/>
      <c r="BS43" s="97"/>
      <c r="BT43" s="97"/>
      <c r="BU43" s="97"/>
      <c r="BW43" s="97"/>
      <c r="BY43" s="97"/>
      <c r="CA43" s="97"/>
      <c r="CC43" s="97"/>
      <c r="CE43" s="97"/>
      <c r="CF43" s="97"/>
      <c r="CG43" s="97"/>
      <c r="CH43" s="97"/>
      <c r="CI43" s="97"/>
      <c r="CJ43" s="97"/>
      <c r="CK43" s="97"/>
      <c r="CL43" s="97"/>
      <c r="CM43" s="97"/>
      <c r="CN43" s="97"/>
      <c r="CO43" s="97"/>
      <c r="CP43" s="97"/>
      <c r="CQ43" s="97"/>
      <c r="CR43" s="97"/>
      <c r="CS43" s="97"/>
      <c r="CT43" s="97"/>
      <c r="CU43" s="97"/>
      <c r="CV43" s="97"/>
      <c r="CW43" s="97"/>
      <c r="CX43" s="97"/>
      <c r="CY43" s="97"/>
      <c r="CZ43" s="97"/>
      <c r="DA43" s="97"/>
      <c r="DB43" s="97"/>
      <c r="DC43" s="97"/>
      <c r="DD43" s="97"/>
      <c r="DE43" s="97">
        <f t="shared" si="50"/>
        <v>0</v>
      </c>
      <c r="DF43" s="97"/>
      <c r="DG43" s="97">
        <f t="shared" si="51"/>
        <v>0</v>
      </c>
    </row>
    <row r="44" spans="1:111">
      <c r="A44" s="95"/>
      <c r="B44" s="95"/>
      <c r="C44" s="95"/>
      <c r="D44" s="95"/>
      <c r="E44" s="95"/>
      <c r="F44" s="95"/>
      <c r="G44" s="95"/>
      <c r="H44" s="95"/>
      <c r="I44" s="95"/>
      <c r="J44" s="95"/>
      <c r="K44" s="95"/>
      <c r="L44" s="95"/>
      <c r="M44" s="95"/>
      <c r="N44" s="95"/>
      <c r="O44" s="95"/>
      <c r="P44" s="95"/>
      <c r="Q44" s="95"/>
      <c r="R44" s="95"/>
      <c r="S44" s="95"/>
      <c r="T44" s="95"/>
      <c r="U44" s="95"/>
      <c r="V44" s="95"/>
      <c r="W44" s="95"/>
      <c r="X44" s="95"/>
      <c r="Y44" s="95"/>
      <c r="Z44" s="95"/>
      <c r="AA44" s="95"/>
      <c r="AB44" s="95"/>
      <c r="AC44" s="95"/>
      <c r="AD44" s="95"/>
      <c r="AE44" s="95"/>
      <c r="AF44" s="95"/>
      <c r="AG44" s="95"/>
      <c r="AH44" s="95"/>
      <c r="AI44" s="95"/>
      <c r="AJ44" s="95"/>
      <c r="AK44" s="95"/>
      <c r="AL44" s="95"/>
      <c r="AM44" s="95"/>
      <c r="AN44" s="95"/>
      <c r="AO44" s="95"/>
      <c r="AP44" s="95"/>
      <c r="AQ44" s="95"/>
      <c r="AR44" s="95"/>
      <c r="AS44" s="95"/>
      <c r="AT44" s="95"/>
      <c r="AU44" s="95"/>
      <c r="AV44" s="95"/>
      <c r="AW44" s="95"/>
      <c r="AX44" s="95"/>
      <c r="AY44" s="95"/>
      <c r="AZ44" s="95"/>
      <c r="BA44" s="96"/>
      <c r="BB44" s="95"/>
      <c r="BC44" s="95"/>
      <c r="BD44" s="95"/>
      <c r="BE44" s="95"/>
      <c r="BF44" s="95"/>
      <c r="BG44" s="94"/>
      <c r="BH44" s="94"/>
      <c r="BI44" s="94"/>
      <c r="BJ44" s="93"/>
      <c r="BK44" s="92"/>
    </row>
    <row r="45" spans="1:111">
      <c r="A45" s="95"/>
      <c r="B45" s="95"/>
      <c r="C45" s="95"/>
      <c r="D45" s="95"/>
      <c r="E45" s="95"/>
      <c r="F45" s="95"/>
      <c r="G45" s="95"/>
      <c r="H45" s="95"/>
      <c r="I45" s="95"/>
      <c r="J45" s="95"/>
      <c r="K45" s="95"/>
      <c r="L45" s="95"/>
      <c r="M45" s="95"/>
      <c r="N45" s="95"/>
      <c r="O45" s="95"/>
      <c r="P45" s="95"/>
      <c r="Q45" s="95"/>
      <c r="R45" s="95"/>
      <c r="S45" s="95"/>
      <c r="T45" s="95"/>
      <c r="U45" s="95"/>
      <c r="V45" s="95"/>
      <c r="W45" s="95"/>
      <c r="X45" s="95"/>
      <c r="Y45" s="95"/>
      <c r="Z45" s="95"/>
      <c r="AA45" s="95"/>
      <c r="AB45" s="95"/>
      <c r="AC45" s="95"/>
      <c r="AD45" s="95"/>
      <c r="AE45" s="95"/>
      <c r="AF45" s="95"/>
      <c r="AG45" s="95"/>
      <c r="AH45" s="95"/>
      <c r="AI45" s="95"/>
      <c r="AJ45" s="95"/>
      <c r="AK45" s="95"/>
      <c r="AL45" s="95"/>
      <c r="AM45" s="95"/>
      <c r="AN45" s="95"/>
      <c r="AO45" s="95"/>
      <c r="AP45" s="95"/>
      <c r="AQ45" s="95"/>
      <c r="AR45" s="95"/>
      <c r="AS45" s="95"/>
      <c r="AT45" s="95"/>
      <c r="AU45" s="95"/>
      <c r="AV45" s="95"/>
      <c r="AW45" s="95"/>
      <c r="AX45" s="95"/>
      <c r="AY45" s="95"/>
      <c r="AZ45" s="95"/>
      <c r="BA45" s="96"/>
      <c r="BB45" s="95"/>
      <c r="BC45" s="95"/>
      <c r="BD45" s="95"/>
      <c r="BE45" s="95"/>
      <c r="BF45" s="95"/>
      <c r="BG45" s="94"/>
      <c r="BH45" s="94"/>
      <c r="BI45" s="94"/>
      <c r="BJ45" s="93"/>
      <c r="BK45" s="92"/>
    </row>
    <row r="46" spans="1:111">
      <c r="BG46" s="94"/>
      <c r="BH46" s="94"/>
      <c r="BI46" s="94"/>
      <c r="BJ46" s="93"/>
      <c r="BK46" s="92"/>
    </row>
    <row r="47" spans="1:111">
      <c r="BG47" s="94"/>
      <c r="BH47" s="94"/>
      <c r="BI47" s="94"/>
      <c r="BJ47" s="93"/>
      <c r="BK47" s="92"/>
    </row>
    <row r="48" spans="1:111">
      <c r="BG48" s="94"/>
      <c r="BH48" s="94"/>
      <c r="BI48" s="94"/>
      <c r="BJ48" s="93"/>
      <c r="BK48" s="92"/>
    </row>
    <row r="49" spans="59:63">
      <c r="BG49" s="94"/>
      <c r="BH49" s="94"/>
      <c r="BI49" s="94"/>
      <c r="BJ49" s="93"/>
      <c r="BK49" s="92"/>
    </row>
    <row r="50" spans="59:63">
      <c r="BG50" s="94"/>
      <c r="BH50" s="94"/>
      <c r="BI50" s="94"/>
      <c r="BJ50" s="93"/>
      <c r="BK50" s="92"/>
    </row>
    <row r="51" spans="59:63">
      <c r="BG51" s="94"/>
      <c r="BH51" s="94"/>
      <c r="BI51" s="94"/>
      <c r="BJ51" s="93"/>
      <c r="BK51" s="92"/>
    </row>
    <row r="52" spans="59:63">
      <c r="BG52" s="94"/>
      <c r="BH52" s="94"/>
      <c r="BI52" s="94"/>
      <c r="BJ52" s="93"/>
      <c r="BK52" s="92"/>
    </row>
    <row r="53" spans="59:63">
      <c r="BG53" s="94"/>
      <c r="BH53" s="94"/>
      <c r="BI53" s="94"/>
      <c r="BJ53" s="93"/>
      <c r="BK53" s="92"/>
    </row>
    <row r="54" spans="59:63">
      <c r="BG54" s="94"/>
      <c r="BH54" s="94"/>
      <c r="BI54" s="94"/>
      <c r="BJ54" s="93"/>
      <c r="BK54" s="92"/>
    </row>
    <row r="55" spans="59:63">
      <c r="BG55" s="94"/>
      <c r="BH55" s="94"/>
      <c r="BI55" s="94"/>
      <c r="BJ55" s="93"/>
      <c r="BK55" s="92"/>
    </row>
  </sheetData>
  <mergeCells count="31">
    <mergeCell ref="BE2:BE3"/>
    <mergeCell ref="A1:BE1"/>
    <mergeCell ref="BN2:CK2"/>
    <mergeCell ref="E3:F3"/>
    <mergeCell ref="G3:H3"/>
    <mergeCell ref="I3:J3"/>
    <mergeCell ref="K3:L3"/>
    <mergeCell ref="AU3:AV3"/>
    <mergeCell ref="AW3:AX3"/>
    <mergeCell ref="E2:AX2"/>
    <mergeCell ref="M3:N3"/>
    <mergeCell ref="O3:P3"/>
    <mergeCell ref="BD2:BD3"/>
    <mergeCell ref="AY2:AY3"/>
    <mergeCell ref="AZ2:BA2"/>
    <mergeCell ref="BB2:BB3"/>
    <mergeCell ref="Q3:R3"/>
    <mergeCell ref="S3:T3"/>
    <mergeCell ref="U3:V3"/>
    <mergeCell ref="W3:X3"/>
    <mergeCell ref="Y3:Z3"/>
    <mergeCell ref="AA3:AB3"/>
    <mergeCell ref="AC3:AD3"/>
    <mergeCell ref="AE3:AF3"/>
    <mergeCell ref="AG3:AH3"/>
    <mergeCell ref="AI3:AJ3"/>
    <mergeCell ref="AK3:AL3"/>
    <mergeCell ref="AM3:AN3"/>
    <mergeCell ref="AO3:AP3"/>
    <mergeCell ref="AQ3:AR3"/>
    <mergeCell ref="AS3:AT3"/>
  </mergeCells>
  <conditionalFormatting sqref="BK4:BK55">
    <cfRule type="cellIs" dxfId="10" priority="1" operator="lessThan">
      <formula>0</formula>
    </cfRule>
  </conditionalFormatting>
  <hyperlinks>
    <hyperlink ref="D7" r:id="rId1"/>
  </hyperlinks>
  <pageMargins left="0.31496062992125984" right="0.31496062992125984" top="0.74803149606299213" bottom="0.74803149606299213" header="0.31496062992125984" footer="0.31496062992125984"/>
  <pageSetup paperSize="9" orientation="portrait" horizontalDpi="30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76</vt:i4>
      </vt:variant>
    </vt:vector>
  </HeadingPairs>
  <TitlesOfParts>
    <vt:vector size="76" baseType="lpstr">
      <vt:lpstr>PPM K</vt:lpstr>
      <vt:lpstr>PPM M</vt:lpstr>
      <vt:lpstr>Liczyrzepa - zima M</vt:lpstr>
      <vt:lpstr>ZdZ K</vt:lpstr>
      <vt:lpstr>ZdZ M</vt:lpstr>
      <vt:lpstr>Roza K</vt:lpstr>
      <vt:lpstr>Roza M</vt:lpstr>
      <vt:lpstr>XIII Szago K</vt:lpstr>
      <vt:lpstr>XIII Szago M</vt:lpstr>
      <vt:lpstr>Wiosenne 360 K</vt:lpstr>
      <vt:lpstr>Wiosenne 360 M</vt:lpstr>
      <vt:lpstr>NMnO K</vt:lpstr>
      <vt:lpstr>NMnO M</vt:lpstr>
      <vt:lpstr>Wertepy K</vt:lpstr>
      <vt:lpstr>Wertepy M</vt:lpstr>
      <vt:lpstr>H53 200 K</vt:lpstr>
      <vt:lpstr>H53 200 M</vt:lpstr>
      <vt:lpstr>H53 100 K</vt:lpstr>
      <vt:lpstr>H53 100 M</vt:lpstr>
      <vt:lpstr>Dymno K</vt:lpstr>
      <vt:lpstr>Dymno M</vt:lpstr>
      <vt:lpstr>Liczyrzepa - wiosna K</vt:lpstr>
      <vt:lpstr>Liczyrzepa - wiosna M</vt:lpstr>
      <vt:lpstr>Harce K</vt:lpstr>
      <vt:lpstr>Harce M</vt:lpstr>
      <vt:lpstr>XII z Kompasem K</vt:lpstr>
      <vt:lpstr>XII z Kompasem M</vt:lpstr>
      <vt:lpstr>Dukty K</vt:lpstr>
      <vt:lpstr>Dukty M</vt:lpstr>
      <vt:lpstr>Tropy K</vt:lpstr>
      <vt:lpstr>Tropy M</vt:lpstr>
      <vt:lpstr>Grassor TR300 K</vt:lpstr>
      <vt:lpstr>Grassor TR300 M</vt:lpstr>
      <vt:lpstr>Grassor TR150 K</vt:lpstr>
      <vt:lpstr>Grassor TR150 M</vt:lpstr>
      <vt:lpstr>BO K</vt:lpstr>
      <vt:lpstr>BO M</vt:lpstr>
      <vt:lpstr>Pazur Gryfa K</vt:lpstr>
      <vt:lpstr>Pazur Gryfa M</vt:lpstr>
      <vt:lpstr>Szaga K</vt:lpstr>
      <vt:lpstr>Szaga M</vt:lpstr>
      <vt:lpstr>Konwalie K</vt:lpstr>
      <vt:lpstr>Konwalie M</vt:lpstr>
      <vt:lpstr>Sudecka 150 K</vt:lpstr>
      <vt:lpstr>Sudecka 150 M</vt:lpstr>
      <vt:lpstr>Sudecka 100 K</vt:lpstr>
      <vt:lpstr>Sudecka 100 M</vt:lpstr>
      <vt:lpstr>Korno K</vt:lpstr>
      <vt:lpstr>Korno M</vt:lpstr>
      <vt:lpstr>Abentojra K</vt:lpstr>
      <vt:lpstr>Abentojra M</vt:lpstr>
      <vt:lpstr>Mordownik K</vt:lpstr>
      <vt:lpstr>Mordownik M</vt:lpstr>
      <vt:lpstr>XIII z Kompasem M</vt:lpstr>
      <vt:lpstr>Waligóra K</vt:lpstr>
      <vt:lpstr>Waligóra M</vt:lpstr>
      <vt:lpstr>XIV Szago K</vt:lpstr>
      <vt:lpstr>XIV Szago M</vt:lpstr>
      <vt:lpstr>Jesienne 360 K</vt:lpstr>
      <vt:lpstr>Jesienne 360 M</vt:lpstr>
      <vt:lpstr>H54 TR200 K</vt:lpstr>
      <vt:lpstr>H54 TR200 M</vt:lpstr>
      <vt:lpstr>H54 TR100 K</vt:lpstr>
      <vt:lpstr>H54 TR100 M</vt:lpstr>
      <vt:lpstr>Azymut K</vt:lpstr>
      <vt:lpstr>Azymut M</vt:lpstr>
      <vt:lpstr>NM TR200 K</vt:lpstr>
      <vt:lpstr>NM TR200 M</vt:lpstr>
      <vt:lpstr>NM TR100 K</vt:lpstr>
      <vt:lpstr>NM TR100 M</vt:lpstr>
      <vt:lpstr>PPM K (test)</vt:lpstr>
      <vt:lpstr>id</vt:lpstr>
      <vt:lpstr>id (2016)</vt:lpstr>
      <vt:lpstr>frekwencja</vt:lpstr>
      <vt:lpstr>czas zwycięzcy</vt:lpstr>
      <vt:lpstr>czas zwycięzcy (2016)</vt:lpstr>
    </vt:vector>
  </TitlesOfParts>
  <Company>BiS+CCL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BartekB</dc:creator>
  <cp:lastModifiedBy>Pawel Brudlo</cp:lastModifiedBy>
  <cp:lastPrinted>2006-09-29T08:34:57Z</cp:lastPrinted>
  <dcterms:created xsi:type="dcterms:W3CDTF">2006-04-06T08:48:56Z</dcterms:created>
  <dcterms:modified xsi:type="dcterms:W3CDTF">2018-01-02T08:42:10Z</dcterms:modified>
</cp:coreProperties>
</file>